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externalLinks/externalLink8.xml" ContentType="application/vnd.openxmlformats-officedocument.spreadsheetml.externalLink+xml"/>
  <Override PartName="/xl/externalLinks/externalLink19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600" yWindow="315" windowWidth="19440" windowHeight="8895" firstSheet="1" activeTab="2"/>
  </bookViews>
  <sheets>
    <sheet name="CY-FUR (REG)" sheetId="1" state="hidden" r:id="rId1"/>
    <sheet name="CY-CHD'S (ALL FUNDS)" sheetId="8" r:id="rId2"/>
    <sheet name="CONAP-CHD'S (ALL FUNDS)" sheetId="11" r:id="rId3"/>
    <sheet name="CLUSTER-CY2011" sheetId="13" state="hidden" r:id="rId4"/>
    <sheet name="CLUSTER-CONAP" sheetId="14" state="hidden" r:id="rId5"/>
    <sheet name="Cluster CY2011" sheetId="19" state="hidden" r:id="rId6"/>
    <sheet name="CONAP-FUR (REG)" sheetId="7" state="hidden" r:id="rId7"/>
    <sheet name="FAPS-CY" sheetId="16" state="hidden" r:id="rId8"/>
    <sheet name="OSEC-CY" sheetId="15" state="hidden" r:id="rId9"/>
    <sheet name="OSEC" sheetId="6" state="hidden" r:id="rId10"/>
    <sheet name="FAPS-CONAP" sheetId="18" state="hidden" r:id="rId11"/>
    <sheet name="OSEC-CONAP" sheetId="17" state="hidden" r:id="rId12"/>
    <sheet name="SUMMARY-CY2012" sheetId="3" state="hidden" r:id="rId13"/>
    <sheet name="SUMMARY-CONAP" sheetId="12" state="hidden" r:id="rId14"/>
    <sheet name="HOSP" sheetId="5" state="hidden" r:id="rId15"/>
    <sheet name="CHD" sheetId="4" state="hidden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</externalReferences>
  <definedNames>
    <definedName name="_xlnm._FilterDatabase" localSheetId="15" hidden="1">CHD!$A$5:$AW$136</definedName>
    <definedName name="_xlnm._FilterDatabase" localSheetId="4" hidden="1">'CLUSTER-CONAP'!$A$7:$BA$45</definedName>
    <definedName name="_xlnm._FilterDatabase" localSheetId="2" hidden="1">'CONAP-CHD''S (ALL FUNDS)'!$A$6:$Y$1374</definedName>
    <definedName name="_xlnm._FilterDatabase" localSheetId="6" hidden="1">'CONAP-FUR (REG)'!$A$6:$AN$365</definedName>
    <definedName name="_xlnm._FilterDatabase" localSheetId="1" hidden="1">'CY-CHD''S (ALL FUNDS)'!$A$6:$AK$1711</definedName>
    <definedName name="_xlnm._FilterDatabase" localSheetId="0" hidden="1">'CY-FUR (REG)'!$A$6:$AS$322</definedName>
    <definedName name="_xlnm.Print_Area" localSheetId="2">'CONAP-CHD''S (ALL FUNDS)'!$C$1:$V$1382</definedName>
    <definedName name="_xlnm.Print_Area" localSheetId="6">'CONAP-FUR (REG)'!$A$1:$AG$303</definedName>
    <definedName name="_xlnm.Print_Area" localSheetId="1">'CY-CHD''S (ALL FUNDS)'!$C$1:$V$1718</definedName>
    <definedName name="_xlnm.Print_Area" localSheetId="13">'SUMMARY-CONAP'!$A$1:$AG$33</definedName>
    <definedName name="_xlnm.Print_Area" localSheetId="12">'SUMMARY-CY2012'!$A$1:$AO$33</definedName>
    <definedName name="_xlnm.Print_Titles" localSheetId="2">'CONAP-CHD''S (ALL FUNDS)'!$5:$6</definedName>
    <definedName name="_xlnm.Print_Titles" localSheetId="6">'CONAP-FUR (REG)'!$A:$A,'CONAP-FUR (REG)'!$4:$6</definedName>
    <definedName name="_xlnm.Print_Titles" localSheetId="1">'CY-CHD''S (ALL FUNDS)'!$5:$6</definedName>
    <definedName name="_xlnm.Print_Titles" localSheetId="13">'SUMMARY-CONAP'!$A:$A,'SUMMARY-CONAP'!$5:$7</definedName>
    <definedName name="_xlnm.Print_Titles" localSheetId="12">'SUMMARY-CY2012'!$A:$A,'SUMMARY-CY2012'!$5:$7</definedName>
  </definedNames>
  <calcPr calcId="124519"/>
</workbook>
</file>

<file path=xl/calcChain.xml><?xml version="1.0" encoding="utf-8"?>
<calcChain xmlns="http://schemas.openxmlformats.org/spreadsheetml/2006/main">
  <c r="AQ45" i="19"/>
  <c r="AO45"/>
  <c r="AN45"/>
  <c r="AM45"/>
  <c r="AL45"/>
  <c r="AK45"/>
  <c r="AJ45"/>
  <c r="AI45"/>
  <c r="AH45"/>
  <c r="AG45"/>
  <c r="AF45"/>
  <c r="AE45"/>
  <c r="AD45"/>
  <c r="AA45"/>
  <c r="X45"/>
  <c r="W45"/>
  <c r="S45"/>
  <c r="R45"/>
  <c r="Q45"/>
  <c r="P45"/>
  <c r="O45"/>
  <c r="N45"/>
  <c r="I45"/>
  <c r="H45"/>
  <c r="G45"/>
  <c r="F45"/>
  <c r="AO15" l="1"/>
  <c r="AN15"/>
  <c r="AM15"/>
  <c r="AL15"/>
  <c r="AK15"/>
  <c r="AJ15"/>
  <c r="AI15"/>
  <c r="AH15"/>
  <c r="AG15"/>
  <c r="AF15"/>
  <c r="AE15"/>
  <c r="AD15"/>
  <c r="S15"/>
  <c r="R15"/>
  <c r="Q15"/>
  <c r="P15"/>
  <c r="O15"/>
  <c r="N15"/>
  <c r="I15"/>
  <c r="H15"/>
  <c r="G15"/>
  <c r="F15"/>
  <c r="AO40"/>
  <c r="AN40"/>
  <c r="AM40"/>
  <c r="AL40"/>
  <c r="AK40"/>
  <c r="AJ40"/>
  <c r="AI40"/>
  <c r="AH40"/>
  <c r="AG40"/>
  <c r="AF40"/>
  <c r="AE40"/>
  <c r="AD40"/>
  <c r="S40"/>
  <c r="R40"/>
  <c r="Q40"/>
  <c r="P40"/>
  <c r="O40"/>
  <c r="N40"/>
  <c r="I40"/>
  <c r="H40"/>
  <c r="G40"/>
  <c r="F40"/>
  <c r="AR33"/>
  <c r="AQ33"/>
  <c r="AO33"/>
  <c r="AN33"/>
  <c r="AM33"/>
  <c r="AL33"/>
  <c r="AK33"/>
  <c r="AJ33"/>
  <c r="AI33"/>
  <c r="AH33"/>
  <c r="AG33"/>
  <c r="AF33"/>
  <c r="AE33"/>
  <c r="AD33"/>
  <c r="AB33"/>
  <c r="AA33"/>
  <c r="X33"/>
  <c r="W33"/>
  <c r="U33"/>
  <c r="T33"/>
  <c r="S33"/>
  <c r="R33"/>
  <c r="Q33"/>
  <c r="P33"/>
  <c r="O33"/>
  <c r="N33"/>
  <c r="I33"/>
  <c r="H33"/>
  <c r="G33"/>
  <c r="F33"/>
  <c r="AR28"/>
  <c r="AQ28"/>
  <c r="AO28"/>
  <c r="AN28"/>
  <c r="AM28"/>
  <c r="AL28"/>
  <c r="AK28"/>
  <c r="AJ28"/>
  <c r="AI28"/>
  <c r="AH28"/>
  <c r="AG28"/>
  <c r="AF28"/>
  <c r="AE28"/>
  <c r="AD28"/>
  <c r="AB28"/>
  <c r="AA28"/>
  <c r="X28"/>
  <c r="W28"/>
  <c r="U28"/>
  <c r="T28"/>
  <c r="S28"/>
  <c r="R28"/>
  <c r="Q28"/>
  <c r="P28"/>
  <c r="O28"/>
  <c r="N28"/>
  <c r="I28"/>
  <c r="H28"/>
  <c r="G28"/>
  <c r="F28"/>
  <c r="AO22"/>
  <c r="AN22"/>
  <c r="AM22"/>
  <c r="AL22"/>
  <c r="AK22"/>
  <c r="AJ22"/>
  <c r="AI22"/>
  <c r="AH22"/>
  <c r="AG22"/>
  <c r="AF22"/>
  <c r="AE22"/>
  <c r="AD22"/>
  <c r="S22"/>
  <c r="R22"/>
  <c r="Q22"/>
  <c r="P22"/>
  <c r="O22"/>
  <c r="N22"/>
  <c r="I22"/>
  <c r="H22"/>
  <c r="G22"/>
  <c r="F22"/>
  <c r="AQ16"/>
  <c r="AO16"/>
  <c r="AN16"/>
  <c r="AM16"/>
  <c r="AL16"/>
  <c r="AK16"/>
  <c r="AJ16"/>
  <c r="AI16"/>
  <c r="AH16"/>
  <c r="AG16"/>
  <c r="AF16"/>
  <c r="AE16"/>
  <c r="AD16"/>
  <c r="AA16"/>
  <c r="AU16" s="1"/>
  <c r="X16"/>
  <c r="W16"/>
  <c r="S16"/>
  <c r="R16"/>
  <c r="Q16"/>
  <c r="P16"/>
  <c r="O16"/>
  <c r="N16"/>
  <c r="I16"/>
  <c r="H16"/>
  <c r="G16"/>
  <c r="F16"/>
  <c r="AV38"/>
  <c r="AU38"/>
  <c r="AV37"/>
  <c r="AU37"/>
  <c r="AV36"/>
  <c r="AU36"/>
  <c r="AV35"/>
  <c r="AU35"/>
  <c r="AV34"/>
  <c r="AU34"/>
  <c r="AV33"/>
  <c r="AU33"/>
  <c r="AW32"/>
  <c r="AV32"/>
  <c r="AU32"/>
  <c r="AT32"/>
  <c r="AV31"/>
  <c r="AU31"/>
  <c r="AV30"/>
  <c r="AU30"/>
  <c r="AV29"/>
  <c r="AU29"/>
  <c r="AV28"/>
  <c r="AU28"/>
  <c r="AW27"/>
  <c r="AV27"/>
  <c r="AU27"/>
  <c r="AT27"/>
  <c r="AU26"/>
  <c r="AT26"/>
  <c r="AU25"/>
  <c r="AU24"/>
  <c r="AT24"/>
  <c r="AW21"/>
  <c r="AV21"/>
  <c r="AU21"/>
  <c r="AT21"/>
  <c r="AU20"/>
  <c r="AU19"/>
  <c r="AU18"/>
  <c r="AT18"/>
  <c r="AW17"/>
  <c r="AV17"/>
  <c r="AU17"/>
  <c r="AT17"/>
  <c r="AW13"/>
  <c r="AV13"/>
  <c r="AU13"/>
  <c r="AT13"/>
  <c r="AW11"/>
  <c r="AV11"/>
  <c r="AU11"/>
  <c r="AT11"/>
  <c r="AW9"/>
  <c r="AV9"/>
  <c r="AU9"/>
  <c r="AT9"/>
  <c r="AB38"/>
  <c r="AA38"/>
  <c r="AB37"/>
  <c r="AA37"/>
  <c r="AB36"/>
  <c r="AA36"/>
  <c r="AB35"/>
  <c r="AA35"/>
  <c r="AB34"/>
  <c r="AA34"/>
  <c r="AB31"/>
  <c r="AA31"/>
  <c r="AB30"/>
  <c r="AA30"/>
  <c r="AB29"/>
  <c r="AA29"/>
  <c r="AA26"/>
  <c r="Z26"/>
  <c r="AA25"/>
  <c r="AA24"/>
  <c r="Z24"/>
  <c r="AA20"/>
  <c r="AA19"/>
  <c r="AA18"/>
  <c r="Z18"/>
  <c r="AB17"/>
  <c r="AA17"/>
  <c r="Z17"/>
  <c r="AB13"/>
  <c r="AA13"/>
  <c r="AC13" s="1"/>
  <c r="Z13"/>
  <c r="AB11"/>
  <c r="AA11"/>
  <c r="AC11" s="1"/>
  <c r="Z11"/>
  <c r="AB9"/>
  <c r="AA9"/>
  <c r="Z9"/>
  <c r="U38"/>
  <c r="U37"/>
  <c r="U36"/>
  <c r="U35"/>
  <c r="U34"/>
  <c r="U31"/>
  <c r="U30"/>
  <c r="U29"/>
  <c r="U23"/>
  <c r="U17"/>
  <c r="U13"/>
  <c r="U11"/>
  <c r="U9"/>
  <c r="Q38"/>
  <c r="Q37"/>
  <c r="Q36"/>
  <c r="Q35"/>
  <c r="Q34"/>
  <c r="Q31"/>
  <c r="Q30"/>
  <c r="Q29"/>
  <c r="Q26"/>
  <c r="Q25"/>
  <c r="Q24"/>
  <c r="Q23"/>
  <c r="Q20"/>
  <c r="Q19"/>
  <c r="Q18"/>
  <c r="Q17"/>
  <c r="Q13"/>
  <c r="Q11"/>
  <c r="Q9"/>
  <c r="AG38"/>
  <c r="AG37"/>
  <c r="AG36"/>
  <c r="AG35"/>
  <c r="AG34"/>
  <c r="AG31"/>
  <c r="AG30"/>
  <c r="AG29"/>
  <c r="AG26"/>
  <c r="AG25"/>
  <c r="AG24"/>
  <c r="AG23"/>
  <c r="AG20"/>
  <c r="AG19"/>
  <c r="AG18"/>
  <c r="AG17"/>
  <c r="AG13"/>
  <c r="AG11"/>
  <c r="AG9"/>
  <c r="Q41" l="1"/>
  <c r="AN38" l="1"/>
  <c r="AM38"/>
  <c r="AK38"/>
  <c r="I38"/>
  <c r="D38"/>
  <c r="L38" s="1"/>
  <c r="AZ38" s="1"/>
  <c r="C38"/>
  <c r="K38" s="1"/>
  <c r="AY38" s="1"/>
  <c r="B38"/>
  <c r="J38" s="1"/>
  <c r="AX38" s="1"/>
  <c r="AN37"/>
  <c r="AM37"/>
  <c r="AL37"/>
  <c r="AO37" s="1"/>
  <c r="I37"/>
  <c r="D37"/>
  <c r="L37" s="1"/>
  <c r="AZ37" s="1"/>
  <c r="C37"/>
  <c r="K37" s="1"/>
  <c r="AY37" s="1"/>
  <c r="B37"/>
  <c r="J37" s="1"/>
  <c r="AX37" s="1"/>
  <c r="AN36"/>
  <c r="AM36"/>
  <c r="AK36"/>
  <c r="I36"/>
  <c r="D36"/>
  <c r="L36" s="1"/>
  <c r="AZ36" s="1"/>
  <c r="C36"/>
  <c r="K36" s="1"/>
  <c r="AY36" s="1"/>
  <c r="B36"/>
  <c r="J36" s="1"/>
  <c r="AX36" s="1"/>
  <c r="AN35"/>
  <c r="AM35"/>
  <c r="AL35"/>
  <c r="I35"/>
  <c r="D35"/>
  <c r="L35" s="1"/>
  <c r="AZ35" s="1"/>
  <c r="C35"/>
  <c r="K35" s="1"/>
  <c r="AY35" s="1"/>
  <c r="B35"/>
  <c r="J35" s="1"/>
  <c r="AX35" s="1"/>
  <c r="AN34"/>
  <c r="AM34"/>
  <c r="AK34"/>
  <c r="I34"/>
  <c r="D34"/>
  <c r="C34"/>
  <c r="B34"/>
  <c r="J34" s="1"/>
  <c r="B33"/>
  <c r="AN31"/>
  <c r="AM31"/>
  <c r="AK31"/>
  <c r="I31"/>
  <c r="D31"/>
  <c r="L31" s="1"/>
  <c r="AZ31" s="1"/>
  <c r="C31"/>
  <c r="K31" s="1"/>
  <c r="AY31" s="1"/>
  <c r="B31"/>
  <c r="J31" s="1"/>
  <c r="AX31" s="1"/>
  <c r="AN30"/>
  <c r="AM30"/>
  <c r="AL30"/>
  <c r="AO30" s="1"/>
  <c r="I30"/>
  <c r="D30"/>
  <c r="L30" s="1"/>
  <c r="AZ30" s="1"/>
  <c r="C30"/>
  <c r="K30" s="1"/>
  <c r="AY30" s="1"/>
  <c r="B30"/>
  <c r="J30" s="1"/>
  <c r="AX30" s="1"/>
  <c r="AN29"/>
  <c r="AM29"/>
  <c r="AK29"/>
  <c r="I29"/>
  <c r="D29"/>
  <c r="C29"/>
  <c r="B29"/>
  <c r="J29" s="1"/>
  <c r="B28"/>
  <c r="AN26"/>
  <c r="AM26"/>
  <c r="AL26"/>
  <c r="Y26"/>
  <c r="I26"/>
  <c r="D26"/>
  <c r="L26" s="1"/>
  <c r="AZ26" s="1"/>
  <c r="C26"/>
  <c r="K26" s="1"/>
  <c r="AY26" s="1"/>
  <c r="B26"/>
  <c r="J26" s="1"/>
  <c r="AX26" s="1"/>
  <c r="AN25"/>
  <c r="AM25"/>
  <c r="AK25"/>
  <c r="I25"/>
  <c r="D25"/>
  <c r="L25" s="1"/>
  <c r="AZ25" s="1"/>
  <c r="C25"/>
  <c r="K25" s="1"/>
  <c r="AY25" s="1"/>
  <c r="B25"/>
  <c r="J25" s="1"/>
  <c r="AX25" s="1"/>
  <c r="AN24"/>
  <c r="AM24"/>
  <c r="Y24"/>
  <c r="I24"/>
  <c r="D24"/>
  <c r="L24" s="1"/>
  <c r="AZ24" s="1"/>
  <c r="C24"/>
  <c r="K24" s="1"/>
  <c r="AY24" s="1"/>
  <c r="B24"/>
  <c r="J24" s="1"/>
  <c r="AX24" s="1"/>
  <c r="AN23"/>
  <c r="AM23"/>
  <c r="AL23"/>
  <c r="I23"/>
  <c r="D23"/>
  <c r="C23"/>
  <c r="B23"/>
  <c r="J23" s="1"/>
  <c r="B22"/>
  <c r="AN20"/>
  <c r="AM20"/>
  <c r="AK20"/>
  <c r="I20"/>
  <c r="D20"/>
  <c r="L20" s="1"/>
  <c r="AZ20" s="1"/>
  <c r="C20"/>
  <c r="K20" s="1"/>
  <c r="AY20" s="1"/>
  <c r="B20"/>
  <c r="J20" s="1"/>
  <c r="AX20" s="1"/>
  <c r="AN19"/>
  <c r="AM19"/>
  <c r="AL19"/>
  <c r="I19"/>
  <c r="D19"/>
  <c r="L19" s="1"/>
  <c r="AZ19" s="1"/>
  <c r="C19"/>
  <c r="K19" s="1"/>
  <c r="AY19" s="1"/>
  <c r="B19"/>
  <c r="J19" s="1"/>
  <c r="AX19" s="1"/>
  <c r="AN18"/>
  <c r="AM18"/>
  <c r="AK18"/>
  <c r="Y18"/>
  <c r="I18"/>
  <c r="D18"/>
  <c r="L18" s="1"/>
  <c r="AZ18" s="1"/>
  <c r="C18"/>
  <c r="K18" s="1"/>
  <c r="AY18" s="1"/>
  <c r="B18"/>
  <c r="J18" s="1"/>
  <c r="AX18" s="1"/>
  <c r="AN17"/>
  <c r="AM17"/>
  <c r="AL17"/>
  <c r="Y17"/>
  <c r="I17"/>
  <c r="D17"/>
  <c r="C17"/>
  <c r="B17"/>
  <c r="J17" s="1"/>
  <c r="F41"/>
  <c r="BB45"/>
  <c r="I13"/>
  <c r="Y12"/>
  <c r="AN11"/>
  <c r="AM11"/>
  <c r="AK11"/>
  <c r="Y11"/>
  <c r="I11"/>
  <c r="D11"/>
  <c r="L11" s="1"/>
  <c r="AZ11" s="1"/>
  <c r="C11"/>
  <c r="K11" s="1"/>
  <c r="AY11" s="1"/>
  <c r="B11"/>
  <c r="J11" s="1"/>
  <c r="AX11" s="1"/>
  <c r="Y10"/>
  <c r="I9"/>
  <c r="I42" s="1"/>
  <c r="K17" l="1"/>
  <c r="C16"/>
  <c r="J22"/>
  <c r="AX23"/>
  <c r="AX22" s="1"/>
  <c r="L23"/>
  <c r="D22"/>
  <c r="AX29"/>
  <c r="AX28" s="1"/>
  <c r="J28"/>
  <c r="L29"/>
  <c r="D28"/>
  <c r="J33"/>
  <c r="AX34"/>
  <c r="AX33" s="1"/>
  <c r="L34"/>
  <c r="D33"/>
  <c r="B16"/>
  <c r="B15" s="1"/>
  <c r="AX17"/>
  <c r="AX16" s="1"/>
  <c r="AX15" s="1"/>
  <c r="J16"/>
  <c r="J15" s="1"/>
  <c r="L17"/>
  <c r="D16"/>
  <c r="D15" s="1"/>
  <c r="K23"/>
  <c r="C22"/>
  <c r="K29"/>
  <c r="C28"/>
  <c r="K34"/>
  <c r="C33"/>
  <c r="AO35"/>
  <c r="M11"/>
  <c r="BA11"/>
  <c r="AR11"/>
  <c r="AQ17"/>
  <c r="AO17"/>
  <c r="AQ18"/>
  <c r="AQ19"/>
  <c r="AQ20"/>
  <c r="M23"/>
  <c r="BA24"/>
  <c r="M24"/>
  <c r="AO19"/>
  <c r="AQ11"/>
  <c r="M17"/>
  <c r="AP17"/>
  <c r="AC17"/>
  <c r="AR17"/>
  <c r="M18"/>
  <c r="BA18"/>
  <c r="BA19"/>
  <c r="M19"/>
  <c r="M20"/>
  <c r="BA20"/>
  <c r="AO23"/>
  <c r="AQ24"/>
  <c r="M25"/>
  <c r="BA25"/>
  <c r="BA26"/>
  <c r="M26"/>
  <c r="AP26"/>
  <c r="AQ29"/>
  <c r="AQ30"/>
  <c r="AQ31"/>
  <c r="AQ34"/>
  <c r="AQ36"/>
  <c r="AQ37"/>
  <c r="AQ38"/>
  <c r="AL9"/>
  <c r="AN9"/>
  <c r="E11"/>
  <c r="AL11"/>
  <c r="AO11" s="1"/>
  <c r="AL13"/>
  <c r="AN13"/>
  <c r="AK17"/>
  <c r="E18"/>
  <c r="AL18"/>
  <c r="AO18" s="1"/>
  <c r="AK19"/>
  <c r="E20"/>
  <c r="AL20"/>
  <c r="AO20" s="1"/>
  <c r="AK23"/>
  <c r="E24"/>
  <c r="AQ25"/>
  <c r="AQ26"/>
  <c r="M29"/>
  <c r="AR29"/>
  <c r="BA30"/>
  <c r="M30"/>
  <c r="AR30"/>
  <c r="M31"/>
  <c r="BA31"/>
  <c r="AR31"/>
  <c r="M34"/>
  <c r="AR34"/>
  <c r="BA35"/>
  <c r="M35"/>
  <c r="M36"/>
  <c r="BA36"/>
  <c r="AR36"/>
  <c r="BA37"/>
  <c r="M37"/>
  <c r="AR37"/>
  <c r="M38"/>
  <c r="BA38"/>
  <c r="AR38"/>
  <c r="Y9"/>
  <c r="AK9"/>
  <c r="AM9"/>
  <c r="Y13"/>
  <c r="AK13"/>
  <c r="AM13"/>
  <c r="E17"/>
  <c r="E16" s="1"/>
  <c r="E19"/>
  <c r="E23"/>
  <c r="AL24"/>
  <c r="AO24" s="1"/>
  <c r="AO26"/>
  <c r="AK24"/>
  <c r="E25"/>
  <c r="AL25"/>
  <c r="AO25" s="1"/>
  <c r="AK26"/>
  <c r="E29"/>
  <c r="AL29"/>
  <c r="AK30"/>
  <c r="E31"/>
  <c r="AL31"/>
  <c r="AO31" s="1"/>
  <c r="E34"/>
  <c r="AL34"/>
  <c r="AK35"/>
  <c r="E36"/>
  <c r="AL36"/>
  <c r="AO36" s="1"/>
  <c r="AK37"/>
  <c r="E38"/>
  <c r="AL38"/>
  <c r="AO38" s="1"/>
  <c r="E26"/>
  <c r="E30"/>
  <c r="E35"/>
  <c r="E37"/>
  <c r="L33" l="1"/>
  <c r="AZ34"/>
  <c r="AZ33" s="1"/>
  <c r="AZ29"/>
  <c r="AZ28" s="1"/>
  <c r="L28"/>
  <c r="L22"/>
  <c r="AZ23"/>
  <c r="AZ22" s="1"/>
  <c r="K16"/>
  <c r="AY17"/>
  <c r="E33"/>
  <c r="E22"/>
  <c r="M33"/>
  <c r="AY34"/>
  <c r="K33"/>
  <c r="K28"/>
  <c r="AY29"/>
  <c r="K22"/>
  <c r="AY23"/>
  <c r="AZ17"/>
  <c r="AZ16" s="1"/>
  <c r="AZ15" s="1"/>
  <c r="L16"/>
  <c r="L15" s="1"/>
  <c r="E28"/>
  <c r="E15" s="1"/>
  <c r="M28"/>
  <c r="M16"/>
  <c r="M15" s="1"/>
  <c r="M22"/>
  <c r="C15"/>
  <c r="AG42"/>
  <c r="AO34"/>
  <c r="AO29"/>
  <c r="AQ9"/>
  <c r="AP24"/>
  <c r="AP18"/>
  <c r="AO13"/>
  <c r="AP13"/>
  <c r="AO9"/>
  <c r="AC9"/>
  <c r="AP9"/>
  <c r="AU45"/>
  <c r="AQ13"/>
  <c r="AR13"/>
  <c r="AP11"/>
  <c r="AS11" s="1"/>
  <c r="AR9"/>
  <c r="AS17"/>
  <c r="AY33" l="1"/>
  <c r="BA33" s="1"/>
  <c r="BA34"/>
  <c r="K15"/>
  <c r="AY22"/>
  <c r="BA22" s="1"/>
  <c r="BA23"/>
  <c r="AY28"/>
  <c r="BA28" s="1"/>
  <c r="BA29"/>
  <c r="AY16"/>
  <c r="BA17"/>
  <c r="AS13"/>
  <c r="AS9"/>
  <c r="AO42"/>
  <c r="AK42"/>
  <c r="L1373" i="11"/>
  <c r="K1373"/>
  <c r="J1373"/>
  <c r="H1373"/>
  <c r="U1373" s="1"/>
  <c r="G1373"/>
  <c r="T1373" s="1"/>
  <c r="F1373"/>
  <c r="S1373" s="1"/>
  <c r="L1372"/>
  <c r="K1372"/>
  <c r="J1372"/>
  <c r="H1372"/>
  <c r="U1372" s="1"/>
  <c r="G1372"/>
  <c r="T1372" s="1"/>
  <c r="F1372"/>
  <c r="S1372" s="1"/>
  <c r="F1371"/>
  <c r="S1371" s="1"/>
  <c r="F1370"/>
  <c r="L1369"/>
  <c r="K1369"/>
  <c r="J1369"/>
  <c r="H1369"/>
  <c r="U1369" s="1"/>
  <c r="G1369"/>
  <c r="O1369" s="1"/>
  <c r="F1369"/>
  <c r="S1369" s="1"/>
  <c r="L1368"/>
  <c r="K1368"/>
  <c r="J1368"/>
  <c r="H1368"/>
  <c r="U1368" s="1"/>
  <c r="G1368"/>
  <c r="F1368"/>
  <c r="S1368" s="1"/>
  <c r="L1367"/>
  <c r="K1367"/>
  <c r="J1367"/>
  <c r="H1367"/>
  <c r="U1367" s="1"/>
  <c r="G1367"/>
  <c r="F1367"/>
  <c r="S1367" s="1"/>
  <c r="V1363"/>
  <c r="U1363"/>
  <c r="T1363"/>
  <c r="S1363"/>
  <c r="M1363"/>
  <c r="F1361"/>
  <c r="F1388" s="1"/>
  <c r="F1360"/>
  <c r="F1387" s="1"/>
  <c r="F1359"/>
  <c r="S1359" s="1"/>
  <c r="V1357"/>
  <c r="U1357"/>
  <c r="T1357"/>
  <c r="S1357"/>
  <c r="M1357"/>
  <c r="V1356"/>
  <c r="U1356"/>
  <c r="T1356"/>
  <c r="S1356"/>
  <c r="M1356"/>
  <c r="L1355"/>
  <c r="K1355"/>
  <c r="J1355"/>
  <c r="H1355"/>
  <c r="U1355" s="1"/>
  <c r="G1355"/>
  <c r="T1355" s="1"/>
  <c r="F1355"/>
  <c r="S1355" s="1"/>
  <c r="U1354"/>
  <c r="T1354"/>
  <c r="S1354"/>
  <c r="P1354"/>
  <c r="O1354"/>
  <c r="N1354"/>
  <c r="Q1354" s="1"/>
  <c r="M1354"/>
  <c r="I1354"/>
  <c r="V1354" s="1"/>
  <c r="U1353"/>
  <c r="T1353"/>
  <c r="S1353"/>
  <c r="P1353"/>
  <c r="P1355" s="1"/>
  <c r="O1353"/>
  <c r="O1355" s="1"/>
  <c r="N1353"/>
  <c r="N1355" s="1"/>
  <c r="M1353"/>
  <c r="I1353"/>
  <c r="V1353" s="1"/>
  <c r="U1352"/>
  <c r="T1352"/>
  <c r="S1352"/>
  <c r="P1352"/>
  <c r="O1352"/>
  <c r="N1352"/>
  <c r="Q1352" s="1"/>
  <c r="M1352"/>
  <c r="I1352"/>
  <c r="V1352" s="1"/>
  <c r="V1351"/>
  <c r="U1351"/>
  <c r="T1351"/>
  <c r="S1351"/>
  <c r="M1351"/>
  <c r="U1350"/>
  <c r="T1350"/>
  <c r="S1350"/>
  <c r="P1350"/>
  <c r="O1350"/>
  <c r="N1350"/>
  <c r="M1350"/>
  <c r="I1350"/>
  <c r="V1350" s="1"/>
  <c r="V1349"/>
  <c r="U1349"/>
  <c r="T1349"/>
  <c r="S1349"/>
  <c r="M1349"/>
  <c r="U1347"/>
  <c r="T1347"/>
  <c r="S1347"/>
  <c r="P1347"/>
  <c r="O1347"/>
  <c r="N1347"/>
  <c r="M1347"/>
  <c r="I1347"/>
  <c r="V1347" s="1"/>
  <c r="U1346"/>
  <c r="T1346"/>
  <c r="S1346"/>
  <c r="P1346"/>
  <c r="O1346"/>
  <c r="N1346"/>
  <c r="Q1346" s="1"/>
  <c r="M1346"/>
  <c r="I1346"/>
  <c r="V1346" s="1"/>
  <c r="U1345"/>
  <c r="T1345"/>
  <c r="S1345"/>
  <c r="P1345"/>
  <c r="O1345"/>
  <c r="N1345"/>
  <c r="Q1345" s="1"/>
  <c r="M1345"/>
  <c r="I1345"/>
  <c r="V1345" s="1"/>
  <c r="U1344"/>
  <c r="T1344"/>
  <c r="S1344"/>
  <c r="P1344"/>
  <c r="P1373" s="1"/>
  <c r="O1344"/>
  <c r="O1373" s="1"/>
  <c r="N1344"/>
  <c r="N1373" s="1"/>
  <c r="Q1373" s="1"/>
  <c r="M1344"/>
  <c r="M1373" s="1"/>
  <c r="I1344"/>
  <c r="I1373" s="1"/>
  <c r="V1373" s="1"/>
  <c r="U1343"/>
  <c r="T1343"/>
  <c r="S1343"/>
  <c r="P1343"/>
  <c r="P1372" s="1"/>
  <c r="O1343"/>
  <c r="O1372" s="1"/>
  <c r="N1343"/>
  <c r="N1372" s="1"/>
  <c r="Q1372" s="1"/>
  <c r="M1343"/>
  <c r="M1372" s="1"/>
  <c r="I1343"/>
  <c r="I1372" s="1"/>
  <c r="V1372" s="1"/>
  <c r="L1342"/>
  <c r="K1342"/>
  <c r="M1342" s="1"/>
  <c r="J1342"/>
  <c r="H1342"/>
  <c r="U1342" s="1"/>
  <c r="G1342"/>
  <c r="T1342" s="1"/>
  <c r="F1342"/>
  <c r="S1342" s="1"/>
  <c r="U1341"/>
  <c r="T1341"/>
  <c r="S1341"/>
  <c r="P1341"/>
  <c r="O1341"/>
  <c r="N1341"/>
  <c r="M1341"/>
  <c r="I1341"/>
  <c r="V1341" s="1"/>
  <c r="U1340"/>
  <c r="T1340"/>
  <c r="S1340"/>
  <c r="P1340"/>
  <c r="O1340"/>
  <c r="N1340"/>
  <c r="M1340"/>
  <c r="I1340"/>
  <c r="U1339"/>
  <c r="T1339"/>
  <c r="S1339"/>
  <c r="P1339"/>
  <c r="O1339"/>
  <c r="N1339"/>
  <c r="M1339"/>
  <c r="I1339"/>
  <c r="U1338"/>
  <c r="T1338"/>
  <c r="S1338"/>
  <c r="P1338"/>
  <c r="O1338"/>
  <c r="N1338"/>
  <c r="M1338"/>
  <c r="I1338"/>
  <c r="P1337"/>
  <c r="N1337"/>
  <c r="L1337"/>
  <c r="K1337"/>
  <c r="J1337"/>
  <c r="M1337" s="1"/>
  <c r="I1337"/>
  <c r="H1337"/>
  <c r="U1337" s="1"/>
  <c r="G1337"/>
  <c r="T1337" s="1"/>
  <c r="F1337"/>
  <c r="S1337" s="1"/>
  <c r="U1336"/>
  <c r="T1336"/>
  <c r="S1336"/>
  <c r="P1336"/>
  <c r="O1336"/>
  <c r="N1336"/>
  <c r="M1336"/>
  <c r="I1336"/>
  <c r="V1336" s="1"/>
  <c r="L1335"/>
  <c r="L1348" s="1"/>
  <c r="K1335"/>
  <c r="K1348" s="1"/>
  <c r="J1335"/>
  <c r="J1348" s="1"/>
  <c r="H1335"/>
  <c r="F1335"/>
  <c r="F1348" s="1"/>
  <c r="S1348" s="1"/>
  <c r="U1334"/>
  <c r="T1334"/>
  <c r="S1334"/>
  <c r="P1334"/>
  <c r="O1334"/>
  <c r="N1334"/>
  <c r="M1334"/>
  <c r="I1334"/>
  <c r="U1333"/>
  <c r="S1333"/>
  <c r="P1333"/>
  <c r="N1333"/>
  <c r="M1333"/>
  <c r="H1333"/>
  <c r="G1333"/>
  <c r="I1333" s="1"/>
  <c r="V1333" s="1"/>
  <c r="V1332"/>
  <c r="U1332"/>
  <c r="T1332"/>
  <c r="S1332"/>
  <c r="M1332"/>
  <c r="U1331"/>
  <c r="T1331"/>
  <c r="S1331"/>
  <c r="P1331"/>
  <c r="O1331"/>
  <c r="N1331"/>
  <c r="M1331"/>
  <c r="I1331"/>
  <c r="V1331" s="1"/>
  <c r="U1330"/>
  <c r="T1330"/>
  <c r="S1330"/>
  <c r="P1330"/>
  <c r="O1330"/>
  <c r="N1330"/>
  <c r="M1330"/>
  <c r="I1330"/>
  <c r="V1330" s="1"/>
  <c r="S1328"/>
  <c r="J1328"/>
  <c r="N1328" s="1"/>
  <c r="F1327"/>
  <c r="S1327" s="1"/>
  <c r="V1326"/>
  <c r="U1326"/>
  <c r="T1326"/>
  <c r="S1326"/>
  <c r="M1326"/>
  <c r="S1324"/>
  <c r="S1323"/>
  <c r="F1322"/>
  <c r="U1320"/>
  <c r="T1320"/>
  <c r="S1320"/>
  <c r="P1320"/>
  <c r="O1320"/>
  <c r="N1320"/>
  <c r="M1320"/>
  <c r="I1320"/>
  <c r="V1320" s="1"/>
  <c r="U1319"/>
  <c r="T1319"/>
  <c r="S1319"/>
  <c r="P1319"/>
  <c r="O1319"/>
  <c r="N1319"/>
  <c r="M1319"/>
  <c r="I1319"/>
  <c r="V1319" s="1"/>
  <c r="S1317"/>
  <c r="J1317"/>
  <c r="N1317" s="1"/>
  <c r="F1316"/>
  <c r="S1316" s="1"/>
  <c r="V1315"/>
  <c r="U1315"/>
  <c r="T1315"/>
  <c r="S1315"/>
  <c r="M1315"/>
  <c r="S1313"/>
  <c r="S1312"/>
  <c r="F1311"/>
  <c r="U1309"/>
  <c r="T1309"/>
  <c r="S1309"/>
  <c r="P1309"/>
  <c r="O1309"/>
  <c r="N1309"/>
  <c r="M1309"/>
  <c r="I1309"/>
  <c r="V1309" s="1"/>
  <c r="U1308"/>
  <c r="T1308"/>
  <c r="S1308"/>
  <c r="P1308"/>
  <c r="O1308"/>
  <c r="N1308"/>
  <c r="M1308"/>
  <c r="I1308"/>
  <c r="V1308" s="1"/>
  <c r="S1306"/>
  <c r="J1306"/>
  <c r="J1305" s="1"/>
  <c r="F1305"/>
  <c r="S1305" s="1"/>
  <c r="V1304"/>
  <c r="U1304"/>
  <c r="T1304"/>
  <c r="S1304"/>
  <c r="M1304"/>
  <c r="S1302"/>
  <c r="S1301"/>
  <c r="F1300"/>
  <c r="U1298"/>
  <c r="T1298"/>
  <c r="S1298"/>
  <c r="P1298"/>
  <c r="O1298"/>
  <c r="N1298"/>
  <c r="M1298"/>
  <c r="I1298"/>
  <c r="V1298" s="1"/>
  <c r="U1297"/>
  <c r="T1297"/>
  <c r="S1297"/>
  <c r="P1297"/>
  <c r="O1297"/>
  <c r="N1297"/>
  <c r="M1297"/>
  <c r="I1297"/>
  <c r="V1297" s="1"/>
  <c r="S1295"/>
  <c r="F1294"/>
  <c r="S1294" s="1"/>
  <c r="J1293"/>
  <c r="J1366" s="1"/>
  <c r="F1293"/>
  <c r="F1366" s="1"/>
  <c r="S1366" s="1"/>
  <c r="J1292"/>
  <c r="F1292"/>
  <c r="S1292" s="1"/>
  <c r="V1291"/>
  <c r="U1291"/>
  <c r="T1291"/>
  <c r="S1291"/>
  <c r="S1289"/>
  <c r="S1288"/>
  <c r="F1287"/>
  <c r="U1285"/>
  <c r="T1285"/>
  <c r="S1285"/>
  <c r="P1285"/>
  <c r="O1285"/>
  <c r="N1285"/>
  <c r="M1285"/>
  <c r="I1285"/>
  <c r="V1285" s="1"/>
  <c r="U1284"/>
  <c r="T1284"/>
  <c r="S1284"/>
  <c r="P1284"/>
  <c r="O1284"/>
  <c r="N1284"/>
  <c r="M1284"/>
  <c r="I1284"/>
  <c r="V1284" s="1"/>
  <c r="S1282"/>
  <c r="F1281"/>
  <c r="S1281" s="1"/>
  <c r="J1280"/>
  <c r="J1365" s="1"/>
  <c r="F1280"/>
  <c r="F1365" s="1"/>
  <c r="J1279"/>
  <c r="F1279"/>
  <c r="S1279" s="1"/>
  <c r="V1278"/>
  <c r="U1278"/>
  <c r="T1278"/>
  <c r="S1278"/>
  <c r="S1276"/>
  <c r="S1275"/>
  <c r="F1274"/>
  <c r="J1273"/>
  <c r="F1273"/>
  <c r="J1272"/>
  <c r="F1272"/>
  <c r="J1271"/>
  <c r="F1271"/>
  <c r="J1270"/>
  <c r="F1270"/>
  <c r="U1269"/>
  <c r="T1269"/>
  <c r="S1269"/>
  <c r="P1269"/>
  <c r="O1269"/>
  <c r="N1269"/>
  <c r="M1269"/>
  <c r="I1269"/>
  <c r="V1269" s="1"/>
  <c r="U1268"/>
  <c r="T1268"/>
  <c r="S1268"/>
  <c r="P1268"/>
  <c r="O1268"/>
  <c r="N1268"/>
  <c r="M1268"/>
  <c r="I1268"/>
  <c r="V1268" s="1"/>
  <c r="U1267"/>
  <c r="T1267"/>
  <c r="S1267"/>
  <c r="P1267"/>
  <c r="O1267"/>
  <c r="N1267"/>
  <c r="M1267"/>
  <c r="I1267"/>
  <c r="V1267" s="1"/>
  <c r="T1265"/>
  <c r="S1265"/>
  <c r="N1265"/>
  <c r="L1265"/>
  <c r="L1328" s="1"/>
  <c r="L1327" s="1"/>
  <c r="K1265"/>
  <c r="K1328" s="1"/>
  <c r="K1327" s="1"/>
  <c r="H1265"/>
  <c r="H1328" s="1"/>
  <c r="G1265"/>
  <c r="G1328" s="1"/>
  <c r="L1264"/>
  <c r="K1264"/>
  <c r="J1264"/>
  <c r="G1264"/>
  <c r="T1264" s="1"/>
  <c r="F1264"/>
  <c r="S1264" s="1"/>
  <c r="V1263"/>
  <c r="U1263"/>
  <c r="T1263"/>
  <c r="S1263"/>
  <c r="L1261"/>
  <c r="L1324" s="1"/>
  <c r="K1261"/>
  <c r="K1324" s="1"/>
  <c r="J1261"/>
  <c r="J1324" s="1"/>
  <c r="H1261"/>
  <c r="H1324" s="1"/>
  <c r="G1261"/>
  <c r="G1324" s="1"/>
  <c r="F1261"/>
  <c r="S1261" s="1"/>
  <c r="L1260"/>
  <c r="L1323" s="1"/>
  <c r="L1322" s="1"/>
  <c r="K1260"/>
  <c r="K1323" s="1"/>
  <c r="K1322" s="1"/>
  <c r="J1260"/>
  <c r="J1323" s="1"/>
  <c r="H1260"/>
  <c r="H1323" s="1"/>
  <c r="H1322" s="1"/>
  <c r="G1260"/>
  <c r="G1323" s="1"/>
  <c r="F1260"/>
  <c r="S1260" s="1"/>
  <c r="L1259"/>
  <c r="L1262" s="1"/>
  <c r="K1259"/>
  <c r="K1262" s="1"/>
  <c r="J1259"/>
  <c r="J1262" s="1"/>
  <c r="H1259"/>
  <c r="H1262" s="1"/>
  <c r="U1262" s="1"/>
  <c r="G1259"/>
  <c r="G1262" s="1"/>
  <c r="F1259"/>
  <c r="F1262" s="1"/>
  <c r="S1262" s="1"/>
  <c r="L1258"/>
  <c r="L1266" s="1"/>
  <c r="K1258"/>
  <c r="K1321" s="1"/>
  <c r="K1329" s="1"/>
  <c r="J1258"/>
  <c r="J1266" s="1"/>
  <c r="H1258"/>
  <c r="G1258"/>
  <c r="G1321" s="1"/>
  <c r="F1258"/>
  <c r="F1266" s="1"/>
  <c r="U1257"/>
  <c r="T1257"/>
  <c r="S1257"/>
  <c r="P1257"/>
  <c r="O1257"/>
  <c r="N1257"/>
  <c r="M1257"/>
  <c r="I1257"/>
  <c r="V1257" s="1"/>
  <c r="U1256"/>
  <c r="T1256"/>
  <c r="S1256"/>
  <c r="P1256"/>
  <c r="O1256"/>
  <c r="N1256"/>
  <c r="M1256"/>
  <c r="I1256"/>
  <c r="V1256" s="1"/>
  <c r="V1252"/>
  <c r="U1252"/>
  <c r="T1252"/>
  <c r="S1252"/>
  <c r="J1247"/>
  <c r="F1247"/>
  <c r="J1246"/>
  <c r="F1246"/>
  <c r="U1244"/>
  <c r="T1244"/>
  <c r="S1244"/>
  <c r="P1244"/>
  <c r="O1244"/>
  <c r="N1244"/>
  <c r="M1244"/>
  <c r="I1244"/>
  <c r="V1244" s="1"/>
  <c r="U1243"/>
  <c r="T1243"/>
  <c r="S1243"/>
  <c r="P1243"/>
  <c r="O1243"/>
  <c r="N1243"/>
  <c r="Q1243" s="1"/>
  <c r="M1243"/>
  <c r="I1243"/>
  <c r="V1243" s="1"/>
  <c r="T1241"/>
  <c r="S1241"/>
  <c r="N1241"/>
  <c r="L1241"/>
  <c r="K1241"/>
  <c r="O1241" s="1"/>
  <c r="H1241"/>
  <c r="U1241" s="1"/>
  <c r="G1241"/>
  <c r="I1241" s="1"/>
  <c r="V1241" s="1"/>
  <c r="L1240"/>
  <c r="K1240"/>
  <c r="J1240"/>
  <c r="G1240"/>
  <c r="F1240"/>
  <c r="V1239"/>
  <c r="U1239"/>
  <c r="T1239"/>
  <c r="S1239"/>
  <c r="L1237"/>
  <c r="K1237"/>
  <c r="M1237" s="1"/>
  <c r="J1237"/>
  <c r="H1237"/>
  <c r="U1237" s="1"/>
  <c r="G1237"/>
  <c r="T1237" s="1"/>
  <c r="F1237"/>
  <c r="S1237" s="1"/>
  <c r="L1236"/>
  <c r="K1236"/>
  <c r="M1236" s="1"/>
  <c r="J1236"/>
  <c r="H1236"/>
  <c r="U1236" s="1"/>
  <c r="G1236"/>
  <c r="T1236" s="1"/>
  <c r="F1236"/>
  <c r="S1236" s="1"/>
  <c r="L1235"/>
  <c r="L1238" s="1"/>
  <c r="K1235"/>
  <c r="K1238" s="1"/>
  <c r="J1235"/>
  <c r="J1238" s="1"/>
  <c r="H1235"/>
  <c r="H1238" s="1"/>
  <c r="U1238" s="1"/>
  <c r="G1235"/>
  <c r="G1238" s="1"/>
  <c r="F1235"/>
  <c r="F1238" s="1"/>
  <c r="S1238" s="1"/>
  <c r="L1234"/>
  <c r="K1234"/>
  <c r="M1234" s="1"/>
  <c r="J1234"/>
  <c r="H1234"/>
  <c r="U1234" s="1"/>
  <c r="G1234"/>
  <c r="T1234" s="1"/>
  <c r="F1234"/>
  <c r="S1234" s="1"/>
  <c r="U1233"/>
  <c r="T1233"/>
  <c r="S1233"/>
  <c r="P1233"/>
  <c r="O1233"/>
  <c r="N1233"/>
  <c r="M1233"/>
  <c r="I1233"/>
  <c r="V1233" s="1"/>
  <c r="U1232"/>
  <c r="T1232"/>
  <c r="S1232"/>
  <c r="P1232"/>
  <c r="O1232"/>
  <c r="N1232"/>
  <c r="M1232"/>
  <c r="I1232"/>
  <c r="V1232" s="1"/>
  <c r="U1230"/>
  <c r="S1230"/>
  <c r="N1230"/>
  <c r="L1230"/>
  <c r="P1230" s="1"/>
  <c r="K1230"/>
  <c r="M1230" s="1"/>
  <c r="H1230"/>
  <c r="G1230"/>
  <c r="L1229"/>
  <c r="K1229"/>
  <c r="J1229"/>
  <c r="H1229"/>
  <c r="U1229" s="1"/>
  <c r="G1229"/>
  <c r="F1229"/>
  <c r="V1228"/>
  <c r="U1228"/>
  <c r="T1228"/>
  <c r="S1228"/>
  <c r="L1226"/>
  <c r="K1226"/>
  <c r="M1226" s="1"/>
  <c r="J1226"/>
  <c r="H1226"/>
  <c r="U1226" s="1"/>
  <c r="G1226"/>
  <c r="T1226" s="1"/>
  <c r="F1226"/>
  <c r="S1226" s="1"/>
  <c r="L1225"/>
  <c r="K1225"/>
  <c r="M1225" s="1"/>
  <c r="J1225"/>
  <c r="H1225"/>
  <c r="U1225" s="1"/>
  <c r="G1225"/>
  <c r="T1225" s="1"/>
  <c r="F1225"/>
  <c r="S1225" s="1"/>
  <c r="L1224"/>
  <c r="K1224"/>
  <c r="J1224"/>
  <c r="J1254" s="1"/>
  <c r="H1224"/>
  <c r="G1224"/>
  <c r="F1224"/>
  <c r="F1254" s="1"/>
  <c r="L1223"/>
  <c r="K1223"/>
  <c r="M1223" s="1"/>
  <c r="J1223"/>
  <c r="H1223"/>
  <c r="U1223" s="1"/>
  <c r="G1223"/>
  <c r="T1223" s="1"/>
  <c r="F1223"/>
  <c r="S1223" s="1"/>
  <c r="U1222"/>
  <c r="T1222"/>
  <c r="S1222"/>
  <c r="P1222"/>
  <c r="O1222"/>
  <c r="N1222"/>
  <c r="M1222"/>
  <c r="I1222"/>
  <c r="V1222" s="1"/>
  <c r="U1221"/>
  <c r="T1221"/>
  <c r="S1221"/>
  <c r="P1221"/>
  <c r="O1221"/>
  <c r="N1221"/>
  <c r="M1221"/>
  <c r="I1221"/>
  <c r="V1221" s="1"/>
  <c r="U1219"/>
  <c r="S1219"/>
  <c r="N1219"/>
  <c r="L1219"/>
  <c r="K1219"/>
  <c r="H1219"/>
  <c r="G1219"/>
  <c r="T1219" s="1"/>
  <c r="L1218"/>
  <c r="K1218"/>
  <c r="J1218"/>
  <c r="H1218"/>
  <c r="F1218"/>
  <c r="V1217"/>
  <c r="U1217"/>
  <c r="T1217"/>
  <c r="S1217"/>
  <c r="L1215"/>
  <c r="K1215"/>
  <c r="J1215"/>
  <c r="M1215" s="1"/>
  <c r="H1215"/>
  <c r="G1215"/>
  <c r="F1215"/>
  <c r="F1250" s="1"/>
  <c r="L1214"/>
  <c r="K1214"/>
  <c r="J1214"/>
  <c r="M1214" s="1"/>
  <c r="H1214"/>
  <c r="G1214"/>
  <c r="F1214"/>
  <c r="F1249" s="1"/>
  <c r="L1213"/>
  <c r="L1216" s="1"/>
  <c r="K1213"/>
  <c r="K1216" s="1"/>
  <c r="J1213"/>
  <c r="J1216" s="1"/>
  <c r="H1213"/>
  <c r="H1216" s="1"/>
  <c r="U1216" s="1"/>
  <c r="G1213"/>
  <c r="G1216" s="1"/>
  <c r="F1213"/>
  <c r="F1216" s="1"/>
  <c r="S1216" s="1"/>
  <c r="L1212"/>
  <c r="K1212"/>
  <c r="J1212"/>
  <c r="M1212" s="1"/>
  <c r="H1212"/>
  <c r="G1212"/>
  <c r="F1212"/>
  <c r="I1212" s="1"/>
  <c r="V1212" s="1"/>
  <c r="U1211"/>
  <c r="T1211"/>
  <c r="S1211"/>
  <c r="P1211"/>
  <c r="O1211"/>
  <c r="N1211"/>
  <c r="Q1211" s="1"/>
  <c r="M1211"/>
  <c r="I1211"/>
  <c r="V1211" s="1"/>
  <c r="U1210"/>
  <c r="T1210"/>
  <c r="S1210"/>
  <c r="P1210"/>
  <c r="O1210"/>
  <c r="N1210"/>
  <c r="Q1210" s="1"/>
  <c r="M1210"/>
  <c r="I1210"/>
  <c r="V1210" s="1"/>
  <c r="U1209"/>
  <c r="T1209"/>
  <c r="S1209"/>
  <c r="P1209"/>
  <c r="O1209"/>
  <c r="N1209"/>
  <c r="Q1209" s="1"/>
  <c r="M1209"/>
  <c r="I1209"/>
  <c r="V1209" s="1"/>
  <c r="J1207"/>
  <c r="F1207"/>
  <c r="S1207" s="1"/>
  <c r="J1206"/>
  <c r="F1206"/>
  <c r="S1206" s="1"/>
  <c r="V1205"/>
  <c r="U1205"/>
  <c r="T1205"/>
  <c r="S1205"/>
  <c r="U1199"/>
  <c r="T1199"/>
  <c r="S1199"/>
  <c r="P1199"/>
  <c r="O1199"/>
  <c r="N1199"/>
  <c r="M1199"/>
  <c r="I1199"/>
  <c r="V1199" s="1"/>
  <c r="U1198"/>
  <c r="T1198"/>
  <c r="S1198"/>
  <c r="P1198"/>
  <c r="O1198"/>
  <c r="N1198"/>
  <c r="M1198"/>
  <c r="I1198"/>
  <c r="V1198" s="1"/>
  <c r="U1196"/>
  <c r="S1196"/>
  <c r="N1196"/>
  <c r="L1196"/>
  <c r="P1196" s="1"/>
  <c r="K1196"/>
  <c r="M1196" s="1"/>
  <c r="H1196"/>
  <c r="G1196"/>
  <c r="I1196" s="1"/>
  <c r="V1196" s="1"/>
  <c r="L1195"/>
  <c r="K1195"/>
  <c r="J1195"/>
  <c r="H1195"/>
  <c r="F1195"/>
  <c r="V1194"/>
  <c r="U1194"/>
  <c r="T1194"/>
  <c r="S1194"/>
  <c r="L1192"/>
  <c r="K1192"/>
  <c r="J1192"/>
  <c r="M1192" s="1"/>
  <c r="H1192"/>
  <c r="U1192" s="1"/>
  <c r="G1192"/>
  <c r="T1192" s="1"/>
  <c r="F1192"/>
  <c r="S1192" s="1"/>
  <c r="L1191"/>
  <c r="K1191"/>
  <c r="J1191"/>
  <c r="M1191" s="1"/>
  <c r="H1191"/>
  <c r="U1191" s="1"/>
  <c r="G1191"/>
  <c r="T1191" s="1"/>
  <c r="F1191"/>
  <c r="S1191" s="1"/>
  <c r="L1190"/>
  <c r="L1193" s="1"/>
  <c r="K1190"/>
  <c r="K1193" s="1"/>
  <c r="J1190"/>
  <c r="J1193" s="1"/>
  <c r="H1190"/>
  <c r="H1193" s="1"/>
  <c r="U1193" s="1"/>
  <c r="G1190"/>
  <c r="G1193" s="1"/>
  <c r="F1190"/>
  <c r="F1193" s="1"/>
  <c r="S1193" s="1"/>
  <c r="L1189"/>
  <c r="K1189"/>
  <c r="J1189"/>
  <c r="M1189" s="1"/>
  <c r="H1189"/>
  <c r="U1189" s="1"/>
  <c r="G1189"/>
  <c r="T1189" s="1"/>
  <c r="F1189"/>
  <c r="S1189" s="1"/>
  <c r="U1188"/>
  <c r="T1188"/>
  <c r="S1188"/>
  <c r="P1188"/>
  <c r="O1188"/>
  <c r="N1188"/>
  <c r="Q1188" s="1"/>
  <c r="M1188"/>
  <c r="I1188"/>
  <c r="V1188" s="1"/>
  <c r="V1187"/>
  <c r="U1187"/>
  <c r="T1187"/>
  <c r="S1187"/>
  <c r="P1187"/>
  <c r="O1187"/>
  <c r="N1187"/>
  <c r="M1187"/>
  <c r="U1185"/>
  <c r="S1185"/>
  <c r="N1185"/>
  <c r="L1185"/>
  <c r="P1185" s="1"/>
  <c r="K1185"/>
  <c r="M1185" s="1"/>
  <c r="H1185"/>
  <c r="G1185"/>
  <c r="I1185" s="1"/>
  <c r="V1185" s="1"/>
  <c r="L1184"/>
  <c r="K1184"/>
  <c r="J1184"/>
  <c r="H1184"/>
  <c r="F1184"/>
  <c r="V1183"/>
  <c r="U1183"/>
  <c r="T1183"/>
  <c r="S1183"/>
  <c r="L1181"/>
  <c r="K1181"/>
  <c r="J1181"/>
  <c r="M1181" s="1"/>
  <c r="H1181"/>
  <c r="U1181" s="1"/>
  <c r="G1181"/>
  <c r="T1181" s="1"/>
  <c r="F1181"/>
  <c r="S1181" s="1"/>
  <c r="L1180"/>
  <c r="K1180"/>
  <c r="J1180"/>
  <c r="M1180" s="1"/>
  <c r="H1180"/>
  <c r="U1180" s="1"/>
  <c r="G1180"/>
  <c r="T1180" s="1"/>
  <c r="F1180"/>
  <c r="S1180" s="1"/>
  <c r="L1179"/>
  <c r="L1182" s="1"/>
  <c r="K1179"/>
  <c r="K1182" s="1"/>
  <c r="J1179"/>
  <c r="J1182" s="1"/>
  <c r="H1179"/>
  <c r="H1182" s="1"/>
  <c r="U1182" s="1"/>
  <c r="G1179"/>
  <c r="G1182" s="1"/>
  <c r="F1179"/>
  <c r="F1182" s="1"/>
  <c r="S1182" s="1"/>
  <c r="L1178"/>
  <c r="K1178"/>
  <c r="J1178"/>
  <c r="M1178" s="1"/>
  <c r="H1178"/>
  <c r="U1178" s="1"/>
  <c r="G1178"/>
  <c r="T1178" s="1"/>
  <c r="F1178"/>
  <c r="S1178" s="1"/>
  <c r="U1177"/>
  <c r="T1177"/>
  <c r="S1177"/>
  <c r="P1177"/>
  <c r="O1177"/>
  <c r="N1177"/>
  <c r="Q1177" s="1"/>
  <c r="M1177"/>
  <c r="I1177"/>
  <c r="V1177" s="1"/>
  <c r="U1176"/>
  <c r="T1176"/>
  <c r="S1176"/>
  <c r="P1176"/>
  <c r="O1176"/>
  <c r="N1176"/>
  <c r="Q1176" s="1"/>
  <c r="M1176"/>
  <c r="I1176"/>
  <c r="V1176" s="1"/>
  <c r="S1174"/>
  <c r="N1174"/>
  <c r="L1174"/>
  <c r="K1174"/>
  <c r="T1174" s="1"/>
  <c r="H1174"/>
  <c r="U1174" s="1"/>
  <c r="G1174"/>
  <c r="I1174" s="1"/>
  <c r="L1173"/>
  <c r="K1173"/>
  <c r="J1173"/>
  <c r="G1173"/>
  <c r="F1173"/>
  <c r="V1172"/>
  <c r="U1172"/>
  <c r="T1172"/>
  <c r="S1172"/>
  <c r="L1170"/>
  <c r="K1170"/>
  <c r="M1170" s="1"/>
  <c r="J1170"/>
  <c r="H1170"/>
  <c r="U1170" s="1"/>
  <c r="G1170"/>
  <c r="T1170" s="1"/>
  <c r="F1170"/>
  <c r="S1170" s="1"/>
  <c r="L1169"/>
  <c r="K1169"/>
  <c r="M1169" s="1"/>
  <c r="J1169"/>
  <c r="H1169"/>
  <c r="U1169" s="1"/>
  <c r="G1169"/>
  <c r="T1169" s="1"/>
  <c r="F1169"/>
  <c r="S1169" s="1"/>
  <c r="L1168"/>
  <c r="L1171" s="1"/>
  <c r="K1168"/>
  <c r="K1171" s="1"/>
  <c r="J1168"/>
  <c r="J1171" s="1"/>
  <c r="H1168"/>
  <c r="H1171" s="1"/>
  <c r="G1168"/>
  <c r="G1171" s="1"/>
  <c r="T1171" s="1"/>
  <c r="F1168"/>
  <c r="F1171" s="1"/>
  <c r="S1171" s="1"/>
  <c r="L1167"/>
  <c r="K1167"/>
  <c r="M1167" s="1"/>
  <c r="J1167"/>
  <c r="H1167"/>
  <c r="U1167" s="1"/>
  <c r="G1167"/>
  <c r="T1167" s="1"/>
  <c r="F1167"/>
  <c r="S1167" s="1"/>
  <c r="U1166"/>
  <c r="T1166"/>
  <c r="S1166"/>
  <c r="P1166"/>
  <c r="O1166"/>
  <c r="N1166"/>
  <c r="M1166"/>
  <c r="I1166"/>
  <c r="V1166" s="1"/>
  <c r="U1165"/>
  <c r="T1165"/>
  <c r="S1165"/>
  <c r="P1165"/>
  <c r="O1165"/>
  <c r="N1165"/>
  <c r="M1165"/>
  <c r="I1165"/>
  <c r="V1165" s="1"/>
  <c r="U1163"/>
  <c r="S1163"/>
  <c r="N1163"/>
  <c r="L1163"/>
  <c r="P1163" s="1"/>
  <c r="K1163"/>
  <c r="M1163" s="1"/>
  <c r="H1163"/>
  <c r="G1163"/>
  <c r="I1163" s="1"/>
  <c r="V1163" s="1"/>
  <c r="L1162"/>
  <c r="K1162"/>
  <c r="J1162"/>
  <c r="H1162"/>
  <c r="F1162"/>
  <c r="V1161"/>
  <c r="U1161"/>
  <c r="T1161"/>
  <c r="S1161"/>
  <c r="L1159"/>
  <c r="K1159"/>
  <c r="J1159"/>
  <c r="M1159" s="1"/>
  <c r="H1159"/>
  <c r="U1159" s="1"/>
  <c r="G1159"/>
  <c r="T1159" s="1"/>
  <c r="F1159"/>
  <c r="S1159" s="1"/>
  <c r="L1158"/>
  <c r="K1158"/>
  <c r="J1158"/>
  <c r="M1158" s="1"/>
  <c r="H1158"/>
  <c r="U1158" s="1"/>
  <c r="G1158"/>
  <c r="T1158" s="1"/>
  <c r="F1158"/>
  <c r="S1158" s="1"/>
  <c r="L1157"/>
  <c r="L1160" s="1"/>
  <c r="K1157"/>
  <c r="K1160" s="1"/>
  <c r="J1157"/>
  <c r="J1160" s="1"/>
  <c r="H1157"/>
  <c r="H1160" s="1"/>
  <c r="G1157"/>
  <c r="G1160" s="1"/>
  <c r="F1157"/>
  <c r="F1160" s="1"/>
  <c r="S1160" s="1"/>
  <c r="L1156"/>
  <c r="K1156"/>
  <c r="J1156"/>
  <c r="M1156" s="1"/>
  <c r="H1156"/>
  <c r="U1156" s="1"/>
  <c r="G1156"/>
  <c r="T1156" s="1"/>
  <c r="F1156"/>
  <c r="S1156" s="1"/>
  <c r="U1155"/>
  <c r="T1155"/>
  <c r="S1155"/>
  <c r="P1155"/>
  <c r="O1155"/>
  <c r="N1155"/>
  <c r="Q1155" s="1"/>
  <c r="M1155"/>
  <c r="I1155"/>
  <c r="V1155" s="1"/>
  <c r="U1154"/>
  <c r="T1154"/>
  <c r="S1154"/>
  <c r="P1154"/>
  <c r="O1154"/>
  <c r="N1154"/>
  <c r="Q1154" s="1"/>
  <c r="M1154"/>
  <c r="I1154"/>
  <c r="V1154" s="1"/>
  <c r="S1152"/>
  <c r="N1152"/>
  <c r="L1152"/>
  <c r="K1152"/>
  <c r="T1152" s="1"/>
  <c r="H1152"/>
  <c r="U1152" s="1"/>
  <c r="G1152"/>
  <c r="I1152" s="1"/>
  <c r="L1151"/>
  <c r="K1151"/>
  <c r="J1151"/>
  <c r="G1151"/>
  <c r="F1151"/>
  <c r="V1150"/>
  <c r="U1150"/>
  <c r="T1150"/>
  <c r="S1150"/>
  <c r="L1148"/>
  <c r="K1148"/>
  <c r="M1148" s="1"/>
  <c r="J1148"/>
  <c r="H1148"/>
  <c r="U1148" s="1"/>
  <c r="G1148"/>
  <c r="T1148" s="1"/>
  <c r="F1148"/>
  <c r="S1148" s="1"/>
  <c r="L1147"/>
  <c r="K1147"/>
  <c r="M1147" s="1"/>
  <c r="J1147"/>
  <c r="H1147"/>
  <c r="U1147" s="1"/>
  <c r="G1147"/>
  <c r="T1147" s="1"/>
  <c r="F1147"/>
  <c r="S1147" s="1"/>
  <c r="L1146"/>
  <c r="L1149" s="1"/>
  <c r="K1146"/>
  <c r="K1149" s="1"/>
  <c r="J1146"/>
  <c r="J1149" s="1"/>
  <c r="H1146"/>
  <c r="H1149" s="1"/>
  <c r="U1149" s="1"/>
  <c r="G1146"/>
  <c r="G1149" s="1"/>
  <c r="F1146"/>
  <c r="F1149" s="1"/>
  <c r="S1149" s="1"/>
  <c r="L1145"/>
  <c r="K1145"/>
  <c r="M1145" s="1"/>
  <c r="J1145"/>
  <c r="H1145"/>
  <c r="U1145" s="1"/>
  <c r="G1145"/>
  <c r="T1145" s="1"/>
  <c r="F1145"/>
  <c r="S1145" s="1"/>
  <c r="U1144"/>
  <c r="T1144"/>
  <c r="S1144"/>
  <c r="P1144"/>
  <c r="O1144"/>
  <c r="N1144"/>
  <c r="M1144"/>
  <c r="I1144"/>
  <c r="V1144" s="1"/>
  <c r="U1143"/>
  <c r="T1143"/>
  <c r="S1143"/>
  <c r="P1143"/>
  <c r="O1143"/>
  <c r="N1143"/>
  <c r="M1143"/>
  <c r="I1143"/>
  <c r="V1143" s="1"/>
  <c r="U1141"/>
  <c r="S1141"/>
  <c r="N1141"/>
  <c r="L1141"/>
  <c r="P1141" s="1"/>
  <c r="K1141"/>
  <c r="M1141" s="1"/>
  <c r="H1141"/>
  <c r="G1141"/>
  <c r="I1141" s="1"/>
  <c r="V1141" s="1"/>
  <c r="L1140"/>
  <c r="K1140"/>
  <c r="J1140"/>
  <c r="H1140"/>
  <c r="F1140"/>
  <c r="V1139"/>
  <c r="U1139"/>
  <c r="T1139"/>
  <c r="S1139"/>
  <c r="L1137"/>
  <c r="K1137"/>
  <c r="J1137"/>
  <c r="M1137" s="1"/>
  <c r="H1137"/>
  <c r="U1137" s="1"/>
  <c r="G1137"/>
  <c r="T1137" s="1"/>
  <c r="F1137"/>
  <c r="S1137" s="1"/>
  <c r="L1136"/>
  <c r="K1136"/>
  <c r="J1136"/>
  <c r="M1136" s="1"/>
  <c r="H1136"/>
  <c r="U1136" s="1"/>
  <c r="G1136"/>
  <c r="T1136" s="1"/>
  <c r="F1136"/>
  <c r="S1136" s="1"/>
  <c r="L1135"/>
  <c r="L1138" s="1"/>
  <c r="K1135"/>
  <c r="K1138" s="1"/>
  <c r="J1135"/>
  <c r="J1138" s="1"/>
  <c r="H1135"/>
  <c r="H1138" s="1"/>
  <c r="U1138" s="1"/>
  <c r="G1135"/>
  <c r="G1138" s="1"/>
  <c r="F1135"/>
  <c r="F1138" s="1"/>
  <c r="S1138" s="1"/>
  <c r="L1134"/>
  <c r="K1134"/>
  <c r="J1134"/>
  <c r="M1134" s="1"/>
  <c r="H1134"/>
  <c r="U1134" s="1"/>
  <c r="G1134"/>
  <c r="T1134" s="1"/>
  <c r="F1134"/>
  <c r="S1134" s="1"/>
  <c r="U1133"/>
  <c r="T1133"/>
  <c r="S1133"/>
  <c r="P1133"/>
  <c r="O1133"/>
  <c r="N1133"/>
  <c r="Q1133" s="1"/>
  <c r="M1133"/>
  <c r="I1133"/>
  <c r="V1133" s="1"/>
  <c r="U1132"/>
  <c r="T1132"/>
  <c r="S1132"/>
  <c r="P1132"/>
  <c r="O1132"/>
  <c r="N1132"/>
  <c r="Q1132" s="1"/>
  <c r="M1132"/>
  <c r="I1132"/>
  <c r="V1132" s="1"/>
  <c r="S1130"/>
  <c r="N1130"/>
  <c r="L1130"/>
  <c r="K1130"/>
  <c r="H1130"/>
  <c r="G1130"/>
  <c r="L1129"/>
  <c r="K1129"/>
  <c r="J1129"/>
  <c r="G1129"/>
  <c r="F1129"/>
  <c r="V1128"/>
  <c r="U1128"/>
  <c r="T1128"/>
  <c r="S1128"/>
  <c r="T1126"/>
  <c r="O1126"/>
  <c r="L1126"/>
  <c r="K1126"/>
  <c r="M1126" s="1"/>
  <c r="J1126"/>
  <c r="H1126"/>
  <c r="U1126" s="1"/>
  <c r="G1126"/>
  <c r="I1126" s="1"/>
  <c r="V1126" s="1"/>
  <c r="F1126"/>
  <c r="S1126" s="1"/>
  <c r="T1125"/>
  <c r="O1125"/>
  <c r="L1125"/>
  <c r="K1125"/>
  <c r="M1125" s="1"/>
  <c r="J1125"/>
  <c r="H1125"/>
  <c r="U1125" s="1"/>
  <c r="G1125"/>
  <c r="I1125" s="1"/>
  <c r="V1125" s="1"/>
  <c r="F1125"/>
  <c r="S1125" s="1"/>
  <c r="L1124"/>
  <c r="L1127" s="1"/>
  <c r="K1124"/>
  <c r="J1124"/>
  <c r="J1127" s="1"/>
  <c r="H1124"/>
  <c r="H1127" s="1"/>
  <c r="G1124"/>
  <c r="T1124" s="1"/>
  <c r="F1124"/>
  <c r="F1127" s="1"/>
  <c r="S1127" s="1"/>
  <c r="L1123"/>
  <c r="K1123"/>
  <c r="K1127" s="1"/>
  <c r="J1123"/>
  <c r="H1123"/>
  <c r="G1123"/>
  <c r="G1127" s="1"/>
  <c r="F1123"/>
  <c r="S1123" s="1"/>
  <c r="U1122"/>
  <c r="T1122"/>
  <c r="S1122"/>
  <c r="P1122"/>
  <c r="O1122"/>
  <c r="N1122"/>
  <c r="M1122"/>
  <c r="I1122"/>
  <c r="V1122" s="1"/>
  <c r="U1121"/>
  <c r="T1121"/>
  <c r="S1121"/>
  <c r="P1121"/>
  <c r="O1121"/>
  <c r="N1121"/>
  <c r="M1121"/>
  <c r="I1121"/>
  <c r="V1121" s="1"/>
  <c r="U1119"/>
  <c r="S1119"/>
  <c r="N1119"/>
  <c r="L1119"/>
  <c r="P1119" s="1"/>
  <c r="K1119"/>
  <c r="M1119" s="1"/>
  <c r="H1119"/>
  <c r="G1119"/>
  <c r="I1119" s="1"/>
  <c r="V1119" s="1"/>
  <c r="L1118"/>
  <c r="K1118"/>
  <c r="J1118"/>
  <c r="H1118"/>
  <c r="F1118"/>
  <c r="V1117"/>
  <c r="U1117"/>
  <c r="T1117"/>
  <c r="S1117"/>
  <c r="F1116"/>
  <c r="S1116" s="1"/>
  <c r="L1115"/>
  <c r="K1115"/>
  <c r="J1115"/>
  <c r="M1115" s="1"/>
  <c r="H1115"/>
  <c r="U1115" s="1"/>
  <c r="G1115"/>
  <c r="T1115" s="1"/>
  <c r="F1115"/>
  <c r="S1115" s="1"/>
  <c r="L1114"/>
  <c r="K1114"/>
  <c r="J1114"/>
  <c r="M1114" s="1"/>
  <c r="H1114"/>
  <c r="U1114" s="1"/>
  <c r="G1114"/>
  <c r="T1114" s="1"/>
  <c r="F1114"/>
  <c r="S1114" s="1"/>
  <c r="S1113"/>
  <c r="L1113"/>
  <c r="L1116" s="1"/>
  <c r="K1113"/>
  <c r="K1116" s="1"/>
  <c r="J1113"/>
  <c r="J1116" s="1"/>
  <c r="H1113"/>
  <c r="H1116" s="1"/>
  <c r="G1113"/>
  <c r="G1116" s="1"/>
  <c r="T1116" s="1"/>
  <c r="L1112"/>
  <c r="K1112"/>
  <c r="M1112" s="1"/>
  <c r="J1112"/>
  <c r="H1112"/>
  <c r="U1112" s="1"/>
  <c r="G1112"/>
  <c r="T1112" s="1"/>
  <c r="F1112"/>
  <c r="S1112" s="1"/>
  <c r="U1111"/>
  <c r="T1111"/>
  <c r="S1111"/>
  <c r="P1111"/>
  <c r="O1111"/>
  <c r="N1111"/>
  <c r="M1111"/>
  <c r="I1111"/>
  <c r="V1111" s="1"/>
  <c r="U1110"/>
  <c r="T1110"/>
  <c r="S1110"/>
  <c r="P1110"/>
  <c r="O1110"/>
  <c r="N1110"/>
  <c r="M1110"/>
  <c r="I1110"/>
  <c r="V1110" s="1"/>
  <c r="U1108"/>
  <c r="S1108"/>
  <c r="N1108"/>
  <c r="L1108"/>
  <c r="P1108" s="1"/>
  <c r="K1108"/>
  <c r="M1108" s="1"/>
  <c r="H1108"/>
  <c r="G1108"/>
  <c r="I1108" s="1"/>
  <c r="V1108" s="1"/>
  <c r="L1107"/>
  <c r="K1107"/>
  <c r="J1107"/>
  <c r="H1107"/>
  <c r="F1107"/>
  <c r="V1106"/>
  <c r="U1106"/>
  <c r="T1106"/>
  <c r="S1106"/>
  <c r="L1104"/>
  <c r="K1104"/>
  <c r="J1104"/>
  <c r="M1104" s="1"/>
  <c r="H1104"/>
  <c r="U1104" s="1"/>
  <c r="G1104"/>
  <c r="T1104" s="1"/>
  <c r="F1104"/>
  <c r="S1104" s="1"/>
  <c r="L1103"/>
  <c r="K1103"/>
  <c r="J1103"/>
  <c r="M1103" s="1"/>
  <c r="H1103"/>
  <c r="U1103" s="1"/>
  <c r="G1103"/>
  <c r="T1103" s="1"/>
  <c r="F1103"/>
  <c r="S1103" s="1"/>
  <c r="L1102"/>
  <c r="L1105" s="1"/>
  <c r="K1102"/>
  <c r="K1105" s="1"/>
  <c r="J1102"/>
  <c r="J1105" s="1"/>
  <c r="H1102"/>
  <c r="H1105" s="1"/>
  <c r="U1105" s="1"/>
  <c r="G1102"/>
  <c r="G1105" s="1"/>
  <c r="F1102"/>
  <c r="F1105" s="1"/>
  <c r="S1105" s="1"/>
  <c r="L1101"/>
  <c r="K1101"/>
  <c r="J1101"/>
  <c r="M1101" s="1"/>
  <c r="H1101"/>
  <c r="U1101" s="1"/>
  <c r="G1101"/>
  <c r="T1101" s="1"/>
  <c r="F1101"/>
  <c r="S1101" s="1"/>
  <c r="U1100"/>
  <c r="T1100"/>
  <c r="S1100"/>
  <c r="P1100"/>
  <c r="O1100"/>
  <c r="N1100"/>
  <c r="Q1100" s="1"/>
  <c r="M1100"/>
  <c r="I1100"/>
  <c r="V1100" s="1"/>
  <c r="U1099"/>
  <c r="T1099"/>
  <c r="S1099"/>
  <c r="P1099"/>
  <c r="O1099"/>
  <c r="N1099"/>
  <c r="Q1099" s="1"/>
  <c r="M1099"/>
  <c r="I1099"/>
  <c r="V1099" s="1"/>
  <c r="S1097"/>
  <c r="N1097"/>
  <c r="L1097"/>
  <c r="K1097"/>
  <c r="T1097" s="1"/>
  <c r="H1097"/>
  <c r="U1097" s="1"/>
  <c r="G1097"/>
  <c r="I1097" s="1"/>
  <c r="L1096"/>
  <c r="K1096"/>
  <c r="J1096"/>
  <c r="G1096"/>
  <c r="F1096"/>
  <c r="V1095"/>
  <c r="U1095"/>
  <c r="T1095"/>
  <c r="S1095"/>
  <c r="L1093"/>
  <c r="K1093"/>
  <c r="M1093" s="1"/>
  <c r="J1093"/>
  <c r="H1093"/>
  <c r="U1093" s="1"/>
  <c r="G1093"/>
  <c r="T1093" s="1"/>
  <c r="F1093"/>
  <c r="S1093" s="1"/>
  <c r="L1092"/>
  <c r="K1092"/>
  <c r="M1092" s="1"/>
  <c r="J1092"/>
  <c r="H1092"/>
  <c r="U1092" s="1"/>
  <c r="G1092"/>
  <c r="T1092" s="1"/>
  <c r="F1092"/>
  <c r="S1092" s="1"/>
  <c r="L1091"/>
  <c r="L1094" s="1"/>
  <c r="K1091"/>
  <c r="K1094" s="1"/>
  <c r="J1091"/>
  <c r="J1094" s="1"/>
  <c r="H1091"/>
  <c r="H1094" s="1"/>
  <c r="U1094" s="1"/>
  <c r="G1091"/>
  <c r="G1094" s="1"/>
  <c r="T1094" s="1"/>
  <c r="F1091"/>
  <c r="F1094" s="1"/>
  <c r="S1094" s="1"/>
  <c r="L1090"/>
  <c r="K1090"/>
  <c r="M1090" s="1"/>
  <c r="J1090"/>
  <c r="H1090"/>
  <c r="U1090" s="1"/>
  <c r="G1090"/>
  <c r="T1090" s="1"/>
  <c r="F1090"/>
  <c r="S1090" s="1"/>
  <c r="U1089"/>
  <c r="T1089"/>
  <c r="S1089"/>
  <c r="P1089"/>
  <c r="O1089"/>
  <c r="N1089"/>
  <c r="M1089"/>
  <c r="I1089"/>
  <c r="V1089" s="1"/>
  <c r="U1088"/>
  <c r="T1088"/>
  <c r="S1088"/>
  <c r="P1088"/>
  <c r="O1088"/>
  <c r="N1088"/>
  <c r="M1088"/>
  <c r="I1088"/>
  <c r="V1088" s="1"/>
  <c r="U1086"/>
  <c r="S1086"/>
  <c r="N1086"/>
  <c r="L1086"/>
  <c r="P1086" s="1"/>
  <c r="K1086"/>
  <c r="M1086" s="1"/>
  <c r="H1086"/>
  <c r="G1086"/>
  <c r="I1086" s="1"/>
  <c r="V1086" s="1"/>
  <c r="L1085"/>
  <c r="K1085"/>
  <c r="J1085"/>
  <c r="H1085"/>
  <c r="F1085"/>
  <c r="V1084"/>
  <c r="U1084"/>
  <c r="T1084"/>
  <c r="S1084"/>
  <c r="L1082"/>
  <c r="K1082"/>
  <c r="J1082"/>
  <c r="M1082" s="1"/>
  <c r="H1082"/>
  <c r="U1082" s="1"/>
  <c r="G1082"/>
  <c r="T1082" s="1"/>
  <c r="F1082"/>
  <c r="S1082" s="1"/>
  <c r="L1081"/>
  <c r="K1081"/>
  <c r="J1081"/>
  <c r="M1081" s="1"/>
  <c r="H1081"/>
  <c r="U1081" s="1"/>
  <c r="G1081"/>
  <c r="T1081" s="1"/>
  <c r="F1081"/>
  <c r="S1081" s="1"/>
  <c r="L1080"/>
  <c r="L1083" s="1"/>
  <c r="K1080"/>
  <c r="K1083" s="1"/>
  <c r="J1080"/>
  <c r="J1083" s="1"/>
  <c r="H1080"/>
  <c r="H1083" s="1"/>
  <c r="G1080"/>
  <c r="G1083" s="1"/>
  <c r="F1080"/>
  <c r="F1083" s="1"/>
  <c r="S1083" s="1"/>
  <c r="L1079"/>
  <c r="K1079"/>
  <c r="J1079"/>
  <c r="M1079" s="1"/>
  <c r="H1079"/>
  <c r="U1079" s="1"/>
  <c r="G1079"/>
  <c r="T1079" s="1"/>
  <c r="F1079"/>
  <c r="S1079" s="1"/>
  <c r="U1078"/>
  <c r="T1078"/>
  <c r="S1078"/>
  <c r="P1078"/>
  <c r="O1078"/>
  <c r="N1078"/>
  <c r="M1078"/>
  <c r="I1078"/>
  <c r="V1078" s="1"/>
  <c r="U1077"/>
  <c r="T1077"/>
  <c r="S1077"/>
  <c r="P1077"/>
  <c r="O1077"/>
  <c r="N1077"/>
  <c r="M1077"/>
  <c r="I1077"/>
  <c r="V1077" s="1"/>
  <c r="S1075"/>
  <c r="N1075"/>
  <c r="L1075"/>
  <c r="K1075"/>
  <c r="H1075"/>
  <c r="U1075" s="1"/>
  <c r="G1075"/>
  <c r="L1074"/>
  <c r="K1074"/>
  <c r="J1074"/>
  <c r="G1074"/>
  <c r="F1074"/>
  <c r="V1073"/>
  <c r="U1073"/>
  <c r="T1073"/>
  <c r="S1073"/>
  <c r="L1071"/>
  <c r="K1071"/>
  <c r="J1071"/>
  <c r="H1071"/>
  <c r="G1071"/>
  <c r="F1071"/>
  <c r="F1203" s="1"/>
  <c r="L1070"/>
  <c r="K1070"/>
  <c r="J1070"/>
  <c r="H1070"/>
  <c r="G1070"/>
  <c r="F1070"/>
  <c r="F1202" s="1"/>
  <c r="L1069"/>
  <c r="L1072" s="1"/>
  <c r="K1069"/>
  <c r="K1072" s="1"/>
  <c r="J1069"/>
  <c r="J1072" s="1"/>
  <c r="H1069"/>
  <c r="H1072" s="1"/>
  <c r="U1072" s="1"/>
  <c r="G1069"/>
  <c r="G1072" s="1"/>
  <c r="F1069"/>
  <c r="F1072" s="1"/>
  <c r="S1072" s="1"/>
  <c r="L1068"/>
  <c r="K1068"/>
  <c r="J1068"/>
  <c r="H1068"/>
  <c r="G1068"/>
  <c r="F1068"/>
  <c r="U1067"/>
  <c r="T1067"/>
  <c r="S1067"/>
  <c r="P1067"/>
  <c r="O1067"/>
  <c r="N1067"/>
  <c r="M1067"/>
  <c r="I1067"/>
  <c r="V1067" s="1"/>
  <c r="U1066"/>
  <c r="T1066"/>
  <c r="S1066"/>
  <c r="P1066"/>
  <c r="O1066"/>
  <c r="N1066"/>
  <c r="M1066"/>
  <c r="I1066"/>
  <c r="V1066" s="1"/>
  <c r="U1065"/>
  <c r="T1065"/>
  <c r="S1065"/>
  <c r="P1065"/>
  <c r="O1065"/>
  <c r="N1065"/>
  <c r="M1065"/>
  <c r="I1065"/>
  <c r="V1065" s="1"/>
  <c r="J1063"/>
  <c r="F1063"/>
  <c r="S1063" s="1"/>
  <c r="J1062"/>
  <c r="F1062"/>
  <c r="V1061"/>
  <c r="U1061"/>
  <c r="T1061"/>
  <c r="S1061"/>
  <c r="U1055"/>
  <c r="T1055"/>
  <c r="S1055"/>
  <c r="P1055"/>
  <c r="O1055"/>
  <c r="N1055"/>
  <c r="M1055"/>
  <c r="I1055"/>
  <c r="V1055" s="1"/>
  <c r="U1054"/>
  <c r="T1054"/>
  <c r="S1054"/>
  <c r="P1054"/>
  <c r="O1054"/>
  <c r="N1054"/>
  <c r="M1054"/>
  <c r="I1054"/>
  <c r="V1054" s="1"/>
  <c r="U1052"/>
  <c r="T1052"/>
  <c r="S1052"/>
  <c r="P1052"/>
  <c r="O1052"/>
  <c r="N1052"/>
  <c r="M1052"/>
  <c r="I1052"/>
  <c r="V1052" s="1"/>
  <c r="T1050"/>
  <c r="S1050"/>
  <c r="N1050"/>
  <c r="L1050"/>
  <c r="K1050"/>
  <c r="O1050" s="1"/>
  <c r="H1050"/>
  <c r="U1050" s="1"/>
  <c r="G1050"/>
  <c r="I1050" s="1"/>
  <c r="V1050" s="1"/>
  <c r="L1049"/>
  <c r="K1049"/>
  <c r="J1049"/>
  <c r="G1049"/>
  <c r="F1049"/>
  <c r="V1048"/>
  <c r="U1048"/>
  <c r="T1048"/>
  <c r="S1048"/>
  <c r="L1046"/>
  <c r="K1046"/>
  <c r="M1046" s="1"/>
  <c r="J1046"/>
  <c r="H1046"/>
  <c r="U1046" s="1"/>
  <c r="G1046"/>
  <c r="T1046" s="1"/>
  <c r="F1046"/>
  <c r="S1046" s="1"/>
  <c r="L1045"/>
  <c r="K1045"/>
  <c r="M1045" s="1"/>
  <c r="J1045"/>
  <c r="H1045"/>
  <c r="U1045" s="1"/>
  <c r="G1045"/>
  <c r="T1045" s="1"/>
  <c r="F1045"/>
  <c r="S1045" s="1"/>
  <c r="L1044"/>
  <c r="L1047" s="1"/>
  <c r="K1044"/>
  <c r="K1047" s="1"/>
  <c r="J1044"/>
  <c r="J1047" s="1"/>
  <c r="H1044"/>
  <c r="H1047" s="1"/>
  <c r="G1044"/>
  <c r="G1047" s="1"/>
  <c r="F1044"/>
  <c r="F1047" s="1"/>
  <c r="S1047" s="1"/>
  <c r="L1043"/>
  <c r="K1043"/>
  <c r="M1043" s="1"/>
  <c r="J1043"/>
  <c r="H1043"/>
  <c r="U1043" s="1"/>
  <c r="G1043"/>
  <c r="T1043" s="1"/>
  <c r="F1043"/>
  <c r="S1043" s="1"/>
  <c r="U1042"/>
  <c r="T1042"/>
  <c r="S1042"/>
  <c r="P1042"/>
  <c r="O1042"/>
  <c r="N1042"/>
  <c r="M1042"/>
  <c r="I1042"/>
  <c r="V1042" s="1"/>
  <c r="U1041"/>
  <c r="T1041"/>
  <c r="S1041"/>
  <c r="P1041"/>
  <c r="O1041"/>
  <c r="N1041"/>
  <c r="M1041"/>
  <c r="I1041"/>
  <c r="V1041" s="1"/>
  <c r="U1039"/>
  <c r="S1039"/>
  <c r="N1039"/>
  <c r="L1039"/>
  <c r="L1063" s="1"/>
  <c r="L1062" s="1"/>
  <c r="K1039"/>
  <c r="K1063" s="1"/>
  <c r="K1062" s="1"/>
  <c r="H1039"/>
  <c r="H1063" s="1"/>
  <c r="G1039"/>
  <c r="I1039" s="1"/>
  <c r="L1038"/>
  <c r="K1038"/>
  <c r="J1038"/>
  <c r="H1038"/>
  <c r="F1038"/>
  <c r="V1037"/>
  <c r="U1037"/>
  <c r="T1037"/>
  <c r="S1037"/>
  <c r="L1035"/>
  <c r="L1059" s="1"/>
  <c r="K1035"/>
  <c r="K1059" s="1"/>
  <c r="J1035"/>
  <c r="J1059" s="1"/>
  <c r="H1035"/>
  <c r="H1059" s="1"/>
  <c r="G1035"/>
  <c r="G1059" s="1"/>
  <c r="F1035"/>
  <c r="F1059" s="1"/>
  <c r="L1034"/>
  <c r="L1058" s="1"/>
  <c r="L1057" s="1"/>
  <c r="K1034"/>
  <c r="K1058" s="1"/>
  <c r="K1057" s="1"/>
  <c r="J1034"/>
  <c r="J1058" s="1"/>
  <c r="H1034"/>
  <c r="H1058" s="1"/>
  <c r="G1034"/>
  <c r="G1058" s="1"/>
  <c r="F1034"/>
  <c r="F1058" s="1"/>
  <c r="L1033"/>
  <c r="L1036" s="1"/>
  <c r="K1033"/>
  <c r="K1036" s="1"/>
  <c r="J1033"/>
  <c r="J1036" s="1"/>
  <c r="H1033"/>
  <c r="H1036" s="1"/>
  <c r="G1033"/>
  <c r="G1036" s="1"/>
  <c r="F1033"/>
  <c r="F1036" s="1"/>
  <c r="S1036" s="1"/>
  <c r="L1032"/>
  <c r="K1032"/>
  <c r="J1032"/>
  <c r="J1056" s="1"/>
  <c r="H1032"/>
  <c r="U1032" s="1"/>
  <c r="G1032"/>
  <c r="T1032" s="1"/>
  <c r="F1032"/>
  <c r="F1056" s="1"/>
  <c r="U1031"/>
  <c r="T1031"/>
  <c r="S1031"/>
  <c r="P1031"/>
  <c r="O1031"/>
  <c r="N1031"/>
  <c r="M1031"/>
  <c r="I1031"/>
  <c r="V1031" s="1"/>
  <c r="U1030"/>
  <c r="T1030"/>
  <c r="S1030"/>
  <c r="P1030"/>
  <c r="O1030"/>
  <c r="N1030"/>
  <c r="M1030"/>
  <c r="I1030"/>
  <c r="V1030" s="1"/>
  <c r="U1029"/>
  <c r="T1029"/>
  <c r="S1029"/>
  <c r="P1029"/>
  <c r="O1029"/>
  <c r="N1029"/>
  <c r="M1029"/>
  <c r="I1029"/>
  <c r="V1029" s="1"/>
  <c r="T1027"/>
  <c r="S1027"/>
  <c r="N1027"/>
  <c r="L1027"/>
  <c r="K1027"/>
  <c r="O1027" s="1"/>
  <c r="H1027"/>
  <c r="U1027" s="1"/>
  <c r="G1027"/>
  <c r="I1027" s="1"/>
  <c r="V1027" s="1"/>
  <c r="L1026"/>
  <c r="K1026"/>
  <c r="M1026" s="1"/>
  <c r="J1026"/>
  <c r="G1026"/>
  <c r="T1026" s="1"/>
  <c r="F1026"/>
  <c r="S1026" s="1"/>
  <c r="V1025"/>
  <c r="U1025"/>
  <c r="T1025"/>
  <c r="S1025"/>
  <c r="L1023"/>
  <c r="K1023"/>
  <c r="M1023" s="1"/>
  <c r="J1023"/>
  <c r="H1023"/>
  <c r="U1023" s="1"/>
  <c r="G1023"/>
  <c r="T1023" s="1"/>
  <c r="F1023"/>
  <c r="S1023" s="1"/>
  <c r="L1022"/>
  <c r="K1022"/>
  <c r="M1022" s="1"/>
  <c r="J1022"/>
  <c r="H1022"/>
  <c r="U1022" s="1"/>
  <c r="G1022"/>
  <c r="T1022" s="1"/>
  <c r="F1022"/>
  <c r="S1022" s="1"/>
  <c r="L1021"/>
  <c r="K1021"/>
  <c r="J1021"/>
  <c r="J1024" s="1"/>
  <c r="J1028" s="1"/>
  <c r="H1021"/>
  <c r="G1021"/>
  <c r="F1021"/>
  <c r="F1024" s="1"/>
  <c r="T1020"/>
  <c r="S1020"/>
  <c r="N1020"/>
  <c r="L1020"/>
  <c r="K1020"/>
  <c r="O1020" s="1"/>
  <c r="H1020"/>
  <c r="U1020" s="1"/>
  <c r="G1020"/>
  <c r="I1020" s="1"/>
  <c r="S1019"/>
  <c r="N1019"/>
  <c r="L1019"/>
  <c r="K1019"/>
  <c r="T1019" s="1"/>
  <c r="H1019"/>
  <c r="U1019" s="1"/>
  <c r="G1019"/>
  <c r="I1019" s="1"/>
  <c r="T1018"/>
  <c r="S1018"/>
  <c r="N1018"/>
  <c r="L1018"/>
  <c r="K1018"/>
  <c r="O1018" s="1"/>
  <c r="H1018"/>
  <c r="U1018" s="1"/>
  <c r="G1018"/>
  <c r="I1018" s="1"/>
  <c r="S1017"/>
  <c r="L1017"/>
  <c r="L1056" s="1"/>
  <c r="K1017"/>
  <c r="H1017"/>
  <c r="H1056" s="1"/>
  <c r="G1017"/>
  <c r="G1056" s="1"/>
  <c r="U1016"/>
  <c r="T1016"/>
  <c r="S1016"/>
  <c r="P1016"/>
  <c r="O1016"/>
  <c r="N1016"/>
  <c r="M1016"/>
  <c r="I1016"/>
  <c r="V1016" s="1"/>
  <c r="U1015"/>
  <c r="T1015"/>
  <c r="S1015"/>
  <c r="P1015"/>
  <c r="O1015"/>
  <c r="N1015"/>
  <c r="M1015"/>
  <c r="I1015"/>
  <c r="V1015" s="1"/>
  <c r="S1013"/>
  <c r="J1013"/>
  <c r="N1013" s="1"/>
  <c r="F1012"/>
  <c r="V1011"/>
  <c r="U1011"/>
  <c r="T1011"/>
  <c r="S1011"/>
  <c r="S1009"/>
  <c r="S1008"/>
  <c r="F1007"/>
  <c r="U1005"/>
  <c r="T1005"/>
  <c r="S1005"/>
  <c r="P1005"/>
  <c r="O1005"/>
  <c r="Q1005" s="1"/>
  <c r="N1005"/>
  <c r="M1005"/>
  <c r="I1005"/>
  <c r="V1005" s="1"/>
  <c r="U1004"/>
  <c r="T1004"/>
  <c r="S1004"/>
  <c r="P1004"/>
  <c r="O1004"/>
  <c r="N1004"/>
  <c r="M1004"/>
  <c r="I1004"/>
  <c r="V1004" s="1"/>
  <c r="U1002"/>
  <c r="T1002"/>
  <c r="S1002"/>
  <c r="P1002"/>
  <c r="O1002"/>
  <c r="N1002"/>
  <c r="M1002"/>
  <c r="I1002"/>
  <c r="V1002" s="1"/>
  <c r="S1000"/>
  <c r="N1000"/>
  <c r="L1000"/>
  <c r="K1000"/>
  <c r="M1000" s="1"/>
  <c r="H1000"/>
  <c r="U1000" s="1"/>
  <c r="G1000"/>
  <c r="I1000" s="1"/>
  <c r="V1000" s="1"/>
  <c r="L999"/>
  <c r="K999"/>
  <c r="J999"/>
  <c r="H999"/>
  <c r="G999"/>
  <c r="F999"/>
  <c r="V998"/>
  <c r="U998"/>
  <c r="T998"/>
  <c r="S998"/>
  <c r="L996"/>
  <c r="K996"/>
  <c r="J996"/>
  <c r="M996" s="1"/>
  <c r="H996"/>
  <c r="U996" s="1"/>
  <c r="G996"/>
  <c r="T996" s="1"/>
  <c r="F996"/>
  <c r="S996" s="1"/>
  <c r="L995"/>
  <c r="K995"/>
  <c r="J995"/>
  <c r="M995" s="1"/>
  <c r="H995"/>
  <c r="U995" s="1"/>
  <c r="G995"/>
  <c r="T995" s="1"/>
  <c r="F995"/>
  <c r="S995" s="1"/>
  <c r="L994"/>
  <c r="L997" s="1"/>
  <c r="K994"/>
  <c r="K997" s="1"/>
  <c r="J994"/>
  <c r="J997" s="1"/>
  <c r="H994"/>
  <c r="H997" s="1"/>
  <c r="G994"/>
  <c r="G997" s="1"/>
  <c r="F994"/>
  <c r="F997" s="1"/>
  <c r="S997" s="1"/>
  <c r="L993"/>
  <c r="K993"/>
  <c r="J993"/>
  <c r="M993" s="1"/>
  <c r="H993"/>
  <c r="U993" s="1"/>
  <c r="G993"/>
  <c r="T993" s="1"/>
  <c r="F993"/>
  <c r="S993" s="1"/>
  <c r="U992"/>
  <c r="T992"/>
  <c r="S992"/>
  <c r="P992"/>
  <c r="O992"/>
  <c r="N992"/>
  <c r="M992"/>
  <c r="I992"/>
  <c r="V992" s="1"/>
  <c r="U991"/>
  <c r="T991"/>
  <c r="S991"/>
  <c r="P991"/>
  <c r="O991"/>
  <c r="N991"/>
  <c r="M991"/>
  <c r="I991"/>
  <c r="V991" s="1"/>
  <c r="S989"/>
  <c r="N989"/>
  <c r="L989"/>
  <c r="K989"/>
  <c r="M989" s="1"/>
  <c r="H989"/>
  <c r="U989" s="1"/>
  <c r="G989"/>
  <c r="T989" s="1"/>
  <c r="L988"/>
  <c r="K988"/>
  <c r="J988"/>
  <c r="H988"/>
  <c r="G988"/>
  <c r="F988"/>
  <c r="V987"/>
  <c r="U987"/>
  <c r="T987"/>
  <c r="S987"/>
  <c r="L985"/>
  <c r="K985"/>
  <c r="J985"/>
  <c r="M985" s="1"/>
  <c r="H985"/>
  <c r="U985" s="1"/>
  <c r="G985"/>
  <c r="T985" s="1"/>
  <c r="F985"/>
  <c r="I985" s="1"/>
  <c r="L984"/>
  <c r="K984"/>
  <c r="J984"/>
  <c r="M984" s="1"/>
  <c r="H984"/>
  <c r="U984" s="1"/>
  <c r="G984"/>
  <c r="T984" s="1"/>
  <c r="F984"/>
  <c r="I984" s="1"/>
  <c r="L983"/>
  <c r="L986" s="1"/>
  <c r="K983"/>
  <c r="K986" s="1"/>
  <c r="J983"/>
  <c r="M983" s="1"/>
  <c r="H983"/>
  <c r="H986" s="1"/>
  <c r="G983"/>
  <c r="G986" s="1"/>
  <c r="F983"/>
  <c r="L982"/>
  <c r="K982"/>
  <c r="J982"/>
  <c r="M982" s="1"/>
  <c r="H982"/>
  <c r="U982" s="1"/>
  <c r="G982"/>
  <c r="T982" s="1"/>
  <c r="F982"/>
  <c r="I982" s="1"/>
  <c r="U981"/>
  <c r="T981"/>
  <c r="S981"/>
  <c r="P981"/>
  <c r="O981"/>
  <c r="N981"/>
  <c r="M981"/>
  <c r="I981"/>
  <c r="V981" s="1"/>
  <c r="U980"/>
  <c r="T980"/>
  <c r="S980"/>
  <c r="P980"/>
  <c r="O980"/>
  <c r="N980"/>
  <c r="M980"/>
  <c r="I980"/>
  <c r="V980" s="1"/>
  <c r="U979"/>
  <c r="T979"/>
  <c r="S979"/>
  <c r="P979"/>
  <c r="O979"/>
  <c r="N979"/>
  <c r="M979"/>
  <c r="I979"/>
  <c r="V979" s="1"/>
  <c r="S977"/>
  <c r="N977"/>
  <c r="L977"/>
  <c r="L1013" s="1"/>
  <c r="L1012" s="1"/>
  <c r="K977"/>
  <c r="K1013" s="1"/>
  <c r="K1012" s="1"/>
  <c r="H977"/>
  <c r="H1013" s="1"/>
  <c r="G977"/>
  <c r="I977" s="1"/>
  <c r="V977" s="1"/>
  <c r="L976"/>
  <c r="K976"/>
  <c r="J976"/>
  <c r="H976"/>
  <c r="U976" s="1"/>
  <c r="G976"/>
  <c r="T976" s="1"/>
  <c r="F976"/>
  <c r="S976" s="1"/>
  <c r="V975"/>
  <c r="U975"/>
  <c r="T975"/>
  <c r="S975"/>
  <c r="L973"/>
  <c r="L1009" s="1"/>
  <c r="K973"/>
  <c r="K1009" s="1"/>
  <c r="J973"/>
  <c r="J1009" s="1"/>
  <c r="H973"/>
  <c r="U973" s="1"/>
  <c r="G973"/>
  <c r="G1009" s="1"/>
  <c r="F973"/>
  <c r="S973" s="1"/>
  <c r="L972"/>
  <c r="L1008" s="1"/>
  <c r="L1007" s="1"/>
  <c r="K972"/>
  <c r="K1008" s="1"/>
  <c r="K1007" s="1"/>
  <c r="J972"/>
  <c r="J1008" s="1"/>
  <c r="H972"/>
  <c r="H1008" s="1"/>
  <c r="G972"/>
  <c r="G1008" s="1"/>
  <c r="F972"/>
  <c r="S972" s="1"/>
  <c r="L971"/>
  <c r="L974" s="1"/>
  <c r="L978" s="1"/>
  <c r="K971"/>
  <c r="K974" s="1"/>
  <c r="K978" s="1"/>
  <c r="J971"/>
  <c r="J974" s="1"/>
  <c r="J978" s="1"/>
  <c r="H971"/>
  <c r="H974" s="1"/>
  <c r="G971"/>
  <c r="G974" s="1"/>
  <c r="F971"/>
  <c r="F974" s="1"/>
  <c r="S970"/>
  <c r="N970"/>
  <c r="L970"/>
  <c r="K970"/>
  <c r="M970" s="1"/>
  <c r="H970"/>
  <c r="U970" s="1"/>
  <c r="G970"/>
  <c r="I970" s="1"/>
  <c r="V970" s="1"/>
  <c r="S969"/>
  <c r="N969"/>
  <c r="L969"/>
  <c r="K969"/>
  <c r="M969" s="1"/>
  <c r="H969"/>
  <c r="U969" s="1"/>
  <c r="G969"/>
  <c r="I969" s="1"/>
  <c r="V969" s="1"/>
  <c r="S968"/>
  <c r="N968"/>
  <c r="L968"/>
  <c r="K968"/>
  <c r="M968" s="1"/>
  <c r="H968"/>
  <c r="U968" s="1"/>
  <c r="G968"/>
  <c r="I968" s="1"/>
  <c r="V968" s="1"/>
  <c r="L967"/>
  <c r="L1006" s="1"/>
  <c r="K967"/>
  <c r="K1006" s="1"/>
  <c r="J967"/>
  <c r="J1006" s="1"/>
  <c r="H967"/>
  <c r="U967" s="1"/>
  <c r="G967"/>
  <c r="G1006" s="1"/>
  <c r="F967"/>
  <c r="S967" s="1"/>
  <c r="U966"/>
  <c r="T966"/>
  <c r="S966"/>
  <c r="P966"/>
  <c r="O966"/>
  <c r="N966"/>
  <c r="M966"/>
  <c r="I966"/>
  <c r="V966" s="1"/>
  <c r="J963"/>
  <c r="F963"/>
  <c r="S963" s="1"/>
  <c r="J962"/>
  <c r="F962"/>
  <c r="V961"/>
  <c r="U961"/>
  <c r="T961"/>
  <c r="S961"/>
  <c r="U955"/>
  <c r="T955"/>
  <c r="S955"/>
  <c r="P955"/>
  <c r="O955"/>
  <c r="N955"/>
  <c r="M955"/>
  <c r="I955"/>
  <c r="V955" s="1"/>
  <c r="U954"/>
  <c r="T954"/>
  <c r="S954"/>
  <c r="P954"/>
  <c r="O954"/>
  <c r="N954"/>
  <c r="M954"/>
  <c r="I954"/>
  <c r="V954" s="1"/>
  <c r="U952"/>
  <c r="T952"/>
  <c r="S952"/>
  <c r="P952"/>
  <c r="O952"/>
  <c r="N952"/>
  <c r="M952"/>
  <c r="I952"/>
  <c r="V952" s="1"/>
  <c r="S950"/>
  <c r="N950"/>
  <c r="L950"/>
  <c r="K950"/>
  <c r="M950" s="1"/>
  <c r="H950"/>
  <c r="U950" s="1"/>
  <c r="G950"/>
  <c r="T950" s="1"/>
  <c r="L949"/>
  <c r="K949"/>
  <c r="J949"/>
  <c r="M949" s="1"/>
  <c r="H949"/>
  <c r="G949"/>
  <c r="F949"/>
  <c r="V948"/>
  <c r="U948"/>
  <c r="T948"/>
  <c r="S948"/>
  <c r="L946"/>
  <c r="K946"/>
  <c r="J946"/>
  <c r="M946" s="1"/>
  <c r="H946"/>
  <c r="U946" s="1"/>
  <c r="G946"/>
  <c r="T946" s="1"/>
  <c r="F946"/>
  <c r="I946" s="1"/>
  <c r="L945"/>
  <c r="K945"/>
  <c r="J945"/>
  <c r="M945" s="1"/>
  <c r="H945"/>
  <c r="U945" s="1"/>
  <c r="G945"/>
  <c r="T945" s="1"/>
  <c r="F945"/>
  <c r="I945" s="1"/>
  <c r="L944"/>
  <c r="L947" s="1"/>
  <c r="K944"/>
  <c r="K947" s="1"/>
  <c r="J944"/>
  <c r="M944" s="1"/>
  <c r="H944"/>
  <c r="H947" s="1"/>
  <c r="G944"/>
  <c r="G947" s="1"/>
  <c r="F944"/>
  <c r="L943"/>
  <c r="K943"/>
  <c r="J943"/>
  <c r="M943" s="1"/>
  <c r="H943"/>
  <c r="U943" s="1"/>
  <c r="G943"/>
  <c r="T943" s="1"/>
  <c r="F943"/>
  <c r="I943" s="1"/>
  <c r="U942"/>
  <c r="T942"/>
  <c r="S942"/>
  <c r="P942"/>
  <c r="O942"/>
  <c r="N942"/>
  <c r="M942"/>
  <c r="I942"/>
  <c r="V942" s="1"/>
  <c r="V941"/>
  <c r="U941"/>
  <c r="T941"/>
  <c r="S941"/>
  <c r="S939"/>
  <c r="N939"/>
  <c r="L939"/>
  <c r="K939"/>
  <c r="M939" s="1"/>
  <c r="H939"/>
  <c r="U939" s="1"/>
  <c r="G939"/>
  <c r="I939" s="1"/>
  <c r="V939" s="1"/>
  <c r="L938"/>
  <c r="K938"/>
  <c r="J938"/>
  <c r="H938"/>
  <c r="G938"/>
  <c r="F938"/>
  <c r="V937"/>
  <c r="U937"/>
  <c r="T937"/>
  <c r="S937"/>
  <c r="L935"/>
  <c r="K935"/>
  <c r="J935"/>
  <c r="M935" s="1"/>
  <c r="H935"/>
  <c r="U935" s="1"/>
  <c r="G935"/>
  <c r="T935" s="1"/>
  <c r="F935"/>
  <c r="S935" s="1"/>
  <c r="L934"/>
  <c r="K934"/>
  <c r="J934"/>
  <c r="M934" s="1"/>
  <c r="H934"/>
  <c r="U934" s="1"/>
  <c r="G934"/>
  <c r="T934" s="1"/>
  <c r="F934"/>
  <c r="S934" s="1"/>
  <c r="L933"/>
  <c r="L936" s="1"/>
  <c r="K933"/>
  <c r="K936" s="1"/>
  <c r="J933"/>
  <c r="J936" s="1"/>
  <c r="H933"/>
  <c r="H936" s="1"/>
  <c r="G933"/>
  <c r="G936" s="1"/>
  <c r="F933"/>
  <c r="F936" s="1"/>
  <c r="S936" s="1"/>
  <c r="L932"/>
  <c r="K932"/>
  <c r="J932"/>
  <c r="J956" s="1"/>
  <c r="H932"/>
  <c r="U932" s="1"/>
  <c r="G932"/>
  <c r="T932" s="1"/>
  <c r="F932"/>
  <c r="F956" s="1"/>
  <c r="U931"/>
  <c r="T931"/>
  <c r="S931"/>
  <c r="P931"/>
  <c r="O931"/>
  <c r="N931"/>
  <c r="M931"/>
  <c r="I931"/>
  <c r="V931" s="1"/>
  <c r="U930"/>
  <c r="T930"/>
  <c r="S930"/>
  <c r="P930"/>
  <c r="O930"/>
  <c r="N930"/>
  <c r="M930"/>
  <c r="I930"/>
  <c r="V930" s="1"/>
  <c r="V929"/>
  <c r="U929"/>
  <c r="T929"/>
  <c r="S929"/>
  <c r="S927"/>
  <c r="N927"/>
  <c r="L927"/>
  <c r="L963" s="1"/>
  <c r="L962" s="1"/>
  <c r="K927"/>
  <c r="M927" s="1"/>
  <c r="H927"/>
  <c r="H963" s="1"/>
  <c r="G927"/>
  <c r="T927" s="1"/>
  <c r="L926"/>
  <c r="K926"/>
  <c r="J926"/>
  <c r="H926"/>
  <c r="U926" s="1"/>
  <c r="G926"/>
  <c r="T926" s="1"/>
  <c r="F926"/>
  <c r="S926" s="1"/>
  <c r="V925"/>
  <c r="U925"/>
  <c r="T925"/>
  <c r="S925"/>
  <c r="L923"/>
  <c r="L959" s="1"/>
  <c r="K923"/>
  <c r="K959" s="1"/>
  <c r="J923"/>
  <c r="J959" s="1"/>
  <c r="H923"/>
  <c r="H959" s="1"/>
  <c r="G923"/>
  <c r="T923" s="1"/>
  <c r="F923"/>
  <c r="F959" s="1"/>
  <c r="L922"/>
  <c r="L958" s="1"/>
  <c r="L957" s="1"/>
  <c r="K922"/>
  <c r="K958" s="1"/>
  <c r="K957" s="1"/>
  <c r="J922"/>
  <c r="J958" s="1"/>
  <c r="H922"/>
  <c r="H958" s="1"/>
  <c r="G922"/>
  <c r="T922" s="1"/>
  <c r="F922"/>
  <c r="F958" s="1"/>
  <c r="L921"/>
  <c r="K921"/>
  <c r="J921"/>
  <c r="M921" s="1"/>
  <c r="H921"/>
  <c r="G921"/>
  <c r="F921"/>
  <c r="S920"/>
  <c r="N920"/>
  <c r="L920"/>
  <c r="P920" s="1"/>
  <c r="K920"/>
  <c r="M920" s="1"/>
  <c r="H920"/>
  <c r="U920" s="1"/>
  <c r="G920"/>
  <c r="T920" s="1"/>
  <c r="U919"/>
  <c r="S919"/>
  <c r="N919"/>
  <c r="L919"/>
  <c r="P919" s="1"/>
  <c r="K919"/>
  <c r="M919" s="1"/>
  <c r="H919"/>
  <c r="G919"/>
  <c r="T919" s="1"/>
  <c r="S918"/>
  <c r="N918"/>
  <c r="L918"/>
  <c r="U918" s="1"/>
  <c r="K918"/>
  <c r="M918" s="1"/>
  <c r="H918"/>
  <c r="G918"/>
  <c r="T918" s="1"/>
  <c r="S917"/>
  <c r="N917"/>
  <c r="L917"/>
  <c r="L956" s="1"/>
  <c r="K917"/>
  <c r="K956" s="1"/>
  <c r="H917"/>
  <c r="H956" s="1"/>
  <c r="G917"/>
  <c r="T917" s="1"/>
  <c r="U916"/>
  <c r="T916"/>
  <c r="S916"/>
  <c r="P916"/>
  <c r="O916"/>
  <c r="N916"/>
  <c r="Q916" s="1"/>
  <c r="M916"/>
  <c r="I916"/>
  <c r="V916" s="1"/>
  <c r="U915"/>
  <c r="T915"/>
  <c r="S915"/>
  <c r="P915"/>
  <c r="O915"/>
  <c r="N915"/>
  <c r="Q915" s="1"/>
  <c r="M915"/>
  <c r="I915"/>
  <c r="V915" s="1"/>
  <c r="J913"/>
  <c r="F913"/>
  <c r="S913" s="1"/>
  <c r="J912"/>
  <c r="F912"/>
  <c r="V911"/>
  <c r="U911"/>
  <c r="T911"/>
  <c r="S911"/>
  <c r="U905"/>
  <c r="T905"/>
  <c r="S905"/>
  <c r="P905"/>
  <c r="O905"/>
  <c r="N905"/>
  <c r="M905"/>
  <c r="I905"/>
  <c r="V905" s="1"/>
  <c r="U904"/>
  <c r="T904"/>
  <c r="S904"/>
  <c r="P904"/>
  <c r="O904"/>
  <c r="N904"/>
  <c r="M904"/>
  <c r="I904"/>
  <c r="V904" s="1"/>
  <c r="V902"/>
  <c r="U902"/>
  <c r="T902"/>
  <c r="S902"/>
  <c r="U900"/>
  <c r="S900"/>
  <c r="N900"/>
  <c r="L900"/>
  <c r="P900" s="1"/>
  <c r="K900"/>
  <c r="M900" s="1"/>
  <c r="H900"/>
  <c r="G900"/>
  <c r="T900" s="1"/>
  <c r="L899"/>
  <c r="K899"/>
  <c r="J899"/>
  <c r="M899" s="1"/>
  <c r="H899"/>
  <c r="F899"/>
  <c r="V898"/>
  <c r="U898"/>
  <c r="T898"/>
  <c r="S898"/>
  <c r="L896"/>
  <c r="K896"/>
  <c r="J896"/>
  <c r="M896" s="1"/>
  <c r="H896"/>
  <c r="U896" s="1"/>
  <c r="G896"/>
  <c r="T896" s="1"/>
  <c r="F896"/>
  <c r="I896" s="1"/>
  <c r="V896" s="1"/>
  <c r="L895"/>
  <c r="K895"/>
  <c r="J895"/>
  <c r="M895" s="1"/>
  <c r="H895"/>
  <c r="U895" s="1"/>
  <c r="G895"/>
  <c r="T895" s="1"/>
  <c r="F895"/>
  <c r="I895" s="1"/>
  <c r="V895" s="1"/>
  <c r="L894"/>
  <c r="L897" s="1"/>
  <c r="K894"/>
  <c r="K897" s="1"/>
  <c r="J894"/>
  <c r="H894"/>
  <c r="H897" s="1"/>
  <c r="U897" s="1"/>
  <c r="G894"/>
  <c r="G897" s="1"/>
  <c r="F894"/>
  <c r="I894" s="1"/>
  <c r="L893"/>
  <c r="K893"/>
  <c r="J893"/>
  <c r="M893" s="1"/>
  <c r="H893"/>
  <c r="U893" s="1"/>
  <c r="G893"/>
  <c r="T893" s="1"/>
  <c r="F893"/>
  <c r="I893" s="1"/>
  <c r="V893" s="1"/>
  <c r="U892"/>
  <c r="T892"/>
  <c r="S892"/>
  <c r="P892"/>
  <c r="O892"/>
  <c r="N892"/>
  <c r="Q892" s="1"/>
  <c r="M892"/>
  <c r="I892"/>
  <c r="V892" s="1"/>
  <c r="U891"/>
  <c r="T891"/>
  <c r="S891"/>
  <c r="P891"/>
  <c r="O891"/>
  <c r="N891"/>
  <c r="Q891" s="1"/>
  <c r="M891"/>
  <c r="I891"/>
  <c r="V891" s="1"/>
  <c r="S889"/>
  <c r="N889"/>
  <c r="L889"/>
  <c r="K889"/>
  <c r="T889" s="1"/>
  <c r="H889"/>
  <c r="U889" s="1"/>
  <c r="G889"/>
  <c r="I889" s="1"/>
  <c r="L888"/>
  <c r="K888"/>
  <c r="J888"/>
  <c r="G888"/>
  <c r="F888"/>
  <c r="V887"/>
  <c r="U887"/>
  <c r="T887"/>
  <c r="S887"/>
  <c r="L885"/>
  <c r="K885"/>
  <c r="M885" s="1"/>
  <c r="J885"/>
  <c r="H885"/>
  <c r="U885" s="1"/>
  <c r="G885"/>
  <c r="T885" s="1"/>
  <c r="F885"/>
  <c r="S885" s="1"/>
  <c r="L884"/>
  <c r="K884"/>
  <c r="M884" s="1"/>
  <c r="J884"/>
  <c r="H884"/>
  <c r="U884" s="1"/>
  <c r="G884"/>
  <c r="T884" s="1"/>
  <c r="F884"/>
  <c r="S884" s="1"/>
  <c r="L883"/>
  <c r="L886" s="1"/>
  <c r="K883"/>
  <c r="K886" s="1"/>
  <c r="J883"/>
  <c r="J886" s="1"/>
  <c r="H883"/>
  <c r="H886" s="1"/>
  <c r="G883"/>
  <c r="G886" s="1"/>
  <c r="F883"/>
  <c r="F886" s="1"/>
  <c r="S886" s="1"/>
  <c r="L882"/>
  <c r="K882"/>
  <c r="M882" s="1"/>
  <c r="J882"/>
  <c r="H882"/>
  <c r="U882" s="1"/>
  <c r="G882"/>
  <c r="T882" s="1"/>
  <c r="F882"/>
  <c r="S882" s="1"/>
  <c r="U881"/>
  <c r="T881"/>
  <c r="S881"/>
  <c r="P881"/>
  <c r="O881"/>
  <c r="N881"/>
  <c r="M881"/>
  <c r="I881"/>
  <c r="V881" s="1"/>
  <c r="V880"/>
  <c r="U880"/>
  <c r="T880"/>
  <c r="S880"/>
  <c r="U878"/>
  <c r="S878"/>
  <c r="N878"/>
  <c r="L878"/>
  <c r="P878" s="1"/>
  <c r="K878"/>
  <c r="M878" s="1"/>
  <c r="H878"/>
  <c r="G878"/>
  <c r="T878" s="1"/>
  <c r="L877"/>
  <c r="K877"/>
  <c r="J877"/>
  <c r="M877" s="1"/>
  <c r="H877"/>
  <c r="F877"/>
  <c r="V876"/>
  <c r="U876"/>
  <c r="T876"/>
  <c r="S876"/>
  <c r="L874"/>
  <c r="K874"/>
  <c r="J874"/>
  <c r="M874" s="1"/>
  <c r="H874"/>
  <c r="U874" s="1"/>
  <c r="G874"/>
  <c r="T874" s="1"/>
  <c r="F874"/>
  <c r="I874" s="1"/>
  <c r="V874" s="1"/>
  <c r="L873"/>
  <c r="K873"/>
  <c r="J873"/>
  <c r="M873" s="1"/>
  <c r="H873"/>
  <c r="U873" s="1"/>
  <c r="G873"/>
  <c r="T873" s="1"/>
  <c r="F873"/>
  <c r="I873" s="1"/>
  <c r="V873" s="1"/>
  <c r="L872"/>
  <c r="L875" s="1"/>
  <c r="K872"/>
  <c r="K875" s="1"/>
  <c r="J872"/>
  <c r="H872"/>
  <c r="H875" s="1"/>
  <c r="U875" s="1"/>
  <c r="G872"/>
  <c r="G875" s="1"/>
  <c r="F872"/>
  <c r="I872" s="1"/>
  <c r="L871"/>
  <c r="K871"/>
  <c r="J871"/>
  <c r="M871" s="1"/>
  <c r="H871"/>
  <c r="U871" s="1"/>
  <c r="G871"/>
  <c r="T871" s="1"/>
  <c r="F871"/>
  <c r="I871" s="1"/>
  <c r="V871" s="1"/>
  <c r="U870"/>
  <c r="T870"/>
  <c r="S870"/>
  <c r="P870"/>
  <c r="O870"/>
  <c r="N870"/>
  <c r="Q870" s="1"/>
  <c r="M870"/>
  <c r="I870"/>
  <c r="V870" s="1"/>
  <c r="U869"/>
  <c r="T869"/>
  <c r="S869"/>
  <c r="P869"/>
  <c r="O869"/>
  <c r="N869"/>
  <c r="Q869" s="1"/>
  <c r="M869"/>
  <c r="I869"/>
  <c r="V869" s="1"/>
  <c r="U868"/>
  <c r="T868"/>
  <c r="S868"/>
  <c r="P868"/>
  <c r="O868"/>
  <c r="N868"/>
  <c r="Q868" s="1"/>
  <c r="M868"/>
  <c r="I868"/>
  <c r="V868" s="1"/>
  <c r="T866"/>
  <c r="S866"/>
  <c r="N866"/>
  <c r="L866"/>
  <c r="L913" s="1"/>
  <c r="L912" s="1"/>
  <c r="K866"/>
  <c r="K913" s="1"/>
  <c r="H866"/>
  <c r="H913" s="1"/>
  <c r="G866"/>
  <c r="G913" s="1"/>
  <c r="L865"/>
  <c r="K865"/>
  <c r="J865"/>
  <c r="G865"/>
  <c r="T865" s="1"/>
  <c r="F865"/>
  <c r="S865" s="1"/>
  <c r="V864"/>
  <c r="U864"/>
  <c r="T864"/>
  <c r="S864"/>
  <c r="L862"/>
  <c r="L909" s="1"/>
  <c r="K862"/>
  <c r="K909" s="1"/>
  <c r="J862"/>
  <c r="J909" s="1"/>
  <c r="H862"/>
  <c r="H909" s="1"/>
  <c r="G862"/>
  <c r="G909" s="1"/>
  <c r="F862"/>
  <c r="F909" s="1"/>
  <c r="L861"/>
  <c r="L908" s="1"/>
  <c r="L907" s="1"/>
  <c r="K861"/>
  <c r="K908" s="1"/>
  <c r="K907" s="1"/>
  <c r="J861"/>
  <c r="J908" s="1"/>
  <c r="H861"/>
  <c r="H908" s="1"/>
  <c r="G861"/>
  <c r="G908" s="1"/>
  <c r="F861"/>
  <c r="F908" s="1"/>
  <c r="L860"/>
  <c r="L863" s="1"/>
  <c r="K860"/>
  <c r="K863" s="1"/>
  <c r="K867" s="1"/>
  <c r="J860"/>
  <c r="J863" s="1"/>
  <c r="H860"/>
  <c r="H863" s="1"/>
  <c r="G860"/>
  <c r="G863" s="1"/>
  <c r="F860"/>
  <c r="F863" s="1"/>
  <c r="T859"/>
  <c r="S859"/>
  <c r="N859"/>
  <c r="L859"/>
  <c r="K859"/>
  <c r="O859" s="1"/>
  <c r="H859"/>
  <c r="U859" s="1"/>
  <c r="G859"/>
  <c r="I859" s="1"/>
  <c r="V859" s="1"/>
  <c r="T858"/>
  <c r="S858"/>
  <c r="N858"/>
  <c r="L858"/>
  <c r="K858"/>
  <c r="O858" s="1"/>
  <c r="H858"/>
  <c r="U858" s="1"/>
  <c r="G858"/>
  <c r="I858" s="1"/>
  <c r="V858" s="1"/>
  <c r="T857"/>
  <c r="S857"/>
  <c r="N857"/>
  <c r="L857"/>
  <c r="K857"/>
  <c r="O857" s="1"/>
  <c r="H857"/>
  <c r="U857" s="1"/>
  <c r="G857"/>
  <c r="I857" s="1"/>
  <c r="V857" s="1"/>
  <c r="L856"/>
  <c r="L906" s="1"/>
  <c r="K856"/>
  <c r="K906" s="1"/>
  <c r="J856"/>
  <c r="J906" s="1"/>
  <c r="M906" s="1"/>
  <c r="H856"/>
  <c r="H906" s="1"/>
  <c r="G856"/>
  <c r="G906" s="1"/>
  <c r="F856"/>
  <c r="F906" s="1"/>
  <c r="U855"/>
  <c r="T855"/>
  <c r="S855"/>
  <c r="P855"/>
  <c r="O855"/>
  <c r="N855"/>
  <c r="M855"/>
  <c r="I855"/>
  <c r="V855" s="1"/>
  <c r="U854"/>
  <c r="T854"/>
  <c r="S854"/>
  <c r="P854"/>
  <c r="O854"/>
  <c r="Q854" s="1"/>
  <c r="N854"/>
  <c r="M854"/>
  <c r="I854"/>
  <c r="V854" s="1"/>
  <c r="J852"/>
  <c r="F852"/>
  <c r="J851"/>
  <c r="F851"/>
  <c r="V850"/>
  <c r="U850"/>
  <c r="T850"/>
  <c r="S850"/>
  <c r="U844"/>
  <c r="T844"/>
  <c r="S844"/>
  <c r="P844"/>
  <c r="O844"/>
  <c r="N844"/>
  <c r="M844"/>
  <c r="I844"/>
  <c r="V844" s="1"/>
  <c r="U843"/>
  <c r="T843"/>
  <c r="S843"/>
  <c r="P843"/>
  <c r="O843"/>
  <c r="N843"/>
  <c r="M843"/>
  <c r="I843"/>
  <c r="V843" s="1"/>
  <c r="U841"/>
  <c r="T841"/>
  <c r="S841"/>
  <c r="P841"/>
  <c r="O841"/>
  <c r="N841"/>
  <c r="M841"/>
  <c r="I841"/>
  <c r="V841" s="1"/>
  <c r="T839"/>
  <c r="S839"/>
  <c r="N839"/>
  <c r="L839"/>
  <c r="K839"/>
  <c r="O839" s="1"/>
  <c r="H839"/>
  <c r="U839" s="1"/>
  <c r="G839"/>
  <c r="I839" s="1"/>
  <c r="V839" s="1"/>
  <c r="L838"/>
  <c r="K838"/>
  <c r="J838"/>
  <c r="G838"/>
  <c r="F838"/>
  <c r="V837"/>
  <c r="U837"/>
  <c r="T837"/>
  <c r="S837"/>
  <c r="L835"/>
  <c r="K835"/>
  <c r="M835" s="1"/>
  <c r="J835"/>
  <c r="H835"/>
  <c r="U835" s="1"/>
  <c r="G835"/>
  <c r="T835" s="1"/>
  <c r="F835"/>
  <c r="S835" s="1"/>
  <c r="L834"/>
  <c r="K834"/>
  <c r="M834" s="1"/>
  <c r="J834"/>
  <c r="H834"/>
  <c r="U834" s="1"/>
  <c r="G834"/>
  <c r="T834" s="1"/>
  <c r="F834"/>
  <c r="S834" s="1"/>
  <c r="L833"/>
  <c r="L836" s="1"/>
  <c r="K833"/>
  <c r="K836" s="1"/>
  <c r="J833"/>
  <c r="J836" s="1"/>
  <c r="H833"/>
  <c r="H836" s="1"/>
  <c r="U836" s="1"/>
  <c r="G833"/>
  <c r="G836" s="1"/>
  <c r="T836" s="1"/>
  <c r="F833"/>
  <c r="F836" s="1"/>
  <c r="S836" s="1"/>
  <c r="L832"/>
  <c r="K832"/>
  <c r="M832" s="1"/>
  <c r="J832"/>
  <c r="H832"/>
  <c r="U832" s="1"/>
  <c r="G832"/>
  <c r="T832" s="1"/>
  <c r="F832"/>
  <c r="S832" s="1"/>
  <c r="U831"/>
  <c r="T831"/>
  <c r="S831"/>
  <c r="P831"/>
  <c r="O831"/>
  <c r="N831"/>
  <c r="M831"/>
  <c r="I831"/>
  <c r="V831" s="1"/>
  <c r="V830"/>
  <c r="U830"/>
  <c r="T830"/>
  <c r="S830"/>
  <c r="U828"/>
  <c r="S828"/>
  <c r="N828"/>
  <c r="L828"/>
  <c r="P828" s="1"/>
  <c r="K828"/>
  <c r="M828" s="1"/>
  <c r="H828"/>
  <c r="G828"/>
  <c r="T828" s="1"/>
  <c r="L827"/>
  <c r="K827"/>
  <c r="J827"/>
  <c r="M827" s="1"/>
  <c r="H827"/>
  <c r="F827"/>
  <c r="V826"/>
  <c r="U826"/>
  <c r="T826"/>
  <c r="S826"/>
  <c r="L824"/>
  <c r="K824"/>
  <c r="J824"/>
  <c r="M824" s="1"/>
  <c r="H824"/>
  <c r="U824" s="1"/>
  <c r="G824"/>
  <c r="T824" s="1"/>
  <c r="F824"/>
  <c r="I824" s="1"/>
  <c r="L823"/>
  <c r="K823"/>
  <c r="J823"/>
  <c r="M823" s="1"/>
  <c r="H823"/>
  <c r="U823" s="1"/>
  <c r="G823"/>
  <c r="T823" s="1"/>
  <c r="F823"/>
  <c r="I823" s="1"/>
  <c r="V823" s="1"/>
  <c r="L822"/>
  <c r="L825" s="1"/>
  <c r="K822"/>
  <c r="K825" s="1"/>
  <c r="J822"/>
  <c r="H822"/>
  <c r="H825" s="1"/>
  <c r="G822"/>
  <c r="G825" s="1"/>
  <c r="F822"/>
  <c r="I822" s="1"/>
  <c r="L821"/>
  <c r="K821"/>
  <c r="J821"/>
  <c r="M821" s="1"/>
  <c r="H821"/>
  <c r="U821" s="1"/>
  <c r="G821"/>
  <c r="T821" s="1"/>
  <c r="F821"/>
  <c r="I821" s="1"/>
  <c r="U820"/>
  <c r="T820"/>
  <c r="S820"/>
  <c r="P820"/>
  <c r="O820"/>
  <c r="N820"/>
  <c r="Q820" s="1"/>
  <c r="M820"/>
  <c r="I820"/>
  <c r="V820" s="1"/>
  <c r="U819"/>
  <c r="T819"/>
  <c r="S819"/>
  <c r="P819"/>
  <c r="O819"/>
  <c r="N819"/>
  <c r="Q819" s="1"/>
  <c r="M819"/>
  <c r="I819"/>
  <c r="V819" s="1"/>
  <c r="S817"/>
  <c r="N817"/>
  <c r="L817"/>
  <c r="K817"/>
  <c r="T817" s="1"/>
  <c r="H817"/>
  <c r="U817" s="1"/>
  <c r="G817"/>
  <c r="I817" s="1"/>
  <c r="L816"/>
  <c r="K816"/>
  <c r="J816"/>
  <c r="G816"/>
  <c r="F816"/>
  <c r="V815"/>
  <c r="U815"/>
  <c r="T815"/>
  <c r="S815"/>
  <c r="L813"/>
  <c r="K813"/>
  <c r="M813" s="1"/>
  <c r="J813"/>
  <c r="H813"/>
  <c r="U813" s="1"/>
  <c r="G813"/>
  <c r="T813" s="1"/>
  <c r="F813"/>
  <c r="S813" s="1"/>
  <c r="L812"/>
  <c r="K812"/>
  <c r="M812" s="1"/>
  <c r="J812"/>
  <c r="H812"/>
  <c r="U812" s="1"/>
  <c r="G812"/>
  <c r="T812" s="1"/>
  <c r="F812"/>
  <c r="S812" s="1"/>
  <c r="L811"/>
  <c r="L814" s="1"/>
  <c r="K811"/>
  <c r="K814" s="1"/>
  <c r="J811"/>
  <c r="J814" s="1"/>
  <c r="H811"/>
  <c r="H814" s="1"/>
  <c r="U814" s="1"/>
  <c r="G811"/>
  <c r="G814" s="1"/>
  <c r="F811"/>
  <c r="F814" s="1"/>
  <c r="S814" s="1"/>
  <c r="L810"/>
  <c r="K810"/>
  <c r="M810" s="1"/>
  <c r="J810"/>
  <c r="H810"/>
  <c r="U810" s="1"/>
  <c r="G810"/>
  <c r="T810" s="1"/>
  <c r="F810"/>
  <c r="S810" s="1"/>
  <c r="U809"/>
  <c r="T809"/>
  <c r="S809"/>
  <c r="P809"/>
  <c r="O809"/>
  <c r="N809"/>
  <c r="M809"/>
  <c r="I809"/>
  <c r="V809" s="1"/>
  <c r="U808"/>
  <c r="T808"/>
  <c r="S808"/>
  <c r="P808"/>
  <c r="O808"/>
  <c r="N808"/>
  <c r="M808"/>
  <c r="I808"/>
  <c r="V808" s="1"/>
  <c r="U806"/>
  <c r="S806"/>
  <c r="N806"/>
  <c r="L806"/>
  <c r="P806" s="1"/>
  <c r="K806"/>
  <c r="M806" s="1"/>
  <c r="H806"/>
  <c r="G806"/>
  <c r="T806" s="1"/>
  <c r="L805"/>
  <c r="K805"/>
  <c r="J805"/>
  <c r="H805"/>
  <c r="F805"/>
  <c r="V804"/>
  <c r="U804"/>
  <c r="T804"/>
  <c r="S804"/>
  <c r="L802"/>
  <c r="K802"/>
  <c r="J802"/>
  <c r="M802" s="1"/>
  <c r="H802"/>
  <c r="U802" s="1"/>
  <c r="G802"/>
  <c r="T802" s="1"/>
  <c r="F802"/>
  <c r="I802" s="1"/>
  <c r="L801"/>
  <c r="K801"/>
  <c r="J801"/>
  <c r="M801" s="1"/>
  <c r="H801"/>
  <c r="U801" s="1"/>
  <c r="G801"/>
  <c r="T801" s="1"/>
  <c r="F801"/>
  <c r="I801" s="1"/>
  <c r="L800"/>
  <c r="L803" s="1"/>
  <c r="K800"/>
  <c r="K803" s="1"/>
  <c r="J800"/>
  <c r="H800"/>
  <c r="H803" s="1"/>
  <c r="G800"/>
  <c r="G803" s="1"/>
  <c r="F800"/>
  <c r="L799"/>
  <c r="K799"/>
  <c r="J799"/>
  <c r="M799" s="1"/>
  <c r="H799"/>
  <c r="U799" s="1"/>
  <c r="G799"/>
  <c r="T799" s="1"/>
  <c r="F799"/>
  <c r="I799" s="1"/>
  <c r="U798"/>
  <c r="T798"/>
  <c r="S798"/>
  <c r="P798"/>
  <c r="O798"/>
  <c r="N798"/>
  <c r="M798"/>
  <c r="I798"/>
  <c r="V798" s="1"/>
  <c r="V797"/>
  <c r="U797"/>
  <c r="T797"/>
  <c r="S797"/>
  <c r="T795"/>
  <c r="S795"/>
  <c r="N795"/>
  <c r="L795"/>
  <c r="K795"/>
  <c r="O795" s="1"/>
  <c r="H795"/>
  <c r="U795" s="1"/>
  <c r="G795"/>
  <c r="I795" s="1"/>
  <c r="V795" s="1"/>
  <c r="L794"/>
  <c r="K794"/>
  <c r="J794"/>
  <c r="G794"/>
  <c r="F794"/>
  <c r="V793"/>
  <c r="U793"/>
  <c r="T793"/>
  <c r="S793"/>
  <c r="L791"/>
  <c r="K791"/>
  <c r="M791" s="1"/>
  <c r="J791"/>
  <c r="H791"/>
  <c r="U791" s="1"/>
  <c r="G791"/>
  <c r="T791" s="1"/>
  <c r="F791"/>
  <c r="S791" s="1"/>
  <c r="L790"/>
  <c r="K790"/>
  <c r="M790" s="1"/>
  <c r="J790"/>
  <c r="H790"/>
  <c r="U790" s="1"/>
  <c r="G790"/>
  <c r="T790" s="1"/>
  <c r="F790"/>
  <c r="S790" s="1"/>
  <c r="L789"/>
  <c r="L792" s="1"/>
  <c r="K789"/>
  <c r="K792" s="1"/>
  <c r="J789"/>
  <c r="J792" s="1"/>
  <c r="H789"/>
  <c r="H792" s="1"/>
  <c r="G789"/>
  <c r="G792" s="1"/>
  <c r="F789"/>
  <c r="F792" s="1"/>
  <c r="S792" s="1"/>
  <c r="L788"/>
  <c r="K788"/>
  <c r="M788" s="1"/>
  <c r="J788"/>
  <c r="H788"/>
  <c r="U788" s="1"/>
  <c r="G788"/>
  <c r="T788" s="1"/>
  <c r="F788"/>
  <c r="S788" s="1"/>
  <c r="U787"/>
  <c r="T787"/>
  <c r="S787"/>
  <c r="P787"/>
  <c r="O787"/>
  <c r="N787"/>
  <c r="M787"/>
  <c r="I787"/>
  <c r="V787" s="1"/>
  <c r="U786"/>
  <c r="T786"/>
  <c r="S786"/>
  <c r="P786"/>
  <c r="O786"/>
  <c r="N786"/>
  <c r="M786"/>
  <c r="I786"/>
  <c r="V786" s="1"/>
  <c r="U784"/>
  <c r="S784"/>
  <c r="N784"/>
  <c r="L784"/>
  <c r="P784" s="1"/>
  <c r="K784"/>
  <c r="M784" s="1"/>
  <c r="H784"/>
  <c r="G784"/>
  <c r="T784" s="1"/>
  <c r="L783"/>
  <c r="K783"/>
  <c r="J783"/>
  <c r="H783"/>
  <c r="F783"/>
  <c r="V782"/>
  <c r="U782"/>
  <c r="T782"/>
  <c r="S782"/>
  <c r="L780"/>
  <c r="K780"/>
  <c r="J780"/>
  <c r="M780" s="1"/>
  <c r="H780"/>
  <c r="U780" s="1"/>
  <c r="G780"/>
  <c r="T780" s="1"/>
  <c r="F780"/>
  <c r="I780" s="1"/>
  <c r="L779"/>
  <c r="K779"/>
  <c r="J779"/>
  <c r="M779" s="1"/>
  <c r="H779"/>
  <c r="U779" s="1"/>
  <c r="G779"/>
  <c r="T779" s="1"/>
  <c r="F779"/>
  <c r="I779" s="1"/>
  <c r="V779" s="1"/>
  <c r="L778"/>
  <c r="L781" s="1"/>
  <c r="K778"/>
  <c r="K781" s="1"/>
  <c r="J778"/>
  <c r="M778" s="1"/>
  <c r="H778"/>
  <c r="H781" s="1"/>
  <c r="U781" s="1"/>
  <c r="G778"/>
  <c r="G781" s="1"/>
  <c r="F778"/>
  <c r="L777"/>
  <c r="K777"/>
  <c r="J777"/>
  <c r="M777" s="1"/>
  <c r="H777"/>
  <c r="U777" s="1"/>
  <c r="G777"/>
  <c r="T777" s="1"/>
  <c r="F777"/>
  <c r="I777" s="1"/>
  <c r="V777" s="1"/>
  <c r="U776"/>
  <c r="T776"/>
  <c r="S776"/>
  <c r="P776"/>
  <c r="O776"/>
  <c r="N776"/>
  <c r="M776"/>
  <c r="I776"/>
  <c r="V776" s="1"/>
  <c r="U775"/>
  <c r="T775"/>
  <c r="S775"/>
  <c r="P775"/>
  <c r="O775"/>
  <c r="N775"/>
  <c r="M775"/>
  <c r="I775"/>
  <c r="V775" s="1"/>
  <c r="S773"/>
  <c r="N773"/>
  <c r="L773"/>
  <c r="K773"/>
  <c r="T773" s="1"/>
  <c r="H773"/>
  <c r="U773" s="1"/>
  <c r="G773"/>
  <c r="I773" s="1"/>
  <c r="L772"/>
  <c r="K772"/>
  <c r="J772"/>
  <c r="G772"/>
  <c r="F772"/>
  <c r="V771"/>
  <c r="U771"/>
  <c r="T771"/>
  <c r="S771"/>
  <c r="L769"/>
  <c r="K769"/>
  <c r="M769" s="1"/>
  <c r="J769"/>
  <c r="H769"/>
  <c r="U769" s="1"/>
  <c r="G769"/>
  <c r="T769" s="1"/>
  <c r="F769"/>
  <c r="S769" s="1"/>
  <c r="L768"/>
  <c r="K768"/>
  <c r="M768" s="1"/>
  <c r="J768"/>
  <c r="H768"/>
  <c r="U768" s="1"/>
  <c r="G768"/>
  <c r="T768" s="1"/>
  <c r="F768"/>
  <c r="S768" s="1"/>
  <c r="L767"/>
  <c r="L770" s="1"/>
  <c r="K767"/>
  <c r="K770" s="1"/>
  <c r="J767"/>
  <c r="J770" s="1"/>
  <c r="H767"/>
  <c r="H770" s="1"/>
  <c r="G767"/>
  <c r="G770" s="1"/>
  <c r="F767"/>
  <c r="F770" s="1"/>
  <c r="S770" s="1"/>
  <c r="L766"/>
  <c r="K766"/>
  <c r="M766" s="1"/>
  <c r="J766"/>
  <c r="H766"/>
  <c r="U766" s="1"/>
  <c r="G766"/>
  <c r="T766" s="1"/>
  <c r="F766"/>
  <c r="S766" s="1"/>
  <c r="U765"/>
  <c r="T765"/>
  <c r="S765"/>
  <c r="P765"/>
  <c r="O765"/>
  <c r="N765"/>
  <c r="M765"/>
  <c r="I765"/>
  <c r="V765" s="1"/>
  <c r="U764"/>
  <c r="T764"/>
  <c r="S764"/>
  <c r="P764"/>
  <c r="O764"/>
  <c r="N764"/>
  <c r="M764"/>
  <c r="I764"/>
  <c r="V764" s="1"/>
  <c r="S762"/>
  <c r="N762"/>
  <c r="L762"/>
  <c r="U762" s="1"/>
  <c r="K762"/>
  <c r="M762" s="1"/>
  <c r="H762"/>
  <c r="G762"/>
  <c r="T762" s="1"/>
  <c r="L761"/>
  <c r="K761"/>
  <c r="J761"/>
  <c r="H761"/>
  <c r="F761"/>
  <c r="V760"/>
  <c r="U760"/>
  <c r="T760"/>
  <c r="S760"/>
  <c r="L758"/>
  <c r="K758"/>
  <c r="J758"/>
  <c r="M758" s="1"/>
  <c r="H758"/>
  <c r="U758" s="1"/>
  <c r="G758"/>
  <c r="T758" s="1"/>
  <c r="F758"/>
  <c r="I758" s="1"/>
  <c r="L757"/>
  <c r="K757"/>
  <c r="J757"/>
  <c r="M757" s="1"/>
  <c r="H757"/>
  <c r="U757" s="1"/>
  <c r="G757"/>
  <c r="T757" s="1"/>
  <c r="F757"/>
  <c r="I757" s="1"/>
  <c r="L756"/>
  <c r="L759" s="1"/>
  <c r="K756"/>
  <c r="K759" s="1"/>
  <c r="J756"/>
  <c r="M756" s="1"/>
  <c r="H756"/>
  <c r="H759" s="1"/>
  <c r="G756"/>
  <c r="G759" s="1"/>
  <c r="F756"/>
  <c r="L755"/>
  <c r="K755"/>
  <c r="J755"/>
  <c r="M755" s="1"/>
  <c r="H755"/>
  <c r="U755" s="1"/>
  <c r="G755"/>
  <c r="T755" s="1"/>
  <c r="F755"/>
  <c r="I755" s="1"/>
  <c r="U754"/>
  <c r="T754"/>
  <c r="S754"/>
  <c r="P754"/>
  <c r="O754"/>
  <c r="N754"/>
  <c r="M754"/>
  <c r="I754"/>
  <c r="V754" s="1"/>
  <c r="U753"/>
  <c r="T753"/>
  <c r="S753"/>
  <c r="P753"/>
  <c r="O753"/>
  <c r="N753"/>
  <c r="M753"/>
  <c r="I753"/>
  <c r="V753" s="1"/>
  <c r="U752"/>
  <c r="T752"/>
  <c r="S752"/>
  <c r="P752"/>
  <c r="O752"/>
  <c r="N752"/>
  <c r="M752"/>
  <c r="I752"/>
  <c r="V752" s="1"/>
  <c r="T750"/>
  <c r="S750"/>
  <c r="N750"/>
  <c r="L750"/>
  <c r="L852" s="1"/>
  <c r="L851" s="1"/>
  <c r="K750"/>
  <c r="K852" s="1"/>
  <c r="K851" s="1"/>
  <c r="H750"/>
  <c r="U750" s="1"/>
  <c r="G750"/>
  <c r="G852" s="1"/>
  <c r="L749"/>
  <c r="K749"/>
  <c r="M749" s="1"/>
  <c r="J749"/>
  <c r="G749"/>
  <c r="T749" s="1"/>
  <c r="F749"/>
  <c r="S749" s="1"/>
  <c r="V748"/>
  <c r="U748"/>
  <c r="T748"/>
  <c r="S748"/>
  <c r="L746"/>
  <c r="L848" s="1"/>
  <c r="K746"/>
  <c r="K848" s="1"/>
  <c r="J746"/>
  <c r="J848" s="1"/>
  <c r="H746"/>
  <c r="U746" s="1"/>
  <c r="G746"/>
  <c r="G848" s="1"/>
  <c r="F746"/>
  <c r="S746" s="1"/>
  <c r="L745"/>
  <c r="L847" s="1"/>
  <c r="L846" s="1"/>
  <c r="K745"/>
  <c r="K847" s="1"/>
  <c r="K846" s="1"/>
  <c r="J745"/>
  <c r="J847" s="1"/>
  <c r="H745"/>
  <c r="U745" s="1"/>
  <c r="G745"/>
  <c r="G847" s="1"/>
  <c r="F745"/>
  <c r="S745" s="1"/>
  <c r="L744"/>
  <c r="L747" s="1"/>
  <c r="L751" s="1"/>
  <c r="K744"/>
  <c r="K747" s="1"/>
  <c r="J744"/>
  <c r="J747" s="1"/>
  <c r="J751" s="1"/>
  <c r="H744"/>
  <c r="H747" s="1"/>
  <c r="G744"/>
  <c r="G747" s="1"/>
  <c r="F744"/>
  <c r="F747" s="1"/>
  <c r="S743"/>
  <c r="N743"/>
  <c r="L743"/>
  <c r="K743"/>
  <c r="O743" s="1"/>
  <c r="H743"/>
  <c r="P743" s="1"/>
  <c r="G743"/>
  <c r="I743" s="1"/>
  <c r="T742"/>
  <c r="S742"/>
  <c r="N742"/>
  <c r="L742"/>
  <c r="K742"/>
  <c r="O742" s="1"/>
  <c r="H742"/>
  <c r="U742" s="1"/>
  <c r="G742"/>
  <c r="I742" s="1"/>
  <c r="V742" s="1"/>
  <c r="T741"/>
  <c r="S741"/>
  <c r="N741"/>
  <c r="L741"/>
  <c r="K741"/>
  <c r="O741" s="1"/>
  <c r="H741"/>
  <c r="U741" s="1"/>
  <c r="G741"/>
  <c r="I741" s="1"/>
  <c r="L740"/>
  <c r="L845" s="1"/>
  <c r="K740"/>
  <c r="K845" s="1"/>
  <c r="J740"/>
  <c r="J845" s="1"/>
  <c r="H740"/>
  <c r="U740" s="1"/>
  <c r="G740"/>
  <c r="G845" s="1"/>
  <c r="F740"/>
  <c r="S740" s="1"/>
  <c r="U739"/>
  <c r="T739"/>
  <c r="S739"/>
  <c r="P739"/>
  <c r="O739"/>
  <c r="N739"/>
  <c r="M739"/>
  <c r="I739"/>
  <c r="V739" s="1"/>
  <c r="U738"/>
  <c r="T738"/>
  <c r="S738"/>
  <c r="P738"/>
  <c r="O738"/>
  <c r="Q738" s="1"/>
  <c r="N738"/>
  <c r="M738"/>
  <c r="I738"/>
  <c r="V738" s="1"/>
  <c r="S736"/>
  <c r="F735"/>
  <c r="S735" s="1"/>
  <c r="V734"/>
  <c r="U734"/>
  <c r="T734"/>
  <c r="S734"/>
  <c r="S732"/>
  <c r="S731"/>
  <c r="F730"/>
  <c r="U728"/>
  <c r="T728"/>
  <c r="S728"/>
  <c r="P728"/>
  <c r="O728"/>
  <c r="N728"/>
  <c r="M728"/>
  <c r="I728"/>
  <c r="V728" s="1"/>
  <c r="U727"/>
  <c r="T727"/>
  <c r="S727"/>
  <c r="P727"/>
  <c r="O727"/>
  <c r="N727"/>
  <c r="M727"/>
  <c r="I727"/>
  <c r="V727" s="1"/>
  <c r="U725"/>
  <c r="T725"/>
  <c r="S725"/>
  <c r="P725"/>
  <c r="O725"/>
  <c r="N725"/>
  <c r="M725"/>
  <c r="I725"/>
  <c r="V725" s="1"/>
  <c r="U723"/>
  <c r="S723"/>
  <c r="N723"/>
  <c r="L723"/>
  <c r="P723" s="1"/>
  <c r="K723"/>
  <c r="M723" s="1"/>
  <c r="H723"/>
  <c r="G723"/>
  <c r="T723" s="1"/>
  <c r="L722"/>
  <c r="K722"/>
  <c r="H722"/>
  <c r="U722" s="1"/>
  <c r="G722"/>
  <c r="F722"/>
  <c r="N722" s="1"/>
  <c r="V721"/>
  <c r="U721"/>
  <c r="T721"/>
  <c r="S721"/>
  <c r="L719"/>
  <c r="K719"/>
  <c r="M719" s="1"/>
  <c r="J719"/>
  <c r="H719"/>
  <c r="U719" s="1"/>
  <c r="G719"/>
  <c r="T719" s="1"/>
  <c r="F719"/>
  <c r="S719" s="1"/>
  <c r="L718"/>
  <c r="K718"/>
  <c r="M718" s="1"/>
  <c r="J718"/>
  <c r="H718"/>
  <c r="U718" s="1"/>
  <c r="G718"/>
  <c r="T718" s="1"/>
  <c r="F718"/>
  <c r="S718" s="1"/>
  <c r="L717"/>
  <c r="L720" s="1"/>
  <c r="K717"/>
  <c r="K720" s="1"/>
  <c r="J717"/>
  <c r="J720" s="1"/>
  <c r="J724" s="1"/>
  <c r="H717"/>
  <c r="H720" s="1"/>
  <c r="G717"/>
  <c r="G720" s="1"/>
  <c r="F717"/>
  <c r="F720" s="1"/>
  <c r="L716"/>
  <c r="K716"/>
  <c r="T716" s="1"/>
  <c r="H716"/>
  <c r="U716" s="1"/>
  <c r="G716"/>
  <c r="F716"/>
  <c r="S716" s="1"/>
  <c r="U715"/>
  <c r="T715"/>
  <c r="S715"/>
  <c r="P715"/>
  <c r="O715"/>
  <c r="N715"/>
  <c r="M715"/>
  <c r="I715"/>
  <c r="V715" s="1"/>
  <c r="U714"/>
  <c r="T714"/>
  <c r="S714"/>
  <c r="P714"/>
  <c r="O714"/>
  <c r="N714"/>
  <c r="M714"/>
  <c r="I714"/>
  <c r="V714" s="1"/>
  <c r="S712"/>
  <c r="L712"/>
  <c r="K712"/>
  <c r="K711" s="1"/>
  <c r="J712"/>
  <c r="J1295" s="1"/>
  <c r="H712"/>
  <c r="U712" s="1"/>
  <c r="G712"/>
  <c r="T712" s="1"/>
  <c r="L711"/>
  <c r="H711"/>
  <c r="U711" s="1"/>
  <c r="G711"/>
  <c r="F711"/>
  <c r="S711" s="1"/>
  <c r="V710"/>
  <c r="U710"/>
  <c r="T710"/>
  <c r="S710"/>
  <c r="L708"/>
  <c r="K708"/>
  <c r="M708" s="1"/>
  <c r="J708"/>
  <c r="H708"/>
  <c r="U708" s="1"/>
  <c r="G708"/>
  <c r="T708" s="1"/>
  <c r="F708"/>
  <c r="S708" s="1"/>
  <c r="L707"/>
  <c r="K707"/>
  <c r="M707" s="1"/>
  <c r="J707"/>
  <c r="H707"/>
  <c r="U707" s="1"/>
  <c r="G707"/>
  <c r="T707" s="1"/>
  <c r="F707"/>
  <c r="S707" s="1"/>
  <c r="L706"/>
  <c r="L709" s="1"/>
  <c r="K706"/>
  <c r="K709" s="1"/>
  <c r="J706"/>
  <c r="J709" s="1"/>
  <c r="J713" s="1"/>
  <c r="J726" s="1"/>
  <c r="H706"/>
  <c r="H709" s="1"/>
  <c r="G706"/>
  <c r="G709" s="1"/>
  <c r="F706"/>
  <c r="F709" s="1"/>
  <c r="S709" s="1"/>
  <c r="L705"/>
  <c r="K705"/>
  <c r="M705" s="1"/>
  <c r="J705"/>
  <c r="H705"/>
  <c r="U705" s="1"/>
  <c r="G705"/>
  <c r="T705" s="1"/>
  <c r="F705"/>
  <c r="S705" s="1"/>
  <c r="U704"/>
  <c r="T704"/>
  <c r="S704"/>
  <c r="P704"/>
  <c r="O704"/>
  <c r="N704"/>
  <c r="M704"/>
  <c r="I704"/>
  <c r="V704" s="1"/>
  <c r="U703"/>
  <c r="T703"/>
  <c r="S703"/>
  <c r="P703"/>
  <c r="O703"/>
  <c r="N703"/>
  <c r="M703"/>
  <c r="I703"/>
  <c r="V703" s="1"/>
  <c r="U702"/>
  <c r="T702"/>
  <c r="S702"/>
  <c r="P702"/>
  <c r="O702"/>
  <c r="N702"/>
  <c r="M702"/>
  <c r="I702"/>
  <c r="V702" s="1"/>
  <c r="S700"/>
  <c r="L700"/>
  <c r="L699" s="1"/>
  <c r="K700"/>
  <c r="K736" s="1"/>
  <c r="K735" s="1"/>
  <c r="J700"/>
  <c r="J1282" s="1"/>
  <c r="H700"/>
  <c r="H736" s="1"/>
  <c r="G700"/>
  <c r="G736" s="1"/>
  <c r="K699"/>
  <c r="H699"/>
  <c r="U699" s="1"/>
  <c r="G699"/>
  <c r="T699" s="1"/>
  <c r="F699"/>
  <c r="S699" s="1"/>
  <c r="V698"/>
  <c r="U698"/>
  <c r="T698"/>
  <c r="S698"/>
  <c r="L696"/>
  <c r="L732" s="1"/>
  <c r="K696"/>
  <c r="K732" s="1"/>
  <c r="J696"/>
  <c r="J732" s="1"/>
  <c r="H696"/>
  <c r="H732" s="1"/>
  <c r="G696"/>
  <c r="T696" s="1"/>
  <c r="F696"/>
  <c r="I696" s="1"/>
  <c r="L695"/>
  <c r="L731" s="1"/>
  <c r="L730" s="1"/>
  <c r="K695"/>
  <c r="K731" s="1"/>
  <c r="K730" s="1"/>
  <c r="J695"/>
  <c r="H695"/>
  <c r="G695"/>
  <c r="G731" s="1"/>
  <c r="F695"/>
  <c r="L694"/>
  <c r="K694"/>
  <c r="J694"/>
  <c r="H694"/>
  <c r="G694"/>
  <c r="G697" s="1"/>
  <c r="F694"/>
  <c r="U693"/>
  <c r="S693"/>
  <c r="N693"/>
  <c r="L693"/>
  <c r="P693" s="1"/>
  <c r="K693"/>
  <c r="H693"/>
  <c r="G693"/>
  <c r="U692"/>
  <c r="S692"/>
  <c r="N692"/>
  <c r="L692"/>
  <c r="P692" s="1"/>
  <c r="K692"/>
  <c r="M692" s="1"/>
  <c r="H692"/>
  <c r="G692"/>
  <c r="U691"/>
  <c r="S691"/>
  <c r="N691"/>
  <c r="L691"/>
  <c r="P691" s="1"/>
  <c r="K691"/>
  <c r="H691"/>
  <c r="G691"/>
  <c r="L690"/>
  <c r="L729" s="1"/>
  <c r="K690"/>
  <c r="K729" s="1"/>
  <c r="J690"/>
  <c r="J729" s="1"/>
  <c r="H690"/>
  <c r="H729" s="1"/>
  <c r="G690"/>
  <c r="F690"/>
  <c r="F729" s="1"/>
  <c r="U689"/>
  <c r="T689"/>
  <c r="S689"/>
  <c r="P689"/>
  <c r="O689"/>
  <c r="N689"/>
  <c r="M689"/>
  <c r="I689"/>
  <c r="V689" s="1"/>
  <c r="U688"/>
  <c r="T688"/>
  <c r="S688"/>
  <c r="P688"/>
  <c r="O688"/>
  <c r="N688"/>
  <c r="M688"/>
  <c r="I688"/>
  <c r="V688" s="1"/>
  <c r="J686"/>
  <c r="F686"/>
  <c r="S686" s="1"/>
  <c r="J685"/>
  <c r="F685"/>
  <c r="V684"/>
  <c r="U684"/>
  <c r="T684"/>
  <c r="S684"/>
  <c r="U678"/>
  <c r="T678"/>
  <c r="S678"/>
  <c r="P678"/>
  <c r="O678"/>
  <c r="N678"/>
  <c r="M678"/>
  <c r="I678"/>
  <c r="V678" s="1"/>
  <c r="U677"/>
  <c r="T677"/>
  <c r="S677"/>
  <c r="P677"/>
  <c r="O677"/>
  <c r="N677"/>
  <c r="M677"/>
  <c r="I677"/>
  <c r="V677" s="1"/>
  <c r="U675"/>
  <c r="T675"/>
  <c r="S675"/>
  <c r="P675"/>
  <c r="O675"/>
  <c r="N675"/>
  <c r="M675"/>
  <c r="I675"/>
  <c r="V675" s="1"/>
  <c r="U673"/>
  <c r="S673"/>
  <c r="N673"/>
  <c r="L673"/>
  <c r="P673" s="1"/>
  <c r="K673"/>
  <c r="M673" s="1"/>
  <c r="H673"/>
  <c r="G673"/>
  <c r="T673" s="1"/>
  <c r="L672"/>
  <c r="K672"/>
  <c r="J672"/>
  <c r="H672"/>
  <c r="F672"/>
  <c r="V671"/>
  <c r="U671"/>
  <c r="T671"/>
  <c r="S671"/>
  <c r="L669"/>
  <c r="K669"/>
  <c r="J669"/>
  <c r="M669" s="1"/>
  <c r="H669"/>
  <c r="U669" s="1"/>
  <c r="G669"/>
  <c r="T669" s="1"/>
  <c r="F669"/>
  <c r="I669" s="1"/>
  <c r="L668"/>
  <c r="K668"/>
  <c r="J668"/>
  <c r="M668" s="1"/>
  <c r="H668"/>
  <c r="U668" s="1"/>
  <c r="G668"/>
  <c r="T668" s="1"/>
  <c r="F668"/>
  <c r="I668" s="1"/>
  <c r="V668" s="1"/>
  <c r="L667"/>
  <c r="L670" s="1"/>
  <c r="K667"/>
  <c r="K670" s="1"/>
  <c r="J667"/>
  <c r="H667"/>
  <c r="H670" s="1"/>
  <c r="G667"/>
  <c r="G670" s="1"/>
  <c r="F667"/>
  <c r="L666"/>
  <c r="K666"/>
  <c r="J666"/>
  <c r="M666" s="1"/>
  <c r="H666"/>
  <c r="U666" s="1"/>
  <c r="G666"/>
  <c r="T666" s="1"/>
  <c r="F666"/>
  <c r="I666" s="1"/>
  <c r="U665"/>
  <c r="T665"/>
  <c r="S665"/>
  <c r="P665"/>
  <c r="O665"/>
  <c r="N665"/>
  <c r="M665"/>
  <c r="I665"/>
  <c r="V665" s="1"/>
  <c r="V664"/>
  <c r="U664"/>
  <c r="T664"/>
  <c r="S664"/>
  <c r="S662"/>
  <c r="N662"/>
  <c r="L662"/>
  <c r="K662"/>
  <c r="T662" s="1"/>
  <c r="H662"/>
  <c r="U662" s="1"/>
  <c r="G662"/>
  <c r="I662" s="1"/>
  <c r="L661"/>
  <c r="K661"/>
  <c r="J661"/>
  <c r="G661"/>
  <c r="F661"/>
  <c r="V660"/>
  <c r="U660"/>
  <c r="T660"/>
  <c r="S660"/>
  <c r="L658"/>
  <c r="K658"/>
  <c r="M658" s="1"/>
  <c r="J658"/>
  <c r="H658"/>
  <c r="U658" s="1"/>
  <c r="G658"/>
  <c r="T658" s="1"/>
  <c r="F658"/>
  <c r="S658" s="1"/>
  <c r="L657"/>
  <c r="K657"/>
  <c r="M657" s="1"/>
  <c r="J657"/>
  <c r="H657"/>
  <c r="U657" s="1"/>
  <c r="G657"/>
  <c r="T657" s="1"/>
  <c r="F657"/>
  <c r="S657" s="1"/>
  <c r="L656"/>
  <c r="L659" s="1"/>
  <c r="K656"/>
  <c r="K659" s="1"/>
  <c r="J656"/>
  <c r="J659" s="1"/>
  <c r="H656"/>
  <c r="H659" s="1"/>
  <c r="G656"/>
  <c r="G659" s="1"/>
  <c r="F656"/>
  <c r="F659" s="1"/>
  <c r="S659" s="1"/>
  <c r="L655"/>
  <c r="K655"/>
  <c r="M655" s="1"/>
  <c r="J655"/>
  <c r="H655"/>
  <c r="U655" s="1"/>
  <c r="G655"/>
  <c r="T655" s="1"/>
  <c r="F655"/>
  <c r="S655" s="1"/>
  <c r="U654"/>
  <c r="T654"/>
  <c r="S654"/>
  <c r="P654"/>
  <c r="O654"/>
  <c r="N654"/>
  <c r="M654"/>
  <c r="I654"/>
  <c r="V654" s="1"/>
  <c r="V653"/>
  <c r="U653"/>
  <c r="T653"/>
  <c r="S653"/>
  <c r="U651"/>
  <c r="S651"/>
  <c r="N651"/>
  <c r="L651"/>
  <c r="P651" s="1"/>
  <c r="K651"/>
  <c r="M651" s="1"/>
  <c r="H651"/>
  <c r="G651"/>
  <c r="T651" s="1"/>
  <c r="L650"/>
  <c r="K650"/>
  <c r="J650"/>
  <c r="H650"/>
  <c r="F650"/>
  <c r="V649"/>
  <c r="U649"/>
  <c r="T649"/>
  <c r="S649"/>
  <c r="L647"/>
  <c r="K647"/>
  <c r="J647"/>
  <c r="M647" s="1"/>
  <c r="H647"/>
  <c r="U647" s="1"/>
  <c r="G647"/>
  <c r="T647" s="1"/>
  <c r="F647"/>
  <c r="I647" s="1"/>
  <c r="L646"/>
  <c r="K646"/>
  <c r="J646"/>
  <c r="M646" s="1"/>
  <c r="H646"/>
  <c r="U646" s="1"/>
  <c r="G646"/>
  <c r="T646" s="1"/>
  <c r="F646"/>
  <c r="I646" s="1"/>
  <c r="L645"/>
  <c r="L648" s="1"/>
  <c r="K645"/>
  <c r="K648" s="1"/>
  <c r="J645"/>
  <c r="H645"/>
  <c r="H648" s="1"/>
  <c r="G645"/>
  <c r="G648" s="1"/>
  <c r="F645"/>
  <c r="L644"/>
  <c r="K644"/>
  <c r="J644"/>
  <c r="M644" s="1"/>
  <c r="H644"/>
  <c r="U644" s="1"/>
  <c r="G644"/>
  <c r="T644" s="1"/>
  <c r="F644"/>
  <c r="I644" s="1"/>
  <c r="U643"/>
  <c r="T643"/>
  <c r="S643"/>
  <c r="P643"/>
  <c r="O643"/>
  <c r="N643"/>
  <c r="M643"/>
  <c r="I643"/>
  <c r="V643" s="1"/>
  <c r="V642"/>
  <c r="U642"/>
  <c r="T642"/>
  <c r="S642"/>
  <c r="S640"/>
  <c r="N640"/>
  <c r="L640"/>
  <c r="K640"/>
  <c r="T640" s="1"/>
  <c r="H640"/>
  <c r="U640" s="1"/>
  <c r="G640"/>
  <c r="I640" s="1"/>
  <c r="L639"/>
  <c r="K639"/>
  <c r="J639"/>
  <c r="G639"/>
  <c r="F639"/>
  <c r="V638"/>
  <c r="U638"/>
  <c r="T638"/>
  <c r="S638"/>
  <c r="L636"/>
  <c r="K636"/>
  <c r="M636" s="1"/>
  <c r="J636"/>
  <c r="H636"/>
  <c r="U636" s="1"/>
  <c r="G636"/>
  <c r="T636" s="1"/>
  <c r="F636"/>
  <c r="S636" s="1"/>
  <c r="L635"/>
  <c r="K635"/>
  <c r="M635" s="1"/>
  <c r="J635"/>
  <c r="H635"/>
  <c r="U635" s="1"/>
  <c r="G635"/>
  <c r="T635" s="1"/>
  <c r="F635"/>
  <c r="S635" s="1"/>
  <c r="L634"/>
  <c r="L637" s="1"/>
  <c r="K634"/>
  <c r="K637" s="1"/>
  <c r="J634"/>
  <c r="J637" s="1"/>
  <c r="H634"/>
  <c r="H637" s="1"/>
  <c r="G634"/>
  <c r="G637" s="1"/>
  <c r="F634"/>
  <c r="F637" s="1"/>
  <c r="S637" s="1"/>
  <c r="L633"/>
  <c r="K633"/>
  <c r="M633" s="1"/>
  <c r="J633"/>
  <c r="H633"/>
  <c r="U633" s="1"/>
  <c r="G633"/>
  <c r="T633" s="1"/>
  <c r="F633"/>
  <c r="S633" s="1"/>
  <c r="U632"/>
  <c r="T632"/>
  <c r="S632"/>
  <c r="P632"/>
  <c r="O632"/>
  <c r="N632"/>
  <c r="M632"/>
  <c r="I632"/>
  <c r="V632" s="1"/>
  <c r="U631"/>
  <c r="T631"/>
  <c r="S631"/>
  <c r="P631"/>
  <c r="O631"/>
  <c r="N631"/>
  <c r="M631"/>
  <c r="I631"/>
  <c r="V631" s="1"/>
  <c r="U629"/>
  <c r="S629"/>
  <c r="N629"/>
  <c r="L629"/>
  <c r="P629" s="1"/>
  <c r="K629"/>
  <c r="M629" s="1"/>
  <c r="H629"/>
  <c r="G629"/>
  <c r="T629" s="1"/>
  <c r="L628"/>
  <c r="K628"/>
  <c r="J628"/>
  <c r="H628"/>
  <c r="F628"/>
  <c r="V627"/>
  <c r="U627"/>
  <c r="T627"/>
  <c r="S627"/>
  <c r="L625"/>
  <c r="K625"/>
  <c r="J625"/>
  <c r="M625" s="1"/>
  <c r="H625"/>
  <c r="U625" s="1"/>
  <c r="G625"/>
  <c r="T625" s="1"/>
  <c r="F625"/>
  <c r="I625" s="1"/>
  <c r="L624"/>
  <c r="K624"/>
  <c r="J624"/>
  <c r="M624" s="1"/>
  <c r="H624"/>
  <c r="U624" s="1"/>
  <c r="G624"/>
  <c r="T624" s="1"/>
  <c r="F624"/>
  <c r="I624" s="1"/>
  <c r="L623"/>
  <c r="L626" s="1"/>
  <c r="K623"/>
  <c r="K626" s="1"/>
  <c r="J623"/>
  <c r="H623"/>
  <c r="H626" s="1"/>
  <c r="G623"/>
  <c r="G626" s="1"/>
  <c r="F623"/>
  <c r="L622"/>
  <c r="K622"/>
  <c r="J622"/>
  <c r="M622" s="1"/>
  <c r="H622"/>
  <c r="U622" s="1"/>
  <c r="G622"/>
  <c r="T622" s="1"/>
  <c r="F622"/>
  <c r="I622" s="1"/>
  <c r="U621"/>
  <c r="T621"/>
  <c r="S621"/>
  <c r="P621"/>
  <c r="O621"/>
  <c r="N621"/>
  <c r="M621"/>
  <c r="I621"/>
  <c r="V621" s="1"/>
  <c r="U620"/>
  <c r="T620"/>
  <c r="S620"/>
  <c r="P620"/>
  <c r="O620"/>
  <c r="N620"/>
  <c r="M620"/>
  <c r="I620"/>
  <c r="V620" s="1"/>
  <c r="S618"/>
  <c r="N618"/>
  <c r="L618"/>
  <c r="K618"/>
  <c r="T618" s="1"/>
  <c r="H618"/>
  <c r="U618" s="1"/>
  <c r="G618"/>
  <c r="I618" s="1"/>
  <c r="L617"/>
  <c r="K617"/>
  <c r="J617"/>
  <c r="G617"/>
  <c r="F617"/>
  <c r="V616"/>
  <c r="U616"/>
  <c r="T616"/>
  <c r="S616"/>
  <c r="L614"/>
  <c r="K614"/>
  <c r="M614" s="1"/>
  <c r="J614"/>
  <c r="H614"/>
  <c r="U614" s="1"/>
  <c r="G614"/>
  <c r="T614" s="1"/>
  <c r="F614"/>
  <c r="S614" s="1"/>
  <c r="L613"/>
  <c r="K613"/>
  <c r="M613" s="1"/>
  <c r="J613"/>
  <c r="H613"/>
  <c r="U613" s="1"/>
  <c r="G613"/>
  <c r="T613" s="1"/>
  <c r="F613"/>
  <c r="S613" s="1"/>
  <c r="L612"/>
  <c r="L615" s="1"/>
  <c r="K612"/>
  <c r="K615" s="1"/>
  <c r="J612"/>
  <c r="J615" s="1"/>
  <c r="H612"/>
  <c r="H615" s="1"/>
  <c r="U615" s="1"/>
  <c r="G612"/>
  <c r="G615" s="1"/>
  <c r="F612"/>
  <c r="F615" s="1"/>
  <c r="S615" s="1"/>
  <c r="L611"/>
  <c r="K611"/>
  <c r="M611" s="1"/>
  <c r="J611"/>
  <c r="H611"/>
  <c r="U611" s="1"/>
  <c r="G611"/>
  <c r="T611" s="1"/>
  <c r="F611"/>
  <c r="S611" s="1"/>
  <c r="U610"/>
  <c r="T610"/>
  <c r="S610"/>
  <c r="P610"/>
  <c r="O610"/>
  <c r="N610"/>
  <c r="M610"/>
  <c r="I610"/>
  <c r="V610" s="1"/>
  <c r="U609"/>
  <c r="T609"/>
  <c r="S609"/>
  <c r="P609"/>
  <c r="O609"/>
  <c r="N609"/>
  <c r="M609"/>
  <c r="I609"/>
  <c r="V609" s="1"/>
  <c r="U608"/>
  <c r="T608"/>
  <c r="S608"/>
  <c r="P608"/>
  <c r="O608"/>
  <c r="N608"/>
  <c r="M608"/>
  <c r="I608"/>
  <c r="V608" s="1"/>
  <c r="U606"/>
  <c r="S606"/>
  <c r="N606"/>
  <c r="L606"/>
  <c r="L686" s="1"/>
  <c r="L685" s="1"/>
  <c r="K606"/>
  <c r="M606" s="1"/>
  <c r="H606"/>
  <c r="H686" s="1"/>
  <c r="G606"/>
  <c r="T606" s="1"/>
  <c r="L605"/>
  <c r="K605"/>
  <c r="J605"/>
  <c r="H605"/>
  <c r="U605" s="1"/>
  <c r="F605"/>
  <c r="V604"/>
  <c r="U604"/>
  <c r="T604"/>
  <c r="S604"/>
  <c r="L602"/>
  <c r="L682" s="1"/>
  <c r="K602"/>
  <c r="K682" s="1"/>
  <c r="J602"/>
  <c r="J682" s="1"/>
  <c r="H602"/>
  <c r="H682" s="1"/>
  <c r="G602"/>
  <c r="T602" s="1"/>
  <c r="F602"/>
  <c r="F682" s="1"/>
  <c r="L601"/>
  <c r="L681" s="1"/>
  <c r="K601"/>
  <c r="K681" s="1"/>
  <c r="K680" s="1"/>
  <c r="J601"/>
  <c r="J681" s="1"/>
  <c r="H601"/>
  <c r="H681" s="1"/>
  <c r="G601"/>
  <c r="T601" s="1"/>
  <c r="F601"/>
  <c r="F681" s="1"/>
  <c r="L600"/>
  <c r="L603" s="1"/>
  <c r="L607" s="1"/>
  <c r="K600"/>
  <c r="K603" s="1"/>
  <c r="J600"/>
  <c r="H600"/>
  <c r="H603" s="1"/>
  <c r="G600"/>
  <c r="G603" s="1"/>
  <c r="F600"/>
  <c r="U599"/>
  <c r="S599"/>
  <c r="N599"/>
  <c r="L599"/>
  <c r="P599" s="1"/>
  <c r="K599"/>
  <c r="M599" s="1"/>
  <c r="H599"/>
  <c r="G599"/>
  <c r="T599" s="1"/>
  <c r="U598"/>
  <c r="S598"/>
  <c r="N598"/>
  <c r="L598"/>
  <c r="P598" s="1"/>
  <c r="K598"/>
  <c r="M598" s="1"/>
  <c r="H598"/>
  <c r="G598"/>
  <c r="T598" s="1"/>
  <c r="S597"/>
  <c r="N597"/>
  <c r="L597"/>
  <c r="U597" s="1"/>
  <c r="K597"/>
  <c r="M597" s="1"/>
  <c r="H597"/>
  <c r="G597"/>
  <c r="T597" s="1"/>
  <c r="L596"/>
  <c r="L679" s="1"/>
  <c r="K596"/>
  <c r="K679" s="1"/>
  <c r="J596"/>
  <c r="J679" s="1"/>
  <c r="M679" s="1"/>
  <c r="H596"/>
  <c r="H679" s="1"/>
  <c r="G596"/>
  <c r="T596" s="1"/>
  <c r="F596"/>
  <c r="F679" s="1"/>
  <c r="U595"/>
  <c r="T595"/>
  <c r="S595"/>
  <c r="P595"/>
  <c r="O595"/>
  <c r="N595"/>
  <c r="M595"/>
  <c r="I595"/>
  <c r="V595" s="1"/>
  <c r="U594"/>
  <c r="T594"/>
  <c r="S594"/>
  <c r="P594"/>
  <c r="O594"/>
  <c r="N594"/>
  <c r="M594"/>
  <c r="I594"/>
  <c r="V594" s="1"/>
  <c r="J592"/>
  <c r="F592"/>
  <c r="S592" s="1"/>
  <c r="J591"/>
  <c r="F591"/>
  <c r="V590"/>
  <c r="U590"/>
  <c r="T590"/>
  <c r="S590"/>
  <c r="U584"/>
  <c r="T584"/>
  <c r="S584"/>
  <c r="P584"/>
  <c r="O584"/>
  <c r="N584"/>
  <c r="M584"/>
  <c r="I584"/>
  <c r="V584" s="1"/>
  <c r="U583"/>
  <c r="T583"/>
  <c r="S583"/>
  <c r="P583"/>
  <c r="O583"/>
  <c r="N583"/>
  <c r="M583"/>
  <c r="I583"/>
  <c r="V583" s="1"/>
  <c r="U581"/>
  <c r="T581"/>
  <c r="S581"/>
  <c r="P581"/>
  <c r="O581"/>
  <c r="N581"/>
  <c r="M581"/>
  <c r="I581"/>
  <c r="V581" s="1"/>
  <c r="U579"/>
  <c r="S579"/>
  <c r="N579"/>
  <c r="L579"/>
  <c r="P579" s="1"/>
  <c r="K579"/>
  <c r="M579" s="1"/>
  <c r="H579"/>
  <c r="G579"/>
  <c r="T579" s="1"/>
  <c r="L578"/>
  <c r="K578"/>
  <c r="J578"/>
  <c r="M578" s="1"/>
  <c r="H578"/>
  <c r="F578"/>
  <c r="V577"/>
  <c r="U577"/>
  <c r="T577"/>
  <c r="S577"/>
  <c r="L575"/>
  <c r="K575"/>
  <c r="J575"/>
  <c r="M575" s="1"/>
  <c r="H575"/>
  <c r="U575" s="1"/>
  <c r="G575"/>
  <c r="T575" s="1"/>
  <c r="F575"/>
  <c r="I575" s="1"/>
  <c r="V575" s="1"/>
  <c r="L574"/>
  <c r="K574"/>
  <c r="J574"/>
  <c r="M574" s="1"/>
  <c r="H574"/>
  <c r="U574" s="1"/>
  <c r="G574"/>
  <c r="T574" s="1"/>
  <c r="F574"/>
  <c r="I574" s="1"/>
  <c r="V574" s="1"/>
  <c r="L573"/>
  <c r="L576" s="1"/>
  <c r="K573"/>
  <c r="K576" s="1"/>
  <c r="J573"/>
  <c r="H573"/>
  <c r="H576" s="1"/>
  <c r="U576" s="1"/>
  <c r="G573"/>
  <c r="G576" s="1"/>
  <c r="F573"/>
  <c r="I573" s="1"/>
  <c r="L572"/>
  <c r="K572"/>
  <c r="J572"/>
  <c r="J1286" s="1"/>
  <c r="H572"/>
  <c r="U572" s="1"/>
  <c r="G572"/>
  <c r="T572" s="1"/>
  <c r="F572"/>
  <c r="I572" s="1"/>
  <c r="V572" s="1"/>
  <c r="U571"/>
  <c r="T571"/>
  <c r="S571"/>
  <c r="P571"/>
  <c r="O571"/>
  <c r="N571"/>
  <c r="M571"/>
  <c r="I571"/>
  <c r="V571" s="1"/>
  <c r="U570"/>
  <c r="T570"/>
  <c r="S570"/>
  <c r="P570"/>
  <c r="O570"/>
  <c r="N570"/>
  <c r="M570"/>
  <c r="I570"/>
  <c r="V570" s="1"/>
  <c r="T568"/>
  <c r="S568"/>
  <c r="N568"/>
  <c r="L568"/>
  <c r="K568"/>
  <c r="O568" s="1"/>
  <c r="H568"/>
  <c r="U568" s="1"/>
  <c r="G568"/>
  <c r="I568" s="1"/>
  <c r="V568" s="1"/>
  <c r="L567"/>
  <c r="K567"/>
  <c r="H567"/>
  <c r="G567"/>
  <c r="T567" s="1"/>
  <c r="F567"/>
  <c r="V566"/>
  <c r="U566"/>
  <c r="T566"/>
  <c r="S566"/>
  <c r="L564"/>
  <c r="K564"/>
  <c r="J564"/>
  <c r="M564" s="1"/>
  <c r="H564"/>
  <c r="U564" s="1"/>
  <c r="G564"/>
  <c r="T564" s="1"/>
  <c r="F564"/>
  <c r="I564" s="1"/>
  <c r="L563"/>
  <c r="K563"/>
  <c r="J563"/>
  <c r="M563" s="1"/>
  <c r="H563"/>
  <c r="U563" s="1"/>
  <c r="G563"/>
  <c r="T563" s="1"/>
  <c r="F563"/>
  <c r="I563" s="1"/>
  <c r="V563" s="1"/>
  <c r="L562"/>
  <c r="L565" s="1"/>
  <c r="K562"/>
  <c r="K565" s="1"/>
  <c r="J562"/>
  <c r="M562" s="1"/>
  <c r="M565" s="1"/>
  <c r="H562"/>
  <c r="H565" s="1"/>
  <c r="G562"/>
  <c r="G565" s="1"/>
  <c r="F562"/>
  <c r="S561"/>
  <c r="N561"/>
  <c r="L561"/>
  <c r="U561" s="1"/>
  <c r="K561"/>
  <c r="M561" s="1"/>
  <c r="H561"/>
  <c r="G561"/>
  <c r="T561" s="1"/>
  <c r="F561"/>
  <c r="U560"/>
  <c r="T560"/>
  <c r="S560"/>
  <c r="P560"/>
  <c r="O560"/>
  <c r="N560"/>
  <c r="M560"/>
  <c r="I560"/>
  <c r="V560" s="1"/>
  <c r="U559"/>
  <c r="T559"/>
  <c r="S559"/>
  <c r="P559"/>
  <c r="O559"/>
  <c r="N559"/>
  <c r="M559"/>
  <c r="I559"/>
  <c r="V559" s="1"/>
  <c r="U557"/>
  <c r="S557"/>
  <c r="N557"/>
  <c r="L557"/>
  <c r="P557" s="1"/>
  <c r="K557"/>
  <c r="M557" s="1"/>
  <c r="H557"/>
  <c r="G557"/>
  <c r="T557" s="1"/>
  <c r="L556"/>
  <c r="K556"/>
  <c r="H556"/>
  <c r="U556" s="1"/>
  <c r="G556"/>
  <c r="F556"/>
  <c r="S556" s="1"/>
  <c r="V555"/>
  <c r="U555"/>
  <c r="T555"/>
  <c r="S555"/>
  <c r="L553"/>
  <c r="K553"/>
  <c r="M553" s="1"/>
  <c r="J553"/>
  <c r="H553"/>
  <c r="U553" s="1"/>
  <c r="G553"/>
  <c r="T553" s="1"/>
  <c r="F553"/>
  <c r="S553" s="1"/>
  <c r="L552"/>
  <c r="K552"/>
  <c r="M552" s="1"/>
  <c r="J552"/>
  <c r="H552"/>
  <c r="U552" s="1"/>
  <c r="G552"/>
  <c r="T552" s="1"/>
  <c r="F552"/>
  <c r="S552" s="1"/>
  <c r="L551"/>
  <c r="L554" s="1"/>
  <c r="K551"/>
  <c r="K554" s="1"/>
  <c r="J551"/>
  <c r="J554" s="1"/>
  <c r="J558" s="1"/>
  <c r="H551"/>
  <c r="H554" s="1"/>
  <c r="G551"/>
  <c r="G554" s="1"/>
  <c r="F551"/>
  <c r="F554" s="1"/>
  <c r="L550"/>
  <c r="K550"/>
  <c r="T550" s="1"/>
  <c r="H550"/>
  <c r="U550" s="1"/>
  <c r="G550"/>
  <c r="F550"/>
  <c r="S550" s="1"/>
  <c r="U549"/>
  <c r="T549"/>
  <c r="S549"/>
  <c r="P549"/>
  <c r="O549"/>
  <c r="N549"/>
  <c r="M549"/>
  <c r="I549"/>
  <c r="V549" s="1"/>
  <c r="V548"/>
  <c r="U548"/>
  <c r="T548"/>
  <c r="S548"/>
  <c r="S546"/>
  <c r="N546"/>
  <c r="L546"/>
  <c r="K546"/>
  <c r="T546" s="1"/>
  <c r="H546"/>
  <c r="U546" s="1"/>
  <c r="G546"/>
  <c r="I546" s="1"/>
  <c r="L545"/>
  <c r="K545"/>
  <c r="H545"/>
  <c r="G545"/>
  <c r="F545"/>
  <c r="V544"/>
  <c r="U544"/>
  <c r="T544"/>
  <c r="S544"/>
  <c r="L542"/>
  <c r="K542"/>
  <c r="J542"/>
  <c r="M542" s="1"/>
  <c r="H542"/>
  <c r="U542" s="1"/>
  <c r="G542"/>
  <c r="T542" s="1"/>
  <c r="F542"/>
  <c r="I542" s="1"/>
  <c r="L541"/>
  <c r="K541"/>
  <c r="J541"/>
  <c r="M541" s="1"/>
  <c r="H541"/>
  <c r="U541" s="1"/>
  <c r="G541"/>
  <c r="T541" s="1"/>
  <c r="F541"/>
  <c r="I541" s="1"/>
  <c r="L540"/>
  <c r="L543" s="1"/>
  <c r="K540"/>
  <c r="K543" s="1"/>
  <c r="J540"/>
  <c r="H540"/>
  <c r="H543" s="1"/>
  <c r="U543" s="1"/>
  <c r="G540"/>
  <c r="G543" s="1"/>
  <c r="F540"/>
  <c r="U539"/>
  <c r="S539"/>
  <c r="N539"/>
  <c r="L539"/>
  <c r="P539" s="1"/>
  <c r="K539"/>
  <c r="M539" s="1"/>
  <c r="H539"/>
  <c r="G539"/>
  <c r="T539" s="1"/>
  <c r="F539"/>
  <c r="U538"/>
  <c r="T538"/>
  <c r="S538"/>
  <c r="P538"/>
  <c r="O538"/>
  <c r="N538"/>
  <c r="M538"/>
  <c r="I538"/>
  <c r="V538" s="1"/>
  <c r="U537"/>
  <c r="T537"/>
  <c r="S537"/>
  <c r="P537"/>
  <c r="O537"/>
  <c r="N537"/>
  <c r="M537"/>
  <c r="I537"/>
  <c r="V537" s="1"/>
  <c r="U536"/>
  <c r="T536"/>
  <c r="S536"/>
  <c r="P536"/>
  <c r="O536"/>
  <c r="N536"/>
  <c r="M536"/>
  <c r="I536"/>
  <c r="V536" s="1"/>
  <c r="U534"/>
  <c r="S534"/>
  <c r="N534"/>
  <c r="L534"/>
  <c r="L592" s="1"/>
  <c r="L591" s="1"/>
  <c r="K534"/>
  <c r="M534" s="1"/>
  <c r="H534"/>
  <c r="H592" s="1"/>
  <c r="G534"/>
  <c r="T534" s="1"/>
  <c r="L533"/>
  <c r="K533"/>
  <c r="H533"/>
  <c r="U533" s="1"/>
  <c r="G533"/>
  <c r="T533" s="1"/>
  <c r="F533"/>
  <c r="S533" s="1"/>
  <c r="V532"/>
  <c r="U532"/>
  <c r="T532"/>
  <c r="S532"/>
  <c r="L530"/>
  <c r="L588" s="1"/>
  <c r="K530"/>
  <c r="K588" s="1"/>
  <c r="J530"/>
  <c r="J588" s="1"/>
  <c r="H530"/>
  <c r="H588" s="1"/>
  <c r="G530"/>
  <c r="G588" s="1"/>
  <c r="F530"/>
  <c r="F588" s="1"/>
  <c r="L529"/>
  <c r="L587" s="1"/>
  <c r="L586" s="1"/>
  <c r="K529"/>
  <c r="K587" s="1"/>
  <c r="K586" s="1"/>
  <c r="J529"/>
  <c r="J587" s="1"/>
  <c r="H529"/>
  <c r="H587" s="1"/>
  <c r="G529"/>
  <c r="G587" s="1"/>
  <c r="F529"/>
  <c r="F587" s="1"/>
  <c r="L528"/>
  <c r="L531" s="1"/>
  <c r="L535" s="1"/>
  <c r="K528"/>
  <c r="K531" s="1"/>
  <c r="J528"/>
  <c r="J531" s="1"/>
  <c r="J535" s="1"/>
  <c r="H528"/>
  <c r="H531" s="1"/>
  <c r="G528"/>
  <c r="G531" s="1"/>
  <c r="F528"/>
  <c r="F531" s="1"/>
  <c r="S527"/>
  <c r="N527"/>
  <c r="L527"/>
  <c r="K527"/>
  <c r="T527" s="1"/>
  <c r="H527"/>
  <c r="U527" s="1"/>
  <c r="G527"/>
  <c r="I527" s="1"/>
  <c r="S526"/>
  <c r="N526"/>
  <c r="L526"/>
  <c r="K526"/>
  <c r="T526" s="1"/>
  <c r="H526"/>
  <c r="U526" s="1"/>
  <c r="G526"/>
  <c r="I526" s="1"/>
  <c r="S525"/>
  <c r="N525"/>
  <c r="L525"/>
  <c r="K525"/>
  <c r="T525" s="1"/>
  <c r="H525"/>
  <c r="U525" s="1"/>
  <c r="G525"/>
  <c r="I525" s="1"/>
  <c r="L524"/>
  <c r="L585" s="1"/>
  <c r="K524"/>
  <c r="K585" s="1"/>
  <c r="H524"/>
  <c r="H585" s="1"/>
  <c r="G524"/>
  <c r="G585" s="1"/>
  <c r="F524"/>
  <c r="F585" s="1"/>
  <c r="U523"/>
  <c r="T523"/>
  <c r="S523"/>
  <c r="P523"/>
  <c r="O523"/>
  <c r="N523"/>
  <c r="Q523" s="1"/>
  <c r="M523"/>
  <c r="I523"/>
  <c r="V523" s="1"/>
  <c r="U522"/>
  <c r="T522"/>
  <c r="S522"/>
  <c r="P522"/>
  <c r="O522"/>
  <c r="N522"/>
  <c r="Q522" s="1"/>
  <c r="M522"/>
  <c r="I522"/>
  <c r="V522" s="1"/>
  <c r="J520"/>
  <c r="F520"/>
  <c r="V518"/>
  <c r="U518"/>
  <c r="T518"/>
  <c r="S518"/>
  <c r="U512"/>
  <c r="T512"/>
  <c r="S512"/>
  <c r="P512"/>
  <c r="O512"/>
  <c r="N512"/>
  <c r="M512"/>
  <c r="I512"/>
  <c r="V512" s="1"/>
  <c r="U511"/>
  <c r="T511"/>
  <c r="S511"/>
  <c r="P511"/>
  <c r="O511"/>
  <c r="N511"/>
  <c r="M511"/>
  <c r="I511"/>
  <c r="V511" s="1"/>
  <c r="U509"/>
  <c r="T509"/>
  <c r="S509"/>
  <c r="P509"/>
  <c r="O509"/>
  <c r="N509"/>
  <c r="M509"/>
  <c r="I509"/>
  <c r="V509" s="1"/>
  <c r="S507"/>
  <c r="N507"/>
  <c r="L507"/>
  <c r="K507"/>
  <c r="T507" s="1"/>
  <c r="H507"/>
  <c r="U507" s="1"/>
  <c r="G507"/>
  <c r="I507" s="1"/>
  <c r="L506"/>
  <c r="K506"/>
  <c r="H506"/>
  <c r="G506"/>
  <c r="F506"/>
  <c r="V505"/>
  <c r="U505"/>
  <c r="T505"/>
  <c r="S505"/>
  <c r="L503"/>
  <c r="K503"/>
  <c r="J503"/>
  <c r="M503" s="1"/>
  <c r="H503"/>
  <c r="U503" s="1"/>
  <c r="G503"/>
  <c r="T503" s="1"/>
  <c r="F503"/>
  <c r="I503" s="1"/>
  <c r="V503" s="1"/>
  <c r="L502"/>
  <c r="K502"/>
  <c r="J502"/>
  <c r="M502" s="1"/>
  <c r="H502"/>
  <c r="U502" s="1"/>
  <c r="G502"/>
  <c r="T502" s="1"/>
  <c r="F502"/>
  <c r="I502" s="1"/>
  <c r="V502" s="1"/>
  <c r="L501"/>
  <c r="L504" s="1"/>
  <c r="K501"/>
  <c r="K504" s="1"/>
  <c r="J501"/>
  <c r="H501"/>
  <c r="H504" s="1"/>
  <c r="U504" s="1"/>
  <c r="G501"/>
  <c r="G504" s="1"/>
  <c r="F501"/>
  <c r="I501" s="1"/>
  <c r="S500"/>
  <c r="N500"/>
  <c r="L500"/>
  <c r="U500" s="1"/>
  <c r="K500"/>
  <c r="M500" s="1"/>
  <c r="H500"/>
  <c r="G500"/>
  <c r="T500" s="1"/>
  <c r="F500"/>
  <c r="U499"/>
  <c r="T499"/>
  <c r="S499"/>
  <c r="P499"/>
  <c r="O499"/>
  <c r="N499"/>
  <c r="M499"/>
  <c r="I499"/>
  <c r="V499" s="1"/>
  <c r="U496"/>
  <c r="S496"/>
  <c r="N496"/>
  <c r="L496"/>
  <c r="P496" s="1"/>
  <c r="K496"/>
  <c r="M496" s="1"/>
  <c r="H496"/>
  <c r="G496"/>
  <c r="T496" s="1"/>
  <c r="L495"/>
  <c r="K495"/>
  <c r="H495"/>
  <c r="U495" s="1"/>
  <c r="G495"/>
  <c r="F495"/>
  <c r="S495" s="1"/>
  <c r="V494"/>
  <c r="U494"/>
  <c r="T494"/>
  <c r="S494"/>
  <c r="L492"/>
  <c r="K492"/>
  <c r="M492" s="1"/>
  <c r="J492"/>
  <c r="H492"/>
  <c r="U492" s="1"/>
  <c r="G492"/>
  <c r="T492" s="1"/>
  <c r="F492"/>
  <c r="S492" s="1"/>
  <c r="L491"/>
  <c r="K491"/>
  <c r="M491" s="1"/>
  <c r="J491"/>
  <c r="H491"/>
  <c r="U491" s="1"/>
  <c r="G491"/>
  <c r="T491" s="1"/>
  <c r="F491"/>
  <c r="S491" s="1"/>
  <c r="L490"/>
  <c r="L493" s="1"/>
  <c r="K490"/>
  <c r="K493" s="1"/>
  <c r="J490"/>
  <c r="J493" s="1"/>
  <c r="J497" s="1"/>
  <c r="H490"/>
  <c r="H493" s="1"/>
  <c r="G490"/>
  <c r="G493" s="1"/>
  <c r="F490"/>
  <c r="F493" s="1"/>
  <c r="T489"/>
  <c r="L489"/>
  <c r="K489"/>
  <c r="O489" s="1"/>
  <c r="H489"/>
  <c r="U489" s="1"/>
  <c r="G489"/>
  <c r="F489"/>
  <c r="S489" s="1"/>
  <c r="U488"/>
  <c r="T488"/>
  <c r="S488"/>
  <c r="P488"/>
  <c r="O488"/>
  <c r="N488"/>
  <c r="M488"/>
  <c r="I488"/>
  <c r="V488" s="1"/>
  <c r="S485"/>
  <c r="N485"/>
  <c r="L485"/>
  <c r="L520" s="1"/>
  <c r="L519" s="1"/>
  <c r="K485"/>
  <c r="K520" s="1"/>
  <c r="H485"/>
  <c r="H520" s="1"/>
  <c r="G485"/>
  <c r="I485" s="1"/>
  <c r="L484"/>
  <c r="K484"/>
  <c r="H484"/>
  <c r="G484"/>
  <c r="F484"/>
  <c r="V483"/>
  <c r="U483"/>
  <c r="T483"/>
  <c r="S483"/>
  <c r="L481"/>
  <c r="L516" s="1"/>
  <c r="K481"/>
  <c r="K516" s="1"/>
  <c r="J481"/>
  <c r="M481" s="1"/>
  <c r="H481"/>
  <c r="H516" s="1"/>
  <c r="G481"/>
  <c r="G516" s="1"/>
  <c r="F481"/>
  <c r="I481" s="1"/>
  <c r="V481" s="1"/>
  <c r="L480"/>
  <c r="L515" s="1"/>
  <c r="L514" s="1"/>
  <c r="K480"/>
  <c r="K515" s="1"/>
  <c r="K514" s="1"/>
  <c r="J480"/>
  <c r="M480" s="1"/>
  <c r="H480"/>
  <c r="H515" s="1"/>
  <c r="G480"/>
  <c r="G515" s="1"/>
  <c r="F480"/>
  <c r="I480" s="1"/>
  <c r="V480" s="1"/>
  <c r="L479"/>
  <c r="L482" s="1"/>
  <c r="K479"/>
  <c r="K482" s="1"/>
  <c r="J479"/>
  <c r="H479"/>
  <c r="H482" s="1"/>
  <c r="U482" s="1"/>
  <c r="G479"/>
  <c r="G482" s="1"/>
  <c r="F479"/>
  <c r="I479" s="1"/>
  <c r="S478"/>
  <c r="N478"/>
  <c r="L478"/>
  <c r="U478" s="1"/>
  <c r="K478"/>
  <c r="M478" s="1"/>
  <c r="H478"/>
  <c r="G478"/>
  <c r="T478" s="1"/>
  <c r="F478"/>
  <c r="U477"/>
  <c r="T477"/>
  <c r="S477"/>
  <c r="P477"/>
  <c r="O477"/>
  <c r="N477"/>
  <c r="M477"/>
  <c r="I477"/>
  <c r="V477" s="1"/>
  <c r="U476"/>
  <c r="T476"/>
  <c r="S476"/>
  <c r="P476"/>
  <c r="O476"/>
  <c r="Q476" s="1"/>
  <c r="N476"/>
  <c r="M476"/>
  <c r="I476"/>
  <c r="V476" s="1"/>
  <c r="U473"/>
  <c r="S473"/>
  <c r="N473"/>
  <c r="L473"/>
  <c r="P473" s="1"/>
  <c r="K473"/>
  <c r="M473" s="1"/>
  <c r="H473"/>
  <c r="G473"/>
  <c r="T473" s="1"/>
  <c r="L472"/>
  <c r="K472"/>
  <c r="H472"/>
  <c r="U472" s="1"/>
  <c r="G472"/>
  <c r="T472" s="1"/>
  <c r="F472"/>
  <c r="N472" s="1"/>
  <c r="V471"/>
  <c r="U471"/>
  <c r="T471"/>
  <c r="S471"/>
  <c r="L469"/>
  <c r="K469"/>
  <c r="M469" s="1"/>
  <c r="J469"/>
  <c r="H469"/>
  <c r="U469" s="1"/>
  <c r="G469"/>
  <c r="T469" s="1"/>
  <c r="F469"/>
  <c r="S469" s="1"/>
  <c r="L468"/>
  <c r="K468"/>
  <c r="M468" s="1"/>
  <c r="J468"/>
  <c r="H468"/>
  <c r="U468" s="1"/>
  <c r="G468"/>
  <c r="T468" s="1"/>
  <c r="F468"/>
  <c r="S468" s="1"/>
  <c r="L467"/>
  <c r="L470" s="1"/>
  <c r="L474" s="1"/>
  <c r="K467"/>
  <c r="K470" s="1"/>
  <c r="K474" s="1"/>
  <c r="J467"/>
  <c r="J470" s="1"/>
  <c r="J474" s="1"/>
  <c r="H467"/>
  <c r="H470" s="1"/>
  <c r="G467"/>
  <c r="G470" s="1"/>
  <c r="F467"/>
  <c r="F470" s="1"/>
  <c r="S466"/>
  <c r="N466"/>
  <c r="L466"/>
  <c r="K466"/>
  <c r="T466" s="1"/>
  <c r="H466"/>
  <c r="U466" s="1"/>
  <c r="G466"/>
  <c r="I466" s="1"/>
  <c r="S465"/>
  <c r="N465"/>
  <c r="L465"/>
  <c r="K465"/>
  <c r="T465" s="1"/>
  <c r="H465"/>
  <c r="U465" s="1"/>
  <c r="G465"/>
  <c r="I465" s="1"/>
  <c r="S464"/>
  <c r="N464"/>
  <c r="L464"/>
  <c r="K464"/>
  <c r="T464" s="1"/>
  <c r="H464"/>
  <c r="U464" s="1"/>
  <c r="G464"/>
  <c r="I464" s="1"/>
  <c r="L463"/>
  <c r="L513" s="1"/>
  <c r="K463"/>
  <c r="K513" s="1"/>
  <c r="H463"/>
  <c r="H513" s="1"/>
  <c r="G463"/>
  <c r="G513" s="1"/>
  <c r="F463"/>
  <c r="F513" s="1"/>
  <c r="U462"/>
  <c r="T462"/>
  <c r="S462"/>
  <c r="P462"/>
  <c r="O462"/>
  <c r="N462"/>
  <c r="M462"/>
  <c r="I462"/>
  <c r="V462" s="1"/>
  <c r="U461"/>
  <c r="T461"/>
  <c r="S461"/>
  <c r="P461"/>
  <c r="O461"/>
  <c r="N461"/>
  <c r="M461"/>
  <c r="I461"/>
  <c r="V461" s="1"/>
  <c r="J459"/>
  <c r="F459"/>
  <c r="S459" s="1"/>
  <c r="V457"/>
  <c r="U457"/>
  <c r="T457"/>
  <c r="S457"/>
  <c r="U451"/>
  <c r="T451"/>
  <c r="S451"/>
  <c r="P451"/>
  <c r="O451"/>
  <c r="N451"/>
  <c r="M451"/>
  <c r="I451"/>
  <c r="V451" s="1"/>
  <c r="U450"/>
  <c r="T450"/>
  <c r="S450"/>
  <c r="P450"/>
  <c r="O450"/>
  <c r="N450"/>
  <c r="M450"/>
  <c r="I450"/>
  <c r="V450" s="1"/>
  <c r="V448"/>
  <c r="U448"/>
  <c r="T448"/>
  <c r="S448"/>
  <c r="S446"/>
  <c r="N446"/>
  <c r="L446"/>
  <c r="K446"/>
  <c r="T446" s="1"/>
  <c r="H446"/>
  <c r="U446" s="1"/>
  <c r="G446"/>
  <c r="I446" s="1"/>
  <c r="L445"/>
  <c r="K445"/>
  <c r="H445"/>
  <c r="G445"/>
  <c r="F445"/>
  <c r="V444"/>
  <c r="U444"/>
  <c r="T444"/>
  <c r="S444"/>
  <c r="L442"/>
  <c r="K442"/>
  <c r="J442"/>
  <c r="M442" s="1"/>
  <c r="H442"/>
  <c r="U442" s="1"/>
  <c r="G442"/>
  <c r="T442" s="1"/>
  <c r="F442"/>
  <c r="I442" s="1"/>
  <c r="L441"/>
  <c r="K441"/>
  <c r="J441"/>
  <c r="M441" s="1"/>
  <c r="H441"/>
  <c r="U441" s="1"/>
  <c r="G441"/>
  <c r="T441" s="1"/>
  <c r="F441"/>
  <c r="I441" s="1"/>
  <c r="L440"/>
  <c r="L443" s="1"/>
  <c r="K440"/>
  <c r="K443" s="1"/>
  <c r="J440"/>
  <c r="H440"/>
  <c r="H443" s="1"/>
  <c r="G440"/>
  <c r="G443" s="1"/>
  <c r="F440"/>
  <c r="I440" s="1"/>
  <c r="U439"/>
  <c r="S439"/>
  <c r="N439"/>
  <c r="L439"/>
  <c r="P439" s="1"/>
  <c r="K439"/>
  <c r="M439" s="1"/>
  <c r="H439"/>
  <c r="G439"/>
  <c r="T439" s="1"/>
  <c r="F439"/>
  <c r="U438"/>
  <c r="T438"/>
  <c r="S438"/>
  <c r="P438"/>
  <c r="O438"/>
  <c r="Q438" s="1"/>
  <c r="N438"/>
  <c r="M438"/>
  <c r="I438"/>
  <c r="V438" s="1"/>
  <c r="U437"/>
  <c r="T437"/>
  <c r="S437"/>
  <c r="P437"/>
  <c r="O437"/>
  <c r="N437"/>
  <c r="M437"/>
  <c r="I437"/>
  <c r="V437" s="1"/>
  <c r="U435"/>
  <c r="S435"/>
  <c r="N435"/>
  <c r="L435"/>
  <c r="P435" s="1"/>
  <c r="K435"/>
  <c r="M435" s="1"/>
  <c r="H435"/>
  <c r="G435"/>
  <c r="T435" s="1"/>
  <c r="L434"/>
  <c r="K434"/>
  <c r="H434"/>
  <c r="U434" s="1"/>
  <c r="G434"/>
  <c r="F434"/>
  <c r="S434" s="1"/>
  <c r="V433"/>
  <c r="U433"/>
  <c r="T433"/>
  <c r="S433"/>
  <c r="L431"/>
  <c r="K431"/>
  <c r="M431" s="1"/>
  <c r="J431"/>
  <c r="H431"/>
  <c r="U431" s="1"/>
  <c r="G431"/>
  <c r="T431" s="1"/>
  <c r="F431"/>
  <c r="S431" s="1"/>
  <c r="L430"/>
  <c r="K430"/>
  <c r="M430" s="1"/>
  <c r="J430"/>
  <c r="H430"/>
  <c r="U430" s="1"/>
  <c r="G430"/>
  <c r="T430" s="1"/>
  <c r="F430"/>
  <c r="S430" s="1"/>
  <c r="L429"/>
  <c r="L432" s="1"/>
  <c r="K429"/>
  <c r="K432" s="1"/>
  <c r="J429"/>
  <c r="J432" s="1"/>
  <c r="J436" s="1"/>
  <c r="H429"/>
  <c r="H432" s="1"/>
  <c r="G429"/>
  <c r="G432" s="1"/>
  <c r="T432" s="1"/>
  <c r="F429"/>
  <c r="F432" s="1"/>
  <c r="T428"/>
  <c r="L428"/>
  <c r="K428"/>
  <c r="O428" s="1"/>
  <c r="H428"/>
  <c r="U428" s="1"/>
  <c r="G428"/>
  <c r="F428"/>
  <c r="S428" s="1"/>
  <c r="U427"/>
  <c r="T427"/>
  <c r="S427"/>
  <c r="P427"/>
  <c r="O427"/>
  <c r="N427"/>
  <c r="M427"/>
  <c r="I427"/>
  <c r="V427" s="1"/>
  <c r="U426"/>
  <c r="T426"/>
  <c r="S426"/>
  <c r="P426"/>
  <c r="O426"/>
  <c r="N426"/>
  <c r="M426"/>
  <c r="I426"/>
  <c r="V426" s="1"/>
  <c r="U425"/>
  <c r="T425"/>
  <c r="S425"/>
  <c r="P425"/>
  <c r="O425"/>
  <c r="N425"/>
  <c r="M425"/>
  <c r="I425"/>
  <c r="V425" s="1"/>
  <c r="T423"/>
  <c r="S423"/>
  <c r="N423"/>
  <c r="L423"/>
  <c r="L459" s="1"/>
  <c r="L458" s="1"/>
  <c r="K423"/>
  <c r="K459" s="1"/>
  <c r="H423"/>
  <c r="H459" s="1"/>
  <c r="G423"/>
  <c r="I423" s="1"/>
  <c r="V423" s="1"/>
  <c r="L422"/>
  <c r="K422"/>
  <c r="H422"/>
  <c r="U422" s="1"/>
  <c r="G422"/>
  <c r="T422" s="1"/>
  <c r="F422"/>
  <c r="S422" s="1"/>
  <c r="V421"/>
  <c r="U421"/>
  <c r="T421"/>
  <c r="S421"/>
  <c r="L419"/>
  <c r="L455" s="1"/>
  <c r="K419"/>
  <c r="K455" s="1"/>
  <c r="J419"/>
  <c r="M419" s="1"/>
  <c r="H419"/>
  <c r="H455" s="1"/>
  <c r="G419"/>
  <c r="G455" s="1"/>
  <c r="F419"/>
  <c r="I419" s="1"/>
  <c r="L418"/>
  <c r="L454" s="1"/>
  <c r="L453" s="1"/>
  <c r="K418"/>
  <c r="K454" s="1"/>
  <c r="K453" s="1"/>
  <c r="J418"/>
  <c r="M418" s="1"/>
  <c r="H418"/>
  <c r="H454" s="1"/>
  <c r="G418"/>
  <c r="G454" s="1"/>
  <c r="F418"/>
  <c r="I418" s="1"/>
  <c r="L417"/>
  <c r="L420" s="1"/>
  <c r="K417"/>
  <c r="K420" s="1"/>
  <c r="K424" s="1"/>
  <c r="J417"/>
  <c r="H417"/>
  <c r="H420" s="1"/>
  <c r="G417"/>
  <c r="G420" s="1"/>
  <c r="F417"/>
  <c r="I417" s="1"/>
  <c r="U416"/>
  <c r="S416"/>
  <c r="N416"/>
  <c r="L416"/>
  <c r="P416" s="1"/>
  <c r="K416"/>
  <c r="M416" s="1"/>
  <c r="H416"/>
  <c r="G416"/>
  <c r="T416" s="1"/>
  <c r="U415"/>
  <c r="S415"/>
  <c r="N415"/>
  <c r="L415"/>
  <c r="P415" s="1"/>
  <c r="K415"/>
  <c r="M415" s="1"/>
  <c r="H415"/>
  <c r="G415"/>
  <c r="T415" s="1"/>
  <c r="S414"/>
  <c r="N414"/>
  <c r="L414"/>
  <c r="U414" s="1"/>
  <c r="K414"/>
  <c r="M414" s="1"/>
  <c r="H414"/>
  <c r="G414"/>
  <c r="T414" s="1"/>
  <c r="S413"/>
  <c r="N413"/>
  <c r="L413"/>
  <c r="L452" s="1"/>
  <c r="K413"/>
  <c r="K452" s="1"/>
  <c r="H413"/>
  <c r="H452" s="1"/>
  <c r="G413"/>
  <c r="T413" s="1"/>
  <c r="F413"/>
  <c r="F452" s="1"/>
  <c r="U412"/>
  <c r="T412"/>
  <c r="S412"/>
  <c r="P412"/>
  <c r="O412"/>
  <c r="N412"/>
  <c r="M412"/>
  <c r="I412"/>
  <c r="V412" s="1"/>
  <c r="U411"/>
  <c r="T411"/>
  <c r="S411"/>
  <c r="P411"/>
  <c r="O411"/>
  <c r="Q411" s="1"/>
  <c r="N411"/>
  <c r="M411"/>
  <c r="I411"/>
  <c r="V411" s="1"/>
  <c r="J409"/>
  <c r="F409"/>
  <c r="V407"/>
  <c r="U407"/>
  <c r="T407"/>
  <c r="S407"/>
  <c r="U401"/>
  <c r="T401"/>
  <c r="S401"/>
  <c r="P401"/>
  <c r="O401"/>
  <c r="N401"/>
  <c r="M401"/>
  <c r="I401"/>
  <c r="V401" s="1"/>
  <c r="U400"/>
  <c r="T400"/>
  <c r="S400"/>
  <c r="P400"/>
  <c r="O400"/>
  <c r="N400"/>
  <c r="M400"/>
  <c r="I400"/>
  <c r="V400" s="1"/>
  <c r="S398"/>
  <c r="N398"/>
  <c r="L398"/>
  <c r="K398"/>
  <c r="T398" s="1"/>
  <c r="H398"/>
  <c r="U398" s="1"/>
  <c r="G398"/>
  <c r="I398" s="1"/>
  <c r="L397"/>
  <c r="K397"/>
  <c r="H397"/>
  <c r="G397"/>
  <c r="F397"/>
  <c r="V396"/>
  <c r="U396"/>
  <c r="T396"/>
  <c r="S396"/>
  <c r="L394"/>
  <c r="K394"/>
  <c r="J394"/>
  <c r="M394" s="1"/>
  <c r="H394"/>
  <c r="U394" s="1"/>
  <c r="G394"/>
  <c r="T394" s="1"/>
  <c r="F394"/>
  <c r="I394" s="1"/>
  <c r="L393"/>
  <c r="K393"/>
  <c r="J393"/>
  <c r="M393" s="1"/>
  <c r="H393"/>
  <c r="U393" s="1"/>
  <c r="G393"/>
  <c r="T393" s="1"/>
  <c r="F393"/>
  <c r="I393" s="1"/>
  <c r="L392"/>
  <c r="L395" s="1"/>
  <c r="K392"/>
  <c r="K395" s="1"/>
  <c r="J392"/>
  <c r="H392"/>
  <c r="H395" s="1"/>
  <c r="G392"/>
  <c r="G395" s="1"/>
  <c r="F392"/>
  <c r="I392" s="1"/>
  <c r="U391"/>
  <c r="S391"/>
  <c r="N391"/>
  <c r="L391"/>
  <c r="P391" s="1"/>
  <c r="K391"/>
  <c r="M391" s="1"/>
  <c r="H391"/>
  <c r="G391"/>
  <c r="T391" s="1"/>
  <c r="F391"/>
  <c r="U390"/>
  <c r="T390"/>
  <c r="S390"/>
  <c r="P390"/>
  <c r="O390"/>
  <c r="Q390" s="1"/>
  <c r="N390"/>
  <c r="M390"/>
  <c r="I390"/>
  <c r="V390" s="1"/>
  <c r="U389"/>
  <c r="T389"/>
  <c r="S389"/>
  <c r="P389"/>
  <c r="O389"/>
  <c r="N389"/>
  <c r="M389"/>
  <c r="I389"/>
  <c r="V389" s="1"/>
  <c r="U388"/>
  <c r="T388"/>
  <c r="S388"/>
  <c r="P388"/>
  <c r="O388"/>
  <c r="Q388" s="1"/>
  <c r="N388"/>
  <c r="M388"/>
  <c r="I388"/>
  <c r="V388" s="1"/>
  <c r="U386"/>
  <c r="S386"/>
  <c r="N386"/>
  <c r="L386"/>
  <c r="L409" s="1"/>
  <c r="L408" s="1"/>
  <c r="K386"/>
  <c r="K409" s="1"/>
  <c r="K408" s="1"/>
  <c r="H386"/>
  <c r="H409" s="1"/>
  <c r="G386"/>
  <c r="G409" s="1"/>
  <c r="L385"/>
  <c r="K385"/>
  <c r="H385"/>
  <c r="U385" s="1"/>
  <c r="G385"/>
  <c r="T385" s="1"/>
  <c r="F385"/>
  <c r="N385" s="1"/>
  <c r="V384"/>
  <c r="U384"/>
  <c r="T384"/>
  <c r="S384"/>
  <c r="L382"/>
  <c r="L405" s="1"/>
  <c r="K382"/>
  <c r="K405" s="1"/>
  <c r="J382"/>
  <c r="J405" s="1"/>
  <c r="H382"/>
  <c r="H405" s="1"/>
  <c r="G382"/>
  <c r="G405" s="1"/>
  <c r="F382"/>
  <c r="F405" s="1"/>
  <c r="L381"/>
  <c r="L404" s="1"/>
  <c r="L403" s="1"/>
  <c r="K381"/>
  <c r="K404" s="1"/>
  <c r="K403" s="1"/>
  <c r="J381"/>
  <c r="J404" s="1"/>
  <c r="H381"/>
  <c r="H404" s="1"/>
  <c r="G381"/>
  <c r="G404" s="1"/>
  <c r="F381"/>
  <c r="F404" s="1"/>
  <c r="L380"/>
  <c r="L383" s="1"/>
  <c r="K380"/>
  <c r="K383" s="1"/>
  <c r="K387" s="1"/>
  <c r="J380"/>
  <c r="J383" s="1"/>
  <c r="J387" s="1"/>
  <c r="H380"/>
  <c r="H383" s="1"/>
  <c r="G380"/>
  <c r="G383" s="1"/>
  <c r="F380"/>
  <c r="F383" s="1"/>
  <c r="S379"/>
  <c r="N379"/>
  <c r="L379"/>
  <c r="K379"/>
  <c r="T379" s="1"/>
  <c r="H379"/>
  <c r="U379" s="1"/>
  <c r="G379"/>
  <c r="I379" s="1"/>
  <c r="S378"/>
  <c r="N378"/>
  <c r="L378"/>
  <c r="K378"/>
  <c r="T378" s="1"/>
  <c r="H378"/>
  <c r="U378" s="1"/>
  <c r="G378"/>
  <c r="I378" s="1"/>
  <c r="S377"/>
  <c r="N377"/>
  <c r="L377"/>
  <c r="K377"/>
  <c r="T377" s="1"/>
  <c r="H377"/>
  <c r="U377" s="1"/>
  <c r="G377"/>
  <c r="I377" s="1"/>
  <c r="L376"/>
  <c r="L402" s="1"/>
  <c r="K376"/>
  <c r="K402" s="1"/>
  <c r="H376"/>
  <c r="U376" s="1"/>
  <c r="G376"/>
  <c r="G402" s="1"/>
  <c r="F376"/>
  <c r="S376" s="1"/>
  <c r="U375"/>
  <c r="T375"/>
  <c r="S375"/>
  <c r="P375"/>
  <c r="O375"/>
  <c r="N375"/>
  <c r="M375"/>
  <c r="I375"/>
  <c r="V375" s="1"/>
  <c r="U374"/>
  <c r="T374"/>
  <c r="S374"/>
  <c r="P374"/>
  <c r="O374"/>
  <c r="N374"/>
  <c r="M374"/>
  <c r="I374"/>
  <c r="V374" s="1"/>
  <c r="S372"/>
  <c r="N372"/>
  <c r="N371" s="1"/>
  <c r="J371"/>
  <c r="F371"/>
  <c r="J370"/>
  <c r="F370"/>
  <c r="S370" s="1"/>
  <c r="J369"/>
  <c r="F369"/>
  <c r="S369" s="1"/>
  <c r="V368"/>
  <c r="U368"/>
  <c r="T368"/>
  <c r="S368"/>
  <c r="S366"/>
  <c r="N366"/>
  <c r="S365"/>
  <c r="N365"/>
  <c r="J364"/>
  <c r="J367" s="1"/>
  <c r="F364"/>
  <c r="U362"/>
  <c r="T362"/>
  <c r="S362"/>
  <c r="P362"/>
  <c r="O362"/>
  <c r="N362"/>
  <c r="M362"/>
  <c r="I362"/>
  <c r="V362" s="1"/>
  <c r="U361"/>
  <c r="T361"/>
  <c r="S361"/>
  <c r="P361"/>
  <c r="O361"/>
  <c r="N361"/>
  <c r="M361"/>
  <c r="I361"/>
  <c r="V361" s="1"/>
  <c r="U359"/>
  <c r="T359"/>
  <c r="S359"/>
  <c r="P359"/>
  <c r="O359"/>
  <c r="Q359" s="1"/>
  <c r="N359"/>
  <c r="M359"/>
  <c r="I359"/>
  <c r="V359" s="1"/>
  <c r="U357"/>
  <c r="S357"/>
  <c r="N357"/>
  <c r="L357"/>
  <c r="P357" s="1"/>
  <c r="K357"/>
  <c r="M357" s="1"/>
  <c r="H357"/>
  <c r="G357"/>
  <c r="T357" s="1"/>
  <c r="L356"/>
  <c r="K356"/>
  <c r="H356"/>
  <c r="U356" s="1"/>
  <c r="G356"/>
  <c r="F356"/>
  <c r="N356" s="1"/>
  <c r="V355"/>
  <c r="U355"/>
  <c r="T355"/>
  <c r="S355"/>
  <c r="L353"/>
  <c r="K353"/>
  <c r="M353" s="1"/>
  <c r="J353"/>
  <c r="H353"/>
  <c r="U353" s="1"/>
  <c r="G353"/>
  <c r="T353" s="1"/>
  <c r="F353"/>
  <c r="S353" s="1"/>
  <c r="L352"/>
  <c r="K352"/>
  <c r="M352" s="1"/>
  <c r="J352"/>
  <c r="H352"/>
  <c r="U352" s="1"/>
  <c r="G352"/>
  <c r="T352" s="1"/>
  <c r="F352"/>
  <c r="S352" s="1"/>
  <c r="L351"/>
  <c r="L354" s="1"/>
  <c r="K351"/>
  <c r="K354" s="1"/>
  <c r="J351"/>
  <c r="J354" s="1"/>
  <c r="J358" s="1"/>
  <c r="H351"/>
  <c r="H354" s="1"/>
  <c r="G351"/>
  <c r="G354" s="1"/>
  <c r="F351"/>
  <c r="F354" s="1"/>
  <c r="L350"/>
  <c r="K350"/>
  <c r="T350" s="1"/>
  <c r="H350"/>
  <c r="U350" s="1"/>
  <c r="G350"/>
  <c r="F350"/>
  <c r="S350" s="1"/>
  <c r="U349"/>
  <c r="T349"/>
  <c r="S349"/>
  <c r="P349"/>
  <c r="O349"/>
  <c r="N349"/>
  <c r="M349"/>
  <c r="I349"/>
  <c r="V349" s="1"/>
  <c r="U348"/>
  <c r="T348"/>
  <c r="S348"/>
  <c r="P348"/>
  <c r="O348"/>
  <c r="N348"/>
  <c r="M348"/>
  <c r="I348"/>
  <c r="V348" s="1"/>
  <c r="T346"/>
  <c r="S346"/>
  <c r="N346"/>
  <c r="L346"/>
  <c r="K346"/>
  <c r="O346" s="1"/>
  <c r="H346"/>
  <c r="U346" s="1"/>
  <c r="G346"/>
  <c r="I346" s="1"/>
  <c r="V346" s="1"/>
  <c r="L345"/>
  <c r="K345"/>
  <c r="H345"/>
  <c r="G345"/>
  <c r="T345" s="1"/>
  <c r="F345"/>
  <c r="V344"/>
  <c r="U344"/>
  <c r="T344"/>
  <c r="S344"/>
  <c r="L342"/>
  <c r="K342"/>
  <c r="J342"/>
  <c r="M342" s="1"/>
  <c r="H342"/>
  <c r="U342" s="1"/>
  <c r="G342"/>
  <c r="T342" s="1"/>
  <c r="F342"/>
  <c r="I342" s="1"/>
  <c r="L341"/>
  <c r="K341"/>
  <c r="J341"/>
  <c r="M341" s="1"/>
  <c r="H341"/>
  <c r="U341" s="1"/>
  <c r="G341"/>
  <c r="T341" s="1"/>
  <c r="F341"/>
  <c r="I341" s="1"/>
  <c r="V341" s="1"/>
  <c r="L340"/>
  <c r="L343" s="1"/>
  <c r="K340"/>
  <c r="K343" s="1"/>
  <c r="J340"/>
  <c r="H340"/>
  <c r="H343" s="1"/>
  <c r="G340"/>
  <c r="G343" s="1"/>
  <c r="F340"/>
  <c r="I340" s="1"/>
  <c r="U339"/>
  <c r="S339"/>
  <c r="N339"/>
  <c r="L339"/>
  <c r="P339" s="1"/>
  <c r="K339"/>
  <c r="M339" s="1"/>
  <c r="H339"/>
  <c r="G339"/>
  <c r="T339" s="1"/>
  <c r="F339"/>
  <c r="U338"/>
  <c r="T338"/>
  <c r="S338"/>
  <c r="P338"/>
  <c r="O338"/>
  <c r="Q338" s="1"/>
  <c r="N338"/>
  <c r="M338"/>
  <c r="I338"/>
  <c r="V338" s="1"/>
  <c r="V337"/>
  <c r="U337"/>
  <c r="T337"/>
  <c r="S337"/>
  <c r="U335"/>
  <c r="S335"/>
  <c r="N335"/>
  <c r="N334" s="1"/>
  <c r="L335"/>
  <c r="P335" s="1"/>
  <c r="P334" s="1"/>
  <c r="K335"/>
  <c r="M335" s="1"/>
  <c r="M334" s="1"/>
  <c r="H335"/>
  <c r="G335"/>
  <c r="T335" s="1"/>
  <c r="L334"/>
  <c r="K334"/>
  <c r="J334"/>
  <c r="H334"/>
  <c r="F334"/>
  <c r="U333"/>
  <c r="S333"/>
  <c r="N333"/>
  <c r="N1293" s="1"/>
  <c r="L333"/>
  <c r="L1293" s="1"/>
  <c r="K333"/>
  <c r="K1293" s="1"/>
  <c r="H333"/>
  <c r="H1293" s="1"/>
  <c r="G333"/>
  <c r="G1293" s="1"/>
  <c r="L332"/>
  <c r="K332"/>
  <c r="J332"/>
  <c r="H332"/>
  <c r="U332" s="1"/>
  <c r="F332"/>
  <c r="S332" s="1"/>
  <c r="V331"/>
  <c r="U331"/>
  <c r="T331"/>
  <c r="S331"/>
  <c r="L329"/>
  <c r="K329"/>
  <c r="J329"/>
  <c r="M329" s="1"/>
  <c r="H329"/>
  <c r="U329" s="1"/>
  <c r="G329"/>
  <c r="T329" s="1"/>
  <c r="F329"/>
  <c r="I329" s="1"/>
  <c r="L328"/>
  <c r="K328"/>
  <c r="J328"/>
  <c r="M328" s="1"/>
  <c r="H328"/>
  <c r="U328" s="1"/>
  <c r="G328"/>
  <c r="T328" s="1"/>
  <c r="F328"/>
  <c r="I328" s="1"/>
  <c r="L327"/>
  <c r="L330" s="1"/>
  <c r="K327"/>
  <c r="K330" s="1"/>
  <c r="J327"/>
  <c r="M327" s="1"/>
  <c r="H327"/>
  <c r="H330" s="1"/>
  <c r="G327"/>
  <c r="G330" s="1"/>
  <c r="F327"/>
  <c r="U326"/>
  <c r="S326"/>
  <c r="N326"/>
  <c r="L326"/>
  <c r="P326" s="1"/>
  <c r="K326"/>
  <c r="M326" s="1"/>
  <c r="H326"/>
  <c r="G326"/>
  <c r="T326" s="1"/>
  <c r="F326"/>
  <c r="U325"/>
  <c r="T325"/>
  <c r="S325"/>
  <c r="P325"/>
  <c r="O325"/>
  <c r="N325"/>
  <c r="M325"/>
  <c r="I325"/>
  <c r="V325" s="1"/>
  <c r="V324"/>
  <c r="U324"/>
  <c r="T324"/>
  <c r="S324"/>
  <c r="U322"/>
  <c r="S322"/>
  <c r="N322"/>
  <c r="L322"/>
  <c r="P322" s="1"/>
  <c r="K322"/>
  <c r="M322" s="1"/>
  <c r="H322"/>
  <c r="G322"/>
  <c r="T322" s="1"/>
  <c r="L321"/>
  <c r="K321"/>
  <c r="H321"/>
  <c r="U321" s="1"/>
  <c r="G321"/>
  <c r="F321"/>
  <c r="S321" s="1"/>
  <c r="V320"/>
  <c r="U320"/>
  <c r="T320"/>
  <c r="S320"/>
  <c r="L318"/>
  <c r="K318"/>
  <c r="M318" s="1"/>
  <c r="J318"/>
  <c r="H318"/>
  <c r="U318" s="1"/>
  <c r="G318"/>
  <c r="T318" s="1"/>
  <c r="F318"/>
  <c r="S318" s="1"/>
  <c r="L317"/>
  <c r="K317"/>
  <c r="M317" s="1"/>
  <c r="J317"/>
  <c r="H317"/>
  <c r="U317" s="1"/>
  <c r="G317"/>
  <c r="T317" s="1"/>
  <c r="F317"/>
  <c r="S317" s="1"/>
  <c r="L316"/>
  <c r="L319" s="1"/>
  <c r="K316"/>
  <c r="K319" s="1"/>
  <c r="J316"/>
  <c r="J319" s="1"/>
  <c r="J323" s="1"/>
  <c r="H316"/>
  <c r="H319" s="1"/>
  <c r="G316"/>
  <c r="G319" s="1"/>
  <c r="F316"/>
  <c r="F319" s="1"/>
  <c r="L315"/>
  <c r="K315"/>
  <c r="T315" s="1"/>
  <c r="H315"/>
  <c r="U315" s="1"/>
  <c r="G315"/>
  <c r="F315"/>
  <c r="S315" s="1"/>
  <c r="U314"/>
  <c r="T314"/>
  <c r="S314"/>
  <c r="P314"/>
  <c r="O314"/>
  <c r="N314"/>
  <c r="M314"/>
  <c r="I314"/>
  <c r="V314" s="1"/>
  <c r="V313"/>
  <c r="U313"/>
  <c r="T313"/>
  <c r="S313"/>
  <c r="S311"/>
  <c r="N311"/>
  <c r="L311"/>
  <c r="K311"/>
  <c r="T311" s="1"/>
  <c r="H311"/>
  <c r="U311" s="1"/>
  <c r="G311"/>
  <c r="I311" s="1"/>
  <c r="L310"/>
  <c r="K310"/>
  <c r="H310"/>
  <c r="G310"/>
  <c r="F310"/>
  <c r="V309"/>
  <c r="U309"/>
  <c r="T309"/>
  <c r="S309"/>
  <c r="L307"/>
  <c r="K307"/>
  <c r="J307"/>
  <c r="M307" s="1"/>
  <c r="H307"/>
  <c r="U307" s="1"/>
  <c r="G307"/>
  <c r="T307" s="1"/>
  <c r="F307"/>
  <c r="I307" s="1"/>
  <c r="L306"/>
  <c r="K306"/>
  <c r="J306"/>
  <c r="M306" s="1"/>
  <c r="H306"/>
  <c r="U306" s="1"/>
  <c r="G306"/>
  <c r="T306" s="1"/>
  <c r="F306"/>
  <c r="I306" s="1"/>
  <c r="V306" s="1"/>
  <c r="L305"/>
  <c r="L308" s="1"/>
  <c r="K305"/>
  <c r="K308" s="1"/>
  <c r="J305"/>
  <c r="H305"/>
  <c r="H308" s="1"/>
  <c r="G305"/>
  <c r="G308" s="1"/>
  <c r="F305"/>
  <c r="S304"/>
  <c r="N304"/>
  <c r="L304"/>
  <c r="U304" s="1"/>
  <c r="K304"/>
  <c r="M304" s="1"/>
  <c r="H304"/>
  <c r="G304"/>
  <c r="T304" s="1"/>
  <c r="F304"/>
  <c r="U303"/>
  <c r="T303"/>
  <c r="S303"/>
  <c r="P303"/>
  <c r="O303"/>
  <c r="Q303" s="1"/>
  <c r="N303"/>
  <c r="M303"/>
  <c r="I303"/>
  <c r="V303" s="1"/>
  <c r="U302"/>
  <c r="T302"/>
  <c r="S302"/>
  <c r="P302"/>
  <c r="O302"/>
  <c r="N302"/>
  <c r="M302"/>
  <c r="I302"/>
  <c r="V302" s="1"/>
  <c r="V301"/>
  <c r="U301"/>
  <c r="T301"/>
  <c r="S301"/>
  <c r="U299"/>
  <c r="S299"/>
  <c r="N299"/>
  <c r="L299"/>
  <c r="L372" s="1"/>
  <c r="L371" s="1"/>
  <c r="K299"/>
  <c r="M299" s="1"/>
  <c r="H299"/>
  <c r="H372" s="1"/>
  <c r="G299"/>
  <c r="G372" s="1"/>
  <c r="L298"/>
  <c r="K298"/>
  <c r="M298" s="1"/>
  <c r="H298"/>
  <c r="U298" s="1"/>
  <c r="G298"/>
  <c r="T298" s="1"/>
  <c r="F298"/>
  <c r="S298" s="1"/>
  <c r="V297"/>
  <c r="U297"/>
  <c r="T297"/>
  <c r="S297"/>
  <c r="L295"/>
  <c r="L366" s="1"/>
  <c r="K295"/>
  <c r="K366" s="1"/>
  <c r="J295"/>
  <c r="H295"/>
  <c r="U295" s="1"/>
  <c r="G295"/>
  <c r="G366" s="1"/>
  <c r="F295"/>
  <c r="S295" s="1"/>
  <c r="L294"/>
  <c r="L365" s="1"/>
  <c r="L364" s="1"/>
  <c r="K294"/>
  <c r="K365" s="1"/>
  <c r="J294"/>
  <c r="H294"/>
  <c r="U294" s="1"/>
  <c r="G294"/>
  <c r="G365" s="1"/>
  <c r="F294"/>
  <c r="S294" s="1"/>
  <c r="L293"/>
  <c r="L296" s="1"/>
  <c r="L300" s="1"/>
  <c r="K293"/>
  <c r="K296" s="1"/>
  <c r="J293"/>
  <c r="J296" s="1"/>
  <c r="J300" s="1"/>
  <c r="H293"/>
  <c r="H296" s="1"/>
  <c r="G293"/>
  <c r="G296" s="1"/>
  <c r="F293"/>
  <c r="F296" s="1"/>
  <c r="T292"/>
  <c r="S292"/>
  <c r="N292"/>
  <c r="L292"/>
  <c r="K292"/>
  <c r="O292" s="1"/>
  <c r="H292"/>
  <c r="U292" s="1"/>
  <c r="G292"/>
  <c r="I292" s="1"/>
  <c r="V292" s="1"/>
  <c r="T291"/>
  <c r="S291"/>
  <c r="N291"/>
  <c r="L291"/>
  <c r="K291"/>
  <c r="O291" s="1"/>
  <c r="H291"/>
  <c r="U291" s="1"/>
  <c r="G291"/>
  <c r="I291" s="1"/>
  <c r="V291" s="1"/>
  <c r="T290"/>
  <c r="S290"/>
  <c r="N290"/>
  <c r="L290"/>
  <c r="K290"/>
  <c r="O290" s="1"/>
  <c r="H290"/>
  <c r="U290" s="1"/>
  <c r="G290"/>
  <c r="I290" s="1"/>
  <c r="T289"/>
  <c r="L289"/>
  <c r="L363" s="1"/>
  <c r="K289"/>
  <c r="K363" s="1"/>
  <c r="H289"/>
  <c r="U289" s="1"/>
  <c r="G289"/>
  <c r="G363" s="1"/>
  <c r="F289"/>
  <c r="S289" s="1"/>
  <c r="U288"/>
  <c r="T288"/>
  <c r="S288"/>
  <c r="P288"/>
  <c r="O288"/>
  <c r="N288"/>
  <c r="M288"/>
  <c r="I288"/>
  <c r="V288" s="1"/>
  <c r="U287"/>
  <c r="T287"/>
  <c r="S287"/>
  <c r="P287"/>
  <c r="O287"/>
  <c r="N287"/>
  <c r="M287"/>
  <c r="I287"/>
  <c r="V287" s="1"/>
  <c r="J285"/>
  <c r="F285"/>
  <c r="S285" s="1"/>
  <c r="J284"/>
  <c r="J283"/>
  <c r="F283"/>
  <c r="S283" s="1"/>
  <c r="J282"/>
  <c r="F282"/>
  <c r="S282" s="1"/>
  <c r="V281"/>
  <c r="U281"/>
  <c r="T281"/>
  <c r="S281"/>
  <c r="U275"/>
  <c r="T275"/>
  <c r="S275"/>
  <c r="P275"/>
  <c r="O275"/>
  <c r="Q275" s="1"/>
  <c r="N275"/>
  <c r="M275"/>
  <c r="I275"/>
  <c r="V275" s="1"/>
  <c r="U274"/>
  <c r="T274"/>
  <c r="S274"/>
  <c r="P274"/>
  <c r="O274"/>
  <c r="N274"/>
  <c r="M274"/>
  <c r="I274"/>
  <c r="V274" s="1"/>
  <c r="U272"/>
  <c r="T272"/>
  <c r="S272"/>
  <c r="P272"/>
  <c r="O272"/>
  <c r="N272"/>
  <c r="M272"/>
  <c r="I272"/>
  <c r="V272" s="1"/>
  <c r="S270"/>
  <c r="N270"/>
  <c r="L270"/>
  <c r="K270"/>
  <c r="T270" s="1"/>
  <c r="H270"/>
  <c r="U270" s="1"/>
  <c r="G270"/>
  <c r="I270" s="1"/>
  <c r="L269"/>
  <c r="K269"/>
  <c r="H269"/>
  <c r="G269"/>
  <c r="F269"/>
  <c r="V268"/>
  <c r="U268"/>
  <c r="T268"/>
  <c r="S268"/>
  <c r="L266"/>
  <c r="K266"/>
  <c r="J266"/>
  <c r="M266" s="1"/>
  <c r="H266"/>
  <c r="G266"/>
  <c r="T266" s="1"/>
  <c r="F266"/>
  <c r="U265"/>
  <c r="L265"/>
  <c r="P265" s="1"/>
  <c r="K265"/>
  <c r="J265"/>
  <c r="M265" s="1"/>
  <c r="H265"/>
  <c r="G265"/>
  <c r="T265" s="1"/>
  <c r="F265"/>
  <c r="I265" s="1"/>
  <c r="L264"/>
  <c r="K264"/>
  <c r="K267" s="1"/>
  <c r="J264"/>
  <c r="H264"/>
  <c r="H267" s="1"/>
  <c r="U267" s="1"/>
  <c r="G264"/>
  <c r="F264"/>
  <c r="U263"/>
  <c r="S263"/>
  <c r="N263"/>
  <c r="L263"/>
  <c r="P263" s="1"/>
  <c r="K263"/>
  <c r="H263"/>
  <c r="G263"/>
  <c r="F263"/>
  <c r="U262"/>
  <c r="T262"/>
  <c r="S262"/>
  <c r="P262"/>
  <c r="O262"/>
  <c r="N262"/>
  <c r="M262"/>
  <c r="I262"/>
  <c r="V262" s="1"/>
  <c r="U261"/>
  <c r="T261"/>
  <c r="S261"/>
  <c r="P261"/>
  <c r="O261"/>
  <c r="N261"/>
  <c r="M261"/>
  <c r="I261"/>
  <c r="V261" s="1"/>
  <c r="U259"/>
  <c r="S259"/>
  <c r="N259"/>
  <c r="L259"/>
  <c r="P259" s="1"/>
  <c r="K259"/>
  <c r="M259" s="1"/>
  <c r="H259"/>
  <c r="G259"/>
  <c r="L258"/>
  <c r="K258"/>
  <c r="H258"/>
  <c r="U258" s="1"/>
  <c r="G258"/>
  <c r="F258"/>
  <c r="N258" s="1"/>
  <c r="V257"/>
  <c r="U257"/>
  <c r="T257"/>
  <c r="S257"/>
  <c r="L255"/>
  <c r="K255"/>
  <c r="M255" s="1"/>
  <c r="J255"/>
  <c r="H255"/>
  <c r="U255" s="1"/>
  <c r="G255"/>
  <c r="I255" s="1"/>
  <c r="V255" s="1"/>
  <c r="F255"/>
  <c r="S255" s="1"/>
  <c r="L254"/>
  <c r="K254"/>
  <c r="M254" s="1"/>
  <c r="J254"/>
  <c r="H254"/>
  <c r="U254" s="1"/>
  <c r="G254"/>
  <c r="I254" s="1"/>
  <c r="V254" s="1"/>
  <c r="F254"/>
  <c r="S254" s="1"/>
  <c r="L253"/>
  <c r="J253"/>
  <c r="J256" s="1"/>
  <c r="J260" s="1"/>
  <c r="H253"/>
  <c r="F253"/>
  <c r="U252"/>
  <c r="S252"/>
  <c r="N252"/>
  <c r="L252"/>
  <c r="P252" s="1"/>
  <c r="K252"/>
  <c r="M252" s="1"/>
  <c r="H252"/>
  <c r="G252"/>
  <c r="I252" s="1"/>
  <c r="V252" s="1"/>
  <c r="F252"/>
  <c r="U251"/>
  <c r="T251"/>
  <c r="S251"/>
  <c r="P251"/>
  <c r="O251"/>
  <c r="N251"/>
  <c r="M251"/>
  <c r="I251"/>
  <c r="V251" s="1"/>
  <c r="U250"/>
  <c r="T250"/>
  <c r="S250"/>
  <c r="P250"/>
  <c r="O250"/>
  <c r="N250"/>
  <c r="M250"/>
  <c r="I250"/>
  <c r="V250" s="1"/>
  <c r="U248"/>
  <c r="S248"/>
  <c r="N248"/>
  <c r="L248"/>
  <c r="P248" s="1"/>
  <c r="K248"/>
  <c r="M248" s="1"/>
  <c r="H248"/>
  <c r="G248"/>
  <c r="I248" s="1"/>
  <c r="V248" s="1"/>
  <c r="L247"/>
  <c r="K247"/>
  <c r="H247"/>
  <c r="U247" s="1"/>
  <c r="G247"/>
  <c r="F247"/>
  <c r="S247" s="1"/>
  <c r="V246"/>
  <c r="U246"/>
  <c r="T246"/>
  <c r="S246"/>
  <c r="L244"/>
  <c r="K244"/>
  <c r="M244" s="1"/>
  <c r="J244"/>
  <c r="H244"/>
  <c r="U244" s="1"/>
  <c r="G244"/>
  <c r="T244" s="1"/>
  <c r="F244"/>
  <c r="S244" s="1"/>
  <c r="L243"/>
  <c r="K243"/>
  <c r="M243" s="1"/>
  <c r="J243"/>
  <c r="H243"/>
  <c r="U243" s="1"/>
  <c r="G243"/>
  <c r="T243" s="1"/>
  <c r="F243"/>
  <c r="S243" s="1"/>
  <c r="L242"/>
  <c r="L245" s="1"/>
  <c r="K242"/>
  <c r="K245" s="1"/>
  <c r="J242"/>
  <c r="J245" s="1"/>
  <c r="J249" s="1"/>
  <c r="H242"/>
  <c r="H245" s="1"/>
  <c r="G242"/>
  <c r="G245" s="1"/>
  <c r="F242"/>
  <c r="F245" s="1"/>
  <c r="T241"/>
  <c r="L241"/>
  <c r="K241"/>
  <c r="O241" s="1"/>
  <c r="H241"/>
  <c r="U241" s="1"/>
  <c r="G241"/>
  <c r="F241"/>
  <c r="S241" s="1"/>
  <c r="U240"/>
  <c r="T240"/>
  <c r="S240"/>
  <c r="P240"/>
  <c r="O240"/>
  <c r="N240"/>
  <c r="M240"/>
  <c r="I240"/>
  <c r="V240" s="1"/>
  <c r="U239"/>
  <c r="T239"/>
  <c r="S239"/>
  <c r="P239"/>
  <c r="O239"/>
  <c r="N239"/>
  <c r="M239"/>
  <c r="I239"/>
  <c r="V239" s="1"/>
  <c r="S237"/>
  <c r="N237"/>
  <c r="L237"/>
  <c r="K237"/>
  <c r="T237" s="1"/>
  <c r="H237"/>
  <c r="U237" s="1"/>
  <c r="G237"/>
  <c r="I237" s="1"/>
  <c r="L236"/>
  <c r="K236"/>
  <c r="H236"/>
  <c r="G236"/>
  <c r="F236"/>
  <c r="V235"/>
  <c r="U235"/>
  <c r="T235"/>
  <c r="S235"/>
  <c r="L233"/>
  <c r="K233"/>
  <c r="J233"/>
  <c r="M233" s="1"/>
  <c r="H233"/>
  <c r="U233" s="1"/>
  <c r="G233"/>
  <c r="T233" s="1"/>
  <c r="F233"/>
  <c r="S233" s="1"/>
  <c r="L232"/>
  <c r="K232"/>
  <c r="J232"/>
  <c r="M232" s="1"/>
  <c r="H232"/>
  <c r="U232" s="1"/>
  <c r="G232"/>
  <c r="T232" s="1"/>
  <c r="F232"/>
  <c r="S232" s="1"/>
  <c r="L231"/>
  <c r="L234" s="1"/>
  <c r="K231"/>
  <c r="K234" s="1"/>
  <c r="J231"/>
  <c r="J234" s="1"/>
  <c r="J238" s="1"/>
  <c r="H231"/>
  <c r="H234" s="1"/>
  <c r="G231"/>
  <c r="G234" s="1"/>
  <c r="F231"/>
  <c r="F234" s="1"/>
  <c r="S234" s="1"/>
  <c r="S230"/>
  <c r="N230"/>
  <c r="L230"/>
  <c r="U230" s="1"/>
  <c r="K230"/>
  <c r="M230" s="1"/>
  <c r="H230"/>
  <c r="G230"/>
  <c r="I230" s="1"/>
  <c r="V230" s="1"/>
  <c r="F230"/>
  <c r="U229"/>
  <c r="T229"/>
  <c r="S229"/>
  <c r="P229"/>
  <c r="O229"/>
  <c r="N229"/>
  <c r="M229"/>
  <c r="I229"/>
  <c r="V229" s="1"/>
  <c r="U228"/>
  <c r="T228"/>
  <c r="S228"/>
  <c r="P228"/>
  <c r="O228"/>
  <c r="Q228" s="1"/>
  <c r="N228"/>
  <c r="M228"/>
  <c r="I228"/>
  <c r="V228" s="1"/>
  <c r="U227"/>
  <c r="T227"/>
  <c r="S227"/>
  <c r="P227"/>
  <c r="O227"/>
  <c r="N227"/>
  <c r="M227"/>
  <c r="I227"/>
  <c r="V227" s="1"/>
  <c r="U225"/>
  <c r="S225"/>
  <c r="N225"/>
  <c r="L225"/>
  <c r="L285" s="1"/>
  <c r="L284" s="1"/>
  <c r="K225"/>
  <c r="K285" s="1"/>
  <c r="H225"/>
  <c r="H285" s="1"/>
  <c r="G225"/>
  <c r="G285" s="1"/>
  <c r="N224"/>
  <c r="L224"/>
  <c r="K224"/>
  <c r="J224"/>
  <c r="H224"/>
  <c r="U224" s="1"/>
  <c r="F224"/>
  <c r="S224" s="1"/>
  <c r="U223"/>
  <c r="S223"/>
  <c r="N223"/>
  <c r="N222" s="1"/>
  <c r="L223"/>
  <c r="K223"/>
  <c r="H223"/>
  <c r="G223"/>
  <c r="T223" s="1"/>
  <c r="L222"/>
  <c r="K222"/>
  <c r="J222"/>
  <c r="H222"/>
  <c r="F222"/>
  <c r="V221"/>
  <c r="U221"/>
  <c r="T221"/>
  <c r="S221"/>
  <c r="L219"/>
  <c r="L279" s="1"/>
  <c r="K219"/>
  <c r="K279" s="1"/>
  <c r="J219"/>
  <c r="J279" s="1"/>
  <c r="H219"/>
  <c r="H279" s="1"/>
  <c r="G219"/>
  <c r="G279" s="1"/>
  <c r="F219"/>
  <c r="F279" s="1"/>
  <c r="L218"/>
  <c r="L278" s="1"/>
  <c r="L277" s="1"/>
  <c r="K218"/>
  <c r="K278" s="1"/>
  <c r="K277" s="1"/>
  <c r="J218"/>
  <c r="J278" s="1"/>
  <c r="H218"/>
  <c r="H278" s="1"/>
  <c r="G218"/>
  <c r="G278" s="1"/>
  <c r="F218"/>
  <c r="F278" s="1"/>
  <c r="L217"/>
  <c r="K217"/>
  <c r="J217"/>
  <c r="H217"/>
  <c r="G217"/>
  <c r="F217"/>
  <c r="U216"/>
  <c r="S216"/>
  <c r="N216"/>
  <c r="L216"/>
  <c r="P216" s="1"/>
  <c r="K216"/>
  <c r="M216" s="1"/>
  <c r="H216"/>
  <c r="G216"/>
  <c r="I216" s="1"/>
  <c r="V216" s="1"/>
  <c r="U215"/>
  <c r="S215"/>
  <c r="N215"/>
  <c r="L215"/>
  <c r="P215" s="1"/>
  <c r="K215"/>
  <c r="M215" s="1"/>
  <c r="H215"/>
  <c r="G215"/>
  <c r="I215" s="1"/>
  <c r="V215" s="1"/>
  <c r="S214"/>
  <c r="N214"/>
  <c r="N213" s="1"/>
  <c r="L214"/>
  <c r="U214" s="1"/>
  <c r="K214"/>
  <c r="M214" s="1"/>
  <c r="H214"/>
  <c r="G214"/>
  <c r="I214" s="1"/>
  <c r="L213"/>
  <c r="L276" s="1"/>
  <c r="K213"/>
  <c r="K276" s="1"/>
  <c r="J213"/>
  <c r="J276" s="1"/>
  <c r="H213"/>
  <c r="H276" s="1"/>
  <c r="F213"/>
  <c r="F276" s="1"/>
  <c r="U212"/>
  <c r="T212"/>
  <c r="S212"/>
  <c r="P212"/>
  <c r="O212"/>
  <c r="N212"/>
  <c r="M212"/>
  <c r="I212"/>
  <c r="V212" s="1"/>
  <c r="U211"/>
  <c r="T211"/>
  <c r="S211"/>
  <c r="P211"/>
  <c r="O211"/>
  <c r="N211"/>
  <c r="Q211" s="1"/>
  <c r="M211"/>
  <c r="I211"/>
  <c r="V211" s="1"/>
  <c r="F209"/>
  <c r="S209" s="1"/>
  <c r="V207"/>
  <c r="U207"/>
  <c r="T207"/>
  <c r="S207"/>
  <c r="J203"/>
  <c r="J206" s="1"/>
  <c r="J210" s="1"/>
  <c r="U201"/>
  <c r="T201"/>
  <c r="S201"/>
  <c r="P201"/>
  <c r="O201"/>
  <c r="N201"/>
  <c r="Q201" s="1"/>
  <c r="M201"/>
  <c r="I201"/>
  <c r="V201" s="1"/>
  <c r="U200"/>
  <c r="T200"/>
  <c r="S200"/>
  <c r="P200"/>
  <c r="O200"/>
  <c r="N200"/>
  <c r="Q200" s="1"/>
  <c r="M200"/>
  <c r="I200"/>
  <c r="V200" s="1"/>
  <c r="U198"/>
  <c r="T198"/>
  <c r="S198"/>
  <c r="P198"/>
  <c r="O198"/>
  <c r="N198"/>
  <c r="M198"/>
  <c r="I198"/>
  <c r="V198" s="1"/>
  <c r="U196"/>
  <c r="S196"/>
  <c r="N196"/>
  <c r="L196"/>
  <c r="P196" s="1"/>
  <c r="K196"/>
  <c r="M196" s="1"/>
  <c r="H196"/>
  <c r="G196"/>
  <c r="I196" s="1"/>
  <c r="V196" s="1"/>
  <c r="L195"/>
  <c r="K195"/>
  <c r="H195"/>
  <c r="U195" s="1"/>
  <c r="G195"/>
  <c r="F195"/>
  <c r="N195" s="1"/>
  <c r="V194"/>
  <c r="U194"/>
  <c r="T194"/>
  <c r="S194"/>
  <c r="L192"/>
  <c r="K192"/>
  <c r="M192" s="1"/>
  <c r="J192"/>
  <c r="H192"/>
  <c r="U192" s="1"/>
  <c r="G192"/>
  <c r="T192" s="1"/>
  <c r="F192"/>
  <c r="S192" s="1"/>
  <c r="L191"/>
  <c r="K191"/>
  <c r="M191" s="1"/>
  <c r="J191"/>
  <c r="H191"/>
  <c r="U191" s="1"/>
  <c r="G191"/>
  <c r="T191" s="1"/>
  <c r="F191"/>
  <c r="S191" s="1"/>
  <c r="L190"/>
  <c r="L193" s="1"/>
  <c r="K190"/>
  <c r="K193" s="1"/>
  <c r="J190"/>
  <c r="J193" s="1"/>
  <c r="J197" s="1"/>
  <c r="H190"/>
  <c r="H193" s="1"/>
  <c r="G190"/>
  <c r="G193" s="1"/>
  <c r="F190"/>
  <c r="F193" s="1"/>
  <c r="T189"/>
  <c r="L189"/>
  <c r="K189"/>
  <c r="O189" s="1"/>
  <c r="H189"/>
  <c r="U189" s="1"/>
  <c r="G189"/>
  <c r="F189"/>
  <c r="S189" s="1"/>
  <c r="U188"/>
  <c r="T188"/>
  <c r="S188"/>
  <c r="P188"/>
  <c r="O188"/>
  <c r="N188"/>
  <c r="Q188" s="1"/>
  <c r="M188"/>
  <c r="I188"/>
  <c r="V188" s="1"/>
  <c r="U187"/>
  <c r="T187"/>
  <c r="S187"/>
  <c r="P187"/>
  <c r="O187"/>
  <c r="N187"/>
  <c r="Q187" s="1"/>
  <c r="M187"/>
  <c r="I187"/>
  <c r="V187" s="1"/>
  <c r="S185"/>
  <c r="N185"/>
  <c r="L185"/>
  <c r="K185"/>
  <c r="T185" s="1"/>
  <c r="H185"/>
  <c r="U185" s="1"/>
  <c r="G185"/>
  <c r="I185" s="1"/>
  <c r="L184"/>
  <c r="K184"/>
  <c r="H184"/>
  <c r="G184"/>
  <c r="F184"/>
  <c r="V183"/>
  <c r="U183"/>
  <c r="T183"/>
  <c r="S183"/>
  <c r="L181"/>
  <c r="K181"/>
  <c r="J181"/>
  <c r="M181" s="1"/>
  <c r="H181"/>
  <c r="U181" s="1"/>
  <c r="G181"/>
  <c r="T181" s="1"/>
  <c r="F181"/>
  <c r="S181" s="1"/>
  <c r="L180"/>
  <c r="K180"/>
  <c r="J180"/>
  <c r="M180" s="1"/>
  <c r="H180"/>
  <c r="U180" s="1"/>
  <c r="G180"/>
  <c r="T180" s="1"/>
  <c r="F180"/>
  <c r="S180" s="1"/>
  <c r="L179"/>
  <c r="L182" s="1"/>
  <c r="K179"/>
  <c r="K182" s="1"/>
  <c r="J179"/>
  <c r="J182" s="1"/>
  <c r="J186" s="1"/>
  <c r="H179"/>
  <c r="H182" s="1"/>
  <c r="G179"/>
  <c r="G182" s="1"/>
  <c r="F179"/>
  <c r="F182" s="1"/>
  <c r="S182" s="1"/>
  <c r="S178"/>
  <c r="N178"/>
  <c r="L178"/>
  <c r="U178" s="1"/>
  <c r="K178"/>
  <c r="M178" s="1"/>
  <c r="H178"/>
  <c r="G178"/>
  <c r="I178" s="1"/>
  <c r="V178" s="1"/>
  <c r="F178"/>
  <c r="U177"/>
  <c r="T177"/>
  <c r="S177"/>
  <c r="P177"/>
  <c r="O177"/>
  <c r="Q177" s="1"/>
  <c r="N177"/>
  <c r="M177"/>
  <c r="I177"/>
  <c r="V177" s="1"/>
  <c r="U176"/>
  <c r="T176"/>
  <c r="S176"/>
  <c r="P176"/>
  <c r="O176"/>
  <c r="N176"/>
  <c r="M176"/>
  <c r="I176"/>
  <c r="V176" s="1"/>
  <c r="U174"/>
  <c r="S174"/>
  <c r="N174"/>
  <c r="L174"/>
  <c r="P174" s="1"/>
  <c r="K174"/>
  <c r="M174" s="1"/>
  <c r="H174"/>
  <c r="G174"/>
  <c r="I174" s="1"/>
  <c r="V174" s="1"/>
  <c r="L173"/>
  <c r="K173"/>
  <c r="H173"/>
  <c r="U173" s="1"/>
  <c r="G173"/>
  <c r="F173"/>
  <c r="S173" s="1"/>
  <c r="V172"/>
  <c r="U172"/>
  <c r="T172"/>
  <c r="S172"/>
  <c r="L170"/>
  <c r="K170"/>
  <c r="M170" s="1"/>
  <c r="J170"/>
  <c r="H170"/>
  <c r="U170" s="1"/>
  <c r="G170"/>
  <c r="T170" s="1"/>
  <c r="F170"/>
  <c r="S170" s="1"/>
  <c r="L169"/>
  <c r="K169"/>
  <c r="M169" s="1"/>
  <c r="J169"/>
  <c r="H169"/>
  <c r="U169" s="1"/>
  <c r="G169"/>
  <c r="T169" s="1"/>
  <c r="F169"/>
  <c r="S169" s="1"/>
  <c r="L168"/>
  <c r="L171" s="1"/>
  <c r="K168"/>
  <c r="K171" s="1"/>
  <c r="J168"/>
  <c r="J171" s="1"/>
  <c r="J175" s="1"/>
  <c r="H168"/>
  <c r="H171" s="1"/>
  <c r="G168"/>
  <c r="G171" s="1"/>
  <c r="F168"/>
  <c r="F171" s="1"/>
  <c r="L167"/>
  <c r="K167"/>
  <c r="O167" s="1"/>
  <c r="H167"/>
  <c r="U167" s="1"/>
  <c r="G167"/>
  <c r="F167"/>
  <c r="S167" s="1"/>
  <c r="U166"/>
  <c r="T166"/>
  <c r="S166"/>
  <c r="P166"/>
  <c r="O166"/>
  <c r="N166"/>
  <c r="M166"/>
  <c r="I166"/>
  <c r="V166" s="1"/>
  <c r="U165"/>
  <c r="T165"/>
  <c r="S165"/>
  <c r="P165"/>
  <c r="O165"/>
  <c r="N165"/>
  <c r="M165"/>
  <c r="I165"/>
  <c r="V165" s="1"/>
  <c r="V164"/>
  <c r="U164"/>
  <c r="T164"/>
  <c r="S164"/>
  <c r="T162"/>
  <c r="S162"/>
  <c r="N162"/>
  <c r="L162"/>
  <c r="L209" s="1"/>
  <c r="L208" s="1"/>
  <c r="K162"/>
  <c r="K209" s="1"/>
  <c r="H162"/>
  <c r="H209" s="1"/>
  <c r="G162"/>
  <c r="G209" s="1"/>
  <c r="L161"/>
  <c r="K161"/>
  <c r="H161"/>
  <c r="U161" s="1"/>
  <c r="G161"/>
  <c r="T161" s="1"/>
  <c r="F161"/>
  <c r="S161" s="1"/>
  <c r="V160"/>
  <c r="U160"/>
  <c r="T160"/>
  <c r="S160"/>
  <c r="L158"/>
  <c r="L205" s="1"/>
  <c r="K158"/>
  <c r="K205" s="1"/>
  <c r="J158"/>
  <c r="M158" s="1"/>
  <c r="H158"/>
  <c r="H205" s="1"/>
  <c r="G158"/>
  <c r="G205" s="1"/>
  <c r="F158"/>
  <c r="F205" s="1"/>
  <c r="L157"/>
  <c r="L204" s="1"/>
  <c r="L203" s="1"/>
  <c r="K157"/>
  <c r="K204" s="1"/>
  <c r="J157"/>
  <c r="M157" s="1"/>
  <c r="H157"/>
  <c r="U157" s="1"/>
  <c r="G157"/>
  <c r="G204" s="1"/>
  <c r="F157"/>
  <c r="S157" s="1"/>
  <c r="L156"/>
  <c r="K156"/>
  <c r="J156"/>
  <c r="H156"/>
  <c r="G156"/>
  <c r="F156"/>
  <c r="U155"/>
  <c r="S155"/>
  <c r="N155"/>
  <c r="L155"/>
  <c r="P155" s="1"/>
  <c r="K155"/>
  <c r="M155" s="1"/>
  <c r="H155"/>
  <c r="G155"/>
  <c r="I155" s="1"/>
  <c r="V155" s="1"/>
  <c r="U154"/>
  <c r="S154"/>
  <c r="N154"/>
  <c r="L154"/>
  <c r="P154" s="1"/>
  <c r="K154"/>
  <c r="M154" s="1"/>
  <c r="H154"/>
  <c r="G154"/>
  <c r="I154" s="1"/>
  <c r="V154" s="1"/>
  <c r="U153"/>
  <c r="S153"/>
  <c r="N153"/>
  <c r="L153"/>
  <c r="P153" s="1"/>
  <c r="K153"/>
  <c r="M153" s="1"/>
  <c r="H153"/>
  <c r="G153"/>
  <c r="I153" s="1"/>
  <c r="L152"/>
  <c r="L202" s="1"/>
  <c r="K152"/>
  <c r="K202" s="1"/>
  <c r="J152"/>
  <c r="H152"/>
  <c r="H202" s="1"/>
  <c r="F152"/>
  <c r="F202" s="1"/>
  <c r="U151"/>
  <c r="T151"/>
  <c r="S151"/>
  <c r="P151"/>
  <c r="O151"/>
  <c r="N151"/>
  <c r="Q151" s="1"/>
  <c r="M151"/>
  <c r="I151"/>
  <c r="V151" s="1"/>
  <c r="U150"/>
  <c r="T150"/>
  <c r="S150"/>
  <c r="P150"/>
  <c r="O150"/>
  <c r="N150"/>
  <c r="Q150" s="1"/>
  <c r="M150"/>
  <c r="I150"/>
  <c r="V150" s="1"/>
  <c r="F148"/>
  <c r="S148" s="1"/>
  <c r="V146"/>
  <c r="U146"/>
  <c r="T146"/>
  <c r="S146"/>
  <c r="J142"/>
  <c r="J145" s="1"/>
  <c r="J149" s="1"/>
  <c r="U140"/>
  <c r="T140"/>
  <c r="S140"/>
  <c r="P140"/>
  <c r="O140"/>
  <c r="N140"/>
  <c r="M140"/>
  <c r="I140"/>
  <c r="V140" s="1"/>
  <c r="U139"/>
  <c r="T139"/>
  <c r="S139"/>
  <c r="P139"/>
  <c r="O139"/>
  <c r="N139"/>
  <c r="M139"/>
  <c r="I139"/>
  <c r="V139" s="1"/>
  <c r="U137"/>
  <c r="T137"/>
  <c r="S137"/>
  <c r="P137"/>
  <c r="O137"/>
  <c r="N137"/>
  <c r="M137"/>
  <c r="I137"/>
  <c r="V137" s="1"/>
  <c r="S135"/>
  <c r="N135"/>
  <c r="L135"/>
  <c r="P135" s="1"/>
  <c r="K135"/>
  <c r="M135" s="1"/>
  <c r="H135"/>
  <c r="U135" s="1"/>
  <c r="G135"/>
  <c r="T135" s="1"/>
  <c r="K134"/>
  <c r="H134"/>
  <c r="U134" s="1"/>
  <c r="F134"/>
  <c r="S134" s="1"/>
  <c r="V133"/>
  <c r="U133"/>
  <c r="T133"/>
  <c r="S133"/>
  <c r="S131"/>
  <c r="N131"/>
  <c r="L131"/>
  <c r="U131" s="1"/>
  <c r="K131"/>
  <c r="M131" s="1"/>
  <c r="H131"/>
  <c r="G131"/>
  <c r="I131" s="1"/>
  <c r="V131" s="1"/>
  <c r="U130"/>
  <c r="S130"/>
  <c r="P130"/>
  <c r="N130"/>
  <c r="K130"/>
  <c r="M130" s="1"/>
  <c r="G130"/>
  <c r="T130" s="1"/>
  <c r="L129"/>
  <c r="L132" s="1"/>
  <c r="J129"/>
  <c r="J132" s="1"/>
  <c r="J136" s="1"/>
  <c r="H129"/>
  <c r="H132" s="1"/>
  <c r="U132" s="1"/>
  <c r="F129"/>
  <c r="F132" s="1"/>
  <c r="S132" s="1"/>
  <c r="L128"/>
  <c r="K128"/>
  <c r="O128" s="1"/>
  <c r="H128"/>
  <c r="U128" s="1"/>
  <c r="G128"/>
  <c r="T128" s="1"/>
  <c r="F128"/>
  <c r="S128" s="1"/>
  <c r="U127"/>
  <c r="T127"/>
  <c r="S127"/>
  <c r="P127"/>
  <c r="O127"/>
  <c r="N127"/>
  <c r="M127"/>
  <c r="I127"/>
  <c r="V127" s="1"/>
  <c r="U126"/>
  <c r="T126"/>
  <c r="S126"/>
  <c r="P126"/>
  <c r="O126"/>
  <c r="N126"/>
  <c r="M126"/>
  <c r="I126"/>
  <c r="V126" s="1"/>
  <c r="S124"/>
  <c r="N124"/>
  <c r="L124"/>
  <c r="P124" s="1"/>
  <c r="K124"/>
  <c r="M124" s="1"/>
  <c r="H124"/>
  <c r="U124" s="1"/>
  <c r="G124"/>
  <c r="T124" s="1"/>
  <c r="K123"/>
  <c r="H123"/>
  <c r="U123" s="1"/>
  <c r="F123"/>
  <c r="S123" s="1"/>
  <c r="V122"/>
  <c r="U122"/>
  <c r="T122"/>
  <c r="S122"/>
  <c r="L120"/>
  <c r="K120"/>
  <c r="J120"/>
  <c r="M120" s="1"/>
  <c r="H120"/>
  <c r="U120" s="1"/>
  <c r="G120"/>
  <c r="T120" s="1"/>
  <c r="F120"/>
  <c r="S120" s="1"/>
  <c r="L119"/>
  <c r="K119"/>
  <c r="J119"/>
  <c r="M119" s="1"/>
  <c r="H119"/>
  <c r="U119" s="1"/>
  <c r="G119"/>
  <c r="T119" s="1"/>
  <c r="F119"/>
  <c r="S119" s="1"/>
  <c r="L118"/>
  <c r="L121" s="1"/>
  <c r="K118"/>
  <c r="K121" s="1"/>
  <c r="J118"/>
  <c r="J121" s="1"/>
  <c r="J125" s="1"/>
  <c r="H118"/>
  <c r="H121" s="1"/>
  <c r="U121" s="1"/>
  <c r="G118"/>
  <c r="G121" s="1"/>
  <c r="F118"/>
  <c r="F121" s="1"/>
  <c r="S121" s="1"/>
  <c r="L117"/>
  <c r="K117"/>
  <c r="O117" s="1"/>
  <c r="H117"/>
  <c r="U117" s="1"/>
  <c r="G117"/>
  <c r="T117" s="1"/>
  <c r="F117"/>
  <c r="S117" s="1"/>
  <c r="U116"/>
  <c r="T116"/>
  <c r="S116"/>
  <c r="P116"/>
  <c r="O116"/>
  <c r="N116"/>
  <c r="M116"/>
  <c r="I116"/>
  <c r="V116" s="1"/>
  <c r="U115"/>
  <c r="T115"/>
  <c r="S115"/>
  <c r="P115"/>
  <c r="O115"/>
  <c r="N115"/>
  <c r="M115"/>
  <c r="I115"/>
  <c r="V115" s="1"/>
  <c r="S113"/>
  <c r="N113"/>
  <c r="L113"/>
  <c r="P113" s="1"/>
  <c r="K113"/>
  <c r="M113" s="1"/>
  <c r="H113"/>
  <c r="U113" s="1"/>
  <c r="G113"/>
  <c r="T113" s="1"/>
  <c r="K112"/>
  <c r="H112"/>
  <c r="U112" s="1"/>
  <c r="F112"/>
  <c r="S112" s="1"/>
  <c r="V111"/>
  <c r="U111"/>
  <c r="T111"/>
  <c r="S111"/>
  <c r="L109"/>
  <c r="K109"/>
  <c r="J109"/>
  <c r="M109" s="1"/>
  <c r="H109"/>
  <c r="U109" s="1"/>
  <c r="G109"/>
  <c r="T109" s="1"/>
  <c r="F109"/>
  <c r="S109" s="1"/>
  <c r="L108"/>
  <c r="K108"/>
  <c r="J108"/>
  <c r="M108" s="1"/>
  <c r="H108"/>
  <c r="U108" s="1"/>
  <c r="G108"/>
  <c r="T108" s="1"/>
  <c r="F108"/>
  <c r="S108" s="1"/>
  <c r="L107"/>
  <c r="L110" s="1"/>
  <c r="K107"/>
  <c r="K110" s="1"/>
  <c r="J107"/>
  <c r="J110" s="1"/>
  <c r="J114" s="1"/>
  <c r="H107"/>
  <c r="H110" s="1"/>
  <c r="U110" s="1"/>
  <c r="G107"/>
  <c r="G110" s="1"/>
  <c r="F107"/>
  <c r="F110" s="1"/>
  <c r="S110" s="1"/>
  <c r="L106"/>
  <c r="K106"/>
  <c r="O106" s="1"/>
  <c r="H106"/>
  <c r="U106" s="1"/>
  <c r="G106"/>
  <c r="T106" s="1"/>
  <c r="F106"/>
  <c r="S106" s="1"/>
  <c r="U105"/>
  <c r="T105"/>
  <c r="S105"/>
  <c r="P105"/>
  <c r="O105"/>
  <c r="N105"/>
  <c r="M105"/>
  <c r="I105"/>
  <c r="V105" s="1"/>
  <c r="U104"/>
  <c r="T104"/>
  <c r="S104"/>
  <c r="P104"/>
  <c r="O104"/>
  <c r="N104"/>
  <c r="M104"/>
  <c r="I104"/>
  <c r="V104" s="1"/>
  <c r="S102"/>
  <c r="N102"/>
  <c r="L102"/>
  <c r="P102" s="1"/>
  <c r="K102"/>
  <c r="M102" s="1"/>
  <c r="H102"/>
  <c r="U102" s="1"/>
  <c r="G102"/>
  <c r="T102" s="1"/>
  <c r="K101"/>
  <c r="H101"/>
  <c r="U101" s="1"/>
  <c r="F101"/>
  <c r="S101" s="1"/>
  <c r="V100"/>
  <c r="U100"/>
  <c r="T100"/>
  <c r="S100"/>
  <c r="L98"/>
  <c r="K98"/>
  <c r="J98"/>
  <c r="M98" s="1"/>
  <c r="H98"/>
  <c r="U98" s="1"/>
  <c r="G98"/>
  <c r="T98" s="1"/>
  <c r="F98"/>
  <c r="S98" s="1"/>
  <c r="L97"/>
  <c r="K97"/>
  <c r="J97"/>
  <c r="M97" s="1"/>
  <c r="H97"/>
  <c r="U97" s="1"/>
  <c r="G97"/>
  <c r="T97" s="1"/>
  <c r="F97"/>
  <c r="S97" s="1"/>
  <c r="L96"/>
  <c r="L99" s="1"/>
  <c r="K96"/>
  <c r="K99" s="1"/>
  <c r="J96"/>
  <c r="J99" s="1"/>
  <c r="J103" s="1"/>
  <c r="H96"/>
  <c r="H99" s="1"/>
  <c r="U99" s="1"/>
  <c r="G96"/>
  <c r="G99" s="1"/>
  <c r="F96"/>
  <c r="F99" s="1"/>
  <c r="S99" s="1"/>
  <c r="L95"/>
  <c r="K95"/>
  <c r="O95" s="1"/>
  <c r="H95"/>
  <c r="U95" s="1"/>
  <c r="G95"/>
  <c r="T95" s="1"/>
  <c r="F95"/>
  <c r="S95" s="1"/>
  <c r="U94"/>
  <c r="T94"/>
  <c r="S94"/>
  <c r="P94"/>
  <c r="O94"/>
  <c r="N94"/>
  <c r="M94"/>
  <c r="I94"/>
  <c r="V94" s="1"/>
  <c r="U93"/>
  <c r="T93"/>
  <c r="S93"/>
  <c r="P93"/>
  <c r="O93"/>
  <c r="N93"/>
  <c r="M93"/>
  <c r="I93"/>
  <c r="V93" s="1"/>
  <c r="U92"/>
  <c r="T92"/>
  <c r="S92"/>
  <c r="P92"/>
  <c r="O92"/>
  <c r="N92"/>
  <c r="M92"/>
  <c r="I92"/>
  <c r="V92" s="1"/>
  <c r="S90"/>
  <c r="N90"/>
  <c r="L90"/>
  <c r="L148" s="1"/>
  <c r="L147" s="1"/>
  <c r="K90"/>
  <c r="K148" s="1"/>
  <c r="H90"/>
  <c r="H148" s="1"/>
  <c r="G90"/>
  <c r="G148" s="1"/>
  <c r="K89"/>
  <c r="H89"/>
  <c r="U89" s="1"/>
  <c r="F89"/>
  <c r="S89" s="1"/>
  <c r="V88"/>
  <c r="U88"/>
  <c r="T88"/>
  <c r="S88"/>
  <c r="L86"/>
  <c r="L144" s="1"/>
  <c r="K86"/>
  <c r="K144" s="1"/>
  <c r="M144" s="1"/>
  <c r="J86"/>
  <c r="M86" s="1"/>
  <c r="H86"/>
  <c r="H144" s="1"/>
  <c r="G86"/>
  <c r="G144" s="1"/>
  <c r="F86"/>
  <c r="F144" s="1"/>
  <c r="L85"/>
  <c r="L143" s="1"/>
  <c r="L142" s="1"/>
  <c r="K85"/>
  <c r="K143" s="1"/>
  <c r="J85"/>
  <c r="M85" s="1"/>
  <c r="H85"/>
  <c r="U85" s="1"/>
  <c r="G85"/>
  <c r="G143" s="1"/>
  <c r="F85"/>
  <c r="S85" s="1"/>
  <c r="L84"/>
  <c r="L87" s="1"/>
  <c r="K84"/>
  <c r="K87" s="1"/>
  <c r="K91" s="1"/>
  <c r="J84"/>
  <c r="J87" s="1"/>
  <c r="J91" s="1"/>
  <c r="H84"/>
  <c r="H87" s="1"/>
  <c r="G84"/>
  <c r="G87" s="1"/>
  <c r="F84"/>
  <c r="F87" s="1"/>
  <c r="S83"/>
  <c r="N83"/>
  <c r="L83"/>
  <c r="U83" s="1"/>
  <c r="K83"/>
  <c r="M83" s="1"/>
  <c r="H83"/>
  <c r="G83"/>
  <c r="I83" s="1"/>
  <c r="V83" s="1"/>
  <c r="S82"/>
  <c r="N82"/>
  <c r="L82"/>
  <c r="K82"/>
  <c r="O82" s="1"/>
  <c r="H82"/>
  <c r="U82" s="1"/>
  <c r="G82"/>
  <c r="T82" s="1"/>
  <c r="S81"/>
  <c r="N81"/>
  <c r="L81"/>
  <c r="P81" s="1"/>
  <c r="K81"/>
  <c r="M81" s="1"/>
  <c r="H81"/>
  <c r="U81" s="1"/>
  <c r="G81"/>
  <c r="T81" s="1"/>
  <c r="L80"/>
  <c r="L141" s="1"/>
  <c r="K80"/>
  <c r="O80" s="1"/>
  <c r="H80"/>
  <c r="U80" s="1"/>
  <c r="G80"/>
  <c r="G141" s="1"/>
  <c r="F80"/>
  <c r="S80" s="1"/>
  <c r="U79"/>
  <c r="T79"/>
  <c r="S79"/>
  <c r="P79"/>
  <c r="O79"/>
  <c r="N79"/>
  <c r="M79"/>
  <c r="I79"/>
  <c r="V79" s="1"/>
  <c r="U78"/>
  <c r="T78"/>
  <c r="S78"/>
  <c r="P78"/>
  <c r="O78"/>
  <c r="N78"/>
  <c r="M78"/>
  <c r="I78"/>
  <c r="V78" s="1"/>
  <c r="J76"/>
  <c r="F76"/>
  <c r="S76" s="1"/>
  <c r="V74"/>
  <c r="U74"/>
  <c r="T74"/>
  <c r="S74"/>
  <c r="U68"/>
  <c r="T68"/>
  <c r="S68"/>
  <c r="P68"/>
  <c r="O68"/>
  <c r="N68"/>
  <c r="M68"/>
  <c r="I68"/>
  <c r="V68" s="1"/>
  <c r="U67"/>
  <c r="T67"/>
  <c r="S67"/>
  <c r="P67"/>
  <c r="O67"/>
  <c r="N67"/>
  <c r="M67"/>
  <c r="I67"/>
  <c r="V67" s="1"/>
  <c r="U65"/>
  <c r="T65"/>
  <c r="S65"/>
  <c r="P65"/>
  <c r="O65"/>
  <c r="N65"/>
  <c r="M65"/>
  <c r="I65"/>
  <c r="V65" s="1"/>
  <c r="S63"/>
  <c r="N63"/>
  <c r="N62" s="1"/>
  <c r="L63"/>
  <c r="K63"/>
  <c r="O63" s="1"/>
  <c r="H63"/>
  <c r="U63" s="1"/>
  <c r="G63"/>
  <c r="T63" s="1"/>
  <c r="L62"/>
  <c r="J62"/>
  <c r="H62"/>
  <c r="G62"/>
  <c r="F62"/>
  <c r="V61"/>
  <c r="U61"/>
  <c r="T61"/>
  <c r="S61"/>
  <c r="L59"/>
  <c r="K59"/>
  <c r="J59"/>
  <c r="M59" s="1"/>
  <c r="H59"/>
  <c r="U59" s="1"/>
  <c r="G59"/>
  <c r="T59" s="1"/>
  <c r="F59"/>
  <c r="S59" s="1"/>
  <c r="L58"/>
  <c r="K58"/>
  <c r="J58"/>
  <c r="M58" s="1"/>
  <c r="M57" s="1"/>
  <c r="H58"/>
  <c r="U58" s="1"/>
  <c r="G58"/>
  <c r="T58" s="1"/>
  <c r="F58"/>
  <c r="S58" s="1"/>
  <c r="L57"/>
  <c r="L60" s="1"/>
  <c r="K57"/>
  <c r="K60" s="1"/>
  <c r="J57"/>
  <c r="J60" s="1"/>
  <c r="H57"/>
  <c r="H60" s="1"/>
  <c r="G57"/>
  <c r="G60" s="1"/>
  <c r="T60" s="1"/>
  <c r="F57"/>
  <c r="F60" s="1"/>
  <c r="S60" s="1"/>
  <c r="L56"/>
  <c r="K56"/>
  <c r="O56" s="1"/>
  <c r="H56"/>
  <c r="U56" s="1"/>
  <c r="G56"/>
  <c r="T56" s="1"/>
  <c r="F56"/>
  <c r="S56" s="1"/>
  <c r="U55"/>
  <c r="T55"/>
  <c r="S55"/>
  <c r="P55"/>
  <c r="O55"/>
  <c r="N55"/>
  <c r="M55"/>
  <c r="I55"/>
  <c r="V55" s="1"/>
  <c r="U54"/>
  <c r="T54"/>
  <c r="S54"/>
  <c r="P54"/>
  <c r="O54"/>
  <c r="N54"/>
  <c r="M54"/>
  <c r="I54"/>
  <c r="V54" s="1"/>
  <c r="S52"/>
  <c r="N52"/>
  <c r="L52"/>
  <c r="P52" s="1"/>
  <c r="K52"/>
  <c r="M52" s="1"/>
  <c r="H52"/>
  <c r="U52" s="1"/>
  <c r="G52"/>
  <c r="T52" s="1"/>
  <c r="K51"/>
  <c r="H51"/>
  <c r="U51" s="1"/>
  <c r="F51"/>
  <c r="S51" s="1"/>
  <c r="V50"/>
  <c r="U50"/>
  <c r="T50"/>
  <c r="S50"/>
  <c r="L48"/>
  <c r="K48"/>
  <c r="J48"/>
  <c r="M48" s="1"/>
  <c r="H48"/>
  <c r="U48" s="1"/>
  <c r="G48"/>
  <c r="T48" s="1"/>
  <c r="F48"/>
  <c r="S48" s="1"/>
  <c r="L47"/>
  <c r="K47"/>
  <c r="J47"/>
  <c r="M47" s="1"/>
  <c r="H47"/>
  <c r="U47" s="1"/>
  <c r="G47"/>
  <c r="T47" s="1"/>
  <c r="F47"/>
  <c r="S47" s="1"/>
  <c r="L46"/>
  <c r="L49" s="1"/>
  <c r="K46"/>
  <c r="K49" s="1"/>
  <c r="J46"/>
  <c r="J49" s="1"/>
  <c r="J53" s="1"/>
  <c r="H46"/>
  <c r="H49" s="1"/>
  <c r="G46"/>
  <c r="G49" s="1"/>
  <c r="T49" s="1"/>
  <c r="F46"/>
  <c r="F49" s="1"/>
  <c r="S49" s="1"/>
  <c r="L45"/>
  <c r="K45"/>
  <c r="O45" s="1"/>
  <c r="H45"/>
  <c r="U45" s="1"/>
  <c r="G45"/>
  <c r="T45" s="1"/>
  <c r="F45"/>
  <c r="S45" s="1"/>
  <c r="U44"/>
  <c r="T44"/>
  <c r="S44"/>
  <c r="P44"/>
  <c r="O44"/>
  <c r="N44"/>
  <c r="M44"/>
  <c r="I44"/>
  <c r="V44" s="1"/>
  <c r="U43"/>
  <c r="T43"/>
  <c r="S43"/>
  <c r="P43"/>
  <c r="O43"/>
  <c r="N43"/>
  <c r="M43"/>
  <c r="I43"/>
  <c r="V43" s="1"/>
  <c r="S41"/>
  <c r="N41"/>
  <c r="L41"/>
  <c r="P41" s="1"/>
  <c r="K41"/>
  <c r="M41" s="1"/>
  <c r="H41"/>
  <c r="U41" s="1"/>
  <c r="G41"/>
  <c r="T41" s="1"/>
  <c r="K40"/>
  <c r="H40"/>
  <c r="F40"/>
  <c r="S40" s="1"/>
  <c r="V39"/>
  <c r="U39"/>
  <c r="T39"/>
  <c r="S39"/>
  <c r="L37"/>
  <c r="K37"/>
  <c r="J37"/>
  <c r="M37" s="1"/>
  <c r="H37"/>
  <c r="U37" s="1"/>
  <c r="G37"/>
  <c r="T37" s="1"/>
  <c r="F37"/>
  <c r="S37" s="1"/>
  <c r="L36"/>
  <c r="K36"/>
  <c r="J36"/>
  <c r="M36" s="1"/>
  <c r="H36"/>
  <c r="U36" s="1"/>
  <c r="G36"/>
  <c r="T36" s="1"/>
  <c r="F36"/>
  <c r="S36" s="1"/>
  <c r="L35"/>
  <c r="L38" s="1"/>
  <c r="K35"/>
  <c r="K38" s="1"/>
  <c r="J35"/>
  <c r="J38" s="1"/>
  <c r="J42" s="1"/>
  <c r="H35"/>
  <c r="H38" s="1"/>
  <c r="G35"/>
  <c r="G38" s="1"/>
  <c r="T38" s="1"/>
  <c r="F35"/>
  <c r="F38" s="1"/>
  <c r="S38" s="1"/>
  <c r="L34"/>
  <c r="K34"/>
  <c r="O34" s="1"/>
  <c r="H34"/>
  <c r="U34" s="1"/>
  <c r="G34"/>
  <c r="F34"/>
  <c r="S34" s="1"/>
  <c r="U33"/>
  <c r="T33"/>
  <c r="S33"/>
  <c r="P33"/>
  <c r="O33"/>
  <c r="N33"/>
  <c r="M33"/>
  <c r="I33"/>
  <c r="V33" s="1"/>
  <c r="U32"/>
  <c r="T32"/>
  <c r="S32"/>
  <c r="P32"/>
  <c r="O32"/>
  <c r="N32"/>
  <c r="M32"/>
  <c r="I32"/>
  <c r="V32" s="1"/>
  <c r="S30"/>
  <c r="N30"/>
  <c r="L30"/>
  <c r="L1295" s="1"/>
  <c r="K30"/>
  <c r="K1295" s="1"/>
  <c r="H30"/>
  <c r="H1295" s="1"/>
  <c r="G30"/>
  <c r="G1295" s="1"/>
  <c r="K29"/>
  <c r="H29"/>
  <c r="U29" s="1"/>
  <c r="F29"/>
  <c r="S29" s="1"/>
  <c r="V28"/>
  <c r="U28"/>
  <c r="T28"/>
  <c r="S28"/>
  <c r="L26"/>
  <c r="L1289" s="1"/>
  <c r="K26"/>
  <c r="K1289" s="1"/>
  <c r="J26"/>
  <c r="J1289" s="1"/>
  <c r="H26"/>
  <c r="H1289" s="1"/>
  <c r="G26"/>
  <c r="G1289" s="1"/>
  <c r="F26"/>
  <c r="S26" s="1"/>
  <c r="L25"/>
  <c r="L1288" s="1"/>
  <c r="K25"/>
  <c r="K1288" s="1"/>
  <c r="J25"/>
  <c r="J1288" s="1"/>
  <c r="H25"/>
  <c r="H1288" s="1"/>
  <c r="G25"/>
  <c r="G1288" s="1"/>
  <c r="F25"/>
  <c r="S25" s="1"/>
  <c r="L24"/>
  <c r="L27" s="1"/>
  <c r="K24"/>
  <c r="K27" s="1"/>
  <c r="J24"/>
  <c r="J27" s="1"/>
  <c r="J31" s="1"/>
  <c r="H24"/>
  <c r="H27" s="1"/>
  <c r="G24"/>
  <c r="G27" s="1"/>
  <c r="T27" s="1"/>
  <c r="F24"/>
  <c r="F27" s="1"/>
  <c r="S27" s="1"/>
  <c r="L23"/>
  <c r="L1286" s="1"/>
  <c r="K23"/>
  <c r="K1286" s="1"/>
  <c r="H23"/>
  <c r="H1286" s="1"/>
  <c r="G23"/>
  <c r="G1286" s="1"/>
  <c r="F23"/>
  <c r="F1286" s="1"/>
  <c r="U22"/>
  <c r="T22"/>
  <c r="S22"/>
  <c r="P22"/>
  <c r="O22"/>
  <c r="N22"/>
  <c r="Q22" s="1"/>
  <c r="M22"/>
  <c r="I22"/>
  <c r="V22" s="1"/>
  <c r="U21"/>
  <c r="T21"/>
  <c r="S21"/>
  <c r="P21"/>
  <c r="O21"/>
  <c r="N21"/>
  <c r="Q21" s="1"/>
  <c r="M21"/>
  <c r="I21"/>
  <c r="V21" s="1"/>
  <c r="U20"/>
  <c r="T20"/>
  <c r="S20"/>
  <c r="P20"/>
  <c r="O20"/>
  <c r="N20"/>
  <c r="Q20" s="1"/>
  <c r="M20"/>
  <c r="I20"/>
  <c r="V20" s="1"/>
  <c r="S18"/>
  <c r="N18"/>
  <c r="L18"/>
  <c r="L1282" s="1"/>
  <c r="L1281" s="1"/>
  <c r="K18"/>
  <c r="K1282" s="1"/>
  <c r="K1281" s="1"/>
  <c r="H18"/>
  <c r="H1282" s="1"/>
  <c r="G18"/>
  <c r="G1282" s="1"/>
  <c r="K17"/>
  <c r="J17"/>
  <c r="H17"/>
  <c r="U17" s="1"/>
  <c r="G17"/>
  <c r="F17"/>
  <c r="S17" s="1"/>
  <c r="V16"/>
  <c r="U16"/>
  <c r="T16"/>
  <c r="S16"/>
  <c r="L14"/>
  <c r="L1276" s="1"/>
  <c r="K14"/>
  <c r="K1276" s="1"/>
  <c r="J14"/>
  <c r="J1276" s="1"/>
  <c r="H14"/>
  <c r="H1276" s="1"/>
  <c r="G14"/>
  <c r="G1276" s="1"/>
  <c r="F14"/>
  <c r="F72" s="1"/>
  <c r="L13"/>
  <c r="L1275" s="1"/>
  <c r="L1274" s="1"/>
  <c r="K13"/>
  <c r="K1275" s="1"/>
  <c r="K1274" s="1"/>
  <c r="J13"/>
  <c r="J1275" s="1"/>
  <c r="H13"/>
  <c r="H1275" s="1"/>
  <c r="G13"/>
  <c r="G1275" s="1"/>
  <c r="F13"/>
  <c r="F71" s="1"/>
  <c r="L12"/>
  <c r="K12"/>
  <c r="J12"/>
  <c r="H12"/>
  <c r="G12"/>
  <c r="F12"/>
  <c r="S12" s="1"/>
  <c r="S11"/>
  <c r="N11"/>
  <c r="L11"/>
  <c r="L1273" s="1"/>
  <c r="K11"/>
  <c r="K1273" s="1"/>
  <c r="H11"/>
  <c r="H1273" s="1"/>
  <c r="G11"/>
  <c r="G1273" s="1"/>
  <c r="S10"/>
  <c r="N10"/>
  <c r="L10"/>
  <c r="L1272" s="1"/>
  <c r="K10"/>
  <c r="K1272" s="1"/>
  <c r="H10"/>
  <c r="H1272" s="1"/>
  <c r="G10"/>
  <c r="G1272" s="1"/>
  <c r="S9"/>
  <c r="N9"/>
  <c r="L9"/>
  <c r="L1271" s="1"/>
  <c r="L1270" s="1"/>
  <c r="K9"/>
  <c r="K1271" s="1"/>
  <c r="H9"/>
  <c r="H1271" s="1"/>
  <c r="G9"/>
  <c r="G1271" s="1"/>
  <c r="K8"/>
  <c r="K69" s="1"/>
  <c r="J8"/>
  <c r="J15" s="1"/>
  <c r="J19" s="1"/>
  <c r="G8"/>
  <c r="F8"/>
  <c r="F69" s="1"/>
  <c r="L1708" i="8"/>
  <c r="K1708"/>
  <c r="J1708"/>
  <c r="M1708" s="1"/>
  <c r="H1708"/>
  <c r="U1708" s="1"/>
  <c r="G1708"/>
  <c r="O1708" s="1"/>
  <c r="F1708"/>
  <c r="S1708" s="1"/>
  <c r="L1702"/>
  <c r="K1702"/>
  <c r="J1702"/>
  <c r="M1702" s="1"/>
  <c r="H1702"/>
  <c r="U1702" s="1"/>
  <c r="G1702"/>
  <c r="O1702" s="1"/>
  <c r="F1702"/>
  <c r="S1702" s="1"/>
  <c r="L1701"/>
  <c r="K1701"/>
  <c r="J1701"/>
  <c r="H1701"/>
  <c r="U1701" s="1"/>
  <c r="G1701"/>
  <c r="T1701" s="1"/>
  <c r="F1701"/>
  <c r="S1701" s="1"/>
  <c r="L1700"/>
  <c r="K1700"/>
  <c r="J1700"/>
  <c r="H1700"/>
  <c r="U1700" s="1"/>
  <c r="G1700"/>
  <c r="T1700" s="1"/>
  <c r="F1700"/>
  <c r="S1700" s="1"/>
  <c r="L1699"/>
  <c r="K1699"/>
  <c r="J1699"/>
  <c r="M1699" s="1"/>
  <c r="H1699"/>
  <c r="U1699" s="1"/>
  <c r="G1699"/>
  <c r="O1699" s="1"/>
  <c r="F1699"/>
  <c r="S1699" s="1"/>
  <c r="L1698"/>
  <c r="K1698"/>
  <c r="J1698"/>
  <c r="M1698" s="1"/>
  <c r="H1698"/>
  <c r="U1698" s="1"/>
  <c r="G1698"/>
  <c r="O1698" s="1"/>
  <c r="F1698"/>
  <c r="S1698" s="1"/>
  <c r="U1694"/>
  <c r="T1694"/>
  <c r="S1694"/>
  <c r="T1690"/>
  <c r="S1690"/>
  <c r="O1690"/>
  <c r="N1690"/>
  <c r="M1690"/>
  <c r="H1690"/>
  <c r="P1690" s="1"/>
  <c r="Q1690" s="1"/>
  <c r="U1689"/>
  <c r="T1689"/>
  <c r="S1689"/>
  <c r="P1689"/>
  <c r="O1689"/>
  <c r="N1689"/>
  <c r="Q1689" s="1"/>
  <c r="M1689"/>
  <c r="I1689"/>
  <c r="V1689" s="1"/>
  <c r="L1688"/>
  <c r="K1688"/>
  <c r="J1688"/>
  <c r="M1688" s="1"/>
  <c r="H1688"/>
  <c r="U1688" s="1"/>
  <c r="G1688"/>
  <c r="O1688" s="1"/>
  <c r="F1688"/>
  <c r="S1688" s="1"/>
  <c r="U1687"/>
  <c r="T1687"/>
  <c r="S1687"/>
  <c r="P1687"/>
  <c r="O1687"/>
  <c r="N1687"/>
  <c r="Q1687" s="1"/>
  <c r="M1687"/>
  <c r="I1687"/>
  <c r="V1687" s="1"/>
  <c r="U1686"/>
  <c r="T1686"/>
  <c r="S1686"/>
  <c r="P1686"/>
  <c r="O1686"/>
  <c r="N1686"/>
  <c r="Q1686" s="1"/>
  <c r="M1686"/>
  <c r="I1686"/>
  <c r="V1686" s="1"/>
  <c r="U1685"/>
  <c r="T1685"/>
  <c r="S1685"/>
  <c r="P1685"/>
  <c r="O1685"/>
  <c r="N1685"/>
  <c r="Q1685" s="1"/>
  <c r="M1685"/>
  <c r="I1685"/>
  <c r="V1685" s="1"/>
  <c r="U1684"/>
  <c r="T1684"/>
  <c r="S1684"/>
  <c r="P1684"/>
  <c r="O1684"/>
  <c r="N1684"/>
  <c r="Q1684" s="1"/>
  <c r="M1684"/>
  <c r="I1684"/>
  <c r="V1684" s="1"/>
  <c r="U1683"/>
  <c r="T1683"/>
  <c r="S1683"/>
  <c r="P1683"/>
  <c r="O1683"/>
  <c r="N1683"/>
  <c r="Q1683" s="1"/>
  <c r="M1683"/>
  <c r="I1683"/>
  <c r="V1683" s="1"/>
  <c r="L1680"/>
  <c r="L1709" s="1"/>
  <c r="K1680"/>
  <c r="K1709" s="1"/>
  <c r="J1680"/>
  <c r="J1709" s="1"/>
  <c r="H1680"/>
  <c r="H1709" s="1"/>
  <c r="U1709" s="1"/>
  <c r="G1680"/>
  <c r="G1709" s="1"/>
  <c r="T1709" s="1"/>
  <c r="F1680"/>
  <c r="F1709" s="1"/>
  <c r="S1709" s="1"/>
  <c r="U1679"/>
  <c r="T1679"/>
  <c r="S1679"/>
  <c r="P1679"/>
  <c r="O1679"/>
  <c r="Q1679" s="1"/>
  <c r="N1679"/>
  <c r="M1679"/>
  <c r="I1679"/>
  <c r="V1679" s="1"/>
  <c r="U1678"/>
  <c r="T1678"/>
  <c r="S1678"/>
  <c r="P1678"/>
  <c r="P1680" s="1"/>
  <c r="P1709" s="1"/>
  <c r="O1678"/>
  <c r="O1680" s="1"/>
  <c r="O1709" s="1"/>
  <c r="N1678"/>
  <c r="N1680" s="1"/>
  <c r="N1709" s="1"/>
  <c r="M1678"/>
  <c r="M1680" s="1"/>
  <c r="I1678"/>
  <c r="I1680" s="1"/>
  <c r="L1676"/>
  <c r="K1676"/>
  <c r="J1676"/>
  <c r="H1676"/>
  <c r="G1676"/>
  <c r="F1676"/>
  <c r="U1675"/>
  <c r="T1675"/>
  <c r="S1675"/>
  <c r="P1675"/>
  <c r="O1675"/>
  <c r="N1675"/>
  <c r="Q1675" s="1"/>
  <c r="M1675"/>
  <c r="I1675"/>
  <c r="V1675" s="1"/>
  <c r="U1674"/>
  <c r="T1674"/>
  <c r="S1674"/>
  <c r="P1674"/>
  <c r="P1676" s="1"/>
  <c r="O1674"/>
  <c r="O1676" s="1"/>
  <c r="N1674"/>
  <c r="Q1674" s="1"/>
  <c r="Q1676" s="1"/>
  <c r="M1674"/>
  <c r="M1676" s="1"/>
  <c r="I1674"/>
  <c r="I1676" s="1"/>
  <c r="L1672"/>
  <c r="K1672"/>
  <c r="J1672"/>
  <c r="H1672"/>
  <c r="G1672"/>
  <c r="F1672"/>
  <c r="U1671"/>
  <c r="T1671"/>
  <c r="S1671"/>
  <c r="P1671"/>
  <c r="O1671"/>
  <c r="N1671"/>
  <c r="Q1671" s="1"/>
  <c r="M1671"/>
  <c r="I1671"/>
  <c r="V1671" s="1"/>
  <c r="U1670"/>
  <c r="T1670"/>
  <c r="S1670"/>
  <c r="P1670"/>
  <c r="P1672" s="1"/>
  <c r="O1670"/>
  <c r="O1672" s="1"/>
  <c r="N1670"/>
  <c r="N1672" s="1"/>
  <c r="M1670"/>
  <c r="M1672" s="1"/>
  <c r="I1670"/>
  <c r="I1672" s="1"/>
  <c r="U1668"/>
  <c r="T1668"/>
  <c r="S1668"/>
  <c r="P1668"/>
  <c r="O1668"/>
  <c r="N1668"/>
  <c r="Q1668" s="1"/>
  <c r="M1668"/>
  <c r="I1668"/>
  <c r="V1668" s="1"/>
  <c r="U1667"/>
  <c r="T1667"/>
  <c r="S1667"/>
  <c r="P1667"/>
  <c r="O1667"/>
  <c r="N1667"/>
  <c r="Q1667" s="1"/>
  <c r="M1667"/>
  <c r="I1667"/>
  <c r="V1667" s="1"/>
  <c r="L1666"/>
  <c r="K1666"/>
  <c r="J1666"/>
  <c r="H1666"/>
  <c r="G1666"/>
  <c r="F1666"/>
  <c r="U1665"/>
  <c r="T1665"/>
  <c r="S1665"/>
  <c r="P1665"/>
  <c r="O1665"/>
  <c r="N1665"/>
  <c r="Q1665" s="1"/>
  <c r="M1665"/>
  <c r="I1665"/>
  <c r="V1665" s="1"/>
  <c r="U1664"/>
  <c r="T1664"/>
  <c r="S1664"/>
  <c r="P1664"/>
  <c r="O1664"/>
  <c r="N1664"/>
  <c r="Q1664" s="1"/>
  <c r="M1664"/>
  <c r="I1664"/>
  <c r="V1664" s="1"/>
  <c r="U1663"/>
  <c r="T1663"/>
  <c r="S1663"/>
  <c r="P1663"/>
  <c r="P1701" s="1"/>
  <c r="O1663"/>
  <c r="O1701" s="1"/>
  <c r="N1663"/>
  <c r="N1701" s="1"/>
  <c r="M1663"/>
  <c r="M1701" s="1"/>
  <c r="I1663"/>
  <c r="I1701" s="1"/>
  <c r="V1701" s="1"/>
  <c r="U1662"/>
  <c r="T1662"/>
  <c r="S1662"/>
  <c r="P1662"/>
  <c r="P1700" s="1"/>
  <c r="O1662"/>
  <c r="O1700" s="1"/>
  <c r="N1662"/>
  <c r="N1700" s="1"/>
  <c r="M1662"/>
  <c r="M1700" s="1"/>
  <c r="I1662"/>
  <c r="I1700" s="1"/>
  <c r="V1700" s="1"/>
  <c r="U1661"/>
  <c r="T1661"/>
  <c r="S1661"/>
  <c r="P1661"/>
  <c r="O1661"/>
  <c r="N1661"/>
  <c r="Q1661" s="1"/>
  <c r="M1661"/>
  <c r="I1661"/>
  <c r="V1661" s="1"/>
  <c r="U1660"/>
  <c r="T1660"/>
  <c r="S1660"/>
  <c r="P1660"/>
  <c r="O1660"/>
  <c r="N1660"/>
  <c r="M1660"/>
  <c r="I1660"/>
  <c r="V1660" s="1"/>
  <c r="U1659"/>
  <c r="T1659"/>
  <c r="S1659"/>
  <c r="P1659"/>
  <c r="P1658" s="1"/>
  <c r="O1659"/>
  <c r="N1659"/>
  <c r="N1658" s="1"/>
  <c r="M1659"/>
  <c r="I1659"/>
  <c r="O1658"/>
  <c r="M1658"/>
  <c r="L1658"/>
  <c r="K1658"/>
  <c r="J1658"/>
  <c r="I1658"/>
  <c r="V1658" s="1"/>
  <c r="H1658"/>
  <c r="U1658" s="1"/>
  <c r="G1658"/>
  <c r="T1658" s="1"/>
  <c r="F1658"/>
  <c r="S1658" s="1"/>
  <c r="V1657"/>
  <c r="U1657"/>
  <c r="T1657"/>
  <c r="S1657"/>
  <c r="L1656"/>
  <c r="K1656"/>
  <c r="J1656"/>
  <c r="H1656"/>
  <c r="U1656" s="1"/>
  <c r="G1656"/>
  <c r="T1656" s="1"/>
  <c r="F1656"/>
  <c r="S1656" s="1"/>
  <c r="U1655"/>
  <c r="T1655"/>
  <c r="S1655"/>
  <c r="P1655"/>
  <c r="O1655"/>
  <c r="N1655"/>
  <c r="Q1655" s="1"/>
  <c r="M1655"/>
  <c r="I1655"/>
  <c r="V1655" s="1"/>
  <c r="U1654"/>
  <c r="T1654"/>
  <c r="S1654"/>
  <c r="P1654"/>
  <c r="P1656" s="1"/>
  <c r="O1654"/>
  <c r="O1656" s="1"/>
  <c r="N1654"/>
  <c r="N1656" s="1"/>
  <c r="M1654"/>
  <c r="M1656" s="1"/>
  <c r="I1654"/>
  <c r="I1656" s="1"/>
  <c r="V1656" s="1"/>
  <c r="V1653"/>
  <c r="U1653"/>
  <c r="T1653"/>
  <c r="S1653"/>
  <c r="V1652"/>
  <c r="U1652"/>
  <c r="T1652"/>
  <c r="S1652"/>
  <c r="L1645"/>
  <c r="J1645"/>
  <c r="H1645"/>
  <c r="U1645" s="1"/>
  <c r="F1645"/>
  <c r="S1645" s="1"/>
  <c r="K1644"/>
  <c r="G1644"/>
  <c r="T1644" s="1"/>
  <c r="U1642"/>
  <c r="T1642"/>
  <c r="S1642"/>
  <c r="U1638"/>
  <c r="T1638"/>
  <c r="S1638"/>
  <c r="P1638"/>
  <c r="O1638"/>
  <c r="Q1638" s="1"/>
  <c r="N1638"/>
  <c r="M1638"/>
  <c r="I1638"/>
  <c r="V1638" s="1"/>
  <c r="U1637"/>
  <c r="T1637"/>
  <c r="S1637"/>
  <c r="P1637"/>
  <c r="O1637"/>
  <c r="Q1637" s="1"/>
  <c r="N1637"/>
  <c r="M1637"/>
  <c r="I1637"/>
  <c r="V1637" s="1"/>
  <c r="U1628"/>
  <c r="T1628"/>
  <c r="S1628"/>
  <c r="U1624"/>
  <c r="T1624"/>
  <c r="S1624"/>
  <c r="P1624"/>
  <c r="O1624"/>
  <c r="N1624"/>
  <c r="Q1624" s="1"/>
  <c r="M1624"/>
  <c r="I1624"/>
  <c r="V1624" s="1"/>
  <c r="U1623"/>
  <c r="T1623"/>
  <c r="S1623"/>
  <c r="P1623"/>
  <c r="O1623"/>
  <c r="N1623"/>
  <c r="Q1623" s="1"/>
  <c r="M1623"/>
  <c r="I1623"/>
  <c r="V1623" s="1"/>
  <c r="U1614"/>
  <c r="T1614"/>
  <c r="S1614"/>
  <c r="U1610"/>
  <c r="T1610"/>
  <c r="S1610"/>
  <c r="P1610"/>
  <c r="O1610"/>
  <c r="N1610"/>
  <c r="M1610"/>
  <c r="I1610"/>
  <c r="V1610" s="1"/>
  <c r="U1609"/>
  <c r="T1609"/>
  <c r="S1609"/>
  <c r="P1609"/>
  <c r="O1609"/>
  <c r="N1609"/>
  <c r="Q1609" s="1"/>
  <c r="M1609"/>
  <c r="I1609"/>
  <c r="V1609" s="1"/>
  <c r="L1602"/>
  <c r="L1697" s="1"/>
  <c r="J1602"/>
  <c r="J1697" s="1"/>
  <c r="H1602"/>
  <c r="H1697" s="1"/>
  <c r="U1697" s="1"/>
  <c r="F1602"/>
  <c r="F1697" s="1"/>
  <c r="S1697" s="1"/>
  <c r="U1599"/>
  <c r="T1599"/>
  <c r="S1599"/>
  <c r="U1595"/>
  <c r="T1595"/>
  <c r="S1595"/>
  <c r="P1595"/>
  <c r="O1595"/>
  <c r="N1595"/>
  <c r="Q1595" s="1"/>
  <c r="M1595"/>
  <c r="I1595"/>
  <c r="V1595" s="1"/>
  <c r="U1594"/>
  <c r="T1594"/>
  <c r="S1594"/>
  <c r="P1594"/>
  <c r="O1594"/>
  <c r="N1594"/>
  <c r="Q1594" s="1"/>
  <c r="M1594"/>
  <c r="I1594"/>
  <c r="V1594" s="1"/>
  <c r="U1585"/>
  <c r="T1585"/>
  <c r="S1585"/>
  <c r="V1578"/>
  <c r="U1578"/>
  <c r="T1578"/>
  <c r="S1578"/>
  <c r="U1577"/>
  <c r="T1577"/>
  <c r="S1577"/>
  <c r="P1577"/>
  <c r="O1577"/>
  <c r="N1577"/>
  <c r="M1577"/>
  <c r="I1577"/>
  <c r="V1577" s="1"/>
  <c r="U1576"/>
  <c r="T1576"/>
  <c r="S1576"/>
  <c r="P1576"/>
  <c r="O1576"/>
  <c r="N1576"/>
  <c r="Q1576" s="1"/>
  <c r="M1576"/>
  <c r="I1576"/>
  <c r="V1576" s="1"/>
  <c r="L1574"/>
  <c r="L1650" s="1"/>
  <c r="K1574"/>
  <c r="K1650" s="1"/>
  <c r="J1574"/>
  <c r="J1650" s="1"/>
  <c r="H1574"/>
  <c r="H1650" s="1"/>
  <c r="G1574"/>
  <c r="G1650" s="1"/>
  <c r="F1574"/>
  <c r="F1650" s="1"/>
  <c r="L1573"/>
  <c r="L1649" s="1"/>
  <c r="K1573"/>
  <c r="K1649" s="1"/>
  <c r="J1573"/>
  <c r="J1649" s="1"/>
  <c r="H1573"/>
  <c r="H1649" s="1"/>
  <c r="G1573"/>
  <c r="G1649" s="1"/>
  <c r="F1573"/>
  <c r="F1649" s="1"/>
  <c r="U1572"/>
  <c r="S1572"/>
  <c r="L1572"/>
  <c r="L1648" s="1"/>
  <c r="K1572"/>
  <c r="K1648" s="1"/>
  <c r="J1572"/>
  <c r="J1648" s="1"/>
  <c r="H1572"/>
  <c r="H1648" s="1"/>
  <c r="G1572"/>
  <c r="G1648" s="1"/>
  <c r="F1572"/>
  <c r="F1648" s="1"/>
  <c r="L1571"/>
  <c r="L1647" s="1"/>
  <c r="L1646" s="1"/>
  <c r="K1571"/>
  <c r="K1647" s="1"/>
  <c r="K1646" s="1"/>
  <c r="J1571"/>
  <c r="J1647" s="1"/>
  <c r="H1571"/>
  <c r="H1647" s="1"/>
  <c r="G1571"/>
  <c r="G1647" s="1"/>
  <c r="F1571"/>
  <c r="F1647" s="1"/>
  <c r="L1570"/>
  <c r="K1570"/>
  <c r="J1570"/>
  <c r="H1570"/>
  <c r="G1570"/>
  <c r="F1570"/>
  <c r="U1569"/>
  <c r="S1569"/>
  <c r="P1569"/>
  <c r="O1569"/>
  <c r="N1569"/>
  <c r="M1569"/>
  <c r="K1569"/>
  <c r="K1645" s="1"/>
  <c r="I1569"/>
  <c r="V1569" s="1"/>
  <c r="G1569"/>
  <c r="G1645" s="1"/>
  <c r="T1568"/>
  <c r="O1568"/>
  <c r="L1568"/>
  <c r="L1644" s="1"/>
  <c r="L1643" s="1"/>
  <c r="J1568"/>
  <c r="J1644" s="1"/>
  <c r="H1568"/>
  <c r="H1644" s="1"/>
  <c r="F1568"/>
  <c r="F1644" s="1"/>
  <c r="O1567"/>
  <c r="K1567"/>
  <c r="J1567"/>
  <c r="H1567"/>
  <c r="U1567" s="1"/>
  <c r="G1567"/>
  <c r="T1567" s="1"/>
  <c r="U1566"/>
  <c r="T1566"/>
  <c r="S1566"/>
  <c r="L1564"/>
  <c r="L1640" s="1"/>
  <c r="K1564"/>
  <c r="K1640" s="1"/>
  <c r="J1564"/>
  <c r="J1640" s="1"/>
  <c r="H1564"/>
  <c r="U1564" s="1"/>
  <c r="G1564"/>
  <c r="G1640" s="1"/>
  <c r="F1564"/>
  <c r="S1564" s="1"/>
  <c r="L1563"/>
  <c r="L1565" s="1"/>
  <c r="K1563"/>
  <c r="K1639" s="1"/>
  <c r="K1641" s="1"/>
  <c r="J1563"/>
  <c r="J1565" s="1"/>
  <c r="H1563"/>
  <c r="H1565" s="1"/>
  <c r="U1565" s="1"/>
  <c r="G1563"/>
  <c r="G1639" s="1"/>
  <c r="F1563"/>
  <c r="F1565" s="1"/>
  <c r="U1562"/>
  <c r="T1562"/>
  <c r="S1562"/>
  <c r="P1562"/>
  <c r="O1562"/>
  <c r="N1562"/>
  <c r="M1562"/>
  <c r="I1562"/>
  <c r="V1562" s="1"/>
  <c r="U1561"/>
  <c r="T1561"/>
  <c r="S1561"/>
  <c r="P1561"/>
  <c r="O1561"/>
  <c r="N1561"/>
  <c r="Q1561" s="1"/>
  <c r="M1561"/>
  <c r="I1561"/>
  <c r="V1561" s="1"/>
  <c r="U1560"/>
  <c r="T1560"/>
  <c r="S1560"/>
  <c r="P1560"/>
  <c r="O1560"/>
  <c r="N1560"/>
  <c r="Q1560" s="1"/>
  <c r="M1560"/>
  <c r="I1560"/>
  <c r="V1560" s="1"/>
  <c r="U1551"/>
  <c r="T1551"/>
  <c r="S1551"/>
  <c r="U1547"/>
  <c r="T1547"/>
  <c r="S1547"/>
  <c r="P1547"/>
  <c r="O1547"/>
  <c r="Q1547" s="1"/>
  <c r="N1547"/>
  <c r="M1547"/>
  <c r="I1547"/>
  <c r="V1547" s="1"/>
  <c r="U1546"/>
  <c r="T1546"/>
  <c r="S1546"/>
  <c r="P1546"/>
  <c r="O1546"/>
  <c r="Q1546" s="1"/>
  <c r="N1546"/>
  <c r="M1546"/>
  <c r="I1546"/>
  <c r="V1546" s="1"/>
  <c r="L1544"/>
  <c r="K1544"/>
  <c r="J1544"/>
  <c r="M1544" s="1"/>
  <c r="H1544"/>
  <c r="U1544" s="1"/>
  <c r="G1544"/>
  <c r="O1544" s="1"/>
  <c r="F1544"/>
  <c r="S1544" s="1"/>
  <c r="L1543"/>
  <c r="K1543"/>
  <c r="J1543"/>
  <c r="M1543" s="1"/>
  <c r="H1543"/>
  <c r="P1543" s="1"/>
  <c r="G1543"/>
  <c r="T1543" s="1"/>
  <c r="F1543"/>
  <c r="N1543" s="1"/>
  <c r="L1542"/>
  <c r="K1542"/>
  <c r="M1542" s="1"/>
  <c r="J1542"/>
  <c r="H1542"/>
  <c r="U1542" s="1"/>
  <c r="G1542"/>
  <c r="O1542" s="1"/>
  <c r="F1542"/>
  <c r="S1542" s="1"/>
  <c r="L1541"/>
  <c r="K1541"/>
  <c r="J1541"/>
  <c r="M1541" s="1"/>
  <c r="M1540" s="1"/>
  <c r="H1541"/>
  <c r="P1541" s="1"/>
  <c r="G1541"/>
  <c r="T1541" s="1"/>
  <c r="F1541"/>
  <c r="N1541" s="1"/>
  <c r="L1540"/>
  <c r="K1540"/>
  <c r="J1540"/>
  <c r="H1540"/>
  <c r="U1540" s="1"/>
  <c r="G1540"/>
  <c r="T1540" s="1"/>
  <c r="F1540"/>
  <c r="S1540" s="1"/>
  <c r="L1539"/>
  <c r="K1539"/>
  <c r="J1539"/>
  <c r="M1539" s="1"/>
  <c r="M1538" s="1"/>
  <c r="H1539"/>
  <c r="U1539" s="1"/>
  <c r="G1539"/>
  <c r="O1539" s="1"/>
  <c r="O1538" s="1"/>
  <c r="F1539"/>
  <c r="S1539" s="1"/>
  <c r="L1538"/>
  <c r="K1538"/>
  <c r="J1538"/>
  <c r="H1538"/>
  <c r="U1538" s="1"/>
  <c r="G1538"/>
  <c r="T1538" s="1"/>
  <c r="F1538"/>
  <c r="S1538" s="1"/>
  <c r="U1537"/>
  <c r="T1537"/>
  <c r="S1537"/>
  <c r="L1535"/>
  <c r="K1535"/>
  <c r="J1535"/>
  <c r="M1535" s="1"/>
  <c r="H1535"/>
  <c r="U1535" s="1"/>
  <c r="G1535"/>
  <c r="O1535" s="1"/>
  <c r="F1535"/>
  <c r="S1535" s="1"/>
  <c r="L1534"/>
  <c r="L1536" s="1"/>
  <c r="L1545" s="1"/>
  <c r="K1534"/>
  <c r="K1536" s="1"/>
  <c r="K1545" s="1"/>
  <c r="J1534"/>
  <c r="J1536" s="1"/>
  <c r="J1545" s="1"/>
  <c r="H1534"/>
  <c r="H1536" s="1"/>
  <c r="G1534"/>
  <c r="T1534" s="1"/>
  <c r="F1534"/>
  <c r="F1536" s="1"/>
  <c r="U1533"/>
  <c r="T1533"/>
  <c r="S1533"/>
  <c r="P1533"/>
  <c r="O1533"/>
  <c r="N1533"/>
  <c r="M1533"/>
  <c r="I1533"/>
  <c r="V1533" s="1"/>
  <c r="U1532"/>
  <c r="T1532"/>
  <c r="S1532"/>
  <c r="P1532"/>
  <c r="O1532"/>
  <c r="N1532"/>
  <c r="M1532"/>
  <c r="I1532"/>
  <c r="V1532" s="1"/>
  <c r="L1530"/>
  <c r="K1530"/>
  <c r="J1530"/>
  <c r="M1530" s="1"/>
  <c r="H1530"/>
  <c r="P1530" s="1"/>
  <c r="G1530"/>
  <c r="T1530" s="1"/>
  <c r="F1530"/>
  <c r="N1530" s="1"/>
  <c r="L1529"/>
  <c r="K1529"/>
  <c r="J1529"/>
  <c r="M1529" s="1"/>
  <c r="H1529"/>
  <c r="U1529" s="1"/>
  <c r="G1529"/>
  <c r="O1529" s="1"/>
  <c r="F1529"/>
  <c r="S1529" s="1"/>
  <c r="L1528"/>
  <c r="K1528"/>
  <c r="J1528"/>
  <c r="M1528" s="1"/>
  <c r="H1528"/>
  <c r="P1528" s="1"/>
  <c r="G1528"/>
  <c r="T1528" s="1"/>
  <c r="F1528"/>
  <c r="N1528" s="1"/>
  <c r="L1527"/>
  <c r="K1527"/>
  <c r="J1527"/>
  <c r="M1527" s="1"/>
  <c r="M1526" s="1"/>
  <c r="H1527"/>
  <c r="U1527" s="1"/>
  <c r="G1527"/>
  <c r="O1527" s="1"/>
  <c r="F1527"/>
  <c r="S1527" s="1"/>
  <c r="L1526"/>
  <c r="K1526"/>
  <c r="J1526"/>
  <c r="H1526"/>
  <c r="U1526" s="1"/>
  <c r="G1526"/>
  <c r="T1526" s="1"/>
  <c r="F1526"/>
  <c r="S1526" s="1"/>
  <c r="L1525"/>
  <c r="K1525"/>
  <c r="J1525"/>
  <c r="M1525" s="1"/>
  <c r="M1524" s="1"/>
  <c r="H1525"/>
  <c r="P1525" s="1"/>
  <c r="P1524" s="1"/>
  <c r="G1525"/>
  <c r="T1525" s="1"/>
  <c r="F1525"/>
  <c r="N1525" s="1"/>
  <c r="L1524"/>
  <c r="K1524"/>
  <c r="J1524"/>
  <c r="H1524"/>
  <c r="U1524" s="1"/>
  <c r="G1524"/>
  <c r="T1524" s="1"/>
  <c r="F1524"/>
  <c r="S1524" s="1"/>
  <c r="U1523"/>
  <c r="T1523"/>
  <c r="S1523"/>
  <c r="L1521"/>
  <c r="K1521"/>
  <c r="J1521"/>
  <c r="M1521" s="1"/>
  <c r="H1521"/>
  <c r="P1521" s="1"/>
  <c r="G1521"/>
  <c r="T1521" s="1"/>
  <c r="F1521"/>
  <c r="N1521" s="1"/>
  <c r="L1520"/>
  <c r="L1522" s="1"/>
  <c r="L1531" s="1"/>
  <c r="K1520"/>
  <c r="K1522" s="1"/>
  <c r="K1531" s="1"/>
  <c r="J1520"/>
  <c r="M1520" s="1"/>
  <c r="M1522" s="1"/>
  <c r="M1531" s="1"/>
  <c r="H1520"/>
  <c r="U1520" s="1"/>
  <c r="G1520"/>
  <c r="G1522" s="1"/>
  <c r="F1520"/>
  <c r="S1520" s="1"/>
  <c r="U1519"/>
  <c r="T1519"/>
  <c r="S1519"/>
  <c r="P1519"/>
  <c r="O1519"/>
  <c r="N1519"/>
  <c r="M1519"/>
  <c r="I1519"/>
  <c r="V1519" s="1"/>
  <c r="U1518"/>
  <c r="T1518"/>
  <c r="S1518"/>
  <c r="P1518"/>
  <c r="O1518"/>
  <c r="N1518"/>
  <c r="M1518"/>
  <c r="I1518"/>
  <c r="V1518" s="1"/>
  <c r="L1516"/>
  <c r="L1635" s="1"/>
  <c r="K1516"/>
  <c r="K1635" s="1"/>
  <c r="J1516"/>
  <c r="J1635" s="1"/>
  <c r="M1635" s="1"/>
  <c r="H1516"/>
  <c r="H1635" s="1"/>
  <c r="G1516"/>
  <c r="G1635" s="1"/>
  <c r="F1516"/>
  <c r="F1635" s="1"/>
  <c r="L1515"/>
  <c r="L1634" s="1"/>
  <c r="K1515"/>
  <c r="K1634" s="1"/>
  <c r="J1515"/>
  <c r="J1634" s="1"/>
  <c r="H1515"/>
  <c r="H1634" s="1"/>
  <c r="G1515"/>
  <c r="G1634" s="1"/>
  <c r="F1515"/>
  <c r="F1634" s="1"/>
  <c r="L1514"/>
  <c r="L1633" s="1"/>
  <c r="K1514"/>
  <c r="K1633" s="1"/>
  <c r="J1514"/>
  <c r="J1633" s="1"/>
  <c r="M1633" s="1"/>
  <c r="H1514"/>
  <c r="H1633" s="1"/>
  <c r="G1514"/>
  <c r="G1633" s="1"/>
  <c r="F1514"/>
  <c r="F1633" s="1"/>
  <c r="L1513"/>
  <c r="L1632" s="1"/>
  <c r="L1631" s="1"/>
  <c r="K1513"/>
  <c r="K1632" s="1"/>
  <c r="K1631" s="1"/>
  <c r="J1513"/>
  <c r="J1632" s="1"/>
  <c r="H1513"/>
  <c r="H1632" s="1"/>
  <c r="G1513"/>
  <c r="G1632" s="1"/>
  <c r="F1513"/>
  <c r="F1632" s="1"/>
  <c r="L1512"/>
  <c r="K1512"/>
  <c r="J1512"/>
  <c r="H1512"/>
  <c r="U1512" s="1"/>
  <c r="G1512"/>
  <c r="T1512" s="1"/>
  <c r="F1512"/>
  <c r="L1511"/>
  <c r="L1630" s="1"/>
  <c r="L1629" s="1"/>
  <c r="K1511"/>
  <c r="K1630" s="1"/>
  <c r="K1629" s="1"/>
  <c r="J1511"/>
  <c r="J1630" s="1"/>
  <c r="H1511"/>
  <c r="H1630" s="1"/>
  <c r="G1511"/>
  <c r="G1630" s="1"/>
  <c r="F1511"/>
  <c r="F1630" s="1"/>
  <c r="L1510"/>
  <c r="K1510"/>
  <c r="J1510"/>
  <c r="H1510"/>
  <c r="U1510" s="1"/>
  <c r="G1510"/>
  <c r="T1510" s="1"/>
  <c r="F1510"/>
  <c r="U1509"/>
  <c r="T1509"/>
  <c r="S1509"/>
  <c r="L1507"/>
  <c r="L1626" s="1"/>
  <c r="K1507"/>
  <c r="K1626" s="1"/>
  <c r="J1507"/>
  <c r="J1626" s="1"/>
  <c r="H1507"/>
  <c r="H1626" s="1"/>
  <c r="G1507"/>
  <c r="G1626" s="1"/>
  <c r="F1507"/>
  <c r="F1626" s="1"/>
  <c r="L1506"/>
  <c r="L1625" s="1"/>
  <c r="L1627" s="1"/>
  <c r="K1506"/>
  <c r="K1625" s="1"/>
  <c r="K1627" s="1"/>
  <c r="J1506"/>
  <c r="J1625" s="1"/>
  <c r="H1506"/>
  <c r="H1625" s="1"/>
  <c r="G1506"/>
  <c r="G1625" s="1"/>
  <c r="F1506"/>
  <c r="F1625" s="1"/>
  <c r="U1505"/>
  <c r="T1505"/>
  <c r="S1505"/>
  <c r="P1505"/>
  <c r="O1505"/>
  <c r="N1505"/>
  <c r="Q1505" s="1"/>
  <c r="M1505"/>
  <c r="I1505"/>
  <c r="V1505" s="1"/>
  <c r="U1504"/>
  <c r="T1504"/>
  <c r="S1504"/>
  <c r="P1504"/>
  <c r="O1504"/>
  <c r="N1504"/>
  <c r="Q1504" s="1"/>
  <c r="M1504"/>
  <c r="I1504"/>
  <c r="V1504" s="1"/>
  <c r="U1503"/>
  <c r="T1503"/>
  <c r="S1503"/>
  <c r="P1503"/>
  <c r="O1503"/>
  <c r="N1503"/>
  <c r="Q1503" s="1"/>
  <c r="M1503"/>
  <c r="I1503"/>
  <c r="V1503" s="1"/>
  <c r="U1494"/>
  <c r="T1494"/>
  <c r="S1494"/>
  <c r="U1490"/>
  <c r="T1490"/>
  <c r="S1490"/>
  <c r="P1490"/>
  <c r="O1490"/>
  <c r="Q1490" s="1"/>
  <c r="N1490"/>
  <c r="M1490"/>
  <c r="I1490"/>
  <c r="V1490" s="1"/>
  <c r="U1489"/>
  <c r="T1489"/>
  <c r="S1489"/>
  <c r="P1489"/>
  <c r="O1489"/>
  <c r="Q1489" s="1"/>
  <c r="N1489"/>
  <c r="M1489"/>
  <c r="I1489"/>
  <c r="V1489" s="1"/>
  <c r="L1487"/>
  <c r="K1487"/>
  <c r="J1487"/>
  <c r="M1487" s="1"/>
  <c r="H1487"/>
  <c r="U1487" s="1"/>
  <c r="G1487"/>
  <c r="T1487" s="1"/>
  <c r="F1487"/>
  <c r="I1487" s="1"/>
  <c r="V1487" s="1"/>
  <c r="L1486"/>
  <c r="K1486"/>
  <c r="J1486"/>
  <c r="M1486" s="1"/>
  <c r="H1486"/>
  <c r="U1486" s="1"/>
  <c r="G1486"/>
  <c r="T1486" s="1"/>
  <c r="F1486"/>
  <c r="I1486" s="1"/>
  <c r="L1485"/>
  <c r="K1485"/>
  <c r="J1485"/>
  <c r="M1485" s="1"/>
  <c r="H1485"/>
  <c r="U1485" s="1"/>
  <c r="G1485"/>
  <c r="T1485" s="1"/>
  <c r="F1485"/>
  <c r="I1485" s="1"/>
  <c r="L1484"/>
  <c r="K1484"/>
  <c r="J1484"/>
  <c r="M1484" s="1"/>
  <c r="M1483" s="1"/>
  <c r="H1484"/>
  <c r="U1484" s="1"/>
  <c r="G1484"/>
  <c r="T1484" s="1"/>
  <c r="F1484"/>
  <c r="I1484" s="1"/>
  <c r="L1483"/>
  <c r="K1483"/>
  <c r="J1483"/>
  <c r="H1483"/>
  <c r="U1483" s="1"/>
  <c r="G1483"/>
  <c r="T1483" s="1"/>
  <c r="F1483"/>
  <c r="L1482"/>
  <c r="K1482"/>
  <c r="J1482"/>
  <c r="M1482" s="1"/>
  <c r="M1481" s="1"/>
  <c r="H1482"/>
  <c r="U1482" s="1"/>
  <c r="G1482"/>
  <c r="T1482" s="1"/>
  <c r="F1482"/>
  <c r="I1482" s="1"/>
  <c r="L1481"/>
  <c r="K1481"/>
  <c r="J1481"/>
  <c r="H1481"/>
  <c r="U1481" s="1"/>
  <c r="G1481"/>
  <c r="T1481" s="1"/>
  <c r="F1481"/>
  <c r="U1480"/>
  <c r="T1480"/>
  <c r="S1480"/>
  <c r="L1478"/>
  <c r="K1478"/>
  <c r="J1478"/>
  <c r="M1478" s="1"/>
  <c r="H1478"/>
  <c r="U1478" s="1"/>
  <c r="G1478"/>
  <c r="T1478" s="1"/>
  <c r="F1478"/>
  <c r="S1478" s="1"/>
  <c r="L1477"/>
  <c r="L1479" s="1"/>
  <c r="L1488" s="1"/>
  <c r="K1477"/>
  <c r="K1479" s="1"/>
  <c r="K1488" s="1"/>
  <c r="J1477"/>
  <c r="J1479" s="1"/>
  <c r="J1488" s="1"/>
  <c r="H1477"/>
  <c r="H1479" s="1"/>
  <c r="G1477"/>
  <c r="G1479" s="1"/>
  <c r="F1477"/>
  <c r="F1479" s="1"/>
  <c r="U1476"/>
  <c r="T1476"/>
  <c r="S1476"/>
  <c r="P1476"/>
  <c r="O1476"/>
  <c r="N1476"/>
  <c r="Q1476" s="1"/>
  <c r="M1476"/>
  <c r="I1476"/>
  <c r="V1476" s="1"/>
  <c r="U1475"/>
  <c r="T1475"/>
  <c r="S1475"/>
  <c r="P1475"/>
  <c r="O1475"/>
  <c r="N1475"/>
  <c r="Q1475" s="1"/>
  <c r="M1475"/>
  <c r="I1475"/>
  <c r="V1475" s="1"/>
  <c r="L1473"/>
  <c r="K1473"/>
  <c r="J1473"/>
  <c r="M1473" s="1"/>
  <c r="H1473"/>
  <c r="U1473" s="1"/>
  <c r="G1473"/>
  <c r="T1473" s="1"/>
  <c r="F1473"/>
  <c r="I1473" s="1"/>
  <c r="V1473" s="1"/>
  <c r="L1472"/>
  <c r="K1472"/>
  <c r="J1472"/>
  <c r="M1472" s="1"/>
  <c r="H1472"/>
  <c r="U1472" s="1"/>
  <c r="G1472"/>
  <c r="T1472" s="1"/>
  <c r="F1472"/>
  <c r="I1472" s="1"/>
  <c r="V1472" s="1"/>
  <c r="L1471"/>
  <c r="K1471"/>
  <c r="J1471"/>
  <c r="M1471" s="1"/>
  <c r="H1471"/>
  <c r="U1471" s="1"/>
  <c r="G1471"/>
  <c r="T1471" s="1"/>
  <c r="F1471"/>
  <c r="I1471" s="1"/>
  <c r="V1471" s="1"/>
  <c r="L1470"/>
  <c r="K1470"/>
  <c r="M1470" s="1"/>
  <c r="M1469" s="1"/>
  <c r="J1470"/>
  <c r="H1470"/>
  <c r="U1470" s="1"/>
  <c r="G1470"/>
  <c r="T1470" s="1"/>
  <c r="F1470"/>
  <c r="S1470" s="1"/>
  <c r="L1469"/>
  <c r="K1469"/>
  <c r="J1469"/>
  <c r="H1469"/>
  <c r="U1469" s="1"/>
  <c r="G1469"/>
  <c r="F1469"/>
  <c r="S1469" s="1"/>
  <c r="L1468"/>
  <c r="K1468"/>
  <c r="M1468" s="1"/>
  <c r="M1467" s="1"/>
  <c r="J1468"/>
  <c r="H1468"/>
  <c r="U1468" s="1"/>
  <c r="G1468"/>
  <c r="T1468" s="1"/>
  <c r="F1468"/>
  <c r="S1468" s="1"/>
  <c r="L1467"/>
  <c r="K1467"/>
  <c r="J1467"/>
  <c r="H1467"/>
  <c r="U1467" s="1"/>
  <c r="G1467"/>
  <c r="T1467" s="1"/>
  <c r="F1467"/>
  <c r="S1467" s="1"/>
  <c r="U1466"/>
  <c r="T1466"/>
  <c r="S1466"/>
  <c r="L1464"/>
  <c r="K1464"/>
  <c r="J1464"/>
  <c r="M1464" s="1"/>
  <c r="H1464"/>
  <c r="U1464" s="1"/>
  <c r="G1464"/>
  <c r="T1464" s="1"/>
  <c r="F1464"/>
  <c r="S1464" s="1"/>
  <c r="L1463"/>
  <c r="L1465" s="1"/>
  <c r="L1474" s="1"/>
  <c r="K1463"/>
  <c r="K1465" s="1"/>
  <c r="K1474" s="1"/>
  <c r="J1463"/>
  <c r="J1465" s="1"/>
  <c r="J1474" s="1"/>
  <c r="H1463"/>
  <c r="H1465" s="1"/>
  <c r="G1463"/>
  <c r="G1465" s="1"/>
  <c r="F1463"/>
  <c r="F1465" s="1"/>
  <c r="U1462"/>
  <c r="T1462"/>
  <c r="S1462"/>
  <c r="P1462"/>
  <c r="O1462"/>
  <c r="N1462"/>
  <c r="M1462"/>
  <c r="I1462"/>
  <c r="V1462" s="1"/>
  <c r="U1461"/>
  <c r="T1461"/>
  <c r="S1461"/>
  <c r="P1461"/>
  <c r="O1461"/>
  <c r="N1461"/>
  <c r="M1461"/>
  <c r="I1461"/>
  <c r="V1461" s="1"/>
  <c r="L1459"/>
  <c r="K1459"/>
  <c r="M1459" s="1"/>
  <c r="J1459"/>
  <c r="H1459"/>
  <c r="U1459" s="1"/>
  <c r="G1459"/>
  <c r="T1459" s="1"/>
  <c r="F1459"/>
  <c r="S1459" s="1"/>
  <c r="L1458"/>
  <c r="K1458"/>
  <c r="M1458" s="1"/>
  <c r="J1458"/>
  <c r="H1458"/>
  <c r="U1458" s="1"/>
  <c r="G1458"/>
  <c r="T1458" s="1"/>
  <c r="F1458"/>
  <c r="S1458" s="1"/>
  <c r="L1457"/>
  <c r="K1457"/>
  <c r="M1457" s="1"/>
  <c r="J1457"/>
  <c r="H1457"/>
  <c r="U1457" s="1"/>
  <c r="G1457"/>
  <c r="T1457" s="1"/>
  <c r="F1457"/>
  <c r="S1457" s="1"/>
  <c r="L1456"/>
  <c r="K1456"/>
  <c r="M1456" s="1"/>
  <c r="M1455" s="1"/>
  <c r="J1456"/>
  <c r="H1456"/>
  <c r="U1456" s="1"/>
  <c r="G1456"/>
  <c r="T1456" s="1"/>
  <c r="F1456"/>
  <c r="S1456" s="1"/>
  <c r="L1455"/>
  <c r="K1455"/>
  <c r="J1455"/>
  <c r="H1455"/>
  <c r="U1455" s="1"/>
  <c r="G1455"/>
  <c r="F1455"/>
  <c r="S1455" s="1"/>
  <c r="L1454"/>
  <c r="K1454"/>
  <c r="M1454" s="1"/>
  <c r="M1453" s="1"/>
  <c r="J1454"/>
  <c r="H1454"/>
  <c r="U1454" s="1"/>
  <c r="G1454"/>
  <c r="T1454" s="1"/>
  <c r="F1454"/>
  <c r="S1454" s="1"/>
  <c r="L1453"/>
  <c r="K1453"/>
  <c r="J1453"/>
  <c r="H1453"/>
  <c r="U1453" s="1"/>
  <c r="G1453"/>
  <c r="T1453" s="1"/>
  <c r="F1453"/>
  <c r="S1453" s="1"/>
  <c r="U1452"/>
  <c r="T1452"/>
  <c r="S1452"/>
  <c r="L1450"/>
  <c r="K1450"/>
  <c r="J1450"/>
  <c r="M1450" s="1"/>
  <c r="H1450"/>
  <c r="U1450" s="1"/>
  <c r="G1450"/>
  <c r="T1450" s="1"/>
  <c r="F1450"/>
  <c r="I1450" s="1"/>
  <c r="L1449"/>
  <c r="L1451" s="1"/>
  <c r="L1460" s="1"/>
  <c r="K1449"/>
  <c r="K1451" s="1"/>
  <c r="K1460" s="1"/>
  <c r="J1449"/>
  <c r="M1449" s="1"/>
  <c r="M1451" s="1"/>
  <c r="M1460" s="1"/>
  <c r="H1449"/>
  <c r="H1451" s="1"/>
  <c r="G1449"/>
  <c r="G1451" s="1"/>
  <c r="F1449"/>
  <c r="I1449" s="1"/>
  <c r="U1448"/>
  <c r="T1448"/>
  <c r="S1448"/>
  <c r="P1448"/>
  <c r="O1448"/>
  <c r="N1448"/>
  <c r="M1448"/>
  <c r="I1448"/>
  <c r="V1448" s="1"/>
  <c r="U1447"/>
  <c r="T1447"/>
  <c r="S1447"/>
  <c r="P1447"/>
  <c r="O1447"/>
  <c r="N1447"/>
  <c r="M1447"/>
  <c r="I1447"/>
  <c r="V1447" s="1"/>
  <c r="L1445"/>
  <c r="K1445"/>
  <c r="J1445"/>
  <c r="M1445" s="1"/>
  <c r="H1445"/>
  <c r="U1445" s="1"/>
  <c r="G1445"/>
  <c r="T1445" s="1"/>
  <c r="F1445"/>
  <c r="S1445" s="1"/>
  <c r="L1444"/>
  <c r="K1444"/>
  <c r="J1444"/>
  <c r="M1444" s="1"/>
  <c r="H1444"/>
  <c r="U1444" s="1"/>
  <c r="G1444"/>
  <c r="T1444" s="1"/>
  <c r="F1444"/>
  <c r="S1444" s="1"/>
  <c r="L1443"/>
  <c r="K1443"/>
  <c r="M1443" s="1"/>
  <c r="J1443"/>
  <c r="H1443"/>
  <c r="U1443" s="1"/>
  <c r="G1443"/>
  <c r="T1443" s="1"/>
  <c r="F1443"/>
  <c r="S1443" s="1"/>
  <c r="L1442"/>
  <c r="K1442"/>
  <c r="J1442"/>
  <c r="M1442" s="1"/>
  <c r="M1441" s="1"/>
  <c r="H1442"/>
  <c r="U1442" s="1"/>
  <c r="G1442"/>
  <c r="T1442" s="1"/>
  <c r="F1442"/>
  <c r="S1442" s="1"/>
  <c r="L1441"/>
  <c r="K1441"/>
  <c r="J1441"/>
  <c r="H1441"/>
  <c r="U1441" s="1"/>
  <c r="G1441"/>
  <c r="T1441" s="1"/>
  <c r="F1441"/>
  <c r="S1441" s="1"/>
  <c r="L1440"/>
  <c r="K1440"/>
  <c r="J1440"/>
  <c r="M1440" s="1"/>
  <c r="M1439" s="1"/>
  <c r="H1440"/>
  <c r="U1440" s="1"/>
  <c r="G1440"/>
  <c r="T1440" s="1"/>
  <c r="F1440"/>
  <c r="S1440" s="1"/>
  <c r="L1439"/>
  <c r="K1439"/>
  <c r="J1439"/>
  <c r="H1439"/>
  <c r="U1439" s="1"/>
  <c r="G1439"/>
  <c r="T1439" s="1"/>
  <c r="F1439"/>
  <c r="S1439" s="1"/>
  <c r="U1438"/>
  <c r="T1438"/>
  <c r="S1438"/>
  <c r="L1436"/>
  <c r="K1436"/>
  <c r="J1436"/>
  <c r="M1436" s="1"/>
  <c r="H1436"/>
  <c r="U1436" s="1"/>
  <c r="G1436"/>
  <c r="T1436" s="1"/>
  <c r="F1436"/>
  <c r="I1436" s="1"/>
  <c r="V1436" s="1"/>
  <c r="L1435"/>
  <c r="L1437" s="1"/>
  <c r="L1446" s="1"/>
  <c r="K1435"/>
  <c r="K1437" s="1"/>
  <c r="K1446" s="1"/>
  <c r="J1435"/>
  <c r="M1435" s="1"/>
  <c r="M1437" s="1"/>
  <c r="M1446" s="1"/>
  <c r="H1435"/>
  <c r="H1437" s="1"/>
  <c r="G1435"/>
  <c r="G1437" s="1"/>
  <c r="F1435"/>
  <c r="I1435" s="1"/>
  <c r="U1434"/>
  <c r="T1434"/>
  <c r="S1434"/>
  <c r="P1434"/>
  <c r="O1434"/>
  <c r="N1434"/>
  <c r="M1434"/>
  <c r="I1434"/>
  <c r="V1434" s="1"/>
  <c r="U1433"/>
  <c r="T1433"/>
  <c r="S1433"/>
  <c r="P1433"/>
  <c r="O1433"/>
  <c r="N1433"/>
  <c r="Q1433" s="1"/>
  <c r="M1433"/>
  <c r="I1433"/>
  <c r="V1433" s="1"/>
  <c r="L1431"/>
  <c r="K1431"/>
  <c r="J1431"/>
  <c r="M1431" s="1"/>
  <c r="H1431"/>
  <c r="U1431" s="1"/>
  <c r="G1431"/>
  <c r="T1431" s="1"/>
  <c r="F1431"/>
  <c r="S1431" s="1"/>
  <c r="L1430"/>
  <c r="K1430"/>
  <c r="J1430"/>
  <c r="M1430" s="1"/>
  <c r="H1430"/>
  <c r="U1430" s="1"/>
  <c r="G1430"/>
  <c r="T1430" s="1"/>
  <c r="F1430"/>
  <c r="S1430" s="1"/>
  <c r="L1429"/>
  <c r="K1429"/>
  <c r="J1429"/>
  <c r="M1429" s="1"/>
  <c r="H1429"/>
  <c r="U1429" s="1"/>
  <c r="G1429"/>
  <c r="T1429" s="1"/>
  <c r="F1429"/>
  <c r="S1429" s="1"/>
  <c r="L1428"/>
  <c r="K1428"/>
  <c r="J1428"/>
  <c r="M1428" s="1"/>
  <c r="M1427" s="1"/>
  <c r="H1428"/>
  <c r="U1428" s="1"/>
  <c r="G1428"/>
  <c r="T1428" s="1"/>
  <c r="F1428"/>
  <c r="S1428" s="1"/>
  <c r="L1427"/>
  <c r="K1427"/>
  <c r="J1427"/>
  <c r="H1427"/>
  <c r="U1427" s="1"/>
  <c r="G1427"/>
  <c r="T1427" s="1"/>
  <c r="F1427"/>
  <c r="S1427" s="1"/>
  <c r="L1426"/>
  <c r="K1426"/>
  <c r="J1426"/>
  <c r="M1426" s="1"/>
  <c r="M1425" s="1"/>
  <c r="H1426"/>
  <c r="U1426" s="1"/>
  <c r="G1426"/>
  <c r="T1426" s="1"/>
  <c r="F1426"/>
  <c r="S1426" s="1"/>
  <c r="L1425"/>
  <c r="K1425"/>
  <c r="J1425"/>
  <c r="H1425"/>
  <c r="U1425" s="1"/>
  <c r="G1425"/>
  <c r="T1425" s="1"/>
  <c r="F1425"/>
  <c r="S1425" s="1"/>
  <c r="U1424"/>
  <c r="T1424"/>
  <c r="S1424"/>
  <c r="L1422"/>
  <c r="K1422"/>
  <c r="J1422"/>
  <c r="M1422" s="1"/>
  <c r="H1422"/>
  <c r="U1422" s="1"/>
  <c r="G1422"/>
  <c r="T1422" s="1"/>
  <c r="F1422"/>
  <c r="I1422" s="1"/>
  <c r="L1421"/>
  <c r="L1423" s="1"/>
  <c r="L1432" s="1"/>
  <c r="K1421"/>
  <c r="K1423" s="1"/>
  <c r="K1432" s="1"/>
  <c r="J1421"/>
  <c r="M1421" s="1"/>
  <c r="M1423" s="1"/>
  <c r="M1432" s="1"/>
  <c r="H1421"/>
  <c r="H1423" s="1"/>
  <c r="G1421"/>
  <c r="G1423" s="1"/>
  <c r="F1421"/>
  <c r="I1421" s="1"/>
  <c r="U1420"/>
  <c r="T1420"/>
  <c r="S1420"/>
  <c r="P1420"/>
  <c r="O1420"/>
  <c r="N1420"/>
  <c r="M1420"/>
  <c r="I1420"/>
  <c r="V1420" s="1"/>
  <c r="U1419"/>
  <c r="T1419"/>
  <c r="S1419"/>
  <c r="P1419"/>
  <c r="O1419"/>
  <c r="N1419"/>
  <c r="M1419"/>
  <c r="I1419"/>
  <c r="V1419" s="1"/>
  <c r="L1417"/>
  <c r="K1417"/>
  <c r="J1417"/>
  <c r="M1417" s="1"/>
  <c r="H1417"/>
  <c r="U1417" s="1"/>
  <c r="G1417"/>
  <c r="T1417" s="1"/>
  <c r="F1417"/>
  <c r="S1417" s="1"/>
  <c r="L1416"/>
  <c r="K1416"/>
  <c r="J1416"/>
  <c r="M1416" s="1"/>
  <c r="H1416"/>
  <c r="U1416" s="1"/>
  <c r="G1416"/>
  <c r="T1416" s="1"/>
  <c r="F1416"/>
  <c r="S1416" s="1"/>
  <c r="L1415"/>
  <c r="K1415"/>
  <c r="J1415"/>
  <c r="M1415" s="1"/>
  <c r="H1415"/>
  <c r="U1415" s="1"/>
  <c r="G1415"/>
  <c r="T1415" s="1"/>
  <c r="F1415"/>
  <c r="S1415" s="1"/>
  <c r="L1414"/>
  <c r="K1414"/>
  <c r="J1414"/>
  <c r="M1414" s="1"/>
  <c r="M1413" s="1"/>
  <c r="H1414"/>
  <c r="U1414" s="1"/>
  <c r="G1414"/>
  <c r="T1414" s="1"/>
  <c r="F1414"/>
  <c r="S1414" s="1"/>
  <c r="L1413"/>
  <c r="K1413"/>
  <c r="J1413"/>
  <c r="H1413"/>
  <c r="U1413" s="1"/>
  <c r="G1413"/>
  <c r="T1413" s="1"/>
  <c r="F1413"/>
  <c r="S1413" s="1"/>
  <c r="L1412"/>
  <c r="K1412"/>
  <c r="J1412"/>
  <c r="M1412" s="1"/>
  <c r="M1411" s="1"/>
  <c r="H1412"/>
  <c r="U1412" s="1"/>
  <c r="G1412"/>
  <c r="T1412" s="1"/>
  <c r="F1412"/>
  <c r="S1412" s="1"/>
  <c r="L1411"/>
  <c r="K1411"/>
  <c r="J1411"/>
  <c r="H1411"/>
  <c r="U1411" s="1"/>
  <c r="G1411"/>
  <c r="T1411" s="1"/>
  <c r="F1411"/>
  <c r="S1411" s="1"/>
  <c r="U1410"/>
  <c r="T1410"/>
  <c r="S1410"/>
  <c r="L1408"/>
  <c r="K1408"/>
  <c r="J1408"/>
  <c r="M1408" s="1"/>
  <c r="H1408"/>
  <c r="U1408" s="1"/>
  <c r="G1408"/>
  <c r="T1408" s="1"/>
  <c r="F1408"/>
  <c r="I1408" s="1"/>
  <c r="V1408" s="1"/>
  <c r="L1407"/>
  <c r="L1409" s="1"/>
  <c r="L1418" s="1"/>
  <c r="K1407"/>
  <c r="K1409" s="1"/>
  <c r="K1418" s="1"/>
  <c r="J1407"/>
  <c r="M1407" s="1"/>
  <c r="M1409" s="1"/>
  <c r="M1418" s="1"/>
  <c r="H1407"/>
  <c r="H1409" s="1"/>
  <c r="G1407"/>
  <c r="G1409" s="1"/>
  <c r="F1407"/>
  <c r="I1407" s="1"/>
  <c r="U1406"/>
  <c r="T1406"/>
  <c r="S1406"/>
  <c r="P1406"/>
  <c r="O1406"/>
  <c r="N1406"/>
  <c r="M1406"/>
  <c r="I1406"/>
  <c r="V1406" s="1"/>
  <c r="U1405"/>
  <c r="T1405"/>
  <c r="S1405"/>
  <c r="P1405"/>
  <c r="O1405"/>
  <c r="N1405"/>
  <c r="M1405"/>
  <c r="I1405"/>
  <c r="V1405" s="1"/>
  <c r="L1403"/>
  <c r="K1403"/>
  <c r="J1403"/>
  <c r="M1403" s="1"/>
  <c r="H1403"/>
  <c r="U1403" s="1"/>
  <c r="G1403"/>
  <c r="T1403" s="1"/>
  <c r="F1403"/>
  <c r="S1403" s="1"/>
  <c r="L1402"/>
  <c r="K1402"/>
  <c r="M1402" s="1"/>
  <c r="J1402"/>
  <c r="H1402"/>
  <c r="U1402" s="1"/>
  <c r="G1402"/>
  <c r="T1402" s="1"/>
  <c r="F1402"/>
  <c r="S1402" s="1"/>
  <c r="L1401"/>
  <c r="K1401"/>
  <c r="M1401" s="1"/>
  <c r="J1401"/>
  <c r="H1401"/>
  <c r="U1401" s="1"/>
  <c r="G1401"/>
  <c r="T1401" s="1"/>
  <c r="F1401"/>
  <c r="S1401" s="1"/>
  <c r="L1400"/>
  <c r="K1400"/>
  <c r="M1400" s="1"/>
  <c r="M1399" s="1"/>
  <c r="J1400"/>
  <c r="H1400"/>
  <c r="U1400" s="1"/>
  <c r="G1400"/>
  <c r="T1400" s="1"/>
  <c r="F1400"/>
  <c r="S1400" s="1"/>
  <c r="L1399"/>
  <c r="K1399"/>
  <c r="J1399"/>
  <c r="H1399"/>
  <c r="U1399" s="1"/>
  <c r="G1399"/>
  <c r="F1399"/>
  <c r="S1399" s="1"/>
  <c r="L1398"/>
  <c r="K1398"/>
  <c r="M1398" s="1"/>
  <c r="M1397" s="1"/>
  <c r="J1398"/>
  <c r="H1398"/>
  <c r="U1398" s="1"/>
  <c r="G1398"/>
  <c r="T1398" s="1"/>
  <c r="F1398"/>
  <c r="S1398" s="1"/>
  <c r="L1397"/>
  <c r="K1397"/>
  <c r="J1397"/>
  <c r="H1397"/>
  <c r="U1397" s="1"/>
  <c r="G1397"/>
  <c r="T1397" s="1"/>
  <c r="F1397"/>
  <c r="S1397" s="1"/>
  <c r="U1396"/>
  <c r="T1396"/>
  <c r="S1396"/>
  <c r="L1394"/>
  <c r="K1394"/>
  <c r="J1394"/>
  <c r="M1394" s="1"/>
  <c r="H1394"/>
  <c r="U1394" s="1"/>
  <c r="G1394"/>
  <c r="T1394" s="1"/>
  <c r="F1394"/>
  <c r="I1394" s="1"/>
  <c r="L1393"/>
  <c r="L1395" s="1"/>
  <c r="L1404" s="1"/>
  <c r="K1393"/>
  <c r="K1395" s="1"/>
  <c r="K1404" s="1"/>
  <c r="J1393"/>
  <c r="M1393" s="1"/>
  <c r="M1395" s="1"/>
  <c r="M1404" s="1"/>
  <c r="H1393"/>
  <c r="H1395" s="1"/>
  <c r="G1393"/>
  <c r="G1395" s="1"/>
  <c r="F1393"/>
  <c r="I1393" s="1"/>
  <c r="U1392"/>
  <c r="T1392"/>
  <c r="S1392"/>
  <c r="P1392"/>
  <c r="O1392"/>
  <c r="N1392"/>
  <c r="M1392"/>
  <c r="I1392"/>
  <c r="V1392" s="1"/>
  <c r="U1391"/>
  <c r="T1391"/>
  <c r="S1391"/>
  <c r="L1389"/>
  <c r="K1389"/>
  <c r="J1389"/>
  <c r="M1389" s="1"/>
  <c r="H1389"/>
  <c r="U1389" s="1"/>
  <c r="G1389"/>
  <c r="T1389" s="1"/>
  <c r="F1389"/>
  <c r="I1389" s="1"/>
  <c r="V1389" s="1"/>
  <c r="L1388"/>
  <c r="K1388"/>
  <c r="J1388"/>
  <c r="M1388" s="1"/>
  <c r="H1388"/>
  <c r="U1388" s="1"/>
  <c r="G1388"/>
  <c r="T1388" s="1"/>
  <c r="F1388"/>
  <c r="I1388" s="1"/>
  <c r="V1388" s="1"/>
  <c r="L1387"/>
  <c r="K1387"/>
  <c r="J1387"/>
  <c r="M1387" s="1"/>
  <c r="H1387"/>
  <c r="U1387" s="1"/>
  <c r="G1387"/>
  <c r="T1387" s="1"/>
  <c r="F1387"/>
  <c r="I1387" s="1"/>
  <c r="L1386"/>
  <c r="K1386"/>
  <c r="J1386"/>
  <c r="M1386" s="1"/>
  <c r="M1385" s="1"/>
  <c r="H1386"/>
  <c r="U1386" s="1"/>
  <c r="G1386"/>
  <c r="T1386" s="1"/>
  <c r="F1386"/>
  <c r="I1386" s="1"/>
  <c r="L1385"/>
  <c r="K1385"/>
  <c r="J1385"/>
  <c r="H1385"/>
  <c r="U1385" s="1"/>
  <c r="G1385"/>
  <c r="T1385" s="1"/>
  <c r="F1385"/>
  <c r="L1384"/>
  <c r="K1384"/>
  <c r="J1384"/>
  <c r="M1384" s="1"/>
  <c r="M1383" s="1"/>
  <c r="H1384"/>
  <c r="U1384" s="1"/>
  <c r="G1384"/>
  <c r="T1384" s="1"/>
  <c r="F1384"/>
  <c r="I1384" s="1"/>
  <c r="L1383"/>
  <c r="K1383"/>
  <c r="J1383"/>
  <c r="H1383"/>
  <c r="U1383" s="1"/>
  <c r="G1383"/>
  <c r="T1383" s="1"/>
  <c r="F1383"/>
  <c r="U1382"/>
  <c r="T1382"/>
  <c r="S1382"/>
  <c r="L1380"/>
  <c r="K1380"/>
  <c r="J1380"/>
  <c r="M1380" s="1"/>
  <c r="H1380"/>
  <c r="U1380" s="1"/>
  <c r="G1380"/>
  <c r="T1380" s="1"/>
  <c r="F1380"/>
  <c r="S1380" s="1"/>
  <c r="L1379"/>
  <c r="L1381" s="1"/>
  <c r="K1379"/>
  <c r="K1381" s="1"/>
  <c r="K1390" s="1"/>
  <c r="J1379"/>
  <c r="J1381" s="1"/>
  <c r="H1379"/>
  <c r="H1381" s="1"/>
  <c r="G1379"/>
  <c r="G1381" s="1"/>
  <c r="F1379"/>
  <c r="F1381" s="1"/>
  <c r="U1378"/>
  <c r="T1378"/>
  <c r="S1378"/>
  <c r="P1378"/>
  <c r="O1378"/>
  <c r="N1378"/>
  <c r="Q1378" s="1"/>
  <c r="M1378"/>
  <c r="I1378"/>
  <c r="V1378" s="1"/>
  <c r="U1377"/>
  <c r="T1377"/>
  <c r="S1377"/>
  <c r="P1377"/>
  <c r="O1377"/>
  <c r="N1377"/>
  <c r="Q1377" s="1"/>
  <c r="M1377"/>
  <c r="I1377"/>
  <c r="V1377" s="1"/>
  <c r="L1375"/>
  <c r="K1375"/>
  <c r="J1375"/>
  <c r="M1375" s="1"/>
  <c r="H1375"/>
  <c r="U1375" s="1"/>
  <c r="G1375"/>
  <c r="T1375" s="1"/>
  <c r="F1375"/>
  <c r="I1375" s="1"/>
  <c r="V1375" s="1"/>
  <c r="L1374"/>
  <c r="K1374"/>
  <c r="J1374"/>
  <c r="M1374" s="1"/>
  <c r="H1374"/>
  <c r="U1374" s="1"/>
  <c r="G1374"/>
  <c r="T1374" s="1"/>
  <c r="F1374"/>
  <c r="I1374" s="1"/>
  <c r="L1373"/>
  <c r="K1373"/>
  <c r="J1373"/>
  <c r="M1373" s="1"/>
  <c r="H1373"/>
  <c r="U1373" s="1"/>
  <c r="G1373"/>
  <c r="T1373" s="1"/>
  <c r="F1373"/>
  <c r="I1373" s="1"/>
  <c r="L1372"/>
  <c r="K1372"/>
  <c r="J1372"/>
  <c r="M1372" s="1"/>
  <c r="M1371" s="1"/>
  <c r="H1372"/>
  <c r="U1372" s="1"/>
  <c r="G1372"/>
  <c r="T1372" s="1"/>
  <c r="F1372"/>
  <c r="I1372" s="1"/>
  <c r="L1371"/>
  <c r="K1371"/>
  <c r="J1371"/>
  <c r="H1371"/>
  <c r="U1371" s="1"/>
  <c r="G1371"/>
  <c r="F1371"/>
  <c r="S1371" s="1"/>
  <c r="L1370"/>
  <c r="K1370"/>
  <c r="J1370"/>
  <c r="M1370" s="1"/>
  <c r="M1369" s="1"/>
  <c r="H1370"/>
  <c r="U1370" s="1"/>
  <c r="G1370"/>
  <c r="T1370" s="1"/>
  <c r="F1370"/>
  <c r="I1370" s="1"/>
  <c r="L1369"/>
  <c r="K1369"/>
  <c r="J1369"/>
  <c r="H1369"/>
  <c r="U1369" s="1"/>
  <c r="G1369"/>
  <c r="T1369" s="1"/>
  <c r="F1369"/>
  <c r="S1369" s="1"/>
  <c r="U1368"/>
  <c r="T1368"/>
  <c r="S1368"/>
  <c r="L1366"/>
  <c r="K1366"/>
  <c r="J1366"/>
  <c r="M1366" s="1"/>
  <c r="H1366"/>
  <c r="U1366" s="1"/>
  <c r="G1366"/>
  <c r="T1366" s="1"/>
  <c r="F1366"/>
  <c r="S1366" s="1"/>
  <c r="L1365"/>
  <c r="L1367" s="1"/>
  <c r="L1376" s="1"/>
  <c r="K1365"/>
  <c r="K1367" s="1"/>
  <c r="J1365"/>
  <c r="J1367" s="1"/>
  <c r="J1376" s="1"/>
  <c r="H1365"/>
  <c r="H1367" s="1"/>
  <c r="G1365"/>
  <c r="G1367" s="1"/>
  <c r="F1365"/>
  <c r="F1367" s="1"/>
  <c r="U1364"/>
  <c r="T1364"/>
  <c r="S1364"/>
  <c r="P1364"/>
  <c r="O1364"/>
  <c r="N1364"/>
  <c r="M1364"/>
  <c r="I1364"/>
  <c r="V1364" s="1"/>
  <c r="U1363"/>
  <c r="T1363"/>
  <c r="S1363"/>
  <c r="P1363"/>
  <c r="O1363"/>
  <c r="N1363"/>
  <c r="M1363"/>
  <c r="I1363"/>
  <c r="V1363" s="1"/>
  <c r="L1361"/>
  <c r="K1361"/>
  <c r="J1361"/>
  <c r="M1361" s="1"/>
  <c r="H1361"/>
  <c r="U1361" s="1"/>
  <c r="G1361"/>
  <c r="T1361" s="1"/>
  <c r="F1361"/>
  <c r="I1361" s="1"/>
  <c r="V1361" s="1"/>
  <c r="L1360"/>
  <c r="K1360"/>
  <c r="J1360"/>
  <c r="M1360" s="1"/>
  <c r="H1360"/>
  <c r="U1360" s="1"/>
  <c r="G1360"/>
  <c r="T1360" s="1"/>
  <c r="F1360"/>
  <c r="I1360" s="1"/>
  <c r="L1359"/>
  <c r="K1359"/>
  <c r="J1359"/>
  <c r="M1359" s="1"/>
  <c r="H1359"/>
  <c r="U1359" s="1"/>
  <c r="G1359"/>
  <c r="T1359" s="1"/>
  <c r="F1359"/>
  <c r="I1359" s="1"/>
  <c r="L1358"/>
  <c r="K1358"/>
  <c r="J1358"/>
  <c r="M1358" s="1"/>
  <c r="M1357" s="1"/>
  <c r="H1358"/>
  <c r="U1358" s="1"/>
  <c r="G1358"/>
  <c r="T1358" s="1"/>
  <c r="F1358"/>
  <c r="I1358" s="1"/>
  <c r="L1357"/>
  <c r="K1357"/>
  <c r="J1357"/>
  <c r="H1357"/>
  <c r="G1357"/>
  <c r="T1357" s="1"/>
  <c r="F1357"/>
  <c r="L1356"/>
  <c r="K1356"/>
  <c r="J1356"/>
  <c r="M1356" s="1"/>
  <c r="M1355" s="1"/>
  <c r="H1356"/>
  <c r="U1356" s="1"/>
  <c r="G1356"/>
  <c r="T1356" s="1"/>
  <c r="F1356"/>
  <c r="I1356" s="1"/>
  <c r="L1355"/>
  <c r="K1355"/>
  <c r="J1355"/>
  <c r="H1355"/>
  <c r="U1355" s="1"/>
  <c r="G1355"/>
  <c r="T1355" s="1"/>
  <c r="F1355"/>
  <c r="U1354"/>
  <c r="T1354"/>
  <c r="S1354"/>
  <c r="L1352"/>
  <c r="K1352"/>
  <c r="J1352"/>
  <c r="M1352" s="1"/>
  <c r="H1352"/>
  <c r="U1352" s="1"/>
  <c r="G1352"/>
  <c r="T1352" s="1"/>
  <c r="F1352"/>
  <c r="S1352" s="1"/>
  <c r="L1351"/>
  <c r="L1353" s="1"/>
  <c r="K1351"/>
  <c r="K1353" s="1"/>
  <c r="K1362" s="1"/>
  <c r="J1351"/>
  <c r="J1353" s="1"/>
  <c r="H1351"/>
  <c r="H1353" s="1"/>
  <c r="G1351"/>
  <c r="G1353" s="1"/>
  <c r="F1351"/>
  <c r="F1353" s="1"/>
  <c r="U1350"/>
  <c r="T1350"/>
  <c r="S1350"/>
  <c r="P1350"/>
  <c r="O1350"/>
  <c r="N1350"/>
  <c r="Q1350" s="1"/>
  <c r="M1350"/>
  <c r="I1350"/>
  <c r="V1350" s="1"/>
  <c r="U1349"/>
  <c r="T1349"/>
  <c r="S1349"/>
  <c r="P1349"/>
  <c r="O1349"/>
  <c r="N1349"/>
  <c r="Q1349" s="1"/>
  <c r="M1349"/>
  <c r="I1349"/>
  <c r="V1349" s="1"/>
  <c r="L1347"/>
  <c r="K1347"/>
  <c r="J1347"/>
  <c r="M1347" s="1"/>
  <c r="H1347"/>
  <c r="U1347" s="1"/>
  <c r="G1347"/>
  <c r="T1347" s="1"/>
  <c r="F1347"/>
  <c r="I1347" s="1"/>
  <c r="V1347" s="1"/>
  <c r="L1346"/>
  <c r="K1346"/>
  <c r="J1346"/>
  <c r="M1346" s="1"/>
  <c r="H1346"/>
  <c r="U1346" s="1"/>
  <c r="G1346"/>
  <c r="T1346" s="1"/>
  <c r="F1346"/>
  <c r="I1346" s="1"/>
  <c r="L1345"/>
  <c r="K1345"/>
  <c r="J1345"/>
  <c r="M1345" s="1"/>
  <c r="H1345"/>
  <c r="U1345" s="1"/>
  <c r="G1345"/>
  <c r="T1345" s="1"/>
  <c r="F1345"/>
  <c r="I1345" s="1"/>
  <c r="L1344"/>
  <c r="K1344"/>
  <c r="J1344"/>
  <c r="M1344" s="1"/>
  <c r="M1343" s="1"/>
  <c r="H1344"/>
  <c r="U1344" s="1"/>
  <c r="G1344"/>
  <c r="T1344" s="1"/>
  <c r="F1344"/>
  <c r="I1344" s="1"/>
  <c r="L1343"/>
  <c r="K1343"/>
  <c r="J1343"/>
  <c r="H1343"/>
  <c r="U1343" s="1"/>
  <c r="G1343"/>
  <c r="F1343"/>
  <c r="S1343" s="1"/>
  <c r="L1342"/>
  <c r="K1342"/>
  <c r="J1342"/>
  <c r="M1342" s="1"/>
  <c r="M1341" s="1"/>
  <c r="H1342"/>
  <c r="U1342" s="1"/>
  <c r="G1342"/>
  <c r="T1342" s="1"/>
  <c r="F1342"/>
  <c r="I1342" s="1"/>
  <c r="L1341"/>
  <c r="K1341"/>
  <c r="J1341"/>
  <c r="H1341"/>
  <c r="U1341" s="1"/>
  <c r="G1341"/>
  <c r="T1341" s="1"/>
  <c r="F1341"/>
  <c r="S1341" s="1"/>
  <c r="U1340"/>
  <c r="T1340"/>
  <c r="S1340"/>
  <c r="L1338"/>
  <c r="K1338"/>
  <c r="J1338"/>
  <c r="M1338" s="1"/>
  <c r="H1338"/>
  <c r="U1338" s="1"/>
  <c r="G1338"/>
  <c r="T1338" s="1"/>
  <c r="F1338"/>
  <c r="S1338" s="1"/>
  <c r="L1337"/>
  <c r="L1339" s="1"/>
  <c r="L1348" s="1"/>
  <c r="K1337"/>
  <c r="K1339" s="1"/>
  <c r="J1337"/>
  <c r="J1339" s="1"/>
  <c r="J1348" s="1"/>
  <c r="H1337"/>
  <c r="H1339" s="1"/>
  <c r="G1337"/>
  <c r="G1339" s="1"/>
  <c r="F1337"/>
  <c r="F1339" s="1"/>
  <c r="U1336"/>
  <c r="T1336"/>
  <c r="S1336"/>
  <c r="P1336"/>
  <c r="O1336"/>
  <c r="N1336"/>
  <c r="M1336"/>
  <c r="I1336"/>
  <c r="V1336" s="1"/>
  <c r="U1335"/>
  <c r="T1335"/>
  <c r="S1335"/>
  <c r="P1335"/>
  <c r="O1335"/>
  <c r="N1335"/>
  <c r="M1335"/>
  <c r="I1335"/>
  <c r="V1335" s="1"/>
  <c r="L1333"/>
  <c r="K1333"/>
  <c r="J1333"/>
  <c r="H1333"/>
  <c r="G1333"/>
  <c r="F1333"/>
  <c r="L1332"/>
  <c r="K1332"/>
  <c r="J1332"/>
  <c r="H1332"/>
  <c r="G1332"/>
  <c r="F1332"/>
  <c r="L1331"/>
  <c r="K1331"/>
  <c r="J1331"/>
  <c r="H1331"/>
  <c r="G1331"/>
  <c r="F1331"/>
  <c r="L1330"/>
  <c r="K1330"/>
  <c r="J1330"/>
  <c r="H1330"/>
  <c r="G1330"/>
  <c r="F1330"/>
  <c r="L1329"/>
  <c r="K1329"/>
  <c r="J1329"/>
  <c r="H1329"/>
  <c r="U1329" s="1"/>
  <c r="G1329"/>
  <c r="T1329" s="1"/>
  <c r="F1329"/>
  <c r="L1328"/>
  <c r="K1328"/>
  <c r="J1328"/>
  <c r="H1328"/>
  <c r="G1328"/>
  <c r="F1328"/>
  <c r="L1327"/>
  <c r="K1327"/>
  <c r="J1327"/>
  <c r="H1327"/>
  <c r="U1327" s="1"/>
  <c r="G1327"/>
  <c r="T1327" s="1"/>
  <c r="F1327"/>
  <c r="U1326"/>
  <c r="T1326"/>
  <c r="S1326"/>
  <c r="L1324"/>
  <c r="K1324"/>
  <c r="J1324"/>
  <c r="M1324" s="1"/>
  <c r="H1324"/>
  <c r="G1324"/>
  <c r="F1324"/>
  <c r="I1324" s="1"/>
  <c r="L1323"/>
  <c r="K1323"/>
  <c r="J1323"/>
  <c r="M1323" s="1"/>
  <c r="M1325" s="1"/>
  <c r="H1323"/>
  <c r="G1323"/>
  <c r="F1323"/>
  <c r="I1323" s="1"/>
  <c r="V1322"/>
  <c r="U1322"/>
  <c r="T1322"/>
  <c r="S1322"/>
  <c r="P1322"/>
  <c r="O1322"/>
  <c r="N1322"/>
  <c r="M1322"/>
  <c r="U1321"/>
  <c r="T1321"/>
  <c r="S1321"/>
  <c r="P1321"/>
  <c r="O1321"/>
  <c r="N1321"/>
  <c r="Q1321" s="1"/>
  <c r="M1321"/>
  <c r="I1321"/>
  <c r="V1321" s="1"/>
  <c r="U1320"/>
  <c r="T1320"/>
  <c r="S1320"/>
  <c r="P1320"/>
  <c r="O1320"/>
  <c r="N1320"/>
  <c r="Q1320" s="1"/>
  <c r="M1320"/>
  <c r="I1320"/>
  <c r="V1320" s="1"/>
  <c r="U1311"/>
  <c r="T1311"/>
  <c r="S1311"/>
  <c r="U1307"/>
  <c r="T1307"/>
  <c r="S1307"/>
  <c r="P1307"/>
  <c r="O1307"/>
  <c r="N1307"/>
  <c r="M1307"/>
  <c r="I1307"/>
  <c r="V1307" s="1"/>
  <c r="U1306"/>
  <c r="T1306"/>
  <c r="S1306"/>
  <c r="P1306"/>
  <c r="O1306"/>
  <c r="N1306"/>
  <c r="M1306"/>
  <c r="I1306"/>
  <c r="V1306" s="1"/>
  <c r="U1304"/>
  <c r="T1304"/>
  <c r="S1304"/>
  <c r="P1304"/>
  <c r="O1304"/>
  <c r="N1304"/>
  <c r="M1304"/>
  <c r="I1304"/>
  <c r="V1304" s="1"/>
  <c r="L1302"/>
  <c r="K1302"/>
  <c r="J1302"/>
  <c r="M1302" s="1"/>
  <c r="H1302"/>
  <c r="U1302" s="1"/>
  <c r="G1302"/>
  <c r="T1302" s="1"/>
  <c r="F1302"/>
  <c r="I1302" s="1"/>
  <c r="V1302" s="1"/>
  <c r="L1301"/>
  <c r="K1301"/>
  <c r="J1301"/>
  <c r="M1301" s="1"/>
  <c r="H1301"/>
  <c r="U1301" s="1"/>
  <c r="G1301"/>
  <c r="T1301" s="1"/>
  <c r="F1301"/>
  <c r="I1301" s="1"/>
  <c r="V1301" s="1"/>
  <c r="L1300"/>
  <c r="K1300"/>
  <c r="J1300"/>
  <c r="M1300" s="1"/>
  <c r="H1300"/>
  <c r="U1300" s="1"/>
  <c r="G1300"/>
  <c r="T1300" s="1"/>
  <c r="F1300"/>
  <c r="I1300" s="1"/>
  <c r="V1300" s="1"/>
  <c r="L1299"/>
  <c r="K1299"/>
  <c r="J1299"/>
  <c r="M1299" s="1"/>
  <c r="M1298" s="1"/>
  <c r="H1299"/>
  <c r="U1299" s="1"/>
  <c r="G1299"/>
  <c r="T1299" s="1"/>
  <c r="F1299"/>
  <c r="I1299" s="1"/>
  <c r="L1298"/>
  <c r="K1298"/>
  <c r="J1298"/>
  <c r="H1298"/>
  <c r="U1298" s="1"/>
  <c r="G1298"/>
  <c r="T1298" s="1"/>
  <c r="F1298"/>
  <c r="S1298" s="1"/>
  <c r="L1297"/>
  <c r="K1297"/>
  <c r="J1297"/>
  <c r="M1297" s="1"/>
  <c r="M1296" s="1"/>
  <c r="H1297"/>
  <c r="U1297" s="1"/>
  <c r="G1297"/>
  <c r="T1297" s="1"/>
  <c r="F1297"/>
  <c r="I1297" s="1"/>
  <c r="L1296"/>
  <c r="K1296"/>
  <c r="J1296"/>
  <c r="H1296"/>
  <c r="U1296" s="1"/>
  <c r="G1296"/>
  <c r="T1296" s="1"/>
  <c r="F1296"/>
  <c r="S1296" s="1"/>
  <c r="U1295"/>
  <c r="T1295"/>
  <c r="S1295"/>
  <c r="L1293"/>
  <c r="K1293"/>
  <c r="J1293"/>
  <c r="M1293" s="1"/>
  <c r="H1293"/>
  <c r="U1293" s="1"/>
  <c r="G1293"/>
  <c r="T1293" s="1"/>
  <c r="F1293"/>
  <c r="S1293" s="1"/>
  <c r="L1292"/>
  <c r="L1294" s="1"/>
  <c r="L1303" s="1"/>
  <c r="K1292"/>
  <c r="K1294" s="1"/>
  <c r="K1303" s="1"/>
  <c r="J1292"/>
  <c r="J1294" s="1"/>
  <c r="J1303" s="1"/>
  <c r="H1292"/>
  <c r="H1294" s="1"/>
  <c r="G1292"/>
  <c r="G1294" s="1"/>
  <c r="F1292"/>
  <c r="F1294" s="1"/>
  <c r="U1291"/>
  <c r="T1291"/>
  <c r="S1291"/>
  <c r="P1291"/>
  <c r="O1291"/>
  <c r="N1291"/>
  <c r="M1291"/>
  <c r="I1291"/>
  <c r="V1291" s="1"/>
  <c r="U1290"/>
  <c r="T1290"/>
  <c r="S1290"/>
  <c r="P1290"/>
  <c r="O1290"/>
  <c r="N1290"/>
  <c r="Q1290" s="1"/>
  <c r="M1290"/>
  <c r="I1290"/>
  <c r="V1290" s="1"/>
  <c r="L1288"/>
  <c r="L1318" s="1"/>
  <c r="K1288"/>
  <c r="K1318" s="1"/>
  <c r="J1288"/>
  <c r="J1318" s="1"/>
  <c r="M1318" s="1"/>
  <c r="H1288"/>
  <c r="H1318" s="1"/>
  <c r="G1288"/>
  <c r="T1288" s="1"/>
  <c r="F1288"/>
  <c r="F1318" s="1"/>
  <c r="L1287"/>
  <c r="L1317" s="1"/>
  <c r="K1287"/>
  <c r="K1317" s="1"/>
  <c r="J1287"/>
  <c r="J1317" s="1"/>
  <c r="M1317" s="1"/>
  <c r="H1287"/>
  <c r="H1317" s="1"/>
  <c r="G1287"/>
  <c r="T1287" s="1"/>
  <c r="F1287"/>
  <c r="F1317" s="1"/>
  <c r="L1286"/>
  <c r="L1316" s="1"/>
  <c r="K1286"/>
  <c r="M1286" s="1"/>
  <c r="J1286"/>
  <c r="J1316" s="1"/>
  <c r="H1286"/>
  <c r="H1316" s="1"/>
  <c r="G1286"/>
  <c r="T1286" s="1"/>
  <c r="F1286"/>
  <c r="F1316" s="1"/>
  <c r="L1285"/>
  <c r="L1315" s="1"/>
  <c r="L1314" s="1"/>
  <c r="K1285"/>
  <c r="M1285" s="1"/>
  <c r="J1285"/>
  <c r="J1315" s="1"/>
  <c r="H1285"/>
  <c r="H1315" s="1"/>
  <c r="G1285"/>
  <c r="T1285" s="1"/>
  <c r="F1285"/>
  <c r="F1315" s="1"/>
  <c r="L1284"/>
  <c r="K1284"/>
  <c r="J1284"/>
  <c r="H1284"/>
  <c r="U1284" s="1"/>
  <c r="G1284"/>
  <c r="T1284" s="1"/>
  <c r="F1284"/>
  <c r="S1284" s="1"/>
  <c r="L1283"/>
  <c r="L1313" s="1"/>
  <c r="L1312" s="1"/>
  <c r="K1283"/>
  <c r="M1283" s="1"/>
  <c r="M1282" s="1"/>
  <c r="J1283"/>
  <c r="J1313" s="1"/>
  <c r="H1283"/>
  <c r="H1313" s="1"/>
  <c r="G1283"/>
  <c r="T1283" s="1"/>
  <c r="F1283"/>
  <c r="F1313" s="1"/>
  <c r="L1282"/>
  <c r="K1282"/>
  <c r="J1282"/>
  <c r="H1282"/>
  <c r="U1282" s="1"/>
  <c r="G1282"/>
  <c r="T1282" s="1"/>
  <c r="F1282"/>
  <c r="S1282" s="1"/>
  <c r="U1281"/>
  <c r="T1281"/>
  <c r="S1281"/>
  <c r="L1279"/>
  <c r="K1279"/>
  <c r="J1279"/>
  <c r="M1279" s="1"/>
  <c r="H1279"/>
  <c r="U1279" s="1"/>
  <c r="G1279"/>
  <c r="T1279" s="1"/>
  <c r="F1279"/>
  <c r="S1279" s="1"/>
  <c r="L1278"/>
  <c r="L1280" s="1"/>
  <c r="L1289" s="1"/>
  <c r="L1305" s="1"/>
  <c r="K1278"/>
  <c r="K1280" s="1"/>
  <c r="K1289" s="1"/>
  <c r="K1305" s="1"/>
  <c r="J1278"/>
  <c r="J1280" s="1"/>
  <c r="J1289" s="1"/>
  <c r="J1305" s="1"/>
  <c r="H1278"/>
  <c r="H1280" s="1"/>
  <c r="G1278"/>
  <c r="G1280" s="1"/>
  <c r="F1278"/>
  <c r="F1280" s="1"/>
  <c r="V1277"/>
  <c r="U1277"/>
  <c r="T1277"/>
  <c r="S1277"/>
  <c r="P1277"/>
  <c r="O1277"/>
  <c r="N1277"/>
  <c r="Q1277" s="1"/>
  <c r="M1277"/>
  <c r="U1276"/>
  <c r="T1276"/>
  <c r="S1276"/>
  <c r="P1276"/>
  <c r="O1276"/>
  <c r="N1276"/>
  <c r="M1276"/>
  <c r="I1276"/>
  <c r="V1276" s="1"/>
  <c r="U1275"/>
  <c r="T1275"/>
  <c r="S1275"/>
  <c r="P1275"/>
  <c r="O1275"/>
  <c r="N1275"/>
  <c r="M1275"/>
  <c r="I1275"/>
  <c r="V1275" s="1"/>
  <c r="L1273"/>
  <c r="K1273"/>
  <c r="J1273"/>
  <c r="M1273" s="1"/>
  <c r="H1273"/>
  <c r="U1273" s="1"/>
  <c r="G1273"/>
  <c r="T1273" s="1"/>
  <c r="F1273"/>
  <c r="S1273" s="1"/>
  <c r="L1272"/>
  <c r="K1272"/>
  <c r="J1272"/>
  <c r="M1272" s="1"/>
  <c r="H1272"/>
  <c r="U1272" s="1"/>
  <c r="G1272"/>
  <c r="T1272" s="1"/>
  <c r="F1272"/>
  <c r="S1272" s="1"/>
  <c r="L1271"/>
  <c r="K1271"/>
  <c r="J1271"/>
  <c r="M1271" s="1"/>
  <c r="H1271"/>
  <c r="U1271" s="1"/>
  <c r="G1271"/>
  <c r="T1271" s="1"/>
  <c r="F1271"/>
  <c r="S1271" s="1"/>
  <c r="L1270"/>
  <c r="K1270"/>
  <c r="J1270"/>
  <c r="M1270" s="1"/>
  <c r="M1269" s="1"/>
  <c r="H1270"/>
  <c r="U1270" s="1"/>
  <c r="G1270"/>
  <c r="T1270" s="1"/>
  <c r="F1270"/>
  <c r="S1270" s="1"/>
  <c r="L1269"/>
  <c r="K1269"/>
  <c r="J1269"/>
  <c r="H1269"/>
  <c r="U1269" s="1"/>
  <c r="G1269"/>
  <c r="T1269" s="1"/>
  <c r="F1269"/>
  <c r="S1269" s="1"/>
  <c r="L1268"/>
  <c r="K1268"/>
  <c r="J1268"/>
  <c r="M1268" s="1"/>
  <c r="M1267" s="1"/>
  <c r="H1268"/>
  <c r="U1268" s="1"/>
  <c r="G1268"/>
  <c r="T1268" s="1"/>
  <c r="F1268"/>
  <c r="S1268" s="1"/>
  <c r="L1267"/>
  <c r="K1267"/>
  <c r="J1267"/>
  <c r="H1267"/>
  <c r="U1267" s="1"/>
  <c r="G1267"/>
  <c r="T1267" s="1"/>
  <c r="F1267"/>
  <c r="S1267" s="1"/>
  <c r="U1266"/>
  <c r="T1266"/>
  <c r="S1266"/>
  <c r="L1264"/>
  <c r="L1309" s="1"/>
  <c r="K1264"/>
  <c r="J1264"/>
  <c r="J1309" s="1"/>
  <c r="H1264"/>
  <c r="H1309" s="1"/>
  <c r="G1264"/>
  <c r="F1264"/>
  <c r="F1309" s="1"/>
  <c r="V38" i="19" s="1"/>
  <c r="L1263" i="8"/>
  <c r="K1263"/>
  <c r="J1263"/>
  <c r="M1263" s="1"/>
  <c r="H1263"/>
  <c r="U1263" s="1"/>
  <c r="G1263"/>
  <c r="T1263" s="1"/>
  <c r="F1263"/>
  <c r="I1263" s="1"/>
  <c r="L1262"/>
  <c r="K1262"/>
  <c r="J1262"/>
  <c r="M1262" s="1"/>
  <c r="H1262"/>
  <c r="U1262" s="1"/>
  <c r="G1262"/>
  <c r="T1262" s="1"/>
  <c r="F1262"/>
  <c r="I1262" s="1"/>
  <c r="L1261"/>
  <c r="K1261"/>
  <c r="J1261"/>
  <c r="M1261" s="1"/>
  <c r="M1260" s="1"/>
  <c r="H1261"/>
  <c r="U1261" s="1"/>
  <c r="G1261"/>
  <c r="T1261" s="1"/>
  <c r="F1261"/>
  <c r="I1261" s="1"/>
  <c r="L1260"/>
  <c r="L1308" s="1"/>
  <c r="L1310" s="1"/>
  <c r="K1260"/>
  <c r="K1308" s="1"/>
  <c r="J1260"/>
  <c r="J1308" s="1"/>
  <c r="H1260"/>
  <c r="H1308" s="1"/>
  <c r="G1260"/>
  <c r="T1260" s="1"/>
  <c r="F1260"/>
  <c r="F1308" s="1"/>
  <c r="U1259"/>
  <c r="T1259"/>
  <c r="S1259"/>
  <c r="P1259"/>
  <c r="O1259"/>
  <c r="N1259"/>
  <c r="Q1259" s="1"/>
  <c r="M1259"/>
  <c r="I1259"/>
  <c r="V1259" s="1"/>
  <c r="U1258"/>
  <c r="T1258"/>
  <c r="S1258"/>
  <c r="P1258"/>
  <c r="O1258"/>
  <c r="N1258"/>
  <c r="Q1258" s="1"/>
  <c r="M1258"/>
  <c r="I1258"/>
  <c r="V1258" s="1"/>
  <c r="U1249"/>
  <c r="T1249"/>
  <c r="S1249"/>
  <c r="U1245"/>
  <c r="T1245"/>
  <c r="S1245"/>
  <c r="P1245"/>
  <c r="O1245"/>
  <c r="N1245"/>
  <c r="M1245"/>
  <c r="I1245"/>
  <c r="V1245" s="1"/>
  <c r="U1244"/>
  <c r="T1244"/>
  <c r="S1244"/>
  <c r="P1244"/>
  <c r="O1244"/>
  <c r="N1244"/>
  <c r="M1244"/>
  <c r="I1244"/>
  <c r="V1244" s="1"/>
  <c r="U1242"/>
  <c r="T1242"/>
  <c r="S1242"/>
  <c r="P1242"/>
  <c r="O1242"/>
  <c r="N1242"/>
  <c r="Q1242" s="1"/>
  <c r="M1242"/>
  <c r="I1242"/>
  <c r="V1242" s="1"/>
  <c r="L1240"/>
  <c r="K1240"/>
  <c r="J1240"/>
  <c r="M1240" s="1"/>
  <c r="H1240"/>
  <c r="U1240" s="1"/>
  <c r="G1240"/>
  <c r="T1240" s="1"/>
  <c r="F1240"/>
  <c r="S1240" s="1"/>
  <c r="L1239"/>
  <c r="K1239"/>
  <c r="M1239" s="1"/>
  <c r="J1239"/>
  <c r="H1239"/>
  <c r="U1239" s="1"/>
  <c r="G1239"/>
  <c r="T1239" s="1"/>
  <c r="F1239"/>
  <c r="S1239" s="1"/>
  <c r="L1238"/>
  <c r="K1238"/>
  <c r="M1238" s="1"/>
  <c r="J1238"/>
  <c r="H1238"/>
  <c r="U1238" s="1"/>
  <c r="G1238"/>
  <c r="T1238" s="1"/>
  <c r="F1238"/>
  <c r="S1238" s="1"/>
  <c r="L1237"/>
  <c r="K1237"/>
  <c r="M1237" s="1"/>
  <c r="M1236" s="1"/>
  <c r="J1237"/>
  <c r="H1237"/>
  <c r="U1237" s="1"/>
  <c r="G1237"/>
  <c r="T1237" s="1"/>
  <c r="F1237"/>
  <c r="S1237" s="1"/>
  <c r="L1236"/>
  <c r="K1236"/>
  <c r="J1236"/>
  <c r="H1236"/>
  <c r="U1236" s="1"/>
  <c r="G1236"/>
  <c r="T1236" s="1"/>
  <c r="F1236"/>
  <c r="S1236" s="1"/>
  <c r="L1235"/>
  <c r="K1235"/>
  <c r="J1235"/>
  <c r="M1235" s="1"/>
  <c r="M1234" s="1"/>
  <c r="H1235"/>
  <c r="U1235" s="1"/>
  <c r="G1235"/>
  <c r="T1235" s="1"/>
  <c r="F1235"/>
  <c r="I1235" s="1"/>
  <c r="L1234"/>
  <c r="K1234"/>
  <c r="J1234"/>
  <c r="H1234"/>
  <c r="U1234" s="1"/>
  <c r="G1234"/>
  <c r="T1234" s="1"/>
  <c r="F1234"/>
  <c r="S1234" s="1"/>
  <c r="U1233"/>
  <c r="T1233"/>
  <c r="S1233"/>
  <c r="L1231"/>
  <c r="K1231"/>
  <c r="J1231"/>
  <c r="M1231" s="1"/>
  <c r="H1231"/>
  <c r="U1231" s="1"/>
  <c r="G1231"/>
  <c r="T1231" s="1"/>
  <c r="F1231"/>
  <c r="S1231" s="1"/>
  <c r="L1230"/>
  <c r="L1232" s="1"/>
  <c r="L1241" s="1"/>
  <c r="K1230"/>
  <c r="K1232" s="1"/>
  <c r="K1241" s="1"/>
  <c r="J1230"/>
  <c r="J1232" s="1"/>
  <c r="J1241" s="1"/>
  <c r="H1230"/>
  <c r="H1232" s="1"/>
  <c r="G1230"/>
  <c r="G1232" s="1"/>
  <c r="F1230"/>
  <c r="F1232" s="1"/>
  <c r="U1229"/>
  <c r="T1229"/>
  <c r="S1229"/>
  <c r="P1229"/>
  <c r="O1229"/>
  <c r="N1229"/>
  <c r="M1229"/>
  <c r="I1229"/>
  <c r="V1229" s="1"/>
  <c r="U1228"/>
  <c r="T1228"/>
  <c r="S1228"/>
  <c r="P1228"/>
  <c r="O1228"/>
  <c r="N1228"/>
  <c r="Q1228" s="1"/>
  <c r="M1228"/>
  <c r="I1228"/>
  <c r="V1228" s="1"/>
  <c r="L1226"/>
  <c r="K1226"/>
  <c r="J1226"/>
  <c r="M1226" s="1"/>
  <c r="H1226"/>
  <c r="U1226" s="1"/>
  <c r="G1226"/>
  <c r="T1226" s="1"/>
  <c r="F1226"/>
  <c r="I1226" s="1"/>
  <c r="V1226" s="1"/>
  <c r="L1225"/>
  <c r="K1225"/>
  <c r="J1225"/>
  <c r="M1225" s="1"/>
  <c r="H1225"/>
  <c r="U1225" s="1"/>
  <c r="G1225"/>
  <c r="T1225" s="1"/>
  <c r="F1225"/>
  <c r="I1225" s="1"/>
  <c r="L1224"/>
  <c r="K1224"/>
  <c r="J1224"/>
  <c r="M1224" s="1"/>
  <c r="H1224"/>
  <c r="U1224" s="1"/>
  <c r="G1224"/>
  <c r="T1224" s="1"/>
  <c r="F1224"/>
  <c r="S1224" s="1"/>
  <c r="L1223"/>
  <c r="K1223"/>
  <c r="J1223"/>
  <c r="M1223" s="1"/>
  <c r="M1222" s="1"/>
  <c r="H1223"/>
  <c r="U1223" s="1"/>
  <c r="G1223"/>
  <c r="T1223" s="1"/>
  <c r="F1223"/>
  <c r="I1223" s="1"/>
  <c r="L1222"/>
  <c r="K1222"/>
  <c r="J1222"/>
  <c r="H1222"/>
  <c r="U1222" s="1"/>
  <c r="G1222"/>
  <c r="T1222" s="1"/>
  <c r="F1222"/>
  <c r="S1222" s="1"/>
  <c r="L1221"/>
  <c r="K1221"/>
  <c r="J1221"/>
  <c r="M1221" s="1"/>
  <c r="M1220" s="1"/>
  <c r="H1221"/>
  <c r="U1221" s="1"/>
  <c r="G1221"/>
  <c r="T1221" s="1"/>
  <c r="F1221"/>
  <c r="I1221" s="1"/>
  <c r="L1220"/>
  <c r="K1220"/>
  <c r="J1220"/>
  <c r="H1220"/>
  <c r="U1220" s="1"/>
  <c r="G1220"/>
  <c r="T1220" s="1"/>
  <c r="F1220"/>
  <c r="S1220" s="1"/>
  <c r="U1219"/>
  <c r="T1219"/>
  <c r="S1219"/>
  <c r="L1217"/>
  <c r="K1217"/>
  <c r="J1217"/>
  <c r="M1217" s="1"/>
  <c r="H1217"/>
  <c r="U1217" s="1"/>
  <c r="G1217"/>
  <c r="T1217" s="1"/>
  <c r="F1217"/>
  <c r="S1217" s="1"/>
  <c r="L1216"/>
  <c r="L1218" s="1"/>
  <c r="L1227" s="1"/>
  <c r="L1243" s="1"/>
  <c r="K1216"/>
  <c r="K1218" s="1"/>
  <c r="K1227" s="1"/>
  <c r="K1243" s="1"/>
  <c r="J1216"/>
  <c r="J1218" s="1"/>
  <c r="J1227" s="1"/>
  <c r="J1243" s="1"/>
  <c r="H1216"/>
  <c r="H1218" s="1"/>
  <c r="G1216"/>
  <c r="G1218" s="1"/>
  <c r="F1216"/>
  <c r="F1218" s="1"/>
  <c r="U1215"/>
  <c r="T1215"/>
  <c r="S1215"/>
  <c r="P1215"/>
  <c r="O1215"/>
  <c r="N1215"/>
  <c r="M1215"/>
  <c r="I1215"/>
  <c r="V1215" s="1"/>
  <c r="U1214"/>
  <c r="T1214"/>
  <c r="S1214"/>
  <c r="P1214"/>
  <c r="O1214"/>
  <c r="N1214"/>
  <c r="M1214"/>
  <c r="I1214"/>
  <c r="V1214" s="1"/>
  <c r="U1213"/>
  <c r="T1213"/>
  <c r="S1213"/>
  <c r="P1213"/>
  <c r="O1213"/>
  <c r="N1213"/>
  <c r="Q1213" s="1"/>
  <c r="M1213"/>
  <c r="I1213"/>
  <c r="V1213" s="1"/>
  <c r="L1211"/>
  <c r="L1256" s="1"/>
  <c r="K1211"/>
  <c r="K1256" s="1"/>
  <c r="J1211"/>
  <c r="J1256" s="1"/>
  <c r="H1211"/>
  <c r="H1256" s="1"/>
  <c r="G1211"/>
  <c r="G1256" s="1"/>
  <c r="F1211"/>
  <c r="F1256" s="1"/>
  <c r="L1210"/>
  <c r="L1255" s="1"/>
  <c r="K1210"/>
  <c r="K1255" s="1"/>
  <c r="J1210"/>
  <c r="J1255" s="1"/>
  <c r="H1210"/>
  <c r="H1255" s="1"/>
  <c r="G1210"/>
  <c r="G1255" s="1"/>
  <c r="F1210"/>
  <c r="F1255" s="1"/>
  <c r="L1209"/>
  <c r="L1254" s="1"/>
  <c r="K1209"/>
  <c r="K1254" s="1"/>
  <c r="J1209"/>
  <c r="J1254" s="1"/>
  <c r="M1254" s="1"/>
  <c r="H1209"/>
  <c r="H1254" s="1"/>
  <c r="G1209"/>
  <c r="G1254" s="1"/>
  <c r="F1209"/>
  <c r="F1254" s="1"/>
  <c r="L1208"/>
  <c r="L1253" s="1"/>
  <c r="L1252" s="1"/>
  <c r="K1208"/>
  <c r="K1253" s="1"/>
  <c r="K1252" s="1"/>
  <c r="J1208"/>
  <c r="J1253" s="1"/>
  <c r="H1208"/>
  <c r="H1253" s="1"/>
  <c r="G1208"/>
  <c r="G1253" s="1"/>
  <c r="F1208"/>
  <c r="F1253" s="1"/>
  <c r="L1207"/>
  <c r="K1207"/>
  <c r="J1207"/>
  <c r="H1207"/>
  <c r="U1207" s="1"/>
  <c r="G1207"/>
  <c r="T1207" s="1"/>
  <c r="F1207"/>
  <c r="S1207" s="1"/>
  <c r="L1206"/>
  <c r="L1251" s="1"/>
  <c r="L1250" s="1"/>
  <c r="K1206"/>
  <c r="K1251" s="1"/>
  <c r="K1250" s="1"/>
  <c r="J1206"/>
  <c r="J1251" s="1"/>
  <c r="H1206"/>
  <c r="H1251" s="1"/>
  <c r="G1206"/>
  <c r="G1251" s="1"/>
  <c r="F1206"/>
  <c r="F1251" s="1"/>
  <c r="L1205"/>
  <c r="K1205"/>
  <c r="J1205"/>
  <c r="H1205"/>
  <c r="U1205" s="1"/>
  <c r="G1205"/>
  <c r="T1205" s="1"/>
  <c r="F1205"/>
  <c r="S1205" s="1"/>
  <c r="U1204"/>
  <c r="T1204"/>
  <c r="S1204"/>
  <c r="L1202"/>
  <c r="L1247" s="1"/>
  <c r="K1202"/>
  <c r="K1247" s="1"/>
  <c r="J1202"/>
  <c r="J1247" s="1"/>
  <c r="M1247" s="1"/>
  <c r="H1202"/>
  <c r="H1247" s="1"/>
  <c r="G1202"/>
  <c r="G1247" s="1"/>
  <c r="F1202"/>
  <c r="F1247" s="1"/>
  <c r="V37" i="19" s="1"/>
  <c r="L1201" i="8"/>
  <c r="K1201"/>
  <c r="J1201"/>
  <c r="M1201" s="1"/>
  <c r="H1201"/>
  <c r="U1201" s="1"/>
  <c r="G1201"/>
  <c r="T1201" s="1"/>
  <c r="F1201"/>
  <c r="S1201" s="1"/>
  <c r="L1200"/>
  <c r="K1200"/>
  <c r="M1200" s="1"/>
  <c r="J1200"/>
  <c r="H1200"/>
  <c r="U1200" s="1"/>
  <c r="G1200"/>
  <c r="T1200" s="1"/>
  <c r="F1200"/>
  <c r="S1200" s="1"/>
  <c r="L1199"/>
  <c r="K1199"/>
  <c r="J1199"/>
  <c r="M1199" s="1"/>
  <c r="M1198" s="1"/>
  <c r="H1199"/>
  <c r="U1199" s="1"/>
  <c r="G1199"/>
  <c r="T1199" s="1"/>
  <c r="F1199"/>
  <c r="S1199" s="1"/>
  <c r="L1198"/>
  <c r="L1246" s="1"/>
  <c r="L1248" s="1"/>
  <c r="K1198"/>
  <c r="K1246" s="1"/>
  <c r="K1248" s="1"/>
  <c r="J1198"/>
  <c r="J1246" s="1"/>
  <c r="H1198"/>
  <c r="H1246" s="1"/>
  <c r="G1198"/>
  <c r="G1246" s="1"/>
  <c r="F1198"/>
  <c r="F1246" s="1"/>
  <c r="U1196"/>
  <c r="T1196"/>
  <c r="S1196"/>
  <c r="P1196"/>
  <c r="O1196"/>
  <c r="N1196"/>
  <c r="M1196"/>
  <c r="I1196"/>
  <c r="V1196" s="1"/>
  <c r="U1187"/>
  <c r="T1187"/>
  <c r="S1187"/>
  <c r="U1183"/>
  <c r="T1183"/>
  <c r="S1183"/>
  <c r="P1183"/>
  <c r="O1183"/>
  <c r="N1183"/>
  <c r="M1183"/>
  <c r="I1183"/>
  <c r="V1183" s="1"/>
  <c r="U1182"/>
  <c r="T1182"/>
  <c r="S1182"/>
  <c r="P1182"/>
  <c r="O1182"/>
  <c r="N1182"/>
  <c r="Q1182" s="1"/>
  <c r="M1182"/>
  <c r="I1182"/>
  <c r="V1182" s="1"/>
  <c r="U1180"/>
  <c r="T1180"/>
  <c r="S1180"/>
  <c r="P1180"/>
  <c r="O1180"/>
  <c r="N1180"/>
  <c r="Q1180" s="1"/>
  <c r="M1180"/>
  <c r="I1180"/>
  <c r="V1180" s="1"/>
  <c r="L1178"/>
  <c r="K1178"/>
  <c r="J1178"/>
  <c r="M1178" s="1"/>
  <c r="H1178"/>
  <c r="U1178" s="1"/>
  <c r="G1178"/>
  <c r="T1178" s="1"/>
  <c r="F1178"/>
  <c r="S1178" s="1"/>
  <c r="L1177"/>
  <c r="K1177"/>
  <c r="J1177"/>
  <c r="M1177" s="1"/>
  <c r="H1177"/>
  <c r="U1177" s="1"/>
  <c r="G1177"/>
  <c r="T1177" s="1"/>
  <c r="F1177"/>
  <c r="S1177" s="1"/>
  <c r="L1176"/>
  <c r="K1176"/>
  <c r="J1176"/>
  <c r="M1176" s="1"/>
  <c r="H1176"/>
  <c r="U1176" s="1"/>
  <c r="G1176"/>
  <c r="T1176" s="1"/>
  <c r="F1176"/>
  <c r="S1176" s="1"/>
  <c r="L1175"/>
  <c r="K1175"/>
  <c r="J1175"/>
  <c r="M1175" s="1"/>
  <c r="M1174" s="1"/>
  <c r="H1175"/>
  <c r="U1175" s="1"/>
  <c r="G1175"/>
  <c r="T1175" s="1"/>
  <c r="F1175"/>
  <c r="S1175" s="1"/>
  <c r="L1174"/>
  <c r="K1174"/>
  <c r="J1174"/>
  <c r="H1174"/>
  <c r="U1174" s="1"/>
  <c r="G1174"/>
  <c r="F1174"/>
  <c r="S1174" s="1"/>
  <c r="L1173"/>
  <c r="K1173"/>
  <c r="J1173"/>
  <c r="M1173" s="1"/>
  <c r="M1172" s="1"/>
  <c r="H1173"/>
  <c r="U1173" s="1"/>
  <c r="G1173"/>
  <c r="T1173" s="1"/>
  <c r="F1173"/>
  <c r="S1173" s="1"/>
  <c r="L1172"/>
  <c r="K1172"/>
  <c r="J1172"/>
  <c r="H1172"/>
  <c r="U1172" s="1"/>
  <c r="G1172"/>
  <c r="T1172" s="1"/>
  <c r="F1172"/>
  <c r="S1172" s="1"/>
  <c r="U1171"/>
  <c r="T1171"/>
  <c r="S1171"/>
  <c r="L1169"/>
  <c r="K1169"/>
  <c r="J1169"/>
  <c r="M1169" s="1"/>
  <c r="H1169"/>
  <c r="U1169" s="1"/>
  <c r="G1169"/>
  <c r="T1169" s="1"/>
  <c r="F1169"/>
  <c r="I1169" s="1"/>
  <c r="L1168"/>
  <c r="L1170" s="1"/>
  <c r="L1179" s="1"/>
  <c r="K1168"/>
  <c r="K1170" s="1"/>
  <c r="K1179" s="1"/>
  <c r="J1168"/>
  <c r="M1168" s="1"/>
  <c r="M1170" s="1"/>
  <c r="M1179" s="1"/>
  <c r="H1168"/>
  <c r="H1170" s="1"/>
  <c r="G1168"/>
  <c r="G1170" s="1"/>
  <c r="F1168"/>
  <c r="I1168" s="1"/>
  <c r="U1166"/>
  <c r="T1166"/>
  <c r="S1166"/>
  <c r="P1166"/>
  <c r="O1166"/>
  <c r="N1166"/>
  <c r="M1166"/>
  <c r="I1166"/>
  <c r="V1166" s="1"/>
  <c r="L1164"/>
  <c r="K1164"/>
  <c r="J1164"/>
  <c r="M1164" s="1"/>
  <c r="H1164"/>
  <c r="U1164" s="1"/>
  <c r="G1164"/>
  <c r="T1164" s="1"/>
  <c r="F1164"/>
  <c r="S1164" s="1"/>
  <c r="L1163"/>
  <c r="K1163"/>
  <c r="J1163"/>
  <c r="M1163" s="1"/>
  <c r="H1163"/>
  <c r="U1163" s="1"/>
  <c r="G1163"/>
  <c r="T1163" s="1"/>
  <c r="F1163"/>
  <c r="S1163" s="1"/>
  <c r="L1162"/>
  <c r="K1162"/>
  <c r="J1162"/>
  <c r="M1162" s="1"/>
  <c r="H1162"/>
  <c r="U1162" s="1"/>
  <c r="G1162"/>
  <c r="T1162" s="1"/>
  <c r="F1162"/>
  <c r="S1162" s="1"/>
  <c r="L1161"/>
  <c r="K1161"/>
  <c r="J1161"/>
  <c r="M1161" s="1"/>
  <c r="M1160" s="1"/>
  <c r="H1161"/>
  <c r="U1161" s="1"/>
  <c r="G1161"/>
  <c r="T1161" s="1"/>
  <c r="F1161"/>
  <c r="S1161" s="1"/>
  <c r="L1160"/>
  <c r="K1160"/>
  <c r="J1160"/>
  <c r="H1160"/>
  <c r="U1160" s="1"/>
  <c r="G1160"/>
  <c r="T1160" s="1"/>
  <c r="F1160"/>
  <c r="S1160" s="1"/>
  <c r="L1159"/>
  <c r="K1159"/>
  <c r="J1159"/>
  <c r="M1159" s="1"/>
  <c r="M1158" s="1"/>
  <c r="H1159"/>
  <c r="U1159" s="1"/>
  <c r="G1159"/>
  <c r="T1159" s="1"/>
  <c r="F1159"/>
  <c r="S1159" s="1"/>
  <c r="L1158"/>
  <c r="K1158"/>
  <c r="J1158"/>
  <c r="H1158"/>
  <c r="U1158" s="1"/>
  <c r="G1158"/>
  <c r="T1158" s="1"/>
  <c r="F1158"/>
  <c r="S1158" s="1"/>
  <c r="U1157"/>
  <c r="T1157"/>
  <c r="S1157"/>
  <c r="L1155"/>
  <c r="K1155"/>
  <c r="J1155"/>
  <c r="M1155" s="1"/>
  <c r="H1155"/>
  <c r="U1155" s="1"/>
  <c r="G1155"/>
  <c r="T1155" s="1"/>
  <c r="F1155"/>
  <c r="I1155" s="1"/>
  <c r="V1155" s="1"/>
  <c r="L1154"/>
  <c r="L1156" s="1"/>
  <c r="L1165" s="1"/>
  <c r="L1181" s="1"/>
  <c r="K1154"/>
  <c r="K1156" s="1"/>
  <c r="K1165" s="1"/>
  <c r="K1181" s="1"/>
  <c r="J1154"/>
  <c r="M1154" s="1"/>
  <c r="M1156" s="1"/>
  <c r="H1154"/>
  <c r="H1156" s="1"/>
  <c r="G1154"/>
  <c r="G1156" s="1"/>
  <c r="F1154"/>
  <c r="I1154" s="1"/>
  <c r="U1153"/>
  <c r="T1153"/>
  <c r="S1153"/>
  <c r="P1153"/>
  <c r="O1153"/>
  <c r="N1153"/>
  <c r="M1153"/>
  <c r="I1153"/>
  <c r="V1153" s="1"/>
  <c r="U1152"/>
  <c r="T1152"/>
  <c r="S1152"/>
  <c r="P1152"/>
  <c r="O1152"/>
  <c r="N1152"/>
  <c r="M1152"/>
  <c r="I1152"/>
  <c r="V1152" s="1"/>
  <c r="U1151"/>
  <c r="T1151"/>
  <c r="S1151"/>
  <c r="P1151"/>
  <c r="O1151"/>
  <c r="N1151"/>
  <c r="Q1151" s="1"/>
  <c r="M1151"/>
  <c r="I1151"/>
  <c r="V1151" s="1"/>
  <c r="L1149"/>
  <c r="L1194" s="1"/>
  <c r="K1149"/>
  <c r="K1194" s="1"/>
  <c r="J1149"/>
  <c r="J1194" s="1"/>
  <c r="H1149"/>
  <c r="U1149" s="1"/>
  <c r="G1149"/>
  <c r="G1194" s="1"/>
  <c r="F1149"/>
  <c r="S1149" s="1"/>
  <c r="L1148"/>
  <c r="L1193" s="1"/>
  <c r="K1148"/>
  <c r="K1193" s="1"/>
  <c r="J1148"/>
  <c r="J1193" s="1"/>
  <c r="H1148"/>
  <c r="U1148" s="1"/>
  <c r="G1148"/>
  <c r="G1193" s="1"/>
  <c r="F1148"/>
  <c r="S1148" s="1"/>
  <c r="L1147"/>
  <c r="L1192" s="1"/>
  <c r="K1147"/>
  <c r="K1192" s="1"/>
  <c r="J1147"/>
  <c r="J1192" s="1"/>
  <c r="H1147"/>
  <c r="U1147" s="1"/>
  <c r="G1147"/>
  <c r="G1192" s="1"/>
  <c r="F1147"/>
  <c r="S1147" s="1"/>
  <c r="L1146"/>
  <c r="L1191" s="1"/>
  <c r="L1190" s="1"/>
  <c r="K1146"/>
  <c r="K1191" s="1"/>
  <c r="K1190" s="1"/>
  <c r="J1146"/>
  <c r="J1191" s="1"/>
  <c r="H1146"/>
  <c r="U1146" s="1"/>
  <c r="G1146"/>
  <c r="G1191" s="1"/>
  <c r="F1146"/>
  <c r="S1146" s="1"/>
  <c r="L1145"/>
  <c r="K1145"/>
  <c r="J1145"/>
  <c r="H1145"/>
  <c r="U1145" s="1"/>
  <c r="G1145"/>
  <c r="T1145" s="1"/>
  <c r="F1145"/>
  <c r="S1145" s="1"/>
  <c r="L1144"/>
  <c r="L1189" s="1"/>
  <c r="L1188" s="1"/>
  <c r="K1144"/>
  <c r="K1189" s="1"/>
  <c r="K1188" s="1"/>
  <c r="J1144"/>
  <c r="J1189" s="1"/>
  <c r="H1144"/>
  <c r="U1144" s="1"/>
  <c r="G1144"/>
  <c r="G1189" s="1"/>
  <c r="F1144"/>
  <c r="S1144" s="1"/>
  <c r="L1143"/>
  <c r="K1143"/>
  <c r="J1143"/>
  <c r="H1143"/>
  <c r="U1143" s="1"/>
  <c r="G1143"/>
  <c r="T1143" s="1"/>
  <c r="F1143"/>
  <c r="S1143" s="1"/>
  <c r="U1142"/>
  <c r="T1142"/>
  <c r="S1142"/>
  <c r="L1140"/>
  <c r="L1185" s="1"/>
  <c r="K1140"/>
  <c r="K1185" s="1"/>
  <c r="J1140"/>
  <c r="M1140" s="1"/>
  <c r="H1140"/>
  <c r="H1185" s="1"/>
  <c r="G1140"/>
  <c r="G1185" s="1"/>
  <c r="F1140"/>
  <c r="I1140" s="1"/>
  <c r="L1139"/>
  <c r="K1139"/>
  <c r="J1139"/>
  <c r="M1139" s="1"/>
  <c r="H1139"/>
  <c r="U1139" s="1"/>
  <c r="G1139"/>
  <c r="T1139" s="1"/>
  <c r="F1139"/>
  <c r="I1139" s="1"/>
  <c r="L1138"/>
  <c r="K1138"/>
  <c r="J1138"/>
  <c r="M1138" s="1"/>
  <c r="H1138"/>
  <c r="P1138" s="1"/>
  <c r="G1138"/>
  <c r="T1138" s="1"/>
  <c r="F1138"/>
  <c r="N1138" s="1"/>
  <c r="L1137"/>
  <c r="K1137"/>
  <c r="J1137"/>
  <c r="M1137" s="1"/>
  <c r="M1136" s="1"/>
  <c r="H1137"/>
  <c r="U1137" s="1"/>
  <c r="G1137"/>
  <c r="T1137" s="1"/>
  <c r="F1137"/>
  <c r="S1137" s="1"/>
  <c r="L1136"/>
  <c r="L1184" s="1"/>
  <c r="L1186" s="1"/>
  <c r="K1136"/>
  <c r="K1184" s="1"/>
  <c r="K1186" s="1"/>
  <c r="J1136"/>
  <c r="J1184" s="1"/>
  <c r="H1136"/>
  <c r="U1136" s="1"/>
  <c r="G1136"/>
  <c r="G1184" s="1"/>
  <c r="F1136"/>
  <c r="S1136" s="1"/>
  <c r="U1135"/>
  <c r="T1135"/>
  <c r="S1135"/>
  <c r="P1135"/>
  <c r="O1135"/>
  <c r="N1135"/>
  <c r="M1135"/>
  <c r="I1135"/>
  <c r="V1135" s="1"/>
  <c r="U1134"/>
  <c r="T1134"/>
  <c r="S1134"/>
  <c r="P1134"/>
  <c r="O1134"/>
  <c r="N1134"/>
  <c r="Q1134" s="1"/>
  <c r="M1134"/>
  <c r="I1134"/>
  <c r="V1134" s="1"/>
  <c r="U1125"/>
  <c r="T1125"/>
  <c r="S1125"/>
  <c r="U1121"/>
  <c r="T1121"/>
  <c r="S1121"/>
  <c r="P1121"/>
  <c r="O1121"/>
  <c r="N1121"/>
  <c r="M1121"/>
  <c r="I1121"/>
  <c r="V1121" s="1"/>
  <c r="U1120"/>
  <c r="T1120"/>
  <c r="S1120"/>
  <c r="P1120"/>
  <c r="O1120"/>
  <c r="N1120"/>
  <c r="Q1120" s="1"/>
  <c r="M1120"/>
  <c r="I1120"/>
  <c r="V1120" s="1"/>
  <c r="U1118"/>
  <c r="T1118"/>
  <c r="S1118"/>
  <c r="P1118"/>
  <c r="O1118"/>
  <c r="N1118"/>
  <c r="Q1118" s="1"/>
  <c r="M1118"/>
  <c r="I1118"/>
  <c r="V1118" s="1"/>
  <c r="L1116"/>
  <c r="K1116"/>
  <c r="J1116"/>
  <c r="M1116" s="1"/>
  <c r="H1116"/>
  <c r="U1116" s="1"/>
  <c r="G1116"/>
  <c r="T1116" s="1"/>
  <c r="F1116"/>
  <c r="S1116" s="1"/>
  <c r="L1115"/>
  <c r="K1115"/>
  <c r="J1115"/>
  <c r="M1115" s="1"/>
  <c r="H1115"/>
  <c r="U1115" s="1"/>
  <c r="G1115"/>
  <c r="T1115" s="1"/>
  <c r="F1115"/>
  <c r="S1115" s="1"/>
  <c r="L1114"/>
  <c r="K1114"/>
  <c r="J1114"/>
  <c r="M1114" s="1"/>
  <c r="H1114"/>
  <c r="U1114" s="1"/>
  <c r="G1114"/>
  <c r="T1114" s="1"/>
  <c r="F1114"/>
  <c r="S1114" s="1"/>
  <c r="L1113"/>
  <c r="K1113"/>
  <c r="J1113"/>
  <c r="M1113" s="1"/>
  <c r="M1112" s="1"/>
  <c r="H1113"/>
  <c r="U1113" s="1"/>
  <c r="G1113"/>
  <c r="T1113" s="1"/>
  <c r="F1113"/>
  <c r="S1113" s="1"/>
  <c r="L1112"/>
  <c r="K1112"/>
  <c r="J1112"/>
  <c r="H1112"/>
  <c r="U1112" s="1"/>
  <c r="G1112"/>
  <c r="T1112" s="1"/>
  <c r="F1112"/>
  <c r="S1112" s="1"/>
  <c r="L1111"/>
  <c r="K1111"/>
  <c r="J1111"/>
  <c r="M1111" s="1"/>
  <c r="M1110" s="1"/>
  <c r="H1111"/>
  <c r="U1111" s="1"/>
  <c r="G1111"/>
  <c r="T1111" s="1"/>
  <c r="F1111"/>
  <c r="S1111" s="1"/>
  <c r="L1110"/>
  <c r="K1110"/>
  <c r="J1110"/>
  <c r="H1110"/>
  <c r="U1110" s="1"/>
  <c r="G1110"/>
  <c r="T1110" s="1"/>
  <c r="F1110"/>
  <c r="S1110" s="1"/>
  <c r="U1109"/>
  <c r="T1109"/>
  <c r="S1109"/>
  <c r="L1107"/>
  <c r="K1107"/>
  <c r="J1107"/>
  <c r="M1107" s="1"/>
  <c r="H1107"/>
  <c r="U1107" s="1"/>
  <c r="G1107"/>
  <c r="T1107" s="1"/>
  <c r="F1107"/>
  <c r="I1107" s="1"/>
  <c r="L1106"/>
  <c r="L1108" s="1"/>
  <c r="L1117" s="1"/>
  <c r="K1106"/>
  <c r="K1108" s="1"/>
  <c r="K1117" s="1"/>
  <c r="J1106"/>
  <c r="M1106" s="1"/>
  <c r="M1108" s="1"/>
  <c r="M1117" s="1"/>
  <c r="H1106"/>
  <c r="H1108" s="1"/>
  <c r="G1106"/>
  <c r="G1108" s="1"/>
  <c r="F1106"/>
  <c r="I1106" s="1"/>
  <c r="U1105"/>
  <c r="T1105"/>
  <c r="S1105"/>
  <c r="P1105"/>
  <c r="O1105"/>
  <c r="N1105"/>
  <c r="M1105"/>
  <c r="I1105"/>
  <c r="V1105" s="1"/>
  <c r="U1104"/>
  <c r="T1104"/>
  <c r="S1104"/>
  <c r="P1104"/>
  <c r="O1104"/>
  <c r="N1104"/>
  <c r="M1104"/>
  <c r="I1104"/>
  <c r="V1104" s="1"/>
  <c r="L1102"/>
  <c r="K1102"/>
  <c r="J1102"/>
  <c r="M1102" s="1"/>
  <c r="H1102"/>
  <c r="U1102" s="1"/>
  <c r="G1102"/>
  <c r="T1102" s="1"/>
  <c r="F1102"/>
  <c r="S1102" s="1"/>
  <c r="L1101"/>
  <c r="K1101"/>
  <c r="J1101"/>
  <c r="M1101" s="1"/>
  <c r="H1101"/>
  <c r="U1101" s="1"/>
  <c r="G1101"/>
  <c r="T1101" s="1"/>
  <c r="F1101"/>
  <c r="S1101" s="1"/>
  <c r="L1100"/>
  <c r="K1100"/>
  <c r="M1100" s="1"/>
  <c r="J1100"/>
  <c r="H1100"/>
  <c r="U1100" s="1"/>
  <c r="G1100"/>
  <c r="T1100" s="1"/>
  <c r="F1100"/>
  <c r="S1100" s="1"/>
  <c r="L1099"/>
  <c r="K1099"/>
  <c r="M1099" s="1"/>
  <c r="J1099"/>
  <c r="H1099"/>
  <c r="U1099" s="1"/>
  <c r="G1099"/>
  <c r="T1099" s="1"/>
  <c r="F1099"/>
  <c r="S1099" s="1"/>
  <c r="L1098"/>
  <c r="K1098"/>
  <c r="J1098"/>
  <c r="H1098"/>
  <c r="U1098" s="1"/>
  <c r="G1098"/>
  <c r="F1098"/>
  <c r="S1098" s="1"/>
  <c r="L1097"/>
  <c r="K1097"/>
  <c r="M1097" s="1"/>
  <c r="M1096" s="1"/>
  <c r="J1097"/>
  <c r="H1097"/>
  <c r="U1097" s="1"/>
  <c r="G1097"/>
  <c r="T1097" s="1"/>
  <c r="F1097"/>
  <c r="S1097" s="1"/>
  <c r="L1096"/>
  <c r="K1096"/>
  <c r="J1096"/>
  <c r="H1096"/>
  <c r="U1096" s="1"/>
  <c r="G1096"/>
  <c r="T1096" s="1"/>
  <c r="F1096"/>
  <c r="S1096" s="1"/>
  <c r="U1095"/>
  <c r="T1095"/>
  <c r="S1095"/>
  <c r="L1093"/>
  <c r="K1093"/>
  <c r="J1093"/>
  <c r="M1093" s="1"/>
  <c r="H1093"/>
  <c r="U1093" s="1"/>
  <c r="G1093"/>
  <c r="T1093" s="1"/>
  <c r="F1093"/>
  <c r="I1093" s="1"/>
  <c r="L1092"/>
  <c r="L1094" s="1"/>
  <c r="L1103" s="1"/>
  <c r="K1092"/>
  <c r="K1094" s="1"/>
  <c r="K1103" s="1"/>
  <c r="J1092"/>
  <c r="M1092" s="1"/>
  <c r="M1094" s="1"/>
  <c r="H1092"/>
  <c r="H1094" s="1"/>
  <c r="G1092"/>
  <c r="G1094" s="1"/>
  <c r="F1092"/>
  <c r="I1092" s="1"/>
  <c r="U1091"/>
  <c r="T1091"/>
  <c r="S1091"/>
  <c r="P1091"/>
  <c r="O1091"/>
  <c r="N1091"/>
  <c r="M1091"/>
  <c r="I1091"/>
  <c r="V1091" s="1"/>
  <c r="U1090"/>
  <c r="T1090"/>
  <c r="S1090"/>
  <c r="P1090"/>
  <c r="O1090"/>
  <c r="N1090"/>
  <c r="M1090"/>
  <c r="I1090"/>
  <c r="V1090" s="1"/>
  <c r="L1088"/>
  <c r="K1088"/>
  <c r="J1088"/>
  <c r="M1088" s="1"/>
  <c r="H1088"/>
  <c r="U1088" s="1"/>
  <c r="G1088"/>
  <c r="T1088" s="1"/>
  <c r="F1088"/>
  <c r="S1088" s="1"/>
  <c r="L1087"/>
  <c r="K1087"/>
  <c r="M1087" s="1"/>
  <c r="J1087"/>
  <c r="H1087"/>
  <c r="U1087" s="1"/>
  <c r="G1087"/>
  <c r="T1087" s="1"/>
  <c r="F1087"/>
  <c r="S1087" s="1"/>
  <c r="L1086"/>
  <c r="K1086"/>
  <c r="M1086" s="1"/>
  <c r="J1086"/>
  <c r="H1086"/>
  <c r="U1086" s="1"/>
  <c r="G1086"/>
  <c r="T1086" s="1"/>
  <c r="F1086"/>
  <c r="S1086" s="1"/>
  <c r="L1085"/>
  <c r="K1085"/>
  <c r="M1085" s="1"/>
  <c r="M1084" s="1"/>
  <c r="J1085"/>
  <c r="H1085"/>
  <c r="U1085" s="1"/>
  <c r="G1085"/>
  <c r="T1085" s="1"/>
  <c r="F1085"/>
  <c r="S1085" s="1"/>
  <c r="L1084"/>
  <c r="K1084"/>
  <c r="J1084"/>
  <c r="H1084"/>
  <c r="U1084" s="1"/>
  <c r="G1084"/>
  <c r="F1084"/>
  <c r="S1084" s="1"/>
  <c r="L1083"/>
  <c r="K1083"/>
  <c r="M1083" s="1"/>
  <c r="M1082" s="1"/>
  <c r="J1083"/>
  <c r="H1083"/>
  <c r="U1083" s="1"/>
  <c r="G1083"/>
  <c r="T1083" s="1"/>
  <c r="F1083"/>
  <c r="S1083" s="1"/>
  <c r="L1082"/>
  <c r="K1082"/>
  <c r="J1082"/>
  <c r="H1082"/>
  <c r="U1082" s="1"/>
  <c r="G1082"/>
  <c r="T1082" s="1"/>
  <c r="F1082"/>
  <c r="S1082" s="1"/>
  <c r="U1081"/>
  <c r="T1081"/>
  <c r="S1081"/>
  <c r="L1079"/>
  <c r="K1079"/>
  <c r="J1079"/>
  <c r="M1079" s="1"/>
  <c r="H1079"/>
  <c r="U1079" s="1"/>
  <c r="G1079"/>
  <c r="T1079" s="1"/>
  <c r="F1079"/>
  <c r="I1079" s="1"/>
  <c r="L1078"/>
  <c r="L1080" s="1"/>
  <c r="L1089" s="1"/>
  <c r="L1119" s="1"/>
  <c r="K1078"/>
  <c r="K1080" s="1"/>
  <c r="K1089" s="1"/>
  <c r="K1119" s="1"/>
  <c r="J1078"/>
  <c r="M1078" s="1"/>
  <c r="M1080" s="1"/>
  <c r="M1089" s="1"/>
  <c r="H1078"/>
  <c r="H1080" s="1"/>
  <c r="G1078"/>
  <c r="G1080" s="1"/>
  <c r="F1078"/>
  <c r="I1078" s="1"/>
  <c r="U1077"/>
  <c r="T1077"/>
  <c r="S1077"/>
  <c r="P1077"/>
  <c r="O1077"/>
  <c r="N1077"/>
  <c r="M1077"/>
  <c r="I1077"/>
  <c r="V1077" s="1"/>
  <c r="U1076"/>
  <c r="T1076"/>
  <c r="S1076"/>
  <c r="P1076"/>
  <c r="O1076"/>
  <c r="N1076"/>
  <c r="M1076"/>
  <c r="I1076"/>
  <c r="V1076" s="1"/>
  <c r="U1075"/>
  <c r="T1075"/>
  <c r="S1075"/>
  <c r="P1075"/>
  <c r="O1075"/>
  <c r="N1075"/>
  <c r="M1075"/>
  <c r="I1075"/>
  <c r="V1075" s="1"/>
  <c r="L1073"/>
  <c r="L1132" s="1"/>
  <c r="K1073"/>
  <c r="K1132" s="1"/>
  <c r="J1073"/>
  <c r="J1132" s="1"/>
  <c r="M1132" s="1"/>
  <c r="H1073"/>
  <c r="U1073" s="1"/>
  <c r="G1073"/>
  <c r="G1132" s="1"/>
  <c r="F1073"/>
  <c r="S1073" s="1"/>
  <c r="L1072"/>
  <c r="L1131" s="1"/>
  <c r="K1072"/>
  <c r="K1131" s="1"/>
  <c r="J1072"/>
  <c r="J1131" s="1"/>
  <c r="M1131" s="1"/>
  <c r="H1072"/>
  <c r="U1072" s="1"/>
  <c r="G1072"/>
  <c r="G1131" s="1"/>
  <c r="F1072"/>
  <c r="S1072" s="1"/>
  <c r="L1071"/>
  <c r="L1130" s="1"/>
  <c r="K1071"/>
  <c r="K1130" s="1"/>
  <c r="J1071"/>
  <c r="J1130" s="1"/>
  <c r="M1130" s="1"/>
  <c r="H1071"/>
  <c r="U1071" s="1"/>
  <c r="G1071"/>
  <c r="G1130" s="1"/>
  <c r="F1071"/>
  <c r="S1071" s="1"/>
  <c r="L1070"/>
  <c r="L1129" s="1"/>
  <c r="L1128" s="1"/>
  <c r="K1070"/>
  <c r="K1129" s="1"/>
  <c r="K1128" s="1"/>
  <c r="J1070"/>
  <c r="J1129" s="1"/>
  <c r="H1070"/>
  <c r="U1070" s="1"/>
  <c r="G1070"/>
  <c r="G1129" s="1"/>
  <c r="F1070"/>
  <c r="S1070" s="1"/>
  <c r="L1069"/>
  <c r="K1069"/>
  <c r="J1069"/>
  <c r="H1069"/>
  <c r="U1069" s="1"/>
  <c r="G1069"/>
  <c r="T1069" s="1"/>
  <c r="F1069"/>
  <c r="S1069" s="1"/>
  <c r="L1068"/>
  <c r="L1127" s="1"/>
  <c r="L1126" s="1"/>
  <c r="K1068"/>
  <c r="K1127" s="1"/>
  <c r="K1126" s="1"/>
  <c r="J1068"/>
  <c r="J1127" s="1"/>
  <c r="H1068"/>
  <c r="U1068" s="1"/>
  <c r="G1068"/>
  <c r="G1127" s="1"/>
  <c r="F1068"/>
  <c r="S1068" s="1"/>
  <c r="L1067"/>
  <c r="K1067"/>
  <c r="J1067"/>
  <c r="H1067"/>
  <c r="U1067" s="1"/>
  <c r="G1067"/>
  <c r="T1067" s="1"/>
  <c r="F1067"/>
  <c r="S1067" s="1"/>
  <c r="U1066"/>
  <c r="T1066"/>
  <c r="S1066"/>
  <c r="L1064"/>
  <c r="L1123" s="1"/>
  <c r="K1064"/>
  <c r="K1123" s="1"/>
  <c r="J1064"/>
  <c r="M1064" s="1"/>
  <c r="H1064"/>
  <c r="H1123" s="1"/>
  <c r="G1064"/>
  <c r="G1123" s="1"/>
  <c r="F1064"/>
  <c r="I1064" s="1"/>
  <c r="L1063"/>
  <c r="K1063"/>
  <c r="J1063"/>
  <c r="M1063" s="1"/>
  <c r="H1063"/>
  <c r="U1063" s="1"/>
  <c r="G1063"/>
  <c r="T1063" s="1"/>
  <c r="F1063"/>
  <c r="I1063" s="1"/>
  <c r="V1063" s="1"/>
  <c r="L1062"/>
  <c r="K1062"/>
  <c r="J1062"/>
  <c r="M1062" s="1"/>
  <c r="H1062"/>
  <c r="U1062" s="1"/>
  <c r="G1062"/>
  <c r="T1062" s="1"/>
  <c r="F1062"/>
  <c r="I1062" s="1"/>
  <c r="V1062" s="1"/>
  <c r="L1061"/>
  <c r="K1061"/>
  <c r="J1061"/>
  <c r="M1061" s="1"/>
  <c r="M1060" s="1"/>
  <c r="H1061"/>
  <c r="U1061" s="1"/>
  <c r="G1061"/>
  <c r="T1061" s="1"/>
  <c r="F1061"/>
  <c r="I1061" s="1"/>
  <c r="L1060"/>
  <c r="L1122" s="1"/>
  <c r="L1124" s="1"/>
  <c r="K1060"/>
  <c r="K1122" s="1"/>
  <c r="K1124" s="1"/>
  <c r="J1060"/>
  <c r="J1122" s="1"/>
  <c r="H1060"/>
  <c r="H1122" s="1"/>
  <c r="G1060"/>
  <c r="G1122" s="1"/>
  <c r="F1060"/>
  <c r="F1122" s="1"/>
  <c r="U1059"/>
  <c r="T1059"/>
  <c r="S1059"/>
  <c r="P1059"/>
  <c r="O1059"/>
  <c r="N1059"/>
  <c r="Q1059" s="1"/>
  <c r="M1059"/>
  <c r="I1059"/>
  <c r="V1059" s="1"/>
  <c r="U1058"/>
  <c r="T1058"/>
  <c r="S1058"/>
  <c r="P1058"/>
  <c r="O1058"/>
  <c r="N1058"/>
  <c r="Q1058" s="1"/>
  <c r="M1058"/>
  <c r="I1058"/>
  <c r="V1058" s="1"/>
  <c r="U1049"/>
  <c r="T1049"/>
  <c r="S1049"/>
  <c r="U1045"/>
  <c r="T1045"/>
  <c r="S1045"/>
  <c r="P1045"/>
  <c r="O1045"/>
  <c r="N1045"/>
  <c r="Q1045" s="1"/>
  <c r="M1045"/>
  <c r="I1045"/>
  <c r="V1045" s="1"/>
  <c r="U1044"/>
  <c r="T1044"/>
  <c r="S1044"/>
  <c r="P1044"/>
  <c r="O1044"/>
  <c r="N1044"/>
  <c r="Q1044" s="1"/>
  <c r="M1044"/>
  <c r="I1044"/>
  <c r="V1044" s="1"/>
  <c r="U1042"/>
  <c r="T1042"/>
  <c r="S1042"/>
  <c r="P1042"/>
  <c r="O1042"/>
  <c r="N1042"/>
  <c r="Q1042" s="1"/>
  <c r="M1042"/>
  <c r="I1042"/>
  <c r="V1042" s="1"/>
  <c r="L1040"/>
  <c r="K1040"/>
  <c r="M1040" s="1"/>
  <c r="J1040"/>
  <c r="H1040"/>
  <c r="U1040" s="1"/>
  <c r="G1040"/>
  <c r="T1040" s="1"/>
  <c r="F1040"/>
  <c r="S1040" s="1"/>
  <c r="L1039"/>
  <c r="K1039"/>
  <c r="M1039" s="1"/>
  <c r="J1039"/>
  <c r="H1039"/>
  <c r="U1039" s="1"/>
  <c r="G1039"/>
  <c r="T1039" s="1"/>
  <c r="F1039"/>
  <c r="S1039" s="1"/>
  <c r="L1038"/>
  <c r="K1038"/>
  <c r="M1038" s="1"/>
  <c r="J1038"/>
  <c r="H1038"/>
  <c r="U1038" s="1"/>
  <c r="G1038"/>
  <c r="T1038" s="1"/>
  <c r="F1038"/>
  <c r="S1038" s="1"/>
  <c r="L1037"/>
  <c r="K1037"/>
  <c r="M1037" s="1"/>
  <c r="M1036" s="1"/>
  <c r="J1037"/>
  <c r="H1037"/>
  <c r="U1037" s="1"/>
  <c r="G1037"/>
  <c r="T1037" s="1"/>
  <c r="F1037"/>
  <c r="S1037" s="1"/>
  <c r="L1036"/>
  <c r="J1036"/>
  <c r="H1036"/>
  <c r="U1036" s="1"/>
  <c r="F1036"/>
  <c r="S1036" s="1"/>
  <c r="L1035"/>
  <c r="K1035"/>
  <c r="J1035"/>
  <c r="M1035" s="1"/>
  <c r="M1034" s="1"/>
  <c r="H1035"/>
  <c r="U1035" s="1"/>
  <c r="G1035"/>
  <c r="T1035" s="1"/>
  <c r="F1035"/>
  <c r="S1035" s="1"/>
  <c r="L1034"/>
  <c r="K1034"/>
  <c r="J1034"/>
  <c r="H1034"/>
  <c r="U1034" s="1"/>
  <c r="G1034"/>
  <c r="T1034" s="1"/>
  <c r="F1034"/>
  <c r="S1034" s="1"/>
  <c r="U1033"/>
  <c r="T1033"/>
  <c r="S1033"/>
  <c r="L1031"/>
  <c r="K1031"/>
  <c r="M1031" s="1"/>
  <c r="J1031"/>
  <c r="H1031"/>
  <c r="U1031" s="1"/>
  <c r="G1031"/>
  <c r="T1031" s="1"/>
  <c r="F1031"/>
  <c r="S1031" s="1"/>
  <c r="L1030"/>
  <c r="L1032" s="1"/>
  <c r="L1041" s="1"/>
  <c r="K1030"/>
  <c r="K1032" s="1"/>
  <c r="J1030"/>
  <c r="J1032" s="1"/>
  <c r="J1041" s="1"/>
  <c r="H1030"/>
  <c r="H1032" s="1"/>
  <c r="G1030"/>
  <c r="G1032" s="1"/>
  <c r="F1030"/>
  <c r="F1032" s="1"/>
  <c r="U1029"/>
  <c r="T1029"/>
  <c r="S1029"/>
  <c r="P1029"/>
  <c r="O1029"/>
  <c r="Q1029" s="1"/>
  <c r="N1029"/>
  <c r="M1029"/>
  <c r="I1029"/>
  <c r="V1029" s="1"/>
  <c r="U1028"/>
  <c r="T1028"/>
  <c r="S1028"/>
  <c r="P1028"/>
  <c r="O1028"/>
  <c r="Q1028" s="1"/>
  <c r="N1028"/>
  <c r="M1028"/>
  <c r="I1028"/>
  <c r="V1028" s="1"/>
  <c r="L1026"/>
  <c r="K1026"/>
  <c r="J1026"/>
  <c r="M1026" s="1"/>
  <c r="H1026"/>
  <c r="U1026" s="1"/>
  <c r="G1026"/>
  <c r="T1026" s="1"/>
  <c r="F1026"/>
  <c r="S1026" s="1"/>
  <c r="L1025"/>
  <c r="K1025"/>
  <c r="M1025" s="1"/>
  <c r="J1025"/>
  <c r="H1025"/>
  <c r="U1025" s="1"/>
  <c r="G1025"/>
  <c r="T1025" s="1"/>
  <c r="F1025"/>
  <c r="S1025" s="1"/>
  <c r="L1024"/>
  <c r="K1024"/>
  <c r="M1024" s="1"/>
  <c r="J1024"/>
  <c r="H1024"/>
  <c r="U1024" s="1"/>
  <c r="G1024"/>
  <c r="T1024" s="1"/>
  <c r="F1024"/>
  <c r="S1024" s="1"/>
  <c r="L1023"/>
  <c r="K1023"/>
  <c r="M1023" s="1"/>
  <c r="M1022" s="1"/>
  <c r="J1023"/>
  <c r="H1023"/>
  <c r="U1023" s="1"/>
  <c r="G1023"/>
  <c r="T1023" s="1"/>
  <c r="F1023"/>
  <c r="S1023" s="1"/>
  <c r="L1022"/>
  <c r="K1022"/>
  <c r="J1022"/>
  <c r="H1022"/>
  <c r="U1022" s="1"/>
  <c r="G1022"/>
  <c r="T1022" s="1"/>
  <c r="F1022"/>
  <c r="S1022" s="1"/>
  <c r="L1021"/>
  <c r="K1021"/>
  <c r="M1021" s="1"/>
  <c r="M1020" s="1"/>
  <c r="J1021"/>
  <c r="H1021"/>
  <c r="U1021" s="1"/>
  <c r="G1021"/>
  <c r="T1021" s="1"/>
  <c r="F1021"/>
  <c r="S1021" s="1"/>
  <c r="L1020"/>
  <c r="K1020"/>
  <c r="J1020"/>
  <c r="H1020"/>
  <c r="U1020" s="1"/>
  <c r="G1020"/>
  <c r="T1020" s="1"/>
  <c r="F1020"/>
  <c r="S1020" s="1"/>
  <c r="U1019"/>
  <c r="T1019"/>
  <c r="S1019"/>
  <c r="L1017"/>
  <c r="K1017"/>
  <c r="J1017"/>
  <c r="M1017" s="1"/>
  <c r="H1017"/>
  <c r="U1017" s="1"/>
  <c r="G1017"/>
  <c r="T1017" s="1"/>
  <c r="F1017"/>
  <c r="I1017" s="1"/>
  <c r="L1016"/>
  <c r="L1018" s="1"/>
  <c r="L1027" s="1"/>
  <c r="K1016"/>
  <c r="K1018" s="1"/>
  <c r="K1027" s="1"/>
  <c r="J1016"/>
  <c r="M1016" s="1"/>
  <c r="M1018" s="1"/>
  <c r="M1027" s="1"/>
  <c r="H1016"/>
  <c r="H1018" s="1"/>
  <c r="G1016"/>
  <c r="G1018" s="1"/>
  <c r="F1016"/>
  <c r="I1016" s="1"/>
  <c r="U1015"/>
  <c r="T1015"/>
  <c r="S1015"/>
  <c r="P1015"/>
  <c r="O1015"/>
  <c r="N1015"/>
  <c r="M1015"/>
  <c r="I1015"/>
  <c r="V1015" s="1"/>
  <c r="U1014"/>
  <c r="T1014"/>
  <c r="S1014"/>
  <c r="P1014"/>
  <c r="O1014"/>
  <c r="N1014"/>
  <c r="M1014"/>
  <c r="I1014"/>
  <c r="V1014" s="1"/>
  <c r="L1012"/>
  <c r="K1012"/>
  <c r="J1012"/>
  <c r="M1012" s="1"/>
  <c r="H1012"/>
  <c r="U1012" s="1"/>
  <c r="G1012"/>
  <c r="T1012" s="1"/>
  <c r="F1012"/>
  <c r="S1012" s="1"/>
  <c r="L1011"/>
  <c r="K1011"/>
  <c r="M1011" s="1"/>
  <c r="J1011"/>
  <c r="H1011"/>
  <c r="U1011" s="1"/>
  <c r="G1011"/>
  <c r="T1011" s="1"/>
  <c r="F1011"/>
  <c r="S1011" s="1"/>
  <c r="L1010"/>
  <c r="K1010"/>
  <c r="M1010" s="1"/>
  <c r="J1010"/>
  <c r="H1010"/>
  <c r="U1010" s="1"/>
  <c r="G1010"/>
  <c r="T1010" s="1"/>
  <c r="F1010"/>
  <c r="S1010" s="1"/>
  <c r="L1009"/>
  <c r="K1009"/>
  <c r="M1009" s="1"/>
  <c r="J1009"/>
  <c r="H1009"/>
  <c r="U1009" s="1"/>
  <c r="G1009"/>
  <c r="T1009" s="1"/>
  <c r="F1009"/>
  <c r="S1009" s="1"/>
  <c r="L1008"/>
  <c r="K1008"/>
  <c r="J1008"/>
  <c r="H1008"/>
  <c r="U1008" s="1"/>
  <c r="G1008"/>
  <c r="T1008" s="1"/>
  <c r="F1008"/>
  <c r="S1008" s="1"/>
  <c r="L1007"/>
  <c r="K1007"/>
  <c r="M1007" s="1"/>
  <c r="M1006" s="1"/>
  <c r="J1007"/>
  <c r="H1007"/>
  <c r="U1007" s="1"/>
  <c r="G1007"/>
  <c r="T1007" s="1"/>
  <c r="F1007"/>
  <c r="S1007" s="1"/>
  <c r="L1006"/>
  <c r="K1006"/>
  <c r="J1006"/>
  <c r="H1006"/>
  <c r="U1006" s="1"/>
  <c r="G1006"/>
  <c r="T1006" s="1"/>
  <c r="F1006"/>
  <c r="S1006" s="1"/>
  <c r="U1005"/>
  <c r="T1005"/>
  <c r="S1005"/>
  <c r="L1003"/>
  <c r="K1003"/>
  <c r="J1003"/>
  <c r="M1003" s="1"/>
  <c r="H1003"/>
  <c r="U1003" s="1"/>
  <c r="G1003"/>
  <c r="T1003" s="1"/>
  <c r="F1003"/>
  <c r="I1003" s="1"/>
  <c r="L1002"/>
  <c r="L1004" s="1"/>
  <c r="L1013" s="1"/>
  <c r="K1002"/>
  <c r="K1004" s="1"/>
  <c r="K1013" s="1"/>
  <c r="J1002"/>
  <c r="M1002" s="1"/>
  <c r="M1004" s="1"/>
  <c r="H1002"/>
  <c r="H1004" s="1"/>
  <c r="G1002"/>
  <c r="G1004" s="1"/>
  <c r="F1002"/>
  <c r="I1002" s="1"/>
  <c r="U1001"/>
  <c r="T1001"/>
  <c r="S1001"/>
  <c r="P1001"/>
  <c r="O1001"/>
  <c r="N1001"/>
  <c r="M1001"/>
  <c r="I1001"/>
  <c r="V1001" s="1"/>
  <c r="U1000"/>
  <c r="T1000"/>
  <c r="S1000"/>
  <c r="P1000"/>
  <c r="O1000"/>
  <c r="N1000"/>
  <c r="M1000"/>
  <c r="I1000"/>
  <c r="V1000" s="1"/>
  <c r="L998"/>
  <c r="K998"/>
  <c r="J998"/>
  <c r="M998" s="1"/>
  <c r="H998"/>
  <c r="U998" s="1"/>
  <c r="G998"/>
  <c r="T998" s="1"/>
  <c r="F998"/>
  <c r="S998" s="1"/>
  <c r="L997"/>
  <c r="K997"/>
  <c r="J997"/>
  <c r="M997" s="1"/>
  <c r="H997"/>
  <c r="U997" s="1"/>
  <c r="G997"/>
  <c r="T997" s="1"/>
  <c r="F997"/>
  <c r="S997" s="1"/>
  <c r="L996"/>
  <c r="K996"/>
  <c r="J996"/>
  <c r="M996" s="1"/>
  <c r="H996"/>
  <c r="U996" s="1"/>
  <c r="G996"/>
  <c r="T996" s="1"/>
  <c r="F996"/>
  <c r="S996" s="1"/>
  <c r="L995"/>
  <c r="K995"/>
  <c r="J995"/>
  <c r="M995" s="1"/>
  <c r="M994" s="1"/>
  <c r="H995"/>
  <c r="U995" s="1"/>
  <c r="G995"/>
  <c r="T995" s="1"/>
  <c r="F995"/>
  <c r="S995" s="1"/>
  <c r="L994"/>
  <c r="K994"/>
  <c r="J994"/>
  <c r="H994"/>
  <c r="U994" s="1"/>
  <c r="G994"/>
  <c r="T994" s="1"/>
  <c r="F994"/>
  <c r="S994" s="1"/>
  <c r="L993"/>
  <c r="K993"/>
  <c r="M993" s="1"/>
  <c r="M992" s="1"/>
  <c r="J993"/>
  <c r="H993"/>
  <c r="U993" s="1"/>
  <c r="G993"/>
  <c r="T993" s="1"/>
  <c r="F993"/>
  <c r="S993" s="1"/>
  <c r="L992"/>
  <c r="K992"/>
  <c r="J992"/>
  <c r="H992"/>
  <c r="U992" s="1"/>
  <c r="G992"/>
  <c r="T992" s="1"/>
  <c r="F992"/>
  <c r="S992" s="1"/>
  <c r="U991"/>
  <c r="T991"/>
  <c r="S991"/>
  <c r="L989"/>
  <c r="K989"/>
  <c r="J989"/>
  <c r="M989" s="1"/>
  <c r="H989"/>
  <c r="U989" s="1"/>
  <c r="G989"/>
  <c r="T989" s="1"/>
  <c r="F989"/>
  <c r="I989" s="1"/>
  <c r="L988"/>
  <c r="L990" s="1"/>
  <c r="L999" s="1"/>
  <c r="K988"/>
  <c r="K990" s="1"/>
  <c r="K999" s="1"/>
  <c r="J988"/>
  <c r="M988" s="1"/>
  <c r="M990" s="1"/>
  <c r="M999" s="1"/>
  <c r="H988"/>
  <c r="H990" s="1"/>
  <c r="G988"/>
  <c r="G990" s="1"/>
  <c r="F988"/>
  <c r="I988" s="1"/>
  <c r="U987"/>
  <c r="T987"/>
  <c r="S987"/>
  <c r="P987"/>
  <c r="O987"/>
  <c r="N987"/>
  <c r="M987"/>
  <c r="I987"/>
  <c r="V987" s="1"/>
  <c r="V986"/>
  <c r="U986"/>
  <c r="T986"/>
  <c r="S986"/>
  <c r="L984"/>
  <c r="K984"/>
  <c r="J984"/>
  <c r="M984" s="1"/>
  <c r="H984"/>
  <c r="U984" s="1"/>
  <c r="G984"/>
  <c r="T984" s="1"/>
  <c r="F984"/>
  <c r="S984" s="1"/>
  <c r="L983"/>
  <c r="K983"/>
  <c r="M983" s="1"/>
  <c r="J983"/>
  <c r="H983"/>
  <c r="U983" s="1"/>
  <c r="G983"/>
  <c r="T983" s="1"/>
  <c r="F983"/>
  <c r="S983" s="1"/>
  <c r="L982"/>
  <c r="K982"/>
  <c r="M982" s="1"/>
  <c r="J982"/>
  <c r="H982"/>
  <c r="U982" s="1"/>
  <c r="G982"/>
  <c r="T982" s="1"/>
  <c r="F982"/>
  <c r="S982" s="1"/>
  <c r="L981"/>
  <c r="K981"/>
  <c r="M981" s="1"/>
  <c r="J981"/>
  <c r="H981"/>
  <c r="U981" s="1"/>
  <c r="G981"/>
  <c r="T981" s="1"/>
  <c r="F981"/>
  <c r="S981" s="1"/>
  <c r="L980"/>
  <c r="K980"/>
  <c r="J980"/>
  <c r="H980"/>
  <c r="U980" s="1"/>
  <c r="G980"/>
  <c r="T980" s="1"/>
  <c r="F980"/>
  <c r="S980" s="1"/>
  <c r="L979"/>
  <c r="K979"/>
  <c r="J979"/>
  <c r="M979" s="1"/>
  <c r="M978" s="1"/>
  <c r="H979"/>
  <c r="U979" s="1"/>
  <c r="G979"/>
  <c r="T979" s="1"/>
  <c r="F979"/>
  <c r="I979" s="1"/>
  <c r="L978"/>
  <c r="K978"/>
  <c r="J978"/>
  <c r="H978"/>
  <c r="U978" s="1"/>
  <c r="G978"/>
  <c r="T978" s="1"/>
  <c r="F978"/>
  <c r="S978" s="1"/>
  <c r="U977"/>
  <c r="T977"/>
  <c r="S977"/>
  <c r="L975"/>
  <c r="K975"/>
  <c r="J975"/>
  <c r="M975" s="1"/>
  <c r="H975"/>
  <c r="U975" s="1"/>
  <c r="G975"/>
  <c r="T975" s="1"/>
  <c r="F975"/>
  <c r="S975" s="1"/>
  <c r="L974"/>
  <c r="L976" s="1"/>
  <c r="L985" s="1"/>
  <c r="K974"/>
  <c r="K976" s="1"/>
  <c r="K985" s="1"/>
  <c r="J974"/>
  <c r="J976" s="1"/>
  <c r="J985" s="1"/>
  <c r="H974"/>
  <c r="H976" s="1"/>
  <c r="G974"/>
  <c r="G976" s="1"/>
  <c r="F974"/>
  <c r="F976" s="1"/>
  <c r="U973"/>
  <c r="T973"/>
  <c r="S973"/>
  <c r="P973"/>
  <c r="O973"/>
  <c r="N973"/>
  <c r="M973"/>
  <c r="I973"/>
  <c r="V973" s="1"/>
  <c r="U972"/>
  <c r="T972"/>
  <c r="S972"/>
  <c r="P972"/>
  <c r="O972"/>
  <c r="N972"/>
  <c r="M972"/>
  <c r="I972"/>
  <c r="V972" s="1"/>
  <c r="L970"/>
  <c r="K970"/>
  <c r="J970"/>
  <c r="M970" s="1"/>
  <c r="H970"/>
  <c r="U970" s="1"/>
  <c r="G970"/>
  <c r="T970" s="1"/>
  <c r="F970"/>
  <c r="I970" s="1"/>
  <c r="V970" s="1"/>
  <c r="L969"/>
  <c r="K969"/>
  <c r="J969"/>
  <c r="M969" s="1"/>
  <c r="H969"/>
  <c r="U969" s="1"/>
  <c r="G969"/>
  <c r="T969" s="1"/>
  <c r="F969"/>
  <c r="I969" s="1"/>
  <c r="V969" s="1"/>
  <c r="L968"/>
  <c r="K968"/>
  <c r="J968"/>
  <c r="M968" s="1"/>
  <c r="H968"/>
  <c r="U968" s="1"/>
  <c r="G968"/>
  <c r="T968" s="1"/>
  <c r="F968"/>
  <c r="I968" s="1"/>
  <c r="V968" s="1"/>
  <c r="L967"/>
  <c r="K967"/>
  <c r="J967"/>
  <c r="M967" s="1"/>
  <c r="M966" s="1"/>
  <c r="H967"/>
  <c r="U967" s="1"/>
  <c r="G967"/>
  <c r="T967" s="1"/>
  <c r="F967"/>
  <c r="I967" s="1"/>
  <c r="L966"/>
  <c r="K966"/>
  <c r="J966"/>
  <c r="H966"/>
  <c r="U966" s="1"/>
  <c r="G966"/>
  <c r="T966" s="1"/>
  <c r="F966"/>
  <c r="S966" s="1"/>
  <c r="L965"/>
  <c r="K965"/>
  <c r="J965"/>
  <c r="M965" s="1"/>
  <c r="M964" s="1"/>
  <c r="H965"/>
  <c r="U965" s="1"/>
  <c r="G965"/>
  <c r="T965" s="1"/>
  <c r="F965"/>
  <c r="I965" s="1"/>
  <c r="L964"/>
  <c r="K964"/>
  <c r="J964"/>
  <c r="H964"/>
  <c r="U964" s="1"/>
  <c r="G964"/>
  <c r="T964" s="1"/>
  <c r="F964"/>
  <c r="S964" s="1"/>
  <c r="U963"/>
  <c r="T963"/>
  <c r="S963"/>
  <c r="L961"/>
  <c r="K961"/>
  <c r="J961"/>
  <c r="M961" s="1"/>
  <c r="H961"/>
  <c r="U961" s="1"/>
  <c r="G961"/>
  <c r="T961" s="1"/>
  <c r="F961"/>
  <c r="S961" s="1"/>
  <c r="L960"/>
  <c r="L962" s="1"/>
  <c r="L971" s="1"/>
  <c r="K960"/>
  <c r="K962" s="1"/>
  <c r="K971" s="1"/>
  <c r="J960"/>
  <c r="J962" s="1"/>
  <c r="J971" s="1"/>
  <c r="H960"/>
  <c r="H962" s="1"/>
  <c r="G960"/>
  <c r="G962" s="1"/>
  <c r="F960"/>
  <c r="F962" s="1"/>
  <c r="U959"/>
  <c r="T959"/>
  <c r="S959"/>
  <c r="P959"/>
  <c r="O959"/>
  <c r="N959"/>
  <c r="M959"/>
  <c r="I959"/>
  <c r="V959" s="1"/>
  <c r="U958"/>
  <c r="T958"/>
  <c r="S958"/>
  <c r="P958"/>
  <c r="O958"/>
  <c r="N958"/>
  <c r="M958"/>
  <c r="I958"/>
  <c r="V958" s="1"/>
  <c r="L956"/>
  <c r="K956"/>
  <c r="J956"/>
  <c r="M956" s="1"/>
  <c r="H956"/>
  <c r="U956" s="1"/>
  <c r="G956"/>
  <c r="T956" s="1"/>
  <c r="F956"/>
  <c r="I956" s="1"/>
  <c r="V956" s="1"/>
  <c r="L955"/>
  <c r="K955"/>
  <c r="J955"/>
  <c r="M955" s="1"/>
  <c r="H955"/>
  <c r="U955" s="1"/>
  <c r="G955"/>
  <c r="T955" s="1"/>
  <c r="F955"/>
  <c r="I955" s="1"/>
  <c r="V955" s="1"/>
  <c r="L954"/>
  <c r="K954"/>
  <c r="J954"/>
  <c r="M954" s="1"/>
  <c r="H954"/>
  <c r="U954" s="1"/>
  <c r="G954"/>
  <c r="T954" s="1"/>
  <c r="F954"/>
  <c r="I954" s="1"/>
  <c r="L953"/>
  <c r="K953"/>
  <c r="J953"/>
  <c r="M953" s="1"/>
  <c r="M952" s="1"/>
  <c r="H953"/>
  <c r="U953" s="1"/>
  <c r="G953"/>
  <c r="T953" s="1"/>
  <c r="F953"/>
  <c r="I953" s="1"/>
  <c r="L952"/>
  <c r="K952"/>
  <c r="J952"/>
  <c r="H952"/>
  <c r="U952" s="1"/>
  <c r="G952"/>
  <c r="T952" s="1"/>
  <c r="F952"/>
  <c r="S952" s="1"/>
  <c r="L951"/>
  <c r="K951"/>
  <c r="J951"/>
  <c r="M951" s="1"/>
  <c r="M950" s="1"/>
  <c r="H951"/>
  <c r="U951" s="1"/>
  <c r="G951"/>
  <c r="T951" s="1"/>
  <c r="F951"/>
  <c r="S951" s="1"/>
  <c r="L950"/>
  <c r="K950"/>
  <c r="J950"/>
  <c r="H950"/>
  <c r="U950" s="1"/>
  <c r="G950"/>
  <c r="T950" s="1"/>
  <c r="F950"/>
  <c r="S950" s="1"/>
  <c r="U949"/>
  <c r="T949"/>
  <c r="S949"/>
  <c r="L947"/>
  <c r="K947"/>
  <c r="J947"/>
  <c r="M947" s="1"/>
  <c r="H947"/>
  <c r="U947" s="1"/>
  <c r="G947"/>
  <c r="T947" s="1"/>
  <c r="F947"/>
  <c r="I947" s="1"/>
  <c r="V947" s="1"/>
  <c r="L946"/>
  <c r="L948" s="1"/>
  <c r="L957" s="1"/>
  <c r="K946"/>
  <c r="K948" s="1"/>
  <c r="K957" s="1"/>
  <c r="J946"/>
  <c r="M946" s="1"/>
  <c r="M948" s="1"/>
  <c r="H946"/>
  <c r="H948" s="1"/>
  <c r="G946"/>
  <c r="G948" s="1"/>
  <c r="F946"/>
  <c r="I946" s="1"/>
  <c r="U945"/>
  <c r="T945"/>
  <c r="S945"/>
  <c r="P945"/>
  <c r="O945"/>
  <c r="N945"/>
  <c r="M945"/>
  <c r="I945"/>
  <c r="V945" s="1"/>
  <c r="U944"/>
  <c r="T944"/>
  <c r="S944"/>
  <c r="P944"/>
  <c r="O944"/>
  <c r="N944"/>
  <c r="Q944" s="1"/>
  <c r="M944"/>
  <c r="I944"/>
  <c r="V944" s="1"/>
  <c r="L942"/>
  <c r="K942"/>
  <c r="J942"/>
  <c r="M942" s="1"/>
  <c r="H942"/>
  <c r="U942" s="1"/>
  <c r="G942"/>
  <c r="T942" s="1"/>
  <c r="F942"/>
  <c r="S942" s="1"/>
  <c r="L941"/>
  <c r="K941"/>
  <c r="M941" s="1"/>
  <c r="J941"/>
  <c r="H941"/>
  <c r="U941" s="1"/>
  <c r="G941"/>
  <c r="T941" s="1"/>
  <c r="F941"/>
  <c r="S941" s="1"/>
  <c r="L940"/>
  <c r="K940"/>
  <c r="M940" s="1"/>
  <c r="J940"/>
  <c r="H940"/>
  <c r="U940" s="1"/>
  <c r="G940"/>
  <c r="T940" s="1"/>
  <c r="F940"/>
  <c r="S940" s="1"/>
  <c r="L939"/>
  <c r="K939"/>
  <c r="M939" s="1"/>
  <c r="M938" s="1"/>
  <c r="J939"/>
  <c r="H939"/>
  <c r="U939" s="1"/>
  <c r="G939"/>
  <c r="T939" s="1"/>
  <c r="F939"/>
  <c r="S939" s="1"/>
  <c r="L938"/>
  <c r="K938"/>
  <c r="J938"/>
  <c r="H938"/>
  <c r="U938" s="1"/>
  <c r="G938"/>
  <c r="F938"/>
  <c r="S938" s="1"/>
  <c r="L937"/>
  <c r="K937"/>
  <c r="M937" s="1"/>
  <c r="M936" s="1"/>
  <c r="J937"/>
  <c r="H937"/>
  <c r="U937" s="1"/>
  <c r="G937"/>
  <c r="T937" s="1"/>
  <c r="F937"/>
  <c r="S937" s="1"/>
  <c r="L936"/>
  <c r="K936"/>
  <c r="J936"/>
  <c r="H936"/>
  <c r="U936" s="1"/>
  <c r="G936"/>
  <c r="T936" s="1"/>
  <c r="F936"/>
  <c r="S936" s="1"/>
  <c r="U935"/>
  <c r="T935"/>
  <c r="S935"/>
  <c r="L933"/>
  <c r="K933"/>
  <c r="J933"/>
  <c r="M933" s="1"/>
  <c r="H933"/>
  <c r="U933" s="1"/>
  <c r="G933"/>
  <c r="T933" s="1"/>
  <c r="F933"/>
  <c r="I933" s="1"/>
  <c r="L932"/>
  <c r="L934" s="1"/>
  <c r="L943" s="1"/>
  <c r="L1043" s="1"/>
  <c r="K932"/>
  <c r="K934" s="1"/>
  <c r="K943" s="1"/>
  <c r="J932"/>
  <c r="M932" s="1"/>
  <c r="M934" s="1"/>
  <c r="M943" s="1"/>
  <c r="H932"/>
  <c r="H934" s="1"/>
  <c r="G932"/>
  <c r="G934" s="1"/>
  <c r="F932"/>
  <c r="I932" s="1"/>
  <c r="V931"/>
  <c r="U931"/>
  <c r="T931"/>
  <c r="S931"/>
  <c r="U930"/>
  <c r="T930"/>
  <c r="S930"/>
  <c r="P930"/>
  <c r="O930"/>
  <c r="N930"/>
  <c r="M930"/>
  <c r="I930"/>
  <c r="V930" s="1"/>
  <c r="U929"/>
  <c r="T929"/>
  <c r="S929"/>
  <c r="P929"/>
  <c r="O929"/>
  <c r="N929"/>
  <c r="M929"/>
  <c r="I929"/>
  <c r="V929" s="1"/>
  <c r="L927"/>
  <c r="L1056" s="1"/>
  <c r="K927"/>
  <c r="K1056" s="1"/>
  <c r="J927"/>
  <c r="J1056" s="1"/>
  <c r="M1056" s="1"/>
  <c r="H927"/>
  <c r="H1056" s="1"/>
  <c r="G927"/>
  <c r="G1056" s="1"/>
  <c r="F927"/>
  <c r="F1056" s="1"/>
  <c r="L926"/>
  <c r="L1055" s="1"/>
  <c r="K926"/>
  <c r="K1055" s="1"/>
  <c r="J926"/>
  <c r="J1055" s="1"/>
  <c r="M1055" s="1"/>
  <c r="H926"/>
  <c r="H1055" s="1"/>
  <c r="G926"/>
  <c r="G1055" s="1"/>
  <c r="F926"/>
  <c r="F1055" s="1"/>
  <c r="L925"/>
  <c r="L1054" s="1"/>
  <c r="K925"/>
  <c r="K1054" s="1"/>
  <c r="J925"/>
  <c r="J1054" s="1"/>
  <c r="M1054" s="1"/>
  <c r="H925"/>
  <c r="H1054" s="1"/>
  <c r="G925"/>
  <c r="G1054" s="1"/>
  <c r="F925"/>
  <c r="F1054" s="1"/>
  <c r="L924"/>
  <c r="L1053" s="1"/>
  <c r="L1052" s="1"/>
  <c r="K924"/>
  <c r="K1053" s="1"/>
  <c r="K1052" s="1"/>
  <c r="J924"/>
  <c r="J1053" s="1"/>
  <c r="H924"/>
  <c r="H1053" s="1"/>
  <c r="G924"/>
  <c r="G1053" s="1"/>
  <c r="F924"/>
  <c r="F1053" s="1"/>
  <c r="L923"/>
  <c r="K923"/>
  <c r="J923"/>
  <c r="H923"/>
  <c r="U923" s="1"/>
  <c r="G923"/>
  <c r="T923" s="1"/>
  <c r="F923"/>
  <c r="L922"/>
  <c r="L1051" s="1"/>
  <c r="L1050" s="1"/>
  <c r="K922"/>
  <c r="K1051" s="1"/>
  <c r="K1050" s="1"/>
  <c r="J922"/>
  <c r="J1051" s="1"/>
  <c r="H922"/>
  <c r="H1051" s="1"/>
  <c r="G922"/>
  <c r="G1051" s="1"/>
  <c r="F922"/>
  <c r="F1051" s="1"/>
  <c r="L921"/>
  <c r="K921"/>
  <c r="J921"/>
  <c r="H921"/>
  <c r="U921" s="1"/>
  <c r="G921"/>
  <c r="T921" s="1"/>
  <c r="F921"/>
  <c r="S921" s="1"/>
  <c r="U920"/>
  <c r="T920"/>
  <c r="S920"/>
  <c r="L918"/>
  <c r="L1047" s="1"/>
  <c r="K918"/>
  <c r="K1047" s="1"/>
  <c r="J918"/>
  <c r="J1047" s="1"/>
  <c r="H918"/>
  <c r="H1047" s="1"/>
  <c r="G918"/>
  <c r="G1047" s="1"/>
  <c r="F918"/>
  <c r="F1047" s="1"/>
  <c r="V34" i="19" s="1"/>
  <c r="L917" i="8"/>
  <c r="K917"/>
  <c r="M917" s="1"/>
  <c r="J917"/>
  <c r="H917"/>
  <c r="U917" s="1"/>
  <c r="G917"/>
  <c r="T917" s="1"/>
  <c r="F917"/>
  <c r="S917" s="1"/>
  <c r="L916"/>
  <c r="K916"/>
  <c r="M916" s="1"/>
  <c r="J916"/>
  <c r="H916"/>
  <c r="U916" s="1"/>
  <c r="G916"/>
  <c r="T916" s="1"/>
  <c r="F916"/>
  <c r="S916" s="1"/>
  <c r="L915"/>
  <c r="K915"/>
  <c r="M915" s="1"/>
  <c r="M914" s="1"/>
  <c r="J915"/>
  <c r="H915"/>
  <c r="U915" s="1"/>
  <c r="G915"/>
  <c r="T915" s="1"/>
  <c r="F915"/>
  <c r="S915" s="1"/>
  <c r="L914"/>
  <c r="L1046" s="1"/>
  <c r="L1048" s="1"/>
  <c r="K914"/>
  <c r="K1046" s="1"/>
  <c r="K1048" s="1"/>
  <c r="J914"/>
  <c r="J1046" s="1"/>
  <c r="H914"/>
  <c r="H1046" s="1"/>
  <c r="G914"/>
  <c r="T914" s="1"/>
  <c r="F914"/>
  <c r="F1046" s="1"/>
  <c r="U913"/>
  <c r="T913"/>
  <c r="S913"/>
  <c r="P913"/>
  <c r="O913"/>
  <c r="N913"/>
  <c r="M913"/>
  <c r="I913"/>
  <c r="V913" s="1"/>
  <c r="U912"/>
  <c r="T912"/>
  <c r="S912"/>
  <c r="P912"/>
  <c r="O912"/>
  <c r="N912"/>
  <c r="Q912" s="1"/>
  <c r="M912"/>
  <c r="I912"/>
  <c r="V912" s="1"/>
  <c r="U903"/>
  <c r="T903"/>
  <c r="S903"/>
  <c r="U899"/>
  <c r="T899"/>
  <c r="S899"/>
  <c r="P899"/>
  <c r="O899"/>
  <c r="N899"/>
  <c r="M899"/>
  <c r="I899"/>
  <c r="V899" s="1"/>
  <c r="U898"/>
  <c r="T898"/>
  <c r="S898"/>
  <c r="P898"/>
  <c r="O898"/>
  <c r="N898"/>
  <c r="M898"/>
  <c r="I898"/>
  <c r="V898" s="1"/>
  <c r="U896"/>
  <c r="T896"/>
  <c r="S896"/>
  <c r="P896"/>
  <c r="O896"/>
  <c r="N896"/>
  <c r="M896"/>
  <c r="I896"/>
  <c r="V896" s="1"/>
  <c r="L894"/>
  <c r="K894"/>
  <c r="J894"/>
  <c r="M894" s="1"/>
  <c r="H894"/>
  <c r="U894" s="1"/>
  <c r="G894"/>
  <c r="T894" s="1"/>
  <c r="F894"/>
  <c r="I894" s="1"/>
  <c r="V894" s="1"/>
  <c r="L893"/>
  <c r="K893"/>
  <c r="J893"/>
  <c r="M893" s="1"/>
  <c r="H893"/>
  <c r="U893" s="1"/>
  <c r="G893"/>
  <c r="T893" s="1"/>
  <c r="F893"/>
  <c r="I893" s="1"/>
  <c r="L892"/>
  <c r="K892"/>
  <c r="J892"/>
  <c r="M892" s="1"/>
  <c r="H892"/>
  <c r="U892" s="1"/>
  <c r="G892"/>
  <c r="T892" s="1"/>
  <c r="F892"/>
  <c r="I892" s="1"/>
  <c r="L891"/>
  <c r="K891"/>
  <c r="J891"/>
  <c r="M891" s="1"/>
  <c r="M890" s="1"/>
  <c r="H891"/>
  <c r="U891" s="1"/>
  <c r="G891"/>
  <c r="T891" s="1"/>
  <c r="F891"/>
  <c r="I891" s="1"/>
  <c r="L890"/>
  <c r="K890"/>
  <c r="J890"/>
  <c r="H890"/>
  <c r="U890" s="1"/>
  <c r="G890"/>
  <c r="T890" s="1"/>
  <c r="F890"/>
  <c r="S890" s="1"/>
  <c r="L889"/>
  <c r="K889"/>
  <c r="J889"/>
  <c r="M889" s="1"/>
  <c r="M888" s="1"/>
  <c r="H889"/>
  <c r="U889" s="1"/>
  <c r="G889"/>
  <c r="T889" s="1"/>
  <c r="F889"/>
  <c r="I889" s="1"/>
  <c r="L888"/>
  <c r="K888"/>
  <c r="J888"/>
  <c r="H888"/>
  <c r="U888" s="1"/>
  <c r="G888"/>
  <c r="T888" s="1"/>
  <c r="F888"/>
  <c r="S888" s="1"/>
  <c r="U887"/>
  <c r="T887"/>
  <c r="S887"/>
  <c r="L885"/>
  <c r="K885"/>
  <c r="J885"/>
  <c r="M885" s="1"/>
  <c r="H885"/>
  <c r="U885" s="1"/>
  <c r="G885"/>
  <c r="T885" s="1"/>
  <c r="F885"/>
  <c r="S885" s="1"/>
  <c r="L884"/>
  <c r="L886" s="1"/>
  <c r="L895" s="1"/>
  <c r="K884"/>
  <c r="K886" s="1"/>
  <c r="K895" s="1"/>
  <c r="J884"/>
  <c r="J886" s="1"/>
  <c r="J895" s="1"/>
  <c r="H884"/>
  <c r="H886" s="1"/>
  <c r="G884"/>
  <c r="G886" s="1"/>
  <c r="F884"/>
  <c r="F886" s="1"/>
  <c r="U883"/>
  <c r="T883"/>
  <c r="S883"/>
  <c r="P883"/>
  <c r="O883"/>
  <c r="N883"/>
  <c r="I883"/>
  <c r="V883" s="1"/>
  <c r="U882"/>
  <c r="T882"/>
  <c r="S882"/>
  <c r="P882"/>
  <c r="O882"/>
  <c r="N882"/>
  <c r="Q882" s="1"/>
  <c r="M882"/>
  <c r="I882"/>
  <c r="V882" s="1"/>
  <c r="L880"/>
  <c r="K880"/>
  <c r="J880"/>
  <c r="M880" s="1"/>
  <c r="H880"/>
  <c r="U880" s="1"/>
  <c r="G880"/>
  <c r="T880" s="1"/>
  <c r="F880"/>
  <c r="S880" s="1"/>
  <c r="L879"/>
  <c r="K879"/>
  <c r="J879"/>
  <c r="M879" s="1"/>
  <c r="H879"/>
  <c r="U879" s="1"/>
  <c r="G879"/>
  <c r="T879" s="1"/>
  <c r="F879"/>
  <c r="S879" s="1"/>
  <c r="L878"/>
  <c r="K878"/>
  <c r="J878"/>
  <c r="M878" s="1"/>
  <c r="H878"/>
  <c r="U878" s="1"/>
  <c r="G878"/>
  <c r="T878" s="1"/>
  <c r="F878"/>
  <c r="S878" s="1"/>
  <c r="L877"/>
  <c r="K877"/>
  <c r="M877" s="1"/>
  <c r="J877"/>
  <c r="H877"/>
  <c r="U877" s="1"/>
  <c r="G877"/>
  <c r="T877" s="1"/>
  <c r="F877"/>
  <c r="S877" s="1"/>
  <c r="L876"/>
  <c r="K876"/>
  <c r="J876"/>
  <c r="H876"/>
  <c r="U876" s="1"/>
  <c r="G876"/>
  <c r="F876"/>
  <c r="S876" s="1"/>
  <c r="L875"/>
  <c r="K875"/>
  <c r="M875" s="1"/>
  <c r="M874" s="1"/>
  <c r="J875"/>
  <c r="H875"/>
  <c r="U875" s="1"/>
  <c r="G875"/>
  <c r="T875" s="1"/>
  <c r="F875"/>
  <c r="S875" s="1"/>
  <c r="L874"/>
  <c r="K874"/>
  <c r="J874"/>
  <c r="H874"/>
  <c r="U874" s="1"/>
  <c r="G874"/>
  <c r="T874" s="1"/>
  <c r="F874"/>
  <c r="S874" s="1"/>
  <c r="U873"/>
  <c r="T873"/>
  <c r="S873"/>
  <c r="L871"/>
  <c r="K871"/>
  <c r="J871"/>
  <c r="M871" s="1"/>
  <c r="H871"/>
  <c r="U871" s="1"/>
  <c r="G871"/>
  <c r="T871" s="1"/>
  <c r="F871"/>
  <c r="I871" s="1"/>
  <c r="L870"/>
  <c r="L872" s="1"/>
  <c r="L881" s="1"/>
  <c r="L897" s="1"/>
  <c r="K870"/>
  <c r="K872" s="1"/>
  <c r="K881" s="1"/>
  <c r="K897" s="1"/>
  <c r="J870"/>
  <c r="M870" s="1"/>
  <c r="M872" s="1"/>
  <c r="H870"/>
  <c r="H872" s="1"/>
  <c r="G870"/>
  <c r="G872" s="1"/>
  <c r="F870"/>
  <c r="I870" s="1"/>
  <c r="U869"/>
  <c r="T869"/>
  <c r="S869"/>
  <c r="P869"/>
  <c r="O869"/>
  <c r="N869"/>
  <c r="M869"/>
  <c r="I869"/>
  <c r="V869" s="1"/>
  <c r="U868"/>
  <c r="T868"/>
  <c r="S868"/>
  <c r="P868"/>
  <c r="O868"/>
  <c r="N868"/>
  <c r="Q868" s="1"/>
  <c r="M868"/>
  <c r="I868"/>
  <c r="V868" s="1"/>
  <c r="U867"/>
  <c r="T867"/>
  <c r="S867"/>
  <c r="P867"/>
  <c r="O867"/>
  <c r="N867"/>
  <c r="Q867" s="1"/>
  <c r="M867"/>
  <c r="I867"/>
  <c r="V867" s="1"/>
  <c r="L865"/>
  <c r="L910" s="1"/>
  <c r="K865"/>
  <c r="K910" s="1"/>
  <c r="J865"/>
  <c r="J910" s="1"/>
  <c r="H865"/>
  <c r="H910" s="1"/>
  <c r="G865"/>
  <c r="G910" s="1"/>
  <c r="F865"/>
  <c r="F910" s="1"/>
  <c r="L864"/>
  <c r="L909" s="1"/>
  <c r="K864"/>
  <c r="K909" s="1"/>
  <c r="J864"/>
  <c r="J909" s="1"/>
  <c r="H864"/>
  <c r="H909" s="1"/>
  <c r="G864"/>
  <c r="G909" s="1"/>
  <c r="F864"/>
  <c r="F909" s="1"/>
  <c r="L863"/>
  <c r="L908" s="1"/>
  <c r="K863"/>
  <c r="K908" s="1"/>
  <c r="J863"/>
  <c r="J908" s="1"/>
  <c r="H863"/>
  <c r="H908" s="1"/>
  <c r="G863"/>
  <c r="G908" s="1"/>
  <c r="F863"/>
  <c r="F908" s="1"/>
  <c r="L862"/>
  <c r="L907" s="1"/>
  <c r="L906" s="1"/>
  <c r="K862"/>
  <c r="K907" s="1"/>
  <c r="K906" s="1"/>
  <c r="J862"/>
  <c r="J907" s="1"/>
  <c r="H862"/>
  <c r="H907" s="1"/>
  <c r="G862"/>
  <c r="G907" s="1"/>
  <c r="F862"/>
  <c r="F907" s="1"/>
  <c r="L861"/>
  <c r="K861"/>
  <c r="J861"/>
  <c r="H861"/>
  <c r="U861" s="1"/>
  <c r="G861"/>
  <c r="T861" s="1"/>
  <c r="F861"/>
  <c r="S861" s="1"/>
  <c r="L860"/>
  <c r="L905" s="1"/>
  <c r="L904" s="1"/>
  <c r="K860"/>
  <c r="K905" s="1"/>
  <c r="K904" s="1"/>
  <c r="J860"/>
  <c r="J905" s="1"/>
  <c r="H860"/>
  <c r="H905" s="1"/>
  <c r="G860"/>
  <c r="G905" s="1"/>
  <c r="F860"/>
  <c r="F905" s="1"/>
  <c r="L859"/>
  <c r="K859"/>
  <c r="J859"/>
  <c r="H859"/>
  <c r="U859" s="1"/>
  <c r="G859"/>
  <c r="T859" s="1"/>
  <c r="F859"/>
  <c r="S859" s="1"/>
  <c r="U858"/>
  <c r="T858"/>
  <c r="S858"/>
  <c r="L856"/>
  <c r="L901" s="1"/>
  <c r="K856"/>
  <c r="J856"/>
  <c r="J901" s="1"/>
  <c r="H856"/>
  <c r="H901" s="1"/>
  <c r="G856"/>
  <c r="F856"/>
  <c r="F901" s="1"/>
  <c r="V31" i="19" s="1"/>
  <c r="L855" i="8"/>
  <c r="K855"/>
  <c r="J855"/>
  <c r="M855" s="1"/>
  <c r="H855"/>
  <c r="U855" s="1"/>
  <c r="G855"/>
  <c r="T855" s="1"/>
  <c r="F855"/>
  <c r="I855" s="1"/>
  <c r="L854"/>
  <c r="K854"/>
  <c r="J854"/>
  <c r="M854" s="1"/>
  <c r="H854"/>
  <c r="U854" s="1"/>
  <c r="G854"/>
  <c r="T854" s="1"/>
  <c r="F854"/>
  <c r="I854" s="1"/>
  <c r="L853"/>
  <c r="K853"/>
  <c r="J853"/>
  <c r="M853" s="1"/>
  <c r="M852" s="1"/>
  <c r="H853"/>
  <c r="U853" s="1"/>
  <c r="G853"/>
  <c r="T853" s="1"/>
  <c r="F853"/>
  <c r="I853" s="1"/>
  <c r="L852"/>
  <c r="L900" s="1"/>
  <c r="L902" s="1"/>
  <c r="K852"/>
  <c r="K900" s="1"/>
  <c r="J852"/>
  <c r="J900" s="1"/>
  <c r="H852"/>
  <c r="H900" s="1"/>
  <c r="G852"/>
  <c r="T852" s="1"/>
  <c r="F852"/>
  <c r="F900" s="1"/>
  <c r="U851"/>
  <c r="T851"/>
  <c r="S851"/>
  <c r="P851"/>
  <c r="O851"/>
  <c r="N851"/>
  <c r="M851"/>
  <c r="I851"/>
  <c r="V851" s="1"/>
  <c r="U850"/>
  <c r="T850"/>
  <c r="S850"/>
  <c r="P850"/>
  <c r="O850"/>
  <c r="N850"/>
  <c r="M850"/>
  <c r="I850"/>
  <c r="V850" s="1"/>
  <c r="U841"/>
  <c r="T841"/>
  <c r="S841"/>
  <c r="U837"/>
  <c r="T837"/>
  <c r="S837"/>
  <c r="P837"/>
  <c r="O837"/>
  <c r="N837"/>
  <c r="M837"/>
  <c r="I837"/>
  <c r="V837" s="1"/>
  <c r="U836"/>
  <c r="T836"/>
  <c r="S836"/>
  <c r="P836"/>
  <c r="O836"/>
  <c r="N836"/>
  <c r="Q836" s="1"/>
  <c r="M836"/>
  <c r="I836"/>
  <c r="V836" s="1"/>
  <c r="U834"/>
  <c r="T834"/>
  <c r="S834"/>
  <c r="P834"/>
  <c r="O834"/>
  <c r="N834"/>
  <c r="Q834" s="1"/>
  <c r="M834"/>
  <c r="I834"/>
  <c r="V834" s="1"/>
  <c r="L832"/>
  <c r="K832"/>
  <c r="J832"/>
  <c r="M832" s="1"/>
  <c r="H832"/>
  <c r="U832" s="1"/>
  <c r="G832"/>
  <c r="T832" s="1"/>
  <c r="F832"/>
  <c r="I832" s="1"/>
  <c r="V832" s="1"/>
  <c r="L831"/>
  <c r="K831"/>
  <c r="J831"/>
  <c r="M831" s="1"/>
  <c r="H831"/>
  <c r="U831" s="1"/>
  <c r="G831"/>
  <c r="T831" s="1"/>
  <c r="F831"/>
  <c r="I831" s="1"/>
  <c r="V831" s="1"/>
  <c r="L830"/>
  <c r="K830"/>
  <c r="J830"/>
  <c r="M830" s="1"/>
  <c r="H830"/>
  <c r="U830" s="1"/>
  <c r="G830"/>
  <c r="T830" s="1"/>
  <c r="F830"/>
  <c r="I830" s="1"/>
  <c r="V830" s="1"/>
  <c r="L829"/>
  <c r="K829"/>
  <c r="J829"/>
  <c r="M829" s="1"/>
  <c r="M828" s="1"/>
  <c r="H829"/>
  <c r="U829" s="1"/>
  <c r="G829"/>
  <c r="T829" s="1"/>
  <c r="F829"/>
  <c r="I829" s="1"/>
  <c r="L828"/>
  <c r="K828"/>
  <c r="J828"/>
  <c r="H828"/>
  <c r="U828" s="1"/>
  <c r="G828"/>
  <c r="F828"/>
  <c r="S828" s="1"/>
  <c r="L827"/>
  <c r="K827"/>
  <c r="J827"/>
  <c r="M827" s="1"/>
  <c r="M826" s="1"/>
  <c r="H827"/>
  <c r="U827" s="1"/>
  <c r="G827"/>
  <c r="T827" s="1"/>
  <c r="F827"/>
  <c r="I827" s="1"/>
  <c r="L826"/>
  <c r="K826"/>
  <c r="J826"/>
  <c r="H826"/>
  <c r="U826" s="1"/>
  <c r="G826"/>
  <c r="T826" s="1"/>
  <c r="F826"/>
  <c r="S826" s="1"/>
  <c r="U825"/>
  <c r="T825"/>
  <c r="S825"/>
  <c r="L823"/>
  <c r="K823"/>
  <c r="J823"/>
  <c r="M823" s="1"/>
  <c r="H823"/>
  <c r="U823" s="1"/>
  <c r="G823"/>
  <c r="T823" s="1"/>
  <c r="F823"/>
  <c r="S823" s="1"/>
  <c r="L822"/>
  <c r="L824" s="1"/>
  <c r="L833" s="1"/>
  <c r="K822"/>
  <c r="K824" s="1"/>
  <c r="K833" s="1"/>
  <c r="J822"/>
  <c r="J824" s="1"/>
  <c r="J833" s="1"/>
  <c r="H822"/>
  <c r="H824" s="1"/>
  <c r="G822"/>
  <c r="G824" s="1"/>
  <c r="F822"/>
  <c r="F824" s="1"/>
  <c r="U821"/>
  <c r="T821"/>
  <c r="S821"/>
  <c r="P821"/>
  <c r="O821"/>
  <c r="N821"/>
  <c r="M821"/>
  <c r="I821"/>
  <c r="V821" s="1"/>
  <c r="U820"/>
  <c r="T820"/>
  <c r="S820"/>
  <c r="P820"/>
  <c r="O820"/>
  <c r="N820"/>
  <c r="Q820" s="1"/>
  <c r="M820"/>
  <c r="I820"/>
  <c r="V820" s="1"/>
  <c r="L818"/>
  <c r="K818"/>
  <c r="J818"/>
  <c r="M818" s="1"/>
  <c r="H818"/>
  <c r="U818" s="1"/>
  <c r="G818"/>
  <c r="T818" s="1"/>
  <c r="F818"/>
  <c r="I818" s="1"/>
  <c r="V818" s="1"/>
  <c r="L817"/>
  <c r="K817"/>
  <c r="J817"/>
  <c r="M817" s="1"/>
  <c r="H817"/>
  <c r="U817" s="1"/>
  <c r="G817"/>
  <c r="T817" s="1"/>
  <c r="F817"/>
  <c r="S817" s="1"/>
  <c r="L816"/>
  <c r="K816"/>
  <c r="M816" s="1"/>
  <c r="J816"/>
  <c r="H816"/>
  <c r="U816" s="1"/>
  <c r="G816"/>
  <c r="T816" s="1"/>
  <c r="F816"/>
  <c r="S816" s="1"/>
  <c r="L815"/>
  <c r="K815"/>
  <c r="M815" s="1"/>
  <c r="J815"/>
  <c r="H815"/>
  <c r="U815" s="1"/>
  <c r="G815"/>
  <c r="T815" s="1"/>
  <c r="F815"/>
  <c r="S815" s="1"/>
  <c r="L814"/>
  <c r="K814"/>
  <c r="J814"/>
  <c r="H814"/>
  <c r="U814" s="1"/>
  <c r="G814"/>
  <c r="T814" s="1"/>
  <c r="F814"/>
  <c r="S814" s="1"/>
  <c r="L813"/>
  <c r="K813"/>
  <c r="J813"/>
  <c r="M813" s="1"/>
  <c r="M812" s="1"/>
  <c r="H813"/>
  <c r="U813" s="1"/>
  <c r="G813"/>
  <c r="T813" s="1"/>
  <c r="F813"/>
  <c r="I813" s="1"/>
  <c r="L812"/>
  <c r="K812"/>
  <c r="J812"/>
  <c r="H812"/>
  <c r="U812" s="1"/>
  <c r="G812"/>
  <c r="T812" s="1"/>
  <c r="F812"/>
  <c r="S812" s="1"/>
  <c r="U811"/>
  <c r="T811"/>
  <c r="S811"/>
  <c r="L809"/>
  <c r="K809"/>
  <c r="J809"/>
  <c r="M809" s="1"/>
  <c r="H809"/>
  <c r="U809" s="1"/>
  <c r="G809"/>
  <c r="T809" s="1"/>
  <c r="F809"/>
  <c r="S809" s="1"/>
  <c r="L808"/>
  <c r="L810" s="1"/>
  <c r="L819" s="1"/>
  <c r="K808"/>
  <c r="K810" s="1"/>
  <c r="K819" s="1"/>
  <c r="J808"/>
  <c r="J810" s="1"/>
  <c r="J819" s="1"/>
  <c r="H808"/>
  <c r="H810" s="1"/>
  <c r="G808"/>
  <c r="G810" s="1"/>
  <c r="F808"/>
  <c r="F810" s="1"/>
  <c r="U807"/>
  <c r="T807"/>
  <c r="S807"/>
  <c r="P807"/>
  <c r="O807"/>
  <c r="N807"/>
  <c r="M807"/>
  <c r="I807"/>
  <c r="V807" s="1"/>
  <c r="U806"/>
  <c r="T806"/>
  <c r="S806"/>
  <c r="P806"/>
  <c r="O806"/>
  <c r="N806"/>
  <c r="M806"/>
  <c r="I806"/>
  <c r="V806" s="1"/>
  <c r="L804"/>
  <c r="K804"/>
  <c r="J804"/>
  <c r="M804" s="1"/>
  <c r="H804"/>
  <c r="U804" s="1"/>
  <c r="G804"/>
  <c r="T804" s="1"/>
  <c r="F804"/>
  <c r="I804" s="1"/>
  <c r="V804" s="1"/>
  <c r="L803"/>
  <c r="K803"/>
  <c r="J803"/>
  <c r="M803" s="1"/>
  <c r="H803"/>
  <c r="U803" s="1"/>
  <c r="G803"/>
  <c r="T803" s="1"/>
  <c r="F803"/>
  <c r="I803" s="1"/>
  <c r="V803" s="1"/>
  <c r="L802"/>
  <c r="K802"/>
  <c r="J802"/>
  <c r="M802" s="1"/>
  <c r="H802"/>
  <c r="U802" s="1"/>
  <c r="G802"/>
  <c r="T802" s="1"/>
  <c r="F802"/>
  <c r="I802" s="1"/>
  <c r="V802" s="1"/>
  <c r="L801"/>
  <c r="K801"/>
  <c r="J801"/>
  <c r="M801" s="1"/>
  <c r="M800" s="1"/>
  <c r="H801"/>
  <c r="U801" s="1"/>
  <c r="G801"/>
  <c r="T801" s="1"/>
  <c r="F801"/>
  <c r="I801" s="1"/>
  <c r="L800"/>
  <c r="K800"/>
  <c r="J800"/>
  <c r="H800"/>
  <c r="U800" s="1"/>
  <c r="G800"/>
  <c r="T800" s="1"/>
  <c r="F800"/>
  <c r="S800" s="1"/>
  <c r="L799"/>
  <c r="K799"/>
  <c r="J799"/>
  <c r="M799" s="1"/>
  <c r="M798" s="1"/>
  <c r="H799"/>
  <c r="U799" s="1"/>
  <c r="G799"/>
  <c r="T799" s="1"/>
  <c r="F799"/>
  <c r="I799" s="1"/>
  <c r="L798"/>
  <c r="K798"/>
  <c r="J798"/>
  <c r="H798"/>
  <c r="U798" s="1"/>
  <c r="G798"/>
  <c r="T798" s="1"/>
  <c r="F798"/>
  <c r="S798" s="1"/>
  <c r="U797"/>
  <c r="T797"/>
  <c r="S797"/>
  <c r="L795"/>
  <c r="K795"/>
  <c r="J795"/>
  <c r="M795" s="1"/>
  <c r="H795"/>
  <c r="U795" s="1"/>
  <c r="G795"/>
  <c r="T795" s="1"/>
  <c r="F795"/>
  <c r="S795" s="1"/>
  <c r="L794"/>
  <c r="L796" s="1"/>
  <c r="L805" s="1"/>
  <c r="K794"/>
  <c r="K796" s="1"/>
  <c r="K805" s="1"/>
  <c r="J794"/>
  <c r="J796" s="1"/>
  <c r="J805" s="1"/>
  <c r="H794"/>
  <c r="H796" s="1"/>
  <c r="G794"/>
  <c r="G796" s="1"/>
  <c r="F794"/>
  <c r="F796" s="1"/>
  <c r="U793"/>
  <c r="T793"/>
  <c r="S793"/>
  <c r="P793"/>
  <c r="O793"/>
  <c r="N793"/>
  <c r="M793"/>
  <c r="I793"/>
  <c r="V793" s="1"/>
  <c r="U792"/>
  <c r="T792"/>
  <c r="S792"/>
  <c r="P792"/>
  <c r="O792"/>
  <c r="N792"/>
  <c r="Q792" s="1"/>
  <c r="M792"/>
  <c r="I792"/>
  <c r="V792" s="1"/>
  <c r="L790"/>
  <c r="K790"/>
  <c r="J790"/>
  <c r="M790" s="1"/>
  <c r="H790"/>
  <c r="U790" s="1"/>
  <c r="G790"/>
  <c r="T790" s="1"/>
  <c r="F790"/>
  <c r="I790" s="1"/>
  <c r="V790" s="1"/>
  <c r="L789"/>
  <c r="K789"/>
  <c r="J789"/>
  <c r="M789" s="1"/>
  <c r="H789"/>
  <c r="U789" s="1"/>
  <c r="G789"/>
  <c r="T789" s="1"/>
  <c r="F789"/>
  <c r="I789" s="1"/>
  <c r="V789" s="1"/>
  <c r="L788"/>
  <c r="K788"/>
  <c r="J788"/>
  <c r="M788" s="1"/>
  <c r="H788"/>
  <c r="U788" s="1"/>
  <c r="G788"/>
  <c r="T788" s="1"/>
  <c r="F788"/>
  <c r="I788" s="1"/>
  <c r="V788" s="1"/>
  <c r="L787"/>
  <c r="K787"/>
  <c r="M787" s="1"/>
  <c r="J787"/>
  <c r="H787"/>
  <c r="U787" s="1"/>
  <c r="G787"/>
  <c r="T787" s="1"/>
  <c r="F787"/>
  <c r="S787" s="1"/>
  <c r="L786"/>
  <c r="K786"/>
  <c r="J786"/>
  <c r="H786"/>
  <c r="U786" s="1"/>
  <c r="G786"/>
  <c r="T786" s="1"/>
  <c r="F786"/>
  <c r="S786" s="1"/>
  <c r="L785"/>
  <c r="K785"/>
  <c r="J785"/>
  <c r="M785" s="1"/>
  <c r="M784" s="1"/>
  <c r="H785"/>
  <c r="U785" s="1"/>
  <c r="G785"/>
  <c r="T785" s="1"/>
  <c r="F785"/>
  <c r="I785" s="1"/>
  <c r="L784"/>
  <c r="K784"/>
  <c r="J784"/>
  <c r="H784"/>
  <c r="U784" s="1"/>
  <c r="G784"/>
  <c r="T784" s="1"/>
  <c r="F784"/>
  <c r="S784" s="1"/>
  <c r="U783"/>
  <c r="T783"/>
  <c r="S783"/>
  <c r="L781"/>
  <c r="K781"/>
  <c r="J781"/>
  <c r="M781" s="1"/>
  <c r="H781"/>
  <c r="U781" s="1"/>
  <c r="G781"/>
  <c r="T781" s="1"/>
  <c r="F781"/>
  <c r="S781" s="1"/>
  <c r="L780"/>
  <c r="L782" s="1"/>
  <c r="L791" s="1"/>
  <c r="K780"/>
  <c r="K782" s="1"/>
  <c r="K791" s="1"/>
  <c r="J780"/>
  <c r="J782" s="1"/>
  <c r="J791" s="1"/>
  <c r="H780"/>
  <c r="H782" s="1"/>
  <c r="G780"/>
  <c r="G782" s="1"/>
  <c r="F780"/>
  <c r="F782" s="1"/>
  <c r="U779"/>
  <c r="T779"/>
  <c r="S779"/>
  <c r="P779"/>
  <c r="O779"/>
  <c r="N779"/>
  <c r="M779"/>
  <c r="I779"/>
  <c r="V779" s="1"/>
  <c r="U778"/>
  <c r="T778"/>
  <c r="S778"/>
  <c r="P778"/>
  <c r="O778"/>
  <c r="N778"/>
  <c r="M778"/>
  <c r="I778"/>
  <c r="V778" s="1"/>
  <c r="L776"/>
  <c r="K776"/>
  <c r="J776"/>
  <c r="M776" s="1"/>
  <c r="H776"/>
  <c r="U776" s="1"/>
  <c r="G776"/>
  <c r="T776" s="1"/>
  <c r="F776"/>
  <c r="I776" s="1"/>
  <c r="V776" s="1"/>
  <c r="L775"/>
  <c r="K775"/>
  <c r="M775" s="1"/>
  <c r="J775"/>
  <c r="H775"/>
  <c r="U775" s="1"/>
  <c r="G775"/>
  <c r="T775" s="1"/>
  <c r="F775"/>
  <c r="S775" s="1"/>
  <c r="L774"/>
  <c r="K774"/>
  <c r="M774" s="1"/>
  <c r="J774"/>
  <c r="H774"/>
  <c r="U774" s="1"/>
  <c r="G774"/>
  <c r="T774" s="1"/>
  <c r="F774"/>
  <c r="S774" s="1"/>
  <c r="L773"/>
  <c r="K773"/>
  <c r="J773"/>
  <c r="M773" s="1"/>
  <c r="H773"/>
  <c r="U773" s="1"/>
  <c r="G773"/>
  <c r="T773" s="1"/>
  <c r="F773"/>
  <c r="S773" s="1"/>
  <c r="L772"/>
  <c r="K772"/>
  <c r="J772"/>
  <c r="H772"/>
  <c r="U772" s="1"/>
  <c r="G772"/>
  <c r="F772"/>
  <c r="S772" s="1"/>
  <c r="L771"/>
  <c r="K771"/>
  <c r="J771"/>
  <c r="M771" s="1"/>
  <c r="M770" s="1"/>
  <c r="H771"/>
  <c r="U771" s="1"/>
  <c r="G771"/>
  <c r="T771" s="1"/>
  <c r="F771"/>
  <c r="S771" s="1"/>
  <c r="L770"/>
  <c r="K770"/>
  <c r="J770"/>
  <c r="H770"/>
  <c r="U770" s="1"/>
  <c r="G770"/>
  <c r="T770" s="1"/>
  <c r="F770"/>
  <c r="S770" s="1"/>
  <c r="U769"/>
  <c r="T769"/>
  <c r="S769"/>
  <c r="L767"/>
  <c r="K767"/>
  <c r="J767"/>
  <c r="M767" s="1"/>
  <c r="H767"/>
  <c r="U767" s="1"/>
  <c r="G767"/>
  <c r="T767" s="1"/>
  <c r="F767"/>
  <c r="S767" s="1"/>
  <c r="L766"/>
  <c r="L768" s="1"/>
  <c r="L777" s="1"/>
  <c r="K766"/>
  <c r="K768" s="1"/>
  <c r="K777" s="1"/>
  <c r="J766"/>
  <c r="J768" s="1"/>
  <c r="J777" s="1"/>
  <c r="H766"/>
  <c r="H768" s="1"/>
  <c r="G766"/>
  <c r="G768" s="1"/>
  <c r="F766"/>
  <c r="F768" s="1"/>
  <c r="U765"/>
  <c r="T765"/>
  <c r="S765"/>
  <c r="P765"/>
  <c r="O765"/>
  <c r="N765"/>
  <c r="M765"/>
  <c r="I765"/>
  <c r="V765" s="1"/>
  <c r="V764"/>
  <c r="U764"/>
  <c r="T764"/>
  <c r="S764"/>
  <c r="P764"/>
  <c r="O764"/>
  <c r="N764"/>
  <c r="Q764" s="1"/>
  <c r="M764"/>
  <c r="L762"/>
  <c r="K762"/>
  <c r="J762"/>
  <c r="M762" s="1"/>
  <c r="H762"/>
  <c r="U762" s="1"/>
  <c r="G762"/>
  <c r="T762" s="1"/>
  <c r="F762"/>
  <c r="S762" s="1"/>
  <c r="L761"/>
  <c r="K761"/>
  <c r="J761"/>
  <c r="M761" s="1"/>
  <c r="H761"/>
  <c r="U761" s="1"/>
  <c r="G761"/>
  <c r="T761" s="1"/>
  <c r="F761"/>
  <c r="S761" s="1"/>
  <c r="L760"/>
  <c r="K760"/>
  <c r="J760"/>
  <c r="M760" s="1"/>
  <c r="H760"/>
  <c r="U760" s="1"/>
  <c r="G760"/>
  <c r="T760" s="1"/>
  <c r="F760"/>
  <c r="S760" s="1"/>
  <c r="L759"/>
  <c r="K759"/>
  <c r="J759"/>
  <c r="M759" s="1"/>
  <c r="M758" s="1"/>
  <c r="H759"/>
  <c r="U759" s="1"/>
  <c r="G759"/>
  <c r="T759" s="1"/>
  <c r="F759"/>
  <c r="S759" s="1"/>
  <c r="L758"/>
  <c r="K758"/>
  <c r="J758"/>
  <c r="H758"/>
  <c r="U758" s="1"/>
  <c r="G758"/>
  <c r="T758" s="1"/>
  <c r="F758"/>
  <c r="S758" s="1"/>
  <c r="L757"/>
  <c r="K757"/>
  <c r="J757"/>
  <c r="M757" s="1"/>
  <c r="M756" s="1"/>
  <c r="H757"/>
  <c r="U757" s="1"/>
  <c r="G757"/>
  <c r="T757" s="1"/>
  <c r="F757"/>
  <c r="S757" s="1"/>
  <c r="L756"/>
  <c r="K756"/>
  <c r="J756"/>
  <c r="H756"/>
  <c r="U756" s="1"/>
  <c r="G756"/>
  <c r="T756" s="1"/>
  <c r="F756"/>
  <c r="S756" s="1"/>
  <c r="U755"/>
  <c r="T755"/>
  <c r="S755"/>
  <c r="L753"/>
  <c r="K753"/>
  <c r="J753"/>
  <c r="M753" s="1"/>
  <c r="H753"/>
  <c r="U753" s="1"/>
  <c r="G753"/>
  <c r="T753" s="1"/>
  <c r="F753"/>
  <c r="I753" s="1"/>
  <c r="V753" s="1"/>
  <c r="L752"/>
  <c r="L754" s="1"/>
  <c r="L763" s="1"/>
  <c r="L835" s="1"/>
  <c r="K752"/>
  <c r="K754" s="1"/>
  <c r="K763" s="1"/>
  <c r="K835" s="1"/>
  <c r="J752"/>
  <c r="M752" s="1"/>
  <c r="M754" s="1"/>
  <c r="M763" s="1"/>
  <c r="H752"/>
  <c r="H754" s="1"/>
  <c r="G752"/>
  <c r="G754" s="1"/>
  <c r="F752"/>
  <c r="I752" s="1"/>
  <c r="U751"/>
  <c r="T751"/>
  <c r="S751"/>
  <c r="P751"/>
  <c r="O751"/>
  <c r="N751"/>
  <c r="M751"/>
  <c r="I751"/>
  <c r="V751" s="1"/>
  <c r="U750"/>
  <c r="T750"/>
  <c r="S750"/>
  <c r="P750"/>
  <c r="O750"/>
  <c r="N750"/>
  <c r="M750"/>
  <c r="I750"/>
  <c r="V750" s="1"/>
  <c r="U749"/>
  <c r="T749"/>
  <c r="S749"/>
  <c r="P749"/>
  <c r="O749"/>
  <c r="N749"/>
  <c r="Q749" s="1"/>
  <c r="M749"/>
  <c r="I749"/>
  <c r="V749" s="1"/>
  <c r="L747"/>
  <c r="L848" s="1"/>
  <c r="K747"/>
  <c r="K848" s="1"/>
  <c r="J747"/>
  <c r="J848" s="1"/>
  <c r="H747"/>
  <c r="H848" s="1"/>
  <c r="G747"/>
  <c r="G848" s="1"/>
  <c r="F747"/>
  <c r="F848" s="1"/>
  <c r="L746"/>
  <c r="L847" s="1"/>
  <c r="K746"/>
  <c r="K847" s="1"/>
  <c r="J746"/>
  <c r="J847" s="1"/>
  <c r="H746"/>
  <c r="H847" s="1"/>
  <c r="G746"/>
  <c r="G847" s="1"/>
  <c r="F746"/>
  <c r="F847" s="1"/>
  <c r="L745"/>
  <c r="L846" s="1"/>
  <c r="K745"/>
  <c r="K846" s="1"/>
  <c r="J745"/>
  <c r="J846" s="1"/>
  <c r="H745"/>
  <c r="H846" s="1"/>
  <c r="G745"/>
  <c r="G846" s="1"/>
  <c r="F745"/>
  <c r="F846" s="1"/>
  <c r="L744"/>
  <c r="L845" s="1"/>
  <c r="L844" s="1"/>
  <c r="K744"/>
  <c r="K845" s="1"/>
  <c r="K844" s="1"/>
  <c r="J744"/>
  <c r="J845" s="1"/>
  <c r="H744"/>
  <c r="H845" s="1"/>
  <c r="G744"/>
  <c r="G845" s="1"/>
  <c r="F744"/>
  <c r="F845" s="1"/>
  <c r="L743"/>
  <c r="K743"/>
  <c r="J743"/>
  <c r="H743"/>
  <c r="U743" s="1"/>
  <c r="G743"/>
  <c r="T743" s="1"/>
  <c r="F743"/>
  <c r="S743" s="1"/>
  <c r="L742"/>
  <c r="L843" s="1"/>
  <c r="L842" s="1"/>
  <c r="K742"/>
  <c r="K843" s="1"/>
  <c r="K842" s="1"/>
  <c r="J742"/>
  <c r="J843" s="1"/>
  <c r="H742"/>
  <c r="H843" s="1"/>
  <c r="G742"/>
  <c r="G843" s="1"/>
  <c r="F742"/>
  <c r="F843" s="1"/>
  <c r="L741"/>
  <c r="K741"/>
  <c r="J741"/>
  <c r="H741"/>
  <c r="U741" s="1"/>
  <c r="G741"/>
  <c r="T741" s="1"/>
  <c r="F741"/>
  <c r="S741" s="1"/>
  <c r="U740"/>
  <c r="T740"/>
  <c r="S740"/>
  <c r="L738"/>
  <c r="L839" s="1"/>
  <c r="K738"/>
  <c r="J738"/>
  <c r="J839" s="1"/>
  <c r="H738"/>
  <c r="H839" s="1"/>
  <c r="G738"/>
  <c r="F738"/>
  <c r="F839" s="1"/>
  <c r="V30" i="19" s="1"/>
  <c r="L737" i="8"/>
  <c r="K737"/>
  <c r="J737"/>
  <c r="M737" s="1"/>
  <c r="H737"/>
  <c r="U737" s="1"/>
  <c r="G737"/>
  <c r="T737" s="1"/>
  <c r="F737"/>
  <c r="I737" s="1"/>
  <c r="L736"/>
  <c r="K736"/>
  <c r="J736"/>
  <c r="M736" s="1"/>
  <c r="H736"/>
  <c r="U736" s="1"/>
  <c r="G736"/>
  <c r="T736" s="1"/>
  <c r="F736"/>
  <c r="I736" s="1"/>
  <c r="L735"/>
  <c r="K735"/>
  <c r="J735"/>
  <c r="M735" s="1"/>
  <c r="M734" s="1"/>
  <c r="H735"/>
  <c r="U735" s="1"/>
  <c r="G735"/>
  <c r="T735" s="1"/>
  <c r="F735"/>
  <c r="I735" s="1"/>
  <c r="L734"/>
  <c r="L838" s="1"/>
  <c r="L840" s="1"/>
  <c r="K734"/>
  <c r="K838" s="1"/>
  <c r="J734"/>
  <c r="J838" s="1"/>
  <c r="H734"/>
  <c r="H838" s="1"/>
  <c r="G734"/>
  <c r="T734" s="1"/>
  <c r="F734"/>
  <c r="F838" s="1"/>
  <c r="U733"/>
  <c r="T733"/>
  <c r="S733"/>
  <c r="P733"/>
  <c r="O733"/>
  <c r="N733"/>
  <c r="M733"/>
  <c r="I733"/>
  <c r="V733" s="1"/>
  <c r="U732"/>
  <c r="T732"/>
  <c r="S732"/>
  <c r="P732"/>
  <c r="O732"/>
  <c r="N732"/>
  <c r="Q732" s="1"/>
  <c r="M732"/>
  <c r="I732"/>
  <c r="V732" s="1"/>
  <c r="U723"/>
  <c r="T723"/>
  <c r="S723"/>
  <c r="U719"/>
  <c r="T719"/>
  <c r="S719"/>
  <c r="P719"/>
  <c r="O719"/>
  <c r="N719"/>
  <c r="Q719" s="1"/>
  <c r="M719"/>
  <c r="I719"/>
  <c r="V719" s="1"/>
  <c r="U718"/>
  <c r="T718"/>
  <c r="S718"/>
  <c r="P718"/>
  <c r="O718"/>
  <c r="N718"/>
  <c r="Q718" s="1"/>
  <c r="M718"/>
  <c r="I718"/>
  <c r="V718" s="1"/>
  <c r="U716"/>
  <c r="T716"/>
  <c r="S716"/>
  <c r="P716"/>
  <c r="O716"/>
  <c r="N716"/>
  <c r="Q716" s="1"/>
  <c r="M716"/>
  <c r="I716"/>
  <c r="V716" s="1"/>
  <c r="L714"/>
  <c r="K714"/>
  <c r="J714"/>
  <c r="M714" s="1"/>
  <c r="H714"/>
  <c r="U714" s="1"/>
  <c r="G714"/>
  <c r="T714" s="1"/>
  <c r="F714"/>
  <c r="I714" s="1"/>
  <c r="V714" s="1"/>
  <c r="L713"/>
  <c r="K713"/>
  <c r="J713"/>
  <c r="M713" s="1"/>
  <c r="H713"/>
  <c r="U713" s="1"/>
  <c r="G713"/>
  <c r="T713" s="1"/>
  <c r="F713"/>
  <c r="I713" s="1"/>
  <c r="V713" s="1"/>
  <c r="L712"/>
  <c r="K712"/>
  <c r="J712"/>
  <c r="M712" s="1"/>
  <c r="H712"/>
  <c r="U712" s="1"/>
  <c r="G712"/>
  <c r="T712" s="1"/>
  <c r="F712"/>
  <c r="I712" s="1"/>
  <c r="V712" s="1"/>
  <c r="L711"/>
  <c r="K711"/>
  <c r="J711"/>
  <c r="M711" s="1"/>
  <c r="M710" s="1"/>
  <c r="H711"/>
  <c r="U711" s="1"/>
  <c r="G711"/>
  <c r="T711" s="1"/>
  <c r="F711"/>
  <c r="I711" s="1"/>
  <c r="L710"/>
  <c r="K710"/>
  <c r="J710"/>
  <c r="H710"/>
  <c r="U710" s="1"/>
  <c r="G710"/>
  <c r="F710"/>
  <c r="S710" s="1"/>
  <c r="L709"/>
  <c r="K709"/>
  <c r="J709"/>
  <c r="M709" s="1"/>
  <c r="M708" s="1"/>
  <c r="H709"/>
  <c r="U709" s="1"/>
  <c r="G709"/>
  <c r="T709" s="1"/>
  <c r="F709"/>
  <c r="I709" s="1"/>
  <c r="L708"/>
  <c r="K708"/>
  <c r="J708"/>
  <c r="H708"/>
  <c r="U708" s="1"/>
  <c r="G708"/>
  <c r="T708" s="1"/>
  <c r="F708"/>
  <c r="S708" s="1"/>
  <c r="U707"/>
  <c r="T707"/>
  <c r="S707"/>
  <c r="L705"/>
  <c r="K705"/>
  <c r="J705"/>
  <c r="M705" s="1"/>
  <c r="H705"/>
  <c r="U705" s="1"/>
  <c r="G705"/>
  <c r="T705" s="1"/>
  <c r="F705"/>
  <c r="S705" s="1"/>
  <c r="L704"/>
  <c r="L706" s="1"/>
  <c r="L715" s="1"/>
  <c r="K704"/>
  <c r="K706" s="1"/>
  <c r="K715" s="1"/>
  <c r="J704"/>
  <c r="J706" s="1"/>
  <c r="J715" s="1"/>
  <c r="H704"/>
  <c r="H706" s="1"/>
  <c r="G704"/>
  <c r="G706" s="1"/>
  <c r="F704"/>
  <c r="F706" s="1"/>
  <c r="U703"/>
  <c r="T703"/>
  <c r="S703"/>
  <c r="P703"/>
  <c r="O703"/>
  <c r="N703"/>
  <c r="M703"/>
  <c r="I703"/>
  <c r="V703" s="1"/>
  <c r="U702"/>
  <c r="T702"/>
  <c r="S702"/>
  <c r="P702"/>
  <c r="O702"/>
  <c r="N702"/>
  <c r="M702"/>
  <c r="I702"/>
  <c r="V702" s="1"/>
  <c r="L700"/>
  <c r="K700"/>
  <c r="J700"/>
  <c r="M700" s="1"/>
  <c r="H700"/>
  <c r="U700" s="1"/>
  <c r="G700"/>
  <c r="T700" s="1"/>
  <c r="F700"/>
  <c r="I700" s="1"/>
  <c r="V700" s="1"/>
  <c r="L699"/>
  <c r="K699"/>
  <c r="J699"/>
  <c r="M699" s="1"/>
  <c r="H699"/>
  <c r="U699" s="1"/>
  <c r="G699"/>
  <c r="T699" s="1"/>
  <c r="F699"/>
  <c r="I699" s="1"/>
  <c r="V699" s="1"/>
  <c r="L698"/>
  <c r="K698"/>
  <c r="J698"/>
  <c r="M698" s="1"/>
  <c r="H698"/>
  <c r="U698" s="1"/>
  <c r="G698"/>
  <c r="T698" s="1"/>
  <c r="F698"/>
  <c r="I698" s="1"/>
  <c r="V698" s="1"/>
  <c r="L697"/>
  <c r="K697"/>
  <c r="J697"/>
  <c r="M697" s="1"/>
  <c r="M696" s="1"/>
  <c r="H697"/>
  <c r="U697" s="1"/>
  <c r="G697"/>
  <c r="T697" s="1"/>
  <c r="F697"/>
  <c r="I697" s="1"/>
  <c r="L696"/>
  <c r="K696"/>
  <c r="J696"/>
  <c r="H696"/>
  <c r="U696" s="1"/>
  <c r="G696"/>
  <c r="T696" s="1"/>
  <c r="F696"/>
  <c r="S696" s="1"/>
  <c r="L695"/>
  <c r="K695"/>
  <c r="J695"/>
  <c r="M695" s="1"/>
  <c r="M694" s="1"/>
  <c r="H695"/>
  <c r="U695" s="1"/>
  <c r="G695"/>
  <c r="T695" s="1"/>
  <c r="F695"/>
  <c r="I695" s="1"/>
  <c r="L694"/>
  <c r="K694"/>
  <c r="J694"/>
  <c r="H694"/>
  <c r="U694" s="1"/>
  <c r="G694"/>
  <c r="T694" s="1"/>
  <c r="F694"/>
  <c r="S694" s="1"/>
  <c r="U693"/>
  <c r="T693"/>
  <c r="S693"/>
  <c r="L691"/>
  <c r="K691"/>
  <c r="J691"/>
  <c r="M691" s="1"/>
  <c r="H691"/>
  <c r="U691" s="1"/>
  <c r="G691"/>
  <c r="T691" s="1"/>
  <c r="F691"/>
  <c r="S691" s="1"/>
  <c r="L690"/>
  <c r="L692" s="1"/>
  <c r="L701" s="1"/>
  <c r="K690"/>
  <c r="K692" s="1"/>
  <c r="K701" s="1"/>
  <c r="J690"/>
  <c r="J692" s="1"/>
  <c r="J701" s="1"/>
  <c r="H690"/>
  <c r="H692" s="1"/>
  <c r="G690"/>
  <c r="G692" s="1"/>
  <c r="F690"/>
  <c r="F692" s="1"/>
  <c r="U689"/>
  <c r="T689"/>
  <c r="S689"/>
  <c r="P689"/>
  <c r="O689"/>
  <c r="N689"/>
  <c r="M689"/>
  <c r="I689"/>
  <c r="V689" s="1"/>
  <c r="U688"/>
  <c r="T688"/>
  <c r="S688"/>
  <c r="P688"/>
  <c r="O688"/>
  <c r="N688"/>
  <c r="Q688" s="1"/>
  <c r="M688"/>
  <c r="I688"/>
  <c r="V688" s="1"/>
  <c r="L686"/>
  <c r="K686"/>
  <c r="J686"/>
  <c r="M686" s="1"/>
  <c r="H686"/>
  <c r="U686" s="1"/>
  <c r="G686"/>
  <c r="T686" s="1"/>
  <c r="F686"/>
  <c r="I686" s="1"/>
  <c r="V686" s="1"/>
  <c r="L685"/>
  <c r="K685"/>
  <c r="J685"/>
  <c r="M685" s="1"/>
  <c r="H685"/>
  <c r="U685" s="1"/>
  <c r="G685"/>
  <c r="T685" s="1"/>
  <c r="F685"/>
  <c r="I685" s="1"/>
  <c r="V685" s="1"/>
  <c r="L684"/>
  <c r="K684"/>
  <c r="J684"/>
  <c r="M684" s="1"/>
  <c r="H684"/>
  <c r="U684" s="1"/>
  <c r="G684"/>
  <c r="T684" s="1"/>
  <c r="F684"/>
  <c r="I684" s="1"/>
  <c r="V684" s="1"/>
  <c r="L683"/>
  <c r="K683"/>
  <c r="J683"/>
  <c r="M683" s="1"/>
  <c r="M682" s="1"/>
  <c r="H683"/>
  <c r="U683" s="1"/>
  <c r="G683"/>
  <c r="T683" s="1"/>
  <c r="F683"/>
  <c r="I683" s="1"/>
  <c r="L682"/>
  <c r="K682"/>
  <c r="J682"/>
  <c r="H682"/>
  <c r="U682" s="1"/>
  <c r="G682"/>
  <c r="T682" s="1"/>
  <c r="F682"/>
  <c r="S682" s="1"/>
  <c r="L681"/>
  <c r="K681"/>
  <c r="J681"/>
  <c r="M681" s="1"/>
  <c r="M680" s="1"/>
  <c r="H681"/>
  <c r="U681" s="1"/>
  <c r="G681"/>
  <c r="T681" s="1"/>
  <c r="F681"/>
  <c r="I681" s="1"/>
  <c r="L680"/>
  <c r="K680"/>
  <c r="J680"/>
  <c r="H680"/>
  <c r="U680" s="1"/>
  <c r="G680"/>
  <c r="T680" s="1"/>
  <c r="F680"/>
  <c r="S680" s="1"/>
  <c r="U679"/>
  <c r="T679"/>
  <c r="S679"/>
  <c r="L677"/>
  <c r="K677"/>
  <c r="J677"/>
  <c r="M677" s="1"/>
  <c r="H677"/>
  <c r="U677" s="1"/>
  <c r="G677"/>
  <c r="T677" s="1"/>
  <c r="F677"/>
  <c r="S677" s="1"/>
  <c r="L676"/>
  <c r="L678" s="1"/>
  <c r="L687" s="1"/>
  <c r="K676"/>
  <c r="K678" s="1"/>
  <c r="K687" s="1"/>
  <c r="J676"/>
  <c r="J678" s="1"/>
  <c r="J687" s="1"/>
  <c r="H676"/>
  <c r="H678" s="1"/>
  <c r="G676"/>
  <c r="G678" s="1"/>
  <c r="F676"/>
  <c r="F678" s="1"/>
  <c r="U675"/>
  <c r="T675"/>
  <c r="S675"/>
  <c r="P675"/>
  <c r="O675"/>
  <c r="N675"/>
  <c r="Q675" s="1"/>
  <c r="M675"/>
  <c r="I675"/>
  <c r="V675" s="1"/>
  <c r="U674"/>
  <c r="T674"/>
  <c r="S674"/>
  <c r="P674"/>
  <c r="O674"/>
  <c r="N674"/>
  <c r="Q674" s="1"/>
  <c r="M674"/>
  <c r="I674"/>
  <c r="V674" s="1"/>
  <c r="L672"/>
  <c r="K672"/>
  <c r="J672"/>
  <c r="M672" s="1"/>
  <c r="H672"/>
  <c r="U672" s="1"/>
  <c r="G672"/>
  <c r="T672" s="1"/>
  <c r="F672"/>
  <c r="I672" s="1"/>
  <c r="V672" s="1"/>
  <c r="L671"/>
  <c r="K671"/>
  <c r="J671"/>
  <c r="M671" s="1"/>
  <c r="H671"/>
  <c r="U671" s="1"/>
  <c r="G671"/>
  <c r="T671" s="1"/>
  <c r="F671"/>
  <c r="I671" s="1"/>
  <c r="L670"/>
  <c r="K670"/>
  <c r="J670"/>
  <c r="M670" s="1"/>
  <c r="H670"/>
  <c r="U670" s="1"/>
  <c r="G670"/>
  <c r="T670" s="1"/>
  <c r="F670"/>
  <c r="I670" s="1"/>
  <c r="L669"/>
  <c r="K669"/>
  <c r="J669"/>
  <c r="M669" s="1"/>
  <c r="M668" s="1"/>
  <c r="H669"/>
  <c r="U669" s="1"/>
  <c r="G669"/>
  <c r="T669" s="1"/>
  <c r="F669"/>
  <c r="I669" s="1"/>
  <c r="L668"/>
  <c r="K668"/>
  <c r="J668"/>
  <c r="H668"/>
  <c r="U668" s="1"/>
  <c r="G668"/>
  <c r="F668"/>
  <c r="S668" s="1"/>
  <c r="L667"/>
  <c r="K667"/>
  <c r="J667"/>
  <c r="M667" s="1"/>
  <c r="M666" s="1"/>
  <c r="H667"/>
  <c r="U667" s="1"/>
  <c r="G667"/>
  <c r="T667" s="1"/>
  <c r="F667"/>
  <c r="I667" s="1"/>
  <c r="L666"/>
  <c r="K666"/>
  <c r="J666"/>
  <c r="H666"/>
  <c r="U666" s="1"/>
  <c r="G666"/>
  <c r="T666" s="1"/>
  <c r="F666"/>
  <c r="S666" s="1"/>
  <c r="U665"/>
  <c r="T665"/>
  <c r="S665"/>
  <c r="L663"/>
  <c r="K663"/>
  <c r="M663" s="1"/>
  <c r="J663"/>
  <c r="H663"/>
  <c r="U663" s="1"/>
  <c r="G663"/>
  <c r="T663" s="1"/>
  <c r="F663"/>
  <c r="S663" s="1"/>
  <c r="L662"/>
  <c r="L664" s="1"/>
  <c r="L673" s="1"/>
  <c r="L717" s="1"/>
  <c r="K662"/>
  <c r="K664" s="1"/>
  <c r="K673" s="1"/>
  <c r="K717" s="1"/>
  <c r="J662"/>
  <c r="J664" s="1"/>
  <c r="J673" s="1"/>
  <c r="J717" s="1"/>
  <c r="H662"/>
  <c r="H664" s="1"/>
  <c r="G662"/>
  <c r="G664" s="1"/>
  <c r="F662"/>
  <c r="F664" s="1"/>
  <c r="U661"/>
  <c r="T661"/>
  <c r="S661"/>
  <c r="P661"/>
  <c r="O661"/>
  <c r="Q661" s="1"/>
  <c r="N661"/>
  <c r="M661"/>
  <c r="I661"/>
  <c r="V661" s="1"/>
  <c r="U660"/>
  <c r="T660"/>
  <c r="S660"/>
  <c r="P660"/>
  <c r="O660"/>
  <c r="N660"/>
  <c r="M660"/>
  <c r="I660"/>
  <c r="V660" s="1"/>
  <c r="U659"/>
  <c r="T659"/>
  <c r="S659"/>
  <c r="P659"/>
  <c r="O659"/>
  <c r="Q659" s="1"/>
  <c r="N659"/>
  <c r="M659"/>
  <c r="I659"/>
  <c r="V659" s="1"/>
  <c r="L657"/>
  <c r="L730" s="1"/>
  <c r="K657"/>
  <c r="K730" s="1"/>
  <c r="J657"/>
  <c r="J730" s="1"/>
  <c r="M730" s="1"/>
  <c r="H657"/>
  <c r="H730" s="1"/>
  <c r="G657"/>
  <c r="T657" s="1"/>
  <c r="F657"/>
  <c r="F730" s="1"/>
  <c r="L656"/>
  <c r="L729" s="1"/>
  <c r="K656"/>
  <c r="K729" s="1"/>
  <c r="J656"/>
  <c r="J729" s="1"/>
  <c r="M729" s="1"/>
  <c r="H656"/>
  <c r="H729" s="1"/>
  <c r="G656"/>
  <c r="T656" s="1"/>
  <c r="F656"/>
  <c r="F729" s="1"/>
  <c r="L655"/>
  <c r="L728" s="1"/>
  <c r="K655"/>
  <c r="K728" s="1"/>
  <c r="J655"/>
  <c r="J728" s="1"/>
  <c r="M728" s="1"/>
  <c r="H655"/>
  <c r="H728" s="1"/>
  <c r="G655"/>
  <c r="T655" s="1"/>
  <c r="F655"/>
  <c r="F728" s="1"/>
  <c r="L654"/>
  <c r="L727" s="1"/>
  <c r="L726" s="1"/>
  <c r="K654"/>
  <c r="K727" s="1"/>
  <c r="K726" s="1"/>
  <c r="J654"/>
  <c r="J727" s="1"/>
  <c r="H654"/>
  <c r="H727" s="1"/>
  <c r="G654"/>
  <c r="T654" s="1"/>
  <c r="F654"/>
  <c r="F727" s="1"/>
  <c r="L653"/>
  <c r="K653"/>
  <c r="J653"/>
  <c r="H653"/>
  <c r="U653" s="1"/>
  <c r="G653"/>
  <c r="T653" s="1"/>
  <c r="F653"/>
  <c r="S653" s="1"/>
  <c r="L652"/>
  <c r="L725" s="1"/>
  <c r="L724" s="1"/>
  <c r="K652"/>
  <c r="K725" s="1"/>
  <c r="K724" s="1"/>
  <c r="J652"/>
  <c r="J725" s="1"/>
  <c r="H652"/>
  <c r="H725" s="1"/>
  <c r="G652"/>
  <c r="T652" s="1"/>
  <c r="F652"/>
  <c r="F725" s="1"/>
  <c r="L651"/>
  <c r="K651"/>
  <c r="J651"/>
  <c r="H651"/>
  <c r="U651" s="1"/>
  <c r="G651"/>
  <c r="T651" s="1"/>
  <c r="F651"/>
  <c r="S651" s="1"/>
  <c r="U650"/>
  <c r="T650"/>
  <c r="S650"/>
  <c r="L648"/>
  <c r="L721" s="1"/>
  <c r="K648"/>
  <c r="K721" s="1"/>
  <c r="J648"/>
  <c r="J721" s="1"/>
  <c r="H648"/>
  <c r="H721" s="1"/>
  <c r="G648"/>
  <c r="G721" s="1"/>
  <c r="F648"/>
  <c r="F721" s="1"/>
  <c r="V29" i="19" s="1"/>
  <c r="L647" i="8"/>
  <c r="K647"/>
  <c r="M647" s="1"/>
  <c r="J647"/>
  <c r="H647"/>
  <c r="U647" s="1"/>
  <c r="G647"/>
  <c r="T647" s="1"/>
  <c r="F647"/>
  <c r="S647" s="1"/>
  <c r="L646"/>
  <c r="K646"/>
  <c r="M646" s="1"/>
  <c r="J646"/>
  <c r="H646"/>
  <c r="U646" s="1"/>
  <c r="G646"/>
  <c r="T646" s="1"/>
  <c r="F646"/>
  <c r="S646" s="1"/>
  <c r="L645"/>
  <c r="K645"/>
  <c r="M645" s="1"/>
  <c r="M644" s="1"/>
  <c r="J645"/>
  <c r="H645"/>
  <c r="U645" s="1"/>
  <c r="G645"/>
  <c r="T645" s="1"/>
  <c r="F645"/>
  <c r="S645" s="1"/>
  <c r="L644"/>
  <c r="L720" s="1"/>
  <c r="L722" s="1"/>
  <c r="K644"/>
  <c r="K720" s="1"/>
  <c r="K722" s="1"/>
  <c r="J644"/>
  <c r="J720" s="1"/>
  <c r="H644"/>
  <c r="H720" s="1"/>
  <c r="G644"/>
  <c r="G720" s="1"/>
  <c r="F644"/>
  <c r="F720" s="1"/>
  <c r="U643"/>
  <c r="T643"/>
  <c r="S643"/>
  <c r="P643"/>
  <c r="O643"/>
  <c r="Q643" s="1"/>
  <c r="N643"/>
  <c r="M643"/>
  <c r="I643"/>
  <c r="V643" s="1"/>
  <c r="U642"/>
  <c r="T642"/>
  <c r="S642"/>
  <c r="P642"/>
  <c r="O642"/>
  <c r="N642"/>
  <c r="M642"/>
  <c r="I642"/>
  <c r="V642" s="1"/>
  <c r="U633"/>
  <c r="T633"/>
  <c r="S633"/>
  <c r="U629"/>
  <c r="T629"/>
  <c r="S629"/>
  <c r="P629"/>
  <c r="O629"/>
  <c r="N629"/>
  <c r="M629"/>
  <c r="I629"/>
  <c r="V629" s="1"/>
  <c r="U628"/>
  <c r="T628"/>
  <c r="S628"/>
  <c r="P628"/>
  <c r="O628"/>
  <c r="N628"/>
  <c r="M628"/>
  <c r="I628"/>
  <c r="V628" s="1"/>
  <c r="U626"/>
  <c r="T626"/>
  <c r="S626"/>
  <c r="P626"/>
  <c r="O626"/>
  <c r="N626"/>
  <c r="M626"/>
  <c r="I626"/>
  <c r="V626" s="1"/>
  <c r="L624"/>
  <c r="K624"/>
  <c r="M624" s="1"/>
  <c r="J624"/>
  <c r="H624"/>
  <c r="U624" s="1"/>
  <c r="G624"/>
  <c r="I624" s="1"/>
  <c r="V624" s="1"/>
  <c r="F624"/>
  <c r="S624" s="1"/>
  <c r="L623"/>
  <c r="K623"/>
  <c r="M623" s="1"/>
  <c r="J623"/>
  <c r="H623"/>
  <c r="U623" s="1"/>
  <c r="G623"/>
  <c r="I623" s="1"/>
  <c r="F623"/>
  <c r="S623" s="1"/>
  <c r="L622"/>
  <c r="K622"/>
  <c r="M622" s="1"/>
  <c r="J622"/>
  <c r="H622"/>
  <c r="U622" s="1"/>
  <c r="G622"/>
  <c r="I622" s="1"/>
  <c r="F622"/>
  <c r="S622" s="1"/>
  <c r="L621"/>
  <c r="K621"/>
  <c r="M621" s="1"/>
  <c r="M620" s="1"/>
  <c r="J621"/>
  <c r="H621"/>
  <c r="U621" s="1"/>
  <c r="G621"/>
  <c r="I621" s="1"/>
  <c r="F621"/>
  <c r="S621" s="1"/>
  <c r="L620"/>
  <c r="K620"/>
  <c r="J620"/>
  <c r="H620"/>
  <c r="U620" s="1"/>
  <c r="G620"/>
  <c r="F620"/>
  <c r="S620" s="1"/>
  <c r="L619"/>
  <c r="K619"/>
  <c r="J619"/>
  <c r="M619" s="1"/>
  <c r="M618" s="1"/>
  <c r="H619"/>
  <c r="U619" s="1"/>
  <c r="G619"/>
  <c r="T619" s="1"/>
  <c r="F619"/>
  <c r="S619" s="1"/>
  <c r="L618"/>
  <c r="K618"/>
  <c r="J618"/>
  <c r="H618"/>
  <c r="U618" s="1"/>
  <c r="G618"/>
  <c r="T618" s="1"/>
  <c r="F618"/>
  <c r="S618" s="1"/>
  <c r="U617"/>
  <c r="T617"/>
  <c r="S617"/>
  <c r="L615"/>
  <c r="K615"/>
  <c r="M615" s="1"/>
  <c r="J615"/>
  <c r="H615"/>
  <c r="U615" s="1"/>
  <c r="G615"/>
  <c r="T615" s="1"/>
  <c r="F615"/>
  <c r="S615" s="1"/>
  <c r="L614"/>
  <c r="L616" s="1"/>
  <c r="L625" s="1"/>
  <c r="K614"/>
  <c r="K616" s="1"/>
  <c r="K625" s="1"/>
  <c r="J614"/>
  <c r="J616" s="1"/>
  <c r="J625" s="1"/>
  <c r="H614"/>
  <c r="H616" s="1"/>
  <c r="G614"/>
  <c r="G616" s="1"/>
  <c r="F614"/>
  <c r="F616" s="1"/>
  <c r="U613"/>
  <c r="T613"/>
  <c r="S613"/>
  <c r="P613"/>
  <c r="O613"/>
  <c r="N613"/>
  <c r="M613"/>
  <c r="I613"/>
  <c r="V613" s="1"/>
  <c r="U612"/>
  <c r="T612"/>
  <c r="S612"/>
  <c r="P612"/>
  <c r="O612"/>
  <c r="Q612" s="1"/>
  <c r="N612"/>
  <c r="M612"/>
  <c r="I612"/>
  <c r="V612" s="1"/>
  <c r="L610"/>
  <c r="K610"/>
  <c r="J610"/>
  <c r="M610" s="1"/>
  <c r="H610"/>
  <c r="U610" s="1"/>
  <c r="G610"/>
  <c r="T610" s="1"/>
  <c r="F610"/>
  <c r="S610" s="1"/>
  <c r="L609"/>
  <c r="K609"/>
  <c r="J609"/>
  <c r="M609" s="1"/>
  <c r="H609"/>
  <c r="U609" s="1"/>
  <c r="G609"/>
  <c r="T609" s="1"/>
  <c r="F609"/>
  <c r="S609" s="1"/>
  <c r="L608"/>
  <c r="K608"/>
  <c r="J608"/>
  <c r="M608" s="1"/>
  <c r="M606" s="1"/>
  <c r="H608"/>
  <c r="U608" s="1"/>
  <c r="G608"/>
  <c r="T608" s="1"/>
  <c r="F608"/>
  <c r="S608" s="1"/>
  <c r="U607"/>
  <c r="S607"/>
  <c r="P607"/>
  <c r="N607"/>
  <c r="L607"/>
  <c r="K607"/>
  <c r="J607"/>
  <c r="H607"/>
  <c r="G607"/>
  <c r="I607" s="1"/>
  <c r="F607"/>
  <c r="L606"/>
  <c r="K606"/>
  <c r="J606"/>
  <c r="H606"/>
  <c r="U606" s="1"/>
  <c r="G606"/>
  <c r="T606" s="1"/>
  <c r="F606"/>
  <c r="S606" s="1"/>
  <c r="L605"/>
  <c r="K605"/>
  <c r="M605" s="1"/>
  <c r="M604" s="1"/>
  <c r="J605"/>
  <c r="H605"/>
  <c r="U605" s="1"/>
  <c r="G605"/>
  <c r="T605" s="1"/>
  <c r="F605"/>
  <c r="S605" s="1"/>
  <c r="L604"/>
  <c r="K604"/>
  <c r="J604"/>
  <c r="H604"/>
  <c r="U604" s="1"/>
  <c r="G604"/>
  <c r="T604" s="1"/>
  <c r="F604"/>
  <c r="S604" s="1"/>
  <c r="U603"/>
  <c r="T603"/>
  <c r="S603"/>
  <c r="L601"/>
  <c r="K601"/>
  <c r="J601"/>
  <c r="M601" s="1"/>
  <c r="H601"/>
  <c r="U601" s="1"/>
  <c r="G601"/>
  <c r="T601" s="1"/>
  <c r="F601"/>
  <c r="S601" s="1"/>
  <c r="L600"/>
  <c r="L602" s="1"/>
  <c r="L611" s="1"/>
  <c r="K600"/>
  <c r="K602" s="1"/>
  <c r="K611" s="1"/>
  <c r="J600"/>
  <c r="J602" s="1"/>
  <c r="J611" s="1"/>
  <c r="H600"/>
  <c r="H602" s="1"/>
  <c r="G600"/>
  <c r="G602" s="1"/>
  <c r="F600"/>
  <c r="F602" s="1"/>
  <c r="U599"/>
  <c r="T599"/>
  <c r="S599"/>
  <c r="P599"/>
  <c r="O599"/>
  <c r="N599"/>
  <c r="M599"/>
  <c r="I599"/>
  <c r="V599" s="1"/>
  <c r="U598"/>
  <c r="T598"/>
  <c r="S598"/>
  <c r="P598"/>
  <c r="O598"/>
  <c r="N598"/>
  <c r="Q598" s="1"/>
  <c r="M598"/>
  <c r="I598"/>
  <c r="V598" s="1"/>
  <c r="L596"/>
  <c r="K596"/>
  <c r="J596"/>
  <c r="H596"/>
  <c r="G596"/>
  <c r="F596"/>
  <c r="L595"/>
  <c r="K595"/>
  <c r="J595"/>
  <c r="H595"/>
  <c r="G595"/>
  <c r="F595"/>
  <c r="L594"/>
  <c r="K594"/>
  <c r="J594"/>
  <c r="H594"/>
  <c r="G594"/>
  <c r="F594"/>
  <c r="L593"/>
  <c r="K593"/>
  <c r="J593"/>
  <c r="H593"/>
  <c r="G593"/>
  <c r="F593"/>
  <c r="L592"/>
  <c r="K592"/>
  <c r="J592"/>
  <c r="H592"/>
  <c r="U592" s="1"/>
  <c r="G592"/>
  <c r="T592" s="1"/>
  <c r="F592"/>
  <c r="S592" s="1"/>
  <c r="L591"/>
  <c r="K591"/>
  <c r="J591"/>
  <c r="H591"/>
  <c r="G591"/>
  <c r="F591"/>
  <c r="L590"/>
  <c r="K590"/>
  <c r="J590"/>
  <c r="H590"/>
  <c r="U590" s="1"/>
  <c r="G590"/>
  <c r="T590" s="1"/>
  <c r="F590"/>
  <c r="S590" s="1"/>
  <c r="U589"/>
  <c r="T589"/>
  <c r="S589"/>
  <c r="L587"/>
  <c r="K587"/>
  <c r="J587"/>
  <c r="M587" s="1"/>
  <c r="H587"/>
  <c r="U587" s="1"/>
  <c r="G587"/>
  <c r="T587" s="1"/>
  <c r="F587"/>
  <c r="S587" s="1"/>
  <c r="L586"/>
  <c r="L588" s="1"/>
  <c r="L597" s="1"/>
  <c r="L627" s="1"/>
  <c r="K586"/>
  <c r="K588" s="1"/>
  <c r="K597" s="1"/>
  <c r="K627" s="1"/>
  <c r="J586"/>
  <c r="J588" s="1"/>
  <c r="J597" s="1"/>
  <c r="J627" s="1"/>
  <c r="M627" s="1"/>
  <c r="H586"/>
  <c r="H588" s="1"/>
  <c r="G586"/>
  <c r="G588" s="1"/>
  <c r="F586"/>
  <c r="F588" s="1"/>
  <c r="U585"/>
  <c r="T585"/>
  <c r="S585"/>
  <c r="P585"/>
  <c r="O585"/>
  <c r="N585"/>
  <c r="M585"/>
  <c r="I585"/>
  <c r="V585" s="1"/>
  <c r="U584"/>
  <c r="T584"/>
  <c r="S584"/>
  <c r="P584"/>
  <c r="O584"/>
  <c r="N584"/>
  <c r="M584"/>
  <c r="I584"/>
  <c r="V584" s="1"/>
  <c r="U583"/>
  <c r="T583"/>
  <c r="S583"/>
  <c r="P583"/>
  <c r="O583"/>
  <c r="N583"/>
  <c r="M583"/>
  <c r="I583"/>
  <c r="V583" s="1"/>
  <c r="L581"/>
  <c r="K581"/>
  <c r="M581" s="1"/>
  <c r="J581"/>
  <c r="H581"/>
  <c r="U581" s="1"/>
  <c r="G581"/>
  <c r="T581" s="1"/>
  <c r="F581"/>
  <c r="S581" s="1"/>
  <c r="L580"/>
  <c r="K580"/>
  <c r="M580" s="1"/>
  <c r="J580"/>
  <c r="H580"/>
  <c r="U580" s="1"/>
  <c r="G580"/>
  <c r="T580" s="1"/>
  <c r="F580"/>
  <c r="S580" s="1"/>
  <c r="L579"/>
  <c r="K579"/>
  <c r="M579" s="1"/>
  <c r="J579"/>
  <c r="H579"/>
  <c r="U579" s="1"/>
  <c r="G579"/>
  <c r="T579" s="1"/>
  <c r="F579"/>
  <c r="S579" s="1"/>
  <c r="L578"/>
  <c r="K578"/>
  <c r="M578" s="1"/>
  <c r="M577" s="1"/>
  <c r="J578"/>
  <c r="H578"/>
  <c r="U578" s="1"/>
  <c r="G578"/>
  <c r="T578" s="1"/>
  <c r="F578"/>
  <c r="S578" s="1"/>
  <c r="L577"/>
  <c r="K577"/>
  <c r="J577"/>
  <c r="H577"/>
  <c r="U577" s="1"/>
  <c r="G577"/>
  <c r="T577" s="1"/>
  <c r="F577"/>
  <c r="S577" s="1"/>
  <c r="L576"/>
  <c r="K576"/>
  <c r="M576" s="1"/>
  <c r="M575" s="1"/>
  <c r="J576"/>
  <c r="H576"/>
  <c r="U576" s="1"/>
  <c r="G576"/>
  <c r="T576" s="1"/>
  <c r="F576"/>
  <c r="S576" s="1"/>
  <c r="L575"/>
  <c r="K575"/>
  <c r="J575"/>
  <c r="H575"/>
  <c r="U575" s="1"/>
  <c r="G575"/>
  <c r="T575" s="1"/>
  <c r="F575"/>
  <c r="S575" s="1"/>
  <c r="U574"/>
  <c r="T574"/>
  <c r="S574"/>
  <c r="L572"/>
  <c r="L631" s="1"/>
  <c r="K572"/>
  <c r="K631" s="1"/>
  <c r="J572"/>
  <c r="J631" s="1"/>
  <c r="M631" s="1"/>
  <c r="H572"/>
  <c r="H631" s="1"/>
  <c r="G572"/>
  <c r="G631" s="1"/>
  <c r="F572"/>
  <c r="F631" s="1"/>
  <c r="V20" i="19" s="1"/>
  <c r="L571" i="8"/>
  <c r="K571"/>
  <c r="J571"/>
  <c r="M571" s="1"/>
  <c r="H571"/>
  <c r="U571" s="1"/>
  <c r="G571"/>
  <c r="T571" s="1"/>
  <c r="F571"/>
  <c r="S571" s="1"/>
  <c r="L570"/>
  <c r="K570"/>
  <c r="J570"/>
  <c r="M570" s="1"/>
  <c r="H570"/>
  <c r="U570" s="1"/>
  <c r="G570"/>
  <c r="T570" s="1"/>
  <c r="F570"/>
  <c r="S570" s="1"/>
  <c r="L569"/>
  <c r="K569"/>
  <c r="J569"/>
  <c r="M569" s="1"/>
  <c r="M568" s="1"/>
  <c r="H569"/>
  <c r="U569" s="1"/>
  <c r="G569"/>
  <c r="T569" s="1"/>
  <c r="F569"/>
  <c r="S569" s="1"/>
  <c r="L568"/>
  <c r="L630" s="1"/>
  <c r="L632" s="1"/>
  <c r="K568"/>
  <c r="K630" s="1"/>
  <c r="K632" s="1"/>
  <c r="J568"/>
  <c r="J630" s="1"/>
  <c r="H568"/>
  <c r="H630" s="1"/>
  <c r="T20" i="19" s="1"/>
  <c r="G568" i="8"/>
  <c r="G630" s="1"/>
  <c r="F568"/>
  <c r="F630" s="1"/>
  <c r="U567"/>
  <c r="T567"/>
  <c r="S567"/>
  <c r="P567"/>
  <c r="O567"/>
  <c r="N567"/>
  <c r="M567"/>
  <c r="I567"/>
  <c r="V567" s="1"/>
  <c r="U566"/>
  <c r="T566"/>
  <c r="S566"/>
  <c r="P566"/>
  <c r="O566"/>
  <c r="N566"/>
  <c r="Q566" s="1"/>
  <c r="M566"/>
  <c r="I566"/>
  <c r="V566" s="1"/>
  <c r="U557"/>
  <c r="T557"/>
  <c r="S557"/>
  <c r="U553"/>
  <c r="T553"/>
  <c r="S553"/>
  <c r="P553"/>
  <c r="O553"/>
  <c r="Q553" s="1"/>
  <c r="N553"/>
  <c r="M553"/>
  <c r="I553"/>
  <c r="V553" s="1"/>
  <c r="U552"/>
  <c r="T552"/>
  <c r="S552"/>
  <c r="P552"/>
  <c r="O552"/>
  <c r="Q552" s="1"/>
  <c r="N552"/>
  <c r="M552"/>
  <c r="I552"/>
  <c r="V552" s="1"/>
  <c r="V550"/>
  <c r="U550"/>
  <c r="T550"/>
  <c r="S550"/>
  <c r="L548"/>
  <c r="K548"/>
  <c r="J548"/>
  <c r="M548" s="1"/>
  <c r="H548"/>
  <c r="U548" s="1"/>
  <c r="G548"/>
  <c r="T548" s="1"/>
  <c r="F548"/>
  <c r="S548" s="1"/>
  <c r="L547"/>
  <c r="K547"/>
  <c r="J547"/>
  <c r="M547" s="1"/>
  <c r="H547"/>
  <c r="U547" s="1"/>
  <c r="G547"/>
  <c r="T547" s="1"/>
  <c r="F547"/>
  <c r="S547" s="1"/>
  <c r="L546"/>
  <c r="K546"/>
  <c r="J546"/>
  <c r="M546" s="1"/>
  <c r="H546"/>
  <c r="U546" s="1"/>
  <c r="G546"/>
  <c r="T546" s="1"/>
  <c r="F546"/>
  <c r="S546" s="1"/>
  <c r="L545"/>
  <c r="K545"/>
  <c r="J545"/>
  <c r="M545" s="1"/>
  <c r="M544" s="1"/>
  <c r="H545"/>
  <c r="U545" s="1"/>
  <c r="G545"/>
  <c r="T545" s="1"/>
  <c r="F545"/>
  <c r="S545" s="1"/>
  <c r="L544"/>
  <c r="K544"/>
  <c r="J544"/>
  <c r="H544"/>
  <c r="U544" s="1"/>
  <c r="G544"/>
  <c r="T544" s="1"/>
  <c r="F544"/>
  <c r="S544" s="1"/>
  <c r="L543"/>
  <c r="K543"/>
  <c r="J543"/>
  <c r="M543" s="1"/>
  <c r="M542" s="1"/>
  <c r="H543"/>
  <c r="U543" s="1"/>
  <c r="G543"/>
  <c r="T543" s="1"/>
  <c r="F543"/>
  <c r="S543" s="1"/>
  <c r="L542"/>
  <c r="K542"/>
  <c r="J542"/>
  <c r="H542"/>
  <c r="U542" s="1"/>
  <c r="G542"/>
  <c r="T542" s="1"/>
  <c r="F542"/>
  <c r="S542" s="1"/>
  <c r="U541"/>
  <c r="T541"/>
  <c r="S541"/>
  <c r="L539"/>
  <c r="K539"/>
  <c r="J539"/>
  <c r="M539" s="1"/>
  <c r="H539"/>
  <c r="U539" s="1"/>
  <c r="G539"/>
  <c r="T539" s="1"/>
  <c r="F539"/>
  <c r="I539" s="1"/>
  <c r="V539" s="1"/>
  <c r="L538"/>
  <c r="L540" s="1"/>
  <c r="L549" s="1"/>
  <c r="K538"/>
  <c r="K540" s="1"/>
  <c r="K549" s="1"/>
  <c r="J538"/>
  <c r="M538" s="1"/>
  <c r="M540" s="1"/>
  <c r="M549" s="1"/>
  <c r="H538"/>
  <c r="H540" s="1"/>
  <c r="G538"/>
  <c r="G540" s="1"/>
  <c r="F538"/>
  <c r="I538" s="1"/>
  <c r="U537"/>
  <c r="T537"/>
  <c r="S537"/>
  <c r="P537"/>
  <c r="O537"/>
  <c r="N537"/>
  <c r="M537"/>
  <c r="I537"/>
  <c r="V537" s="1"/>
  <c r="U536"/>
  <c r="T536"/>
  <c r="S536"/>
  <c r="P536"/>
  <c r="O536"/>
  <c r="N536"/>
  <c r="M536"/>
  <c r="I536"/>
  <c r="V536" s="1"/>
  <c r="L534"/>
  <c r="K534"/>
  <c r="J534"/>
  <c r="M534" s="1"/>
  <c r="H534"/>
  <c r="U534" s="1"/>
  <c r="G534"/>
  <c r="T534" s="1"/>
  <c r="F534"/>
  <c r="S534" s="1"/>
  <c r="L533"/>
  <c r="K533"/>
  <c r="J533"/>
  <c r="M533" s="1"/>
  <c r="H533"/>
  <c r="U533" s="1"/>
  <c r="G533"/>
  <c r="T533" s="1"/>
  <c r="F533"/>
  <c r="S533" s="1"/>
  <c r="L532"/>
  <c r="K532"/>
  <c r="J532"/>
  <c r="M532" s="1"/>
  <c r="H532"/>
  <c r="U532" s="1"/>
  <c r="G532"/>
  <c r="T532" s="1"/>
  <c r="F532"/>
  <c r="S532" s="1"/>
  <c r="L531"/>
  <c r="K531"/>
  <c r="M531" s="1"/>
  <c r="M530" s="1"/>
  <c r="J531"/>
  <c r="H531"/>
  <c r="U531" s="1"/>
  <c r="G531"/>
  <c r="T531" s="1"/>
  <c r="F531"/>
  <c r="S531" s="1"/>
  <c r="L530"/>
  <c r="K530"/>
  <c r="J530"/>
  <c r="H530"/>
  <c r="U530" s="1"/>
  <c r="G530"/>
  <c r="F530"/>
  <c r="S530" s="1"/>
  <c r="L529"/>
  <c r="K529"/>
  <c r="M529" s="1"/>
  <c r="M528" s="1"/>
  <c r="J529"/>
  <c r="H529"/>
  <c r="U529" s="1"/>
  <c r="G529"/>
  <c r="T529" s="1"/>
  <c r="F529"/>
  <c r="S529" s="1"/>
  <c r="L528"/>
  <c r="K528"/>
  <c r="J528"/>
  <c r="H528"/>
  <c r="U528" s="1"/>
  <c r="G528"/>
  <c r="T528" s="1"/>
  <c r="F528"/>
  <c r="S528" s="1"/>
  <c r="U527"/>
  <c r="T527"/>
  <c r="S527"/>
  <c r="L525"/>
  <c r="K525"/>
  <c r="J525"/>
  <c r="M525" s="1"/>
  <c r="H525"/>
  <c r="U525" s="1"/>
  <c r="G525"/>
  <c r="T525" s="1"/>
  <c r="F525"/>
  <c r="I525" s="1"/>
  <c r="L524"/>
  <c r="L526" s="1"/>
  <c r="L535" s="1"/>
  <c r="L551" s="1"/>
  <c r="K524"/>
  <c r="K526" s="1"/>
  <c r="K535" s="1"/>
  <c r="K551" s="1"/>
  <c r="J524"/>
  <c r="M524" s="1"/>
  <c r="M526" s="1"/>
  <c r="M535" s="1"/>
  <c r="H524"/>
  <c r="H526" s="1"/>
  <c r="G524"/>
  <c r="G526" s="1"/>
  <c r="F524"/>
  <c r="I524" s="1"/>
  <c r="U523"/>
  <c r="T523"/>
  <c r="S523"/>
  <c r="P523"/>
  <c r="O523"/>
  <c r="N523"/>
  <c r="M523"/>
  <c r="I523"/>
  <c r="V523" s="1"/>
  <c r="U522"/>
  <c r="T522"/>
  <c r="S522"/>
  <c r="P522"/>
  <c r="O522"/>
  <c r="N522"/>
  <c r="M522"/>
  <c r="I522"/>
  <c r="V522" s="1"/>
  <c r="L519"/>
  <c r="L564" s="1"/>
  <c r="K519"/>
  <c r="K564" s="1"/>
  <c r="J519"/>
  <c r="J564" s="1"/>
  <c r="M564" s="1"/>
  <c r="H519"/>
  <c r="U519" s="1"/>
  <c r="G519"/>
  <c r="G564" s="1"/>
  <c r="F519"/>
  <c r="S519" s="1"/>
  <c r="L518"/>
  <c r="L563" s="1"/>
  <c r="K518"/>
  <c r="K563" s="1"/>
  <c r="J518"/>
  <c r="J563" s="1"/>
  <c r="M563" s="1"/>
  <c r="H518"/>
  <c r="U518" s="1"/>
  <c r="G518"/>
  <c r="G563" s="1"/>
  <c r="F518"/>
  <c r="S518" s="1"/>
  <c r="L517"/>
  <c r="L562" s="1"/>
  <c r="K517"/>
  <c r="K562" s="1"/>
  <c r="J517"/>
  <c r="J562" s="1"/>
  <c r="M562" s="1"/>
  <c r="H517"/>
  <c r="U517" s="1"/>
  <c r="G517"/>
  <c r="G562" s="1"/>
  <c r="F517"/>
  <c r="S517" s="1"/>
  <c r="L516"/>
  <c r="L561" s="1"/>
  <c r="L560" s="1"/>
  <c r="K516"/>
  <c r="K561" s="1"/>
  <c r="K560" s="1"/>
  <c r="J516"/>
  <c r="J561" s="1"/>
  <c r="H516"/>
  <c r="U516" s="1"/>
  <c r="G516"/>
  <c r="G561" s="1"/>
  <c r="F516"/>
  <c r="S516" s="1"/>
  <c r="L515"/>
  <c r="K515"/>
  <c r="J515"/>
  <c r="H515"/>
  <c r="U515" s="1"/>
  <c r="G515"/>
  <c r="T515" s="1"/>
  <c r="F515"/>
  <c r="S515" s="1"/>
  <c r="L514"/>
  <c r="L559" s="1"/>
  <c r="L558" s="1"/>
  <c r="K514"/>
  <c r="K559" s="1"/>
  <c r="K558" s="1"/>
  <c r="J514"/>
  <c r="J559" s="1"/>
  <c r="H514"/>
  <c r="U514" s="1"/>
  <c r="G514"/>
  <c r="G559" s="1"/>
  <c r="F514"/>
  <c r="S514" s="1"/>
  <c r="L513"/>
  <c r="K513"/>
  <c r="J513"/>
  <c r="H513"/>
  <c r="U513" s="1"/>
  <c r="G513"/>
  <c r="T513" s="1"/>
  <c r="F513"/>
  <c r="S513" s="1"/>
  <c r="U512"/>
  <c r="T512"/>
  <c r="S512"/>
  <c r="L510"/>
  <c r="L555" s="1"/>
  <c r="K510"/>
  <c r="K555" s="1"/>
  <c r="J510"/>
  <c r="M510" s="1"/>
  <c r="H510"/>
  <c r="H555" s="1"/>
  <c r="G510"/>
  <c r="G555" s="1"/>
  <c r="F510"/>
  <c r="I510" s="1"/>
  <c r="L509"/>
  <c r="K509"/>
  <c r="J509"/>
  <c r="M509" s="1"/>
  <c r="H509"/>
  <c r="U509" s="1"/>
  <c r="G509"/>
  <c r="T509" s="1"/>
  <c r="F509"/>
  <c r="I509" s="1"/>
  <c r="V509" s="1"/>
  <c r="L508"/>
  <c r="K508"/>
  <c r="J508"/>
  <c r="M508" s="1"/>
  <c r="H508"/>
  <c r="U508" s="1"/>
  <c r="G508"/>
  <c r="T508" s="1"/>
  <c r="F508"/>
  <c r="I508" s="1"/>
  <c r="V508" s="1"/>
  <c r="L507"/>
  <c r="K507"/>
  <c r="J507"/>
  <c r="M507" s="1"/>
  <c r="M506" s="1"/>
  <c r="H507"/>
  <c r="U507" s="1"/>
  <c r="G507"/>
  <c r="T507" s="1"/>
  <c r="F507"/>
  <c r="I507" s="1"/>
  <c r="L506"/>
  <c r="L554" s="1"/>
  <c r="L556" s="1"/>
  <c r="K506"/>
  <c r="K554" s="1"/>
  <c r="K556" s="1"/>
  <c r="J506"/>
  <c r="J554" s="1"/>
  <c r="H506"/>
  <c r="H554" s="1"/>
  <c r="T19" i="19" s="1"/>
  <c r="G506" i="8"/>
  <c r="G554" s="1"/>
  <c r="F506"/>
  <c r="F554" s="1"/>
  <c r="U505"/>
  <c r="T505"/>
  <c r="S505"/>
  <c r="P505"/>
  <c r="O505"/>
  <c r="N505"/>
  <c r="Q505" s="1"/>
  <c r="M505"/>
  <c r="I505"/>
  <c r="V505" s="1"/>
  <c r="U504"/>
  <c r="T504"/>
  <c r="S504"/>
  <c r="P504"/>
  <c r="O504"/>
  <c r="N504"/>
  <c r="Q504" s="1"/>
  <c r="M504"/>
  <c r="I504"/>
  <c r="V504" s="1"/>
  <c r="U495"/>
  <c r="T495"/>
  <c r="S495"/>
  <c r="U491"/>
  <c r="T491"/>
  <c r="S491"/>
  <c r="P491"/>
  <c r="O491"/>
  <c r="N491"/>
  <c r="M491"/>
  <c r="I491"/>
  <c r="V491" s="1"/>
  <c r="U490"/>
  <c r="T490"/>
  <c r="S490"/>
  <c r="P490"/>
  <c r="O490"/>
  <c r="N490"/>
  <c r="Q490" s="1"/>
  <c r="M490"/>
  <c r="I490"/>
  <c r="V490" s="1"/>
  <c r="L488"/>
  <c r="K488"/>
  <c r="J488"/>
  <c r="M488" s="1"/>
  <c r="H488"/>
  <c r="U488" s="1"/>
  <c r="G488"/>
  <c r="T488" s="1"/>
  <c r="F488"/>
  <c r="I488" s="1"/>
  <c r="V488" s="1"/>
  <c r="L487"/>
  <c r="K487"/>
  <c r="J487"/>
  <c r="M487" s="1"/>
  <c r="H487"/>
  <c r="U487" s="1"/>
  <c r="G487"/>
  <c r="T487" s="1"/>
  <c r="F487"/>
  <c r="I487" s="1"/>
  <c r="L486"/>
  <c r="K486"/>
  <c r="J486"/>
  <c r="M486" s="1"/>
  <c r="H486"/>
  <c r="U486" s="1"/>
  <c r="G486"/>
  <c r="T486" s="1"/>
  <c r="F486"/>
  <c r="I486" s="1"/>
  <c r="L485"/>
  <c r="K485"/>
  <c r="J485"/>
  <c r="M485" s="1"/>
  <c r="M484" s="1"/>
  <c r="H485"/>
  <c r="U485" s="1"/>
  <c r="G485"/>
  <c r="T485" s="1"/>
  <c r="F485"/>
  <c r="I485" s="1"/>
  <c r="L484"/>
  <c r="K484"/>
  <c r="J484"/>
  <c r="H484"/>
  <c r="U484" s="1"/>
  <c r="G484"/>
  <c r="T484" s="1"/>
  <c r="F484"/>
  <c r="S484" s="1"/>
  <c r="L483"/>
  <c r="K483"/>
  <c r="J483"/>
  <c r="M483" s="1"/>
  <c r="M482" s="1"/>
  <c r="H483"/>
  <c r="U483" s="1"/>
  <c r="G483"/>
  <c r="T483" s="1"/>
  <c r="F483"/>
  <c r="I483" s="1"/>
  <c r="L482"/>
  <c r="K482"/>
  <c r="J482"/>
  <c r="H482"/>
  <c r="U482" s="1"/>
  <c r="G482"/>
  <c r="T482" s="1"/>
  <c r="F482"/>
  <c r="S482" s="1"/>
  <c r="U481"/>
  <c r="T481"/>
  <c r="S481"/>
  <c r="L479"/>
  <c r="L489" s="1"/>
  <c r="K479"/>
  <c r="K489" s="1"/>
  <c r="J479"/>
  <c r="J489" s="1"/>
  <c r="H479"/>
  <c r="U479" s="1"/>
  <c r="G479"/>
  <c r="G489" s="1"/>
  <c r="F479"/>
  <c r="S479" s="1"/>
  <c r="L478"/>
  <c r="L480" s="1"/>
  <c r="K478"/>
  <c r="K480" s="1"/>
  <c r="J478"/>
  <c r="J480" s="1"/>
  <c r="H478"/>
  <c r="H480" s="1"/>
  <c r="U480" s="1"/>
  <c r="G478"/>
  <c r="G480" s="1"/>
  <c r="F478"/>
  <c r="F480" s="1"/>
  <c r="S480" s="1"/>
  <c r="U477"/>
  <c r="T477"/>
  <c r="S477"/>
  <c r="P477"/>
  <c r="O477"/>
  <c r="N477"/>
  <c r="Q477" s="1"/>
  <c r="M477"/>
  <c r="I477"/>
  <c r="V477" s="1"/>
  <c r="U476"/>
  <c r="T476"/>
  <c r="S476"/>
  <c r="P476"/>
  <c r="O476"/>
  <c r="N476"/>
  <c r="Q476" s="1"/>
  <c r="M476"/>
  <c r="I476"/>
  <c r="V476" s="1"/>
  <c r="U475"/>
  <c r="T475"/>
  <c r="S475"/>
  <c r="P475"/>
  <c r="O475"/>
  <c r="N475"/>
  <c r="Q475" s="1"/>
  <c r="M475"/>
  <c r="I475"/>
  <c r="V475" s="1"/>
  <c r="L473"/>
  <c r="L502" s="1"/>
  <c r="K473"/>
  <c r="M473" s="1"/>
  <c r="J473"/>
  <c r="J502" s="1"/>
  <c r="H473"/>
  <c r="H502" s="1"/>
  <c r="G473"/>
  <c r="T473" s="1"/>
  <c r="F473"/>
  <c r="F502" s="1"/>
  <c r="L472"/>
  <c r="L501" s="1"/>
  <c r="K472"/>
  <c r="M472" s="1"/>
  <c r="J472"/>
  <c r="J501" s="1"/>
  <c r="H472"/>
  <c r="H501" s="1"/>
  <c r="G472"/>
  <c r="T472" s="1"/>
  <c r="F472"/>
  <c r="F501" s="1"/>
  <c r="L471"/>
  <c r="L500" s="1"/>
  <c r="K471"/>
  <c r="M471" s="1"/>
  <c r="J471"/>
  <c r="J500" s="1"/>
  <c r="H471"/>
  <c r="H500" s="1"/>
  <c r="G471"/>
  <c r="T471" s="1"/>
  <c r="F471"/>
  <c r="F500" s="1"/>
  <c r="L470"/>
  <c r="L499" s="1"/>
  <c r="L498" s="1"/>
  <c r="K470"/>
  <c r="M470" s="1"/>
  <c r="M469" s="1"/>
  <c r="J470"/>
  <c r="J499" s="1"/>
  <c r="H470"/>
  <c r="H499" s="1"/>
  <c r="G470"/>
  <c r="T470" s="1"/>
  <c r="F470"/>
  <c r="F499" s="1"/>
  <c r="L469"/>
  <c r="K469"/>
  <c r="J469"/>
  <c r="H469"/>
  <c r="U469" s="1"/>
  <c r="G469"/>
  <c r="T469" s="1"/>
  <c r="F469"/>
  <c r="S469" s="1"/>
  <c r="L468"/>
  <c r="L497" s="1"/>
  <c r="L496" s="1"/>
  <c r="K468"/>
  <c r="M468" s="1"/>
  <c r="M467" s="1"/>
  <c r="J468"/>
  <c r="J497" s="1"/>
  <c r="H468"/>
  <c r="H497" s="1"/>
  <c r="G468"/>
  <c r="T468" s="1"/>
  <c r="F468"/>
  <c r="F497" s="1"/>
  <c r="L467"/>
  <c r="K467"/>
  <c r="J467"/>
  <c r="H467"/>
  <c r="U467" s="1"/>
  <c r="G467"/>
  <c r="T467" s="1"/>
  <c r="F467"/>
  <c r="S467" s="1"/>
  <c r="U466"/>
  <c r="T466"/>
  <c r="S466"/>
  <c r="L464"/>
  <c r="L493" s="1"/>
  <c r="K464"/>
  <c r="K493" s="1"/>
  <c r="J464"/>
  <c r="J493" s="1"/>
  <c r="M493" s="1"/>
  <c r="H464"/>
  <c r="H493" s="1"/>
  <c r="G464"/>
  <c r="G493" s="1"/>
  <c r="F464"/>
  <c r="F493" s="1"/>
  <c r="L463"/>
  <c r="K463"/>
  <c r="J463"/>
  <c r="M463" s="1"/>
  <c r="H463"/>
  <c r="U463" s="1"/>
  <c r="G463"/>
  <c r="T463" s="1"/>
  <c r="F463"/>
  <c r="S463" s="1"/>
  <c r="L462"/>
  <c r="K462"/>
  <c r="J462"/>
  <c r="M462" s="1"/>
  <c r="H462"/>
  <c r="U462" s="1"/>
  <c r="G462"/>
  <c r="T462" s="1"/>
  <c r="F462"/>
  <c r="S462" s="1"/>
  <c r="L461"/>
  <c r="K461"/>
  <c r="J461"/>
  <c r="M461" s="1"/>
  <c r="M460" s="1"/>
  <c r="H461"/>
  <c r="U461" s="1"/>
  <c r="G461"/>
  <c r="T461" s="1"/>
  <c r="F461"/>
  <c r="S461" s="1"/>
  <c r="L460"/>
  <c r="L492" s="1"/>
  <c r="L494" s="1"/>
  <c r="K460"/>
  <c r="K492" s="1"/>
  <c r="K494" s="1"/>
  <c r="J460"/>
  <c r="J492" s="1"/>
  <c r="H460"/>
  <c r="H492" s="1"/>
  <c r="T18" i="19" s="1"/>
  <c r="G460" i="8"/>
  <c r="G492" s="1"/>
  <c r="F460"/>
  <c r="F492" s="1"/>
  <c r="U459"/>
  <c r="T459"/>
  <c r="S459"/>
  <c r="P459"/>
  <c r="O459"/>
  <c r="N459"/>
  <c r="Q459" s="1"/>
  <c r="M459"/>
  <c r="I459"/>
  <c r="V459" s="1"/>
  <c r="U458"/>
  <c r="T458"/>
  <c r="S458"/>
  <c r="P458"/>
  <c r="O458"/>
  <c r="N458"/>
  <c r="Q458" s="1"/>
  <c r="M458"/>
  <c r="I458"/>
  <c r="V458" s="1"/>
  <c r="L451"/>
  <c r="J451"/>
  <c r="H451"/>
  <c r="U451" s="1"/>
  <c r="F451"/>
  <c r="U448"/>
  <c r="T448"/>
  <c r="S448"/>
  <c r="U444"/>
  <c r="T444"/>
  <c r="S444"/>
  <c r="P444"/>
  <c r="O444"/>
  <c r="N444"/>
  <c r="Q444" s="1"/>
  <c r="M444"/>
  <c r="I444"/>
  <c r="V444" s="1"/>
  <c r="U443"/>
  <c r="T443"/>
  <c r="S443"/>
  <c r="P443"/>
  <c r="O443"/>
  <c r="N443"/>
  <c r="Q443" s="1"/>
  <c r="M443"/>
  <c r="I443"/>
  <c r="V443" s="1"/>
  <c r="U441"/>
  <c r="T441"/>
  <c r="S441"/>
  <c r="P441"/>
  <c r="O441"/>
  <c r="N441"/>
  <c r="Q441" s="1"/>
  <c r="M441"/>
  <c r="I441"/>
  <c r="V441" s="1"/>
  <c r="L439"/>
  <c r="K439"/>
  <c r="J439"/>
  <c r="M439" s="1"/>
  <c r="H439"/>
  <c r="U439" s="1"/>
  <c r="G439"/>
  <c r="T439" s="1"/>
  <c r="F439"/>
  <c r="S439" s="1"/>
  <c r="L438"/>
  <c r="K438"/>
  <c r="J438"/>
  <c r="M438" s="1"/>
  <c r="H438"/>
  <c r="U438" s="1"/>
  <c r="G438"/>
  <c r="T438" s="1"/>
  <c r="F438"/>
  <c r="S438" s="1"/>
  <c r="L437"/>
  <c r="K437"/>
  <c r="J437"/>
  <c r="M437" s="1"/>
  <c r="H437"/>
  <c r="U437" s="1"/>
  <c r="G437"/>
  <c r="T437" s="1"/>
  <c r="F437"/>
  <c r="S437" s="1"/>
  <c r="L436"/>
  <c r="K436"/>
  <c r="J436"/>
  <c r="M436" s="1"/>
  <c r="M435" s="1"/>
  <c r="H436"/>
  <c r="U436" s="1"/>
  <c r="G436"/>
  <c r="T436" s="1"/>
  <c r="F436"/>
  <c r="S436" s="1"/>
  <c r="L435"/>
  <c r="K435"/>
  <c r="J435"/>
  <c r="H435"/>
  <c r="U435" s="1"/>
  <c r="G435"/>
  <c r="F435"/>
  <c r="S435" s="1"/>
  <c r="L434"/>
  <c r="K434"/>
  <c r="J434"/>
  <c r="M434" s="1"/>
  <c r="M433" s="1"/>
  <c r="H434"/>
  <c r="U434" s="1"/>
  <c r="G434"/>
  <c r="T434" s="1"/>
  <c r="F434"/>
  <c r="S434" s="1"/>
  <c r="L433"/>
  <c r="K433"/>
  <c r="J433"/>
  <c r="H433"/>
  <c r="U433" s="1"/>
  <c r="G433"/>
  <c r="T433" s="1"/>
  <c r="F433"/>
  <c r="S433" s="1"/>
  <c r="U432"/>
  <c r="T432"/>
  <c r="S432"/>
  <c r="L430"/>
  <c r="K430"/>
  <c r="J430"/>
  <c r="M430" s="1"/>
  <c r="H430"/>
  <c r="U430" s="1"/>
  <c r="G430"/>
  <c r="T430" s="1"/>
  <c r="F430"/>
  <c r="I430" s="1"/>
  <c r="L429"/>
  <c r="L431" s="1"/>
  <c r="L440" s="1"/>
  <c r="K429"/>
  <c r="K431" s="1"/>
  <c r="K440" s="1"/>
  <c r="J429"/>
  <c r="M429" s="1"/>
  <c r="M431" s="1"/>
  <c r="M440" s="1"/>
  <c r="H429"/>
  <c r="H431" s="1"/>
  <c r="G429"/>
  <c r="G431" s="1"/>
  <c r="F429"/>
  <c r="I429" s="1"/>
  <c r="U428"/>
  <c r="T428"/>
  <c r="S428"/>
  <c r="P428"/>
  <c r="O428"/>
  <c r="N428"/>
  <c r="M428"/>
  <c r="I428"/>
  <c r="V428" s="1"/>
  <c r="U427"/>
  <c r="T427"/>
  <c r="S427"/>
  <c r="P427"/>
  <c r="O427"/>
  <c r="N427"/>
  <c r="M427"/>
  <c r="I427"/>
  <c r="V427" s="1"/>
  <c r="L425"/>
  <c r="K425"/>
  <c r="J425"/>
  <c r="M425" s="1"/>
  <c r="H425"/>
  <c r="U425" s="1"/>
  <c r="G425"/>
  <c r="T425" s="1"/>
  <c r="F425"/>
  <c r="S425" s="1"/>
  <c r="L424"/>
  <c r="K424"/>
  <c r="M424" s="1"/>
  <c r="J424"/>
  <c r="H424"/>
  <c r="U424" s="1"/>
  <c r="G424"/>
  <c r="T424" s="1"/>
  <c r="F424"/>
  <c r="S424" s="1"/>
  <c r="L423"/>
  <c r="K423"/>
  <c r="M423" s="1"/>
  <c r="J423"/>
  <c r="H423"/>
  <c r="U423" s="1"/>
  <c r="G423"/>
  <c r="T423" s="1"/>
  <c r="F423"/>
  <c r="S423" s="1"/>
  <c r="L422"/>
  <c r="K422"/>
  <c r="M422" s="1"/>
  <c r="M421" s="1"/>
  <c r="J422"/>
  <c r="H422"/>
  <c r="U422" s="1"/>
  <c r="G422"/>
  <c r="T422" s="1"/>
  <c r="F422"/>
  <c r="S422" s="1"/>
  <c r="L421"/>
  <c r="K421"/>
  <c r="J421"/>
  <c r="H421"/>
  <c r="U421" s="1"/>
  <c r="G421"/>
  <c r="T421" s="1"/>
  <c r="F421"/>
  <c r="S421" s="1"/>
  <c r="L420"/>
  <c r="K420"/>
  <c r="M420" s="1"/>
  <c r="M419" s="1"/>
  <c r="J420"/>
  <c r="H420"/>
  <c r="U420" s="1"/>
  <c r="G420"/>
  <c r="T420" s="1"/>
  <c r="F420"/>
  <c r="S420" s="1"/>
  <c r="L419"/>
  <c r="K419"/>
  <c r="J419"/>
  <c r="H419"/>
  <c r="U419" s="1"/>
  <c r="G419"/>
  <c r="T419" s="1"/>
  <c r="F419"/>
  <c r="S419" s="1"/>
  <c r="U418"/>
  <c r="T418"/>
  <c r="S418"/>
  <c r="L416"/>
  <c r="K416"/>
  <c r="J416"/>
  <c r="M416" s="1"/>
  <c r="H416"/>
  <c r="U416" s="1"/>
  <c r="G416"/>
  <c r="T416" s="1"/>
  <c r="F416"/>
  <c r="S416" s="1"/>
  <c r="L415"/>
  <c r="L417" s="1"/>
  <c r="L426" s="1"/>
  <c r="K415"/>
  <c r="K417" s="1"/>
  <c r="K426" s="1"/>
  <c r="J415"/>
  <c r="J417" s="1"/>
  <c r="J426" s="1"/>
  <c r="H415"/>
  <c r="H417" s="1"/>
  <c r="G415"/>
  <c r="G417" s="1"/>
  <c r="F415"/>
  <c r="F417" s="1"/>
  <c r="U414"/>
  <c r="T414"/>
  <c r="S414"/>
  <c r="P414"/>
  <c r="O414"/>
  <c r="N414"/>
  <c r="M414"/>
  <c r="I414"/>
  <c r="V414" s="1"/>
  <c r="U413"/>
  <c r="T413"/>
  <c r="S413"/>
  <c r="P413"/>
  <c r="O413"/>
  <c r="Q413" s="1"/>
  <c r="N413"/>
  <c r="M413"/>
  <c r="I413"/>
  <c r="V413" s="1"/>
  <c r="L411"/>
  <c r="K411"/>
  <c r="J411"/>
  <c r="M411" s="1"/>
  <c r="H411"/>
  <c r="U411" s="1"/>
  <c r="G411"/>
  <c r="T411" s="1"/>
  <c r="F411"/>
  <c r="S411" s="1"/>
  <c r="L410"/>
  <c r="K410"/>
  <c r="J410"/>
  <c r="M410" s="1"/>
  <c r="H410"/>
  <c r="U410" s="1"/>
  <c r="G410"/>
  <c r="T410" s="1"/>
  <c r="F410"/>
  <c r="S410" s="1"/>
  <c r="L409"/>
  <c r="K409"/>
  <c r="J409"/>
  <c r="M409" s="1"/>
  <c r="H409"/>
  <c r="U409" s="1"/>
  <c r="G409"/>
  <c r="T409" s="1"/>
  <c r="F409"/>
  <c r="S409" s="1"/>
  <c r="L408"/>
  <c r="K408"/>
  <c r="J408"/>
  <c r="M408" s="1"/>
  <c r="M407" s="1"/>
  <c r="H408"/>
  <c r="U408" s="1"/>
  <c r="G408"/>
  <c r="T408" s="1"/>
  <c r="F408"/>
  <c r="S408" s="1"/>
  <c r="L407"/>
  <c r="K407"/>
  <c r="J407"/>
  <c r="H407"/>
  <c r="G407"/>
  <c r="F407"/>
  <c r="U406"/>
  <c r="S406"/>
  <c r="P406"/>
  <c r="N406"/>
  <c r="K406"/>
  <c r="K1602" s="1"/>
  <c r="K1697" s="1"/>
  <c r="G406"/>
  <c r="G1602" s="1"/>
  <c r="U405"/>
  <c r="T405"/>
  <c r="O405"/>
  <c r="L405"/>
  <c r="P405" s="1"/>
  <c r="P404" s="1"/>
  <c r="J405"/>
  <c r="M405" s="1"/>
  <c r="H405"/>
  <c r="F405"/>
  <c r="S405" s="1"/>
  <c r="L404"/>
  <c r="K404"/>
  <c r="J404"/>
  <c r="H404"/>
  <c r="U404" s="1"/>
  <c r="G404"/>
  <c r="T404" s="1"/>
  <c r="F404"/>
  <c r="S404" s="1"/>
  <c r="U403"/>
  <c r="T403"/>
  <c r="S403"/>
  <c r="L401"/>
  <c r="K401"/>
  <c r="J401"/>
  <c r="M401" s="1"/>
  <c r="H401"/>
  <c r="U401" s="1"/>
  <c r="G401"/>
  <c r="T401" s="1"/>
  <c r="F401"/>
  <c r="I401" s="1"/>
  <c r="V401" s="1"/>
  <c r="L400"/>
  <c r="L402" s="1"/>
  <c r="K400"/>
  <c r="K402" s="1"/>
  <c r="J400"/>
  <c r="M400" s="1"/>
  <c r="M402" s="1"/>
  <c r="H400"/>
  <c r="H402" s="1"/>
  <c r="U402" s="1"/>
  <c r="G400"/>
  <c r="G402" s="1"/>
  <c r="F400"/>
  <c r="F402" s="1"/>
  <c r="U399"/>
  <c r="T399"/>
  <c r="S399"/>
  <c r="P399"/>
  <c r="O399"/>
  <c r="N399"/>
  <c r="Q399" s="1"/>
  <c r="M399"/>
  <c r="I399"/>
  <c r="V399" s="1"/>
  <c r="U398"/>
  <c r="T398"/>
  <c r="S398"/>
  <c r="P398"/>
  <c r="O398"/>
  <c r="N398"/>
  <c r="Q398" s="1"/>
  <c r="M398"/>
  <c r="I398"/>
  <c r="V398" s="1"/>
  <c r="L396"/>
  <c r="K396"/>
  <c r="J396"/>
  <c r="M396" s="1"/>
  <c r="H396"/>
  <c r="U396" s="1"/>
  <c r="G396"/>
  <c r="T396" s="1"/>
  <c r="F396"/>
  <c r="S396" s="1"/>
  <c r="L395"/>
  <c r="K395"/>
  <c r="J395"/>
  <c r="M395" s="1"/>
  <c r="H395"/>
  <c r="U395" s="1"/>
  <c r="G395"/>
  <c r="T395" s="1"/>
  <c r="F395"/>
  <c r="S395" s="1"/>
  <c r="L394"/>
  <c r="K394"/>
  <c r="J394"/>
  <c r="M394" s="1"/>
  <c r="H394"/>
  <c r="U394" s="1"/>
  <c r="G394"/>
  <c r="T394" s="1"/>
  <c r="F394"/>
  <c r="S394" s="1"/>
  <c r="L393"/>
  <c r="K393"/>
  <c r="J393"/>
  <c r="M393" s="1"/>
  <c r="M392" s="1"/>
  <c r="H393"/>
  <c r="U393" s="1"/>
  <c r="G393"/>
  <c r="T393" s="1"/>
  <c r="F393"/>
  <c r="S393" s="1"/>
  <c r="L392"/>
  <c r="K392"/>
  <c r="J392"/>
  <c r="H392"/>
  <c r="U392" s="1"/>
  <c r="G392"/>
  <c r="T392" s="1"/>
  <c r="F392"/>
  <c r="S392" s="1"/>
  <c r="L391"/>
  <c r="K391"/>
  <c r="J391"/>
  <c r="M391" s="1"/>
  <c r="M390" s="1"/>
  <c r="H391"/>
  <c r="U391" s="1"/>
  <c r="G391"/>
  <c r="T391" s="1"/>
  <c r="F391"/>
  <c r="S391" s="1"/>
  <c r="L390"/>
  <c r="K390"/>
  <c r="J390"/>
  <c r="H390"/>
  <c r="U390" s="1"/>
  <c r="G390"/>
  <c r="T390" s="1"/>
  <c r="F390"/>
  <c r="S390" s="1"/>
  <c r="U389"/>
  <c r="T389"/>
  <c r="S389"/>
  <c r="L387"/>
  <c r="K387"/>
  <c r="J387"/>
  <c r="M387" s="1"/>
  <c r="H387"/>
  <c r="U387" s="1"/>
  <c r="G387"/>
  <c r="T387" s="1"/>
  <c r="F387"/>
  <c r="I387" s="1"/>
  <c r="L386"/>
  <c r="L388" s="1"/>
  <c r="L397" s="1"/>
  <c r="K386"/>
  <c r="K388" s="1"/>
  <c r="K397" s="1"/>
  <c r="J386"/>
  <c r="M386" s="1"/>
  <c r="M388" s="1"/>
  <c r="M397" s="1"/>
  <c r="H386"/>
  <c r="H388" s="1"/>
  <c r="G386"/>
  <c r="G388" s="1"/>
  <c r="F386"/>
  <c r="I386" s="1"/>
  <c r="U385"/>
  <c r="T385"/>
  <c r="S385"/>
  <c r="P385"/>
  <c r="O385"/>
  <c r="N385"/>
  <c r="M385"/>
  <c r="I385"/>
  <c r="V385" s="1"/>
  <c r="U384"/>
  <c r="T384"/>
  <c r="S384"/>
  <c r="P384"/>
  <c r="O384"/>
  <c r="N384"/>
  <c r="M384"/>
  <c r="I384"/>
  <c r="V384" s="1"/>
  <c r="L382"/>
  <c r="K382"/>
  <c r="J382"/>
  <c r="M382" s="1"/>
  <c r="H382"/>
  <c r="U382" s="1"/>
  <c r="G382"/>
  <c r="T382" s="1"/>
  <c r="F382"/>
  <c r="S382" s="1"/>
  <c r="L381"/>
  <c r="K381"/>
  <c r="J381"/>
  <c r="M381" s="1"/>
  <c r="H381"/>
  <c r="U381" s="1"/>
  <c r="G381"/>
  <c r="T381" s="1"/>
  <c r="F381"/>
  <c r="S381" s="1"/>
  <c r="L380"/>
  <c r="K380"/>
  <c r="J380"/>
  <c r="M380" s="1"/>
  <c r="H380"/>
  <c r="U380" s="1"/>
  <c r="G380"/>
  <c r="T380" s="1"/>
  <c r="F380"/>
  <c r="S380" s="1"/>
  <c r="L379"/>
  <c r="K379"/>
  <c r="J379"/>
  <c r="M379" s="1"/>
  <c r="M378" s="1"/>
  <c r="H379"/>
  <c r="U379" s="1"/>
  <c r="G379"/>
  <c r="T379" s="1"/>
  <c r="F379"/>
  <c r="S379" s="1"/>
  <c r="L378"/>
  <c r="K378"/>
  <c r="J378"/>
  <c r="H378"/>
  <c r="U378" s="1"/>
  <c r="G378"/>
  <c r="T378" s="1"/>
  <c r="F378"/>
  <c r="S378" s="1"/>
  <c r="L377"/>
  <c r="K377"/>
  <c r="J377"/>
  <c r="M377" s="1"/>
  <c r="M376" s="1"/>
  <c r="H377"/>
  <c r="U377" s="1"/>
  <c r="G377"/>
  <c r="T377" s="1"/>
  <c r="F377"/>
  <c r="S377" s="1"/>
  <c r="L376"/>
  <c r="K376"/>
  <c r="J376"/>
  <c r="H376"/>
  <c r="U376" s="1"/>
  <c r="G376"/>
  <c r="T376" s="1"/>
  <c r="F376"/>
  <c r="S376" s="1"/>
  <c r="U375"/>
  <c r="T375"/>
  <c r="S375"/>
  <c r="L373"/>
  <c r="K373"/>
  <c r="J373"/>
  <c r="M373" s="1"/>
  <c r="H373"/>
  <c r="U373" s="1"/>
  <c r="G373"/>
  <c r="T373" s="1"/>
  <c r="F373"/>
  <c r="I373" s="1"/>
  <c r="V373" s="1"/>
  <c r="L372"/>
  <c r="L374" s="1"/>
  <c r="L383" s="1"/>
  <c r="K372"/>
  <c r="K374" s="1"/>
  <c r="K383" s="1"/>
  <c r="J372"/>
  <c r="M372" s="1"/>
  <c r="M374" s="1"/>
  <c r="M383" s="1"/>
  <c r="H372"/>
  <c r="H374" s="1"/>
  <c r="G372"/>
  <c r="G374" s="1"/>
  <c r="F372"/>
  <c r="I372" s="1"/>
  <c r="U371"/>
  <c r="T371"/>
  <c r="S371"/>
  <c r="P371"/>
  <c r="O371"/>
  <c r="N371"/>
  <c r="M371"/>
  <c r="I371"/>
  <c r="V371" s="1"/>
  <c r="U370"/>
  <c r="T370"/>
  <c r="S370"/>
  <c r="P370"/>
  <c r="O370"/>
  <c r="N370"/>
  <c r="M370"/>
  <c r="I370"/>
  <c r="V370" s="1"/>
  <c r="U369"/>
  <c r="T369"/>
  <c r="S369"/>
  <c r="P369"/>
  <c r="O369"/>
  <c r="N369"/>
  <c r="M369"/>
  <c r="I369"/>
  <c r="V369" s="1"/>
  <c r="L367"/>
  <c r="L456" s="1"/>
  <c r="K367"/>
  <c r="K456" s="1"/>
  <c r="J367"/>
  <c r="J456" s="1"/>
  <c r="H367"/>
  <c r="U367" s="1"/>
  <c r="G367"/>
  <c r="G456" s="1"/>
  <c r="F367"/>
  <c r="S367" s="1"/>
  <c r="L366"/>
  <c r="L455" s="1"/>
  <c r="K366"/>
  <c r="K455" s="1"/>
  <c r="J366"/>
  <c r="J455" s="1"/>
  <c r="H366"/>
  <c r="U366" s="1"/>
  <c r="G366"/>
  <c r="G455" s="1"/>
  <c r="F366"/>
  <c r="S366" s="1"/>
  <c r="L365"/>
  <c r="L454" s="1"/>
  <c r="K365"/>
  <c r="K454" s="1"/>
  <c r="J365"/>
  <c r="J454" s="1"/>
  <c r="H365"/>
  <c r="U365" s="1"/>
  <c r="G365"/>
  <c r="G454" s="1"/>
  <c r="F365"/>
  <c r="S365" s="1"/>
  <c r="L364"/>
  <c r="L453" s="1"/>
  <c r="L452" s="1"/>
  <c r="K364"/>
  <c r="K453" s="1"/>
  <c r="K452" s="1"/>
  <c r="J364"/>
  <c r="J453" s="1"/>
  <c r="H364"/>
  <c r="U364" s="1"/>
  <c r="G364"/>
  <c r="G453" s="1"/>
  <c r="F364"/>
  <c r="S364" s="1"/>
  <c r="L363"/>
  <c r="K363"/>
  <c r="J363"/>
  <c r="H363"/>
  <c r="U363" s="1"/>
  <c r="G363"/>
  <c r="T363" s="1"/>
  <c r="F363"/>
  <c r="S363" s="1"/>
  <c r="L362"/>
  <c r="L450" s="1"/>
  <c r="L449" s="1"/>
  <c r="K362"/>
  <c r="K450" s="1"/>
  <c r="J362"/>
  <c r="J450" s="1"/>
  <c r="H362"/>
  <c r="U362" s="1"/>
  <c r="G362"/>
  <c r="G450" s="1"/>
  <c r="F362"/>
  <c r="S362" s="1"/>
  <c r="L361"/>
  <c r="K361"/>
  <c r="J361"/>
  <c r="H361"/>
  <c r="U361" s="1"/>
  <c r="G361"/>
  <c r="T361" s="1"/>
  <c r="F361"/>
  <c r="S361" s="1"/>
  <c r="U360"/>
  <c r="T360"/>
  <c r="S360"/>
  <c r="L358"/>
  <c r="L446" s="1"/>
  <c r="K358"/>
  <c r="K446" s="1"/>
  <c r="J358"/>
  <c r="M358" s="1"/>
  <c r="H358"/>
  <c r="H446" s="1"/>
  <c r="G358"/>
  <c r="G446" s="1"/>
  <c r="F358"/>
  <c r="I358" s="1"/>
  <c r="L357"/>
  <c r="K357"/>
  <c r="J357"/>
  <c r="M357" s="1"/>
  <c r="H357"/>
  <c r="U357" s="1"/>
  <c r="G357"/>
  <c r="T357" s="1"/>
  <c r="F357"/>
  <c r="I357" s="1"/>
  <c r="L356"/>
  <c r="K356"/>
  <c r="J356"/>
  <c r="M356" s="1"/>
  <c r="H356"/>
  <c r="U356" s="1"/>
  <c r="G356"/>
  <c r="T356" s="1"/>
  <c r="F356"/>
  <c r="I356" s="1"/>
  <c r="L355"/>
  <c r="K355"/>
  <c r="J355"/>
  <c r="M355" s="1"/>
  <c r="M354" s="1"/>
  <c r="H355"/>
  <c r="U355" s="1"/>
  <c r="G355"/>
  <c r="T355" s="1"/>
  <c r="F355"/>
  <c r="I355" s="1"/>
  <c r="L354"/>
  <c r="L445" s="1"/>
  <c r="L447" s="1"/>
  <c r="K354"/>
  <c r="K445" s="1"/>
  <c r="K447" s="1"/>
  <c r="J354"/>
  <c r="J445" s="1"/>
  <c r="H354"/>
  <c r="H445" s="1"/>
  <c r="T26" i="19" s="1"/>
  <c r="G354" i="8"/>
  <c r="G445" s="1"/>
  <c r="F354"/>
  <c r="F445" s="1"/>
  <c r="U353"/>
  <c r="T353"/>
  <c r="S353"/>
  <c r="P353"/>
  <c r="O353"/>
  <c r="N353"/>
  <c r="M353"/>
  <c r="I353"/>
  <c r="V353" s="1"/>
  <c r="U343"/>
  <c r="T343"/>
  <c r="S343"/>
  <c r="U339"/>
  <c r="T339"/>
  <c r="S339"/>
  <c r="P339"/>
  <c r="O339"/>
  <c r="N339"/>
  <c r="Q339" s="1"/>
  <c r="M339"/>
  <c r="I339"/>
  <c r="V339" s="1"/>
  <c r="U338"/>
  <c r="T338"/>
  <c r="S338"/>
  <c r="P338"/>
  <c r="O338"/>
  <c r="N338"/>
  <c r="Q338" s="1"/>
  <c r="M338"/>
  <c r="I338"/>
  <c r="V338" s="1"/>
  <c r="U336"/>
  <c r="T336"/>
  <c r="S336"/>
  <c r="P336"/>
  <c r="O336"/>
  <c r="N336"/>
  <c r="Q336" s="1"/>
  <c r="M336"/>
  <c r="I336"/>
  <c r="V336" s="1"/>
  <c r="L334"/>
  <c r="K334"/>
  <c r="J334"/>
  <c r="M334" s="1"/>
  <c r="H334"/>
  <c r="U334" s="1"/>
  <c r="G334"/>
  <c r="T334" s="1"/>
  <c r="F334"/>
  <c r="I334" s="1"/>
  <c r="V334" s="1"/>
  <c r="L333"/>
  <c r="K333"/>
  <c r="J333"/>
  <c r="M333" s="1"/>
  <c r="H333"/>
  <c r="U333" s="1"/>
  <c r="G333"/>
  <c r="T333" s="1"/>
  <c r="F333"/>
  <c r="I333" s="1"/>
  <c r="V333" s="1"/>
  <c r="L332"/>
  <c r="K332"/>
  <c r="J332"/>
  <c r="M332" s="1"/>
  <c r="H332"/>
  <c r="U332" s="1"/>
  <c r="G332"/>
  <c r="T332" s="1"/>
  <c r="F332"/>
  <c r="I332" s="1"/>
  <c r="V332" s="1"/>
  <c r="L331"/>
  <c r="K331"/>
  <c r="J331"/>
  <c r="M331" s="1"/>
  <c r="M330" s="1"/>
  <c r="H331"/>
  <c r="U331" s="1"/>
  <c r="G331"/>
  <c r="T331" s="1"/>
  <c r="F331"/>
  <c r="I331" s="1"/>
  <c r="L330"/>
  <c r="K330"/>
  <c r="J330"/>
  <c r="H330"/>
  <c r="U330" s="1"/>
  <c r="G330"/>
  <c r="F330"/>
  <c r="S330" s="1"/>
  <c r="L329"/>
  <c r="K329"/>
  <c r="M329" s="1"/>
  <c r="M328" s="1"/>
  <c r="J329"/>
  <c r="H329"/>
  <c r="U329" s="1"/>
  <c r="G329"/>
  <c r="T329" s="1"/>
  <c r="F329"/>
  <c r="S329" s="1"/>
  <c r="L328"/>
  <c r="K328"/>
  <c r="J328"/>
  <c r="H328"/>
  <c r="U328" s="1"/>
  <c r="G328"/>
  <c r="T328" s="1"/>
  <c r="F328"/>
  <c r="S328" s="1"/>
  <c r="U327"/>
  <c r="T327"/>
  <c r="S327"/>
  <c r="L325"/>
  <c r="K325"/>
  <c r="J325"/>
  <c r="M325" s="1"/>
  <c r="H325"/>
  <c r="U325" s="1"/>
  <c r="G325"/>
  <c r="T325" s="1"/>
  <c r="F325"/>
  <c r="S325" s="1"/>
  <c r="L324"/>
  <c r="L326" s="1"/>
  <c r="L335" s="1"/>
  <c r="K324"/>
  <c r="K326" s="1"/>
  <c r="K335" s="1"/>
  <c r="J324"/>
  <c r="J326" s="1"/>
  <c r="J335" s="1"/>
  <c r="H324"/>
  <c r="H326" s="1"/>
  <c r="G324"/>
  <c r="G326" s="1"/>
  <c r="F324"/>
  <c r="F326" s="1"/>
  <c r="U323"/>
  <c r="T323"/>
  <c r="S323"/>
  <c r="P323"/>
  <c r="O323"/>
  <c r="N323"/>
  <c r="M323"/>
  <c r="I323"/>
  <c r="V323" s="1"/>
  <c r="U322"/>
  <c r="T322"/>
  <c r="S322"/>
  <c r="P322"/>
  <c r="O322"/>
  <c r="N322"/>
  <c r="M322"/>
  <c r="I322"/>
  <c r="V322" s="1"/>
  <c r="L320"/>
  <c r="K320"/>
  <c r="J320"/>
  <c r="M320" s="1"/>
  <c r="H320"/>
  <c r="U320" s="1"/>
  <c r="G320"/>
  <c r="T320" s="1"/>
  <c r="F320"/>
  <c r="I320" s="1"/>
  <c r="V320" s="1"/>
  <c r="L319"/>
  <c r="K319"/>
  <c r="J319"/>
  <c r="M319" s="1"/>
  <c r="H319"/>
  <c r="U319" s="1"/>
  <c r="G319"/>
  <c r="T319" s="1"/>
  <c r="F319"/>
  <c r="I319" s="1"/>
  <c r="L318"/>
  <c r="K318"/>
  <c r="J318"/>
  <c r="M318" s="1"/>
  <c r="H318"/>
  <c r="U318" s="1"/>
  <c r="G318"/>
  <c r="T318" s="1"/>
  <c r="F318"/>
  <c r="I318" s="1"/>
  <c r="V318" s="1"/>
  <c r="L317"/>
  <c r="K317"/>
  <c r="J317"/>
  <c r="M317" s="1"/>
  <c r="M316" s="1"/>
  <c r="H317"/>
  <c r="U317" s="1"/>
  <c r="G317"/>
  <c r="T317" s="1"/>
  <c r="F317"/>
  <c r="S317" s="1"/>
  <c r="L316"/>
  <c r="K316"/>
  <c r="J316"/>
  <c r="H316"/>
  <c r="U316" s="1"/>
  <c r="G316"/>
  <c r="T316" s="1"/>
  <c r="F316"/>
  <c r="S316" s="1"/>
  <c r="L315"/>
  <c r="K315"/>
  <c r="J315"/>
  <c r="M315" s="1"/>
  <c r="M314" s="1"/>
  <c r="H315"/>
  <c r="U315" s="1"/>
  <c r="G315"/>
  <c r="T315" s="1"/>
  <c r="F315"/>
  <c r="I315" s="1"/>
  <c r="L314"/>
  <c r="K314"/>
  <c r="J314"/>
  <c r="H314"/>
  <c r="U314" s="1"/>
  <c r="G314"/>
  <c r="T314" s="1"/>
  <c r="F314"/>
  <c r="S314" s="1"/>
  <c r="U313"/>
  <c r="T313"/>
  <c r="S313"/>
  <c r="L311"/>
  <c r="K311"/>
  <c r="J311"/>
  <c r="M311" s="1"/>
  <c r="H311"/>
  <c r="U311" s="1"/>
  <c r="G311"/>
  <c r="T311" s="1"/>
  <c r="F311"/>
  <c r="S311" s="1"/>
  <c r="L310"/>
  <c r="L312" s="1"/>
  <c r="L321" s="1"/>
  <c r="K310"/>
  <c r="K312" s="1"/>
  <c r="K321" s="1"/>
  <c r="J310"/>
  <c r="J312" s="1"/>
  <c r="J321" s="1"/>
  <c r="H310"/>
  <c r="H312" s="1"/>
  <c r="G310"/>
  <c r="G312" s="1"/>
  <c r="F310"/>
  <c r="F312" s="1"/>
  <c r="U309"/>
  <c r="T309"/>
  <c r="S309"/>
  <c r="P309"/>
  <c r="O309"/>
  <c r="N309"/>
  <c r="M309"/>
  <c r="I309"/>
  <c r="V309" s="1"/>
  <c r="U308"/>
  <c r="T308"/>
  <c r="S308"/>
  <c r="P308"/>
  <c r="O308"/>
  <c r="N308"/>
  <c r="Q308" s="1"/>
  <c r="M308"/>
  <c r="I308"/>
  <c r="V308" s="1"/>
  <c r="L306"/>
  <c r="K306"/>
  <c r="J306"/>
  <c r="M306" s="1"/>
  <c r="H306"/>
  <c r="U306" s="1"/>
  <c r="G306"/>
  <c r="T306" s="1"/>
  <c r="F306"/>
  <c r="S306" s="1"/>
  <c r="L305"/>
  <c r="K305"/>
  <c r="M305" s="1"/>
  <c r="J305"/>
  <c r="H305"/>
  <c r="U305" s="1"/>
  <c r="G305"/>
  <c r="T305" s="1"/>
  <c r="F305"/>
  <c r="S305" s="1"/>
  <c r="L304"/>
  <c r="K304"/>
  <c r="M304" s="1"/>
  <c r="J304"/>
  <c r="H304"/>
  <c r="U304" s="1"/>
  <c r="G304"/>
  <c r="T304" s="1"/>
  <c r="F304"/>
  <c r="S304" s="1"/>
  <c r="L303"/>
  <c r="K303"/>
  <c r="M303" s="1"/>
  <c r="M302" s="1"/>
  <c r="J303"/>
  <c r="H303"/>
  <c r="U303" s="1"/>
  <c r="G303"/>
  <c r="T303" s="1"/>
  <c r="F303"/>
  <c r="S303" s="1"/>
  <c r="L302"/>
  <c r="K302"/>
  <c r="J302"/>
  <c r="H302"/>
  <c r="U302" s="1"/>
  <c r="G302"/>
  <c r="F302"/>
  <c r="S302" s="1"/>
  <c r="L301"/>
  <c r="K301"/>
  <c r="M301" s="1"/>
  <c r="M300" s="1"/>
  <c r="J301"/>
  <c r="H301"/>
  <c r="U301" s="1"/>
  <c r="G301"/>
  <c r="T301" s="1"/>
  <c r="F301"/>
  <c r="S301" s="1"/>
  <c r="L300"/>
  <c r="K300"/>
  <c r="J300"/>
  <c r="H300"/>
  <c r="U300" s="1"/>
  <c r="G300"/>
  <c r="T300" s="1"/>
  <c r="F300"/>
  <c r="S300" s="1"/>
  <c r="U299"/>
  <c r="T299"/>
  <c r="S299"/>
  <c r="L297"/>
  <c r="K297"/>
  <c r="J297"/>
  <c r="M297" s="1"/>
  <c r="H297"/>
  <c r="U297" s="1"/>
  <c r="G297"/>
  <c r="T297" s="1"/>
  <c r="F297"/>
  <c r="S297" s="1"/>
  <c r="L296"/>
  <c r="L298" s="1"/>
  <c r="L307" s="1"/>
  <c r="K296"/>
  <c r="K298" s="1"/>
  <c r="K307" s="1"/>
  <c r="J296"/>
  <c r="J298" s="1"/>
  <c r="J307" s="1"/>
  <c r="H296"/>
  <c r="H298" s="1"/>
  <c r="G296"/>
  <c r="G298" s="1"/>
  <c r="F296"/>
  <c r="F298" s="1"/>
  <c r="U295"/>
  <c r="T295"/>
  <c r="S295"/>
  <c r="P295"/>
  <c r="O295"/>
  <c r="N295"/>
  <c r="M295"/>
  <c r="I295"/>
  <c r="V295" s="1"/>
  <c r="U294"/>
  <c r="T294"/>
  <c r="S294"/>
  <c r="P294"/>
  <c r="O294"/>
  <c r="N294"/>
  <c r="M294"/>
  <c r="I294"/>
  <c r="V294" s="1"/>
  <c r="L292"/>
  <c r="L350" s="1"/>
  <c r="K292"/>
  <c r="K350" s="1"/>
  <c r="J292"/>
  <c r="J350" s="1"/>
  <c r="M350" s="1"/>
  <c r="H292"/>
  <c r="H350" s="1"/>
  <c r="G292"/>
  <c r="G350" s="1"/>
  <c r="F292"/>
  <c r="F350" s="1"/>
  <c r="L291"/>
  <c r="K291"/>
  <c r="M291" s="1"/>
  <c r="J291"/>
  <c r="H291"/>
  <c r="U291" s="1"/>
  <c r="G291"/>
  <c r="T291" s="1"/>
  <c r="F291"/>
  <c r="S291" s="1"/>
  <c r="L290"/>
  <c r="K290"/>
  <c r="M290" s="1"/>
  <c r="J290"/>
  <c r="H290"/>
  <c r="U290" s="1"/>
  <c r="G290"/>
  <c r="T290" s="1"/>
  <c r="F290"/>
  <c r="S290" s="1"/>
  <c r="L289"/>
  <c r="K289"/>
  <c r="M289" s="1"/>
  <c r="J289"/>
  <c r="H289"/>
  <c r="U289" s="1"/>
  <c r="G289"/>
  <c r="T289" s="1"/>
  <c r="F289"/>
  <c r="S289" s="1"/>
  <c r="L288"/>
  <c r="K288"/>
  <c r="J288"/>
  <c r="H288"/>
  <c r="U288" s="1"/>
  <c r="G288"/>
  <c r="F288"/>
  <c r="S288" s="1"/>
  <c r="L287"/>
  <c r="K287"/>
  <c r="M287" s="1"/>
  <c r="M286" s="1"/>
  <c r="J287"/>
  <c r="H287"/>
  <c r="U287" s="1"/>
  <c r="G287"/>
  <c r="T287" s="1"/>
  <c r="F287"/>
  <c r="S287" s="1"/>
  <c r="L286"/>
  <c r="K286"/>
  <c r="J286"/>
  <c r="H286"/>
  <c r="U286" s="1"/>
  <c r="G286"/>
  <c r="T286" s="1"/>
  <c r="F286"/>
  <c r="S286" s="1"/>
  <c r="U285"/>
  <c r="T285"/>
  <c r="S285"/>
  <c r="L283"/>
  <c r="K283"/>
  <c r="J283"/>
  <c r="M283" s="1"/>
  <c r="H283"/>
  <c r="U283" s="1"/>
  <c r="G283"/>
  <c r="T283" s="1"/>
  <c r="F283"/>
  <c r="S283" s="1"/>
  <c r="L282"/>
  <c r="L284" s="1"/>
  <c r="L293" s="1"/>
  <c r="L337" s="1"/>
  <c r="K282"/>
  <c r="K284" s="1"/>
  <c r="K293" s="1"/>
  <c r="K337" s="1"/>
  <c r="J282"/>
  <c r="J284" s="1"/>
  <c r="J293" s="1"/>
  <c r="J337" s="1"/>
  <c r="H282"/>
  <c r="H284" s="1"/>
  <c r="G282"/>
  <c r="O282" s="1"/>
  <c r="F282"/>
  <c r="F284" s="1"/>
  <c r="U281"/>
  <c r="T281"/>
  <c r="S281"/>
  <c r="P281"/>
  <c r="O281"/>
  <c r="N281"/>
  <c r="M281"/>
  <c r="I281"/>
  <c r="V281" s="1"/>
  <c r="U280"/>
  <c r="T280"/>
  <c r="S280"/>
  <c r="P280"/>
  <c r="O280"/>
  <c r="N280"/>
  <c r="M280"/>
  <c r="I280"/>
  <c r="V280" s="1"/>
  <c r="U279"/>
  <c r="T279"/>
  <c r="S279"/>
  <c r="P279"/>
  <c r="O279"/>
  <c r="N279"/>
  <c r="Q279" s="1"/>
  <c r="M279"/>
  <c r="I279"/>
  <c r="V279" s="1"/>
  <c r="L277"/>
  <c r="K277"/>
  <c r="J277"/>
  <c r="M277" s="1"/>
  <c r="H277"/>
  <c r="U277" s="1"/>
  <c r="G277"/>
  <c r="O277" s="1"/>
  <c r="F277"/>
  <c r="S277" s="1"/>
  <c r="L276"/>
  <c r="L349" s="1"/>
  <c r="K276"/>
  <c r="K349" s="1"/>
  <c r="J276"/>
  <c r="J349" s="1"/>
  <c r="H276"/>
  <c r="P276" s="1"/>
  <c r="G276"/>
  <c r="G349" s="1"/>
  <c r="F276"/>
  <c r="N276" s="1"/>
  <c r="L275"/>
  <c r="L348" s="1"/>
  <c r="K275"/>
  <c r="K348" s="1"/>
  <c r="J275"/>
  <c r="M275" s="1"/>
  <c r="H275"/>
  <c r="U275" s="1"/>
  <c r="G275"/>
  <c r="G348" s="1"/>
  <c r="F275"/>
  <c r="S275" s="1"/>
  <c r="L274"/>
  <c r="L347" s="1"/>
  <c r="L346" s="1"/>
  <c r="K274"/>
  <c r="K347" s="1"/>
  <c r="K346" s="1"/>
  <c r="J274"/>
  <c r="J347" s="1"/>
  <c r="H274"/>
  <c r="P274" s="1"/>
  <c r="G274"/>
  <c r="G347" s="1"/>
  <c r="F274"/>
  <c r="N274" s="1"/>
  <c r="L273"/>
  <c r="K273"/>
  <c r="J273"/>
  <c r="H273"/>
  <c r="U273" s="1"/>
  <c r="G273"/>
  <c r="T273" s="1"/>
  <c r="F273"/>
  <c r="S273" s="1"/>
  <c r="L272"/>
  <c r="L345" s="1"/>
  <c r="L344" s="1"/>
  <c r="K272"/>
  <c r="K345" s="1"/>
  <c r="K344" s="1"/>
  <c r="J272"/>
  <c r="J345" s="1"/>
  <c r="H272"/>
  <c r="U272" s="1"/>
  <c r="G272"/>
  <c r="G345" s="1"/>
  <c r="F272"/>
  <c r="S272" s="1"/>
  <c r="L271"/>
  <c r="K271"/>
  <c r="J271"/>
  <c r="H271"/>
  <c r="U271" s="1"/>
  <c r="G271"/>
  <c r="T271" s="1"/>
  <c r="F271"/>
  <c r="S271" s="1"/>
  <c r="U270"/>
  <c r="T270"/>
  <c r="S270"/>
  <c r="L268"/>
  <c r="L341" s="1"/>
  <c r="K268"/>
  <c r="K341" s="1"/>
  <c r="J268"/>
  <c r="J341" s="1"/>
  <c r="M341" s="1"/>
  <c r="H268"/>
  <c r="P268" s="1"/>
  <c r="G268"/>
  <c r="G341" s="1"/>
  <c r="F268"/>
  <c r="N268" s="1"/>
  <c r="L267"/>
  <c r="K267"/>
  <c r="J267"/>
  <c r="M267" s="1"/>
  <c r="H267"/>
  <c r="U267" s="1"/>
  <c r="G267"/>
  <c r="O267" s="1"/>
  <c r="F267"/>
  <c r="S267" s="1"/>
  <c r="L266"/>
  <c r="K266"/>
  <c r="M266" s="1"/>
  <c r="J266"/>
  <c r="H266"/>
  <c r="P266" s="1"/>
  <c r="G266"/>
  <c r="T266" s="1"/>
  <c r="F266"/>
  <c r="N266" s="1"/>
  <c r="L265"/>
  <c r="K265"/>
  <c r="J265"/>
  <c r="M265" s="1"/>
  <c r="M264" s="1"/>
  <c r="H265"/>
  <c r="U265" s="1"/>
  <c r="G265"/>
  <c r="O265" s="1"/>
  <c r="F265"/>
  <c r="S265" s="1"/>
  <c r="L264"/>
  <c r="L340" s="1"/>
  <c r="L342" s="1"/>
  <c r="K264"/>
  <c r="K340" s="1"/>
  <c r="K342" s="1"/>
  <c r="J264"/>
  <c r="J340" s="1"/>
  <c r="H264"/>
  <c r="H340" s="1"/>
  <c r="T25" i="19" s="1"/>
  <c r="G264" i="8"/>
  <c r="T264" s="1"/>
  <c r="F264"/>
  <c r="F340" s="1"/>
  <c r="U263"/>
  <c r="T263"/>
  <c r="S263"/>
  <c r="P263"/>
  <c r="O263"/>
  <c r="N263"/>
  <c r="Q263" s="1"/>
  <c r="M263"/>
  <c r="I263"/>
  <c r="V263" s="1"/>
  <c r="U262"/>
  <c r="T262"/>
  <c r="S262"/>
  <c r="P262"/>
  <c r="O262"/>
  <c r="N262"/>
  <c r="Q262" s="1"/>
  <c r="M262"/>
  <c r="I262"/>
  <c r="V262" s="1"/>
  <c r="U253"/>
  <c r="T253"/>
  <c r="S253"/>
  <c r="U249"/>
  <c r="T249"/>
  <c r="S249"/>
  <c r="P249"/>
  <c r="O249"/>
  <c r="N249"/>
  <c r="M249"/>
  <c r="I249"/>
  <c r="V249" s="1"/>
  <c r="U248"/>
  <c r="T248"/>
  <c r="S248"/>
  <c r="P248"/>
  <c r="O248"/>
  <c r="N248"/>
  <c r="Q248" s="1"/>
  <c r="M248"/>
  <c r="I248"/>
  <c r="V248" s="1"/>
  <c r="U246"/>
  <c r="T246"/>
  <c r="S246"/>
  <c r="P246"/>
  <c r="O246"/>
  <c r="N246"/>
  <c r="Q246" s="1"/>
  <c r="M246"/>
  <c r="I246"/>
  <c r="V246" s="1"/>
  <c r="L244"/>
  <c r="K244"/>
  <c r="J244"/>
  <c r="M244" s="1"/>
  <c r="H244"/>
  <c r="U244" s="1"/>
  <c r="G244"/>
  <c r="O244" s="1"/>
  <c r="F244"/>
  <c r="S244" s="1"/>
  <c r="L243"/>
  <c r="K243"/>
  <c r="M243" s="1"/>
  <c r="J243"/>
  <c r="H243"/>
  <c r="P243" s="1"/>
  <c r="G243"/>
  <c r="T243" s="1"/>
  <c r="F243"/>
  <c r="N243" s="1"/>
  <c r="L242"/>
  <c r="K242"/>
  <c r="J242"/>
  <c r="M242" s="1"/>
  <c r="H242"/>
  <c r="U242" s="1"/>
  <c r="G242"/>
  <c r="O242" s="1"/>
  <c r="F242"/>
  <c r="S242" s="1"/>
  <c r="L241"/>
  <c r="K241"/>
  <c r="J241"/>
  <c r="M241" s="1"/>
  <c r="H241"/>
  <c r="U241" s="1"/>
  <c r="G241"/>
  <c r="T241" s="1"/>
  <c r="F241"/>
  <c r="I241" s="1"/>
  <c r="L240"/>
  <c r="K240"/>
  <c r="J240"/>
  <c r="H240"/>
  <c r="U240" s="1"/>
  <c r="G240"/>
  <c r="F240"/>
  <c r="S240" s="1"/>
  <c r="L239"/>
  <c r="K239"/>
  <c r="J239"/>
  <c r="M239" s="1"/>
  <c r="M238" s="1"/>
  <c r="H239"/>
  <c r="U239" s="1"/>
  <c r="G239"/>
  <c r="T239" s="1"/>
  <c r="F239"/>
  <c r="I239" s="1"/>
  <c r="L238"/>
  <c r="K238"/>
  <c r="J238"/>
  <c r="H238"/>
  <c r="U238" s="1"/>
  <c r="G238"/>
  <c r="T238" s="1"/>
  <c r="F238"/>
  <c r="S238" s="1"/>
  <c r="U237"/>
  <c r="T237"/>
  <c r="S237"/>
  <c r="L235"/>
  <c r="K235"/>
  <c r="J235"/>
  <c r="M235" s="1"/>
  <c r="H235"/>
  <c r="U235" s="1"/>
  <c r="G235"/>
  <c r="O235" s="1"/>
  <c r="F235"/>
  <c r="S235" s="1"/>
  <c r="L234"/>
  <c r="L236" s="1"/>
  <c r="L245" s="1"/>
  <c r="K234"/>
  <c r="K236" s="1"/>
  <c r="K245" s="1"/>
  <c r="J234"/>
  <c r="J236" s="1"/>
  <c r="J245" s="1"/>
  <c r="H234"/>
  <c r="H236" s="1"/>
  <c r="G234"/>
  <c r="T234" s="1"/>
  <c r="F234"/>
  <c r="F236" s="1"/>
  <c r="U233"/>
  <c r="T233"/>
  <c r="S233"/>
  <c r="P233"/>
  <c r="O233"/>
  <c r="N233"/>
  <c r="M233"/>
  <c r="I233"/>
  <c r="V233" s="1"/>
  <c r="U232"/>
  <c r="T232"/>
  <c r="S232"/>
  <c r="P232"/>
  <c r="O232"/>
  <c r="N232"/>
  <c r="Q232" s="1"/>
  <c r="M232"/>
  <c r="I232"/>
  <c r="V232" s="1"/>
  <c r="L230"/>
  <c r="K230"/>
  <c r="J230"/>
  <c r="M230" s="1"/>
  <c r="H230"/>
  <c r="P230" s="1"/>
  <c r="G230"/>
  <c r="T230" s="1"/>
  <c r="F230"/>
  <c r="N230" s="1"/>
  <c r="L229"/>
  <c r="K229"/>
  <c r="J229"/>
  <c r="M229" s="1"/>
  <c r="H229"/>
  <c r="U229" s="1"/>
  <c r="G229"/>
  <c r="O229" s="1"/>
  <c r="F229"/>
  <c r="S229" s="1"/>
  <c r="L228"/>
  <c r="K228"/>
  <c r="J228"/>
  <c r="M228" s="1"/>
  <c r="H228"/>
  <c r="P228" s="1"/>
  <c r="G228"/>
  <c r="T228" s="1"/>
  <c r="F228"/>
  <c r="N228" s="1"/>
  <c r="L227"/>
  <c r="K227"/>
  <c r="J227"/>
  <c r="M227" s="1"/>
  <c r="M226" s="1"/>
  <c r="H227"/>
  <c r="U227" s="1"/>
  <c r="G227"/>
  <c r="O227" s="1"/>
  <c r="F227"/>
  <c r="S227" s="1"/>
  <c r="L226"/>
  <c r="K226"/>
  <c r="J226"/>
  <c r="H226"/>
  <c r="U226" s="1"/>
  <c r="G226"/>
  <c r="T226" s="1"/>
  <c r="F226"/>
  <c r="S226" s="1"/>
  <c r="L225"/>
  <c r="K225"/>
  <c r="J225"/>
  <c r="M225" s="1"/>
  <c r="M224" s="1"/>
  <c r="H225"/>
  <c r="P225" s="1"/>
  <c r="P224" s="1"/>
  <c r="G225"/>
  <c r="T225" s="1"/>
  <c r="F225"/>
  <c r="N225" s="1"/>
  <c r="L224"/>
  <c r="K224"/>
  <c r="J224"/>
  <c r="H224"/>
  <c r="U224" s="1"/>
  <c r="G224"/>
  <c r="T224" s="1"/>
  <c r="F224"/>
  <c r="S224" s="1"/>
  <c r="U223"/>
  <c r="T223"/>
  <c r="S223"/>
  <c r="L221"/>
  <c r="K221"/>
  <c r="J221"/>
  <c r="M221" s="1"/>
  <c r="H221"/>
  <c r="P221" s="1"/>
  <c r="G221"/>
  <c r="T221" s="1"/>
  <c r="F221"/>
  <c r="N221" s="1"/>
  <c r="L220"/>
  <c r="L222" s="1"/>
  <c r="L231" s="1"/>
  <c r="K220"/>
  <c r="K222" s="1"/>
  <c r="J220"/>
  <c r="M220" s="1"/>
  <c r="M222" s="1"/>
  <c r="H220"/>
  <c r="U220" s="1"/>
  <c r="G220"/>
  <c r="G222" s="1"/>
  <c r="F220"/>
  <c r="S220" s="1"/>
  <c r="U219"/>
  <c r="T219"/>
  <c r="S219"/>
  <c r="P219"/>
  <c r="O219"/>
  <c r="N219"/>
  <c r="M219"/>
  <c r="I219"/>
  <c r="V219" s="1"/>
  <c r="U218"/>
  <c r="T218"/>
  <c r="S218"/>
  <c r="P218"/>
  <c r="O218"/>
  <c r="N218"/>
  <c r="M218"/>
  <c r="I218"/>
  <c r="V218" s="1"/>
  <c r="L216"/>
  <c r="K216"/>
  <c r="J216"/>
  <c r="M216" s="1"/>
  <c r="H216"/>
  <c r="U216" s="1"/>
  <c r="G216"/>
  <c r="O216" s="1"/>
  <c r="F216"/>
  <c r="S216" s="1"/>
  <c r="L215"/>
  <c r="K215"/>
  <c r="J215"/>
  <c r="M215" s="1"/>
  <c r="H215"/>
  <c r="P215" s="1"/>
  <c r="G215"/>
  <c r="T215" s="1"/>
  <c r="F215"/>
  <c r="N215" s="1"/>
  <c r="L214"/>
  <c r="K214"/>
  <c r="J214"/>
  <c r="M214" s="1"/>
  <c r="H214"/>
  <c r="U214" s="1"/>
  <c r="G214"/>
  <c r="O214" s="1"/>
  <c r="F214"/>
  <c r="S214" s="1"/>
  <c r="L213"/>
  <c r="K213"/>
  <c r="J213"/>
  <c r="M213" s="1"/>
  <c r="H213"/>
  <c r="P213" s="1"/>
  <c r="G213"/>
  <c r="F213"/>
  <c r="N213" s="1"/>
  <c r="M212"/>
  <c r="L212"/>
  <c r="K212"/>
  <c r="J212"/>
  <c r="H212"/>
  <c r="U212" s="1"/>
  <c r="G212"/>
  <c r="F212"/>
  <c r="S212" s="1"/>
  <c r="T211"/>
  <c r="L211"/>
  <c r="K211"/>
  <c r="J211"/>
  <c r="M211" s="1"/>
  <c r="M210" s="1"/>
  <c r="H211"/>
  <c r="U211" s="1"/>
  <c r="G211"/>
  <c r="O211" s="1"/>
  <c r="O210" s="1"/>
  <c r="F211"/>
  <c r="S211" s="1"/>
  <c r="L210"/>
  <c r="K210"/>
  <c r="J210"/>
  <c r="H210"/>
  <c r="U210" s="1"/>
  <c r="G210"/>
  <c r="T210" s="1"/>
  <c r="F210"/>
  <c r="U209"/>
  <c r="T209"/>
  <c r="S209"/>
  <c r="T207"/>
  <c r="L207"/>
  <c r="K207"/>
  <c r="J207"/>
  <c r="M207" s="1"/>
  <c r="H207"/>
  <c r="U207" s="1"/>
  <c r="G207"/>
  <c r="O207" s="1"/>
  <c r="F207"/>
  <c r="S207" s="1"/>
  <c r="U206"/>
  <c r="S206"/>
  <c r="L206"/>
  <c r="L208" s="1"/>
  <c r="L217" s="1"/>
  <c r="L247" s="1"/>
  <c r="K206"/>
  <c r="K208" s="1"/>
  <c r="J206"/>
  <c r="J208" s="1"/>
  <c r="J217" s="1"/>
  <c r="H206"/>
  <c r="H208" s="1"/>
  <c r="G206"/>
  <c r="T206" s="1"/>
  <c r="F206"/>
  <c r="F208" s="1"/>
  <c r="U205"/>
  <c r="T205"/>
  <c r="S205"/>
  <c r="P205"/>
  <c r="O205"/>
  <c r="N205"/>
  <c r="M205"/>
  <c r="I205"/>
  <c r="V205" s="1"/>
  <c r="U204"/>
  <c r="T204"/>
  <c r="S204"/>
  <c r="P204"/>
  <c r="O204"/>
  <c r="Q204" s="1"/>
  <c r="N204"/>
  <c r="M204"/>
  <c r="I204"/>
  <c r="V204" s="1"/>
  <c r="U203"/>
  <c r="T203"/>
  <c r="S203"/>
  <c r="P203"/>
  <c r="O203"/>
  <c r="Q203" s="1"/>
  <c r="N203"/>
  <c r="M203"/>
  <c r="I203"/>
  <c r="V203" s="1"/>
  <c r="U201"/>
  <c r="S201"/>
  <c r="L201"/>
  <c r="L260" s="1"/>
  <c r="K201"/>
  <c r="K260" s="1"/>
  <c r="J201"/>
  <c r="J260" s="1"/>
  <c r="H201"/>
  <c r="H260" s="1"/>
  <c r="G201"/>
  <c r="G260" s="1"/>
  <c r="F201"/>
  <c r="F260" s="1"/>
  <c r="T200"/>
  <c r="L200"/>
  <c r="L259" s="1"/>
  <c r="K200"/>
  <c r="K259" s="1"/>
  <c r="J200"/>
  <c r="J259" s="1"/>
  <c r="H200"/>
  <c r="H259" s="1"/>
  <c r="G200"/>
  <c r="G259" s="1"/>
  <c r="F200"/>
  <c r="F259" s="1"/>
  <c r="U199"/>
  <c r="S199"/>
  <c r="L199"/>
  <c r="L258" s="1"/>
  <c r="K199"/>
  <c r="K258" s="1"/>
  <c r="J199"/>
  <c r="J258" s="1"/>
  <c r="H199"/>
  <c r="H258" s="1"/>
  <c r="G199"/>
  <c r="G258" s="1"/>
  <c r="F199"/>
  <c r="F258" s="1"/>
  <c r="T198"/>
  <c r="L198"/>
  <c r="L257" s="1"/>
  <c r="L256" s="1"/>
  <c r="K198"/>
  <c r="K257" s="1"/>
  <c r="J198"/>
  <c r="J257" s="1"/>
  <c r="H198"/>
  <c r="H257" s="1"/>
  <c r="G198"/>
  <c r="G257" s="1"/>
  <c r="F198"/>
  <c r="F257" s="1"/>
  <c r="L197"/>
  <c r="J197"/>
  <c r="H197"/>
  <c r="U197" s="1"/>
  <c r="F197"/>
  <c r="S197" s="1"/>
  <c r="L196"/>
  <c r="L255" s="1"/>
  <c r="L254" s="1"/>
  <c r="K196"/>
  <c r="K255" s="1"/>
  <c r="K254" s="1"/>
  <c r="J196"/>
  <c r="J255" s="1"/>
  <c r="H196"/>
  <c r="H255" s="1"/>
  <c r="G196"/>
  <c r="G255" s="1"/>
  <c r="F196"/>
  <c r="F255" s="1"/>
  <c r="L195"/>
  <c r="K195"/>
  <c r="J195"/>
  <c r="H195"/>
  <c r="U195" s="1"/>
  <c r="G195"/>
  <c r="T195" s="1"/>
  <c r="F195"/>
  <c r="U194"/>
  <c r="T194"/>
  <c r="S194"/>
  <c r="T192"/>
  <c r="L192"/>
  <c r="L251" s="1"/>
  <c r="K192"/>
  <c r="K251" s="1"/>
  <c r="J192"/>
  <c r="J251" s="1"/>
  <c r="M251" s="1"/>
  <c r="H192"/>
  <c r="H251" s="1"/>
  <c r="G192"/>
  <c r="G251" s="1"/>
  <c r="F192"/>
  <c r="F251" s="1"/>
  <c r="U191"/>
  <c r="S191"/>
  <c r="L191"/>
  <c r="K191"/>
  <c r="M191" s="1"/>
  <c r="J191"/>
  <c r="H191"/>
  <c r="P191" s="1"/>
  <c r="G191"/>
  <c r="T191" s="1"/>
  <c r="F191"/>
  <c r="N191" s="1"/>
  <c r="T190"/>
  <c r="L190"/>
  <c r="K190"/>
  <c r="J190"/>
  <c r="M190" s="1"/>
  <c r="H190"/>
  <c r="U190" s="1"/>
  <c r="G190"/>
  <c r="O190" s="1"/>
  <c r="F190"/>
  <c r="S190" s="1"/>
  <c r="U189"/>
  <c r="S189"/>
  <c r="L189"/>
  <c r="K189"/>
  <c r="K188" s="1"/>
  <c r="J189"/>
  <c r="H189"/>
  <c r="P189" s="1"/>
  <c r="G189"/>
  <c r="T189" s="1"/>
  <c r="F189"/>
  <c r="N189" s="1"/>
  <c r="L188"/>
  <c r="L250" s="1"/>
  <c r="L252" s="1"/>
  <c r="J188"/>
  <c r="J250" s="1"/>
  <c r="H188"/>
  <c r="H250" s="1"/>
  <c r="T24" i="19" s="1"/>
  <c r="F188" i="8"/>
  <c r="F250" s="1"/>
  <c r="U177"/>
  <c r="T177"/>
  <c r="S177"/>
  <c r="U173"/>
  <c r="T173"/>
  <c r="S173"/>
  <c r="P173"/>
  <c r="O173"/>
  <c r="N173"/>
  <c r="M173"/>
  <c r="I173"/>
  <c r="V173" s="1"/>
  <c r="U172"/>
  <c r="T172"/>
  <c r="S172"/>
  <c r="P172"/>
  <c r="O172"/>
  <c r="Q172" s="1"/>
  <c r="N172"/>
  <c r="M172"/>
  <c r="I172"/>
  <c r="V172" s="1"/>
  <c r="U170"/>
  <c r="T170"/>
  <c r="S170"/>
  <c r="P170"/>
  <c r="O170"/>
  <c r="N170"/>
  <c r="M170"/>
  <c r="I170"/>
  <c r="V170" s="1"/>
  <c r="U168"/>
  <c r="S168"/>
  <c r="L168"/>
  <c r="K168"/>
  <c r="M168" s="1"/>
  <c r="J168"/>
  <c r="H168"/>
  <c r="P168" s="1"/>
  <c r="G168"/>
  <c r="T168" s="1"/>
  <c r="F168"/>
  <c r="N168" s="1"/>
  <c r="T167"/>
  <c r="L167"/>
  <c r="K167"/>
  <c r="J167"/>
  <c r="M167" s="1"/>
  <c r="H167"/>
  <c r="U167" s="1"/>
  <c r="G167"/>
  <c r="O167" s="1"/>
  <c r="F167"/>
  <c r="S167" s="1"/>
  <c r="U166"/>
  <c r="S166"/>
  <c r="L166"/>
  <c r="K166"/>
  <c r="M166" s="1"/>
  <c r="J166"/>
  <c r="H166"/>
  <c r="P166" s="1"/>
  <c r="G166"/>
  <c r="T166" s="1"/>
  <c r="F166"/>
  <c r="N166" s="1"/>
  <c r="T165"/>
  <c r="L165"/>
  <c r="K165"/>
  <c r="J165"/>
  <c r="M165" s="1"/>
  <c r="M164" s="1"/>
  <c r="H165"/>
  <c r="U165" s="1"/>
  <c r="G165"/>
  <c r="O165" s="1"/>
  <c r="F165"/>
  <c r="S165" s="1"/>
  <c r="L164"/>
  <c r="K164"/>
  <c r="J164"/>
  <c r="H164"/>
  <c r="U164" s="1"/>
  <c r="G164"/>
  <c r="T164" s="1"/>
  <c r="F164"/>
  <c r="S164" s="1"/>
  <c r="L163"/>
  <c r="K163"/>
  <c r="J163"/>
  <c r="M163" s="1"/>
  <c r="M162" s="1"/>
  <c r="H163"/>
  <c r="U163" s="1"/>
  <c r="G163"/>
  <c r="T163" s="1"/>
  <c r="F163"/>
  <c r="I163" s="1"/>
  <c r="L162"/>
  <c r="K162"/>
  <c r="J162"/>
  <c r="H162"/>
  <c r="U162" s="1"/>
  <c r="G162"/>
  <c r="T162" s="1"/>
  <c r="F162"/>
  <c r="S162" s="1"/>
  <c r="U161"/>
  <c r="T161"/>
  <c r="S161"/>
  <c r="L159"/>
  <c r="K159"/>
  <c r="M159" s="1"/>
  <c r="J159"/>
  <c r="H159"/>
  <c r="U159" s="1"/>
  <c r="G159"/>
  <c r="T159" s="1"/>
  <c r="F159"/>
  <c r="S159" s="1"/>
  <c r="L158"/>
  <c r="L160" s="1"/>
  <c r="L169" s="1"/>
  <c r="K158"/>
  <c r="K160" s="1"/>
  <c r="K169" s="1"/>
  <c r="J158"/>
  <c r="J160" s="1"/>
  <c r="J169" s="1"/>
  <c r="H158"/>
  <c r="H160" s="1"/>
  <c r="G158"/>
  <c r="O158" s="1"/>
  <c r="F158"/>
  <c r="F160" s="1"/>
  <c r="U157"/>
  <c r="T157"/>
  <c r="S157"/>
  <c r="P157"/>
  <c r="O157"/>
  <c r="N157"/>
  <c r="I157"/>
  <c r="V157" s="1"/>
  <c r="U156"/>
  <c r="T156"/>
  <c r="S156"/>
  <c r="P156"/>
  <c r="O156"/>
  <c r="N156"/>
  <c r="Q156" s="1"/>
  <c r="M156"/>
  <c r="I156"/>
  <c r="V156" s="1"/>
  <c r="L154"/>
  <c r="K154"/>
  <c r="J154"/>
  <c r="M154" s="1"/>
  <c r="H154"/>
  <c r="P154" s="1"/>
  <c r="G154"/>
  <c r="T154" s="1"/>
  <c r="F154"/>
  <c r="N154" s="1"/>
  <c r="L153"/>
  <c r="K153"/>
  <c r="J153"/>
  <c r="M153" s="1"/>
  <c r="H153"/>
  <c r="U153" s="1"/>
  <c r="G153"/>
  <c r="O153" s="1"/>
  <c r="F153"/>
  <c r="S153" s="1"/>
  <c r="L152"/>
  <c r="K152"/>
  <c r="J152"/>
  <c r="M152" s="1"/>
  <c r="H152"/>
  <c r="P152" s="1"/>
  <c r="G152"/>
  <c r="T152" s="1"/>
  <c r="F152"/>
  <c r="N152" s="1"/>
  <c r="L151"/>
  <c r="K151"/>
  <c r="J151"/>
  <c r="M151" s="1"/>
  <c r="M150" s="1"/>
  <c r="H151"/>
  <c r="U151" s="1"/>
  <c r="G151"/>
  <c r="O151" s="1"/>
  <c r="F151"/>
  <c r="S151" s="1"/>
  <c r="L150"/>
  <c r="K150"/>
  <c r="J150"/>
  <c r="H150"/>
  <c r="U150" s="1"/>
  <c r="G150"/>
  <c r="T150" s="1"/>
  <c r="F150"/>
  <c r="S150" s="1"/>
  <c r="L149"/>
  <c r="K149"/>
  <c r="J149"/>
  <c r="M149" s="1"/>
  <c r="M148" s="1"/>
  <c r="H149"/>
  <c r="P149" s="1"/>
  <c r="P148" s="1"/>
  <c r="G149"/>
  <c r="T149" s="1"/>
  <c r="F149"/>
  <c r="N149" s="1"/>
  <c r="L148"/>
  <c r="K148"/>
  <c r="J148"/>
  <c r="H148"/>
  <c r="U148" s="1"/>
  <c r="G148"/>
  <c r="T148" s="1"/>
  <c r="F148"/>
  <c r="S148" s="1"/>
  <c r="U147"/>
  <c r="T147"/>
  <c r="S147"/>
  <c r="L145"/>
  <c r="K145"/>
  <c r="J145"/>
  <c r="M145" s="1"/>
  <c r="H145"/>
  <c r="P145" s="1"/>
  <c r="G145"/>
  <c r="T145" s="1"/>
  <c r="F145"/>
  <c r="N145" s="1"/>
  <c r="L144"/>
  <c r="L146" s="1"/>
  <c r="L155" s="1"/>
  <c r="K144"/>
  <c r="K146" s="1"/>
  <c r="K155" s="1"/>
  <c r="J144"/>
  <c r="M144" s="1"/>
  <c r="M146" s="1"/>
  <c r="H144"/>
  <c r="U144" s="1"/>
  <c r="G144"/>
  <c r="G146" s="1"/>
  <c r="F144"/>
  <c r="S144" s="1"/>
  <c r="V143"/>
  <c r="U143"/>
  <c r="T143"/>
  <c r="S143"/>
  <c r="P143"/>
  <c r="O143"/>
  <c r="N143"/>
  <c r="Q143" s="1"/>
  <c r="M143"/>
  <c r="U142"/>
  <c r="T142"/>
  <c r="S142"/>
  <c r="P142"/>
  <c r="O142"/>
  <c r="N142"/>
  <c r="M142"/>
  <c r="I142"/>
  <c r="V142" s="1"/>
  <c r="L140"/>
  <c r="K140"/>
  <c r="J140"/>
  <c r="M140" s="1"/>
  <c r="H140"/>
  <c r="P140" s="1"/>
  <c r="G140"/>
  <c r="T140" s="1"/>
  <c r="F140"/>
  <c r="N140" s="1"/>
  <c r="L139"/>
  <c r="K139"/>
  <c r="J139"/>
  <c r="M139" s="1"/>
  <c r="H139"/>
  <c r="U139" s="1"/>
  <c r="G139"/>
  <c r="O139" s="1"/>
  <c r="F139"/>
  <c r="S139" s="1"/>
  <c r="L138"/>
  <c r="K138"/>
  <c r="J138"/>
  <c r="M138" s="1"/>
  <c r="H138"/>
  <c r="P138" s="1"/>
  <c r="G138"/>
  <c r="T138" s="1"/>
  <c r="F138"/>
  <c r="N138" s="1"/>
  <c r="L137"/>
  <c r="K137"/>
  <c r="J137"/>
  <c r="M137" s="1"/>
  <c r="M136" s="1"/>
  <c r="H137"/>
  <c r="U137" s="1"/>
  <c r="G137"/>
  <c r="O137" s="1"/>
  <c r="F137"/>
  <c r="S137" s="1"/>
  <c r="L136"/>
  <c r="K136"/>
  <c r="J136"/>
  <c r="H136"/>
  <c r="U136" s="1"/>
  <c r="G136"/>
  <c r="T136" s="1"/>
  <c r="F136"/>
  <c r="S136" s="1"/>
  <c r="L135"/>
  <c r="K135"/>
  <c r="J135"/>
  <c r="M135" s="1"/>
  <c r="M134" s="1"/>
  <c r="H135"/>
  <c r="P135" s="1"/>
  <c r="P134" s="1"/>
  <c r="G135"/>
  <c r="T135" s="1"/>
  <c r="F135"/>
  <c r="N135" s="1"/>
  <c r="L134"/>
  <c r="K134"/>
  <c r="J134"/>
  <c r="H134"/>
  <c r="U134" s="1"/>
  <c r="G134"/>
  <c r="T134" s="1"/>
  <c r="F134"/>
  <c r="S134" s="1"/>
  <c r="U133"/>
  <c r="T133"/>
  <c r="S133"/>
  <c r="L131"/>
  <c r="K131"/>
  <c r="M131" s="1"/>
  <c r="J131"/>
  <c r="H131"/>
  <c r="P131" s="1"/>
  <c r="G131"/>
  <c r="T131" s="1"/>
  <c r="F131"/>
  <c r="N131" s="1"/>
  <c r="L130"/>
  <c r="L132" s="1"/>
  <c r="L141" s="1"/>
  <c r="K130"/>
  <c r="K132" s="1"/>
  <c r="K141" s="1"/>
  <c r="J130"/>
  <c r="M130" s="1"/>
  <c r="M132" s="1"/>
  <c r="M141" s="1"/>
  <c r="H130"/>
  <c r="U130" s="1"/>
  <c r="G130"/>
  <c r="G132" s="1"/>
  <c r="F130"/>
  <c r="S130" s="1"/>
  <c r="U129"/>
  <c r="T129"/>
  <c r="S129"/>
  <c r="P129"/>
  <c r="O129"/>
  <c r="N129"/>
  <c r="M129"/>
  <c r="I129"/>
  <c r="V129" s="1"/>
  <c r="U128"/>
  <c r="T128"/>
  <c r="S128"/>
  <c r="P128"/>
  <c r="O128"/>
  <c r="N128"/>
  <c r="Q128" s="1"/>
  <c r="M128"/>
  <c r="I128"/>
  <c r="V128" s="1"/>
  <c r="L126"/>
  <c r="K126"/>
  <c r="J126"/>
  <c r="M126" s="1"/>
  <c r="H126"/>
  <c r="U126" s="1"/>
  <c r="G126"/>
  <c r="O126" s="1"/>
  <c r="F126"/>
  <c r="S126" s="1"/>
  <c r="L125"/>
  <c r="K125"/>
  <c r="M125" s="1"/>
  <c r="J125"/>
  <c r="H125"/>
  <c r="P125" s="1"/>
  <c r="G125"/>
  <c r="T125" s="1"/>
  <c r="F125"/>
  <c r="N125" s="1"/>
  <c r="L124"/>
  <c r="K124"/>
  <c r="J124"/>
  <c r="M124" s="1"/>
  <c r="H124"/>
  <c r="U124" s="1"/>
  <c r="G124"/>
  <c r="O124" s="1"/>
  <c r="F124"/>
  <c r="S124" s="1"/>
  <c r="L123"/>
  <c r="K123"/>
  <c r="M123" s="1"/>
  <c r="J123"/>
  <c r="H123"/>
  <c r="P123" s="1"/>
  <c r="G123"/>
  <c r="T123" s="1"/>
  <c r="F123"/>
  <c r="N123" s="1"/>
  <c r="L122"/>
  <c r="K122"/>
  <c r="J122"/>
  <c r="H122"/>
  <c r="U122" s="1"/>
  <c r="G122"/>
  <c r="F122"/>
  <c r="S122" s="1"/>
  <c r="L121"/>
  <c r="K121"/>
  <c r="J121"/>
  <c r="M121" s="1"/>
  <c r="M120" s="1"/>
  <c r="H121"/>
  <c r="U121" s="1"/>
  <c r="G121"/>
  <c r="O121" s="1"/>
  <c r="O120" s="1"/>
  <c r="F121"/>
  <c r="S121" s="1"/>
  <c r="L120"/>
  <c r="K120"/>
  <c r="J120"/>
  <c r="H120"/>
  <c r="U120" s="1"/>
  <c r="G120"/>
  <c r="T120" s="1"/>
  <c r="F120"/>
  <c r="S120" s="1"/>
  <c r="U119"/>
  <c r="T119"/>
  <c r="S119"/>
  <c r="L117"/>
  <c r="K117"/>
  <c r="J117"/>
  <c r="M117" s="1"/>
  <c r="H117"/>
  <c r="U117" s="1"/>
  <c r="G117"/>
  <c r="O117" s="1"/>
  <c r="F117"/>
  <c r="S117" s="1"/>
  <c r="L116"/>
  <c r="L118" s="1"/>
  <c r="L127" s="1"/>
  <c r="K116"/>
  <c r="K118" s="1"/>
  <c r="K127" s="1"/>
  <c r="J116"/>
  <c r="J118" s="1"/>
  <c r="J127" s="1"/>
  <c r="H116"/>
  <c r="H118" s="1"/>
  <c r="G116"/>
  <c r="T116" s="1"/>
  <c r="F116"/>
  <c r="F118" s="1"/>
  <c r="U115"/>
  <c r="T115"/>
  <c r="S115"/>
  <c r="P115"/>
  <c r="O115"/>
  <c r="N115"/>
  <c r="M115"/>
  <c r="I115"/>
  <c r="V115" s="1"/>
  <c r="U114"/>
  <c r="T114"/>
  <c r="S114"/>
  <c r="P114"/>
  <c r="O114"/>
  <c r="N114"/>
  <c r="M114"/>
  <c r="I114"/>
  <c r="V114" s="1"/>
  <c r="U113"/>
  <c r="T113"/>
  <c r="S113"/>
  <c r="P113"/>
  <c r="O113"/>
  <c r="N113"/>
  <c r="Q113" s="1"/>
  <c r="M113"/>
  <c r="I113"/>
  <c r="V113" s="1"/>
  <c r="L111"/>
  <c r="L184" s="1"/>
  <c r="K111"/>
  <c r="K184" s="1"/>
  <c r="J111"/>
  <c r="J184" s="1"/>
  <c r="H111"/>
  <c r="P111" s="1"/>
  <c r="G111"/>
  <c r="G184" s="1"/>
  <c r="F111"/>
  <c r="N111" s="1"/>
  <c r="L110"/>
  <c r="L183" s="1"/>
  <c r="K110"/>
  <c r="K183" s="1"/>
  <c r="J110"/>
  <c r="J183" s="1"/>
  <c r="H110"/>
  <c r="H183" s="1"/>
  <c r="G110"/>
  <c r="O110" s="1"/>
  <c r="F110"/>
  <c r="F183" s="1"/>
  <c r="L109"/>
  <c r="L182" s="1"/>
  <c r="K109"/>
  <c r="K182" s="1"/>
  <c r="J109"/>
  <c r="J182" s="1"/>
  <c r="H109"/>
  <c r="P109" s="1"/>
  <c r="G109"/>
  <c r="G182" s="1"/>
  <c r="F109"/>
  <c r="N109" s="1"/>
  <c r="L108"/>
  <c r="L181" s="1"/>
  <c r="L180" s="1"/>
  <c r="K108"/>
  <c r="K181" s="1"/>
  <c r="K180" s="1"/>
  <c r="J108"/>
  <c r="J181" s="1"/>
  <c r="H108"/>
  <c r="H181" s="1"/>
  <c r="G108"/>
  <c r="O108" s="1"/>
  <c r="F108"/>
  <c r="F181" s="1"/>
  <c r="L107"/>
  <c r="K107"/>
  <c r="J107"/>
  <c r="H107"/>
  <c r="U107" s="1"/>
  <c r="G107"/>
  <c r="T107" s="1"/>
  <c r="F107"/>
  <c r="S107" s="1"/>
  <c r="L106"/>
  <c r="L179" s="1"/>
  <c r="L178" s="1"/>
  <c r="K106"/>
  <c r="K179" s="1"/>
  <c r="K178" s="1"/>
  <c r="J106"/>
  <c r="J179" s="1"/>
  <c r="H106"/>
  <c r="H179" s="1"/>
  <c r="G106"/>
  <c r="T106" s="1"/>
  <c r="F106"/>
  <c r="F179" s="1"/>
  <c r="L105"/>
  <c r="K105"/>
  <c r="J105"/>
  <c r="H105"/>
  <c r="U105" s="1"/>
  <c r="G105"/>
  <c r="T105" s="1"/>
  <c r="F105"/>
  <c r="S105" s="1"/>
  <c r="U104"/>
  <c r="T104"/>
  <c r="S104"/>
  <c r="L102"/>
  <c r="L175" s="1"/>
  <c r="K102"/>
  <c r="K175" s="1"/>
  <c r="J102"/>
  <c r="M102" s="1"/>
  <c r="H102"/>
  <c r="U102" s="1"/>
  <c r="G102"/>
  <c r="G175" s="1"/>
  <c r="W23" i="19" s="1"/>
  <c r="F102" i="8"/>
  <c r="S102" s="1"/>
  <c r="L101"/>
  <c r="K101"/>
  <c r="J101"/>
  <c r="M101" s="1"/>
  <c r="H101"/>
  <c r="P101" s="1"/>
  <c r="G101"/>
  <c r="T101" s="1"/>
  <c r="F101"/>
  <c r="N101" s="1"/>
  <c r="L100"/>
  <c r="K100"/>
  <c r="J100"/>
  <c r="M100" s="1"/>
  <c r="H100"/>
  <c r="U100" s="1"/>
  <c r="G100"/>
  <c r="O100" s="1"/>
  <c r="F100"/>
  <c r="S100" s="1"/>
  <c r="L99"/>
  <c r="K99"/>
  <c r="J99"/>
  <c r="M99" s="1"/>
  <c r="M98" s="1"/>
  <c r="M103" s="1"/>
  <c r="H99"/>
  <c r="P99" s="1"/>
  <c r="G99"/>
  <c r="T99" s="1"/>
  <c r="F99"/>
  <c r="N99" s="1"/>
  <c r="L98"/>
  <c r="L174" s="1"/>
  <c r="L176" s="1"/>
  <c r="K98"/>
  <c r="K174" s="1"/>
  <c r="K176" s="1"/>
  <c r="J98"/>
  <c r="J174" s="1"/>
  <c r="H98"/>
  <c r="H174" s="1"/>
  <c r="G98"/>
  <c r="G174" s="1"/>
  <c r="F98"/>
  <c r="F174" s="1"/>
  <c r="U97"/>
  <c r="T97"/>
  <c r="S97"/>
  <c r="P97"/>
  <c r="O97"/>
  <c r="N97"/>
  <c r="M97"/>
  <c r="I97"/>
  <c r="V97" s="1"/>
  <c r="U96"/>
  <c r="T96"/>
  <c r="S96"/>
  <c r="P96"/>
  <c r="O96"/>
  <c r="N96"/>
  <c r="M96"/>
  <c r="I96"/>
  <c r="V96" s="1"/>
  <c r="U87"/>
  <c r="T87"/>
  <c r="S87"/>
  <c r="U83"/>
  <c r="T83"/>
  <c r="S83"/>
  <c r="P83"/>
  <c r="O83"/>
  <c r="N83"/>
  <c r="Q83" s="1"/>
  <c r="M83"/>
  <c r="I83"/>
  <c r="V83" s="1"/>
  <c r="U82"/>
  <c r="T82"/>
  <c r="S82"/>
  <c r="P82"/>
  <c r="O82"/>
  <c r="N82"/>
  <c r="Q82" s="1"/>
  <c r="M82"/>
  <c r="I82"/>
  <c r="V82" s="1"/>
  <c r="U80"/>
  <c r="T80"/>
  <c r="S80"/>
  <c r="P80"/>
  <c r="O80"/>
  <c r="N80"/>
  <c r="Q80" s="1"/>
  <c r="M80"/>
  <c r="I80"/>
  <c r="V80" s="1"/>
  <c r="L78"/>
  <c r="K78"/>
  <c r="J78"/>
  <c r="M78" s="1"/>
  <c r="H78"/>
  <c r="U78" s="1"/>
  <c r="G78"/>
  <c r="O78" s="1"/>
  <c r="F78"/>
  <c r="S78" s="1"/>
  <c r="L77"/>
  <c r="K77"/>
  <c r="M77" s="1"/>
  <c r="J77"/>
  <c r="H77"/>
  <c r="P77" s="1"/>
  <c r="G77"/>
  <c r="T77" s="1"/>
  <c r="F77"/>
  <c r="N77" s="1"/>
  <c r="L76"/>
  <c r="K76"/>
  <c r="J76"/>
  <c r="M76" s="1"/>
  <c r="H76"/>
  <c r="U76" s="1"/>
  <c r="G76"/>
  <c r="O76" s="1"/>
  <c r="F76"/>
  <c r="S76" s="1"/>
  <c r="L75"/>
  <c r="K75"/>
  <c r="M75" s="1"/>
  <c r="M74" s="1"/>
  <c r="J75"/>
  <c r="H75"/>
  <c r="P75" s="1"/>
  <c r="G75"/>
  <c r="T75" s="1"/>
  <c r="F75"/>
  <c r="N75" s="1"/>
  <c r="L74"/>
  <c r="K74"/>
  <c r="J74"/>
  <c r="H74"/>
  <c r="U74" s="1"/>
  <c r="G74"/>
  <c r="F74"/>
  <c r="S74" s="1"/>
  <c r="L73"/>
  <c r="K73"/>
  <c r="J73"/>
  <c r="M73" s="1"/>
  <c r="M72" s="1"/>
  <c r="H73"/>
  <c r="U73" s="1"/>
  <c r="G73"/>
  <c r="O73" s="1"/>
  <c r="O72" s="1"/>
  <c r="F73"/>
  <c r="S73" s="1"/>
  <c r="L72"/>
  <c r="K72"/>
  <c r="J72"/>
  <c r="H72"/>
  <c r="U72" s="1"/>
  <c r="G72"/>
  <c r="T72" s="1"/>
  <c r="F72"/>
  <c r="S72" s="1"/>
  <c r="U71"/>
  <c r="T71"/>
  <c r="S71"/>
  <c r="L69"/>
  <c r="K69"/>
  <c r="J69"/>
  <c r="M69" s="1"/>
  <c r="H69"/>
  <c r="U69" s="1"/>
  <c r="G69"/>
  <c r="T69" s="1"/>
  <c r="F69"/>
  <c r="S69" s="1"/>
  <c r="L68"/>
  <c r="L70" s="1"/>
  <c r="L79" s="1"/>
  <c r="K68"/>
  <c r="K70" s="1"/>
  <c r="K79" s="1"/>
  <c r="J68"/>
  <c r="J70" s="1"/>
  <c r="J79" s="1"/>
  <c r="H68"/>
  <c r="H70" s="1"/>
  <c r="G68"/>
  <c r="O68" s="1"/>
  <c r="F68"/>
  <c r="F70" s="1"/>
  <c r="U67"/>
  <c r="T67"/>
  <c r="S67"/>
  <c r="P67"/>
  <c r="O67"/>
  <c r="N67"/>
  <c r="M67"/>
  <c r="I67"/>
  <c r="V67" s="1"/>
  <c r="U66"/>
  <c r="T66"/>
  <c r="S66"/>
  <c r="P66"/>
  <c r="O66"/>
  <c r="N66"/>
  <c r="M66"/>
  <c r="I66"/>
  <c r="V66" s="1"/>
  <c r="L64"/>
  <c r="K64"/>
  <c r="J64"/>
  <c r="M64" s="1"/>
  <c r="H64"/>
  <c r="U64" s="1"/>
  <c r="G64"/>
  <c r="O64" s="1"/>
  <c r="F64"/>
  <c r="S64" s="1"/>
  <c r="L63"/>
  <c r="K63"/>
  <c r="M63" s="1"/>
  <c r="J63"/>
  <c r="H63"/>
  <c r="P63" s="1"/>
  <c r="G63"/>
  <c r="T63" s="1"/>
  <c r="F63"/>
  <c r="N63" s="1"/>
  <c r="L62"/>
  <c r="K62"/>
  <c r="J62"/>
  <c r="M62" s="1"/>
  <c r="H62"/>
  <c r="U62" s="1"/>
  <c r="G62"/>
  <c r="O62" s="1"/>
  <c r="F62"/>
  <c r="S62" s="1"/>
  <c r="L61"/>
  <c r="K61"/>
  <c r="J61"/>
  <c r="M61" s="1"/>
  <c r="M60" s="1"/>
  <c r="H61"/>
  <c r="P61" s="1"/>
  <c r="G61"/>
  <c r="T61" s="1"/>
  <c r="F61"/>
  <c r="N61" s="1"/>
  <c r="L60"/>
  <c r="K60"/>
  <c r="J60"/>
  <c r="H60"/>
  <c r="U60" s="1"/>
  <c r="G60"/>
  <c r="T60" s="1"/>
  <c r="F60"/>
  <c r="S60" s="1"/>
  <c r="L59"/>
  <c r="K59"/>
  <c r="J59"/>
  <c r="M59" s="1"/>
  <c r="M58" s="1"/>
  <c r="H59"/>
  <c r="U59" s="1"/>
  <c r="G59"/>
  <c r="O59" s="1"/>
  <c r="O58" s="1"/>
  <c r="F59"/>
  <c r="S59" s="1"/>
  <c r="L58"/>
  <c r="K58"/>
  <c r="J58"/>
  <c r="H58"/>
  <c r="U58" s="1"/>
  <c r="G58"/>
  <c r="T58" s="1"/>
  <c r="F58"/>
  <c r="S58" s="1"/>
  <c r="U57"/>
  <c r="T57"/>
  <c r="S57"/>
  <c r="L55"/>
  <c r="K55"/>
  <c r="J55"/>
  <c r="M55" s="1"/>
  <c r="H55"/>
  <c r="U55" s="1"/>
  <c r="G55"/>
  <c r="O55" s="1"/>
  <c r="F55"/>
  <c r="S55" s="1"/>
  <c r="L54"/>
  <c r="L56" s="1"/>
  <c r="L65" s="1"/>
  <c r="K54"/>
  <c r="K56" s="1"/>
  <c r="K65" s="1"/>
  <c r="J54"/>
  <c r="J56" s="1"/>
  <c r="J65" s="1"/>
  <c r="H54"/>
  <c r="H56" s="1"/>
  <c r="G54"/>
  <c r="T54" s="1"/>
  <c r="F54"/>
  <c r="F56" s="1"/>
  <c r="U53"/>
  <c r="T53"/>
  <c r="S53"/>
  <c r="P53"/>
  <c r="O53"/>
  <c r="N53"/>
  <c r="M53"/>
  <c r="I53"/>
  <c r="V53" s="1"/>
  <c r="U52"/>
  <c r="T52"/>
  <c r="S52"/>
  <c r="P52"/>
  <c r="O52"/>
  <c r="N52"/>
  <c r="Q52" s="1"/>
  <c r="M52"/>
  <c r="I52"/>
  <c r="V52" s="1"/>
  <c r="L50"/>
  <c r="K50"/>
  <c r="J50"/>
  <c r="M50" s="1"/>
  <c r="H50"/>
  <c r="P50" s="1"/>
  <c r="G50"/>
  <c r="T50" s="1"/>
  <c r="F50"/>
  <c r="N50" s="1"/>
  <c r="L49"/>
  <c r="K49"/>
  <c r="J49"/>
  <c r="M49" s="1"/>
  <c r="H49"/>
  <c r="U49" s="1"/>
  <c r="G49"/>
  <c r="O49" s="1"/>
  <c r="F49"/>
  <c r="S49" s="1"/>
  <c r="L48"/>
  <c r="K48"/>
  <c r="J48"/>
  <c r="M48" s="1"/>
  <c r="H48"/>
  <c r="U48" s="1"/>
  <c r="G48"/>
  <c r="T48" s="1"/>
  <c r="F48"/>
  <c r="I48" s="1"/>
  <c r="V48" s="1"/>
  <c r="L47"/>
  <c r="K47"/>
  <c r="J47"/>
  <c r="M47" s="1"/>
  <c r="M46" s="1"/>
  <c r="H47"/>
  <c r="P47" s="1"/>
  <c r="G47"/>
  <c r="T47" s="1"/>
  <c r="F47"/>
  <c r="N47" s="1"/>
  <c r="L46"/>
  <c r="K46"/>
  <c r="J46"/>
  <c r="H46"/>
  <c r="U46" s="1"/>
  <c r="G46"/>
  <c r="T46" s="1"/>
  <c r="F46"/>
  <c r="S46" s="1"/>
  <c r="L45"/>
  <c r="K45"/>
  <c r="J45"/>
  <c r="M45" s="1"/>
  <c r="M44" s="1"/>
  <c r="H45"/>
  <c r="U45" s="1"/>
  <c r="G45"/>
  <c r="T45" s="1"/>
  <c r="F45"/>
  <c r="S45" s="1"/>
  <c r="L44"/>
  <c r="K44"/>
  <c r="J44"/>
  <c r="H44"/>
  <c r="U44" s="1"/>
  <c r="G44"/>
  <c r="T44" s="1"/>
  <c r="F44"/>
  <c r="S44" s="1"/>
  <c r="U43"/>
  <c r="T43"/>
  <c r="S43"/>
  <c r="L41"/>
  <c r="K41"/>
  <c r="J41"/>
  <c r="M41" s="1"/>
  <c r="H41"/>
  <c r="P41" s="1"/>
  <c r="G41"/>
  <c r="T41" s="1"/>
  <c r="F41"/>
  <c r="N41" s="1"/>
  <c r="L40"/>
  <c r="L42" s="1"/>
  <c r="L51" s="1"/>
  <c r="K40"/>
  <c r="K42" s="1"/>
  <c r="K51" s="1"/>
  <c r="J40"/>
  <c r="M40" s="1"/>
  <c r="M42" s="1"/>
  <c r="M51" s="1"/>
  <c r="H40"/>
  <c r="U40" s="1"/>
  <c r="G40"/>
  <c r="G42" s="1"/>
  <c r="F40"/>
  <c r="S40" s="1"/>
  <c r="U39"/>
  <c r="T39"/>
  <c r="S39"/>
  <c r="P39"/>
  <c r="O39"/>
  <c r="N39"/>
  <c r="M39"/>
  <c r="I39"/>
  <c r="V39" s="1"/>
  <c r="V38"/>
  <c r="U38"/>
  <c r="T38"/>
  <c r="S38"/>
  <c r="L36"/>
  <c r="L1607" s="1"/>
  <c r="K36"/>
  <c r="K1607" s="1"/>
  <c r="J36"/>
  <c r="J1607" s="1"/>
  <c r="H36"/>
  <c r="H1607" s="1"/>
  <c r="G36"/>
  <c r="G1607" s="1"/>
  <c r="F36"/>
  <c r="F1607" s="1"/>
  <c r="T35"/>
  <c r="L35"/>
  <c r="L1606" s="1"/>
  <c r="K35"/>
  <c r="K1606" s="1"/>
  <c r="J35"/>
  <c r="J1606" s="1"/>
  <c r="M1606" s="1"/>
  <c r="H35"/>
  <c r="H1606" s="1"/>
  <c r="G35"/>
  <c r="G1606" s="1"/>
  <c r="F35"/>
  <c r="F1606" s="1"/>
  <c r="U34"/>
  <c r="S34"/>
  <c r="L34"/>
  <c r="L1605" s="1"/>
  <c r="K34"/>
  <c r="K1605" s="1"/>
  <c r="J34"/>
  <c r="J1605" s="1"/>
  <c r="H34"/>
  <c r="H1605" s="1"/>
  <c r="G34"/>
  <c r="G1605" s="1"/>
  <c r="F34"/>
  <c r="F1605" s="1"/>
  <c r="T33"/>
  <c r="L33"/>
  <c r="L1604" s="1"/>
  <c r="L1603" s="1"/>
  <c r="K33"/>
  <c r="K1604" s="1"/>
  <c r="J33"/>
  <c r="J1604" s="1"/>
  <c r="H33"/>
  <c r="H1604" s="1"/>
  <c r="G33"/>
  <c r="G1604" s="1"/>
  <c r="F33"/>
  <c r="F1604" s="1"/>
  <c r="L32"/>
  <c r="J32"/>
  <c r="H32"/>
  <c r="U32" s="1"/>
  <c r="F32"/>
  <c r="S32" s="1"/>
  <c r="U31"/>
  <c r="S31"/>
  <c r="L31"/>
  <c r="L1601" s="1"/>
  <c r="L1600" s="1"/>
  <c r="K31"/>
  <c r="K1601" s="1"/>
  <c r="K1600" s="1"/>
  <c r="J31"/>
  <c r="J1601" s="1"/>
  <c r="H31"/>
  <c r="H1601" s="1"/>
  <c r="G31"/>
  <c r="G1601" s="1"/>
  <c r="F31"/>
  <c r="F1601" s="1"/>
  <c r="L30"/>
  <c r="K30"/>
  <c r="J30"/>
  <c r="H30"/>
  <c r="U30" s="1"/>
  <c r="G30"/>
  <c r="T30" s="1"/>
  <c r="F30"/>
  <c r="S30" s="1"/>
  <c r="U29"/>
  <c r="T29"/>
  <c r="S29"/>
  <c r="U27"/>
  <c r="S27"/>
  <c r="L27"/>
  <c r="L1597" s="1"/>
  <c r="K27"/>
  <c r="K1597" s="1"/>
  <c r="J27"/>
  <c r="J1597" s="1"/>
  <c r="H27"/>
  <c r="H1597" s="1"/>
  <c r="G27"/>
  <c r="G1597" s="1"/>
  <c r="F27"/>
  <c r="F1597" s="1"/>
  <c r="T26"/>
  <c r="L26"/>
  <c r="L1596" s="1"/>
  <c r="L1598" s="1"/>
  <c r="K26"/>
  <c r="K1596" s="1"/>
  <c r="J26"/>
  <c r="J1596" s="1"/>
  <c r="H26"/>
  <c r="H1596" s="1"/>
  <c r="G26"/>
  <c r="G1596" s="1"/>
  <c r="F26"/>
  <c r="F1596" s="1"/>
  <c r="U25"/>
  <c r="T25"/>
  <c r="S25"/>
  <c r="P25"/>
  <c r="O25"/>
  <c r="N25"/>
  <c r="M25"/>
  <c r="I25"/>
  <c r="V25" s="1"/>
  <c r="U24"/>
  <c r="T24"/>
  <c r="S24"/>
  <c r="P24"/>
  <c r="O24"/>
  <c r="N24"/>
  <c r="M24"/>
  <c r="I24"/>
  <c r="V24" s="1"/>
  <c r="U23"/>
  <c r="T23"/>
  <c r="S23"/>
  <c r="P23"/>
  <c r="O23"/>
  <c r="N23"/>
  <c r="Q23" s="1"/>
  <c r="M23"/>
  <c r="I23"/>
  <c r="V23" s="1"/>
  <c r="T21"/>
  <c r="L21"/>
  <c r="L1592" s="1"/>
  <c r="K21"/>
  <c r="K1592" s="1"/>
  <c r="J21"/>
  <c r="J1592" s="1"/>
  <c r="M1592" s="1"/>
  <c r="H21"/>
  <c r="H1592" s="1"/>
  <c r="G21"/>
  <c r="G1592" s="1"/>
  <c r="F21"/>
  <c r="F1592" s="1"/>
  <c r="U20"/>
  <c r="S20"/>
  <c r="L20"/>
  <c r="L1591" s="1"/>
  <c r="K20"/>
  <c r="K1591" s="1"/>
  <c r="J20"/>
  <c r="J1591" s="1"/>
  <c r="H20"/>
  <c r="H1591" s="1"/>
  <c r="G20"/>
  <c r="G1591" s="1"/>
  <c r="F20"/>
  <c r="F1591" s="1"/>
  <c r="T19"/>
  <c r="L19"/>
  <c r="L1590" s="1"/>
  <c r="K19"/>
  <c r="K1590" s="1"/>
  <c r="J19"/>
  <c r="J1590" s="1"/>
  <c r="H19"/>
  <c r="H1590" s="1"/>
  <c r="G19"/>
  <c r="G1590" s="1"/>
  <c r="F19"/>
  <c r="F1590" s="1"/>
  <c r="U18"/>
  <c r="S18"/>
  <c r="L18"/>
  <c r="L1589" s="1"/>
  <c r="K18"/>
  <c r="K1589" s="1"/>
  <c r="J18"/>
  <c r="J1589" s="1"/>
  <c r="H18"/>
  <c r="H1589" s="1"/>
  <c r="G18"/>
  <c r="G1589" s="1"/>
  <c r="F18"/>
  <c r="F1589" s="1"/>
  <c r="K17"/>
  <c r="G17"/>
  <c r="T17" s="1"/>
  <c r="L16"/>
  <c r="L1587" s="1"/>
  <c r="K16"/>
  <c r="K1587" s="1"/>
  <c r="J16"/>
  <c r="J1587" s="1"/>
  <c r="H16"/>
  <c r="H1587" s="1"/>
  <c r="G16"/>
  <c r="G1587" s="1"/>
  <c r="F16"/>
  <c r="F1587" s="1"/>
  <c r="L15"/>
  <c r="K15"/>
  <c r="J15"/>
  <c r="H15"/>
  <c r="U15" s="1"/>
  <c r="G15"/>
  <c r="T15" s="1"/>
  <c r="F15"/>
  <c r="S15" s="1"/>
  <c r="U14"/>
  <c r="T14"/>
  <c r="S14"/>
  <c r="U12"/>
  <c r="S12"/>
  <c r="L12"/>
  <c r="L1583" s="1"/>
  <c r="K12"/>
  <c r="K1583" s="1"/>
  <c r="J12"/>
  <c r="J1583" s="1"/>
  <c r="H12"/>
  <c r="H1583" s="1"/>
  <c r="G12"/>
  <c r="G1583" s="1"/>
  <c r="F12"/>
  <c r="F1583" s="1"/>
  <c r="T11"/>
  <c r="L11"/>
  <c r="L1582" s="1"/>
  <c r="K11"/>
  <c r="K1582" s="1"/>
  <c r="J11"/>
  <c r="J1582" s="1"/>
  <c r="H11"/>
  <c r="H1582" s="1"/>
  <c r="G11"/>
  <c r="G1582" s="1"/>
  <c r="F11"/>
  <c r="F1582" s="1"/>
  <c r="U10"/>
  <c r="S10"/>
  <c r="L10"/>
  <c r="L1581" s="1"/>
  <c r="K10"/>
  <c r="K1581" s="1"/>
  <c r="J10"/>
  <c r="J1581" s="1"/>
  <c r="H10"/>
  <c r="H1581" s="1"/>
  <c r="G10"/>
  <c r="G1581" s="1"/>
  <c r="F10"/>
  <c r="F1581" s="1"/>
  <c r="T9"/>
  <c r="L9"/>
  <c r="L1580" s="1"/>
  <c r="L1579" s="1"/>
  <c r="K9"/>
  <c r="K1580" s="1"/>
  <c r="J9"/>
  <c r="J1580" s="1"/>
  <c r="H9"/>
  <c r="H1580" s="1"/>
  <c r="G9"/>
  <c r="G1580" s="1"/>
  <c r="F9"/>
  <c r="F1580" s="1"/>
  <c r="K8"/>
  <c r="K84" s="1"/>
  <c r="G8"/>
  <c r="G84" s="1"/>
  <c r="T2"/>
  <c r="O2"/>
  <c r="AY15" i="19" l="1"/>
  <c r="BA16"/>
  <c r="Q165" i="11"/>
  <c r="T171"/>
  <c r="I173"/>
  <c r="N173"/>
  <c r="Q314"/>
  <c r="N321"/>
  <c r="T659"/>
  <c r="K663"/>
  <c r="Q665"/>
  <c r="V666"/>
  <c r="I667"/>
  <c r="U670"/>
  <c r="V669"/>
  <c r="M672"/>
  <c r="L674"/>
  <c r="T1083"/>
  <c r="M1348"/>
  <c r="Q32"/>
  <c r="Q43"/>
  <c r="Q65"/>
  <c r="T493"/>
  <c r="N495"/>
  <c r="M588"/>
  <c r="M533"/>
  <c r="Q725"/>
  <c r="Q728"/>
  <c r="Q1267"/>
  <c r="V1338"/>
  <c r="Q1338"/>
  <c r="V1339"/>
  <c r="Q1339"/>
  <c r="V1340"/>
  <c r="Q1340"/>
  <c r="Q1341"/>
  <c r="M1355"/>
  <c r="T12"/>
  <c r="O17"/>
  <c r="Q67"/>
  <c r="Q68"/>
  <c r="F75"/>
  <c r="Q139"/>
  <c r="M152"/>
  <c r="N152"/>
  <c r="K186"/>
  <c r="Q212"/>
  <c r="M276"/>
  <c r="P258"/>
  <c r="Q272"/>
  <c r="M305"/>
  <c r="N332"/>
  <c r="N434"/>
  <c r="Q461"/>
  <c r="Q462"/>
  <c r="S472"/>
  <c r="N533"/>
  <c r="Q537"/>
  <c r="M540"/>
  <c r="Q549"/>
  <c r="N556"/>
  <c r="Q560"/>
  <c r="Q570"/>
  <c r="Q571"/>
  <c r="T626"/>
  <c r="M623"/>
  <c r="Q631"/>
  <c r="T637"/>
  <c r="K641"/>
  <c r="Q643"/>
  <c r="V644"/>
  <c r="I645"/>
  <c r="U648"/>
  <c r="V646"/>
  <c r="V647"/>
  <c r="M650"/>
  <c r="L652"/>
  <c r="Q677"/>
  <c r="M729"/>
  <c r="Q702"/>
  <c r="Q704"/>
  <c r="Q765"/>
  <c r="Q905"/>
  <c r="N1017"/>
  <c r="G1024"/>
  <c r="Q1041"/>
  <c r="Q1065"/>
  <c r="Q1067"/>
  <c r="Q1111"/>
  <c r="K1175"/>
  <c r="J1186"/>
  <c r="L1186"/>
  <c r="J1197"/>
  <c r="L1197"/>
  <c r="Q1233"/>
  <c r="Q1257"/>
  <c r="Q1347"/>
  <c r="Q1350"/>
  <c r="F1392"/>
  <c r="S1392" s="1"/>
  <c r="Q33"/>
  <c r="Q44"/>
  <c r="Q54"/>
  <c r="Q55"/>
  <c r="Q166"/>
  <c r="Q198"/>
  <c r="H220"/>
  <c r="K220"/>
  <c r="I247"/>
  <c r="N247"/>
  <c r="Q251"/>
  <c r="Q261"/>
  <c r="Q287"/>
  <c r="Q288"/>
  <c r="N298"/>
  <c r="Q361"/>
  <c r="Q362"/>
  <c r="Q450"/>
  <c r="Q511"/>
  <c r="Q583"/>
  <c r="M600"/>
  <c r="Q608"/>
  <c r="Q610"/>
  <c r="S722"/>
  <c r="Q786"/>
  <c r="M800"/>
  <c r="Q808"/>
  <c r="T886"/>
  <c r="L924"/>
  <c r="L928" s="1"/>
  <c r="Q1015"/>
  <c r="H1087"/>
  <c r="K1087"/>
  <c r="Q1088"/>
  <c r="K1098"/>
  <c r="J1109"/>
  <c r="L1109"/>
  <c r="Q1121"/>
  <c r="T1127"/>
  <c r="Q1143"/>
  <c r="Q1199"/>
  <c r="Q1222"/>
  <c r="Q1244"/>
  <c r="Q1268"/>
  <c r="Q1297"/>
  <c r="Q1298"/>
  <c r="J1316"/>
  <c r="J1327"/>
  <c r="Q1330"/>
  <c r="Q1331"/>
  <c r="V1334"/>
  <c r="Q1334"/>
  <c r="U1335"/>
  <c r="S1335"/>
  <c r="O1367"/>
  <c r="M1367"/>
  <c r="O1368"/>
  <c r="M1368"/>
  <c r="M1369"/>
  <c r="S8"/>
  <c r="F147"/>
  <c r="N147" s="1"/>
  <c r="J159"/>
  <c r="J163" s="1"/>
  <c r="S195"/>
  <c r="F220"/>
  <c r="S220" s="1"/>
  <c r="S258"/>
  <c r="S356"/>
  <c r="P385"/>
  <c r="S385"/>
  <c r="L680"/>
  <c r="M682"/>
  <c r="N711"/>
  <c r="S520"/>
  <c r="F519"/>
  <c r="I1124"/>
  <c r="O1124"/>
  <c r="L159"/>
  <c r="L163" s="1"/>
  <c r="O161"/>
  <c r="F284"/>
  <c r="G15"/>
  <c r="U12"/>
  <c r="M12"/>
  <c r="N17"/>
  <c r="Q78"/>
  <c r="Q79"/>
  <c r="Q92"/>
  <c r="Q93"/>
  <c r="Q94"/>
  <c r="Q104"/>
  <c r="Q105"/>
  <c r="Q115"/>
  <c r="Q116"/>
  <c r="Q126"/>
  <c r="Q127"/>
  <c r="Q137"/>
  <c r="Q140"/>
  <c r="N148"/>
  <c r="F159"/>
  <c r="H159"/>
  <c r="K159"/>
  <c r="K163" s="1"/>
  <c r="Q176"/>
  <c r="I195"/>
  <c r="J220"/>
  <c r="L220"/>
  <c r="M279"/>
  <c r="H226"/>
  <c r="K226"/>
  <c r="Q227"/>
  <c r="Q229"/>
  <c r="K238"/>
  <c r="Q239"/>
  <c r="Q240"/>
  <c r="L249"/>
  <c r="Q250"/>
  <c r="Q262"/>
  <c r="U264"/>
  <c r="Q274"/>
  <c r="M363"/>
  <c r="K300"/>
  <c r="M366"/>
  <c r="P298"/>
  <c r="Q302"/>
  <c r="I305"/>
  <c r="U308"/>
  <c r="V307"/>
  <c r="L312"/>
  <c r="L323"/>
  <c r="Q325"/>
  <c r="I327"/>
  <c r="U330"/>
  <c r="V328"/>
  <c r="V329"/>
  <c r="M340"/>
  <c r="K347"/>
  <c r="Q348"/>
  <c r="Q349"/>
  <c r="T354"/>
  <c r="K358"/>
  <c r="Q374"/>
  <c r="Q375"/>
  <c r="L387"/>
  <c r="M405"/>
  <c r="M385"/>
  <c r="Q389"/>
  <c r="M392"/>
  <c r="K399"/>
  <c r="Q400"/>
  <c r="Q401"/>
  <c r="Q412"/>
  <c r="M417"/>
  <c r="L424"/>
  <c r="O422"/>
  <c r="Q425"/>
  <c r="Q426"/>
  <c r="Q427"/>
  <c r="L436"/>
  <c r="Q437"/>
  <c r="M440"/>
  <c r="K447"/>
  <c r="Q451"/>
  <c r="F458"/>
  <c r="M513"/>
  <c r="P472"/>
  <c r="G924"/>
  <c r="L1024"/>
  <c r="L1028" s="1"/>
  <c r="F1386"/>
  <c r="S1386" s="1"/>
  <c r="J1142"/>
  <c r="L1142"/>
  <c r="Q1144"/>
  <c r="J1153"/>
  <c r="L1153"/>
  <c r="T1160"/>
  <c r="H1164"/>
  <c r="K1164"/>
  <c r="Q1165"/>
  <c r="J1220"/>
  <c r="L1220"/>
  <c r="J1242"/>
  <c r="L1242"/>
  <c r="Q1269"/>
  <c r="Q1308"/>
  <c r="Q1309"/>
  <c r="Q1319"/>
  <c r="Q1320"/>
  <c r="N1335"/>
  <c r="V1337"/>
  <c r="O1337"/>
  <c r="N1342"/>
  <c r="P1342"/>
  <c r="Q1343"/>
  <c r="V1343"/>
  <c r="Q1344"/>
  <c r="V1344"/>
  <c r="Q1353"/>
  <c r="Q1355" s="1"/>
  <c r="R1355" s="1"/>
  <c r="I1355"/>
  <c r="V1355" s="1"/>
  <c r="S1360"/>
  <c r="S1361"/>
  <c r="N1367"/>
  <c r="Q1367" s="1"/>
  <c r="P1367"/>
  <c r="T1367"/>
  <c r="N1368"/>
  <c r="P1368"/>
  <c r="T1368"/>
  <c r="N1369"/>
  <c r="Q1369" s="1"/>
  <c r="P1369"/>
  <c r="T1369"/>
  <c r="M472"/>
  <c r="Q477"/>
  <c r="M479"/>
  <c r="Q488"/>
  <c r="Q499"/>
  <c r="M501"/>
  <c r="Q509"/>
  <c r="Q512"/>
  <c r="K535"/>
  <c r="P533"/>
  <c r="Q536"/>
  <c r="Q538"/>
  <c r="I540"/>
  <c r="V541"/>
  <c r="V542"/>
  <c r="Q559"/>
  <c r="I562"/>
  <c r="M573"/>
  <c r="Q581"/>
  <c r="Q584"/>
  <c r="Q594"/>
  <c r="Q595"/>
  <c r="I600"/>
  <c r="K607"/>
  <c r="M605"/>
  <c r="Q609"/>
  <c r="Q620"/>
  <c r="Q621"/>
  <c r="I623"/>
  <c r="M628"/>
  <c r="Q632"/>
  <c r="M645"/>
  <c r="Q654"/>
  <c r="M667"/>
  <c r="Q675"/>
  <c r="Q678"/>
  <c r="Q688"/>
  <c r="Q689"/>
  <c r="O699"/>
  <c r="Q703"/>
  <c r="T709"/>
  <c r="T711"/>
  <c r="Q714"/>
  <c r="Q715"/>
  <c r="T720"/>
  <c r="K724"/>
  <c r="Q727"/>
  <c r="Q739"/>
  <c r="Q743"/>
  <c r="K751"/>
  <c r="Q752"/>
  <c r="Q753"/>
  <c r="Q754"/>
  <c r="V755"/>
  <c r="I756"/>
  <c r="U759"/>
  <c r="V757"/>
  <c r="V758"/>
  <c r="M761"/>
  <c r="L763"/>
  <c r="Q764"/>
  <c r="T770"/>
  <c r="K774"/>
  <c r="Q775"/>
  <c r="Q776"/>
  <c r="I778"/>
  <c r="V780"/>
  <c r="M783"/>
  <c r="L785"/>
  <c r="Q787"/>
  <c r="U792"/>
  <c r="J796"/>
  <c r="L796"/>
  <c r="Q798"/>
  <c r="V799"/>
  <c r="I800"/>
  <c r="U803"/>
  <c r="V801"/>
  <c r="V802"/>
  <c r="M805"/>
  <c r="L807"/>
  <c r="Q809"/>
  <c r="T825"/>
  <c r="M822"/>
  <c r="Q831"/>
  <c r="Q841"/>
  <c r="Q843"/>
  <c r="Q844"/>
  <c r="Q855"/>
  <c r="J867"/>
  <c r="L867"/>
  <c r="M865"/>
  <c r="M872"/>
  <c r="Q881"/>
  <c r="M894"/>
  <c r="Q904"/>
  <c r="I921"/>
  <c r="H924"/>
  <c r="K924"/>
  <c r="K928" s="1"/>
  <c r="K960"/>
  <c r="M926"/>
  <c r="Q930"/>
  <c r="Q931"/>
  <c r="U936"/>
  <c r="Q942"/>
  <c r="V943"/>
  <c r="I944"/>
  <c r="U947"/>
  <c r="V945"/>
  <c r="V946"/>
  <c r="I949"/>
  <c r="Q952"/>
  <c r="Q954"/>
  <c r="Q955"/>
  <c r="Q966"/>
  <c r="M976"/>
  <c r="Q979"/>
  <c r="Q980"/>
  <c r="Q981"/>
  <c r="V982"/>
  <c r="I983"/>
  <c r="U986"/>
  <c r="V984"/>
  <c r="V985"/>
  <c r="Q991"/>
  <c r="Q992"/>
  <c r="U997"/>
  <c r="Q1002"/>
  <c r="Q1004"/>
  <c r="Q1016"/>
  <c r="T1017"/>
  <c r="H1024"/>
  <c r="K1024"/>
  <c r="K1028" s="1"/>
  <c r="Q1029"/>
  <c r="Q1030"/>
  <c r="Q1031"/>
  <c r="U1036"/>
  <c r="Q1042"/>
  <c r="U1047"/>
  <c r="Q1052"/>
  <c r="Q1054"/>
  <c r="Q1055"/>
  <c r="Q1066"/>
  <c r="Q1077"/>
  <c r="Q1078"/>
  <c r="Q1089"/>
  <c r="Q1110"/>
  <c r="F1120"/>
  <c r="S1120" s="1"/>
  <c r="Q1122"/>
  <c r="U1127"/>
  <c r="M1124"/>
  <c r="Q1166"/>
  <c r="Q1187"/>
  <c r="Q1198"/>
  <c r="Q1221"/>
  <c r="M1229"/>
  <c r="P1229"/>
  <c r="Q1232"/>
  <c r="Q1256"/>
  <c r="M1264"/>
  <c r="M1327"/>
  <c r="Q1284"/>
  <c r="Q1285"/>
  <c r="M1335"/>
  <c r="I1342"/>
  <c r="V1342" s="1"/>
  <c r="O1342"/>
  <c r="I1367"/>
  <c r="V1367" s="1"/>
  <c r="I1368"/>
  <c r="V1368" s="1"/>
  <c r="I1369"/>
  <c r="V1369" s="1"/>
  <c r="S1370"/>
  <c r="M1709" i="8"/>
  <c r="W22" i="19"/>
  <c r="W15" s="1"/>
  <c r="W40" s="1"/>
  <c r="AA23"/>
  <c r="T22"/>
  <c r="U24"/>
  <c r="AB24"/>
  <c r="AB25"/>
  <c r="U25"/>
  <c r="U26"/>
  <c r="AB26"/>
  <c r="U18"/>
  <c r="T16"/>
  <c r="AB18"/>
  <c r="Y29"/>
  <c r="Z29"/>
  <c r="V28"/>
  <c r="Y34"/>
  <c r="Z34"/>
  <c r="M1582" i="8"/>
  <c r="Q53"/>
  <c r="Q114"/>
  <c r="Q115"/>
  <c r="T122"/>
  <c r="Q142"/>
  <c r="Q157"/>
  <c r="Q170"/>
  <c r="Q173"/>
  <c r="S195"/>
  <c r="M259"/>
  <c r="Q233"/>
  <c r="T240"/>
  <c r="Q294"/>
  <c r="Q295"/>
  <c r="T302"/>
  <c r="Q322"/>
  <c r="Q323"/>
  <c r="T330"/>
  <c r="Q353"/>
  <c r="Q384"/>
  <c r="Q385"/>
  <c r="Q427"/>
  <c r="Q428"/>
  <c r="T435"/>
  <c r="Q491"/>
  <c r="Q522"/>
  <c r="Q523"/>
  <c r="T530"/>
  <c r="Q583"/>
  <c r="Q584"/>
  <c r="Q585"/>
  <c r="Q613"/>
  <c r="T620"/>
  <c r="V622"/>
  <c r="V623"/>
  <c r="T668"/>
  <c r="Q689"/>
  <c r="G739"/>
  <c r="Q750"/>
  <c r="Q751"/>
  <c r="Q778"/>
  <c r="Q779"/>
  <c r="Q806"/>
  <c r="Q807"/>
  <c r="Q837"/>
  <c r="G857"/>
  <c r="Q869"/>
  <c r="V871"/>
  <c r="T876"/>
  <c r="Q883"/>
  <c r="Q945"/>
  <c r="Q972"/>
  <c r="Q973"/>
  <c r="Q1000"/>
  <c r="Q1001"/>
  <c r="V1003"/>
  <c r="Q1090"/>
  <c r="Q1091"/>
  <c r="V1093"/>
  <c r="T1098"/>
  <c r="Q1121"/>
  <c r="Q1152"/>
  <c r="Q1153"/>
  <c r="Q1183"/>
  <c r="Q1214"/>
  <c r="Q1215"/>
  <c r="Q1244"/>
  <c r="Q1245"/>
  <c r="G1265"/>
  <c r="Q1275"/>
  <c r="Q1276"/>
  <c r="Q1304"/>
  <c r="Q1306"/>
  <c r="Q1307"/>
  <c r="Q1322"/>
  <c r="S1327"/>
  <c r="S1329"/>
  <c r="Q1335"/>
  <c r="Q1336"/>
  <c r="K1348"/>
  <c r="T1343"/>
  <c r="J1362"/>
  <c r="L1362"/>
  <c r="S1355"/>
  <c r="S1357"/>
  <c r="U1357"/>
  <c r="V1359"/>
  <c r="V1360"/>
  <c r="Q1363"/>
  <c r="Q1364"/>
  <c r="K1376"/>
  <c r="T1371"/>
  <c r="J1390"/>
  <c r="L1390"/>
  <c r="S1383"/>
  <c r="S1385"/>
  <c r="V1387"/>
  <c r="Q1405"/>
  <c r="Q1406"/>
  <c r="Q1434"/>
  <c r="Q1461"/>
  <c r="Q1462"/>
  <c r="T1469"/>
  <c r="S1481"/>
  <c r="S1483"/>
  <c r="M1626"/>
  <c r="S1510"/>
  <c r="S1512"/>
  <c r="Q1518"/>
  <c r="Q1519"/>
  <c r="Q1562"/>
  <c r="M1640"/>
  <c r="M1644"/>
  <c r="M1649"/>
  <c r="F1682"/>
  <c r="H1682"/>
  <c r="K1682"/>
  <c r="I1666"/>
  <c r="P1666"/>
  <c r="N1676"/>
  <c r="N1666" s="1"/>
  <c r="N1682" s="1"/>
  <c r="Q1678"/>
  <c r="Q1680" s="1"/>
  <c r="V1678"/>
  <c r="N1688"/>
  <c r="Q1688" s="1"/>
  <c r="R1688" s="1"/>
  <c r="P1688"/>
  <c r="T1688"/>
  <c r="U1690"/>
  <c r="N1698"/>
  <c r="Q1698" s="1"/>
  <c r="P1698"/>
  <c r="T1698"/>
  <c r="N1699"/>
  <c r="P1699"/>
  <c r="T1699"/>
  <c r="N1702"/>
  <c r="Q1702" s="1"/>
  <c r="P1702"/>
  <c r="T1702"/>
  <c r="N1708"/>
  <c r="P1708"/>
  <c r="T1708"/>
  <c r="AB19" i="19"/>
  <c r="U19"/>
  <c r="U20"/>
  <c r="AB20"/>
  <c r="Y20"/>
  <c r="Z20"/>
  <c r="Y30"/>
  <c r="Z30"/>
  <c r="Y31"/>
  <c r="Z31"/>
  <c r="Y37"/>
  <c r="Z37"/>
  <c r="Y38"/>
  <c r="Z38"/>
  <c r="Q24" i="8"/>
  <c r="Q25"/>
  <c r="Q39"/>
  <c r="Q66"/>
  <c r="Q67"/>
  <c r="T74"/>
  <c r="Q96"/>
  <c r="Q97"/>
  <c r="Q129"/>
  <c r="Q205"/>
  <c r="K217"/>
  <c r="K247" s="1"/>
  <c r="S210"/>
  <c r="T212"/>
  <c r="Q218"/>
  <c r="Q219"/>
  <c r="K231"/>
  <c r="Q249"/>
  <c r="Q280"/>
  <c r="Q281"/>
  <c r="T288"/>
  <c r="Q309"/>
  <c r="Q369"/>
  <c r="Q370"/>
  <c r="Q371"/>
  <c r="Q414"/>
  <c r="Q536"/>
  <c r="Q537"/>
  <c r="Q567"/>
  <c r="Q599"/>
  <c r="Q626"/>
  <c r="Q628"/>
  <c r="Q629"/>
  <c r="Q642"/>
  <c r="Q660"/>
  <c r="Q702"/>
  <c r="Q703"/>
  <c r="T710"/>
  <c r="Q733"/>
  <c r="K739"/>
  <c r="K748" s="1"/>
  <c r="Q765"/>
  <c r="T772"/>
  <c r="Q793"/>
  <c r="Q821"/>
  <c r="T828"/>
  <c r="Q850"/>
  <c r="Q851"/>
  <c r="K857"/>
  <c r="K866" s="1"/>
  <c r="Q896"/>
  <c r="Q898"/>
  <c r="Q899"/>
  <c r="Q913"/>
  <c r="S923"/>
  <c r="Q929"/>
  <c r="Q930"/>
  <c r="T938"/>
  <c r="Q958"/>
  <c r="Q959"/>
  <c r="Q987"/>
  <c r="Q1014"/>
  <c r="Q1015"/>
  <c r="Q1075"/>
  <c r="Q1076"/>
  <c r="Q1077"/>
  <c r="T1084"/>
  <c r="Q1104"/>
  <c r="Q1105"/>
  <c r="Q1135"/>
  <c r="Q1166"/>
  <c r="T1174"/>
  <c r="Q1196"/>
  <c r="Q1229"/>
  <c r="K1265"/>
  <c r="K1274" s="1"/>
  <c r="Q1291"/>
  <c r="Q1392"/>
  <c r="T1399"/>
  <c r="Q1419"/>
  <c r="Q1420"/>
  <c r="Q1447"/>
  <c r="Q1448"/>
  <c r="T1455"/>
  <c r="Q1532"/>
  <c r="Q1533"/>
  <c r="Q1569"/>
  <c r="R1569" s="1"/>
  <c r="Q1577"/>
  <c r="Q1610"/>
  <c r="V1659"/>
  <c r="Q1659"/>
  <c r="Q1660"/>
  <c r="R1660" s="1"/>
  <c r="G1682"/>
  <c r="J1682"/>
  <c r="L1682"/>
  <c r="M1666"/>
  <c r="O1666"/>
  <c r="V1674"/>
  <c r="I1688"/>
  <c r="V1688" s="1"/>
  <c r="I1690"/>
  <c r="V1690" s="1"/>
  <c r="I1698"/>
  <c r="V1698" s="1"/>
  <c r="I1699"/>
  <c r="V1699" s="1"/>
  <c r="I1702"/>
  <c r="V1702" s="1"/>
  <c r="I1708"/>
  <c r="V1708" s="1"/>
  <c r="S69" i="11"/>
  <c r="N69"/>
  <c r="S87"/>
  <c r="F91"/>
  <c r="S91" s="1"/>
  <c r="U87"/>
  <c r="H91"/>
  <c r="K142"/>
  <c r="M143"/>
  <c r="S144"/>
  <c r="N144"/>
  <c r="I144"/>
  <c r="V144" s="1"/>
  <c r="U144"/>
  <c r="P144"/>
  <c r="P148"/>
  <c r="U148"/>
  <c r="H147"/>
  <c r="S202"/>
  <c r="N202"/>
  <c r="V153"/>
  <c r="I152"/>
  <c r="V152" s="1"/>
  <c r="G203"/>
  <c r="T204"/>
  <c r="O204"/>
  <c r="T205"/>
  <c r="O205"/>
  <c r="U209"/>
  <c r="P209"/>
  <c r="H208"/>
  <c r="G186"/>
  <c r="T186" s="1"/>
  <c r="T182"/>
  <c r="F197"/>
  <c r="S197" s="1"/>
  <c r="S193"/>
  <c r="H197"/>
  <c r="U193"/>
  <c r="V214"/>
  <c r="I213"/>
  <c r="G64"/>
  <c r="J64"/>
  <c r="K103"/>
  <c r="K114"/>
  <c r="K125"/>
  <c r="L206"/>
  <c r="L210"/>
  <c r="K175"/>
  <c r="L197"/>
  <c r="M213"/>
  <c r="U220"/>
  <c r="F226"/>
  <c r="S226" s="1"/>
  <c r="J226"/>
  <c r="L226"/>
  <c r="U234"/>
  <c r="F238"/>
  <c r="H238"/>
  <c r="L238"/>
  <c r="T245"/>
  <c r="K249"/>
  <c r="G19"/>
  <c r="S71"/>
  <c r="F70"/>
  <c r="S72"/>
  <c r="O62"/>
  <c r="T87"/>
  <c r="G142"/>
  <c r="T143"/>
  <c r="O143"/>
  <c r="T144"/>
  <c r="O144"/>
  <c r="T148"/>
  <c r="I148"/>
  <c r="G147"/>
  <c r="O148"/>
  <c r="M148"/>
  <c r="K147"/>
  <c r="U202"/>
  <c r="P202"/>
  <c r="S159"/>
  <c r="F163"/>
  <c r="S163" s="1"/>
  <c r="U159"/>
  <c r="H163"/>
  <c r="U163" s="1"/>
  <c r="K203"/>
  <c r="M204"/>
  <c r="S205"/>
  <c r="N205"/>
  <c r="I205"/>
  <c r="U205"/>
  <c r="P205"/>
  <c r="T209"/>
  <c r="O209"/>
  <c r="G208"/>
  <c r="M209"/>
  <c r="K208"/>
  <c r="F175"/>
  <c r="S171"/>
  <c r="H175"/>
  <c r="U171"/>
  <c r="G238"/>
  <c r="T234"/>
  <c r="F249"/>
  <c r="S249" s="1"/>
  <c r="S245"/>
  <c r="H249"/>
  <c r="U249" s="1"/>
  <c r="U245"/>
  <c r="U27"/>
  <c r="K31"/>
  <c r="U38"/>
  <c r="K42"/>
  <c r="U49"/>
  <c r="K53"/>
  <c r="U60"/>
  <c r="F64"/>
  <c r="S64" s="1"/>
  <c r="H64"/>
  <c r="L64"/>
  <c r="L145"/>
  <c r="L149" s="1"/>
  <c r="T99"/>
  <c r="T110"/>
  <c r="T121"/>
  <c r="Q148"/>
  <c r="R148" s="1"/>
  <c r="M202"/>
  <c r="P152"/>
  <c r="M205"/>
  <c r="L175"/>
  <c r="U182"/>
  <c r="F186"/>
  <c r="S186" s="1"/>
  <c r="H186"/>
  <c r="L186"/>
  <c r="T193"/>
  <c r="K197"/>
  <c r="U226"/>
  <c r="U1271"/>
  <c r="P1271"/>
  <c r="H1270"/>
  <c r="T1272"/>
  <c r="O1272"/>
  <c r="U1273"/>
  <c r="P1273"/>
  <c r="U1275"/>
  <c r="P1275"/>
  <c r="H1274"/>
  <c r="N1275"/>
  <c r="M1275"/>
  <c r="J1274"/>
  <c r="U1276"/>
  <c r="P1276"/>
  <c r="M1276"/>
  <c r="N1276"/>
  <c r="U1282"/>
  <c r="P1282"/>
  <c r="P1281" s="1"/>
  <c r="H1281"/>
  <c r="U1281" s="1"/>
  <c r="T1286"/>
  <c r="O1286"/>
  <c r="G1287"/>
  <c r="T1288"/>
  <c r="O1288"/>
  <c r="I1288"/>
  <c r="K1287"/>
  <c r="K1290" s="1"/>
  <c r="T1289"/>
  <c r="O1289"/>
  <c r="I1289"/>
  <c r="U1295"/>
  <c r="P1295"/>
  <c r="P1294" s="1"/>
  <c r="H1294"/>
  <c r="K1294"/>
  <c r="T278"/>
  <c r="O278"/>
  <c r="G277"/>
  <c r="T279"/>
  <c r="O279"/>
  <c r="H1280"/>
  <c r="H283"/>
  <c r="K1280"/>
  <c r="K283"/>
  <c r="K282" s="1"/>
  <c r="U285"/>
  <c r="P285"/>
  <c r="P284" s="1"/>
  <c r="H284"/>
  <c r="M285"/>
  <c r="M284" s="1"/>
  <c r="K284"/>
  <c r="T259"/>
  <c r="O259"/>
  <c r="I264"/>
  <c r="F267"/>
  <c r="S267" s="1"/>
  <c r="I266"/>
  <c r="V266" s="1"/>
  <c r="S266"/>
  <c r="U266"/>
  <c r="P266"/>
  <c r="G300"/>
  <c r="T300" s="1"/>
  <c r="T296"/>
  <c r="T365"/>
  <c r="O365"/>
  <c r="G364"/>
  <c r="T366"/>
  <c r="O366"/>
  <c r="U372"/>
  <c r="P372"/>
  <c r="P371" s="1"/>
  <c r="H371"/>
  <c r="T308"/>
  <c r="G312"/>
  <c r="V340"/>
  <c r="S354"/>
  <c r="F358"/>
  <c r="S358" s="1"/>
  <c r="U354"/>
  <c r="H358"/>
  <c r="T402"/>
  <c r="O402"/>
  <c r="S383"/>
  <c r="F387"/>
  <c r="S387" s="1"/>
  <c r="U383"/>
  <c r="H387"/>
  <c r="U387" s="1"/>
  <c r="S404"/>
  <c r="N404"/>
  <c r="F403"/>
  <c r="I404"/>
  <c r="U404"/>
  <c r="P404"/>
  <c r="H403"/>
  <c r="S405"/>
  <c r="N405"/>
  <c r="I405"/>
  <c r="V405" s="1"/>
  <c r="U405"/>
  <c r="P405"/>
  <c r="T409"/>
  <c r="O409"/>
  <c r="G408"/>
  <c r="M408"/>
  <c r="V392"/>
  <c r="V417"/>
  <c r="H424"/>
  <c r="U424" s="1"/>
  <c r="U420"/>
  <c r="U454"/>
  <c r="P454"/>
  <c r="H453"/>
  <c r="U455"/>
  <c r="P455"/>
  <c r="M459"/>
  <c r="K458"/>
  <c r="V440"/>
  <c r="S513"/>
  <c r="N513"/>
  <c r="I513"/>
  <c r="V513" s="1"/>
  <c r="U513"/>
  <c r="P513"/>
  <c r="G474"/>
  <c r="T474" s="1"/>
  <c r="T470"/>
  <c r="T482"/>
  <c r="G486"/>
  <c r="T515"/>
  <c r="O515"/>
  <c r="G514"/>
  <c r="T516"/>
  <c r="O516"/>
  <c r="M520"/>
  <c r="K519"/>
  <c r="S493"/>
  <c r="F497"/>
  <c r="S497" s="1"/>
  <c r="U493"/>
  <c r="H497"/>
  <c r="T504"/>
  <c r="G508"/>
  <c r="T585"/>
  <c r="O585"/>
  <c r="S531"/>
  <c r="F535"/>
  <c r="S535" s="1"/>
  <c r="U531"/>
  <c r="H535"/>
  <c r="U535" s="1"/>
  <c r="S587"/>
  <c r="N587"/>
  <c r="F586"/>
  <c r="I587"/>
  <c r="U587"/>
  <c r="P587"/>
  <c r="H586"/>
  <c r="S588"/>
  <c r="N588"/>
  <c r="I588"/>
  <c r="V588" s="1"/>
  <c r="U588"/>
  <c r="P588"/>
  <c r="V540"/>
  <c r="S554"/>
  <c r="F558"/>
  <c r="S558" s="1"/>
  <c r="U554"/>
  <c r="H558"/>
  <c r="V562"/>
  <c r="S679"/>
  <c r="N679"/>
  <c r="U679"/>
  <c r="P679"/>
  <c r="V600"/>
  <c r="H607"/>
  <c r="U607" s="1"/>
  <c r="U603"/>
  <c r="S681"/>
  <c r="N681"/>
  <c r="F680"/>
  <c r="U681"/>
  <c r="P681"/>
  <c r="H680"/>
  <c r="S682"/>
  <c r="N682"/>
  <c r="U682"/>
  <c r="P682"/>
  <c r="U686"/>
  <c r="P686"/>
  <c r="H685"/>
  <c r="I626"/>
  <c r="V623"/>
  <c r="H8"/>
  <c r="L8"/>
  <c r="N8"/>
  <c r="T8"/>
  <c r="K1270"/>
  <c r="M9"/>
  <c r="O9"/>
  <c r="U9"/>
  <c r="I10"/>
  <c r="P10"/>
  <c r="T10"/>
  <c r="M11"/>
  <c r="O11"/>
  <c r="U11"/>
  <c r="N12"/>
  <c r="P12"/>
  <c r="L1277"/>
  <c r="N13"/>
  <c r="P13"/>
  <c r="S13"/>
  <c r="U13"/>
  <c r="N14"/>
  <c r="P14"/>
  <c r="S14"/>
  <c r="U14"/>
  <c r="F15"/>
  <c r="L17"/>
  <c r="P17" s="1"/>
  <c r="Q17" s="1"/>
  <c r="R17" s="1"/>
  <c r="T17"/>
  <c r="M18"/>
  <c r="O18"/>
  <c r="U18"/>
  <c r="I23"/>
  <c r="N23"/>
  <c r="P23"/>
  <c r="T23"/>
  <c r="I24"/>
  <c r="M24"/>
  <c r="O24"/>
  <c r="T24"/>
  <c r="I25"/>
  <c r="V25" s="1"/>
  <c r="M25"/>
  <c r="O25"/>
  <c r="T25"/>
  <c r="I26"/>
  <c r="M26"/>
  <c r="O26"/>
  <c r="T26"/>
  <c r="G29"/>
  <c r="I29" s="1"/>
  <c r="L29"/>
  <c r="L31" s="1"/>
  <c r="N29"/>
  <c r="P29"/>
  <c r="M30"/>
  <c r="O30"/>
  <c r="U30"/>
  <c r="F31"/>
  <c r="H31"/>
  <c r="I34"/>
  <c r="N34"/>
  <c r="P34"/>
  <c r="I35"/>
  <c r="M35"/>
  <c r="O35"/>
  <c r="O38" s="1"/>
  <c r="T35"/>
  <c r="I36"/>
  <c r="V36" s="1"/>
  <c r="O36"/>
  <c r="I37"/>
  <c r="V37" s="1"/>
  <c r="O37"/>
  <c r="G40"/>
  <c r="I40" s="1"/>
  <c r="L40"/>
  <c r="L42" s="1"/>
  <c r="N40"/>
  <c r="P40"/>
  <c r="O41"/>
  <c r="Q41" s="1"/>
  <c r="R41" s="1"/>
  <c r="F42"/>
  <c r="S42" s="1"/>
  <c r="H42"/>
  <c r="U42" s="1"/>
  <c r="I45"/>
  <c r="N45"/>
  <c r="P45"/>
  <c r="I46"/>
  <c r="M46"/>
  <c r="O46"/>
  <c r="O49" s="1"/>
  <c r="T46"/>
  <c r="I47"/>
  <c r="V47" s="1"/>
  <c r="O47"/>
  <c r="I48"/>
  <c r="V48" s="1"/>
  <c r="O48"/>
  <c r="G51"/>
  <c r="I51" s="1"/>
  <c r="L51"/>
  <c r="L53" s="1"/>
  <c r="N51"/>
  <c r="P51"/>
  <c r="O52"/>
  <c r="Q52" s="1"/>
  <c r="R52" s="1"/>
  <c r="F53"/>
  <c r="S53" s="1"/>
  <c r="H53"/>
  <c r="I56"/>
  <c r="V56" s="1"/>
  <c r="N56"/>
  <c r="P56"/>
  <c r="T57"/>
  <c r="I58"/>
  <c r="O58"/>
  <c r="I59"/>
  <c r="V59" s="1"/>
  <c r="O59"/>
  <c r="K62"/>
  <c r="S62"/>
  <c r="U62"/>
  <c r="I63"/>
  <c r="P63"/>
  <c r="P62" s="1"/>
  <c r="G69"/>
  <c r="G71"/>
  <c r="K71"/>
  <c r="G72"/>
  <c r="K72"/>
  <c r="N75"/>
  <c r="S75"/>
  <c r="H76"/>
  <c r="L76"/>
  <c r="L75" s="1"/>
  <c r="N76"/>
  <c r="I80"/>
  <c r="N80"/>
  <c r="P80"/>
  <c r="T80"/>
  <c r="O81"/>
  <c r="Q81" s="1"/>
  <c r="R81" s="1"/>
  <c r="I82"/>
  <c r="V82" s="1"/>
  <c r="P82"/>
  <c r="Q82" s="1"/>
  <c r="R82" s="1"/>
  <c r="O83"/>
  <c r="T83"/>
  <c r="I84"/>
  <c r="M84"/>
  <c r="O84"/>
  <c r="O87" s="1"/>
  <c r="T84"/>
  <c r="I85"/>
  <c r="V85" s="1"/>
  <c r="O85"/>
  <c r="T85"/>
  <c r="I86"/>
  <c r="V86" s="1"/>
  <c r="O86"/>
  <c r="T86"/>
  <c r="G89"/>
  <c r="I89"/>
  <c r="V89" s="1"/>
  <c r="L89"/>
  <c r="L91" s="1"/>
  <c r="N89"/>
  <c r="P89"/>
  <c r="M90"/>
  <c r="O90"/>
  <c r="U90"/>
  <c r="I95"/>
  <c r="N95"/>
  <c r="Q95" s="1"/>
  <c r="R95" s="1"/>
  <c r="P95"/>
  <c r="I96"/>
  <c r="M96"/>
  <c r="O96"/>
  <c r="O99" s="1"/>
  <c r="T96"/>
  <c r="I97"/>
  <c r="V97" s="1"/>
  <c r="O97"/>
  <c r="I98"/>
  <c r="V98" s="1"/>
  <c r="O98"/>
  <c r="G101"/>
  <c r="I101" s="1"/>
  <c r="L101"/>
  <c r="L103" s="1"/>
  <c r="N101"/>
  <c r="P101"/>
  <c r="O102"/>
  <c r="Q102" s="1"/>
  <c r="R102" s="1"/>
  <c r="F103"/>
  <c r="H103"/>
  <c r="I106"/>
  <c r="N106"/>
  <c r="P106"/>
  <c r="I107"/>
  <c r="M107"/>
  <c r="O107"/>
  <c r="O110" s="1"/>
  <c r="T107"/>
  <c r="I108"/>
  <c r="V108" s="1"/>
  <c r="O108"/>
  <c r="I109"/>
  <c r="V109" s="1"/>
  <c r="O109"/>
  <c r="G112"/>
  <c r="I112" s="1"/>
  <c r="L112"/>
  <c r="L114" s="1"/>
  <c r="N112"/>
  <c r="P112"/>
  <c r="O113"/>
  <c r="Q113" s="1"/>
  <c r="R113" s="1"/>
  <c r="F114"/>
  <c r="S114" s="1"/>
  <c r="H114"/>
  <c r="I117"/>
  <c r="V117" s="1"/>
  <c r="N117"/>
  <c r="P117"/>
  <c r="I118"/>
  <c r="M118"/>
  <c r="O118"/>
  <c r="O121" s="1"/>
  <c r="T118"/>
  <c r="I119"/>
  <c r="V119" s="1"/>
  <c r="O119"/>
  <c r="I120"/>
  <c r="V120" s="1"/>
  <c r="O120"/>
  <c r="G123"/>
  <c r="I123" s="1"/>
  <c r="L123"/>
  <c r="L125" s="1"/>
  <c r="N123"/>
  <c r="P123"/>
  <c r="O124"/>
  <c r="Q124" s="1"/>
  <c r="R124" s="1"/>
  <c r="F125"/>
  <c r="S125" s="1"/>
  <c r="H125"/>
  <c r="I128"/>
  <c r="V128" s="1"/>
  <c r="N128"/>
  <c r="P128"/>
  <c r="G129"/>
  <c r="I129" s="1"/>
  <c r="K129"/>
  <c r="K132" s="1"/>
  <c r="K136" s="1"/>
  <c r="I130"/>
  <c r="V130" s="1"/>
  <c r="O130"/>
  <c r="Q130" s="1"/>
  <c r="O131"/>
  <c r="T131"/>
  <c r="G134"/>
  <c r="I134" s="1"/>
  <c r="L134"/>
  <c r="L136" s="1"/>
  <c r="N134"/>
  <c r="P134"/>
  <c r="O135"/>
  <c r="Q135" s="1"/>
  <c r="R135" s="1"/>
  <c r="F136"/>
  <c r="S136" s="1"/>
  <c r="H136"/>
  <c r="F141"/>
  <c r="H141"/>
  <c r="K141"/>
  <c r="M141" s="1"/>
  <c r="F143"/>
  <c r="H143"/>
  <c r="S147"/>
  <c r="G152"/>
  <c r="O153"/>
  <c r="T153"/>
  <c r="O154"/>
  <c r="Q154" s="1"/>
  <c r="T154"/>
  <c r="O155"/>
  <c r="Q155" s="1"/>
  <c r="T155"/>
  <c r="I156"/>
  <c r="M156"/>
  <c r="M159" s="1"/>
  <c r="O156"/>
  <c r="T156"/>
  <c r="I157"/>
  <c r="V157" s="1"/>
  <c r="O157"/>
  <c r="T157"/>
  <c r="I158"/>
  <c r="V158" s="1"/>
  <c r="O158"/>
  <c r="T158"/>
  <c r="I161"/>
  <c r="V161" s="1"/>
  <c r="N161"/>
  <c r="P161"/>
  <c r="I162"/>
  <c r="V162" s="1"/>
  <c r="P162"/>
  <c r="U162"/>
  <c r="I167"/>
  <c r="N167"/>
  <c r="P167"/>
  <c r="N168"/>
  <c r="P168"/>
  <c r="P171" s="1"/>
  <c r="S168"/>
  <c r="U168"/>
  <c r="N169"/>
  <c r="P169"/>
  <c r="N170"/>
  <c r="P170"/>
  <c r="M173"/>
  <c r="O173"/>
  <c r="T173"/>
  <c r="O174"/>
  <c r="Q174" s="1"/>
  <c r="T174"/>
  <c r="G175"/>
  <c r="O178"/>
  <c r="T178"/>
  <c r="I179"/>
  <c r="M179"/>
  <c r="M182" s="1"/>
  <c r="O179"/>
  <c r="O182" s="1"/>
  <c r="T179"/>
  <c r="I180"/>
  <c r="V180" s="1"/>
  <c r="O180"/>
  <c r="I181"/>
  <c r="V181" s="1"/>
  <c r="O181"/>
  <c r="I184"/>
  <c r="N184"/>
  <c r="P184"/>
  <c r="S184"/>
  <c r="U184"/>
  <c r="P185"/>
  <c r="I189"/>
  <c r="N189"/>
  <c r="P189"/>
  <c r="N190"/>
  <c r="P190"/>
  <c r="P193" s="1"/>
  <c r="S190"/>
  <c r="U190"/>
  <c r="N191"/>
  <c r="P191"/>
  <c r="N192"/>
  <c r="P192"/>
  <c r="M195"/>
  <c r="V195" s="1"/>
  <c r="O195"/>
  <c r="T195"/>
  <c r="O196"/>
  <c r="Q196" s="1"/>
  <c r="T196"/>
  <c r="G197"/>
  <c r="T197" s="1"/>
  <c r="F204"/>
  <c r="H204"/>
  <c r="F208"/>
  <c r="I209"/>
  <c r="V209" s="1"/>
  <c r="N209"/>
  <c r="Q209" s="1"/>
  <c r="G213"/>
  <c r="G220" s="1"/>
  <c r="T220" s="1"/>
  <c r="O214"/>
  <c r="T214"/>
  <c r="O215"/>
  <c r="Q215" s="1"/>
  <c r="T215"/>
  <c r="O216"/>
  <c r="Q216" s="1"/>
  <c r="T216"/>
  <c r="T217"/>
  <c r="I218"/>
  <c r="K280"/>
  <c r="M218"/>
  <c r="O218"/>
  <c r="T218"/>
  <c r="I219"/>
  <c r="M219"/>
  <c r="O219"/>
  <c r="T219"/>
  <c r="G222"/>
  <c r="M223"/>
  <c r="O223"/>
  <c r="G224"/>
  <c r="T224" s="1"/>
  <c r="M225"/>
  <c r="M224" s="1"/>
  <c r="O225"/>
  <c r="O224" s="1"/>
  <c r="T225"/>
  <c r="O230"/>
  <c r="T230"/>
  <c r="I231"/>
  <c r="M231"/>
  <c r="M234" s="1"/>
  <c r="O231"/>
  <c r="O234" s="1"/>
  <c r="T231"/>
  <c r="I232"/>
  <c r="V232" s="1"/>
  <c r="O232"/>
  <c r="I233"/>
  <c r="V233" s="1"/>
  <c r="O233"/>
  <c r="I236"/>
  <c r="N236"/>
  <c r="P236"/>
  <c r="S236"/>
  <c r="U236"/>
  <c r="P237"/>
  <c r="I241"/>
  <c r="N241"/>
  <c r="P241"/>
  <c r="N242"/>
  <c r="P242"/>
  <c r="P245" s="1"/>
  <c r="S242"/>
  <c r="U242"/>
  <c r="N243"/>
  <c r="P243"/>
  <c r="N244"/>
  <c r="P244"/>
  <c r="M247"/>
  <c r="O247"/>
  <c r="T247"/>
  <c r="O248"/>
  <c r="Q248" s="1"/>
  <c r="T248"/>
  <c r="G249"/>
  <c r="T249" s="1"/>
  <c r="O252"/>
  <c r="Q252" s="1"/>
  <c r="T252"/>
  <c r="G253"/>
  <c r="K253"/>
  <c r="K256" s="1"/>
  <c r="K260" s="1"/>
  <c r="O254"/>
  <c r="T254"/>
  <c r="O255"/>
  <c r="T255"/>
  <c r="I259"/>
  <c r="V259" s="1"/>
  <c r="M263"/>
  <c r="N264"/>
  <c r="S264"/>
  <c r="V265"/>
  <c r="N265"/>
  <c r="S265"/>
  <c r="N266"/>
  <c r="K271"/>
  <c r="L367"/>
  <c r="M308"/>
  <c r="K312"/>
  <c r="T319"/>
  <c r="G323"/>
  <c r="K323"/>
  <c r="T330"/>
  <c r="M330"/>
  <c r="L336"/>
  <c r="U343"/>
  <c r="V342"/>
  <c r="H347"/>
  <c r="L347"/>
  <c r="L358"/>
  <c r="M402"/>
  <c r="K406"/>
  <c r="K410" s="1"/>
  <c r="U395"/>
  <c r="V393"/>
  <c r="V394"/>
  <c r="H399"/>
  <c r="L399"/>
  <c r="M409"/>
  <c r="M452"/>
  <c r="V418"/>
  <c r="K456"/>
  <c r="V419"/>
  <c r="G436"/>
  <c r="K436"/>
  <c r="K449" s="1"/>
  <c r="U443"/>
  <c r="V441"/>
  <c r="V442"/>
  <c r="H447"/>
  <c r="L447"/>
  <c r="M482"/>
  <c r="L517"/>
  <c r="K486"/>
  <c r="L497"/>
  <c r="M504"/>
  <c r="K508"/>
  <c r="K589"/>
  <c r="H547"/>
  <c r="L547"/>
  <c r="L558"/>
  <c r="U565"/>
  <c r="V564"/>
  <c r="H569"/>
  <c r="U569" s="1"/>
  <c r="L569"/>
  <c r="T576"/>
  <c r="H580"/>
  <c r="K580"/>
  <c r="K683"/>
  <c r="T615"/>
  <c r="G619"/>
  <c r="K619"/>
  <c r="V622"/>
  <c r="U626"/>
  <c r="V624"/>
  <c r="V625"/>
  <c r="L630"/>
  <c r="U637"/>
  <c r="F641"/>
  <c r="S641" s="1"/>
  <c r="J641"/>
  <c r="L641"/>
  <c r="T648"/>
  <c r="M648"/>
  <c r="H652"/>
  <c r="U652" s="1"/>
  <c r="K652"/>
  <c r="U659"/>
  <c r="F663"/>
  <c r="S663" s="1"/>
  <c r="J663"/>
  <c r="L663"/>
  <c r="T670"/>
  <c r="M670"/>
  <c r="H674"/>
  <c r="U674" s="1"/>
  <c r="K674"/>
  <c r="T1271"/>
  <c r="O1271"/>
  <c r="G1270"/>
  <c r="U1272"/>
  <c r="P1272"/>
  <c r="T1273"/>
  <c r="O1273"/>
  <c r="G1274"/>
  <c r="T1275"/>
  <c r="O1275"/>
  <c r="I1275"/>
  <c r="V1275" s="1"/>
  <c r="T1276"/>
  <c r="O1276"/>
  <c r="I1276"/>
  <c r="V1276" s="1"/>
  <c r="G1281"/>
  <c r="T1281" s="1"/>
  <c r="T1282"/>
  <c r="O1282"/>
  <c r="O1281" s="1"/>
  <c r="I1282"/>
  <c r="F1296"/>
  <c r="S1296" s="1"/>
  <c r="I1286"/>
  <c r="S1286"/>
  <c r="N1286"/>
  <c r="U1286"/>
  <c r="P1286"/>
  <c r="U1288"/>
  <c r="P1288"/>
  <c r="H1287"/>
  <c r="N1288"/>
  <c r="M1288"/>
  <c r="J1287"/>
  <c r="L1287"/>
  <c r="L1290" s="1"/>
  <c r="U1289"/>
  <c r="P1289"/>
  <c r="M1289"/>
  <c r="N1289"/>
  <c r="Q1289" s="1"/>
  <c r="G1294"/>
  <c r="T1294" s="1"/>
  <c r="T1295"/>
  <c r="O1295"/>
  <c r="O1294" s="1"/>
  <c r="I1295"/>
  <c r="L1294"/>
  <c r="S276"/>
  <c r="N276"/>
  <c r="U276"/>
  <c r="P276"/>
  <c r="S278"/>
  <c r="N278"/>
  <c r="F277"/>
  <c r="I278"/>
  <c r="U278"/>
  <c r="P278"/>
  <c r="H277"/>
  <c r="J277"/>
  <c r="M278"/>
  <c r="S279"/>
  <c r="N279"/>
  <c r="I279"/>
  <c r="V279" s="1"/>
  <c r="U279"/>
  <c r="P279"/>
  <c r="G1280"/>
  <c r="G283"/>
  <c r="L1280"/>
  <c r="L283"/>
  <c r="L282" s="1"/>
  <c r="N1280"/>
  <c r="N283"/>
  <c r="N282" s="1"/>
  <c r="T285"/>
  <c r="O285"/>
  <c r="O284" s="1"/>
  <c r="I285"/>
  <c r="G284"/>
  <c r="F256"/>
  <c r="S253"/>
  <c r="H256"/>
  <c r="U253"/>
  <c r="P253"/>
  <c r="P256" s="1"/>
  <c r="P260" s="1"/>
  <c r="T258"/>
  <c r="O258"/>
  <c r="T263"/>
  <c r="O263"/>
  <c r="Q263" s="1"/>
  <c r="M264"/>
  <c r="M267" s="1"/>
  <c r="J267"/>
  <c r="J271" s="1"/>
  <c r="T363"/>
  <c r="O363"/>
  <c r="S296"/>
  <c r="F300"/>
  <c r="S300" s="1"/>
  <c r="U296"/>
  <c r="H300"/>
  <c r="U300" s="1"/>
  <c r="M365"/>
  <c r="K364"/>
  <c r="I372"/>
  <c r="G371"/>
  <c r="V305"/>
  <c r="S319"/>
  <c r="F323"/>
  <c r="S323" s="1"/>
  <c r="U319"/>
  <c r="H323"/>
  <c r="U323" s="1"/>
  <c r="V327"/>
  <c r="T343"/>
  <c r="G347"/>
  <c r="T347" s="1"/>
  <c r="G387"/>
  <c r="T387" s="1"/>
  <c r="T383"/>
  <c r="T404"/>
  <c r="O404"/>
  <c r="G403"/>
  <c r="J403"/>
  <c r="M404"/>
  <c r="T405"/>
  <c r="O405"/>
  <c r="H408"/>
  <c r="U409"/>
  <c r="P409"/>
  <c r="T395"/>
  <c r="G399"/>
  <c r="T399" s="1"/>
  <c r="S452"/>
  <c r="N452"/>
  <c r="U452"/>
  <c r="P452"/>
  <c r="T420"/>
  <c r="G424"/>
  <c r="T424" s="1"/>
  <c r="T454"/>
  <c r="O454"/>
  <c r="G453"/>
  <c r="T455"/>
  <c r="O455"/>
  <c r="U459"/>
  <c r="P459"/>
  <c r="H458"/>
  <c r="S432"/>
  <c r="F436"/>
  <c r="U432"/>
  <c r="H436"/>
  <c r="T443"/>
  <c r="G447"/>
  <c r="T447" s="1"/>
  <c r="T513"/>
  <c r="O513"/>
  <c r="S470"/>
  <c r="F474"/>
  <c r="S474" s="1"/>
  <c r="U470"/>
  <c r="H474"/>
  <c r="U474" s="1"/>
  <c r="V479"/>
  <c r="U515"/>
  <c r="P515"/>
  <c r="H514"/>
  <c r="U516"/>
  <c r="P516"/>
  <c r="U520"/>
  <c r="P520"/>
  <c r="H519"/>
  <c r="V501"/>
  <c r="S585"/>
  <c r="I585"/>
  <c r="U585"/>
  <c r="P585"/>
  <c r="G535"/>
  <c r="T535" s="1"/>
  <c r="T531"/>
  <c r="T587"/>
  <c r="O587"/>
  <c r="G586"/>
  <c r="J586"/>
  <c r="M587"/>
  <c r="T588"/>
  <c r="O588"/>
  <c r="U592"/>
  <c r="P592"/>
  <c r="H591"/>
  <c r="T543"/>
  <c r="G547"/>
  <c r="T565"/>
  <c r="G569"/>
  <c r="I576"/>
  <c r="V573"/>
  <c r="T603"/>
  <c r="J680"/>
  <c r="M681"/>
  <c r="I648"/>
  <c r="V648" s="1"/>
  <c r="V645"/>
  <c r="I670"/>
  <c r="V670" s="1"/>
  <c r="V667"/>
  <c r="I9"/>
  <c r="P9"/>
  <c r="T9"/>
  <c r="M10"/>
  <c r="O10"/>
  <c r="Q10" s="1"/>
  <c r="R10" s="1"/>
  <c r="U10"/>
  <c r="I11"/>
  <c r="V11" s="1"/>
  <c r="P11"/>
  <c r="T11"/>
  <c r="I12"/>
  <c r="V12" s="1"/>
  <c r="O12"/>
  <c r="I13"/>
  <c r="K1277"/>
  <c r="M13"/>
  <c r="O13"/>
  <c r="T13"/>
  <c r="I14"/>
  <c r="M14"/>
  <c r="O14"/>
  <c r="T14"/>
  <c r="K15"/>
  <c r="K19" s="1"/>
  <c r="I17"/>
  <c r="V17" s="1"/>
  <c r="I18"/>
  <c r="V18" s="1"/>
  <c r="P18"/>
  <c r="T18"/>
  <c r="M23"/>
  <c r="O23"/>
  <c r="S23"/>
  <c r="U23"/>
  <c r="N24"/>
  <c r="P24"/>
  <c r="P27" s="1"/>
  <c r="S24"/>
  <c r="U24"/>
  <c r="N25"/>
  <c r="P25"/>
  <c r="U25"/>
  <c r="N26"/>
  <c r="P26"/>
  <c r="U26"/>
  <c r="M29"/>
  <c r="I30"/>
  <c r="V30" s="1"/>
  <c r="P30"/>
  <c r="T30"/>
  <c r="M34"/>
  <c r="N35"/>
  <c r="P35"/>
  <c r="P38" s="1"/>
  <c r="S35"/>
  <c r="U35"/>
  <c r="N36"/>
  <c r="P36"/>
  <c r="N37"/>
  <c r="P37"/>
  <c r="M40"/>
  <c r="I41"/>
  <c r="V41" s="1"/>
  <c r="M45"/>
  <c r="N46"/>
  <c r="P46"/>
  <c r="P49" s="1"/>
  <c r="S46"/>
  <c r="U46"/>
  <c r="N47"/>
  <c r="P47"/>
  <c r="N48"/>
  <c r="P48"/>
  <c r="M51"/>
  <c r="I52"/>
  <c r="V52" s="1"/>
  <c r="M56"/>
  <c r="M60" s="1"/>
  <c r="S57"/>
  <c r="U57"/>
  <c r="N58"/>
  <c r="P58"/>
  <c r="N59"/>
  <c r="P59"/>
  <c r="M63"/>
  <c r="M62" s="1"/>
  <c r="H71"/>
  <c r="J71"/>
  <c r="L71"/>
  <c r="H72"/>
  <c r="J72"/>
  <c r="L72"/>
  <c r="G76"/>
  <c r="K76"/>
  <c r="M80"/>
  <c r="I81"/>
  <c r="V81" s="1"/>
  <c r="M82"/>
  <c r="P83"/>
  <c r="N84"/>
  <c r="P84"/>
  <c r="P87" s="1"/>
  <c r="P91" s="1"/>
  <c r="S84"/>
  <c r="U84"/>
  <c r="N85"/>
  <c r="P85"/>
  <c r="N86"/>
  <c r="P86"/>
  <c r="S86"/>
  <c r="U86"/>
  <c r="I90"/>
  <c r="V90" s="1"/>
  <c r="P90"/>
  <c r="T90"/>
  <c r="M95"/>
  <c r="N96"/>
  <c r="P96"/>
  <c r="P99" s="1"/>
  <c r="S96"/>
  <c r="U96"/>
  <c r="N97"/>
  <c r="P97"/>
  <c r="N98"/>
  <c r="P98"/>
  <c r="M101"/>
  <c r="I102"/>
  <c r="V102" s="1"/>
  <c r="M106"/>
  <c r="N107"/>
  <c r="P107"/>
  <c r="P110" s="1"/>
  <c r="S107"/>
  <c r="U107"/>
  <c r="N108"/>
  <c r="P108"/>
  <c r="N109"/>
  <c r="P109"/>
  <c r="M112"/>
  <c r="I113"/>
  <c r="V113" s="1"/>
  <c r="M117"/>
  <c r="N118"/>
  <c r="P118"/>
  <c r="P121" s="1"/>
  <c r="S118"/>
  <c r="U118"/>
  <c r="N119"/>
  <c r="P119"/>
  <c r="N120"/>
  <c r="P120"/>
  <c r="M123"/>
  <c r="I124"/>
  <c r="V124" s="1"/>
  <c r="M128"/>
  <c r="N129"/>
  <c r="P129"/>
  <c r="P132" s="1"/>
  <c r="S129"/>
  <c r="U129"/>
  <c r="P131"/>
  <c r="M134"/>
  <c r="I135"/>
  <c r="V135" s="1"/>
  <c r="S152"/>
  <c r="U152"/>
  <c r="N156"/>
  <c r="P156"/>
  <c r="P159" s="1"/>
  <c r="P163" s="1"/>
  <c r="S156"/>
  <c r="U156"/>
  <c r="N157"/>
  <c r="P157"/>
  <c r="N158"/>
  <c r="P158"/>
  <c r="S158"/>
  <c r="U158"/>
  <c r="M161"/>
  <c r="M162"/>
  <c r="O162"/>
  <c r="Q162" s="1"/>
  <c r="M167"/>
  <c r="I168"/>
  <c r="M168"/>
  <c r="M171" s="1"/>
  <c r="O168"/>
  <c r="O171" s="1"/>
  <c r="T168"/>
  <c r="I169"/>
  <c r="V169" s="1"/>
  <c r="O169"/>
  <c r="I170"/>
  <c r="V170" s="1"/>
  <c r="O170"/>
  <c r="P173"/>
  <c r="P175" s="1"/>
  <c r="P178"/>
  <c r="N179"/>
  <c r="P179"/>
  <c r="P182" s="1"/>
  <c r="S179"/>
  <c r="U179"/>
  <c r="N180"/>
  <c r="P180"/>
  <c r="N181"/>
  <c r="P181"/>
  <c r="M184"/>
  <c r="M186" s="1"/>
  <c r="O184"/>
  <c r="O186" s="1"/>
  <c r="T184"/>
  <c r="M185"/>
  <c r="V185" s="1"/>
  <c r="O185"/>
  <c r="Q185" s="1"/>
  <c r="M189"/>
  <c r="I190"/>
  <c r="M190"/>
  <c r="M193" s="1"/>
  <c r="O190"/>
  <c r="O193" s="1"/>
  <c r="T190"/>
  <c r="I191"/>
  <c r="V191" s="1"/>
  <c r="O191"/>
  <c r="I192"/>
  <c r="V192" s="1"/>
  <c r="O192"/>
  <c r="P195"/>
  <c r="P197" s="1"/>
  <c r="S213"/>
  <c r="U213"/>
  <c r="P214"/>
  <c r="P213" s="1"/>
  <c r="S217"/>
  <c r="U217"/>
  <c r="L280"/>
  <c r="N218"/>
  <c r="P218"/>
  <c r="S218"/>
  <c r="U218"/>
  <c r="N219"/>
  <c r="P219"/>
  <c r="S219"/>
  <c r="U219"/>
  <c r="S222"/>
  <c r="U222"/>
  <c r="I223"/>
  <c r="P223"/>
  <c r="I225"/>
  <c r="L286"/>
  <c r="P225"/>
  <c r="P224" s="1"/>
  <c r="P230"/>
  <c r="N231"/>
  <c r="P231"/>
  <c r="P234" s="1"/>
  <c r="S231"/>
  <c r="U231"/>
  <c r="N232"/>
  <c r="P232"/>
  <c r="N233"/>
  <c r="P233"/>
  <c r="M236"/>
  <c r="M238" s="1"/>
  <c r="O236"/>
  <c r="O238" s="1"/>
  <c r="T236"/>
  <c r="M237"/>
  <c r="V237" s="1"/>
  <c r="O237"/>
  <c r="Q237" s="1"/>
  <c r="M241"/>
  <c r="I242"/>
  <c r="M242"/>
  <c r="M245" s="1"/>
  <c r="O242"/>
  <c r="O245" s="1"/>
  <c r="T242"/>
  <c r="I243"/>
  <c r="V243" s="1"/>
  <c r="O243"/>
  <c r="I244"/>
  <c r="V244" s="1"/>
  <c r="O244"/>
  <c r="P247"/>
  <c r="P249" s="1"/>
  <c r="L256"/>
  <c r="L260" s="1"/>
  <c r="N253"/>
  <c r="I258"/>
  <c r="Q259"/>
  <c r="I263"/>
  <c r="V263" s="1"/>
  <c r="G267"/>
  <c r="L267"/>
  <c r="P264"/>
  <c r="P267" s="1"/>
  <c r="F271"/>
  <c r="S271" s="1"/>
  <c r="H271"/>
  <c r="U271" s="1"/>
  <c r="L271"/>
  <c r="H312"/>
  <c r="L360"/>
  <c r="H336"/>
  <c r="U336" s="1"/>
  <c r="K336"/>
  <c r="M343"/>
  <c r="G358"/>
  <c r="T358" s="1"/>
  <c r="J373"/>
  <c r="L406"/>
  <c r="L410" s="1"/>
  <c r="M395"/>
  <c r="I409"/>
  <c r="V409" s="1"/>
  <c r="L456"/>
  <c r="L460" s="1"/>
  <c r="L449"/>
  <c r="M443"/>
  <c r="K517"/>
  <c r="H486"/>
  <c r="L486"/>
  <c r="L521"/>
  <c r="G497"/>
  <c r="K497"/>
  <c r="H508"/>
  <c r="L508"/>
  <c r="L589"/>
  <c r="L593" s="1"/>
  <c r="M543"/>
  <c r="K547"/>
  <c r="T554"/>
  <c r="G558"/>
  <c r="K558"/>
  <c r="K569"/>
  <c r="L580"/>
  <c r="L683"/>
  <c r="L687" s="1"/>
  <c r="F619"/>
  <c r="J619"/>
  <c r="L619"/>
  <c r="L676" s="1"/>
  <c r="M626"/>
  <c r="M630" s="1"/>
  <c r="H630"/>
  <c r="U630" s="1"/>
  <c r="K630"/>
  <c r="G641"/>
  <c r="T641" s="1"/>
  <c r="M652"/>
  <c r="G663"/>
  <c r="T663" s="1"/>
  <c r="M674"/>
  <c r="G1366"/>
  <c r="T1293"/>
  <c r="G1292"/>
  <c r="G1296" s="1"/>
  <c r="L1366"/>
  <c r="L1292"/>
  <c r="L1296" s="1"/>
  <c r="N1366"/>
  <c r="N1292"/>
  <c r="M1286"/>
  <c r="S729"/>
  <c r="N729"/>
  <c r="U729"/>
  <c r="P729"/>
  <c r="T691"/>
  <c r="O691"/>
  <c r="T693"/>
  <c r="O693"/>
  <c r="G701"/>
  <c r="M694"/>
  <c r="J697"/>
  <c r="J701" s="1"/>
  <c r="T731"/>
  <c r="O731"/>
  <c r="M695"/>
  <c r="J731"/>
  <c r="N732"/>
  <c r="M732"/>
  <c r="T736"/>
  <c r="O736"/>
  <c r="I736"/>
  <c r="G735"/>
  <c r="F751"/>
  <c r="S751" s="1"/>
  <c r="S747"/>
  <c r="U747"/>
  <c r="I759"/>
  <c r="V756"/>
  <c r="I781"/>
  <c r="V778"/>
  <c r="I803"/>
  <c r="V800"/>
  <c r="G867"/>
  <c r="T867" s="1"/>
  <c r="T863"/>
  <c r="M269"/>
  <c r="M271" s="1"/>
  <c r="O269"/>
  <c r="T269"/>
  <c r="M270"/>
  <c r="V270" s="1"/>
  <c r="O270"/>
  <c r="M289"/>
  <c r="O289"/>
  <c r="M290"/>
  <c r="V290" s="1"/>
  <c r="M291"/>
  <c r="M292"/>
  <c r="I293"/>
  <c r="M293"/>
  <c r="M296" s="1"/>
  <c r="M300" s="1"/>
  <c r="O293"/>
  <c r="O296" s="1"/>
  <c r="T293"/>
  <c r="I294"/>
  <c r="M294"/>
  <c r="O294"/>
  <c r="T294"/>
  <c r="I295"/>
  <c r="M295"/>
  <c r="O295"/>
  <c r="T295"/>
  <c r="I298"/>
  <c r="V298" s="1"/>
  <c r="I299"/>
  <c r="V299" s="1"/>
  <c r="P299"/>
  <c r="I304"/>
  <c r="V304" s="1"/>
  <c r="P304"/>
  <c r="N305"/>
  <c r="P305"/>
  <c r="P308" s="1"/>
  <c r="S305"/>
  <c r="U305"/>
  <c r="N306"/>
  <c r="P306"/>
  <c r="S306"/>
  <c r="N307"/>
  <c r="P307"/>
  <c r="S307"/>
  <c r="F308"/>
  <c r="S308" s="1"/>
  <c r="J308"/>
  <c r="J312" s="1"/>
  <c r="M310"/>
  <c r="M312" s="1"/>
  <c r="O310"/>
  <c r="T310"/>
  <c r="M311"/>
  <c r="V311" s="1"/>
  <c r="O311"/>
  <c r="M315"/>
  <c r="O315"/>
  <c r="I316"/>
  <c r="M316"/>
  <c r="O316"/>
  <c r="O319" s="1"/>
  <c r="T316"/>
  <c r="I317"/>
  <c r="V317" s="1"/>
  <c r="O317"/>
  <c r="I318"/>
  <c r="V318" s="1"/>
  <c r="O318"/>
  <c r="I321"/>
  <c r="P321"/>
  <c r="I322"/>
  <c r="V322" s="1"/>
  <c r="I326"/>
  <c r="V326" s="1"/>
  <c r="N327"/>
  <c r="P327"/>
  <c r="P330" s="1"/>
  <c r="S327"/>
  <c r="U327"/>
  <c r="N328"/>
  <c r="P328"/>
  <c r="S328"/>
  <c r="N329"/>
  <c r="P329"/>
  <c r="S329"/>
  <c r="F330"/>
  <c r="S330" s="1"/>
  <c r="J330"/>
  <c r="J336" s="1"/>
  <c r="I333"/>
  <c r="P333"/>
  <c r="S334"/>
  <c r="U334"/>
  <c r="I335"/>
  <c r="I339"/>
  <c r="V339" s="1"/>
  <c r="N340"/>
  <c r="P340"/>
  <c r="P343" s="1"/>
  <c r="S340"/>
  <c r="U340"/>
  <c r="N341"/>
  <c r="P341"/>
  <c r="S341"/>
  <c r="N342"/>
  <c r="P342"/>
  <c r="S342"/>
  <c r="F343"/>
  <c r="S343" s="1"/>
  <c r="J343"/>
  <c r="J347" s="1"/>
  <c r="M345"/>
  <c r="M347" s="1"/>
  <c r="O345"/>
  <c r="M346"/>
  <c r="M350"/>
  <c r="O350"/>
  <c r="I351"/>
  <c r="M351"/>
  <c r="O351"/>
  <c r="T351"/>
  <c r="I352"/>
  <c r="V352" s="1"/>
  <c r="O352"/>
  <c r="I353"/>
  <c r="V353" s="1"/>
  <c r="O353"/>
  <c r="I356"/>
  <c r="P356"/>
  <c r="I357"/>
  <c r="V357" s="1"/>
  <c r="F363"/>
  <c r="F367" s="1"/>
  <c r="H363"/>
  <c r="H365"/>
  <c r="I365" s="1"/>
  <c r="V365" s="1"/>
  <c r="H366"/>
  <c r="G370"/>
  <c r="K370"/>
  <c r="K369" s="1"/>
  <c r="K372"/>
  <c r="O372" s="1"/>
  <c r="M376"/>
  <c r="O376"/>
  <c r="T376"/>
  <c r="M377"/>
  <c r="V377" s="1"/>
  <c r="O377"/>
  <c r="M378"/>
  <c r="V378" s="1"/>
  <c r="O378"/>
  <c r="M379"/>
  <c r="V379" s="1"/>
  <c r="O379"/>
  <c r="I380"/>
  <c r="M380"/>
  <c r="M383" s="1"/>
  <c r="M387" s="1"/>
  <c r="O380"/>
  <c r="O383" s="1"/>
  <c r="T380"/>
  <c r="I381"/>
  <c r="V381" s="1"/>
  <c r="M381"/>
  <c r="O381"/>
  <c r="T381"/>
  <c r="I382"/>
  <c r="V382" s="1"/>
  <c r="M382"/>
  <c r="O382"/>
  <c r="T382"/>
  <c r="I385"/>
  <c r="V385" s="1"/>
  <c r="I386"/>
  <c r="V386" s="1"/>
  <c r="P386"/>
  <c r="I391"/>
  <c r="V391" s="1"/>
  <c r="N392"/>
  <c r="P392"/>
  <c r="P395" s="1"/>
  <c r="S392"/>
  <c r="U392"/>
  <c r="N393"/>
  <c r="P393"/>
  <c r="S393"/>
  <c r="N394"/>
  <c r="P394"/>
  <c r="S394"/>
  <c r="F395"/>
  <c r="S395" s="1"/>
  <c r="J395"/>
  <c r="J399" s="1"/>
  <c r="M397"/>
  <c r="M399" s="1"/>
  <c r="O397"/>
  <c r="T397"/>
  <c r="M398"/>
  <c r="V398" s="1"/>
  <c r="O398"/>
  <c r="F402"/>
  <c r="H402"/>
  <c r="N409"/>
  <c r="Q409" s="1"/>
  <c r="S409"/>
  <c r="I413"/>
  <c r="P413"/>
  <c r="U413"/>
  <c r="I414"/>
  <c r="V414" s="1"/>
  <c r="P414"/>
  <c r="I415"/>
  <c r="V415" s="1"/>
  <c r="I416"/>
  <c r="V416" s="1"/>
  <c r="N417"/>
  <c r="P417"/>
  <c r="S417"/>
  <c r="U417"/>
  <c r="N418"/>
  <c r="P418"/>
  <c r="S418"/>
  <c r="U418"/>
  <c r="N419"/>
  <c r="P419"/>
  <c r="S419"/>
  <c r="U419"/>
  <c r="F420"/>
  <c r="J420"/>
  <c r="J424" s="1"/>
  <c r="M422"/>
  <c r="M423"/>
  <c r="O423"/>
  <c r="M428"/>
  <c r="I429"/>
  <c r="M429"/>
  <c r="M432" s="1"/>
  <c r="O429"/>
  <c r="O432" s="1"/>
  <c r="T429"/>
  <c r="I430"/>
  <c r="V430" s="1"/>
  <c r="O430"/>
  <c r="I431"/>
  <c r="V431" s="1"/>
  <c r="O431"/>
  <c r="I434"/>
  <c r="P434"/>
  <c r="I435"/>
  <c r="V435" s="1"/>
  <c r="I439"/>
  <c r="V439" s="1"/>
  <c r="N440"/>
  <c r="P440"/>
  <c r="P443" s="1"/>
  <c r="S440"/>
  <c r="U440"/>
  <c r="N441"/>
  <c r="P441"/>
  <c r="S441"/>
  <c r="N442"/>
  <c r="P442"/>
  <c r="S442"/>
  <c r="F443"/>
  <c r="S443" s="1"/>
  <c r="J443"/>
  <c r="J447" s="1"/>
  <c r="M445"/>
  <c r="M447" s="1"/>
  <c r="O445"/>
  <c r="T445"/>
  <c r="M446"/>
  <c r="V446" s="1"/>
  <c r="O446"/>
  <c r="G452"/>
  <c r="I452" s="1"/>
  <c r="V452" s="1"/>
  <c r="F454"/>
  <c r="J454"/>
  <c r="F455"/>
  <c r="J455"/>
  <c r="M455" s="1"/>
  <c r="G459"/>
  <c r="M463"/>
  <c r="O463"/>
  <c r="T463"/>
  <c r="M464"/>
  <c r="V464" s="1"/>
  <c r="O464"/>
  <c r="M465"/>
  <c r="V465" s="1"/>
  <c r="O465"/>
  <c r="M466"/>
  <c r="V466" s="1"/>
  <c r="O466"/>
  <c r="I467"/>
  <c r="M467"/>
  <c r="M470" s="1"/>
  <c r="M474" s="1"/>
  <c r="O467"/>
  <c r="O470" s="1"/>
  <c r="T467"/>
  <c r="I468"/>
  <c r="V468" s="1"/>
  <c r="O468"/>
  <c r="I469"/>
  <c r="V469" s="1"/>
  <c r="O469"/>
  <c r="I472"/>
  <c r="V472" s="1"/>
  <c r="I473"/>
  <c r="V473" s="1"/>
  <c r="I478"/>
  <c r="V478" s="1"/>
  <c r="P478"/>
  <c r="N479"/>
  <c r="P479"/>
  <c r="P482" s="1"/>
  <c r="S479"/>
  <c r="U479"/>
  <c r="N480"/>
  <c r="P480"/>
  <c r="S480"/>
  <c r="U480"/>
  <c r="N481"/>
  <c r="P481"/>
  <c r="S481"/>
  <c r="U481"/>
  <c r="F482"/>
  <c r="S482" s="1"/>
  <c r="J482"/>
  <c r="J486" s="1"/>
  <c r="M484"/>
  <c r="M486" s="1"/>
  <c r="O484"/>
  <c r="T484"/>
  <c r="M485"/>
  <c r="V485" s="1"/>
  <c r="O485"/>
  <c r="T485"/>
  <c r="M489"/>
  <c r="I490"/>
  <c r="M490"/>
  <c r="M493" s="1"/>
  <c r="O490"/>
  <c r="O493" s="1"/>
  <c r="T490"/>
  <c r="I491"/>
  <c r="V491" s="1"/>
  <c r="O491"/>
  <c r="I492"/>
  <c r="V492" s="1"/>
  <c r="O492"/>
  <c r="I495"/>
  <c r="P495"/>
  <c r="I496"/>
  <c r="V496" s="1"/>
  <c r="I500"/>
  <c r="V500" s="1"/>
  <c r="P500"/>
  <c r="N501"/>
  <c r="P501"/>
  <c r="P504" s="1"/>
  <c r="S501"/>
  <c r="U501"/>
  <c r="N502"/>
  <c r="P502"/>
  <c r="S502"/>
  <c r="N503"/>
  <c r="P503"/>
  <c r="S503"/>
  <c r="F504"/>
  <c r="S504" s="1"/>
  <c r="J504"/>
  <c r="J508" s="1"/>
  <c r="M506"/>
  <c r="M508" s="1"/>
  <c r="O506"/>
  <c r="T506"/>
  <c r="M507"/>
  <c r="V507" s="1"/>
  <c r="O507"/>
  <c r="F515"/>
  <c r="J515"/>
  <c r="F516"/>
  <c r="J516"/>
  <c r="M516" s="1"/>
  <c r="G520"/>
  <c r="M524"/>
  <c r="O524"/>
  <c r="T524"/>
  <c r="M525"/>
  <c r="V525" s="1"/>
  <c r="O525"/>
  <c r="M526"/>
  <c r="V526" s="1"/>
  <c r="O526"/>
  <c r="M527"/>
  <c r="V527" s="1"/>
  <c r="O527"/>
  <c r="I528"/>
  <c r="M528"/>
  <c r="M531" s="1"/>
  <c r="M535" s="1"/>
  <c r="O528"/>
  <c r="O531" s="1"/>
  <c r="T528"/>
  <c r="I529"/>
  <c r="M529"/>
  <c r="O529"/>
  <c r="T529"/>
  <c r="I530"/>
  <c r="M530"/>
  <c r="O530"/>
  <c r="T530"/>
  <c r="I533"/>
  <c r="V533" s="1"/>
  <c r="I534"/>
  <c r="V534" s="1"/>
  <c r="P534"/>
  <c r="I539"/>
  <c r="V539" s="1"/>
  <c r="N540"/>
  <c r="P540"/>
  <c r="P543" s="1"/>
  <c r="S540"/>
  <c r="U540"/>
  <c r="N541"/>
  <c r="P541"/>
  <c r="S541"/>
  <c r="N542"/>
  <c r="P542"/>
  <c r="S542"/>
  <c r="F543"/>
  <c r="S543" s="1"/>
  <c r="J543"/>
  <c r="J547" s="1"/>
  <c r="M545"/>
  <c r="M547" s="1"/>
  <c r="O545"/>
  <c r="T545"/>
  <c r="M546"/>
  <c r="V546" s="1"/>
  <c r="O546"/>
  <c r="M550"/>
  <c r="O550"/>
  <c r="I551"/>
  <c r="M551"/>
  <c r="O551"/>
  <c r="O554" s="1"/>
  <c r="T551"/>
  <c r="I552"/>
  <c r="V552" s="1"/>
  <c r="O552"/>
  <c r="I553"/>
  <c r="V553" s="1"/>
  <c r="O553"/>
  <c r="I556"/>
  <c r="P556"/>
  <c r="I557"/>
  <c r="V557" s="1"/>
  <c r="I561"/>
  <c r="V561" s="1"/>
  <c r="P561"/>
  <c r="N562"/>
  <c r="P562"/>
  <c r="P565" s="1"/>
  <c r="S562"/>
  <c r="U562"/>
  <c r="N563"/>
  <c r="P563"/>
  <c r="S563"/>
  <c r="N564"/>
  <c r="P564"/>
  <c r="S564"/>
  <c r="F565"/>
  <c r="S565" s="1"/>
  <c r="J565"/>
  <c r="J569" s="1"/>
  <c r="M567"/>
  <c r="M569" s="1"/>
  <c r="O567"/>
  <c r="M568"/>
  <c r="N572"/>
  <c r="P572"/>
  <c r="S572"/>
  <c r="N573"/>
  <c r="P573"/>
  <c r="S573"/>
  <c r="U573"/>
  <c r="N574"/>
  <c r="P574"/>
  <c r="S574"/>
  <c r="N575"/>
  <c r="P575"/>
  <c r="S575"/>
  <c r="F576"/>
  <c r="S576" s="1"/>
  <c r="J576"/>
  <c r="N578"/>
  <c r="P578"/>
  <c r="S578"/>
  <c r="U578"/>
  <c r="I579"/>
  <c r="V579" s="1"/>
  <c r="J580"/>
  <c r="G592"/>
  <c r="K592"/>
  <c r="N596"/>
  <c r="P596"/>
  <c r="S596"/>
  <c r="U596"/>
  <c r="I597"/>
  <c r="V597" s="1"/>
  <c r="P597"/>
  <c r="I598"/>
  <c r="V598" s="1"/>
  <c r="I599"/>
  <c r="V599" s="1"/>
  <c r="N600"/>
  <c r="P600"/>
  <c r="P603" s="1"/>
  <c r="S600"/>
  <c r="U600"/>
  <c r="N601"/>
  <c r="P601"/>
  <c r="S601"/>
  <c r="U601"/>
  <c r="N602"/>
  <c r="P602"/>
  <c r="S602"/>
  <c r="U602"/>
  <c r="F603"/>
  <c r="J603"/>
  <c r="J607" s="1"/>
  <c r="N605"/>
  <c r="P605"/>
  <c r="S605"/>
  <c r="I606"/>
  <c r="V606" s="1"/>
  <c r="P606"/>
  <c r="I611"/>
  <c r="V611" s="1"/>
  <c r="O611"/>
  <c r="I612"/>
  <c r="M612"/>
  <c r="M615" s="1"/>
  <c r="O612"/>
  <c r="O615" s="1"/>
  <c r="T612"/>
  <c r="I613"/>
  <c r="V613" s="1"/>
  <c r="O613"/>
  <c r="I614"/>
  <c r="V614" s="1"/>
  <c r="O614"/>
  <c r="M617"/>
  <c r="M619" s="1"/>
  <c r="O617"/>
  <c r="T617"/>
  <c r="M618"/>
  <c r="V618" s="1"/>
  <c r="O618"/>
  <c r="N622"/>
  <c r="P622"/>
  <c r="S622"/>
  <c r="N623"/>
  <c r="P623"/>
  <c r="S623"/>
  <c r="U623"/>
  <c r="N624"/>
  <c r="P624"/>
  <c r="S624"/>
  <c r="N625"/>
  <c r="P625"/>
  <c r="S625"/>
  <c r="F626"/>
  <c r="S626" s="1"/>
  <c r="J626"/>
  <c r="J630" s="1"/>
  <c r="N628"/>
  <c r="P628"/>
  <c r="S628"/>
  <c r="U628"/>
  <c r="I629"/>
  <c r="V629" s="1"/>
  <c r="I633"/>
  <c r="V633" s="1"/>
  <c r="O633"/>
  <c r="I634"/>
  <c r="M634"/>
  <c r="M637" s="1"/>
  <c r="O634"/>
  <c r="T634"/>
  <c r="I635"/>
  <c r="V635" s="1"/>
  <c r="O635"/>
  <c r="I636"/>
  <c r="V636" s="1"/>
  <c r="O636"/>
  <c r="M639"/>
  <c r="M641" s="1"/>
  <c r="O639"/>
  <c r="T639"/>
  <c r="M640"/>
  <c r="V640" s="1"/>
  <c r="O640"/>
  <c r="N644"/>
  <c r="P644"/>
  <c r="S644"/>
  <c r="N645"/>
  <c r="P645"/>
  <c r="S645"/>
  <c r="U645"/>
  <c r="N646"/>
  <c r="P646"/>
  <c r="S646"/>
  <c r="N647"/>
  <c r="P647"/>
  <c r="S647"/>
  <c r="F648"/>
  <c r="S648" s="1"/>
  <c r="J648"/>
  <c r="J652" s="1"/>
  <c r="N650"/>
  <c r="P650"/>
  <c r="S650"/>
  <c r="U650"/>
  <c r="I651"/>
  <c r="V651" s="1"/>
  <c r="I655"/>
  <c r="V655" s="1"/>
  <c r="O655"/>
  <c r="I656"/>
  <c r="M656"/>
  <c r="M659" s="1"/>
  <c r="O656"/>
  <c r="T656"/>
  <c r="I657"/>
  <c r="V657" s="1"/>
  <c r="O657"/>
  <c r="I658"/>
  <c r="V658" s="1"/>
  <c r="O658"/>
  <c r="M661"/>
  <c r="M663" s="1"/>
  <c r="O661"/>
  <c r="T661"/>
  <c r="M662"/>
  <c r="V662" s="1"/>
  <c r="O662"/>
  <c r="N666"/>
  <c r="P666"/>
  <c r="S666"/>
  <c r="N667"/>
  <c r="P667"/>
  <c r="S667"/>
  <c r="U667"/>
  <c r="N668"/>
  <c r="P668"/>
  <c r="S668"/>
  <c r="N669"/>
  <c r="P669"/>
  <c r="S669"/>
  <c r="F670"/>
  <c r="S670" s="1"/>
  <c r="J670"/>
  <c r="J674" s="1"/>
  <c r="N672"/>
  <c r="P672"/>
  <c r="S672"/>
  <c r="U672"/>
  <c r="I673"/>
  <c r="V673" s="1"/>
  <c r="G679"/>
  <c r="I679" s="1"/>
  <c r="V679" s="1"/>
  <c r="G681"/>
  <c r="G682"/>
  <c r="I682" s="1"/>
  <c r="V682" s="1"/>
  <c r="G686"/>
  <c r="K686"/>
  <c r="N690"/>
  <c r="S690"/>
  <c r="I691"/>
  <c r="I693"/>
  <c r="L697"/>
  <c r="L701" s="1"/>
  <c r="P694"/>
  <c r="U694"/>
  <c r="L733"/>
  <c r="P695"/>
  <c r="L713"/>
  <c r="G724"/>
  <c r="T724" s="1"/>
  <c r="K849"/>
  <c r="G774"/>
  <c r="T774" s="1"/>
  <c r="F796"/>
  <c r="S796" s="1"/>
  <c r="F818"/>
  <c r="S818" s="1"/>
  <c r="J818"/>
  <c r="L818"/>
  <c r="M825"/>
  <c r="H829"/>
  <c r="K829"/>
  <c r="F840"/>
  <c r="S840" s="1"/>
  <c r="J840"/>
  <c r="L840"/>
  <c r="I906"/>
  <c r="V906" s="1"/>
  <c r="T875"/>
  <c r="M875"/>
  <c r="H879"/>
  <c r="K879"/>
  <c r="U886"/>
  <c r="F890"/>
  <c r="S890" s="1"/>
  <c r="J890"/>
  <c r="L890"/>
  <c r="T897"/>
  <c r="M897"/>
  <c r="H901"/>
  <c r="K901"/>
  <c r="H1366"/>
  <c r="U1366" s="1"/>
  <c r="U1293"/>
  <c r="H1292"/>
  <c r="U1292" s="1"/>
  <c r="K1366"/>
  <c r="K1292"/>
  <c r="K1296" s="1"/>
  <c r="T690"/>
  <c r="O690"/>
  <c r="G729"/>
  <c r="T692"/>
  <c r="O692"/>
  <c r="Q692" s="1"/>
  <c r="I694"/>
  <c r="F697"/>
  <c r="I695"/>
  <c r="V695" s="1"/>
  <c r="S695"/>
  <c r="H731"/>
  <c r="U695"/>
  <c r="U732"/>
  <c r="P732"/>
  <c r="H735"/>
  <c r="U736"/>
  <c r="M711"/>
  <c r="K713"/>
  <c r="K726" s="1"/>
  <c r="S720"/>
  <c r="F724"/>
  <c r="S724" s="1"/>
  <c r="U720"/>
  <c r="H724"/>
  <c r="U724" s="1"/>
  <c r="T845"/>
  <c r="O845"/>
  <c r="G751"/>
  <c r="T751" s="1"/>
  <c r="T747"/>
  <c r="T847"/>
  <c r="O847"/>
  <c r="G846"/>
  <c r="M847"/>
  <c r="J846"/>
  <c r="T848"/>
  <c r="O848"/>
  <c r="T852"/>
  <c r="O852"/>
  <c r="G851"/>
  <c r="I825"/>
  <c r="V825" s="1"/>
  <c r="V822"/>
  <c r="T906"/>
  <c r="O906"/>
  <c r="F867"/>
  <c r="S867" s="1"/>
  <c r="S863"/>
  <c r="U863"/>
  <c r="I875"/>
  <c r="V875" s="1"/>
  <c r="V872"/>
  <c r="I897"/>
  <c r="V894"/>
  <c r="N254"/>
  <c r="P254"/>
  <c r="N255"/>
  <c r="P255"/>
  <c r="M258"/>
  <c r="O264"/>
  <c r="O267" s="1"/>
  <c r="T264"/>
  <c r="O265"/>
  <c r="O266"/>
  <c r="I269"/>
  <c r="N269"/>
  <c r="P269"/>
  <c r="P271" s="1"/>
  <c r="S269"/>
  <c r="U269"/>
  <c r="P270"/>
  <c r="S284"/>
  <c r="N285"/>
  <c r="I289"/>
  <c r="V289" s="1"/>
  <c r="N289"/>
  <c r="P289"/>
  <c r="P290"/>
  <c r="Q290" s="1"/>
  <c r="P291"/>
  <c r="Q291" s="1"/>
  <c r="P292"/>
  <c r="Q292" s="1"/>
  <c r="N293"/>
  <c r="P293"/>
  <c r="S293"/>
  <c r="U293"/>
  <c r="N294"/>
  <c r="P294"/>
  <c r="N295"/>
  <c r="P295"/>
  <c r="O298"/>
  <c r="Q298" s="1"/>
  <c r="O299"/>
  <c r="Q299" s="1"/>
  <c r="T299"/>
  <c r="O304"/>
  <c r="Q304" s="1"/>
  <c r="O305"/>
  <c r="T305"/>
  <c r="O306"/>
  <c r="O307"/>
  <c r="I310"/>
  <c r="N310"/>
  <c r="P310"/>
  <c r="P312" s="1"/>
  <c r="S310"/>
  <c r="U310"/>
  <c r="P311"/>
  <c r="I315"/>
  <c r="V315" s="1"/>
  <c r="N315"/>
  <c r="P315"/>
  <c r="N316"/>
  <c r="P316"/>
  <c r="P319" s="1"/>
  <c r="S316"/>
  <c r="U316"/>
  <c r="N317"/>
  <c r="P317"/>
  <c r="N318"/>
  <c r="P318"/>
  <c r="M321"/>
  <c r="O321"/>
  <c r="O323" s="1"/>
  <c r="T321"/>
  <c r="O322"/>
  <c r="Q322" s="1"/>
  <c r="O326"/>
  <c r="Q326" s="1"/>
  <c r="O327"/>
  <c r="T327"/>
  <c r="O328"/>
  <c r="O329"/>
  <c r="G332"/>
  <c r="T332" s="1"/>
  <c r="M333"/>
  <c r="O333"/>
  <c r="Q333" s="1"/>
  <c r="T333"/>
  <c r="G334"/>
  <c r="O335"/>
  <c r="O334" s="1"/>
  <c r="O339"/>
  <c r="Q339" s="1"/>
  <c r="O340"/>
  <c r="T340"/>
  <c r="O341"/>
  <c r="O342"/>
  <c r="I345"/>
  <c r="N345"/>
  <c r="P345"/>
  <c r="P347" s="1"/>
  <c r="S345"/>
  <c r="U345"/>
  <c r="P346"/>
  <c r="Q346" s="1"/>
  <c r="I350"/>
  <c r="V350" s="1"/>
  <c r="N350"/>
  <c r="P350"/>
  <c r="N351"/>
  <c r="P351"/>
  <c r="P354" s="1"/>
  <c r="S351"/>
  <c r="U351"/>
  <c r="N352"/>
  <c r="P352"/>
  <c r="N353"/>
  <c r="P353"/>
  <c r="M356"/>
  <c r="O356"/>
  <c r="T356"/>
  <c r="O357"/>
  <c r="Q357" s="1"/>
  <c r="N364"/>
  <c r="S364"/>
  <c r="H370"/>
  <c r="L370"/>
  <c r="L369" s="1"/>
  <c r="L373" s="1"/>
  <c r="N370"/>
  <c r="N369" s="1"/>
  <c r="S371"/>
  <c r="I376"/>
  <c r="V376" s="1"/>
  <c r="N376"/>
  <c r="P376"/>
  <c r="P377"/>
  <c r="P378"/>
  <c r="P379"/>
  <c r="N380"/>
  <c r="P380"/>
  <c r="S380"/>
  <c r="U380"/>
  <c r="N381"/>
  <c r="P381"/>
  <c r="S381"/>
  <c r="U381"/>
  <c r="N382"/>
  <c r="P382"/>
  <c r="S382"/>
  <c r="U382"/>
  <c r="O385"/>
  <c r="Q385" s="1"/>
  <c r="M386"/>
  <c r="O386"/>
  <c r="Q386" s="1"/>
  <c r="T386"/>
  <c r="O391"/>
  <c r="Q391" s="1"/>
  <c r="O392"/>
  <c r="T392"/>
  <c r="O393"/>
  <c r="O394"/>
  <c r="I397"/>
  <c r="N397"/>
  <c r="P397"/>
  <c r="P399" s="1"/>
  <c r="S397"/>
  <c r="U397"/>
  <c r="P398"/>
  <c r="F408"/>
  <c r="M413"/>
  <c r="M420" s="1"/>
  <c r="M424" s="1"/>
  <c r="O413"/>
  <c r="Q413" s="1"/>
  <c r="O414"/>
  <c r="Q414" s="1"/>
  <c r="O415"/>
  <c r="Q415" s="1"/>
  <c r="O416"/>
  <c r="Q416" s="1"/>
  <c r="O417"/>
  <c r="O420" s="1"/>
  <c r="O424" s="1"/>
  <c r="T417"/>
  <c r="O418"/>
  <c r="T418"/>
  <c r="O419"/>
  <c r="T419"/>
  <c r="I422"/>
  <c r="V422" s="1"/>
  <c r="N422"/>
  <c r="P422"/>
  <c r="P423"/>
  <c r="U423"/>
  <c r="I428"/>
  <c r="V428" s="1"/>
  <c r="N428"/>
  <c r="P428"/>
  <c r="N429"/>
  <c r="P429"/>
  <c r="P432" s="1"/>
  <c r="S429"/>
  <c r="U429"/>
  <c r="N430"/>
  <c r="P430"/>
  <c r="N431"/>
  <c r="P431"/>
  <c r="M434"/>
  <c r="M436" s="1"/>
  <c r="O434"/>
  <c r="O436" s="1"/>
  <c r="T434"/>
  <c r="O435"/>
  <c r="Q435" s="1"/>
  <c r="O439"/>
  <c r="Q439" s="1"/>
  <c r="O440"/>
  <c r="T440"/>
  <c r="O441"/>
  <c r="O442"/>
  <c r="I445"/>
  <c r="N445"/>
  <c r="P445"/>
  <c r="P447" s="1"/>
  <c r="S445"/>
  <c r="U445"/>
  <c r="P446"/>
  <c r="N458"/>
  <c r="S458"/>
  <c r="N459"/>
  <c r="I463"/>
  <c r="V463" s="1"/>
  <c r="N463"/>
  <c r="P463"/>
  <c r="S463"/>
  <c r="U463"/>
  <c r="P464"/>
  <c r="P465"/>
  <c r="P466"/>
  <c r="N467"/>
  <c r="P467"/>
  <c r="S467"/>
  <c r="U467"/>
  <c r="N468"/>
  <c r="P468"/>
  <c r="N469"/>
  <c r="P469"/>
  <c r="O472"/>
  <c r="Q472" s="1"/>
  <c r="O473"/>
  <c r="Q473" s="1"/>
  <c r="O478"/>
  <c r="Q478" s="1"/>
  <c r="O479"/>
  <c r="T479"/>
  <c r="O480"/>
  <c r="T480"/>
  <c r="O481"/>
  <c r="T481"/>
  <c r="I484"/>
  <c r="N484"/>
  <c r="P484"/>
  <c r="P486" s="1"/>
  <c r="S484"/>
  <c r="U484"/>
  <c r="P485"/>
  <c r="U485"/>
  <c r="I489"/>
  <c r="V489" s="1"/>
  <c r="N489"/>
  <c r="P489"/>
  <c r="N490"/>
  <c r="P490"/>
  <c r="P493" s="1"/>
  <c r="S490"/>
  <c r="U490"/>
  <c r="N491"/>
  <c r="P491"/>
  <c r="N492"/>
  <c r="P492"/>
  <c r="M495"/>
  <c r="M497" s="1"/>
  <c r="O495"/>
  <c r="O497" s="1"/>
  <c r="T495"/>
  <c r="O496"/>
  <c r="Q496" s="1"/>
  <c r="O500"/>
  <c r="Q500" s="1"/>
  <c r="O501"/>
  <c r="T501"/>
  <c r="O502"/>
  <c r="O503"/>
  <c r="I506"/>
  <c r="N506"/>
  <c r="P506"/>
  <c r="P508" s="1"/>
  <c r="S506"/>
  <c r="U506"/>
  <c r="P507"/>
  <c r="N519"/>
  <c r="S519"/>
  <c r="N520"/>
  <c r="I524"/>
  <c r="V524" s="1"/>
  <c r="N524"/>
  <c r="P524"/>
  <c r="S524"/>
  <c r="U524"/>
  <c r="P525"/>
  <c r="P526"/>
  <c r="P527"/>
  <c r="N528"/>
  <c r="P528"/>
  <c r="S528"/>
  <c r="U528"/>
  <c r="N529"/>
  <c r="P529"/>
  <c r="S529"/>
  <c r="U529"/>
  <c r="N530"/>
  <c r="P530"/>
  <c r="S530"/>
  <c r="U530"/>
  <c r="O533"/>
  <c r="Q533" s="1"/>
  <c r="O534"/>
  <c r="Q534" s="1"/>
  <c r="O539"/>
  <c r="Q539" s="1"/>
  <c r="O540"/>
  <c r="T540"/>
  <c r="O541"/>
  <c r="O542"/>
  <c r="I545"/>
  <c r="N545"/>
  <c r="P545"/>
  <c r="P547" s="1"/>
  <c r="S545"/>
  <c r="U545"/>
  <c r="P546"/>
  <c r="I550"/>
  <c r="V550" s="1"/>
  <c r="N550"/>
  <c r="P550"/>
  <c r="N551"/>
  <c r="P551"/>
  <c r="P554" s="1"/>
  <c r="S551"/>
  <c r="U551"/>
  <c r="N552"/>
  <c r="P552"/>
  <c r="N553"/>
  <c r="P553"/>
  <c r="M556"/>
  <c r="O556"/>
  <c r="O558" s="1"/>
  <c r="T556"/>
  <c r="O557"/>
  <c r="Q557" s="1"/>
  <c r="O561"/>
  <c r="Q561" s="1"/>
  <c r="O562"/>
  <c r="T562"/>
  <c r="O563"/>
  <c r="O564"/>
  <c r="I567"/>
  <c r="N567"/>
  <c r="P567"/>
  <c r="P569" s="1"/>
  <c r="S567"/>
  <c r="U567"/>
  <c r="P568"/>
  <c r="Q568" s="1"/>
  <c r="M572"/>
  <c r="M576" s="1"/>
  <c r="M580" s="1"/>
  <c r="O572"/>
  <c r="O573"/>
  <c r="T573"/>
  <c r="O574"/>
  <c r="O575"/>
  <c r="G578"/>
  <c r="O579"/>
  <c r="Q579" s="1"/>
  <c r="J585"/>
  <c r="M585" s="1"/>
  <c r="N591"/>
  <c r="S591"/>
  <c r="N592"/>
  <c r="I596"/>
  <c r="M596"/>
  <c r="M603" s="1"/>
  <c r="M607" s="1"/>
  <c r="O596"/>
  <c r="O597"/>
  <c r="Q597" s="1"/>
  <c r="O598"/>
  <c r="Q598" s="1"/>
  <c r="O599"/>
  <c r="Q599" s="1"/>
  <c r="O600"/>
  <c r="O603" s="1"/>
  <c r="T600"/>
  <c r="I601"/>
  <c r="M601"/>
  <c r="O601"/>
  <c r="I602"/>
  <c r="M602"/>
  <c r="O602"/>
  <c r="G605"/>
  <c r="G607" s="1"/>
  <c r="T607" s="1"/>
  <c r="O606"/>
  <c r="Q606" s="1"/>
  <c r="N611"/>
  <c r="P611"/>
  <c r="N612"/>
  <c r="P612"/>
  <c r="P615" s="1"/>
  <c r="S612"/>
  <c r="U612"/>
  <c r="N613"/>
  <c r="P613"/>
  <c r="N614"/>
  <c r="P614"/>
  <c r="H617"/>
  <c r="N617"/>
  <c r="S617"/>
  <c r="P618"/>
  <c r="O622"/>
  <c r="O623"/>
  <c r="T623"/>
  <c r="O624"/>
  <c r="O625"/>
  <c r="G628"/>
  <c r="O629"/>
  <c r="Q629" s="1"/>
  <c r="N633"/>
  <c r="P633"/>
  <c r="N634"/>
  <c r="P634"/>
  <c r="P637" s="1"/>
  <c r="S634"/>
  <c r="U634"/>
  <c r="N635"/>
  <c r="P635"/>
  <c r="N636"/>
  <c r="P636"/>
  <c r="H639"/>
  <c r="N639"/>
  <c r="S639"/>
  <c r="P640"/>
  <c r="O644"/>
  <c r="O645"/>
  <c r="T645"/>
  <c r="O646"/>
  <c r="O647"/>
  <c r="G650"/>
  <c r="I650" s="1"/>
  <c r="O651"/>
  <c r="Q651" s="1"/>
  <c r="N655"/>
  <c r="P655"/>
  <c r="N656"/>
  <c r="P656"/>
  <c r="P659" s="1"/>
  <c r="S656"/>
  <c r="U656"/>
  <c r="N657"/>
  <c r="P657"/>
  <c r="N658"/>
  <c r="P658"/>
  <c r="H661"/>
  <c r="N661"/>
  <c r="S661"/>
  <c r="P662"/>
  <c r="O666"/>
  <c r="O667"/>
  <c r="T667"/>
  <c r="O668"/>
  <c r="O669"/>
  <c r="G672"/>
  <c r="O673"/>
  <c r="Q673" s="1"/>
  <c r="N685"/>
  <c r="S685"/>
  <c r="N686"/>
  <c r="I690"/>
  <c r="V690" s="1"/>
  <c r="M690"/>
  <c r="P690"/>
  <c r="U690"/>
  <c r="M691"/>
  <c r="Q691"/>
  <c r="I692"/>
  <c r="V692" s="1"/>
  <c r="M693"/>
  <c r="Q693"/>
  <c r="H697"/>
  <c r="K697"/>
  <c r="K701" s="1"/>
  <c r="N694"/>
  <c r="S694"/>
  <c r="K733"/>
  <c r="N695"/>
  <c r="K737"/>
  <c r="U709"/>
  <c r="F713"/>
  <c r="H713"/>
  <c r="L724"/>
  <c r="F733"/>
  <c r="M845"/>
  <c r="L849"/>
  <c r="L853" s="1"/>
  <c r="M848"/>
  <c r="K853"/>
  <c r="T759"/>
  <c r="M759"/>
  <c r="M763" s="1"/>
  <c r="H763"/>
  <c r="K763"/>
  <c r="U770"/>
  <c r="F774"/>
  <c r="S774" s="1"/>
  <c r="J774"/>
  <c r="L774"/>
  <c r="T781"/>
  <c r="M781"/>
  <c r="M785" s="1"/>
  <c r="H785"/>
  <c r="U785" s="1"/>
  <c r="K785"/>
  <c r="T792"/>
  <c r="G796"/>
  <c r="T796" s="1"/>
  <c r="K796"/>
  <c r="T803"/>
  <c r="M803"/>
  <c r="M807" s="1"/>
  <c r="H807"/>
  <c r="U807" s="1"/>
  <c r="K807"/>
  <c r="T814"/>
  <c r="G818"/>
  <c r="K818"/>
  <c r="V821"/>
  <c r="U825"/>
  <c r="V824"/>
  <c r="M829"/>
  <c r="L829"/>
  <c r="G840"/>
  <c r="T840" s="1"/>
  <c r="K840"/>
  <c r="M851"/>
  <c r="M852"/>
  <c r="K910"/>
  <c r="M879"/>
  <c r="L879"/>
  <c r="G890"/>
  <c r="K890"/>
  <c r="M901"/>
  <c r="L901"/>
  <c r="N1282"/>
  <c r="M1282"/>
  <c r="M1281" s="1"/>
  <c r="J1281"/>
  <c r="T908"/>
  <c r="O908"/>
  <c r="T909"/>
  <c r="O909"/>
  <c r="U913"/>
  <c r="P913"/>
  <c r="H912"/>
  <c r="M913"/>
  <c r="K912"/>
  <c r="U956"/>
  <c r="P956"/>
  <c r="V921"/>
  <c r="H928"/>
  <c r="U928" s="1"/>
  <c r="U924"/>
  <c r="S958"/>
  <c r="N958"/>
  <c r="F957"/>
  <c r="U958"/>
  <c r="P958"/>
  <c r="H957"/>
  <c r="S959"/>
  <c r="N959"/>
  <c r="U959"/>
  <c r="P959"/>
  <c r="S956"/>
  <c r="N956"/>
  <c r="I947"/>
  <c r="V944"/>
  <c r="I951"/>
  <c r="V949"/>
  <c r="F978"/>
  <c r="S978" s="1"/>
  <c r="S974"/>
  <c r="H978"/>
  <c r="U978" s="1"/>
  <c r="U974"/>
  <c r="U1008"/>
  <c r="P1008"/>
  <c r="I986"/>
  <c r="V983"/>
  <c r="V1018"/>
  <c r="I1017"/>
  <c r="F1028"/>
  <c r="S1028" s="1"/>
  <c r="S1024"/>
  <c r="U1024"/>
  <c r="S1056"/>
  <c r="N1056"/>
  <c r="I1056"/>
  <c r="S1058"/>
  <c r="N1058"/>
  <c r="F1057"/>
  <c r="I1058"/>
  <c r="U1058"/>
  <c r="P1058"/>
  <c r="H1057"/>
  <c r="S1059"/>
  <c r="N1059"/>
  <c r="I1059"/>
  <c r="U1059"/>
  <c r="P1059"/>
  <c r="U1063"/>
  <c r="P1063"/>
  <c r="H1062"/>
  <c r="N696"/>
  <c r="P696"/>
  <c r="S696"/>
  <c r="U696"/>
  <c r="M699"/>
  <c r="N700"/>
  <c r="P700"/>
  <c r="U700"/>
  <c r="I705"/>
  <c r="V705" s="1"/>
  <c r="O705"/>
  <c r="I706"/>
  <c r="M706"/>
  <c r="M709" s="1"/>
  <c r="O706"/>
  <c r="T706"/>
  <c r="I707"/>
  <c r="V707" s="1"/>
  <c r="O707"/>
  <c r="I708"/>
  <c r="V708" s="1"/>
  <c r="O708"/>
  <c r="I711"/>
  <c r="P711"/>
  <c r="I712"/>
  <c r="M712"/>
  <c r="O712"/>
  <c r="G713"/>
  <c r="M716"/>
  <c r="O716"/>
  <c r="I717"/>
  <c r="M717"/>
  <c r="O717"/>
  <c r="T717"/>
  <c r="I718"/>
  <c r="V718" s="1"/>
  <c r="O718"/>
  <c r="I719"/>
  <c r="V719" s="1"/>
  <c r="O719"/>
  <c r="I722"/>
  <c r="P722"/>
  <c r="I723"/>
  <c r="V723" s="1"/>
  <c r="G732"/>
  <c r="G730" s="1"/>
  <c r="J736"/>
  <c r="L736"/>
  <c r="L735" s="1"/>
  <c r="L737" s="1"/>
  <c r="I740"/>
  <c r="M740"/>
  <c r="O740"/>
  <c r="T740"/>
  <c r="M741"/>
  <c r="V741" s="1"/>
  <c r="M742"/>
  <c r="M743"/>
  <c r="U743"/>
  <c r="I744"/>
  <c r="M744"/>
  <c r="M747" s="1"/>
  <c r="M751" s="1"/>
  <c r="O744"/>
  <c r="O747" s="1"/>
  <c r="T744"/>
  <c r="I745"/>
  <c r="M745"/>
  <c r="O745"/>
  <c r="T745"/>
  <c r="I746"/>
  <c r="M746"/>
  <c r="O746"/>
  <c r="T746"/>
  <c r="O749"/>
  <c r="M750"/>
  <c r="O750"/>
  <c r="N755"/>
  <c r="P755"/>
  <c r="S755"/>
  <c r="N756"/>
  <c r="P756"/>
  <c r="S756"/>
  <c r="U756"/>
  <c r="N757"/>
  <c r="P757"/>
  <c r="S757"/>
  <c r="N758"/>
  <c r="P758"/>
  <c r="S758"/>
  <c r="F759"/>
  <c r="S759" s="1"/>
  <c r="J759"/>
  <c r="N761"/>
  <c r="P761"/>
  <c r="S761"/>
  <c r="U761"/>
  <c r="I762"/>
  <c r="V762" s="1"/>
  <c r="P762"/>
  <c r="F763"/>
  <c r="J763"/>
  <c r="I766"/>
  <c r="V766" s="1"/>
  <c r="O766"/>
  <c r="I767"/>
  <c r="M767"/>
  <c r="M770" s="1"/>
  <c r="O767"/>
  <c r="T767"/>
  <c r="I768"/>
  <c r="V768" s="1"/>
  <c r="O768"/>
  <c r="I769"/>
  <c r="V769" s="1"/>
  <c r="O769"/>
  <c r="M772"/>
  <c r="O772"/>
  <c r="T772"/>
  <c r="M773"/>
  <c r="V773" s="1"/>
  <c r="O773"/>
  <c r="N777"/>
  <c r="P777"/>
  <c r="S777"/>
  <c r="N778"/>
  <c r="P778"/>
  <c r="P781" s="1"/>
  <c r="S778"/>
  <c r="U778"/>
  <c r="N779"/>
  <c r="P779"/>
  <c r="S779"/>
  <c r="N780"/>
  <c r="P780"/>
  <c r="S780"/>
  <c r="F781"/>
  <c r="S781" s="1"/>
  <c r="J781"/>
  <c r="J785" s="1"/>
  <c r="N783"/>
  <c r="P783"/>
  <c r="P785" s="1"/>
  <c r="S783"/>
  <c r="U783"/>
  <c r="I784"/>
  <c r="V784" s="1"/>
  <c r="F785"/>
  <c r="S785" s="1"/>
  <c r="I788"/>
  <c r="V788" s="1"/>
  <c r="O788"/>
  <c r="I789"/>
  <c r="M789"/>
  <c r="M792" s="1"/>
  <c r="O789"/>
  <c r="T789"/>
  <c r="I790"/>
  <c r="V790" s="1"/>
  <c r="O790"/>
  <c r="I791"/>
  <c r="V791" s="1"/>
  <c r="O791"/>
  <c r="M794"/>
  <c r="M796" s="1"/>
  <c r="O794"/>
  <c r="T794"/>
  <c r="M795"/>
  <c r="N799"/>
  <c r="P799"/>
  <c r="S799"/>
  <c r="N800"/>
  <c r="P800"/>
  <c r="S800"/>
  <c r="U800"/>
  <c r="N801"/>
  <c r="P801"/>
  <c r="S801"/>
  <c r="N802"/>
  <c r="P802"/>
  <c r="S802"/>
  <c r="F803"/>
  <c r="S803" s="1"/>
  <c r="J803"/>
  <c r="N805"/>
  <c r="P805"/>
  <c r="S805"/>
  <c r="U805"/>
  <c r="I806"/>
  <c r="V806" s="1"/>
  <c r="J807"/>
  <c r="I810"/>
  <c r="V810" s="1"/>
  <c r="O810"/>
  <c r="I811"/>
  <c r="M811"/>
  <c r="M814" s="1"/>
  <c r="O811"/>
  <c r="T811"/>
  <c r="I812"/>
  <c r="V812" s="1"/>
  <c r="O812"/>
  <c r="I813"/>
  <c r="V813" s="1"/>
  <c r="O813"/>
  <c r="M816"/>
  <c r="M818" s="1"/>
  <c r="O816"/>
  <c r="T816"/>
  <c r="M817"/>
  <c r="V817" s="1"/>
  <c r="O817"/>
  <c r="N821"/>
  <c r="P821"/>
  <c r="S821"/>
  <c r="N822"/>
  <c r="P822"/>
  <c r="S822"/>
  <c r="U822"/>
  <c r="N823"/>
  <c r="P823"/>
  <c r="S823"/>
  <c r="N824"/>
  <c r="P824"/>
  <c r="S824"/>
  <c r="F825"/>
  <c r="S825" s="1"/>
  <c r="J825"/>
  <c r="N827"/>
  <c r="P827"/>
  <c r="S827"/>
  <c r="U827"/>
  <c r="I828"/>
  <c r="V828" s="1"/>
  <c r="J829"/>
  <c r="I832"/>
  <c r="V832" s="1"/>
  <c r="O832"/>
  <c r="I833"/>
  <c r="M833"/>
  <c r="M836" s="1"/>
  <c r="O833"/>
  <c r="T833"/>
  <c r="I834"/>
  <c r="V834" s="1"/>
  <c r="O834"/>
  <c r="I835"/>
  <c r="V835" s="1"/>
  <c r="O835"/>
  <c r="M838"/>
  <c r="M840" s="1"/>
  <c r="O838"/>
  <c r="T838"/>
  <c r="M839"/>
  <c r="F845"/>
  <c r="H845"/>
  <c r="F847"/>
  <c r="H847"/>
  <c r="F848"/>
  <c r="H848"/>
  <c r="N851"/>
  <c r="S851"/>
  <c r="H852"/>
  <c r="N852"/>
  <c r="S852"/>
  <c r="I856"/>
  <c r="V856" s="1"/>
  <c r="M856"/>
  <c r="O856"/>
  <c r="T856"/>
  <c r="M857"/>
  <c r="M858"/>
  <c r="M859"/>
  <c r="I860"/>
  <c r="M860"/>
  <c r="O860"/>
  <c r="O863" s="1"/>
  <c r="T860"/>
  <c r="I861"/>
  <c r="V861" s="1"/>
  <c r="M861"/>
  <c r="O861"/>
  <c r="T861"/>
  <c r="I862"/>
  <c r="V862" s="1"/>
  <c r="M862"/>
  <c r="O862"/>
  <c r="T862"/>
  <c r="O865"/>
  <c r="M866"/>
  <c r="O866"/>
  <c r="N871"/>
  <c r="P871"/>
  <c r="S871"/>
  <c r="N872"/>
  <c r="P872"/>
  <c r="S872"/>
  <c r="U872"/>
  <c r="N873"/>
  <c r="P873"/>
  <c r="S873"/>
  <c r="N874"/>
  <c r="P874"/>
  <c r="S874"/>
  <c r="F875"/>
  <c r="S875" s="1"/>
  <c r="J875"/>
  <c r="J879" s="1"/>
  <c r="N877"/>
  <c r="P877"/>
  <c r="S877"/>
  <c r="U877"/>
  <c r="I878"/>
  <c r="V878" s="1"/>
  <c r="I882"/>
  <c r="V882" s="1"/>
  <c r="O882"/>
  <c r="I883"/>
  <c r="M883"/>
  <c r="M886" s="1"/>
  <c r="O883"/>
  <c r="T883"/>
  <c r="I884"/>
  <c r="V884" s="1"/>
  <c r="O884"/>
  <c r="I885"/>
  <c r="V885" s="1"/>
  <c r="O885"/>
  <c r="M888"/>
  <c r="O888"/>
  <c r="T888"/>
  <c r="M889"/>
  <c r="V889" s="1"/>
  <c r="O889"/>
  <c r="N893"/>
  <c r="P893"/>
  <c r="S893"/>
  <c r="N894"/>
  <c r="P894"/>
  <c r="S894"/>
  <c r="U894"/>
  <c r="N895"/>
  <c r="P895"/>
  <c r="S895"/>
  <c r="N896"/>
  <c r="P896"/>
  <c r="S896"/>
  <c r="F897"/>
  <c r="S897" s="1"/>
  <c r="J897"/>
  <c r="J901" s="1"/>
  <c r="N899"/>
  <c r="P899"/>
  <c r="S899"/>
  <c r="U899"/>
  <c r="I900"/>
  <c r="V900" s="1"/>
  <c r="F940"/>
  <c r="H940"/>
  <c r="K940"/>
  <c r="H951"/>
  <c r="K951"/>
  <c r="K1010"/>
  <c r="K1014" s="1"/>
  <c r="H990"/>
  <c r="K990"/>
  <c r="F1001"/>
  <c r="S1001" s="1"/>
  <c r="H1001"/>
  <c r="K1001"/>
  <c r="F1040"/>
  <c r="J1040"/>
  <c r="L1040"/>
  <c r="F1051"/>
  <c r="S1051" s="1"/>
  <c r="J1051"/>
  <c r="L1051"/>
  <c r="T1072"/>
  <c r="G1076"/>
  <c r="K1076"/>
  <c r="U1083"/>
  <c r="F1087"/>
  <c r="S1087" s="1"/>
  <c r="J1087"/>
  <c r="L1087"/>
  <c r="F1098"/>
  <c r="S1098" s="1"/>
  <c r="J1098"/>
  <c r="L1098"/>
  <c r="T1105"/>
  <c r="H1109"/>
  <c r="U1109" s="1"/>
  <c r="K1109"/>
  <c r="U1116"/>
  <c r="J1120"/>
  <c r="L1120"/>
  <c r="J1371"/>
  <c r="N1295"/>
  <c r="M1295"/>
  <c r="M1294" s="1"/>
  <c r="J1294"/>
  <c r="J1296" s="1"/>
  <c r="S906"/>
  <c r="N906"/>
  <c r="U906"/>
  <c r="P906"/>
  <c r="S908"/>
  <c r="N908"/>
  <c r="F907"/>
  <c r="I908"/>
  <c r="U908"/>
  <c r="P908"/>
  <c r="H907"/>
  <c r="J907"/>
  <c r="M908"/>
  <c r="S909"/>
  <c r="N909"/>
  <c r="I909"/>
  <c r="U909"/>
  <c r="P909"/>
  <c r="T913"/>
  <c r="O913"/>
  <c r="I913"/>
  <c r="V913" s="1"/>
  <c r="G912"/>
  <c r="G928"/>
  <c r="T928" s="1"/>
  <c r="T924"/>
  <c r="J957"/>
  <c r="M958"/>
  <c r="U963"/>
  <c r="P963"/>
  <c r="H962"/>
  <c r="T1006"/>
  <c r="O1006"/>
  <c r="G978"/>
  <c r="T978" s="1"/>
  <c r="T974"/>
  <c r="G1007"/>
  <c r="T1008"/>
  <c r="O1008"/>
  <c r="I1008"/>
  <c r="N1008"/>
  <c r="Q1008" s="1"/>
  <c r="M1008"/>
  <c r="J1007"/>
  <c r="T1009"/>
  <c r="O1009"/>
  <c r="M1009"/>
  <c r="N1009"/>
  <c r="U1013"/>
  <c r="P1013"/>
  <c r="H1012"/>
  <c r="U1056"/>
  <c r="P1056"/>
  <c r="G1028"/>
  <c r="T1028" s="1"/>
  <c r="T1024"/>
  <c r="T1058"/>
  <c r="O1058"/>
  <c r="G1057"/>
  <c r="J1057"/>
  <c r="M1058"/>
  <c r="T1059"/>
  <c r="O1059"/>
  <c r="V1124"/>
  <c r="O694"/>
  <c r="O697" s="1"/>
  <c r="O701" s="1"/>
  <c r="T694"/>
  <c r="O695"/>
  <c r="T695"/>
  <c r="M696"/>
  <c r="V696" s="1"/>
  <c r="O696"/>
  <c r="I699"/>
  <c r="V699" s="1"/>
  <c r="N699"/>
  <c r="P699"/>
  <c r="I700"/>
  <c r="V700" s="1"/>
  <c r="M700"/>
  <c r="O700"/>
  <c r="T700"/>
  <c r="N705"/>
  <c r="P705"/>
  <c r="N706"/>
  <c r="P706"/>
  <c r="P709" s="1"/>
  <c r="S706"/>
  <c r="U706"/>
  <c r="N707"/>
  <c r="P707"/>
  <c r="N708"/>
  <c r="P708"/>
  <c r="O711"/>
  <c r="Q711"/>
  <c r="N712"/>
  <c r="P712"/>
  <c r="I716"/>
  <c r="V716" s="1"/>
  <c r="N716"/>
  <c r="P716"/>
  <c r="N717"/>
  <c r="P717"/>
  <c r="P720" s="1"/>
  <c r="S717"/>
  <c r="U717"/>
  <c r="N718"/>
  <c r="Q718" s="1"/>
  <c r="P718"/>
  <c r="N719"/>
  <c r="Q719" s="1"/>
  <c r="P719"/>
  <c r="M722"/>
  <c r="O722"/>
  <c r="T722"/>
  <c r="O723"/>
  <c r="Q723" s="1"/>
  <c r="S730"/>
  <c r="N740"/>
  <c r="P740"/>
  <c r="P741"/>
  <c r="Q741" s="1"/>
  <c r="P742"/>
  <c r="Q742" s="1"/>
  <c r="N744"/>
  <c r="P744"/>
  <c r="P747" s="1"/>
  <c r="S744"/>
  <c r="U744"/>
  <c r="N745"/>
  <c r="P745"/>
  <c r="N746"/>
  <c r="P746"/>
  <c r="H749"/>
  <c r="N749"/>
  <c r="I750"/>
  <c r="V750" s="1"/>
  <c r="P750"/>
  <c r="O755"/>
  <c r="O756"/>
  <c r="O759" s="1"/>
  <c r="T756"/>
  <c r="O757"/>
  <c r="O758"/>
  <c r="G761"/>
  <c r="I761" s="1"/>
  <c r="O762"/>
  <c r="Q762" s="1"/>
  <c r="N766"/>
  <c r="P766"/>
  <c r="N767"/>
  <c r="P767"/>
  <c r="P770" s="1"/>
  <c r="S767"/>
  <c r="U767"/>
  <c r="N768"/>
  <c r="Q768" s="1"/>
  <c r="P768"/>
  <c r="N769"/>
  <c r="Q769" s="1"/>
  <c r="P769"/>
  <c r="H772"/>
  <c r="N772"/>
  <c r="S772"/>
  <c r="P773"/>
  <c r="O777"/>
  <c r="O778"/>
  <c r="T778"/>
  <c r="O779"/>
  <c r="O780"/>
  <c r="G783"/>
  <c r="O784"/>
  <c r="Q784" s="1"/>
  <c r="N788"/>
  <c r="P788"/>
  <c r="N789"/>
  <c r="P789"/>
  <c r="P792" s="1"/>
  <c r="S789"/>
  <c r="U789"/>
  <c r="N790"/>
  <c r="P790"/>
  <c r="N791"/>
  <c r="P791"/>
  <c r="H794"/>
  <c r="N794"/>
  <c r="S794"/>
  <c r="P795"/>
  <c r="Q795" s="1"/>
  <c r="O799"/>
  <c r="O800"/>
  <c r="O803" s="1"/>
  <c r="T800"/>
  <c r="O801"/>
  <c r="O802"/>
  <c r="G805"/>
  <c r="I805" s="1"/>
  <c r="O806"/>
  <c r="Q806" s="1"/>
  <c r="N810"/>
  <c r="P810"/>
  <c r="N811"/>
  <c r="P811"/>
  <c r="P814" s="1"/>
  <c r="S811"/>
  <c r="U811"/>
  <c r="N812"/>
  <c r="P812"/>
  <c r="N813"/>
  <c r="P813"/>
  <c r="H816"/>
  <c r="I816" s="1"/>
  <c r="N816"/>
  <c r="S816"/>
  <c r="P817"/>
  <c r="O821"/>
  <c r="O822"/>
  <c r="T822"/>
  <c r="O823"/>
  <c r="O824"/>
  <c r="G827"/>
  <c r="O828"/>
  <c r="Q828" s="1"/>
  <c r="N832"/>
  <c r="P832"/>
  <c r="N833"/>
  <c r="P833"/>
  <c r="P836" s="1"/>
  <c r="S833"/>
  <c r="U833"/>
  <c r="N834"/>
  <c r="P834"/>
  <c r="N835"/>
  <c r="P835"/>
  <c r="H838"/>
  <c r="N838"/>
  <c r="S838"/>
  <c r="P839"/>
  <c r="Q839" s="1"/>
  <c r="N856"/>
  <c r="P856"/>
  <c r="S856"/>
  <c r="U856"/>
  <c r="P857"/>
  <c r="Q857" s="1"/>
  <c r="P858"/>
  <c r="Q858" s="1"/>
  <c r="P859"/>
  <c r="Q859" s="1"/>
  <c r="N860"/>
  <c r="P860"/>
  <c r="S860"/>
  <c r="U860"/>
  <c r="L910"/>
  <c r="L914" s="1"/>
  <c r="N861"/>
  <c r="P861"/>
  <c r="S861"/>
  <c r="U861"/>
  <c r="M909"/>
  <c r="N862"/>
  <c r="P862"/>
  <c r="S862"/>
  <c r="U862"/>
  <c r="H865"/>
  <c r="H867" s="1"/>
  <c r="U867" s="1"/>
  <c r="N865"/>
  <c r="I866"/>
  <c r="V866" s="1"/>
  <c r="P866"/>
  <c r="U866"/>
  <c r="O871"/>
  <c r="O872"/>
  <c r="T872"/>
  <c r="O873"/>
  <c r="O874"/>
  <c r="G877"/>
  <c r="O878"/>
  <c r="Q878" s="1"/>
  <c r="N882"/>
  <c r="P882"/>
  <c r="N883"/>
  <c r="P883"/>
  <c r="P886" s="1"/>
  <c r="S883"/>
  <c r="U883"/>
  <c r="N884"/>
  <c r="P884"/>
  <c r="N885"/>
  <c r="P885"/>
  <c r="H888"/>
  <c r="N888"/>
  <c r="S888"/>
  <c r="P889"/>
  <c r="O893"/>
  <c r="O894"/>
  <c r="T894"/>
  <c r="O895"/>
  <c r="O896"/>
  <c r="G899"/>
  <c r="I899" s="1"/>
  <c r="O900"/>
  <c r="Q900" s="1"/>
  <c r="G907"/>
  <c r="M917"/>
  <c r="M924" s="1"/>
  <c r="M928" s="1"/>
  <c r="L960"/>
  <c r="M959"/>
  <c r="L964"/>
  <c r="M956"/>
  <c r="T936"/>
  <c r="G940"/>
  <c r="J940"/>
  <c r="L940"/>
  <c r="T947"/>
  <c r="M947"/>
  <c r="G951"/>
  <c r="T951" s="1"/>
  <c r="M951"/>
  <c r="L951"/>
  <c r="M1006"/>
  <c r="L1010"/>
  <c r="L1014" s="1"/>
  <c r="T986"/>
  <c r="M986"/>
  <c r="G990"/>
  <c r="L990"/>
  <c r="T997"/>
  <c r="G1001"/>
  <c r="T1001" s="1"/>
  <c r="J1001"/>
  <c r="L1001"/>
  <c r="T1036"/>
  <c r="L1060"/>
  <c r="L1064" s="1"/>
  <c r="M1059"/>
  <c r="H1040"/>
  <c r="K1040"/>
  <c r="T1047"/>
  <c r="G1051"/>
  <c r="T1051" s="1"/>
  <c r="K1051"/>
  <c r="M1063"/>
  <c r="F1076"/>
  <c r="J1076"/>
  <c r="L1076"/>
  <c r="U1087"/>
  <c r="G1098"/>
  <c r="T1098" s="1"/>
  <c r="F1109"/>
  <c r="S1109" s="1"/>
  <c r="H1120"/>
  <c r="U1120" s="1"/>
  <c r="K1120"/>
  <c r="F1299"/>
  <c r="F1200"/>
  <c r="H1299"/>
  <c r="H1200"/>
  <c r="J1299"/>
  <c r="J1200"/>
  <c r="L1299"/>
  <c r="L1200"/>
  <c r="S1202"/>
  <c r="F1201"/>
  <c r="H1301"/>
  <c r="H1202"/>
  <c r="J1301"/>
  <c r="J1202"/>
  <c r="N1202" s="1"/>
  <c r="L1301"/>
  <c r="L1202"/>
  <c r="S1203"/>
  <c r="H1302"/>
  <c r="H1203"/>
  <c r="J1302"/>
  <c r="J1203"/>
  <c r="L1302"/>
  <c r="L1203"/>
  <c r="G1306"/>
  <c r="G1207"/>
  <c r="L1306"/>
  <c r="L1305" s="1"/>
  <c r="L1207"/>
  <c r="L1206" s="1"/>
  <c r="U1123"/>
  <c r="P1123"/>
  <c r="T1130"/>
  <c r="O1130"/>
  <c r="U917"/>
  <c r="I918"/>
  <c r="P918"/>
  <c r="P917" s="1"/>
  <c r="I919"/>
  <c r="V919" s="1"/>
  <c r="I920"/>
  <c r="V920" s="1"/>
  <c r="N921"/>
  <c r="P921"/>
  <c r="P924" s="1"/>
  <c r="S921"/>
  <c r="U921"/>
  <c r="N922"/>
  <c r="P922"/>
  <c r="S922"/>
  <c r="U922"/>
  <c r="N923"/>
  <c r="P923"/>
  <c r="S923"/>
  <c r="U923"/>
  <c r="F924"/>
  <c r="J924"/>
  <c r="J928" s="1"/>
  <c r="N926"/>
  <c r="P926"/>
  <c r="I927"/>
  <c r="V927" s="1"/>
  <c r="P927"/>
  <c r="U927"/>
  <c r="I932"/>
  <c r="V932" s="1"/>
  <c r="M932"/>
  <c r="O932"/>
  <c r="I933"/>
  <c r="M933"/>
  <c r="O933"/>
  <c r="O936" s="1"/>
  <c r="T933"/>
  <c r="I934"/>
  <c r="V934" s="1"/>
  <c r="O934"/>
  <c r="I935"/>
  <c r="V935" s="1"/>
  <c r="O935"/>
  <c r="I938"/>
  <c r="M938"/>
  <c r="O938"/>
  <c r="O940" s="1"/>
  <c r="T938"/>
  <c r="O939"/>
  <c r="T939"/>
  <c r="N943"/>
  <c r="P943"/>
  <c r="S943"/>
  <c r="N944"/>
  <c r="P944"/>
  <c r="P947" s="1"/>
  <c r="S944"/>
  <c r="U944"/>
  <c r="N945"/>
  <c r="P945"/>
  <c r="S945"/>
  <c r="N946"/>
  <c r="P946"/>
  <c r="S946"/>
  <c r="F947"/>
  <c r="S947" s="1"/>
  <c r="J947"/>
  <c r="N949"/>
  <c r="P949"/>
  <c r="P951" s="1"/>
  <c r="S949"/>
  <c r="U949"/>
  <c r="I950"/>
  <c r="V950" s="1"/>
  <c r="P950"/>
  <c r="F951"/>
  <c r="S951" s="1"/>
  <c r="J951"/>
  <c r="G956"/>
  <c r="G958"/>
  <c r="I958" s="1"/>
  <c r="V958" s="1"/>
  <c r="G959"/>
  <c r="G963"/>
  <c r="I963" s="1"/>
  <c r="K963"/>
  <c r="K962" s="1"/>
  <c r="K964" s="1"/>
  <c r="I967"/>
  <c r="M967"/>
  <c r="O967"/>
  <c r="T967"/>
  <c r="O968"/>
  <c r="T968"/>
  <c r="O969"/>
  <c r="T969"/>
  <c r="O970"/>
  <c r="T970"/>
  <c r="I971"/>
  <c r="M971"/>
  <c r="M974" s="1"/>
  <c r="M978" s="1"/>
  <c r="O971"/>
  <c r="O974" s="1"/>
  <c r="T971"/>
  <c r="I972"/>
  <c r="M972"/>
  <c r="O972"/>
  <c r="T972"/>
  <c r="I973"/>
  <c r="M973"/>
  <c r="O973"/>
  <c r="T973"/>
  <c r="I976"/>
  <c r="V976" s="1"/>
  <c r="O976"/>
  <c r="M977"/>
  <c r="O977"/>
  <c r="T977"/>
  <c r="N982"/>
  <c r="P982"/>
  <c r="S982"/>
  <c r="N983"/>
  <c r="P983"/>
  <c r="S983"/>
  <c r="U983"/>
  <c r="N984"/>
  <c r="P984"/>
  <c r="S984"/>
  <c r="N985"/>
  <c r="P985"/>
  <c r="S985"/>
  <c r="F986"/>
  <c r="S986" s="1"/>
  <c r="J986"/>
  <c r="J990" s="1"/>
  <c r="J1003" s="1"/>
  <c r="N988"/>
  <c r="P988"/>
  <c r="S988"/>
  <c r="U988"/>
  <c r="I989"/>
  <c r="V989" s="1"/>
  <c r="P989"/>
  <c r="I993"/>
  <c r="V993" s="1"/>
  <c r="O993"/>
  <c r="I994"/>
  <c r="M994"/>
  <c r="M997" s="1"/>
  <c r="O994"/>
  <c r="T994"/>
  <c r="I995"/>
  <c r="V995" s="1"/>
  <c r="O995"/>
  <c r="I996"/>
  <c r="V996" s="1"/>
  <c r="O996"/>
  <c r="I999"/>
  <c r="M999"/>
  <c r="M1001" s="1"/>
  <c r="O999"/>
  <c r="T999"/>
  <c r="O1000"/>
  <c r="T1000"/>
  <c r="F1006"/>
  <c r="H1006"/>
  <c r="N1007"/>
  <c r="S1007"/>
  <c r="H1009"/>
  <c r="J1012"/>
  <c r="N1012" s="1"/>
  <c r="S1012"/>
  <c r="G1013"/>
  <c r="M1013"/>
  <c r="U1017"/>
  <c r="P1018"/>
  <c r="P1019"/>
  <c r="P1020"/>
  <c r="Q1020" s="1"/>
  <c r="N1021"/>
  <c r="P1021"/>
  <c r="S1021"/>
  <c r="U1021"/>
  <c r="N1022"/>
  <c r="P1022"/>
  <c r="N1023"/>
  <c r="P1023"/>
  <c r="H1026"/>
  <c r="N1026"/>
  <c r="P1027"/>
  <c r="Q1027" s="1"/>
  <c r="I1032"/>
  <c r="M1032"/>
  <c r="O1032"/>
  <c r="I1033"/>
  <c r="M1033"/>
  <c r="O1033"/>
  <c r="T1033"/>
  <c r="I1034"/>
  <c r="M1034"/>
  <c r="O1034"/>
  <c r="T1034"/>
  <c r="I1035"/>
  <c r="M1035"/>
  <c r="O1035"/>
  <c r="T1035"/>
  <c r="G1038"/>
  <c r="I1038" s="1"/>
  <c r="M1038"/>
  <c r="M1039"/>
  <c r="V1039" s="1"/>
  <c r="O1039"/>
  <c r="T1039"/>
  <c r="N1043"/>
  <c r="P1043"/>
  <c r="N1044"/>
  <c r="P1044"/>
  <c r="P1047" s="1"/>
  <c r="S1044"/>
  <c r="U1044"/>
  <c r="N1045"/>
  <c r="P1045"/>
  <c r="N1046"/>
  <c r="P1046"/>
  <c r="H1049"/>
  <c r="N1049"/>
  <c r="S1049"/>
  <c r="P1050"/>
  <c r="Q1050" s="1"/>
  <c r="K1056"/>
  <c r="T1056" s="1"/>
  <c r="M1062"/>
  <c r="G1063"/>
  <c r="I1063" s="1"/>
  <c r="V1063" s="1"/>
  <c r="N1068"/>
  <c r="P1068"/>
  <c r="S1068"/>
  <c r="U1068"/>
  <c r="N1069"/>
  <c r="P1069"/>
  <c r="P1072" s="1"/>
  <c r="S1069"/>
  <c r="U1069"/>
  <c r="N1070"/>
  <c r="P1070"/>
  <c r="S1070"/>
  <c r="U1070"/>
  <c r="N1071"/>
  <c r="P1071"/>
  <c r="S1071"/>
  <c r="U1071"/>
  <c r="H1074"/>
  <c r="N1074"/>
  <c r="S1074"/>
  <c r="I1075"/>
  <c r="P1075"/>
  <c r="I1079"/>
  <c r="V1079" s="1"/>
  <c r="O1079"/>
  <c r="I1080"/>
  <c r="M1080"/>
  <c r="M1083" s="1"/>
  <c r="O1080"/>
  <c r="T1080"/>
  <c r="I1081"/>
  <c r="V1081" s="1"/>
  <c r="O1081"/>
  <c r="I1082"/>
  <c r="V1082" s="1"/>
  <c r="O1082"/>
  <c r="G1085"/>
  <c r="I1085" s="1"/>
  <c r="M1085"/>
  <c r="O1086"/>
  <c r="Q1086" s="1"/>
  <c r="T1086"/>
  <c r="N1090"/>
  <c r="P1090"/>
  <c r="N1091"/>
  <c r="P1091"/>
  <c r="P1094" s="1"/>
  <c r="S1091"/>
  <c r="U1091"/>
  <c r="N1092"/>
  <c r="P1092"/>
  <c r="N1093"/>
  <c r="P1093"/>
  <c r="H1096"/>
  <c r="N1096"/>
  <c r="S1096"/>
  <c r="P1097"/>
  <c r="I1101"/>
  <c r="V1101" s="1"/>
  <c r="O1101"/>
  <c r="I1102"/>
  <c r="M1102"/>
  <c r="M1105" s="1"/>
  <c r="O1102"/>
  <c r="O1105" s="1"/>
  <c r="T1102"/>
  <c r="I1103"/>
  <c r="V1103" s="1"/>
  <c r="O1103"/>
  <c r="I1104"/>
  <c r="V1104" s="1"/>
  <c r="O1104"/>
  <c r="G1107"/>
  <c r="I1107" s="1"/>
  <c r="M1107"/>
  <c r="M1109" s="1"/>
  <c r="O1108"/>
  <c r="Q1108" s="1"/>
  <c r="T1108"/>
  <c r="N1112"/>
  <c r="P1112"/>
  <c r="I1113"/>
  <c r="M1113"/>
  <c r="M1116" s="1"/>
  <c r="O1113"/>
  <c r="T1113"/>
  <c r="I1114"/>
  <c r="V1114" s="1"/>
  <c r="O1114"/>
  <c r="I1115"/>
  <c r="V1115" s="1"/>
  <c r="O1115"/>
  <c r="G1118"/>
  <c r="I1118" s="1"/>
  <c r="M1118"/>
  <c r="O1119"/>
  <c r="Q1119" s="1"/>
  <c r="T1119"/>
  <c r="N1123"/>
  <c r="G1131"/>
  <c r="J1131"/>
  <c r="L1131"/>
  <c r="O1129"/>
  <c r="T1129"/>
  <c r="I1130"/>
  <c r="M1130"/>
  <c r="T1138"/>
  <c r="H1142"/>
  <c r="U1142" s="1"/>
  <c r="K1142"/>
  <c r="T1149"/>
  <c r="G1153"/>
  <c r="K1153"/>
  <c r="U1160"/>
  <c r="F1164"/>
  <c r="S1164" s="1"/>
  <c r="J1164"/>
  <c r="L1164"/>
  <c r="U1171"/>
  <c r="F1175"/>
  <c r="S1175" s="1"/>
  <c r="J1175"/>
  <c r="L1175"/>
  <c r="T1182"/>
  <c r="H1186"/>
  <c r="U1186" s="1"/>
  <c r="K1186"/>
  <c r="T1193"/>
  <c r="H1197"/>
  <c r="U1197" s="1"/>
  <c r="K1197"/>
  <c r="T1216"/>
  <c r="H1220"/>
  <c r="K1220"/>
  <c r="G1299"/>
  <c r="G1200"/>
  <c r="K1299"/>
  <c r="K1200"/>
  <c r="G1301"/>
  <c r="G1202"/>
  <c r="K1301"/>
  <c r="K1202"/>
  <c r="G1302"/>
  <c r="G1203"/>
  <c r="K1302"/>
  <c r="K1203"/>
  <c r="H1306"/>
  <c r="H1207"/>
  <c r="K1306"/>
  <c r="K1305" s="1"/>
  <c r="M1305" s="1"/>
  <c r="K1207"/>
  <c r="U1130"/>
  <c r="P1130"/>
  <c r="H1129"/>
  <c r="N912"/>
  <c r="S912"/>
  <c r="N913"/>
  <c r="Q913" s="1"/>
  <c r="O918"/>
  <c r="O919"/>
  <c r="Q919" s="1"/>
  <c r="O920"/>
  <c r="Q920" s="1"/>
  <c r="O921"/>
  <c r="T921"/>
  <c r="I922"/>
  <c r="M922"/>
  <c r="O922"/>
  <c r="I923"/>
  <c r="M923"/>
  <c r="O923"/>
  <c r="I926"/>
  <c r="V926" s="1"/>
  <c r="O926"/>
  <c r="O927"/>
  <c r="Q927" s="1"/>
  <c r="N932"/>
  <c r="P932"/>
  <c r="S932"/>
  <c r="N933"/>
  <c r="P933"/>
  <c r="S933"/>
  <c r="U933"/>
  <c r="N934"/>
  <c r="P934"/>
  <c r="N935"/>
  <c r="P935"/>
  <c r="N938"/>
  <c r="P938"/>
  <c r="S938"/>
  <c r="U938"/>
  <c r="P939"/>
  <c r="O943"/>
  <c r="O944"/>
  <c r="T944"/>
  <c r="O945"/>
  <c r="O946"/>
  <c r="O949"/>
  <c r="T949"/>
  <c r="O950"/>
  <c r="Q950" s="1"/>
  <c r="N962"/>
  <c r="S962"/>
  <c r="N963"/>
  <c r="N967"/>
  <c r="Q967" s="1"/>
  <c r="P967"/>
  <c r="P968"/>
  <c r="P969"/>
  <c r="P970"/>
  <c r="N971"/>
  <c r="P971"/>
  <c r="P974" s="1"/>
  <c r="S971"/>
  <c r="U971"/>
  <c r="N972"/>
  <c r="P972"/>
  <c r="U972"/>
  <c r="N973"/>
  <c r="P973"/>
  <c r="N976"/>
  <c r="P976"/>
  <c r="P977"/>
  <c r="U977"/>
  <c r="O982"/>
  <c r="O983"/>
  <c r="T983"/>
  <c r="O984"/>
  <c r="O985"/>
  <c r="I988"/>
  <c r="M988"/>
  <c r="M990" s="1"/>
  <c r="O988"/>
  <c r="T988"/>
  <c r="O989"/>
  <c r="Q989" s="1"/>
  <c r="N993"/>
  <c r="Q993" s="1"/>
  <c r="P993"/>
  <c r="N994"/>
  <c r="P994"/>
  <c r="P997" s="1"/>
  <c r="S994"/>
  <c r="U994"/>
  <c r="N995"/>
  <c r="Q995" s="1"/>
  <c r="P995"/>
  <c r="N996"/>
  <c r="Q996" s="1"/>
  <c r="P996"/>
  <c r="N999"/>
  <c r="P999"/>
  <c r="P1001" s="1"/>
  <c r="S999"/>
  <c r="U999"/>
  <c r="P1000"/>
  <c r="M1018"/>
  <c r="M1019"/>
  <c r="V1019" s="1"/>
  <c r="O1019"/>
  <c r="Q1019" s="1"/>
  <c r="M1020"/>
  <c r="V1020" s="1"/>
  <c r="I1021"/>
  <c r="M1021"/>
  <c r="O1021"/>
  <c r="T1021"/>
  <c r="I1022"/>
  <c r="V1022" s="1"/>
  <c r="O1022"/>
  <c r="I1023"/>
  <c r="V1023" s="1"/>
  <c r="O1023"/>
  <c r="I1026"/>
  <c r="V1026" s="1"/>
  <c r="O1026"/>
  <c r="M1027"/>
  <c r="N1032"/>
  <c r="P1032"/>
  <c r="S1032"/>
  <c r="N1033"/>
  <c r="P1033"/>
  <c r="P1036" s="1"/>
  <c r="S1033"/>
  <c r="U1033"/>
  <c r="N1034"/>
  <c r="P1034"/>
  <c r="S1034"/>
  <c r="U1034"/>
  <c r="N1035"/>
  <c r="P1035"/>
  <c r="S1035"/>
  <c r="U1035"/>
  <c r="N1038"/>
  <c r="P1038"/>
  <c r="P1040" s="1"/>
  <c r="S1038"/>
  <c r="U1038"/>
  <c r="P1039"/>
  <c r="I1043"/>
  <c r="V1043" s="1"/>
  <c r="O1043"/>
  <c r="I1044"/>
  <c r="M1044"/>
  <c r="M1047" s="1"/>
  <c r="O1044"/>
  <c r="O1047" s="1"/>
  <c r="T1044"/>
  <c r="I1045"/>
  <c r="V1045" s="1"/>
  <c r="O1045"/>
  <c r="I1046"/>
  <c r="V1046" s="1"/>
  <c r="O1046"/>
  <c r="I1049"/>
  <c r="M1049"/>
  <c r="M1051" s="1"/>
  <c r="O1049"/>
  <c r="O1051" s="1"/>
  <c r="T1049"/>
  <c r="M1050"/>
  <c r="N1062"/>
  <c r="S1062"/>
  <c r="N1063"/>
  <c r="I1068"/>
  <c r="V1068" s="1"/>
  <c r="M1068"/>
  <c r="O1068"/>
  <c r="T1068"/>
  <c r="I1069"/>
  <c r="M1069"/>
  <c r="M1072" s="1"/>
  <c r="O1069"/>
  <c r="O1072" s="1"/>
  <c r="T1069"/>
  <c r="I1070"/>
  <c r="V1070" s="1"/>
  <c r="M1070"/>
  <c r="O1070"/>
  <c r="T1070"/>
  <c r="I1071"/>
  <c r="V1071" s="1"/>
  <c r="M1071"/>
  <c r="O1071"/>
  <c r="T1071"/>
  <c r="I1074"/>
  <c r="M1074"/>
  <c r="M1076" s="1"/>
  <c r="O1074"/>
  <c r="O1076" s="1"/>
  <c r="T1074"/>
  <c r="M1075"/>
  <c r="O1075"/>
  <c r="Q1075" s="1"/>
  <c r="T1075"/>
  <c r="N1079"/>
  <c r="P1079"/>
  <c r="N1080"/>
  <c r="P1080"/>
  <c r="P1083" s="1"/>
  <c r="S1080"/>
  <c r="U1080"/>
  <c r="N1081"/>
  <c r="P1081"/>
  <c r="N1082"/>
  <c r="P1082"/>
  <c r="N1085"/>
  <c r="P1085"/>
  <c r="P1087" s="1"/>
  <c r="S1085"/>
  <c r="U1085"/>
  <c r="I1090"/>
  <c r="V1090" s="1"/>
  <c r="O1090"/>
  <c r="I1091"/>
  <c r="M1091"/>
  <c r="M1094" s="1"/>
  <c r="O1091"/>
  <c r="T1091"/>
  <c r="I1092"/>
  <c r="V1092" s="1"/>
  <c r="O1092"/>
  <c r="I1093"/>
  <c r="V1093" s="1"/>
  <c r="O1093"/>
  <c r="I1096"/>
  <c r="M1096"/>
  <c r="M1098" s="1"/>
  <c r="O1096"/>
  <c r="T1096"/>
  <c r="M1097"/>
  <c r="V1097" s="1"/>
  <c r="O1097"/>
  <c r="Q1097" s="1"/>
  <c r="N1101"/>
  <c r="P1101"/>
  <c r="N1102"/>
  <c r="P1102"/>
  <c r="P1105" s="1"/>
  <c r="S1102"/>
  <c r="U1102"/>
  <c r="N1103"/>
  <c r="P1103"/>
  <c r="N1104"/>
  <c r="P1104"/>
  <c r="N1107"/>
  <c r="P1107"/>
  <c r="P1109" s="1"/>
  <c r="S1107"/>
  <c r="U1107"/>
  <c r="I1112"/>
  <c r="V1112" s="1"/>
  <c r="O1112"/>
  <c r="N1113"/>
  <c r="P1113"/>
  <c r="P1116" s="1"/>
  <c r="U1113"/>
  <c r="N1114"/>
  <c r="P1114"/>
  <c r="N1115"/>
  <c r="P1115"/>
  <c r="N1118"/>
  <c r="P1118"/>
  <c r="S1118"/>
  <c r="U1118"/>
  <c r="I1123"/>
  <c r="M1123"/>
  <c r="M1127" s="1"/>
  <c r="O1123"/>
  <c r="O1127" s="1"/>
  <c r="T1123"/>
  <c r="F1131"/>
  <c r="S1131" s="1"/>
  <c r="K1131"/>
  <c r="M1129"/>
  <c r="F1142"/>
  <c r="S1142" s="1"/>
  <c r="F1153"/>
  <c r="S1153" s="1"/>
  <c r="U1164"/>
  <c r="G1175"/>
  <c r="T1175" s="1"/>
  <c r="F1186"/>
  <c r="S1186" s="1"/>
  <c r="F1197"/>
  <c r="S1197" s="1"/>
  <c r="F1220"/>
  <c r="G1245"/>
  <c r="G1310"/>
  <c r="K1245"/>
  <c r="K1310"/>
  <c r="G1312"/>
  <c r="G1249"/>
  <c r="K1312"/>
  <c r="K1249"/>
  <c r="G1250"/>
  <c r="G1313"/>
  <c r="K1250"/>
  <c r="K1313"/>
  <c r="H1317"/>
  <c r="H1247"/>
  <c r="K1247"/>
  <c r="K1246" s="1"/>
  <c r="K1317"/>
  <c r="K1316" s="1"/>
  <c r="S1254"/>
  <c r="N1254"/>
  <c r="F1253"/>
  <c r="J1253"/>
  <c r="T1230"/>
  <c r="O1230"/>
  <c r="T1321"/>
  <c r="O1321"/>
  <c r="N1124"/>
  <c r="P1124"/>
  <c r="P1127" s="1"/>
  <c r="S1124"/>
  <c r="U1124"/>
  <c r="N1125"/>
  <c r="Q1125" s="1"/>
  <c r="P1125"/>
  <c r="N1126"/>
  <c r="Q1126" s="1"/>
  <c r="P1126"/>
  <c r="N1129"/>
  <c r="S1129"/>
  <c r="I1134"/>
  <c r="V1134" s="1"/>
  <c r="O1134"/>
  <c r="I1135"/>
  <c r="M1135"/>
  <c r="M1138" s="1"/>
  <c r="O1135"/>
  <c r="O1138" s="1"/>
  <c r="T1135"/>
  <c r="I1136"/>
  <c r="V1136" s="1"/>
  <c r="O1136"/>
  <c r="I1137"/>
  <c r="V1137" s="1"/>
  <c r="O1137"/>
  <c r="G1140"/>
  <c r="I1140" s="1"/>
  <c r="M1140"/>
  <c r="M1142" s="1"/>
  <c r="O1141"/>
  <c r="Q1141" s="1"/>
  <c r="T1141"/>
  <c r="N1145"/>
  <c r="P1145"/>
  <c r="N1146"/>
  <c r="P1146"/>
  <c r="P1149" s="1"/>
  <c r="S1146"/>
  <c r="U1146"/>
  <c r="N1147"/>
  <c r="P1147"/>
  <c r="N1148"/>
  <c r="P1148"/>
  <c r="H1151"/>
  <c r="N1151"/>
  <c r="S1151"/>
  <c r="P1152"/>
  <c r="I1156"/>
  <c r="V1156" s="1"/>
  <c r="O1156"/>
  <c r="I1157"/>
  <c r="M1157"/>
  <c r="M1160" s="1"/>
  <c r="O1157"/>
  <c r="O1160" s="1"/>
  <c r="T1157"/>
  <c r="I1158"/>
  <c r="V1158" s="1"/>
  <c r="O1158"/>
  <c r="I1159"/>
  <c r="V1159" s="1"/>
  <c r="O1159"/>
  <c r="G1162"/>
  <c r="M1162"/>
  <c r="M1164" s="1"/>
  <c r="O1163"/>
  <c r="Q1163" s="1"/>
  <c r="T1163"/>
  <c r="N1167"/>
  <c r="P1167"/>
  <c r="N1168"/>
  <c r="P1168"/>
  <c r="P1171" s="1"/>
  <c r="S1168"/>
  <c r="U1168"/>
  <c r="N1169"/>
  <c r="P1169"/>
  <c r="N1170"/>
  <c r="P1170"/>
  <c r="H1173"/>
  <c r="N1173"/>
  <c r="S1173"/>
  <c r="P1174"/>
  <c r="I1178"/>
  <c r="V1178" s="1"/>
  <c r="O1178"/>
  <c r="I1179"/>
  <c r="M1179"/>
  <c r="M1182" s="1"/>
  <c r="O1179"/>
  <c r="O1182" s="1"/>
  <c r="T1179"/>
  <c r="I1180"/>
  <c r="V1180" s="1"/>
  <c r="O1180"/>
  <c r="I1181"/>
  <c r="V1181" s="1"/>
  <c r="O1181"/>
  <c r="G1184"/>
  <c r="I1184" s="1"/>
  <c r="M1184"/>
  <c r="M1186" s="1"/>
  <c r="O1185"/>
  <c r="Q1185" s="1"/>
  <c r="T1185"/>
  <c r="I1189"/>
  <c r="V1189" s="1"/>
  <c r="O1189"/>
  <c r="I1190"/>
  <c r="M1190"/>
  <c r="M1193" s="1"/>
  <c r="O1190"/>
  <c r="O1193" s="1"/>
  <c r="T1190"/>
  <c r="I1191"/>
  <c r="V1191" s="1"/>
  <c r="O1191"/>
  <c r="I1192"/>
  <c r="V1192" s="1"/>
  <c r="O1192"/>
  <c r="G1195"/>
  <c r="M1195"/>
  <c r="M1197" s="1"/>
  <c r="O1196"/>
  <c r="Q1196" s="1"/>
  <c r="T1196"/>
  <c r="N1206"/>
  <c r="N1207"/>
  <c r="O1212"/>
  <c r="T1212"/>
  <c r="I1213"/>
  <c r="M1213"/>
  <c r="M1216" s="1"/>
  <c r="O1213"/>
  <c r="O1216" s="1"/>
  <c r="T1213"/>
  <c r="I1214"/>
  <c r="V1214" s="1"/>
  <c r="O1214"/>
  <c r="T1214"/>
  <c r="I1215"/>
  <c r="V1215" s="1"/>
  <c r="O1215"/>
  <c r="T1215"/>
  <c r="G1218"/>
  <c r="I1218" s="1"/>
  <c r="M1218"/>
  <c r="M1220" s="1"/>
  <c r="M1219"/>
  <c r="O1219"/>
  <c r="N1223"/>
  <c r="P1223"/>
  <c r="N1224"/>
  <c r="P1224"/>
  <c r="P1227" s="1"/>
  <c r="P1231" s="1"/>
  <c r="S1224"/>
  <c r="U1224"/>
  <c r="N1225"/>
  <c r="P1225"/>
  <c r="N1226"/>
  <c r="P1226"/>
  <c r="F1227"/>
  <c r="H1227"/>
  <c r="J1227"/>
  <c r="L1227"/>
  <c r="L1231" s="1"/>
  <c r="I1229"/>
  <c r="N1229"/>
  <c r="S1229"/>
  <c r="I1230"/>
  <c r="V1230" s="1"/>
  <c r="T1238"/>
  <c r="G1242"/>
  <c r="K1242"/>
  <c r="T1262"/>
  <c r="M1271"/>
  <c r="M1272"/>
  <c r="M1273"/>
  <c r="I1287"/>
  <c r="F1310"/>
  <c r="F1245"/>
  <c r="H1310"/>
  <c r="H1245"/>
  <c r="J1310"/>
  <c r="J1245"/>
  <c r="L1310"/>
  <c r="L1245"/>
  <c r="S1249"/>
  <c r="F1248"/>
  <c r="H1312"/>
  <c r="H1249"/>
  <c r="I1249" s="1"/>
  <c r="V1249" s="1"/>
  <c r="J1312"/>
  <c r="J1249"/>
  <c r="N1249" s="1"/>
  <c r="L1312"/>
  <c r="L1249"/>
  <c r="S1250"/>
  <c r="H1313"/>
  <c r="H1250"/>
  <c r="J1313"/>
  <c r="J1250"/>
  <c r="L1313"/>
  <c r="L1250"/>
  <c r="G1247"/>
  <c r="G1317"/>
  <c r="L1317"/>
  <c r="L1316" s="1"/>
  <c r="L1247"/>
  <c r="L1246" s="1"/>
  <c r="L1254" s="1"/>
  <c r="L1253" s="1"/>
  <c r="T1229"/>
  <c r="O1229"/>
  <c r="N1266"/>
  <c r="S1266"/>
  <c r="U1322"/>
  <c r="P1322"/>
  <c r="N1316"/>
  <c r="N1134"/>
  <c r="P1134"/>
  <c r="N1135"/>
  <c r="P1135"/>
  <c r="P1138" s="1"/>
  <c r="S1135"/>
  <c r="U1135"/>
  <c r="N1136"/>
  <c r="P1136"/>
  <c r="N1137"/>
  <c r="Q1137" s="1"/>
  <c r="P1137"/>
  <c r="N1140"/>
  <c r="P1140"/>
  <c r="P1142" s="1"/>
  <c r="S1140"/>
  <c r="U1140"/>
  <c r="I1145"/>
  <c r="V1145" s="1"/>
  <c r="O1145"/>
  <c r="I1146"/>
  <c r="M1146"/>
  <c r="M1149" s="1"/>
  <c r="O1146"/>
  <c r="O1149" s="1"/>
  <c r="T1146"/>
  <c r="I1147"/>
  <c r="V1147" s="1"/>
  <c r="O1147"/>
  <c r="I1148"/>
  <c r="V1148" s="1"/>
  <c r="O1148"/>
  <c r="I1151"/>
  <c r="M1151"/>
  <c r="M1153" s="1"/>
  <c r="O1151"/>
  <c r="O1153" s="1"/>
  <c r="T1151"/>
  <c r="M1152"/>
  <c r="V1152" s="1"/>
  <c r="O1152"/>
  <c r="Q1152" s="1"/>
  <c r="N1156"/>
  <c r="Q1156" s="1"/>
  <c r="P1156"/>
  <c r="N1157"/>
  <c r="P1157"/>
  <c r="P1160" s="1"/>
  <c r="S1157"/>
  <c r="U1157"/>
  <c r="N1158"/>
  <c r="Q1158" s="1"/>
  <c r="P1158"/>
  <c r="N1159"/>
  <c r="Q1159" s="1"/>
  <c r="P1159"/>
  <c r="N1162"/>
  <c r="P1162"/>
  <c r="P1164" s="1"/>
  <c r="S1162"/>
  <c r="U1162"/>
  <c r="I1167"/>
  <c r="V1167" s="1"/>
  <c r="O1167"/>
  <c r="I1168"/>
  <c r="M1168"/>
  <c r="M1171" s="1"/>
  <c r="O1168"/>
  <c r="O1171" s="1"/>
  <c r="T1168"/>
  <c r="I1169"/>
  <c r="V1169" s="1"/>
  <c r="O1169"/>
  <c r="I1170"/>
  <c r="V1170" s="1"/>
  <c r="O1170"/>
  <c r="I1173"/>
  <c r="M1173"/>
  <c r="M1175" s="1"/>
  <c r="O1173"/>
  <c r="O1175" s="1"/>
  <c r="T1173"/>
  <c r="M1174"/>
  <c r="V1174" s="1"/>
  <c r="O1174"/>
  <c r="Q1174" s="1"/>
  <c r="N1178"/>
  <c r="Q1178" s="1"/>
  <c r="P1178"/>
  <c r="N1179"/>
  <c r="P1179"/>
  <c r="P1182" s="1"/>
  <c r="S1179"/>
  <c r="U1179"/>
  <c r="N1180"/>
  <c r="Q1180" s="1"/>
  <c r="P1180"/>
  <c r="N1181"/>
  <c r="Q1181" s="1"/>
  <c r="P1181"/>
  <c r="N1184"/>
  <c r="P1184"/>
  <c r="P1186" s="1"/>
  <c r="S1184"/>
  <c r="U1184"/>
  <c r="N1189"/>
  <c r="Q1189" s="1"/>
  <c r="P1189"/>
  <c r="N1190"/>
  <c r="P1190"/>
  <c r="P1193" s="1"/>
  <c r="S1190"/>
  <c r="U1190"/>
  <c r="N1191"/>
  <c r="Q1191" s="1"/>
  <c r="P1191"/>
  <c r="N1192"/>
  <c r="Q1192" s="1"/>
  <c r="P1192"/>
  <c r="N1195"/>
  <c r="P1195"/>
  <c r="P1197" s="1"/>
  <c r="S1195"/>
  <c r="U1195"/>
  <c r="N1212"/>
  <c r="Q1212" s="1"/>
  <c r="P1212"/>
  <c r="S1212"/>
  <c r="U1212"/>
  <c r="N1213"/>
  <c r="P1213"/>
  <c r="P1216" s="1"/>
  <c r="S1213"/>
  <c r="U1213"/>
  <c r="N1214"/>
  <c r="Q1214" s="1"/>
  <c r="P1214"/>
  <c r="S1214"/>
  <c r="U1214"/>
  <c r="N1215"/>
  <c r="Q1215" s="1"/>
  <c r="P1215"/>
  <c r="S1215"/>
  <c r="U1215"/>
  <c r="N1218"/>
  <c r="P1218"/>
  <c r="P1220" s="1"/>
  <c r="S1218"/>
  <c r="U1218"/>
  <c r="I1219"/>
  <c r="V1219" s="1"/>
  <c r="P1219"/>
  <c r="I1223"/>
  <c r="V1223" s="1"/>
  <c r="O1223"/>
  <c r="I1224"/>
  <c r="K1254"/>
  <c r="K1253" s="1"/>
  <c r="M1224"/>
  <c r="M1227" s="1"/>
  <c r="M1231" s="1"/>
  <c r="O1224"/>
  <c r="O1227" s="1"/>
  <c r="T1224"/>
  <c r="I1225"/>
  <c r="V1225" s="1"/>
  <c r="O1225"/>
  <c r="I1226"/>
  <c r="V1226" s="1"/>
  <c r="O1226"/>
  <c r="G1227"/>
  <c r="K1227"/>
  <c r="K1231" s="1"/>
  <c r="Q1230"/>
  <c r="J1231"/>
  <c r="F1242"/>
  <c r="S1242" s="1"/>
  <c r="I1247"/>
  <c r="V1247" s="1"/>
  <c r="I1271"/>
  <c r="V1271" s="1"/>
  <c r="I1272"/>
  <c r="V1272" s="1"/>
  <c r="I1273"/>
  <c r="V1273" s="1"/>
  <c r="I1274"/>
  <c r="M1306"/>
  <c r="F1314"/>
  <c r="S1314" s="1"/>
  <c r="T1323"/>
  <c r="O1323"/>
  <c r="I1323"/>
  <c r="V1323" s="1"/>
  <c r="T1324"/>
  <c r="O1324"/>
  <c r="I1324"/>
  <c r="U1328"/>
  <c r="P1328"/>
  <c r="P1327" s="1"/>
  <c r="H1327"/>
  <c r="U1327" s="1"/>
  <c r="S1365"/>
  <c r="F1364"/>
  <c r="J1364"/>
  <c r="S1322"/>
  <c r="I1234"/>
  <c r="V1234" s="1"/>
  <c r="O1234"/>
  <c r="I1235"/>
  <c r="M1235"/>
  <c r="M1238" s="1"/>
  <c r="O1235"/>
  <c r="T1235"/>
  <c r="I1236"/>
  <c r="V1236" s="1"/>
  <c r="O1236"/>
  <c r="I1237"/>
  <c r="V1237" s="1"/>
  <c r="O1237"/>
  <c r="M1240"/>
  <c r="O1240"/>
  <c r="T1240"/>
  <c r="M1241"/>
  <c r="N1246"/>
  <c r="S1246"/>
  <c r="N1247"/>
  <c r="S1247"/>
  <c r="I1258"/>
  <c r="M1258"/>
  <c r="O1258"/>
  <c r="T1258"/>
  <c r="I1259"/>
  <c r="M1259"/>
  <c r="M1262" s="1"/>
  <c r="O1259"/>
  <c r="O1262" s="1"/>
  <c r="T1259"/>
  <c r="I1260"/>
  <c r="V1260" s="1"/>
  <c r="K1325"/>
  <c r="M1260"/>
  <c r="O1260"/>
  <c r="T1260"/>
  <c r="I1261"/>
  <c r="M1261"/>
  <c r="O1261"/>
  <c r="T1261"/>
  <c r="O1264"/>
  <c r="M1265"/>
  <c r="O1265"/>
  <c r="G1266"/>
  <c r="K1266"/>
  <c r="K1403" s="1"/>
  <c r="N1270"/>
  <c r="S1270"/>
  <c r="N1271"/>
  <c r="Q1271" s="1"/>
  <c r="S1271"/>
  <c r="N1272"/>
  <c r="Q1272" s="1"/>
  <c r="S1272"/>
  <c r="N1273"/>
  <c r="Q1273" s="1"/>
  <c r="S1273"/>
  <c r="N1274"/>
  <c r="S1274"/>
  <c r="F1277"/>
  <c r="S1277" s="1"/>
  <c r="S1280"/>
  <c r="N1287"/>
  <c r="S1287"/>
  <c r="F1290"/>
  <c r="S1290" s="1"/>
  <c r="M1366"/>
  <c r="S1293"/>
  <c r="S1300"/>
  <c r="F1303"/>
  <c r="S1303" s="1"/>
  <c r="N1306"/>
  <c r="M1317"/>
  <c r="F1321"/>
  <c r="F1325" s="1"/>
  <c r="S1325" s="1"/>
  <c r="H1321"/>
  <c r="J1321"/>
  <c r="L1321"/>
  <c r="L1329" s="1"/>
  <c r="L1403" s="1"/>
  <c r="U1323"/>
  <c r="P1323"/>
  <c r="M1323"/>
  <c r="N1323"/>
  <c r="Q1323" s="1"/>
  <c r="U1324"/>
  <c r="P1324"/>
  <c r="N1324"/>
  <c r="Q1324" s="1"/>
  <c r="M1324"/>
  <c r="G1327"/>
  <c r="T1327" s="1"/>
  <c r="T1328"/>
  <c r="O1328"/>
  <c r="O1327" s="1"/>
  <c r="I1328"/>
  <c r="Q1328"/>
  <c r="Q1327" s="1"/>
  <c r="N1327"/>
  <c r="N1234"/>
  <c r="Q1234" s="1"/>
  <c r="P1234"/>
  <c r="N1235"/>
  <c r="P1235"/>
  <c r="P1238" s="1"/>
  <c r="S1235"/>
  <c r="U1235"/>
  <c r="N1236"/>
  <c r="Q1236" s="1"/>
  <c r="P1236"/>
  <c r="N1237"/>
  <c r="Q1237" s="1"/>
  <c r="P1237"/>
  <c r="H1240"/>
  <c r="I1240" s="1"/>
  <c r="N1240"/>
  <c r="S1240"/>
  <c r="P1241"/>
  <c r="Q1241" s="1"/>
  <c r="N1258"/>
  <c r="Q1258" s="1"/>
  <c r="P1258"/>
  <c r="S1258"/>
  <c r="U1258"/>
  <c r="N1259"/>
  <c r="P1259"/>
  <c r="P1262" s="1"/>
  <c r="S1259"/>
  <c r="U1259"/>
  <c r="L1325"/>
  <c r="N1260"/>
  <c r="P1260"/>
  <c r="U1260"/>
  <c r="N1261"/>
  <c r="Q1261" s="1"/>
  <c r="P1261"/>
  <c r="U1261"/>
  <c r="H1264"/>
  <c r="N1264"/>
  <c r="I1265"/>
  <c r="V1265" s="1"/>
  <c r="P1265"/>
  <c r="U1265"/>
  <c r="I1270"/>
  <c r="M1270"/>
  <c r="F1283"/>
  <c r="S1283" s="1"/>
  <c r="J1283"/>
  <c r="S1311"/>
  <c r="G1322"/>
  <c r="J1322"/>
  <c r="M1328"/>
  <c r="O1333"/>
  <c r="Q1333" s="1"/>
  <c r="T1333"/>
  <c r="G1335"/>
  <c r="H1348"/>
  <c r="U1348" s="1"/>
  <c r="P1335"/>
  <c r="P1348" s="1"/>
  <c r="T84" i="8"/>
  <c r="O84"/>
  <c r="G51"/>
  <c r="T51" s="1"/>
  <c r="T42"/>
  <c r="F65"/>
  <c r="S65" s="1"/>
  <c r="S56"/>
  <c r="H65"/>
  <c r="U65" s="1"/>
  <c r="U56"/>
  <c r="T174"/>
  <c r="G176"/>
  <c r="T176" s="1"/>
  <c r="O174"/>
  <c r="M174"/>
  <c r="O175"/>
  <c r="T175"/>
  <c r="S179"/>
  <c r="N179"/>
  <c r="F178"/>
  <c r="U179"/>
  <c r="P179"/>
  <c r="P178" s="1"/>
  <c r="H178"/>
  <c r="U178" s="1"/>
  <c r="N181"/>
  <c r="S181"/>
  <c r="P181"/>
  <c r="U181"/>
  <c r="N183"/>
  <c r="S183"/>
  <c r="P183"/>
  <c r="U183"/>
  <c r="F127"/>
  <c r="S127" s="1"/>
  <c r="S118"/>
  <c r="H127"/>
  <c r="U127" s="1"/>
  <c r="U118"/>
  <c r="G141"/>
  <c r="T141" s="1"/>
  <c r="T132"/>
  <c r="N134"/>
  <c r="S160"/>
  <c r="F169"/>
  <c r="U160"/>
  <c r="H169"/>
  <c r="F79"/>
  <c r="S79" s="1"/>
  <c r="S70"/>
  <c r="H79"/>
  <c r="U79" s="1"/>
  <c r="U70"/>
  <c r="N174"/>
  <c r="S174"/>
  <c r="I174"/>
  <c r="P174"/>
  <c r="U174"/>
  <c r="J178"/>
  <c r="M179"/>
  <c r="M178" s="1"/>
  <c r="J180"/>
  <c r="M181"/>
  <c r="O182"/>
  <c r="T182"/>
  <c r="O184"/>
  <c r="T184"/>
  <c r="G155"/>
  <c r="T155" s="1"/>
  <c r="T146"/>
  <c r="N148"/>
  <c r="V163"/>
  <c r="I162"/>
  <c r="V162" s="1"/>
  <c r="K250"/>
  <c r="K193"/>
  <c r="F217"/>
  <c r="S208"/>
  <c r="H217"/>
  <c r="U208"/>
  <c r="K185"/>
  <c r="K171"/>
  <c r="L185"/>
  <c r="M182"/>
  <c r="M183"/>
  <c r="M184"/>
  <c r="M122"/>
  <c r="M155"/>
  <c r="L171"/>
  <c r="T1580"/>
  <c r="O1580"/>
  <c r="G1579"/>
  <c r="S1581"/>
  <c r="N1581"/>
  <c r="U1581"/>
  <c r="P1581"/>
  <c r="T1582"/>
  <c r="O1582"/>
  <c r="I1583"/>
  <c r="S1583"/>
  <c r="N1583"/>
  <c r="U1583"/>
  <c r="P1583"/>
  <c r="M1583"/>
  <c r="L1584"/>
  <c r="S1587"/>
  <c r="N1587"/>
  <c r="F1586"/>
  <c r="I1587"/>
  <c r="U1587"/>
  <c r="P1587"/>
  <c r="P1586" s="1"/>
  <c r="H1586"/>
  <c r="U1586" s="1"/>
  <c r="J1586"/>
  <c r="M1587"/>
  <c r="M1586" s="1"/>
  <c r="L1586"/>
  <c r="S1589"/>
  <c r="N1589"/>
  <c r="F1588"/>
  <c r="I1589"/>
  <c r="U1589"/>
  <c r="P1589"/>
  <c r="H1588"/>
  <c r="J1588"/>
  <c r="M1589"/>
  <c r="L1588"/>
  <c r="L1593" s="1"/>
  <c r="T1590"/>
  <c r="O1590"/>
  <c r="S1591"/>
  <c r="N1591"/>
  <c r="I1591"/>
  <c r="V1591" s="1"/>
  <c r="U1591"/>
  <c r="P1591"/>
  <c r="M1591"/>
  <c r="T1592"/>
  <c r="O1592"/>
  <c r="G1598"/>
  <c r="T1596"/>
  <c r="O1596"/>
  <c r="I1597"/>
  <c r="S1597"/>
  <c r="N1597"/>
  <c r="U1597"/>
  <c r="P1597"/>
  <c r="S1601"/>
  <c r="N1601"/>
  <c r="F1600"/>
  <c r="S1600" s="1"/>
  <c r="I1601"/>
  <c r="U1601"/>
  <c r="P1601"/>
  <c r="H1600"/>
  <c r="U1600" s="1"/>
  <c r="J1600"/>
  <c r="M1601"/>
  <c r="T1604"/>
  <c r="O1604"/>
  <c r="G1603"/>
  <c r="S1605"/>
  <c r="N1605"/>
  <c r="I1605"/>
  <c r="U1605"/>
  <c r="P1605"/>
  <c r="T1606"/>
  <c r="O1606"/>
  <c r="S1607"/>
  <c r="N1607"/>
  <c r="I1607"/>
  <c r="V1607" s="1"/>
  <c r="U1607"/>
  <c r="P1607"/>
  <c r="S250"/>
  <c r="F252"/>
  <c r="N250"/>
  <c r="U250"/>
  <c r="H252"/>
  <c r="U252" s="1"/>
  <c r="P250"/>
  <c r="J252"/>
  <c r="N251"/>
  <c r="S251"/>
  <c r="I251"/>
  <c r="V251" s="1"/>
  <c r="P251"/>
  <c r="U251"/>
  <c r="I255"/>
  <c r="S255"/>
  <c r="N255"/>
  <c r="F254"/>
  <c r="U255"/>
  <c r="P255"/>
  <c r="P254" s="1"/>
  <c r="H254"/>
  <c r="U254" s="1"/>
  <c r="M255"/>
  <c r="M254" s="1"/>
  <c r="J254"/>
  <c r="S257"/>
  <c r="I257"/>
  <c r="N257"/>
  <c r="F256"/>
  <c r="U257"/>
  <c r="P257"/>
  <c r="H256"/>
  <c r="M257"/>
  <c r="J256"/>
  <c r="T258"/>
  <c r="O258"/>
  <c r="S259"/>
  <c r="I259"/>
  <c r="V259" s="1"/>
  <c r="N259"/>
  <c r="U259"/>
  <c r="P259"/>
  <c r="T260"/>
  <c r="O260"/>
  <c r="V239"/>
  <c r="I238"/>
  <c r="V238" s="1"/>
  <c r="V241"/>
  <c r="J342"/>
  <c r="M340"/>
  <c r="M342" s="1"/>
  <c r="T341"/>
  <c r="O341"/>
  <c r="S284"/>
  <c r="F293"/>
  <c r="U284"/>
  <c r="H293"/>
  <c r="T350"/>
  <c r="O350"/>
  <c r="G307"/>
  <c r="T307" s="1"/>
  <c r="T298"/>
  <c r="S312"/>
  <c r="F321"/>
  <c r="S321" s="1"/>
  <c r="U312"/>
  <c r="H321"/>
  <c r="U321" s="1"/>
  <c r="G335"/>
  <c r="T335" s="1"/>
  <c r="T326"/>
  <c r="V331"/>
  <c r="I330"/>
  <c r="V330" s="1"/>
  <c r="G447"/>
  <c r="T447" s="1"/>
  <c r="T445"/>
  <c r="O445"/>
  <c r="M445"/>
  <c r="T446"/>
  <c r="O446"/>
  <c r="I374"/>
  <c r="V372"/>
  <c r="H383"/>
  <c r="U374"/>
  <c r="T388"/>
  <c r="G397"/>
  <c r="T397" s="1"/>
  <c r="F426"/>
  <c r="S426" s="1"/>
  <c r="S417"/>
  <c r="H426"/>
  <c r="U426" s="1"/>
  <c r="U417"/>
  <c r="T431"/>
  <c r="G440"/>
  <c r="T440" s="1"/>
  <c r="G494"/>
  <c r="T494" s="1"/>
  <c r="T492"/>
  <c r="O492"/>
  <c r="J494"/>
  <c r="M492"/>
  <c r="M494" s="1"/>
  <c r="T493"/>
  <c r="O493"/>
  <c r="S497"/>
  <c r="N497"/>
  <c r="F496"/>
  <c r="U497"/>
  <c r="P497"/>
  <c r="P496" s="1"/>
  <c r="H496"/>
  <c r="U496" s="1"/>
  <c r="S499"/>
  <c r="N499"/>
  <c r="F498"/>
  <c r="U499"/>
  <c r="P499"/>
  <c r="H498"/>
  <c r="S500"/>
  <c r="N500"/>
  <c r="U500"/>
  <c r="P500"/>
  <c r="S501"/>
  <c r="N501"/>
  <c r="U501"/>
  <c r="P501"/>
  <c r="S502"/>
  <c r="N502"/>
  <c r="U502"/>
  <c r="P502"/>
  <c r="I554"/>
  <c r="S554"/>
  <c r="N554"/>
  <c r="H556"/>
  <c r="U556" s="1"/>
  <c r="U554"/>
  <c r="P554"/>
  <c r="V507"/>
  <c r="I506"/>
  <c r="V510"/>
  <c r="U555"/>
  <c r="P555"/>
  <c r="T559"/>
  <c r="O559"/>
  <c r="O558" s="1"/>
  <c r="G558"/>
  <c r="T558" s="1"/>
  <c r="M559"/>
  <c r="M558" s="1"/>
  <c r="J558"/>
  <c r="T561"/>
  <c r="O561"/>
  <c r="G560"/>
  <c r="M561"/>
  <c r="M560" s="1"/>
  <c r="J560"/>
  <c r="T562"/>
  <c r="O562"/>
  <c r="T563"/>
  <c r="O563"/>
  <c r="T564"/>
  <c r="O564"/>
  <c r="T526"/>
  <c r="G535"/>
  <c r="I540"/>
  <c r="V538"/>
  <c r="H549"/>
  <c r="U549" s="1"/>
  <c r="U540"/>
  <c r="G597"/>
  <c r="T588"/>
  <c r="F611"/>
  <c r="S611" s="1"/>
  <c r="S602"/>
  <c r="H611"/>
  <c r="U611" s="1"/>
  <c r="U602"/>
  <c r="V607"/>
  <c r="T616"/>
  <c r="G625"/>
  <c r="T625" s="1"/>
  <c r="F8"/>
  <c r="H8"/>
  <c r="J8"/>
  <c r="L8"/>
  <c r="T8"/>
  <c r="I9"/>
  <c r="K1579"/>
  <c r="M9"/>
  <c r="O9"/>
  <c r="S9"/>
  <c r="U9"/>
  <c r="M1581"/>
  <c r="N10"/>
  <c r="P10"/>
  <c r="T10"/>
  <c r="I11"/>
  <c r="M11"/>
  <c r="O11"/>
  <c r="S11"/>
  <c r="U11"/>
  <c r="N12"/>
  <c r="P12"/>
  <c r="T12"/>
  <c r="G13"/>
  <c r="K13"/>
  <c r="K22" s="1"/>
  <c r="N16"/>
  <c r="P16"/>
  <c r="P15" s="1"/>
  <c r="S16"/>
  <c r="U16"/>
  <c r="F17"/>
  <c r="H17"/>
  <c r="U17" s="1"/>
  <c r="J17"/>
  <c r="L17"/>
  <c r="N18"/>
  <c r="P18"/>
  <c r="T18"/>
  <c r="I19"/>
  <c r="M19"/>
  <c r="O19"/>
  <c r="S19"/>
  <c r="U19"/>
  <c r="N20"/>
  <c r="P20"/>
  <c r="T20"/>
  <c r="I21"/>
  <c r="V21" s="1"/>
  <c r="M21"/>
  <c r="O21"/>
  <c r="S21"/>
  <c r="U21"/>
  <c r="I26"/>
  <c r="K1598"/>
  <c r="M26"/>
  <c r="O26"/>
  <c r="S26"/>
  <c r="U26"/>
  <c r="M1597"/>
  <c r="N27"/>
  <c r="P27"/>
  <c r="T27"/>
  <c r="G28"/>
  <c r="K28"/>
  <c r="N31"/>
  <c r="P31"/>
  <c r="P30" s="1"/>
  <c r="T31"/>
  <c r="G32"/>
  <c r="K32"/>
  <c r="I33"/>
  <c r="K1603"/>
  <c r="K1608" s="1"/>
  <c r="M33"/>
  <c r="O33"/>
  <c r="S33"/>
  <c r="U33"/>
  <c r="M1605"/>
  <c r="N34"/>
  <c r="P34"/>
  <c r="T34"/>
  <c r="I35"/>
  <c r="M35"/>
  <c r="O35"/>
  <c r="S35"/>
  <c r="U35"/>
  <c r="M1607"/>
  <c r="N36"/>
  <c r="P36"/>
  <c r="T36"/>
  <c r="N40"/>
  <c r="P40"/>
  <c r="P42" s="1"/>
  <c r="T40"/>
  <c r="I41"/>
  <c r="V41" s="1"/>
  <c r="O41"/>
  <c r="Q41" s="1"/>
  <c r="R41" s="1"/>
  <c r="S41"/>
  <c r="U41"/>
  <c r="F42"/>
  <c r="H42"/>
  <c r="J42"/>
  <c r="J51" s="1"/>
  <c r="I45"/>
  <c r="O45"/>
  <c r="O44" s="1"/>
  <c r="I47"/>
  <c r="O47"/>
  <c r="Q47" s="1"/>
  <c r="S47"/>
  <c r="U47"/>
  <c r="N48"/>
  <c r="P48"/>
  <c r="P46" s="1"/>
  <c r="S48"/>
  <c r="N49"/>
  <c r="P49"/>
  <c r="T49"/>
  <c r="I50"/>
  <c r="V50" s="1"/>
  <c r="O50"/>
  <c r="Q50" s="1"/>
  <c r="R50" s="1"/>
  <c r="S50"/>
  <c r="U50"/>
  <c r="I54"/>
  <c r="M54"/>
  <c r="M56" s="1"/>
  <c r="M65" s="1"/>
  <c r="O54"/>
  <c r="O56" s="1"/>
  <c r="S54"/>
  <c r="U54"/>
  <c r="N55"/>
  <c r="P55"/>
  <c r="T55"/>
  <c r="G56"/>
  <c r="N59"/>
  <c r="P59"/>
  <c r="P58" s="1"/>
  <c r="T59"/>
  <c r="I61"/>
  <c r="O61"/>
  <c r="Q61" s="1"/>
  <c r="S61"/>
  <c r="U61"/>
  <c r="N62"/>
  <c r="P62"/>
  <c r="T62"/>
  <c r="I63"/>
  <c r="V63" s="1"/>
  <c r="O63"/>
  <c r="Q63" s="1"/>
  <c r="R63" s="1"/>
  <c r="S63"/>
  <c r="U63"/>
  <c r="N64"/>
  <c r="P64"/>
  <c r="P60" s="1"/>
  <c r="T64"/>
  <c r="N68"/>
  <c r="P68"/>
  <c r="T68"/>
  <c r="I69"/>
  <c r="V69" s="1"/>
  <c r="O69"/>
  <c r="O70" s="1"/>
  <c r="G70"/>
  <c r="N73"/>
  <c r="P73"/>
  <c r="P72" s="1"/>
  <c r="T73"/>
  <c r="I75"/>
  <c r="O75"/>
  <c r="S75"/>
  <c r="U75"/>
  <c r="N76"/>
  <c r="P76"/>
  <c r="P74" s="1"/>
  <c r="T76"/>
  <c r="I77"/>
  <c r="V77" s="1"/>
  <c r="O77"/>
  <c r="Q77" s="1"/>
  <c r="R77" s="1"/>
  <c r="S77"/>
  <c r="U77"/>
  <c r="N78"/>
  <c r="Q78" s="1"/>
  <c r="R78" s="1"/>
  <c r="P78"/>
  <c r="T78"/>
  <c r="F85"/>
  <c r="H85"/>
  <c r="J85"/>
  <c r="L85"/>
  <c r="G89"/>
  <c r="K89"/>
  <c r="K88" s="1"/>
  <c r="G91"/>
  <c r="K91"/>
  <c r="F92"/>
  <c r="H92"/>
  <c r="J92"/>
  <c r="L92"/>
  <c r="G93"/>
  <c r="K93"/>
  <c r="F94"/>
  <c r="H94"/>
  <c r="J94"/>
  <c r="L94"/>
  <c r="T98"/>
  <c r="I99"/>
  <c r="O99"/>
  <c r="Q99" s="1"/>
  <c r="S99"/>
  <c r="U99"/>
  <c r="N100"/>
  <c r="P100"/>
  <c r="P98" s="1"/>
  <c r="P103" s="1"/>
  <c r="T100"/>
  <c r="I101"/>
  <c r="V101" s="1"/>
  <c r="O101"/>
  <c r="Q101" s="1"/>
  <c r="R101" s="1"/>
  <c r="S101"/>
  <c r="U101"/>
  <c r="N102"/>
  <c r="P102"/>
  <c r="T102"/>
  <c r="G103"/>
  <c r="K103"/>
  <c r="K112" s="1"/>
  <c r="N106"/>
  <c r="P106"/>
  <c r="P105" s="1"/>
  <c r="S106"/>
  <c r="U106"/>
  <c r="N108"/>
  <c r="P108"/>
  <c r="T108"/>
  <c r="I109"/>
  <c r="M109"/>
  <c r="O109"/>
  <c r="Q109" s="1"/>
  <c r="R109" s="1"/>
  <c r="S109"/>
  <c r="U109"/>
  <c r="N110"/>
  <c r="Q110" s="1"/>
  <c r="R110" s="1"/>
  <c r="P110"/>
  <c r="T110"/>
  <c r="I111"/>
  <c r="V111" s="1"/>
  <c r="M111"/>
  <c r="O111"/>
  <c r="Q111" s="1"/>
  <c r="R111" s="1"/>
  <c r="S111"/>
  <c r="U111"/>
  <c r="I116"/>
  <c r="M116"/>
  <c r="M118" s="1"/>
  <c r="O116"/>
  <c r="O118" s="1"/>
  <c r="S116"/>
  <c r="U116"/>
  <c r="N117"/>
  <c r="P117"/>
  <c r="T117"/>
  <c r="G118"/>
  <c r="N121"/>
  <c r="P121"/>
  <c r="P120" s="1"/>
  <c r="T121"/>
  <c r="I123"/>
  <c r="O123"/>
  <c r="S123"/>
  <c r="U123"/>
  <c r="N124"/>
  <c r="Q124" s="1"/>
  <c r="R124" s="1"/>
  <c r="P124"/>
  <c r="T124"/>
  <c r="I125"/>
  <c r="V125" s="1"/>
  <c r="O125"/>
  <c r="Q125" s="1"/>
  <c r="R125" s="1"/>
  <c r="S125"/>
  <c r="U125"/>
  <c r="N126"/>
  <c r="P126"/>
  <c r="T126"/>
  <c r="N130"/>
  <c r="P130"/>
  <c r="P132" s="1"/>
  <c r="T130"/>
  <c r="I131"/>
  <c r="V131" s="1"/>
  <c r="O131"/>
  <c r="Q131" s="1"/>
  <c r="R131" s="1"/>
  <c r="S131"/>
  <c r="U131"/>
  <c r="F132"/>
  <c r="H132"/>
  <c r="J132"/>
  <c r="J141" s="1"/>
  <c r="I135"/>
  <c r="O135"/>
  <c r="O134" s="1"/>
  <c r="S135"/>
  <c r="U135"/>
  <c r="N137"/>
  <c r="P137"/>
  <c r="T137"/>
  <c r="I138"/>
  <c r="V138" s="1"/>
  <c r="O138"/>
  <c r="S138"/>
  <c r="U138"/>
  <c r="N139"/>
  <c r="P139"/>
  <c r="T139"/>
  <c r="I140"/>
  <c r="V140" s="1"/>
  <c r="O140"/>
  <c r="Q140" s="1"/>
  <c r="R140" s="1"/>
  <c r="S140"/>
  <c r="U140"/>
  <c r="N144"/>
  <c r="P144"/>
  <c r="P146" s="1"/>
  <c r="T144"/>
  <c r="I145"/>
  <c r="V145" s="1"/>
  <c r="O145"/>
  <c r="Q145" s="1"/>
  <c r="R145" s="1"/>
  <c r="S145"/>
  <c r="U145"/>
  <c r="F146"/>
  <c r="H146"/>
  <c r="J146"/>
  <c r="J155" s="1"/>
  <c r="J171" s="1"/>
  <c r="M171" s="1"/>
  <c r="I149"/>
  <c r="O149"/>
  <c r="O148" s="1"/>
  <c r="S149"/>
  <c r="U149"/>
  <c r="N151"/>
  <c r="P151"/>
  <c r="T151"/>
  <c r="I152"/>
  <c r="V152" s="1"/>
  <c r="O152"/>
  <c r="Q152" s="1"/>
  <c r="R152" s="1"/>
  <c r="S152"/>
  <c r="U152"/>
  <c r="N153"/>
  <c r="P153"/>
  <c r="T153"/>
  <c r="I154"/>
  <c r="V154" s="1"/>
  <c r="O154"/>
  <c r="Q154" s="1"/>
  <c r="R154" s="1"/>
  <c r="S154"/>
  <c r="U154"/>
  <c r="N158"/>
  <c r="P158"/>
  <c r="T158"/>
  <c r="I159"/>
  <c r="V159" s="1"/>
  <c r="O159"/>
  <c r="O160" s="1"/>
  <c r="G160"/>
  <c r="N163"/>
  <c r="P163"/>
  <c r="P162" s="1"/>
  <c r="S163"/>
  <c r="N165"/>
  <c r="P165"/>
  <c r="I166"/>
  <c r="V166" s="1"/>
  <c r="O166"/>
  <c r="Q166" s="1"/>
  <c r="R166" s="1"/>
  <c r="N167"/>
  <c r="P167"/>
  <c r="I168"/>
  <c r="V168" s="1"/>
  <c r="O168"/>
  <c r="Q168" s="1"/>
  <c r="R168" s="1"/>
  <c r="F175"/>
  <c r="V23" i="19" s="1"/>
  <c r="H175" i="8"/>
  <c r="X23" i="19" s="1"/>
  <c r="J175" i="8"/>
  <c r="M175" s="1"/>
  <c r="G179"/>
  <c r="G181"/>
  <c r="I181" s="1"/>
  <c r="F182"/>
  <c r="H182"/>
  <c r="G183"/>
  <c r="F184"/>
  <c r="H184"/>
  <c r="I189"/>
  <c r="M189"/>
  <c r="M188" s="1"/>
  <c r="O189"/>
  <c r="Q189" s="1"/>
  <c r="N190"/>
  <c r="P190"/>
  <c r="P188" s="1"/>
  <c r="I191"/>
  <c r="V191" s="1"/>
  <c r="O191"/>
  <c r="Q191" s="1"/>
  <c r="R191" s="1"/>
  <c r="N192"/>
  <c r="P192"/>
  <c r="N196"/>
  <c r="P196"/>
  <c r="P195" s="1"/>
  <c r="S196"/>
  <c r="U196"/>
  <c r="L261"/>
  <c r="N198"/>
  <c r="P198"/>
  <c r="I199"/>
  <c r="M199"/>
  <c r="O199"/>
  <c r="N200"/>
  <c r="P200"/>
  <c r="I201"/>
  <c r="V201" s="1"/>
  <c r="M201"/>
  <c r="O201"/>
  <c r="I206"/>
  <c r="M206"/>
  <c r="M208" s="1"/>
  <c r="M217" s="1"/>
  <c r="O206"/>
  <c r="O208" s="1"/>
  <c r="N207"/>
  <c r="Q207" s="1"/>
  <c r="R207" s="1"/>
  <c r="P207"/>
  <c r="G208"/>
  <c r="N211"/>
  <c r="P211"/>
  <c r="P210" s="1"/>
  <c r="K351"/>
  <c r="M359"/>
  <c r="F412"/>
  <c r="H412"/>
  <c r="U412" s="1"/>
  <c r="K412"/>
  <c r="K442" s="1"/>
  <c r="L565"/>
  <c r="S1580"/>
  <c r="N1580"/>
  <c r="F1579"/>
  <c r="F1584" s="1"/>
  <c r="U1580"/>
  <c r="P1580"/>
  <c r="H1579"/>
  <c r="H1584" s="1"/>
  <c r="U1584" s="1"/>
  <c r="M1580"/>
  <c r="J1579"/>
  <c r="T1581"/>
  <c r="O1581"/>
  <c r="S1582"/>
  <c r="N1582"/>
  <c r="U1582"/>
  <c r="P1582"/>
  <c r="G1584"/>
  <c r="T1584" s="1"/>
  <c r="T1583"/>
  <c r="O1583"/>
  <c r="K1584"/>
  <c r="T1587"/>
  <c r="O1587"/>
  <c r="O1586" s="1"/>
  <c r="G1586"/>
  <c r="T1586" s="1"/>
  <c r="K1586"/>
  <c r="T1589"/>
  <c r="O1589"/>
  <c r="G1588"/>
  <c r="K1588"/>
  <c r="K1593" s="1"/>
  <c r="S1590"/>
  <c r="N1590"/>
  <c r="I1590"/>
  <c r="V1590" s="1"/>
  <c r="U1590"/>
  <c r="P1590"/>
  <c r="M1590"/>
  <c r="T1591"/>
  <c r="O1591"/>
  <c r="S1592"/>
  <c r="N1592"/>
  <c r="I1592"/>
  <c r="V1592" s="1"/>
  <c r="U1592"/>
  <c r="P1592"/>
  <c r="I1596"/>
  <c r="F1598"/>
  <c r="S1596"/>
  <c r="N1596"/>
  <c r="H1598"/>
  <c r="U1598" s="1"/>
  <c r="U1596"/>
  <c r="P1596"/>
  <c r="P1598" s="1"/>
  <c r="M1596"/>
  <c r="J1598"/>
  <c r="T1597"/>
  <c r="O1597"/>
  <c r="T1601"/>
  <c r="O1601"/>
  <c r="G1600"/>
  <c r="T1600" s="1"/>
  <c r="S1604"/>
  <c r="N1604"/>
  <c r="F1603"/>
  <c r="I1604"/>
  <c r="U1604"/>
  <c r="P1604"/>
  <c r="H1603"/>
  <c r="J1603"/>
  <c r="M1604"/>
  <c r="M1603" s="1"/>
  <c r="T1605"/>
  <c r="O1605"/>
  <c r="S1606"/>
  <c r="N1606"/>
  <c r="I1606"/>
  <c r="V1606" s="1"/>
  <c r="U1606"/>
  <c r="P1606"/>
  <c r="T1607"/>
  <c r="O1607"/>
  <c r="T251"/>
  <c r="O251"/>
  <c r="T255"/>
  <c r="O255"/>
  <c r="O254" s="1"/>
  <c r="G254"/>
  <c r="T254" s="1"/>
  <c r="O257"/>
  <c r="G256"/>
  <c r="T257"/>
  <c r="N258"/>
  <c r="S258"/>
  <c r="I258"/>
  <c r="P258"/>
  <c r="U258"/>
  <c r="O259"/>
  <c r="T259"/>
  <c r="N260"/>
  <c r="S260"/>
  <c r="I260"/>
  <c r="V260" s="1"/>
  <c r="P260"/>
  <c r="U260"/>
  <c r="T213"/>
  <c r="O213"/>
  <c r="I213"/>
  <c r="G231"/>
  <c r="T231" s="1"/>
  <c r="T222"/>
  <c r="N224"/>
  <c r="F245"/>
  <c r="S245" s="1"/>
  <c r="S236"/>
  <c r="H245"/>
  <c r="U245" s="1"/>
  <c r="U236"/>
  <c r="N340"/>
  <c r="S340"/>
  <c r="P340"/>
  <c r="U340"/>
  <c r="T345"/>
  <c r="O345"/>
  <c r="O344" s="1"/>
  <c r="G344"/>
  <c r="T344" s="1"/>
  <c r="M345"/>
  <c r="M344" s="1"/>
  <c r="J344"/>
  <c r="T347"/>
  <c r="O347"/>
  <c r="G346"/>
  <c r="M347"/>
  <c r="T348"/>
  <c r="O348"/>
  <c r="T349"/>
  <c r="O349"/>
  <c r="I350"/>
  <c r="V350" s="1"/>
  <c r="S350"/>
  <c r="N350"/>
  <c r="U350"/>
  <c r="P350"/>
  <c r="S298"/>
  <c r="F307"/>
  <c r="S307" s="1"/>
  <c r="U298"/>
  <c r="H307"/>
  <c r="U307" s="1"/>
  <c r="G321"/>
  <c r="T321" s="1"/>
  <c r="T312"/>
  <c r="V315"/>
  <c r="I314"/>
  <c r="V314" s="1"/>
  <c r="S326"/>
  <c r="F335"/>
  <c r="S335" s="1"/>
  <c r="U326"/>
  <c r="H335"/>
  <c r="U335" s="1"/>
  <c r="I445"/>
  <c r="S445"/>
  <c r="N445"/>
  <c r="H447"/>
  <c r="U447" s="1"/>
  <c r="U445"/>
  <c r="P445"/>
  <c r="V355"/>
  <c r="I354"/>
  <c r="V354" s="1"/>
  <c r="I359"/>
  <c r="V358"/>
  <c r="U446"/>
  <c r="P446"/>
  <c r="T450"/>
  <c r="O450"/>
  <c r="M450"/>
  <c r="J449"/>
  <c r="T453"/>
  <c r="O453"/>
  <c r="G452"/>
  <c r="M453"/>
  <c r="J452"/>
  <c r="T454"/>
  <c r="O454"/>
  <c r="T455"/>
  <c r="O455"/>
  <c r="T456"/>
  <c r="O456"/>
  <c r="T374"/>
  <c r="G383"/>
  <c r="I388"/>
  <c r="V386"/>
  <c r="H397"/>
  <c r="U397" s="1"/>
  <c r="U388"/>
  <c r="T417"/>
  <c r="G426"/>
  <c r="T426" s="1"/>
  <c r="I431"/>
  <c r="V429"/>
  <c r="H440"/>
  <c r="U440" s="1"/>
  <c r="U431"/>
  <c r="F494"/>
  <c r="S494" s="1"/>
  <c r="S492"/>
  <c r="N492"/>
  <c r="I492"/>
  <c r="H494"/>
  <c r="U494" s="1"/>
  <c r="U492"/>
  <c r="P492"/>
  <c r="S493"/>
  <c r="N493"/>
  <c r="I493"/>
  <c r="V493" s="1"/>
  <c r="U493"/>
  <c r="P493"/>
  <c r="J496"/>
  <c r="J498"/>
  <c r="J503" s="1"/>
  <c r="V483"/>
  <c r="I482"/>
  <c r="V482" s="1"/>
  <c r="V485"/>
  <c r="I484"/>
  <c r="V484" s="1"/>
  <c r="G556"/>
  <c r="T556" s="1"/>
  <c r="T554"/>
  <c r="O554"/>
  <c r="M554"/>
  <c r="T555"/>
  <c r="O555"/>
  <c r="I526"/>
  <c r="V524"/>
  <c r="H535"/>
  <c r="U526"/>
  <c r="T540"/>
  <c r="G549"/>
  <c r="T549" s="1"/>
  <c r="S588"/>
  <c r="F597"/>
  <c r="U588"/>
  <c r="H597"/>
  <c r="G611"/>
  <c r="T611" s="1"/>
  <c r="T602"/>
  <c r="F625"/>
  <c r="S625" s="1"/>
  <c r="S616"/>
  <c r="H625"/>
  <c r="U625" s="1"/>
  <c r="U616"/>
  <c r="V621"/>
  <c r="I620"/>
  <c r="V620" s="1"/>
  <c r="N9"/>
  <c r="P9"/>
  <c r="I10"/>
  <c r="M10"/>
  <c r="O10"/>
  <c r="N11"/>
  <c r="P11"/>
  <c r="I12"/>
  <c r="M12"/>
  <c r="O12"/>
  <c r="I16"/>
  <c r="M16"/>
  <c r="M15" s="1"/>
  <c r="O16"/>
  <c r="O15" s="1"/>
  <c r="T16"/>
  <c r="I18"/>
  <c r="M18"/>
  <c r="O18"/>
  <c r="N19"/>
  <c r="Q19" s="1"/>
  <c r="R19" s="1"/>
  <c r="P19"/>
  <c r="I20"/>
  <c r="V20" s="1"/>
  <c r="M20"/>
  <c r="O20"/>
  <c r="N21"/>
  <c r="P21"/>
  <c r="N26"/>
  <c r="P26"/>
  <c r="I27"/>
  <c r="M27"/>
  <c r="O27"/>
  <c r="F28"/>
  <c r="H28"/>
  <c r="J28"/>
  <c r="J37" s="1"/>
  <c r="J81" s="1"/>
  <c r="L28"/>
  <c r="L37" s="1"/>
  <c r="L81" s="1"/>
  <c r="I31"/>
  <c r="M31"/>
  <c r="M30" s="1"/>
  <c r="O31"/>
  <c r="O30" s="1"/>
  <c r="L1608"/>
  <c r="N33"/>
  <c r="P33"/>
  <c r="I34"/>
  <c r="M34"/>
  <c r="O34"/>
  <c r="N35"/>
  <c r="Q35" s="1"/>
  <c r="R35" s="1"/>
  <c r="P35"/>
  <c r="I36"/>
  <c r="V36" s="1"/>
  <c r="M36"/>
  <c r="O36"/>
  <c r="S36"/>
  <c r="U36"/>
  <c r="I40"/>
  <c r="O40"/>
  <c r="O42" s="1"/>
  <c r="N45"/>
  <c r="P45"/>
  <c r="P44" s="1"/>
  <c r="O48"/>
  <c r="I49"/>
  <c r="V49" s="1"/>
  <c r="N54"/>
  <c r="P54"/>
  <c r="P56" s="1"/>
  <c r="I55"/>
  <c r="V55" s="1"/>
  <c r="I59"/>
  <c r="I62"/>
  <c r="V62" s="1"/>
  <c r="I64"/>
  <c r="V64" s="1"/>
  <c r="I68"/>
  <c r="M68"/>
  <c r="M70" s="1"/>
  <c r="M79" s="1"/>
  <c r="S68"/>
  <c r="U68"/>
  <c r="N69"/>
  <c r="P69"/>
  <c r="I73"/>
  <c r="I76"/>
  <c r="V76" s="1"/>
  <c r="I78"/>
  <c r="V78" s="1"/>
  <c r="G85"/>
  <c r="K85"/>
  <c r="K86" s="1"/>
  <c r="F89"/>
  <c r="H89"/>
  <c r="J89"/>
  <c r="L89"/>
  <c r="L88" s="1"/>
  <c r="F91"/>
  <c r="H91"/>
  <c r="J91"/>
  <c r="L91"/>
  <c r="G92"/>
  <c r="K92"/>
  <c r="F93"/>
  <c r="H93"/>
  <c r="J93"/>
  <c r="M93" s="1"/>
  <c r="L93"/>
  <c r="G94"/>
  <c r="K94"/>
  <c r="S98"/>
  <c r="U98"/>
  <c r="I100"/>
  <c r="V100" s="1"/>
  <c r="I102"/>
  <c r="V102" s="1"/>
  <c r="O102"/>
  <c r="F103"/>
  <c r="H103"/>
  <c r="J103"/>
  <c r="J112" s="1"/>
  <c r="L103"/>
  <c r="L112" s="1"/>
  <c r="I106"/>
  <c r="M106"/>
  <c r="M105" s="1"/>
  <c r="O106"/>
  <c r="O105" s="1"/>
  <c r="I108"/>
  <c r="M108"/>
  <c r="S108"/>
  <c r="U108"/>
  <c r="T109"/>
  <c r="I110"/>
  <c r="V110" s="1"/>
  <c r="M110"/>
  <c r="S110"/>
  <c r="U110"/>
  <c r="T111"/>
  <c r="N116"/>
  <c r="P116"/>
  <c r="I117"/>
  <c r="V117" s="1"/>
  <c r="I121"/>
  <c r="I124"/>
  <c r="V124" s="1"/>
  <c r="I126"/>
  <c r="V126" s="1"/>
  <c r="I130"/>
  <c r="O130"/>
  <c r="I137"/>
  <c r="I139"/>
  <c r="V139" s="1"/>
  <c r="I144"/>
  <c r="O144"/>
  <c r="I151"/>
  <c r="I153"/>
  <c r="V153" s="1"/>
  <c r="I158"/>
  <c r="M158"/>
  <c r="M160" s="1"/>
  <c r="M169" s="1"/>
  <c r="S158"/>
  <c r="U158"/>
  <c r="N159"/>
  <c r="Q159" s="1"/>
  <c r="P159"/>
  <c r="O163"/>
  <c r="O162" s="1"/>
  <c r="I165"/>
  <c r="I167"/>
  <c r="V167" s="1"/>
  <c r="G188"/>
  <c r="S188"/>
  <c r="U188"/>
  <c r="I190"/>
  <c r="V190" s="1"/>
  <c r="I192"/>
  <c r="M192"/>
  <c r="M193" s="1"/>
  <c r="O192"/>
  <c r="S192"/>
  <c r="U192"/>
  <c r="F193"/>
  <c r="H193"/>
  <c r="J193"/>
  <c r="J202" s="1"/>
  <c r="L193"/>
  <c r="L202" s="1"/>
  <c r="I196"/>
  <c r="M196"/>
  <c r="M195" s="1"/>
  <c r="O196"/>
  <c r="O195" s="1"/>
  <c r="T196"/>
  <c r="G197"/>
  <c r="T197" s="1"/>
  <c r="K197"/>
  <c r="I198"/>
  <c r="K256"/>
  <c r="M198"/>
  <c r="M197" s="1"/>
  <c r="O198"/>
  <c r="S198"/>
  <c r="U198"/>
  <c r="M258"/>
  <c r="N199"/>
  <c r="P199"/>
  <c r="T199"/>
  <c r="I200"/>
  <c r="V200" s="1"/>
  <c r="M200"/>
  <c r="O200"/>
  <c r="S200"/>
  <c r="U200"/>
  <c r="M260"/>
  <c r="N201"/>
  <c r="Q201" s="1"/>
  <c r="R201" s="1"/>
  <c r="P201"/>
  <c r="T201"/>
  <c r="N206"/>
  <c r="P206"/>
  <c r="P208" s="1"/>
  <c r="I207"/>
  <c r="V207" s="1"/>
  <c r="I211"/>
  <c r="M231"/>
  <c r="M240"/>
  <c r="L351"/>
  <c r="M349"/>
  <c r="M337"/>
  <c r="V319"/>
  <c r="V356"/>
  <c r="V357"/>
  <c r="L457"/>
  <c r="M454"/>
  <c r="M455"/>
  <c r="M456"/>
  <c r="V387"/>
  <c r="T402"/>
  <c r="G412"/>
  <c r="T412" s="1"/>
  <c r="L412"/>
  <c r="L442" s="1"/>
  <c r="V430"/>
  <c r="L503"/>
  <c r="T480"/>
  <c r="T489"/>
  <c r="V486"/>
  <c r="V487"/>
  <c r="M511"/>
  <c r="K565"/>
  <c r="V525"/>
  <c r="G632"/>
  <c r="T632" s="1"/>
  <c r="T630"/>
  <c r="O630"/>
  <c r="T631"/>
  <c r="O631"/>
  <c r="G722"/>
  <c r="T722" s="1"/>
  <c r="T720"/>
  <c r="O720"/>
  <c r="J722"/>
  <c r="M720"/>
  <c r="T721"/>
  <c r="O721"/>
  <c r="S725"/>
  <c r="N725"/>
  <c r="F724"/>
  <c r="U725"/>
  <c r="P725"/>
  <c r="P724" s="1"/>
  <c r="H724"/>
  <c r="U724" s="1"/>
  <c r="S727"/>
  <c r="N727"/>
  <c r="F726"/>
  <c r="U727"/>
  <c r="P727"/>
  <c r="H726"/>
  <c r="S728"/>
  <c r="N728"/>
  <c r="U728"/>
  <c r="P728"/>
  <c r="S729"/>
  <c r="N729"/>
  <c r="U729"/>
  <c r="P729"/>
  <c r="S730"/>
  <c r="N730"/>
  <c r="U730"/>
  <c r="P730"/>
  <c r="G673"/>
  <c r="T664"/>
  <c r="V667"/>
  <c r="I666"/>
  <c r="V666" s="1"/>
  <c r="V669"/>
  <c r="I668"/>
  <c r="V668" s="1"/>
  <c r="S678"/>
  <c r="F687"/>
  <c r="S687" s="1"/>
  <c r="U678"/>
  <c r="H687"/>
  <c r="U687" s="1"/>
  <c r="G701"/>
  <c r="T701" s="1"/>
  <c r="T692"/>
  <c r="V695"/>
  <c r="I694"/>
  <c r="V694" s="1"/>
  <c r="V697"/>
  <c r="I696"/>
  <c r="V696" s="1"/>
  <c r="S706"/>
  <c r="F715"/>
  <c r="S715" s="1"/>
  <c r="U706"/>
  <c r="H715"/>
  <c r="U715" s="1"/>
  <c r="F840"/>
  <c r="S838"/>
  <c r="N838"/>
  <c r="H840"/>
  <c r="U840" s="1"/>
  <c r="U838"/>
  <c r="P838"/>
  <c r="V735"/>
  <c r="I734"/>
  <c r="V734" s="1"/>
  <c r="S839"/>
  <c r="N839"/>
  <c r="U839"/>
  <c r="P839"/>
  <c r="T843"/>
  <c r="O843"/>
  <c r="O842" s="1"/>
  <c r="G842"/>
  <c r="T842" s="1"/>
  <c r="J842"/>
  <c r="M843"/>
  <c r="M842" s="1"/>
  <c r="T845"/>
  <c r="O845"/>
  <c r="G844"/>
  <c r="J844"/>
  <c r="M845"/>
  <c r="T846"/>
  <c r="O846"/>
  <c r="T847"/>
  <c r="O847"/>
  <c r="T848"/>
  <c r="O848"/>
  <c r="T754"/>
  <c r="G763"/>
  <c r="S768"/>
  <c r="F777"/>
  <c r="S777" s="1"/>
  <c r="U768"/>
  <c r="H777"/>
  <c r="U777" s="1"/>
  <c r="G791"/>
  <c r="T791" s="1"/>
  <c r="T782"/>
  <c r="V785"/>
  <c r="I784"/>
  <c r="V784" s="1"/>
  <c r="S796"/>
  <c r="F805"/>
  <c r="S805" s="1"/>
  <c r="U796"/>
  <c r="H805"/>
  <c r="U805" s="1"/>
  <c r="G819"/>
  <c r="T819" s="1"/>
  <c r="T810"/>
  <c r="V813"/>
  <c r="I812"/>
  <c r="V812" s="1"/>
  <c r="S824"/>
  <c r="F833"/>
  <c r="S833" s="1"/>
  <c r="U824"/>
  <c r="H833"/>
  <c r="U833" s="1"/>
  <c r="F902"/>
  <c r="S900"/>
  <c r="N900"/>
  <c r="H902"/>
  <c r="U902" s="1"/>
  <c r="U900"/>
  <c r="P900"/>
  <c r="V853"/>
  <c r="I852"/>
  <c r="V852" s="1"/>
  <c r="S901"/>
  <c r="N901"/>
  <c r="U901"/>
  <c r="P901"/>
  <c r="T905"/>
  <c r="O905"/>
  <c r="O904" s="1"/>
  <c r="G904"/>
  <c r="T904" s="1"/>
  <c r="J904"/>
  <c r="M905"/>
  <c r="M904" s="1"/>
  <c r="T907"/>
  <c r="O907"/>
  <c r="G906"/>
  <c r="J906"/>
  <c r="M907"/>
  <c r="T908"/>
  <c r="O908"/>
  <c r="T909"/>
  <c r="O909"/>
  <c r="T910"/>
  <c r="O910"/>
  <c r="T872"/>
  <c r="G881"/>
  <c r="G895"/>
  <c r="T895" s="1"/>
  <c r="T886"/>
  <c r="V889"/>
  <c r="I888"/>
  <c r="V888" s="1"/>
  <c r="V891"/>
  <c r="I890"/>
  <c r="V890" s="1"/>
  <c r="J1048"/>
  <c r="M1046"/>
  <c r="I934"/>
  <c r="V932"/>
  <c r="H943"/>
  <c r="U934"/>
  <c r="G957"/>
  <c r="T957" s="1"/>
  <c r="T948"/>
  <c r="V953"/>
  <c r="I952"/>
  <c r="V952" s="1"/>
  <c r="S962"/>
  <c r="F971"/>
  <c r="S971" s="1"/>
  <c r="U962"/>
  <c r="H971"/>
  <c r="U971" s="1"/>
  <c r="G985"/>
  <c r="T985" s="1"/>
  <c r="T976"/>
  <c r="V979"/>
  <c r="I978"/>
  <c r="V978" s="1"/>
  <c r="I990"/>
  <c r="V988"/>
  <c r="H999"/>
  <c r="U999" s="1"/>
  <c r="U990"/>
  <c r="T1004"/>
  <c r="G1013"/>
  <c r="T1013" s="1"/>
  <c r="I1018"/>
  <c r="V1016"/>
  <c r="H1027"/>
  <c r="U1027" s="1"/>
  <c r="U1018"/>
  <c r="T1032"/>
  <c r="S213"/>
  <c r="U213"/>
  <c r="N214"/>
  <c r="P214"/>
  <c r="T214"/>
  <c r="I215"/>
  <c r="V215" s="1"/>
  <c r="O215"/>
  <c r="Q215" s="1"/>
  <c r="R215" s="1"/>
  <c r="S215"/>
  <c r="U215"/>
  <c r="N216"/>
  <c r="P216"/>
  <c r="P212" s="1"/>
  <c r="T216"/>
  <c r="N220"/>
  <c r="P220"/>
  <c r="P222" s="1"/>
  <c r="T220"/>
  <c r="I221"/>
  <c r="V221" s="1"/>
  <c r="O221"/>
  <c r="Q221" s="1"/>
  <c r="R221" s="1"/>
  <c r="S221"/>
  <c r="U221"/>
  <c r="F222"/>
  <c r="H222"/>
  <c r="J222"/>
  <c r="J231" s="1"/>
  <c r="J247" s="1"/>
  <c r="M247" s="1"/>
  <c r="I225"/>
  <c r="O225"/>
  <c r="O224" s="1"/>
  <c r="S225"/>
  <c r="U225"/>
  <c r="N227"/>
  <c r="P227"/>
  <c r="T227"/>
  <c r="I228"/>
  <c r="V228" s="1"/>
  <c r="O228"/>
  <c r="Q228" s="1"/>
  <c r="R228" s="1"/>
  <c r="S228"/>
  <c r="U228"/>
  <c r="N229"/>
  <c r="P229"/>
  <c r="T229"/>
  <c r="I230"/>
  <c r="V230" s="1"/>
  <c r="O230"/>
  <c r="Q230" s="1"/>
  <c r="R230" s="1"/>
  <c r="S230"/>
  <c r="U230"/>
  <c r="I234"/>
  <c r="M234"/>
  <c r="M236" s="1"/>
  <c r="M245" s="1"/>
  <c r="O234"/>
  <c r="O236" s="1"/>
  <c r="S234"/>
  <c r="U234"/>
  <c r="N235"/>
  <c r="P235"/>
  <c r="T235"/>
  <c r="G236"/>
  <c r="N239"/>
  <c r="P239"/>
  <c r="P238" s="1"/>
  <c r="S239"/>
  <c r="N241"/>
  <c r="P241"/>
  <c r="S241"/>
  <c r="N242"/>
  <c r="P242"/>
  <c r="T242"/>
  <c r="I243"/>
  <c r="V243" s="1"/>
  <c r="O243"/>
  <c r="Q243" s="1"/>
  <c r="R243" s="1"/>
  <c r="S243"/>
  <c r="U243"/>
  <c r="N244"/>
  <c r="P244"/>
  <c r="T244"/>
  <c r="S264"/>
  <c r="U264"/>
  <c r="N265"/>
  <c r="P265"/>
  <c r="T265"/>
  <c r="I266"/>
  <c r="V266" s="1"/>
  <c r="O266"/>
  <c r="O264" s="1"/>
  <c r="S266"/>
  <c r="U266"/>
  <c r="N267"/>
  <c r="P267"/>
  <c r="T267"/>
  <c r="I268"/>
  <c r="M268"/>
  <c r="M269" s="1"/>
  <c r="O268"/>
  <c r="S268"/>
  <c r="U268"/>
  <c r="F269"/>
  <c r="H269"/>
  <c r="J269"/>
  <c r="J278" s="1"/>
  <c r="L269"/>
  <c r="L278" s="1"/>
  <c r="I272"/>
  <c r="M272"/>
  <c r="M271" s="1"/>
  <c r="O272"/>
  <c r="O271" s="1"/>
  <c r="T272"/>
  <c r="I274"/>
  <c r="M274"/>
  <c r="O274"/>
  <c r="S274"/>
  <c r="U274"/>
  <c r="N275"/>
  <c r="P275"/>
  <c r="T275"/>
  <c r="I276"/>
  <c r="V276" s="1"/>
  <c r="M276"/>
  <c r="O276"/>
  <c r="Q276" s="1"/>
  <c r="R276" s="1"/>
  <c r="S276"/>
  <c r="U276"/>
  <c r="N277"/>
  <c r="P277"/>
  <c r="T277"/>
  <c r="N282"/>
  <c r="P282"/>
  <c r="T282"/>
  <c r="I283"/>
  <c r="V283" s="1"/>
  <c r="O283"/>
  <c r="O284" s="1"/>
  <c r="G284"/>
  <c r="N287"/>
  <c r="P287"/>
  <c r="P286" s="1"/>
  <c r="N289"/>
  <c r="P289"/>
  <c r="N290"/>
  <c r="P290"/>
  <c r="N291"/>
  <c r="P291"/>
  <c r="N292"/>
  <c r="P292"/>
  <c r="S292"/>
  <c r="U292"/>
  <c r="I296"/>
  <c r="M296"/>
  <c r="M298" s="1"/>
  <c r="M307" s="1"/>
  <c r="O296"/>
  <c r="T296"/>
  <c r="I297"/>
  <c r="V297" s="1"/>
  <c r="O297"/>
  <c r="N301"/>
  <c r="P301"/>
  <c r="P300" s="1"/>
  <c r="N303"/>
  <c r="P303"/>
  <c r="N304"/>
  <c r="P304"/>
  <c r="N305"/>
  <c r="P305"/>
  <c r="N306"/>
  <c r="P306"/>
  <c r="I310"/>
  <c r="M310"/>
  <c r="M312" s="1"/>
  <c r="M321" s="1"/>
  <c r="O310"/>
  <c r="T310"/>
  <c r="I311"/>
  <c r="V311" s="1"/>
  <c r="O311"/>
  <c r="N315"/>
  <c r="P315"/>
  <c r="P314" s="1"/>
  <c r="S315"/>
  <c r="N317"/>
  <c r="P317"/>
  <c r="N318"/>
  <c r="P318"/>
  <c r="S318"/>
  <c r="N319"/>
  <c r="P319"/>
  <c r="S319"/>
  <c r="N320"/>
  <c r="P320"/>
  <c r="S320"/>
  <c r="I324"/>
  <c r="M324"/>
  <c r="M326" s="1"/>
  <c r="M335" s="1"/>
  <c r="O324"/>
  <c r="T324"/>
  <c r="I325"/>
  <c r="V325" s="1"/>
  <c r="O325"/>
  <c r="N329"/>
  <c r="P329"/>
  <c r="P328" s="1"/>
  <c r="N331"/>
  <c r="P331"/>
  <c r="S331"/>
  <c r="N332"/>
  <c r="P332"/>
  <c r="S332"/>
  <c r="N333"/>
  <c r="P333"/>
  <c r="S333"/>
  <c r="N334"/>
  <c r="P334"/>
  <c r="S334"/>
  <c r="G340"/>
  <c r="F341"/>
  <c r="V25" i="19" s="1"/>
  <c r="H341" i="8"/>
  <c r="F345"/>
  <c r="H345"/>
  <c r="F347"/>
  <c r="H347"/>
  <c r="F348"/>
  <c r="H348"/>
  <c r="J348"/>
  <c r="M348" s="1"/>
  <c r="F349"/>
  <c r="H349"/>
  <c r="S354"/>
  <c r="U354"/>
  <c r="N355"/>
  <c r="P355"/>
  <c r="S355"/>
  <c r="N356"/>
  <c r="P356"/>
  <c r="S356"/>
  <c r="N357"/>
  <c r="P357"/>
  <c r="S357"/>
  <c r="N358"/>
  <c r="P358"/>
  <c r="S358"/>
  <c r="U358"/>
  <c r="F359"/>
  <c r="H359"/>
  <c r="J359"/>
  <c r="J368" s="1"/>
  <c r="L359"/>
  <c r="L368" s="1"/>
  <c r="I362"/>
  <c r="M362"/>
  <c r="M361" s="1"/>
  <c r="O362"/>
  <c r="O361" s="1"/>
  <c r="T362"/>
  <c r="I364"/>
  <c r="M364"/>
  <c r="O364"/>
  <c r="T364"/>
  <c r="I365"/>
  <c r="M365"/>
  <c r="O365"/>
  <c r="T365"/>
  <c r="I366"/>
  <c r="V366" s="1"/>
  <c r="M366"/>
  <c r="O366"/>
  <c r="T366"/>
  <c r="I367"/>
  <c r="V367" s="1"/>
  <c r="M367"/>
  <c r="O367"/>
  <c r="T367"/>
  <c r="N372"/>
  <c r="P372"/>
  <c r="S372"/>
  <c r="U372"/>
  <c r="N373"/>
  <c r="P373"/>
  <c r="S373"/>
  <c r="F374"/>
  <c r="J374"/>
  <c r="J383" s="1"/>
  <c r="I377"/>
  <c r="O377"/>
  <c r="O376" s="1"/>
  <c r="I379"/>
  <c r="O379"/>
  <c r="I380"/>
  <c r="V380" s="1"/>
  <c r="O380"/>
  <c r="I381"/>
  <c r="V381" s="1"/>
  <c r="O381"/>
  <c r="I382"/>
  <c r="V382" s="1"/>
  <c r="O382"/>
  <c r="N386"/>
  <c r="P386"/>
  <c r="S386"/>
  <c r="U386"/>
  <c r="N387"/>
  <c r="P387"/>
  <c r="S387"/>
  <c r="F388"/>
  <c r="J388"/>
  <c r="J397" s="1"/>
  <c r="I391"/>
  <c r="O391"/>
  <c r="O390" s="1"/>
  <c r="I393"/>
  <c r="O393"/>
  <c r="I394"/>
  <c r="V394" s="1"/>
  <c r="O394"/>
  <c r="I395"/>
  <c r="V395" s="1"/>
  <c r="O395"/>
  <c r="I396"/>
  <c r="V396" s="1"/>
  <c r="O396"/>
  <c r="N400"/>
  <c r="P400"/>
  <c r="S400"/>
  <c r="U400"/>
  <c r="N401"/>
  <c r="P401"/>
  <c r="S401"/>
  <c r="J402"/>
  <c r="J412" s="1"/>
  <c r="I406"/>
  <c r="M406"/>
  <c r="M404" s="1"/>
  <c r="M412" s="1"/>
  <c r="O406"/>
  <c r="O404" s="1"/>
  <c r="T406"/>
  <c r="T407"/>
  <c r="I408"/>
  <c r="O408"/>
  <c r="I409"/>
  <c r="V409" s="1"/>
  <c r="O409"/>
  <c r="I410"/>
  <c r="V410" s="1"/>
  <c r="O410"/>
  <c r="I411"/>
  <c r="V411" s="1"/>
  <c r="O411"/>
  <c r="N415"/>
  <c r="P415"/>
  <c r="S415"/>
  <c r="U415"/>
  <c r="N416"/>
  <c r="P416"/>
  <c r="I420"/>
  <c r="O420"/>
  <c r="O419" s="1"/>
  <c r="I422"/>
  <c r="O422"/>
  <c r="I423"/>
  <c r="V423" s="1"/>
  <c r="O423"/>
  <c r="I424"/>
  <c r="V424" s="1"/>
  <c r="O424"/>
  <c r="I425"/>
  <c r="V425" s="1"/>
  <c r="O425"/>
  <c r="N429"/>
  <c r="P429"/>
  <c r="S429"/>
  <c r="U429"/>
  <c r="N430"/>
  <c r="P430"/>
  <c r="S430"/>
  <c r="F431"/>
  <c r="J431"/>
  <c r="J440" s="1"/>
  <c r="I434"/>
  <c r="O434"/>
  <c r="O433" s="1"/>
  <c r="I436"/>
  <c r="O436"/>
  <c r="I437"/>
  <c r="V437" s="1"/>
  <c r="O437"/>
  <c r="I438"/>
  <c r="V438" s="1"/>
  <c r="O438"/>
  <c r="I439"/>
  <c r="V439" s="1"/>
  <c r="O439"/>
  <c r="F446"/>
  <c r="F447" s="1"/>
  <c r="J446"/>
  <c r="F450"/>
  <c r="H450"/>
  <c r="N451"/>
  <c r="P451"/>
  <c r="S451"/>
  <c r="F453"/>
  <c r="H453"/>
  <c r="F454"/>
  <c r="H454"/>
  <c r="F455"/>
  <c r="H455"/>
  <c r="F456"/>
  <c r="H456"/>
  <c r="T460"/>
  <c r="I461"/>
  <c r="O461"/>
  <c r="I462"/>
  <c r="V462" s="1"/>
  <c r="O462"/>
  <c r="I463"/>
  <c r="V463" s="1"/>
  <c r="O463"/>
  <c r="I464"/>
  <c r="M464"/>
  <c r="M465" s="1"/>
  <c r="M474" s="1"/>
  <c r="O464"/>
  <c r="T464"/>
  <c r="G465"/>
  <c r="K465"/>
  <c r="K474" s="1"/>
  <c r="N468"/>
  <c r="P468"/>
  <c r="P467" s="1"/>
  <c r="S468"/>
  <c r="U468"/>
  <c r="N470"/>
  <c r="P470"/>
  <c r="S470"/>
  <c r="U470"/>
  <c r="N471"/>
  <c r="P471"/>
  <c r="S471"/>
  <c r="U471"/>
  <c r="N472"/>
  <c r="P472"/>
  <c r="S472"/>
  <c r="U472"/>
  <c r="N473"/>
  <c r="P473"/>
  <c r="S473"/>
  <c r="U473"/>
  <c r="I478"/>
  <c r="M478"/>
  <c r="O478"/>
  <c r="T478"/>
  <c r="I479"/>
  <c r="M479"/>
  <c r="M489" s="1"/>
  <c r="O479"/>
  <c r="T479"/>
  <c r="N483"/>
  <c r="P483"/>
  <c r="P482" s="1"/>
  <c r="S483"/>
  <c r="N485"/>
  <c r="P485"/>
  <c r="S485"/>
  <c r="N486"/>
  <c r="P486"/>
  <c r="S486"/>
  <c r="N487"/>
  <c r="P487"/>
  <c r="S487"/>
  <c r="N488"/>
  <c r="P488"/>
  <c r="S488"/>
  <c r="F489"/>
  <c r="S489" s="1"/>
  <c r="H489"/>
  <c r="U489" s="1"/>
  <c r="G497"/>
  <c r="I497" s="1"/>
  <c r="K497"/>
  <c r="K496" s="1"/>
  <c r="G499"/>
  <c r="K499"/>
  <c r="G500"/>
  <c r="K500"/>
  <c r="M500" s="1"/>
  <c r="G501"/>
  <c r="I501" s="1"/>
  <c r="V501" s="1"/>
  <c r="K501"/>
  <c r="M501" s="1"/>
  <c r="G502"/>
  <c r="K502"/>
  <c r="M502" s="1"/>
  <c r="S506"/>
  <c r="U506"/>
  <c r="N507"/>
  <c r="P507"/>
  <c r="S507"/>
  <c r="N508"/>
  <c r="P508"/>
  <c r="S508"/>
  <c r="N509"/>
  <c r="P509"/>
  <c r="S509"/>
  <c r="N510"/>
  <c r="P510"/>
  <c r="S510"/>
  <c r="U510"/>
  <c r="F511"/>
  <c r="H511"/>
  <c r="J511"/>
  <c r="J520" s="1"/>
  <c r="L511"/>
  <c r="L520" s="1"/>
  <c r="I514"/>
  <c r="M514"/>
  <c r="M513" s="1"/>
  <c r="O514"/>
  <c r="O513" s="1"/>
  <c r="T514"/>
  <c r="I516"/>
  <c r="M516"/>
  <c r="O516"/>
  <c r="T516"/>
  <c r="I517"/>
  <c r="M517"/>
  <c r="O517"/>
  <c r="T517"/>
  <c r="I518"/>
  <c r="V518" s="1"/>
  <c r="M518"/>
  <c r="O518"/>
  <c r="T518"/>
  <c r="I519"/>
  <c r="V519" s="1"/>
  <c r="M519"/>
  <c r="O519"/>
  <c r="T519"/>
  <c r="N524"/>
  <c r="P524"/>
  <c r="S524"/>
  <c r="U524"/>
  <c r="N525"/>
  <c r="P525"/>
  <c r="S525"/>
  <c r="F526"/>
  <c r="J526"/>
  <c r="J535" s="1"/>
  <c r="I529"/>
  <c r="O529"/>
  <c r="O528" s="1"/>
  <c r="I531"/>
  <c r="O531"/>
  <c r="I532"/>
  <c r="V532" s="1"/>
  <c r="O532"/>
  <c r="I533"/>
  <c r="V533" s="1"/>
  <c r="O533"/>
  <c r="I534"/>
  <c r="V534" s="1"/>
  <c r="O534"/>
  <c r="N538"/>
  <c r="P538"/>
  <c r="S538"/>
  <c r="U538"/>
  <c r="N539"/>
  <c r="P539"/>
  <c r="S539"/>
  <c r="F540"/>
  <c r="J540"/>
  <c r="J549" s="1"/>
  <c r="I543"/>
  <c r="O543"/>
  <c r="O542" s="1"/>
  <c r="I545"/>
  <c r="O545"/>
  <c r="I546"/>
  <c r="V546" s="1"/>
  <c r="O546"/>
  <c r="I547"/>
  <c r="V547" s="1"/>
  <c r="O547"/>
  <c r="I548"/>
  <c r="V548" s="1"/>
  <c r="O548"/>
  <c r="F555"/>
  <c r="V19" i="19" s="1"/>
  <c r="J555" i="8"/>
  <c r="M555" s="1"/>
  <c r="F559"/>
  <c r="H559"/>
  <c r="F561"/>
  <c r="H561"/>
  <c r="F562"/>
  <c r="H562"/>
  <c r="F563"/>
  <c r="H563"/>
  <c r="F564"/>
  <c r="H564"/>
  <c r="T568"/>
  <c r="I569"/>
  <c r="O569"/>
  <c r="I570"/>
  <c r="V570" s="1"/>
  <c r="O570"/>
  <c r="I571"/>
  <c r="V571" s="1"/>
  <c r="O571"/>
  <c r="I572"/>
  <c r="M572"/>
  <c r="M573" s="1"/>
  <c r="M582" s="1"/>
  <c r="O572"/>
  <c r="T572"/>
  <c r="G573"/>
  <c r="K573"/>
  <c r="K582" s="1"/>
  <c r="N576"/>
  <c r="P576"/>
  <c r="P575" s="1"/>
  <c r="N578"/>
  <c r="P578"/>
  <c r="N579"/>
  <c r="P579"/>
  <c r="N580"/>
  <c r="P580"/>
  <c r="N581"/>
  <c r="P581"/>
  <c r="I586"/>
  <c r="M586"/>
  <c r="M588" s="1"/>
  <c r="O586"/>
  <c r="T586"/>
  <c r="I587"/>
  <c r="V587" s="1"/>
  <c r="O587"/>
  <c r="F635"/>
  <c r="H635"/>
  <c r="J635"/>
  <c r="L635"/>
  <c r="L634" s="1"/>
  <c r="N591"/>
  <c r="P591"/>
  <c r="P590" s="1"/>
  <c r="S591"/>
  <c r="U591"/>
  <c r="F637"/>
  <c r="H637"/>
  <c r="J637"/>
  <c r="L637"/>
  <c r="N593"/>
  <c r="P593"/>
  <c r="S593"/>
  <c r="U593"/>
  <c r="F638"/>
  <c r="H638"/>
  <c r="J638"/>
  <c r="L638"/>
  <c r="N594"/>
  <c r="P594"/>
  <c r="S594"/>
  <c r="U594"/>
  <c r="F639"/>
  <c r="H639"/>
  <c r="J639"/>
  <c r="L639"/>
  <c r="N595"/>
  <c r="P595"/>
  <c r="S595"/>
  <c r="U595"/>
  <c r="F640"/>
  <c r="H640"/>
  <c r="J640"/>
  <c r="L640"/>
  <c r="N596"/>
  <c r="P596"/>
  <c r="S596"/>
  <c r="U596"/>
  <c r="I600"/>
  <c r="M600"/>
  <c r="M602" s="1"/>
  <c r="M611" s="1"/>
  <c r="O600"/>
  <c r="T600"/>
  <c r="I601"/>
  <c r="V601" s="1"/>
  <c r="O601"/>
  <c r="N605"/>
  <c r="P605"/>
  <c r="P604" s="1"/>
  <c r="O607"/>
  <c r="Q607" s="1"/>
  <c r="T607"/>
  <c r="I608"/>
  <c r="V608" s="1"/>
  <c r="O608"/>
  <c r="I609"/>
  <c r="V609" s="1"/>
  <c r="O609"/>
  <c r="I610"/>
  <c r="V610" s="1"/>
  <c r="O610"/>
  <c r="N614"/>
  <c r="P614"/>
  <c r="S614"/>
  <c r="U614"/>
  <c r="N615"/>
  <c r="P615"/>
  <c r="I619"/>
  <c r="O619"/>
  <c r="O618" s="1"/>
  <c r="O621"/>
  <c r="T621"/>
  <c r="O622"/>
  <c r="T622"/>
  <c r="O623"/>
  <c r="T623"/>
  <c r="O624"/>
  <c r="T624"/>
  <c r="M721"/>
  <c r="K731"/>
  <c r="M717"/>
  <c r="V670"/>
  <c r="V671"/>
  <c r="V736"/>
  <c r="V737"/>
  <c r="L849"/>
  <c r="M846"/>
  <c r="M847"/>
  <c r="M848"/>
  <c r="M772"/>
  <c r="M786"/>
  <c r="M814"/>
  <c r="V854"/>
  <c r="V855"/>
  <c r="L911"/>
  <c r="M908"/>
  <c r="M909"/>
  <c r="M910"/>
  <c r="M876"/>
  <c r="M881" s="1"/>
  <c r="V892"/>
  <c r="V893"/>
  <c r="V933"/>
  <c r="M957"/>
  <c r="V954"/>
  <c r="M980"/>
  <c r="V989"/>
  <c r="M1008"/>
  <c r="M1013" s="1"/>
  <c r="V1017"/>
  <c r="G1697"/>
  <c r="T1697" s="1"/>
  <c r="T1602"/>
  <c r="O1602"/>
  <c r="I630"/>
  <c r="F632"/>
  <c r="S632" s="1"/>
  <c r="S630"/>
  <c r="N630"/>
  <c r="H632"/>
  <c r="U632" s="1"/>
  <c r="U630"/>
  <c r="P630"/>
  <c r="M630"/>
  <c r="M632" s="1"/>
  <c r="J632"/>
  <c r="I631"/>
  <c r="V631" s="1"/>
  <c r="S631"/>
  <c r="N631"/>
  <c r="U631"/>
  <c r="P631"/>
  <c r="F722"/>
  <c r="S722" s="1"/>
  <c r="S720"/>
  <c r="N720"/>
  <c r="I720"/>
  <c r="H722"/>
  <c r="U722" s="1"/>
  <c r="U720"/>
  <c r="P720"/>
  <c r="S721"/>
  <c r="N721"/>
  <c r="I721"/>
  <c r="V721" s="1"/>
  <c r="U721"/>
  <c r="P721"/>
  <c r="J724"/>
  <c r="M725"/>
  <c r="M724" s="1"/>
  <c r="J726"/>
  <c r="J731" s="1"/>
  <c r="M727"/>
  <c r="M726" s="1"/>
  <c r="S664"/>
  <c r="F673"/>
  <c r="U664"/>
  <c r="H673"/>
  <c r="G687"/>
  <c r="T687" s="1"/>
  <c r="T678"/>
  <c r="V681"/>
  <c r="I680"/>
  <c r="V680" s="1"/>
  <c r="V683"/>
  <c r="I682"/>
  <c r="V682" s="1"/>
  <c r="S692"/>
  <c r="F701"/>
  <c r="S701" s="1"/>
  <c r="U692"/>
  <c r="H701"/>
  <c r="U701" s="1"/>
  <c r="G715"/>
  <c r="T715" s="1"/>
  <c r="T706"/>
  <c r="V709"/>
  <c r="I708"/>
  <c r="V708" s="1"/>
  <c r="V711"/>
  <c r="I710"/>
  <c r="V710" s="1"/>
  <c r="J840"/>
  <c r="M838"/>
  <c r="T739"/>
  <c r="G748"/>
  <c r="T748" s="1"/>
  <c r="S843"/>
  <c r="N843"/>
  <c r="F842"/>
  <c r="S842" s="1"/>
  <c r="I843"/>
  <c r="U843"/>
  <c r="P843"/>
  <c r="P842" s="1"/>
  <c r="H842"/>
  <c r="U842" s="1"/>
  <c r="S845"/>
  <c r="N845"/>
  <c r="F844"/>
  <c r="I845"/>
  <c r="U845"/>
  <c r="P845"/>
  <c r="H844"/>
  <c r="S846"/>
  <c r="N846"/>
  <c r="Q846" s="1"/>
  <c r="I846"/>
  <c r="U846"/>
  <c r="P846"/>
  <c r="S847"/>
  <c r="N847"/>
  <c r="I847"/>
  <c r="V847" s="1"/>
  <c r="U847"/>
  <c r="P847"/>
  <c r="S848"/>
  <c r="N848"/>
  <c r="Q848" s="1"/>
  <c r="I848"/>
  <c r="V848" s="1"/>
  <c r="U848"/>
  <c r="P848"/>
  <c r="I754"/>
  <c r="V752"/>
  <c r="H763"/>
  <c r="U754"/>
  <c r="G777"/>
  <c r="T777" s="1"/>
  <c r="T768"/>
  <c r="S782"/>
  <c r="F791"/>
  <c r="S791" s="1"/>
  <c r="U782"/>
  <c r="H791"/>
  <c r="U791" s="1"/>
  <c r="G805"/>
  <c r="T805" s="1"/>
  <c r="T796"/>
  <c r="V799"/>
  <c r="I798"/>
  <c r="V798" s="1"/>
  <c r="V801"/>
  <c r="I800"/>
  <c r="V800" s="1"/>
  <c r="S810"/>
  <c r="F819"/>
  <c r="S819" s="1"/>
  <c r="U810"/>
  <c r="H819"/>
  <c r="U819" s="1"/>
  <c r="G833"/>
  <c r="T833" s="1"/>
  <c r="T824"/>
  <c r="V827"/>
  <c r="I826"/>
  <c r="V826" s="1"/>
  <c r="V829"/>
  <c r="I828"/>
  <c r="V828" s="1"/>
  <c r="J902"/>
  <c r="M900"/>
  <c r="T857"/>
  <c r="G866"/>
  <c r="T866" s="1"/>
  <c r="S905"/>
  <c r="N905"/>
  <c r="F904"/>
  <c r="S904" s="1"/>
  <c r="I905"/>
  <c r="U905"/>
  <c r="P905"/>
  <c r="P904" s="1"/>
  <c r="H904"/>
  <c r="U904" s="1"/>
  <c r="S907"/>
  <c r="N907"/>
  <c r="F906"/>
  <c r="I907"/>
  <c r="U907"/>
  <c r="P907"/>
  <c r="H906"/>
  <c r="S908"/>
  <c r="N908"/>
  <c r="I908"/>
  <c r="U908"/>
  <c r="P908"/>
  <c r="S909"/>
  <c r="N909"/>
  <c r="Q909" s="1"/>
  <c r="I909"/>
  <c r="V909" s="1"/>
  <c r="U909"/>
  <c r="P909"/>
  <c r="S910"/>
  <c r="N910"/>
  <c r="I910"/>
  <c r="V910" s="1"/>
  <c r="U910"/>
  <c r="P910"/>
  <c r="I872"/>
  <c r="V870"/>
  <c r="H881"/>
  <c r="U872"/>
  <c r="S886"/>
  <c r="F895"/>
  <c r="S895" s="1"/>
  <c r="U886"/>
  <c r="H895"/>
  <c r="U895" s="1"/>
  <c r="F1048"/>
  <c r="S1046"/>
  <c r="N1046"/>
  <c r="H1048"/>
  <c r="U1048" s="1"/>
  <c r="U1046"/>
  <c r="P1046"/>
  <c r="T934"/>
  <c r="G943"/>
  <c r="I948"/>
  <c r="V946"/>
  <c r="H957"/>
  <c r="U957" s="1"/>
  <c r="U948"/>
  <c r="G971"/>
  <c r="T971" s="1"/>
  <c r="T962"/>
  <c r="V965"/>
  <c r="I964"/>
  <c r="V964" s="1"/>
  <c r="V967"/>
  <c r="I966"/>
  <c r="V966" s="1"/>
  <c r="F985"/>
  <c r="S985" s="1"/>
  <c r="S976"/>
  <c r="H985"/>
  <c r="U985" s="1"/>
  <c r="U976"/>
  <c r="T990"/>
  <c r="G999"/>
  <c r="T999" s="1"/>
  <c r="I1004"/>
  <c r="V1002"/>
  <c r="H1013"/>
  <c r="U1013" s="1"/>
  <c r="U1004"/>
  <c r="T1018"/>
  <c r="G1027"/>
  <c r="T1027" s="1"/>
  <c r="F1041"/>
  <c r="S1041" s="1"/>
  <c r="S1032"/>
  <c r="H1041"/>
  <c r="U1041" s="1"/>
  <c r="U1032"/>
  <c r="I214"/>
  <c r="V214" s="1"/>
  <c r="I216"/>
  <c r="V216" s="1"/>
  <c r="I220"/>
  <c r="O220"/>
  <c r="I227"/>
  <c r="I229"/>
  <c r="V229" s="1"/>
  <c r="N234"/>
  <c r="P234"/>
  <c r="I235"/>
  <c r="V235" s="1"/>
  <c r="O239"/>
  <c r="O238" s="1"/>
  <c r="O241"/>
  <c r="O240" s="1"/>
  <c r="I242"/>
  <c r="V242" s="1"/>
  <c r="I244"/>
  <c r="V244" s="1"/>
  <c r="I265"/>
  <c r="I267"/>
  <c r="V267" s="1"/>
  <c r="T268"/>
  <c r="G269"/>
  <c r="K269"/>
  <c r="K278" s="1"/>
  <c r="N272"/>
  <c r="P272"/>
  <c r="P271" s="1"/>
  <c r="T274"/>
  <c r="I275"/>
  <c r="V275" s="1"/>
  <c r="O275"/>
  <c r="T276"/>
  <c r="I277"/>
  <c r="V277" s="1"/>
  <c r="I282"/>
  <c r="M282"/>
  <c r="M284" s="1"/>
  <c r="S282"/>
  <c r="U282"/>
  <c r="N283"/>
  <c r="P283"/>
  <c r="I287"/>
  <c r="O287"/>
  <c r="O286" s="1"/>
  <c r="I289"/>
  <c r="O289"/>
  <c r="I290"/>
  <c r="V290" s="1"/>
  <c r="O290"/>
  <c r="I291"/>
  <c r="V291" s="1"/>
  <c r="O291"/>
  <c r="I292"/>
  <c r="V292" s="1"/>
  <c r="M292"/>
  <c r="M288" s="1"/>
  <c r="O292"/>
  <c r="T292"/>
  <c r="N296"/>
  <c r="P296"/>
  <c r="S296"/>
  <c r="U296"/>
  <c r="N297"/>
  <c r="P297"/>
  <c r="I301"/>
  <c r="O301"/>
  <c r="O300" s="1"/>
  <c r="I303"/>
  <c r="O303"/>
  <c r="I304"/>
  <c r="V304" s="1"/>
  <c r="O304"/>
  <c r="I305"/>
  <c r="V305" s="1"/>
  <c r="O305"/>
  <c r="I306"/>
  <c r="V306" s="1"/>
  <c r="O306"/>
  <c r="N310"/>
  <c r="P310"/>
  <c r="S310"/>
  <c r="U310"/>
  <c r="N311"/>
  <c r="P311"/>
  <c r="O315"/>
  <c r="O314" s="1"/>
  <c r="I317"/>
  <c r="O317"/>
  <c r="O318"/>
  <c r="O319"/>
  <c r="O320"/>
  <c r="N324"/>
  <c r="P324"/>
  <c r="S324"/>
  <c r="U324"/>
  <c r="N325"/>
  <c r="P325"/>
  <c r="I329"/>
  <c r="O329"/>
  <c r="O328" s="1"/>
  <c r="O331"/>
  <c r="O332"/>
  <c r="O333"/>
  <c r="O334"/>
  <c r="T354"/>
  <c r="O355"/>
  <c r="O356"/>
  <c r="O357"/>
  <c r="O358"/>
  <c r="T358"/>
  <c r="G359"/>
  <c r="K359"/>
  <c r="K368" s="1"/>
  <c r="N362"/>
  <c r="P362"/>
  <c r="P361" s="1"/>
  <c r="N364"/>
  <c r="P364"/>
  <c r="N365"/>
  <c r="P365"/>
  <c r="N366"/>
  <c r="P366"/>
  <c r="N367"/>
  <c r="P367"/>
  <c r="O372"/>
  <c r="T372"/>
  <c r="O373"/>
  <c r="N377"/>
  <c r="P377"/>
  <c r="P376" s="1"/>
  <c r="N379"/>
  <c r="P379"/>
  <c r="N380"/>
  <c r="Q380" s="1"/>
  <c r="P380"/>
  <c r="N381"/>
  <c r="Q381" s="1"/>
  <c r="P381"/>
  <c r="N382"/>
  <c r="Q382" s="1"/>
  <c r="P382"/>
  <c r="O386"/>
  <c r="T386"/>
  <c r="O387"/>
  <c r="N391"/>
  <c r="P391"/>
  <c r="P390" s="1"/>
  <c r="N393"/>
  <c r="P393"/>
  <c r="N394"/>
  <c r="P394"/>
  <c r="N395"/>
  <c r="P395"/>
  <c r="N396"/>
  <c r="P396"/>
  <c r="I400"/>
  <c r="O400"/>
  <c r="T400"/>
  <c r="O401"/>
  <c r="I405"/>
  <c r="N405"/>
  <c r="S407"/>
  <c r="U407"/>
  <c r="N408"/>
  <c r="P408"/>
  <c r="N409"/>
  <c r="P409"/>
  <c r="N410"/>
  <c r="P410"/>
  <c r="N411"/>
  <c r="P411"/>
  <c r="I415"/>
  <c r="M415"/>
  <c r="M417" s="1"/>
  <c r="M426" s="1"/>
  <c r="O415"/>
  <c r="T415"/>
  <c r="I416"/>
  <c r="V416" s="1"/>
  <c r="O416"/>
  <c r="N420"/>
  <c r="P420"/>
  <c r="P419" s="1"/>
  <c r="N422"/>
  <c r="P422"/>
  <c r="N423"/>
  <c r="P423"/>
  <c r="N424"/>
  <c r="P424"/>
  <c r="N425"/>
  <c r="P425"/>
  <c r="O429"/>
  <c r="T429"/>
  <c r="O430"/>
  <c r="N434"/>
  <c r="P434"/>
  <c r="P433" s="1"/>
  <c r="N436"/>
  <c r="P436"/>
  <c r="N437"/>
  <c r="Q437" s="1"/>
  <c r="P437"/>
  <c r="N438"/>
  <c r="Q438" s="1"/>
  <c r="P438"/>
  <c r="N439"/>
  <c r="Q439" s="1"/>
  <c r="P439"/>
  <c r="G451"/>
  <c r="K451"/>
  <c r="K449" s="1"/>
  <c r="K457" s="1"/>
  <c r="S460"/>
  <c r="U460"/>
  <c r="N461"/>
  <c r="P461"/>
  <c r="N462"/>
  <c r="P462"/>
  <c r="N463"/>
  <c r="P463"/>
  <c r="N464"/>
  <c r="P464"/>
  <c r="S464"/>
  <c r="U464"/>
  <c r="F465"/>
  <c r="H465"/>
  <c r="J465"/>
  <c r="J474" s="1"/>
  <c r="L465"/>
  <c r="L474" s="1"/>
  <c r="I468"/>
  <c r="O468"/>
  <c r="O467" s="1"/>
  <c r="I470"/>
  <c r="O470"/>
  <c r="I471"/>
  <c r="V471" s="1"/>
  <c r="O471"/>
  <c r="I472"/>
  <c r="V472" s="1"/>
  <c r="O472"/>
  <c r="I473"/>
  <c r="V473" s="1"/>
  <c r="O473"/>
  <c r="N478"/>
  <c r="P478"/>
  <c r="S478"/>
  <c r="U478"/>
  <c r="N479"/>
  <c r="P479"/>
  <c r="O483"/>
  <c r="O482" s="1"/>
  <c r="O485"/>
  <c r="O486"/>
  <c r="O487"/>
  <c r="O488"/>
  <c r="T506"/>
  <c r="O507"/>
  <c r="O508"/>
  <c r="O509"/>
  <c r="O510"/>
  <c r="T510"/>
  <c r="G511"/>
  <c r="K511"/>
  <c r="K520" s="1"/>
  <c r="N514"/>
  <c r="P514"/>
  <c r="P513" s="1"/>
  <c r="N516"/>
  <c r="P516"/>
  <c r="N517"/>
  <c r="P517"/>
  <c r="N518"/>
  <c r="P518"/>
  <c r="N519"/>
  <c r="P519"/>
  <c r="O524"/>
  <c r="T524"/>
  <c r="O525"/>
  <c r="N529"/>
  <c r="P529"/>
  <c r="P528" s="1"/>
  <c r="N531"/>
  <c r="P531"/>
  <c r="N532"/>
  <c r="Q532" s="1"/>
  <c r="P532"/>
  <c r="N533"/>
  <c r="Q533" s="1"/>
  <c r="P533"/>
  <c r="N534"/>
  <c r="Q534" s="1"/>
  <c r="P534"/>
  <c r="O538"/>
  <c r="T538"/>
  <c r="O539"/>
  <c r="N543"/>
  <c r="P543"/>
  <c r="P542" s="1"/>
  <c r="N545"/>
  <c r="P545"/>
  <c r="N546"/>
  <c r="P546"/>
  <c r="N547"/>
  <c r="P547"/>
  <c r="N548"/>
  <c r="P548"/>
  <c r="S568"/>
  <c r="U568"/>
  <c r="N569"/>
  <c r="P569"/>
  <c r="N570"/>
  <c r="P570"/>
  <c r="N571"/>
  <c r="P571"/>
  <c r="N572"/>
  <c r="P572"/>
  <c r="S572"/>
  <c r="U572"/>
  <c r="F573"/>
  <c r="H573"/>
  <c r="J573"/>
  <c r="J582" s="1"/>
  <c r="L573"/>
  <c r="L582" s="1"/>
  <c r="I576"/>
  <c r="O576"/>
  <c r="O575" s="1"/>
  <c r="I578"/>
  <c r="O578"/>
  <c r="I579"/>
  <c r="V579" s="1"/>
  <c r="O579"/>
  <c r="I580"/>
  <c r="V580" s="1"/>
  <c r="O580"/>
  <c r="I581"/>
  <c r="V581" s="1"/>
  <c r="O581"/>
  <c r="N586"/>
  <c r="P586"/>
  <c r="S586"/>
  <c r="U586"/>
  <c r="N587"/>
  <c r="P587"/>
  <c r="G635"/>
  <c r="I591"/>
  <c r="K635"/>
  <c r="K634" s="1"/>
  <c r="M591"/>
  <c r="M590" s="1"/>
  <c r="O591"/>
  <c r="O590" s="1"/>
  <c r="T591"/>
  <c r="G637"/>
  <c r="I593"/>
  <c r="K637"/>
  <c r="M593"/>
  <c r="O593"/>
  <c r="T593"/>
  <c r="G638"/>
  <c r="I594"/>
  <c r="K638"/>
  <c r="M594"/>
  <c r="O594"/>
  <c r="T594"/>
  <c r="G639"/>
  <c r="I595"/>
  <c r="K639"/>
  <c r="M595"/>
  <c r="O595"/>
  <c r="T595"/>
  <c r="G640"/>
  <c r="I596"/>
  <c r="V596" s="1"/>
  <c r="K640"/>
  <c r="M596"/>
  <c r="O596"/>
  <c r="T596"/>
  <c r="N600"/>
  <c r="P600"/>
  <c r="S600"/>
  <c r="U600"/>
  <c r="N601"/>
  <c r="P601"/>
  <c r="I605"/>
  <c r="O605"/>
  <c r="O604" s="1"/>
  <c r="N608"/>
  <c r="N606" s="1"/>
  <c r="P608"/>
  <c r="N609"/>
  <c r="P609"/>
  <c r="N610"/>
  <c r="P610"/>
  <c r="I614"/>
  <c r="M614"/>
  <c r="M616" s="1"/>
  <c r="M625" s="1"/>
  <c r="O614"/>
  <c r="T614"/>
  <c r="I615"/>
  <c r="V615" s="1"/>
  <c r="O615"/>
  <c r="N619"/>
  <c r="P619"/>
  <c r="P618" s="1"/>
  <c r="L731"/>
  <c r="S1047"/>
  <c r="N1047"/>
  <c r="I1047"/>
  <c r="U1047"/>
  <c r="P1047"/>
  <c r="T1051"/>
  <c r="O1051"/>
  <c r="O1050" s="1"/>
  <c r="G1050"/>
  <c r="T1050" s="1"/>
  <c r="T1053"/>
  <c r="O1053"/>
  <c r="O1052" s="1"/>
  <c r="G1052"/>
  <c r="T1054"/>
  <c r="O1054"/>
  <c r="T1055"/>
  <c r="O1055"/>
  <c r="T1056"/>
  <c r="O1056"/>
  <c r="G1124"/>
  <c r="T1124" s="1"/>
  <c r="T1122"/>
  <c r="O1122"/>
  <c r="M1122"/>
  <c r="T1123"/>
  <c r="O1123"/>
  <c r="I1080"/>
  <c r="V1078"/>
  <c r="H1089"/>
  <c r="U1080"/>
  <c r="T1094"/>
  <c r="G1103"/>
  <c r="T1103" s="1"/>
  <c r="I1108"/>
  <c r="V1106"/>
  <c r="H1117"/>
  <c r="U1117" s="1"/>
  <c r="U1108"/>
  <c r="V1140"/>
  <c r="U1185"/>
  <c r="P1185"/>
  <c r="T1189"/>
  <c r="O1189"/>
  <c r="O1188" s="1"/>
  <c r="G1188"/>
  <c r="T1188" s="1"/>
  <c r="M1189"/>
  <c r="M1188" s="1"/>
  <c r="J1188"/>
  <c r="T1191"/>
  <c r="O1191"/>
  <c r="G1190"/>
  <c r="M1191"/>
  <c r="J1190"/>
  <c r="T1192"/>
  <c r="O1192"/>
  <c r="T1193"/>
  <c r="O1193"/>
  <c r="T1194"/>
  <c r="O1194"/>
  <c r="T1156"/>
  <c r="G1165"/>
  <c r="I1170"/>
  <c r="V1168"/>
  <c r="H1179"/>
  <c r="U1179" s="1"/>
  <c r="U1170"/>
  <c r="F1248"/>
  <c r="S1246"/>
  <c r="N1246"/>
  <c r="I1246"/>
  <c r="H1248"/>
  <c r="U1248" s="1"/>
  <c r="U1246"/>
  <c r="P1246"/>
  <c r="S1247"/>
  <c r="N1247"/>
  <c r="I1247"/>
  <c r="V1247" s="1"/>
  <c r="U1247"/>
  <c r="P1247"/>
  <c r="G1227"/>
  <c r="T1218"/>
  <c r="V1221"/>
  <c r="I1220"/>
  <c r="V1220" s="1"/>
  <c r="V1223"/>
  <c r="S1232"/>
  <c r="F1241"/>
  <c r="S1241" s="1"/>
  <c r="U1232"/>
  <c r="H1241"/>
  <c r="U1241" s="1"/>
  <c r="T644"/>
  <c r="I645"/>
  <c r="O645"/>
  <c r="I646"/>
  <c r="V646" s="1"/>
  <c r="O646"/>
  <c r="I647"/>
  <c r="V647" s="1"/>
  <c r="O647"/>
  <c r="I648"/>
  <c r="M648"/>
  <c r="M649" s="1"/>
  <c r="O648"/>
  <c r="T648"/>
  <c r="G649"/>
  <c r="K649"/>
  <c r="K658" s="1"/>
  <c r="N652"/>
  <c r="P652"/>
  <c r="P651" s="1"/>
  <c r="S652"/>
  <c r="U652"/>
  <c r="N654"/>
  <c r="P654"/>
  <c r="S654"/>
  <c r="U654"/>
  <c r="N655"/>
  <c r="P655"/>
  <c r="S655"/>
  <c r="U655"/>
  <c r="N656"/>
  <c r="P656"/>
  <c r="S656"/>
  <c r="U656"/>
  <c r="N657"/>
  <c r="P657"/>
  <c r="S657"/>
  <c r="U657"/>
  <c r="I662"/>
  <c r="M662"/>
  <c r="M664" s="1"/>
  <c r="M673" s="1"/>
  <c r="O662"/>
  <c r="T662"/>
  <c r="I663"/>
  <c r="V663" s="1"/>
  <c r="O663"/>
  <c r="N667"/>
  <c r="P667"/>
  <c r="P666" s="1"/>
  <c r="S667"/>
  <c r="N669"/>
  <c r="P669"/>
  <c r="S669"/>
  <c r="N670"/>
  <c r="P670"/>
  <c r="S670"/>
  <c r="N671"/>
  <c r="P671"/>
  <c r="S671"/>
  <c r="N672"/>
  <c r="P672"/>
  <c r="S672"/>
  <c r="I676"/>
  <c r="M676"/>
  <c r="M678" s="1"/>
  <c r="M687" s="1"/>
  <c r="O676"/>
  <c r="T676"/>
  <c r="I677"/>
  <c r="V677" s="1"/>
  <c r="O677"/>
  <c r="N681"/>
  <c r="P681"/>
  <c r="P680" s="1"/>
  <c r="S681"/>
  <c r="N683"/>
  <c r="P683"/>
  <c r="S683"/>
  <c r="N684"/>
  <c r="P684"/>
  <c r="S684"/>
  <c r="N685"/>
  <c r="P685"/>
  <c r="S685"/>
  <c r="N686"/>
  <c r="P686"/>
  <c r="S686"/>
  <c r="I690"/>
  <c r="M690"/>
  <c r="M692" s="1"/>
  <c r="M701" s="1"/>
  <c r="O690"/>
  <c r="T690"/>
  <c r="I691"/>
  <c r="V691" s="1"/>
  <c r="O691"/>
  <c r="N695"/>
  <c r="P695"/>
  <c r="P694" s="1"/>
  <c r="S695"/>
  <c r="N697"/>
  <c r="P697"/>
  <c r="S697"/>
  <c r="N698"/>
  <c r="P698"/>
  <c r="S698"/>
  <c r="N699"/>
  <c r="P699"/>
  <c r="S699"/>
  <c r="N700"/>
  <c r="P700"/>
  <c r="S700"/>
  <c r="I704"/>
  <c r="M704"/>
  <c r="M706" s="1"/>
  <c r="M715" s="1"/>
  <c r="O704"/>
  <c r="T704"/>
  <c r="I705"/>
  <c r="V705" s="1"/>
  <c r="O705"/>
  <c r="N709"/>
  <c r="P709"/>
  <c r="P708" s="1"/>
  <c r="S709"/>
  <c r="N711"/>
  <c r="P711"/>
  <c r="S711"/>
  <c r="N712"/>
  <c r="P712"/>
  <c r="S712"/>
  <c r="N713"/>
  <c r="P713"/>
  <c r="S713"/>
  <c r="N714"/>
  <c r="P714"/>
  <c r="S714"/>
  <c r="G725"/>
  <c r="I725" s="1"/>
  <c r="G727"/>
  <c r="G728"/>
  <c r="G729"/>
  <c r="I729" s="1"/>
  <c r="V729" s="1"/>
  <c r="G730"/>
  <c r="S734"/>
  <c r="U734"/>
  <c r="N735"/>
  <c r="P735"/>
  <c r="S735"/>
  <c r="N736"/>
  <c r="P736"/>
  <c r="S736"/>
  <c r="N737"/>
  <c r="P737"/>
  <c r="S737"/>
  <c r="N738"/>
  <c r="P738"/>
  <c r="S738"/>
  <c r="U738"/>
  <c r="F739"/>
  <c r="H739"/>
  <c r="J739"/>
  <c r="J748" s="1"/>
  <c r="L739"/>
  <c r="L748" s="1"/>
  <c r="I742"/>
  <c r="M742"/>
  <c r="M741" s="1"/>
  <c r="O742"/>
  <c r="O741" s="1"/>
  <c r="T742"/>
  <c r="I744"/>
  <c r="M744"/>
  <c r="O744"/>
  <c r="T744"/>
  <c r="I745"/>
  <c r="M745"/>
  <c r="O745"/>
  <c r="T745"/>
  <c r="I746"/>
  <c r="V746" s="1"/>
  <c r="M746"/>
  <c r="O746"/>
  <c r="T746"/>
  <c r="I747"/>
  <c r="V747" s="1"/>
  <c r="M747"/>
  <c r="O747"/>
  <c r="T747"/>
  <c r="N752"/>
  <c r="P752"/>
  <c r="S752"/>
  <c r="U752"/>
  <c r="N753"/>
  <c r="P753"/>
  <c r="S753"/>
  <c r="F754"/>
  <c r="J754"/>
  <c r="J763" s="1"/>
  <c r="J835" s="1"/>
  <c r="M835" s="1"/>
  <c r="I757"/>
  <c r="O757"/>
  <c r="O756" s="1"/>
  <c r="I759"/>
  <c r="O759"/>
  <c r="I760"/>
  <c r="V760" s="1"/>
  <c r="O760"/>
  <c r="I761"/>
  <c r="V761" s="1"/>
  <c r="O761"/>
  <c r="I762"/>
  <c r="V762" s="1"/>
  <c r="O762"/>
  <c r="I766"/>
  <c r="M766"/>
  <c r="M768" s="1"/>
  <c r="M777" s="1"/>
  <c r="O766"/>
  <c r="T766"/>
  <c r="I767"/>
  <c r="V767" s="1"/>
  <c r="O767"/>
  <c r="N771"/>
  <c r="P771"/>
  <c r="P770" s="1"/>
  <c r="N773"/>
  <c r="P773"/>
  <c r="N774"/>
  <c r="P774"/>
  <c r="N775"/>
  <c r="P775"/>
  <c r="N776"/>
  <c r="P776"/>
  <c r="S776"/>
  <c r="I780"/>
  <c r="M780"/>
  <c r="M782" s="1"/>
  <c r="O780"/>
  <c r="T780"/>
  <c r="I781"/>
  <c r="V781" s="1"/>
  <c r="O781"/>
  <c r="N785"/>
  <c r="P785"/>
  <c r="P784" s="1"/>
  <c r="S785"/>
  <c r="N787"/>
  <c r="P787"/>
  <c r="N788"/>
  <c r="P788"/>
  <c r="S788"/>
  <c r="N789"/>
  <c r="P789"/>
  <c r="S789"/>
  <c r="N790"/>
  <c r="P790"/>
  <c r="S790"/>
  <c r="I794"/>
  <c r="M794"/>
  <c r="M796" s="1"/>
  <c r="M805" s="1"/>
  <c r="O794"/>
  <c r="T794"/>
  <c r="I795"/>
  <c r="V795" s="1"/>
  <c r="O795"/>
  <c r="N799"/>
  <c r="P799"/>
  <c r="P798" s="1"/>
  <c r="S799"/>
  <c r="N801"/>
  <c r="P801"/>
  <c r="S801"/>
  <c r="N802"/>
  <c r="P802"/>
  <c r="S802"/>
  <c r="N803"/>
  <c r="P803"/>
  <c r="S803"/>
  <c r="N804"/>
  <c r="P804"/>
  <c r="S804"/>
  <c r="I808"/>
  <c r="M808"/>
  <c r="M810" s="1"/>
  <c r="M819" s="1"/>
  <c r="O808"/>
  <c r="T808"/>
  <c r="I809"/>
  <c r="V809" s="1"/>
  <c r="O809"/>
  <c r="N813"/>
  <c r="P813"/>
  <c r="P812" s="1"/>
  <c r="S813"/>
  <c r="N815"/>
  <c r="P815"/>
  <c r="N816"/>
  <c r="P816"/>
  <c r="N817"/>
  <c r="P817"/>
  <c r="N818"/>
  <c r="P818"/>
  <c r="S818"/>
  <c r="I822"/>
  <c r="M822"/>
  <c r="M824" s="1"/>
  <c r="M833" s="1"/>
  <c r="O822"/>
  <c r="T822"/>
  <c r="I823"/>
  <c r="V823" s="1"/>
  <c r="O823"/>
  <c r="N827"/>
  <c r="P827"/>
  <c r="P826" s="1"/>
  <c r="S827"/>
  <c r="N829"/>
  <c r="P829"/>
  <c r="S829"/>
  <c r="N830"/>
  <c r="P830"/>
  <c r="S830"/>
  <c r="N831"/>
  <c r="P831"/>
  <c r="S831"/>
  <c r="N832"/>
  <c r="P832"/>
  <c r="S832"/>
  <c r="G838"/>
  <c r="G839"/>
  <c r="K839"/>
  <c r="K840" s="1"/>
  <c r="K849" s="1"/>
  <c r="S852"/>
  <c r="U852"/>
  <c r="N853"/>
  <c r="P853"/>
  <c r="S853"/>
  <c r="N854"/>
  <c r="P854"/>
  <c r="S854"/>
  <c r="N855"/>
  <c r="P855"/>
  <c r="S855"/>
  <c r="N856"/>
  <c r="P856"/>
  <c r="S856"/>
  <c r="U856"/>
  <c r="F857"/>
  <c r="H857"/>
  <c r="J857"/>
  <c r="J866" s="1"/>
  <c r="L857"/>
  <c r="L866" s="1"/>
  <c r="I860"/>
  <c r="M860"/>
  <c r="M859" s="1"/>
  <c r="O860"/>
  <c r="O859" s="1"/>
  <c r="T860"/>
  <c r="I862"/>
  <c r="M862"/>
  <c r="O862"/>
  <c r="T862"/>
  <c r="I863"/>
  <c r="V863" s="1"/>
  <c r="M863"/>
  <c r="O863"/>
  <c r="T863"/>
  <c r="I864"/>
  <c r="V864" s="1"/>
  <c r="M864"/>
  <c r="O864"/>
  <c r="T864"/>
  <c r="I865"/>
  <c r="V865" s="1"/>
  <c r="M865"/>
  <c r="O865"/>
  <c r="T865"/>
  <c r="N870"/>
  <c r="P870"/>
  <c r="S870"/>
  <c r="U870"/>
  <c r="N871"/>
  <c r="P871"/>
  <c r="S871"/>
  <c r="F872"/>
  <c r="J872"/>
  <c r="J881" s="1"/>
  <c r="J897" s="1"/>
  <c r="M897" s="1"/>
  <c r="I875"/>
  <c r="O875"/>
  <c r="O874" s="1"/>
  <c r="I877"/>
  <c r="O877"/>
  <c r="I878"/>
  <c r="V878" s="1"/>
  <c r="O878"/>
  <c r="I879"/>
  <c r="V879" s="1"/>
  <c r="O879"/>
  <c r="I880"/>
  <c r="V880" s="1"/>
  <c r="O880"/>
  <c r="I884"/>
  <c r="M884"/>
  <c r="M886" s="1"/>
  <c r="M895" s="1"/>
  <c r="O884"/>
  <c r="T884"/>
  <c r="I885"/>
  <c r="V885" s="1"/>
  <c r="O885"/>
  <c r="N889"/>
  <c r="P889"/>
  <c r="P888" s="1"/>
  <c r="S889"/>
  <c r="N891"/>
  <c r="P891"/>
  <c r="S891"/>
  <c r="N892"/>
  <c r="P892"/>
  <c r="S892"/>
  <c r="N893"/>
  <c r="P893"/>
  <c r="S893"/>
  <c r="N894"/>
  <c r="P894"/>
  <c r="S894"/>
  <c r="G900"/>
  <c r="G901"/>
  <c r="K901"/>
  <c r="K902" s="1"/>
  <c r="K911" s="1"/>
  <c r="S914"/>
  <c r="U914"/>
  <c r="N915"/>
  <c r="P915"/>
  <c r="N916"/>
  <c r="P916"/>
  <c r="N917"/>
  <c r="P917"/>
  <c r="M1047"/>
  <c r="N918"/>
  <c r="P918"/>
  <c r="S918"/>
  <c r="U918"/>
  <c r="F919"/>
  <c r="H919"/>
  <c r="J919"/>
  <c r="J928" s="1"/>
  <c r="L919"/>
  <c r="L928" s="1"/>
  <c r="I922"/>
  <c r="M922"/>
  <c r="M921" s="1"/>
  <c r="O922"/>
  <c r="O921" s="1"/>
  <c r="T922"/>
  <c r="I924"/>
  <c r="K1057"/>
  <c r="M924"/>
  <c r="O924"/>
  <c r="T924"/>
  <c r="I925"/>
  <c r="M925"/>
  <c r="O925"/>
  <c r="T925"/>
  <c r="I926"/>
  <c r="V926" s="1"/>
  <c r="M926"/>
  <c r="O926"/>
  <c r="T926"/>
  <c r="I927"/>
  <c r="V927" s="1"/>
  <c r="M927"/>
  <c r="O927"/>
  <c r="T927"/>
  <c r="N932"/>
  <c r="P932"/>
  <c r="S932"/>
  <c r="U932"/>
  <c r="N933"/>
  <c r="P933"/>
  <c r="S933"/>
  <c r="F934"/>
  <c r="J934"/>
  <c r="J943" s="1"/>
  <c r="I937"/>
  <c r="O937"/>
  <c r="O936" s="1"/>
  <c r="I939"/>
  <c r="O939"/>
  <c r="I940"/>
  <c r="V940" s="1"/>
  <c r="O940"/>
  <c r="I941"/>
  <c r="V941" s="1"/>
  <c r="O941"/>
  <c r="I942"/>
  <c r="V942" s="1"/>
  <c r="O942"/>
  <c r="N946"/>
  <c r="P946"/>
  <c r="S946"/>
  <c r="U946"/>
  <c r="N947"/>
  <c r="P947"/>
  <c r="S947"/>
  <c r="F948"/>
  <c r="J948"/>
  <c r="J957" s="1"/>
  <c r="I951"/>
  <c r="O951"/>
  <c r="O950" s="1"/>
  <c r="N953"/>
  <c r="P953"/>
  <c r="S953"/>
  <c r="N954"/>
  <c r="P954"/>
  <c r="S954"/>
  <c r="N955"/>
  <c r="P955"/>
  <c r="S955"/>
  <c r="N956"/>
  <c r="P956"/>
  <c r="S956"/>
  <c r="I960"/>
  <c r="M960"/>
  <c r="M962" s="1"/>
  <c r="M971" s="1"/>
  <c r="O960"/>
  <c r="T960"/>
  <c r="I961"/>
  <c r="V961" s="1"/>
  <c r="O961"/>
  <c r="N965"/>
  <c r="P965"/>
  <c r="P964" s="1"/>
  <c r="S965"/>
  <c r="N967"/>
  <c r="P967"/>
  <c r="S967"/>
  <c r="N968"/>
  <c r="P968"/>
  <c r="S968"/>
  <c r="N969"/>
  <c r="P969"/>
  <c r="S969"/>
  <c r="N970"/>
  <c r="P970"/>
  <c r="S970"/>
  <c r="I974"/>
  <c r="M974"/>
  <c r="M976" s="1"/>
  <c r="M985" s="1"/>
  <c r="O974"/>
  <c r="O976" s="1"/>
  <c r="T974"/>
  <c r="I975"/>
  <c r="V975" s="1"/>
  <c r="O975"/>
  <c r="N979"/>
  <c r="P979"/>
  <c r="P978" s="1"/>
  <c r="S979"/>
  <c r="I981"/>
  <c r="O981"/>
  <c r="I982"/>
  <c r="V982" s="1"/>
  <c r="O982"/>
  <c r="I983"/>
  <c r="V983" s="1"/>
  <c r="O983"/>
  <c r="I984"/>
  <c r="V984" s="1"/>
  <c r="O984"/>
  <c r="N988"/>
  <c r="P988"/>
  <c r="S988"/>
  <c r="U988"/>
  <c r="N989"/>
  <c r="P989"/>
  <c r="S989"/>
  <c r="F990"/>
  <c r="J990"/>
  <c r="J999" s="1"/>
  <c r="I993"/>
  <c r="O993"/>
  <c r="O992" s="1"/>
  <c r="I995"/>
  <c r="O995"/>
  <c r="I996"/>
  <c r="V996" s="1"/>
  <c r="O996"/>
  <c r="I997"/>
  <c r="V997" s="1"/>
  <c r="O997"/>
  <c r="I998"/>
  <c r="V998" s="1"/>
  <c r="O998"/>
  <c r="N1002"/>
  <c r="P1002"/>
  <c r="S1002"/>
  <c r="U1002"/>
  <c r="N1003"/>
  <c r="P1003"/>
  <c r="S1003"/>
  <c r="F1004"/>
  <c r="J1004"/>
  <c r="J1013" s="1"/>
  <c r="I1007"/>
  <c r="O1007"/>
  <c r="O1006" s="1"/>
  <c r="I1009"/>
  <c r="O1009"/>
  <c r="I1010"/>
  <c r="V1010" s="1"/>
  <c r="O1010"/>
  <c r="I1011"/>
  <c r="V1011" s="1"/>
  <c r="O1011"/>
  <c r="I1012"/>
  <c r="V1012" s="1"/>
  <c r="O1012"/>
  <c r="N1016"/>
  <c r="P1016"/>
  <c r="S1016"/>
  <c r="U1016"/>
  <c r="N1017"/>
  <c r="P1017"/>
  <c r="S1017"/>
  <c r="F1018"/>
  <c r="J1018"/>
  <c r="J1027" s="1"/>
  <c r="I1021"/>
  <c r="O1021"/>
  <c r="O1020" s="1"/>
  <c r="I1023"/>
  <c r="O1023"/>
  <c r="I1024"/>
  <c r="V1024" s="1"/>
  <c r="O1024"/>
  <c r="I1025"/>
  <c r="V1025" s="1"/>
  <c r="O1025"/>
  <c r="I1026"/>
  <c r="V1026" s="1"/>
  <c r="O1026"/>
  <c r="N1030"/>
  <c r="P1030"/>
  <c r="S1030"/>
  <c r="U1030"/>
  <c r="N1031"/>
  <c r="P1031"/>
  <c r="I1035"/>
  <c r="O1035"/>
  <c r="O1034" s="1"/>
  <c r="G1036"/>
  <c r="T1036" s="1"/>
  <c r="K1036"/>
  <c r="K1041" s="1"/>
  <c r="K1043" s="1"/>
  <c r="N1037"/>
  <c r="P1037"/>
  <c r="N1038"/>
  <c r="P1038"/>
  <c r="N1039"/>
  <c r="P1039"/>
  <c r="N1040"/>
  <c r="P1040"/>
  <c r="G1046"/>
  <c r="I1046" s="1"/>
  <c r="M1065"/>
  <c r="K1133"/>
  <c r="V1079"/>
  <c r="M1103"/>
  <c r="M1098"/>
  <c r="V1107"/>
  <c r="V1139"/>
  <c r="L1195"/>
  <c r="M1192"/>
  <c r="M1193"/>
  <c r="M1194"/>
  <c r="M1165"/>
  <c r="V1169"/>
  <c r="M1243"/>
  <c r="V1225"/>
  <c r="T1047"/>
  <c r="O1047"/>
  <c r="S1051"/>
  <c r="N1051"/>
  <c r="F1050"/>
  <c r="I1051"/>
  <c r="U1051"/>
  <c r="P1051"/>
  <c r="P1050" s="1"/>
  <c r="H1050"/>
  <c r="U1050" s="1"/>
  <c r="J1050"/>
  <c r="M1051"/>
  <c r="M1050" s="1"/>
  <c r="S1053"/>
  <c r="N1053"/>
  <c r="F1052"/>
  <c r="I1053"/>
  <c r="U1053"/>
  <c r="P1053"/>
  <c r="H1052"/>
  <c r="J1052"/>
  <c r="M1053"/>
  <c r="M1052" s="1"/>
  <c r="S1054"/>
  <c r="N1054"/>
  <c r="I1054"/>
  <c r="V1054" s="1"/>
  <c r="U1054"/>
  <c r="P1054"/>
  <c r="S1055"/>
  <c r="N1055"/>
  <c r="I1055"/>
  <c r="V1055" s="1"/>
  <c r="U1055"/>
  <c r="P1055"/>
  <c r="S1056"/>
  <c r="N1056"/>
  <c r="I1056"/>
  <c r="V1056" s="1"/>
  <c r="U1056"/>
  <c r="P1056"/>
  <c r="I1122"/>
  <c r="S1122"/>
  <c r="N1122"/>
  <c r="H1124"/>
  <c r="U1124" s="1"/>
  <c r="U1122"/>
  <c r="P1122"/>
  <c r="P1124" s="1"/>
  <c r="V1061"/>
  <c r="I1060"/>
  <c r="V1064"/>
  <c r="U1123"/>
  <c r="P1123"/>
  <c r="T1127"/>
  <c r="O1127"/>
  <c r="O1126" s="1"/>
  <c r="G1126"/>
  <c r="T1126" s="1"/>
  <c r="M1127"/>
  <c r="M1126" s="1"/>
  <c r="J1126"/>
  <c r="T1129"/>
  <c r="O1129"/>
  <c r="G1128"/>
  <c r="M1129"/>
  <c r="M1128" s="1"/>
  <c r="J1128"/>
  <c r="T1130"/>
  <c r="O1130"/>
  <c r="T1131"/>
  <c r="O1131"/>
  <c r="T1132"/>
  <c r="O1132"/>
  <c r="T1080"/>
  <c r="G1089"/>
  <c r="I1094"/>
  <c r="V1092"/>
  <c r="H1103"/>
  <c r="U1103" s="1"/>
  <c r="U1094"/>
  <c r="T1108"/>
  <c r="G1117"/>
  <c r="T1117" s="1"/>
  <c r="G1186"/>
  <c r="T1186" s="1"/>
  <c r="T1184"/>
  <c r="O1184"/>
  <c r="M1184"/>
  <c r="T1185"/>
  <c r="O1185"/>
  <c r="I1156"/>
  <c r="V1154"/>
  <c r="H1165"/>
  <c r="U1156"/>
  <c r="T1170"/>
  <c r="G1179"/>
  <c r="T1179" s="1"/>
  <c r="G1248"/>
  <c r="T1248" s="1"/>
  <c r="T1246"/>
  <c r="O1246"/>
  <c r="J1248"/>
  <c r="M1246"/>
  <c r="M1248" s="1"/>
  <c r="T1247"/>
  <c r="O1247"/>
  <c r="S1218"/>
  <c r="F1227"/>
  <c r="U1218"/>
  <c r="H1227"/>
  <c r="G1241"/>
  <c r="T1241" s="1"/>
  <c r="T1232"/>
  <c r="V1235"/>
  <c r="I1234"/>
  <c r="V1234" s="1"/>
  <c r="N621"/>
  <c r="P621"/>
  <c r="N622"/>
  <c r="P622"/>
  <c r="N623"/>
  <c r="P623"/>
  <c r="N624"/>
  <c r="P624"/>
  <c r="S644"/>
  <c r="U644"/>
  <c r="N645"/>
  <c r="P645"/>
  <c r="N646"/>
  <c r="P646"/>
  <c r="N647"/>
  <c r="P647"/>
  <c r="N648"/>
  <c r="P648"/>
  <c r="S648"/>
  <c r="U648"/>
  <c r="F649"/>
  <c r="H649"/>
  <c r="J649"/>
  <c r="J658" s="1"/>
  <c r="L649"/>
  <c r="L658" s="1"/>
  <c r="I652"/>
  <c r="M652"/>
  <c r="M651" s="1"/>
  <c r="O652"/>
  <c r="O651" s="1"/>
  <c r="I654"/>
  <c r="M654"/>
  <c r="O654"/>
  <c r="I655"/>
  <c r="M655"/>
  <c r="O655"/>
  <c r="I656"/>
  <c r="V656" s="1"/>
  <c r="M656"/>
  <c r="O656"/>
  <c r="I657"/>
  <c r="V657" s="1"/>
  <c r="M657"/>
  <c r="O657"/>
  <c r="N662"/>
  <c r="P662"/>
  <c r="S662"/>
  <c r="U662"/>
  <c r="N663"/>
  <c r="Q663" s="1"/>
  <c r="P663"/>
  <c r="O667"/>
  <c r="O666" s="1"/>
  <c r="O669"/>
  <c r="O670"/>
  <c r="O671"/>
  <c r="O672"/>
  <c r="N676"/>
  <c r="P676"/>
  <c r="S676"/>
  <c r="U676"/>
  <c r="N677"/>
  <c r="P677"/>
  <c r="O681"/>
  <c r="O680" s="1"/>
  <c r="O683"/>
  <c r="O684"/>
  <c r="O685"/>
  <c r="O686"/>
  <c r="N690"/>
  <c r="P690"/>
  <c r="S690"/>
  <c r="U690"/>
  <c r="N691"/>
  <c r="Q691" s="1"/>
  <c r="P691"/>
  <c r="O695"/>
  <c r="O694" s="1"/>
  <c r="O697"/>
  <c r="O698"/>
  <c r="O699"/>
  <c r="O700"/>
  <c r="N704"/>
  <c r="P704"/>
  <c r="S704"/>
  <c r="U704"/>
  <c r="N705"/>
  <c r="P705"/>
  <c r="O709"/>
  <c r="O708" s="1"/>
  <c r="O711"/>
  <c r="O712"/>
  <c r="O713"/>
  <c r="O714"/>
  <c r="O735"/>
  <c r="O736"/>
  <c r="O737"/>
  <c r="I738"/>
  <c r="M738"/>
  <c r="M739" s="1"/>
  <c r="O738"/>
  <c r="T738"/>
  <c r="N742"/>
  <c r="P742"/>
  <c r="P741" s="1"/>
  <c r="S742"/>
  <c r="U742"/>
  <c r="N744"/>
  <c r="P744"/>
  <c r="S744"/>
  <c r="U744"/>
  <c r="N745"/>
  <c r="P745"/>
  <c r="S745"/>
  <c r="U745"/>
  <c r="N746"/>
  <c r="P746"/>
  <c r="S746"/>
  <c r="U746"/>
  <c r="N747"/>
  <c r="P747"/>
  <c r="S747"/>
  <c r="U747"/>
  <c r="O752"/>
  <c r="T752"/>
  <c r="O753"/>
  <c r="N757"/>
  <c r="P757"/>
  <c r="P756" s="1"/>
  <c r="N759"/>
  <c r="P759"/>
  <c r="N760"/>
  <c r="Q760" s="1"/>
  <c r="P760"/>
  <c r="N761"/>
  <c r="Q761" s="1"/>
  <c r="P761"/>
  <c r="N762"/>
  <c r="Q762" s="1"/>
  <c r="P762"/>
  <c r="N766"/>
  <c r="P766"/>
  <c r="S766"/>
  <c r="U766"/>
  <c r="N767"/>
  <c r="Q767" s="1"/>
  <c r="P767"/>
  <c r="I771"/>
  <c r="O771"/>
  <c r="O770" s="1"/>
  <c r="I773"/>
  <c r="O773"/>
  <c r="I774"/>
  <c r="V774" s="1"/>
  <c r="O774"/>
  <c r="I775"/>
  <c r="V775" s="1"/>
  <c r="O775"/>
  <c r="O776"/>
  <c r="N780"/>
  <c r="P780"/>
  <c r="S780"/>
  <c r="U780"/>
  <c r="N781"/>
  <c r="P781"/>
  <c r="O785"/>
  <c r="O784" s="1"/>
  <c r="I787"/>
  <c r="O787"/>
  <c r="O788"/>
  <c r="O789"/>
  <c r="O790"/>
  <c r="N794"/>
  <c r="P794"/>
  <c r="S794"/>
  <c r="U794"/>
  <c r="N795"/>
  <c r="P795"/>
  <c r="O799"/>
  <c r="O798" s="1"/>
  <c r="O801"/>
  <c r="O802"/>
  <c r="O803"/>
  <c r="O804"/>
  <c r="N808"/>
  <c r="P808"/>
  <c r="S808"/>
  <c r="U808"/>
  <c r="N809"/>
  <c r="Q809" s="1"/>
  <c r="P809"/>
  <c r="O813"/>
  <c r="O812" s="1"/>
  <c r="I815"/>
  <c r="O815"/>
  <c r="I816"/>
  <c r="V816" s="1"/>
  <c r="O816"/>
  <c r="I817"/>
  <c r="V817" s="1"/>
  <c r="O817"/>
  <c r="O818"/>
  <c r="N822"/>
  <c r="P822"/>
  <c r="S822"/>
  <c r="U822"/>
  <c r="N823"/>
  <c r="Q823" s="1"/>
  <c r="P823"/>
  <c r="O827"/>
  <c r="O826" s="1"/>
  <c r="O829"/>
  <c r="O830"/>
  <c r="O831"/>
  <c r="O832"/>
  <c r="O853"/>
  <c r="O854"/>
  <c r="O855"/>
  <c r="I856"/>
  <c r="M856"/>
  <c r="M857" s="1"/>
  <c r="O856"/>
  <c r="T856"/>
  <c r="N860"/>
  <c r="P860"/>
  <c r="P859" s="1"/>
  <c r="S860"/>
  <c r="U860"/>
  <c r="N862"/>
  <c r="P862"/>
  <c r="S862"/>
  <c r="U862"/>
  <c r="N863"/>
  <c r="Q863" s="1"/>
  <c r="P863"/>
  <c r="S863"/>
  <c r="U863"/>
  <c r="N864"/>
  <c r="Q864" s="1"/>
  <c r="P864"/>
  <c r="S864"/>
  <c r="U864"/>
  <c r="N865"/>
  <c r="Q865" s="1"/>
  <c r="P865"/>
  <c r="S865"/>
  <c r="U865"/>
  <c r="O870"/>
  <c r="T870"/>
  <c r="O871"/>
  <c r="N875"/>
  <c r="P875"/>
  <c r="P874" s="1"/>
  <c r="N877"/>
  <c r="P877"/>
  <c r="N878"/>
  <c r="P878"/>
  <c r="N879"/>
  <c r="P879"/>
  <c r="N880"/>
  <c r="P880"/>
  <c r="N884"/>
  <c r="P884"/>
  <c r="S884"/>
  <c r="U884"/>
  <c r="N885"/>
  <c r="P885"/>
  <c r="O889"/>
  <c r="O888" s="1"/>
  <c r="O891"/>
  <c r="O892"/>
  <c r="O893"/>
  <c r="O894"/>
  <c r="I915"/>
  <c r="O915"/>
  <c r="I916"/>
  <c r="V916" s="1"/>
  <c r="O916"/>
  <c r="I917"/>
  <c r="V917" s="1"/>
  <c r="O917"/>
  <c r="I918"/>
  <c r="M918"/>
  <c r="M919" s="1"/>
  <c r="O918"/>
  <c r="T918"/>
  <c r="G919"/>
  <c r="K919"/>
  <c r="K928" s="1"/>
  <c r="N922"/>
  <c r="P922"/>
  <c r="P921" s="1"/>
  <c r="S922"/>
  <c r="U922"/>
  <c r="L1057"/>
  <c r="N924"/>
  <c r="P924"/>
  <c r="S924"/>
  <c r="U924"/>
  <c r="N925"/>
  <c r="P925"/>
  <c r="S925"/>
  <c r="U925"/>
  <c r="N926"/>
  <c r="P926"/>
  <c r="S926"/>
  <c r="U926"/>
  <c r="N927"/>
  <c r="P927"/>
  <c r="S927"/>
  <c r="U927"/>
  <c r="O932"/>
  <c r="T932"/>
  <c r="O933"/>
  <c r="N937"/>
  <c r="P937"/>
  <c r="P936" s="1"/>
  <c r="N939"/>
  <c r="P939"/>
  <c r="N940"/>
  <c r="Q940" s="1"/>
  <c r="P940"/>
  <c r="N941"/>
  <c r="Q941" s="1"/>
  <c r="P941"/>
  <c r="N942"/>
  <c r="Q942" s="1"/>
  <c r="P942"/>
  <c r="O946"/>
  <c r="T946"/>
  <c r="O947"/>
  <c r="N951"/>
  <c r="P951"/>
  <c r="P950" s="1"/>
  <c r="O953"/>
  <c r="O954"/>
  <c r="O955"/>
  <c r="O956"/>
  <c r="N960"/>
  <c r="P960"/>
  <c r="S960"/>
  <c r="U960"/>
  <c r="N961"/>
  <c r="P961"/>
  <c r="O965"/>
  <c r="O964" s="1"/>
  <c r="O967"/>
  <c r="O968"/>
  <c r="O969"/>
  <c r="O970"/>
  <c r="N974"/>
  <c r="P974"/>
  <c r="S974"/>
  <c r="U974"/>
  <c r="N975"/>
  <c r="Q975" s="1"/>
  <c r="P975"/>
  <c r="O979"/>
  <c r="O978" s="1"/>
  <c r="N981"/>
  <c r="P981"/>
  <c r="N982"/>
  <c r="P982"/>
  <c r="N983"/>
  <c r="P983"/>
  <c r="N984"/>
  <c r="P984"/>
  <c r="O988"/>
  <c r="T988"/>
  <c r="O989"/>
  <c r="N993"/>
  <c r="P993"/>
  <c r="P992" s="1"/>
  <c r="N995"/>
  <c r="P995"/>
  <c r="N996"/>
  <c r="Q996" s="1"/>
  <c r="P996"/>
  <c r="N997"/>
  <c r="Q997" s="1"/>
  <c r="P997"/>
  <c r="N998"/>
  <c r="Q998" s="1"/>
  <c r="P998"/>
  <c r="O1002"/>
  <c r="T1002"/>
  <c r="O1003"/>
  <c r="N1007"/>
  <c r="P1007"/>
  <c r="P1006" s="1"/>
  <c r="N1009"/>
  <c r="P1009"/>
  <c r="N1010"/>
  <c r="P1010"/>
  <c r="N1011"/>
  <c r="P1011"/>
  <c r="N1012"/>
  <c r="P1012"/>
  <c r="O1016"/>
  <c r="T1016"/>
  <c r="O1017"/>
  <c r="N1021"/>
  <c r="P1021"/>
  <c r="P1020" s="1"/>
  <c r="N1023"/>
  <c r="P1023"/>
  <c r="N1024"/>
  <c r="Q1024" s="1"/>
  <c r="P1024"/>
  <c r="N1025"/>
  <c r="Q1025" s="1"/>
  <c r="P1025"/>
  <c r="N1026"/>
  <c r="Q1026" s="1"/>
  <c r="P1026"/>
  <c r="I1030"/>
  <c r="M1030"/>
  <c r="M1032" s="1"/>
  <c r="M1041" s="1"/>
  <c r="O1030"/>
  <c r="O1032" s="1"/>
  <c r="T1030"/>
  <c r="I1031"/>
  <c r="V1031" s="1"/>
  <c r="O1031"/>
  <c r="N1035"/>
  <c r="P1035"/>
  <c r="P1034" s="1"/>
  <c r="I1037"/>
  <c r="O1037"/>
  <c r="I1038"/>
  <c r="V1038" s="1"/>
  <c r="O1038"/>
  <c r="I1039"/>
  <c r="V1039" s="1"/>
  <c r="O1039"/>
  <c r="I1040"/>
  <c r="V1040" s="1"/>
  <c r="O1040"/>
  <c r="L1133"/>
  <c r="M1141"/>
  <c r="K1195"/>
  <c r="S1251"/>
  <c r="N1251"/>
  <c r="F1250"/>
  <c r="I1251"/>
  <c r="U1251"/>
  <c r="P1251"/>
  <c r="P1250" s="1"/>
  <c r="H1250"/>
  <c r="U1250" s="1"/>
  <c r="J1250"/>
  <c r="M1251"/>
  <c r="M1250" s="1"/>
  <c r="S1253"/>
  <c r="N1253"/>
  <c r="F1252"/>
  <c r="I1253"/>
  <c r="U1253"/>
  <c r="P1253"/>
  <c r="H1252"/>
  <c r="J1252"/>
  <c r="M1253"/>
  <c r="S1254"/>
  <c r="N1254"/>
  <c r="I1254"/>
  <c r="V1254" s="1"/>
  <c r="U1254"/>
  <c r="P1254"/>
  <c r="S1255"/>
  <c r="N1255"/>
  <c r="I1255"/>
  <c r="U1255"/>
  <c r="P1255"/>
  <c r="S1256"/>
  <c r="N1256"/>
  <c r="I1256"/>
  <c r="V1256" s="1"/>
  <c r="U1256"/>
  <c r="P1256"/>
  <c r="F1310"/>
  <c r="S1308"/>
  <c r="N1308"/>
  <c r="H1310"/>
  <c r="U1310" s="1"/>
  <c r="U1308"/>
  <c r="P1308"/>
  <c r="V1261"/>
  <c r="I1260"/>
  <c r="V1260" s="1"/>
  <c r="S1309"/>
  <c r="N1309"/>
  <c r="U1309"/>
  <c r="P1309"/>
  <c r="G1289"/>
  <c r="T1280"/>
  <c r="S1313"/>
  <c r="N1313"/>
  <c r="F1312"/>
  <c r="U1313"/>
  <c r="P1313"/>
  <c r="P1312" s="1"/>
  <c r="H1312"/>
  <c r="U1312" s="1"/>
  <c r="S1315"/>
  <c r="N1315"/>
  <c r="F1314"/>
  <c r="U1315"/>
  <c r="P1315"/>
  <c r="H1314"/>
  <c r="S1316"/>
  <c r="N1316"/>
  <c r="U1316"/>
  <c r="P1316"/>
  <c r="S1317"/>
  <c r="N1317"/>
  <c r="U1317"/>
  <c r="P1317"/>
  <c r="S1318"/>
  <c r="N1318"/>
  <c r="U1318"/>
  <c r="P1318"/>
  <c r="S1294"/>
  <c r="F1303"/>
  <c r="S1303" s="1"/>
  <c r="U1294"/>
  <c r="H1303"/>
  <c r="U1303" s="1"/>
  <c r="I1325"/>
  <c r="V1323"/>
  <c r="G1348"/>
  <c r="T1348" s="1"/>
  <c r="T1339"/>
  <c r="V1342"/>
  <c r="I1341"/>
  <c r="V1341" s="1"/>
  <c r="V1344"/>
  <c r="I1343"/>
  <c r="V1343" s="1"/>
  <c r="S1353"/>
  <c r="F1362"/>
  <c r="S1362" s="1"/>
  <c r="U1353"/>
  <c r="H1362"/>
  <c r="U1362" s="1"/>
  <c r="G1376"/>
  <c r="T1376" s="1"/>
  <c r="T1367"/>
  <c r="V1370"/>
  <c r="I1369"/>
  <c r="V1369" s="1"/>
  <c r="V1372"/>
  <c r="I1371"/>
  <c r="V1371" s="1"/>
  <c r="S1381"/>
  <c r="F1390"/>
  <c r="S1390" s="1"/>
  <c r="U1381"/>
  <c r="H1390"/>
  <c r="U1390" s="1"/>
  <c r="I1395"/>
  <c r="V1393"/>
  <c r="H1404"/>
  <c r="U1404" s="1"/>
  <c r="U1395"/>
  <c r="T1409"/>
  <c r="G1418"/>
  <c r="T1418" s="1"/>
  <c r="I1423"/>
  <c r="V1421"/>
  <c r="H1432"/>
  <c r="U1432" s="1"/>
  <c r="U1423"/>
  <c r="T1437"/>
  <c r="G1446"/>
  <c r="T1446" s="1"/>
  <c r="I1451"/>
  <c r="V1449"/>
  <c r="H1460"/>
  <c r="U1460" s="1"/>
  <c r="U1451"/>
  <c r="S1060"/>
  <c r="U1060"/>
  <c r="N1061"/>
  <c r="P1061"/>
  <c r="S1061"/>
  <c r="N1062"/>
  <c r="P1062"/>
  <c r="S1062"/>
  <c r="N1063"/>
  <c r="P1063"/>
  <c r="S1063"/>
  <c r="N1064"/>
  <c r="P1064"/>
  <c r="S1064"/>
  <c r="U1064"/>
  <c r="F1065"/>
  <c r="H1065"/>
  <c r="J1065"/>
  <c r="J1074" s="1"/>
  <c r="L1065"/>
  <c r="L1074" s="1"/>
  <c r="I1068"/>
  <c r="M1068"/>
  <c r="M1067" s="1"/>
  <c r="O1068"/>
  <c r="O1067" s="1"/>
  <c r="T1068"/>
  <c r="I1070"/>
  <c r="M1070"/>
  <c r="O1070"/>
  <c r="T1070"/>
  <c r="I1071"/>
  <c r="M1071"/>
  <c r="O1071"/>
  <c r="T1071"/>
  <c r="I1072"/>
  <c r="V1072" s="1"/>
  <c r="M1072"/>
  <c r="O1072"/>
  <c r="T1072"/>
  <c r="I1073"/>
  <c r="V1073" s="1"/>
  <c r="M1073"/>
  <c r="O1073"/>
  <c r="T1073"/>
  <c r="N1078"/>
  <c r="P1078"/>
  <c r="S1078"/>
  <c r="U1078"/>
  <c r="N1079"/>
  <c r="P1079"/>
  <c r="S1079"/>
  <c r="F1080"/>
  <c r="J1080"/>
  <c r="J1089" s="1"/>
  <c r="I1083"/>
  <c r="O1083"/>
  <c r="O1082" s="1"/>
  <c r="I1085"/>
  <c r="O1085"/>
  <c r="I1086"/>
  <c r="V1086" s="1"/>
  <c r="O1086"/>
  <c r="I1087"/>
  <c r="V1087" s="1"/>
  <c r="O1087"/>
  <c r="I1088"/>
  <c r="V1088" s="1"/>
  <c r="O1088"/>
  <c r="N1092"/>
  <c r="P1092"/>
  <c r="S1092"/>
  <c r="U1092"/>
  <c r="N1093"/>
  <c r="P1093"/>
  <c r="S1093"/>
  <c r="F1094"/>
  <c r="J1094"/>
  <c r="J1103" s="1"/>
  <c r="I1097"/>
  <c r="O1097"/>
  <c r="O1096" s="1"/>
  <c r="I1099"/>
  <c r="O1099"/>
  <c r="I1100"/>
  <c r="V1100" s="1"/>
  <c r="O1100"/>
  <c r="I1101"/>
  <c r="V1101" s="1"/>
  <c r="O1101"/>
  <c r="I1102"/>
  <c r="V1102" s="1"/>
  <c r="O1102"/>
  <c r="N1106"/>
  <c r="P1106"/>
  <c r="S1106"/>
  <c r="U1106"/>
  <c r="N1107"/>
  <c r="P1107"/>
  <c r="S1107"/>
  <c r="F1108"/>
  <c r="J1108"/>
  <c r="J1117" s="1"/>
  <c r="I1111"/>
  <c r="O1111"/>
  <c r="O1110" s="1"/>
  <c r="I1113"/>
  <c r="O1113"/>
  <c r="I1114"/>
  <c r="V1114" s="1"/>
  <c r="O1114"/>
  <c r="I1115"/>
  <c r="V1115" s="1"/>
  <c r="O1115"/>
  <c r="I1116"/>
  <c r="V1116" s="1"/>
  <c r="O1116"/>
  <c r="F1123"/>
  <c r="V35" i="19" s="1"/>
  <c r="Z35" s="1"/>
  <c r="J1123" i="8"/>
  <c r="M1123" s="1"/>
  <c r="F1127"/>
  <c r="H1127"/>
  <c r="F1129"/>
  <c r="H1129"/>
  <c r="F1130"/>
  <c r="H1130"/>
  <c r="F1131"/>
  <c r="H1131"/>
  <c r="F1132"/>
  <c r="H1132"/>
  <c r="T1136"/>
  <c r="I1137"/>
  <c r="O1137"/>
  <c r="I1138"/>
  <c r="V1138" s="1"/>
  <c r="O1138"/>
  <c r="Q1138" s="1"/>
  <c r="U1138"/>
  <c r="N1139"/>
  <c r="P1139"/>
  <c r="S1139"/>
  <c r="N1140"/>
  <c r="P1140"/>
  <c r="S1140"/>
  <c r="U1140"/>
  <c r="F1141"/>
  <c r="H1141"/>
  <c r="J1141"/>
  <c r="J1150" s="1"/>
  <c r="L1141"/>
  <c r="L1150" s="1"/>
  <c r="I1144"/>
  <c r="M1144"/>
  <c r="M1143" s="1"/>
  <c r="O1144"/>
  <c r="O1143" s="1"/>
  <c r="T1144"/>
  <c r="I1146"/>
  <c r="M1146"/>
  <c r="O1146"/>
  <c r="T1146"/>
  <c r="I1147"/>
  <c r="M1147"/>
  <c r="O1147"/>
  <c r="T1147"/>
  <c r="I1148"/>
  <c r="V1148" s="1"/>
  <c r="M1148"/>
  <c r="O1148"/>
  <c r="T1148"/>
  <c r="I1149"/>
  <c r="V1149" s="1"/>
  <c r="M1149"/>
  <c r="O1149"/>
  <c r="T1149"/>
  <c r="N1154"/>
  <c r="P1154"/>
  <c r="S1154"/>
  <c r="U1154"/>
  <c r="N1155"/>
  <c r="P1155"/>
  <c r="S1155"/>
  <c r="F1156"/>
  <c r="J1156"/>
  <c r="J1165" s="1"/>
  <c r="I1159"/>
  <c r="O1159"/>
  <c r="O1158" s="1"/>
  <c r="I1161"/>
  <c r="O1161"/>
  <c r="I1162"/>
  <c r="V1162" s="1"/>
  <c r="O1162"/>
  <c r="I1163"/>
  <c r="V1163" s="1"/>
  <c r="O1163"/>
  <c r="I1164"/>
  <c r="V1164" s="1"/>
  <c r="O1164"/>
  <c r="N1168"/>
  <c r="P1168"/>
  <c r="S1168"/>
  <c r="U1168"/>
  <c r="N1169"/>
  <c r="P1169"/>
  <c r="S1169"/>
  <c r="F1170"/>
  <c r="J1170"/>
  <c r="J1179" s="1"/>
  <c r="I1173"/>
  <c r="O1173"/>
  <c r="O1172" s="1"/>
  <c r="I1175"/>
  <c r="O1175"/>
  <c r="I1176"/>
  <c r="V1176" s="1"/>
  <c r="O1176"/>
  <c r="I1177"/>
  <c r="V1177" s="1"/>
  <c r="O1177"/>
  <c r="I1178"/>
  <c r="V1178" s="1"/>
  <c r="O1178"/>
  <c r="F1184"/>
  <c r="H1184"/>
  <c r="F1185"/>
  <c r="V36" i="19" s="1"/>
  <c r="J1185" i="8"/>
  <c r="F1189"/>
  <c r="H1189"/>
  <c r="F1191"/>
  <c r="H1191"/>
  <c r="F1192"/>
  <c r="H1192"/>
  <c r="F1193"/>
  <c r="H1193"/>
  <c r="F1194"/>
  <c r="H1194"/>
  <c r="T1198"/>
  <c r="I1199"/>
  <c r="O1199"/>
  <c r="I1200"/>
  <c r="V1200" s="1"/>
  <c r="O1200"/>
  <c r="I1201"/>
  <c r="V1201" s="1"/>
  <c r="O1201"/>
  <c r="I1202"/>
  <c r="M1202"/>
  <c r="M1203" s="1"/>
  <c r="O1202"/>
  <c r="T1202"/>
  <c r="G1203"/>
  <c r="K1203"/>
  <c r="K1212" s="1"/>
  <c r="N1206"/>
  <c r="P1206"/>
  <c r="P1205" s="1"/>
  <c r="S1206"/>
  <c r="U1206"/>
  <c r="L1257"/>
  <c r="N1208"/>
  <c r="P1208"/>
  <c r="S1208"/>
  <c r="U1208"/>
  <c r="N1209"/>
  <c r="P1209"/>
  <c r="S1209"/>
  <c r="U1209"/>
  <c r="M1255"/>
  <c r="N1210"/>
  <c r="P1210"/>
  <c r="S1210"/>
  <c r="U1210"/>
  <c r="M1256"/>
  <c r="N1211"/>
  <c r="P1211"/>
  <c r="S1211"/>
  <c r="U1211"/>
  <c r="I1216"/>
  <c r="M1216"/>
  <c r="M1218" s="1"/>
  <c r="M1227" s="1"/>
  <c r="O1216"/>
  <c r="T1216"/>
  <c r="I1217"/>
  <c r="V1217" s="1"/>
  <c r="O1217"/>
  <c r="N1221"/>
  <c r="P1221"/>
  <c r="P1220" s="1"/>
  <c r="S1221"/>
  <c r="N1223"/>
  <c r="P1223"/>
  <c r="S1223"/>
  <c r="N1224"/>
  <c r="P1224"/>
  <c r="N1225"/>
  <c r="P1225"/>
  <c r="S1225"/>
  <c r="N1226"/>
  <c r="P1226"/>
  <c r="S1226"/>
  <c r="I1230"/>
  <c r="M1230"/>
  <c r="M1232" s="1"/>
  <c r="M1241" s="1"/>
  <c r="O1230"/>
  <c r="T1230"/>
  <c r="I1231"/>
  <c r="V1231" s="1"/>
  <c r="O1231"/>
  <c r="N1235"/>
  <c r="P1235"/>
  <c r="P1234" s="1"/>
  <c r="S1235"/>
  <c r="N1237"/>
  <c r="P1237"/>
  <c r="N1238"/>
  <c r="P1238"/>
  <c r="N1239"/>
  <c r="P1239"/>
  <c r="N1240"/>
  <c r="P1240"/>
  <c r="V1262"/>
  <c r="V1263"/>
  <c r="M1305"/>
  <c r="V1324"/>
  <c r="V1345"/>
  <c r="V1346"/>
  <c r="V1373"/>
  <c r="V1374"/>
  <c r="V1394"/>
  <c r="V1422"/>
  <c r="V1450"/>
  <c r="T1251"/>
  <c r="O1251"/>
  <c r="O1250" s="1"/>
  <c r="G1250"/>
  <c r="T1250" s="1"/>
  <c r="T1253"/>
  <c r="O1253"/>
  <c r="G1252"/>
  <c r="T1254"/>
  <c r="O1254"/>
  <c r="T1255"/>
  <c r="O1255"/>
  <c r="T1256"/>
  <c r="O1256"/>
  <c r="J1310"/>
  <c r="M1308"/>
  <c r="T1265"/>
  <c r="G1274"/>
  <c r="T1274" s="1"/>
  <c r="S1280"/>
  <c r="F1289"/>
  <c r="U1280"/>
  <c r="H1289"/>
  <c r="J1312"/>
  <c r="J1314"/>
  <c r="G1303"/>
  <c r="T1303" s="1"/>
  <c r="T1294"/>
  <c r="V1297"/>
  <c r="I1296"/>
  <c r="V1296" s="1"/>
  <c r="V1299"/>
  <c r="I1298"/>
  <c r="V1298" s="1"/>
  <c r="S1339"/>
  <c r="F1348"/>
  <c r="S1348" s="1"/>
  <c r="U1339"/>
  <c r="H1348"/>
  <c r="U1348" s="1"/>
  <c r="G1362"/>
  <c r="T1362" s="1"/>
  <c r="T1353"/>
  <c r="V1356"/>
  <c r="I1355"/>
  <c r="V1355" s="1"/>
  <c r="V1358"/>
  <c r="I1357"/>
  <c r="V1357" s="1"/>
  <c r="S1367"/>
  <c r="F1376"/>
  <c r="S1376" s="1"/>
  <c r="U1367"/>
  <c r="H1376"/>
  <c r="U1376" s="1"/>
  <c r="G1390"/>
  <c r="T1390" s="1"/>
  <c r="T1381"/>
  <c r="V1384"/>
  <c r="I1383"/>
  <c r="V1383" s="1"/>
  <c r="V1386"/>
  <c r="I1385"/>
  <c r="V1385" s="1"/>
  <c r="T1395"/>
  <c r="G1404"/>
  <c r="T1404" s="1"/>
  <c r="I1409"/>
  <c r="V1407"/>
  <c r="H1418"/>
  <c r="U1418" s="1"/>
  <c r="U1409"/>
  <c r="T1423"/>
  <c r="G1432"/>
  <c r="T1432" s="1"/>
  <c r="I1437"/>
  <c r="V1435"/>
  <c r="H1446"/>
  <c r="U1446" s="1"/>
  <c r="U1437"/>
  <c r="T1451"/>
  <c r="G1460"/>
  <c r="T1460" s="1"/>
  <c r="T1060"/>
  <c r="O1061"/>
  <c r="O1062"/>
  <c r="O1063"/>
  <c r="O1064"/>
  <c r="T1064"/>
  <c r="G1065"/>
  <c r="K1065"/>
  <c r="K1074" s="1"/>
  <c r="N1068"/>
  <c r="P1068"/>
  <c r="P1067" s="1"/>
  <c r="N1070"/>
  <c r="P1070"/>
  <c r="N1071"/>
  <c r="P1071"/>
  <c r="N1072"/>
  <c r="P1072"/>
  <c r="N1073"/>
  <c r="P1073"/>
  <c r="O1078"/>
  <c r="T1078"/>
  <c r="O1079"/>
  <c r="N1083"/>
  <c r="P1083"/>
  <c r="P1082" s="1"/>
  <c r="N1085"/>
  <c r="P1085"/>
  <c r="N1086"/>
  <c r="P1086"/>
  <c r="N1087"/>
  <c r="P1087"/>
  <c r="N1088"/>
  <c r="P1088"/>
  <c r="O1092"/>
  <c r="T1092"/>
  <c r="O1093"/>
  <c r="N1097"/>
  <c r="P1097"/>
  <c r="P1096" s="1"/>
  <c r="N1099"/>
  <c r="P1099"/>
  <c r="N1100"/>
  <c r="P1100"/>
  <c r="N1101"/>
  <c r="P1101"/>
  <c r="N1102"/>
  <c r="P1102"/>
  <c r="O1106"/>
  <c r="T1106"/>
  <c r="O1107"/>
  <c r="N1111"/>
  <c r="P1111"/>
  <c r="P1110" s="1"/>
  <c r="N1113"/>
  <c r="P1113"/>
  <c r="N1114"/>
  <c r="P1114"/>
  <c r="N1115"/>
  <c r="P1115"/>
  <c r="N1116"/>
  <c r="P1116"/>
  <c r="N1137"/>
  <c r="P1137"/>
  <c r="P1136" s="1"/>
  <c r="O1139"/>
  <c r="O1140"/>
  <c r="T1140"/>
  <c r="G1141"/>
  <c r="K1141"/>
  <c r="K1150" s="1"/>
  <c r="N1144"/>
  <c r="P1144"/>
  <c r="P1143" s="1"/>
  <c r="N1146"/>
  <c r="P1146"/>
  <c r="N1147"/>
  <c r="P1147"/>
  <c r="N1148"/>
  <c r="P1148"/>
  <c r="N1149"/>
  <c r="P1149"/>
  <c r="O1154"/>
  <c r="T1154"/>
  <c r="O1155"/>
  <c r="N1159"/>
  <c r="P1159"/>
  <c r="P1158" s="1"/>
  <c r="N1161"/>
  <c r="P1161"/>
  <c r="N1162"/>
  <c r="P1162"/>
  <c r="N1163"/>
  <c r="P1163"/>
  <c r="N1164"/>
  <c r="P1164"/>
  <c r="O1168"/>
  <c r="T1168"/>
  <c r="O1169"/>
  <c r="N1173"/>
  <c r="P1173"/>
  <c r="P1172" s="1"/>
  <c r="N1175"/>
  <c r="P1175"/>
  <c r="N1176"/>
  <c r="P1176"/>
  <c r="N1177"/>
  <c r="P1177"/>
  <c r="N1178"/>
  <c r="P1178"/>
  <c r="S1198"/>
  <c r="U1198"/>
  <c r="N1199"/>
  <c r="P1199"/>
  <c r="N1200"/>
  <c r="P1200"/>
  <c r="N1201"/>
  <c r="P1201"/>
  <c r="N1202"/>
  <c r="P1202"/>
  <c r="S1202"/>
  <c r="U1202"/>
  <c r="F1203"/>
  <c r="H1203"/>
  <c r="J1203"/>
  <c r="J1212" s="1"/>
  <c r="L1203"/>
  <c r="L1212" s="1"/>
  <c r="I1206"/>
  <c r="M1206"/>
  <c r="M1205" s="1"/>
  <c r="O1206"/>
  <c r="O1205" s="1"/>
  <c r="T1206"/>
  <c r="I1208"/>
  <c r="K1257"/>
  <c r="M1208"/>
  <c r="O1208"/>
  <c r="T1208"/>
  <c r="I1209"/>
  <c r="M1209"/>
  <c r="O1209"/>
  <c r="T1209"/>
  <c r="I1210"/>
  <c r="V1210" s="1"/>
  <c r="M1210"/>
  <c r="O1210"/>
  <c r="T1210"/>
  <c r="I1211"/>
  <c r="V1211" s="1"/>
  <c r="M1211"/>
  <c r="O1211"/>
  <c r="T1211"/>
  <c r="N1216"/>
  <c r="P1216"/>
  <c r="S1216"/>
  <c r="U1216"/>
  <c r="N1217"/>
  <c r="P1217"/>
  <c r="O1221"/>
  <c r="O1220" s="1"/>
  <c r="O1223"/>
  <c r="I1224"/>
  <c r="V1224" s="1"/>
  <c r="O1224"/>
  <c r="O1225"/>
  <c r="O1226"/>
  <c r="N1230"/>
  <c r="P1230"/>
  <c r="S1230"/>
  <c r="U1230"/>
  <c r="N1231"/>
  <c r="P1231"/>
  <c r="O1235"/>
  <c r="O1234" s="1"/>
  <c r="I1237"/>
  <c r="O1237"/>
  <c r="I1238"/>
  <c r="V1238" s="1"/>
  <c r="O1238"/>
  <c r="I1239"/>
  <c r="V1239" s="1"/>
  <c r="O1239"/>
  <c r="I1240"/>
  <c r="V1240" s="1"/>
  <c r="O1240"/>
  <c r="L1319"/>
  <c r="G1611"/>
  <c r="G1491"/>
  <c r="K1611"/>
  <c r="K1491"/>
  <c r="G1612"/>
  <c r="G1492"/>
  <c r="K1612"/>
  <c r="K1692" s="1"/>
  <c r="K1723" s="1"/>
  <c r="K1492"/>
  <c r="F1616"/>
  <c r="F1696" s="1"/>
  <c r="F1496"/>
  <c r="H1616"/>
  <c r="H1496"/>
  <c r="J1616"/>
  <c r="J1496"/>
  <c r="L1616"/>
  <c r="L1615" s="1"/>
  <c r="L1496"/>
  <c r="L1495" s="1"/>
  <c r="F1618"/>
  <c r="F1705" s="1"/>
  <c r="F1498"/>
  <c r="H1618"/>
  <c r="H1498"/>
  <c r="J1618"/>
  <c r="J1498"/>
  <c r="L1618"/>
  <c r="L1705" s="1"/>
  <c r="L1498"/>
  <c r="F1619"/>
  <c r="F1499"/>
  <c r="H1619"/>
  <c r="H1499"/>
  <c r="J1619"/>
  <c r="J1499"/>
  <c r="L1619"/>
  <c r="L1706" s="1"/>
  <c r="L1499"/>
  <c r="F1620"/>
  <c r="F1500"/>
  <c r="H1620"/>
  <c r="H1500"/>
  <c r="J1620"/>
  <c r="J1707" s="1"/>
  <c r="J1500"/>
  <c r="L1620"/>
  <c r="L1707" s="1"/>
  <c r="L1500"/>
  <c r="F1621"/>
  <c r="F1501"/>
  <c r="H1621"/>
  <c r="H1501"/>
  <c r="J1621"/>
  <c r="J1501"/>
  <c r="L1621"/>
  <c r="L1501"/>
  <c r="G1474"/>
  <c r="T1474" s="1"/>
  <c r="T1465"/>
  <c r="S1479"/>
  <c r="F1488"/>
  <c r="S1488" s="1"/>
  <c r="U1479"/>
  <c r="H1488"/>
  <c r="U1488" s="1"/>
  <c r="G1531"/>
  <c r="T1531" s="1"/>
  <c r="T1522"/>
  <c r="N1524"/>
  <c r="F1545"/>
  <c r="S1545" s="1"/>
  <c r="S1536"/>
  <c r="H1545"/>
  <c r="U1545" s="1"/>
  <c r="U1536"/>
  <c r="S1260"/>
  <c r="U1260"/>
  <c r="N1261"/>
  <c r="P1261"/>
  <c r="S1261"/>
  <c r="N1262"/>
  <c r="P1262"/>
  <c r="S1262"/>
  <c r="N1263"/>
  <c r="P1263"/>
  <c r="S1263"/>
  <c r="N1264"/>
  <c r="P1264"/>
  <c r="S1264"/>
  <c r="U1264"/>
  <c r="F1265"/>
  <c r="H1265"/>
  <c r="J1265"/>
  <c r="J1274" s="1"/>
  <c r="L1265"/>
  <c r="L1274" s="1"/>
  <c r="I1268"/>
  <c r="O1268"/>
  <c r="O1267" s="1"/>
  <c r="I1270"/>
  <c r="O1270"/>
  <c r="I1271"/>
  <c r="V1271" s="1"/>
  <c r="O1271"/>
  <c r="I1272"/>
  <c r="V1272" s="1"/>
  <c r="O1272"/>
  <c r="I1273"/>
  <c r="V1273" s="1"/>
  <c r="O1273"/>
  <c r="I1278"/>
  <c r="M1278"/>
  <c r="M1280" s="1"/>
  <c r="O1278"/>
  <c r="T1278"/>
  <c r="I1279"/>
  <c r="V1279" s="1"/>
  <c r="O1279"/>
  <c r="N1283"/>
  <c r="P1283"/>
  <c r="P1282" s="1"/>
  <c r="S1283"/>
  <c r="U1283"/>
  <c r="N1285"/>
  <c r="P1285"/>
  <c r="S1285"/>
  <c r="U1285"/>
  <c r="N1286"/>
  <c r="P1286"/>
  <c r="S1286"/>
  <c r="U1286"/>
  <c r="N1287"/>
  <c r="P1287"/>
  <c r="S1287"/>
  <c r="U1287"/>
  <c r="N1288"/>
  <c r="P1288"/>
  <c r="S1288"/>
  <c r="U1288"/>
  <c r="I1292"/>
  <c r="M1292"/>
  <c r="M1294" s="1"/>
  <c r="M1303" s="1"/>
  <c r="O1292"/>
  <c r="T1292"/>
  <c r="I1293"/>
  <c r="V1293" s="1"/>
  <c r="O1293"/>
  <c r="N1297"/>
  <c r="P1297"/>
  <c r="P1296" s="1"/>
  <c r="S1297"/>
  <c r="N1299"/>
  <c r="P1299"/>
  <c r="S1299"/>
  <c r="N1300"/>
  <c r="P1300"/>
  <c r="S1300"/>
  <c r="N1301"/>
  <c r="P1301"/>
  <c r="S1301"/>
  <c r="N1302"/>
  <c r="P1302"/>
  <c r="S1302"/>
  <c r="G1308"/>
  <c r="I1308" s="1"/>
  <c r="G1309"/>
  <c r="K1309"/>
  <c r="M1309" s="1"/>
  <c r="G1313"/>
  <c r="K1313"/>
  <c r="K1312" s="1"/>
  <c r="G1315"/>
  <c r="K1315"/>
  <c r="M1315" s="1"/>
  <c r="G1316"/>
  <c r="K1316"/>
  <c r="M1316" s="1"/>
  <c r="G1317"/>
  <c r="G1318"/>
  <c r="O1323"/>
  <c r="T1323"/>
  <c r="O1324"/>
  <c r="T1324"/>
  <c r="G1325"/>
  <c r="K1325"/>
  <c r="K1334" s="1"/>
  <c r="N1328"/>
  <c r="P1328"/>
  <c r="P1327" s="1"/>
  <c r="S1328"/>
  <c r="U1328"/>
  <c r="N1330"/>
  <c r="P1330"/>
  <c r="S1330"/>
  <c r="U1330"/>
  <c r="N1331"/>
  <c r="P1331"/>
  <c r="S1331"/>
  <c r="U1331"/>
  <c r="N1332"/>
  <c r="P1332"/>
  <c r="S1332"/>
  <c r="U1332"/>
  <c r="N1333"/>
  <c r="P1333"/>
  <c r="S1333"/>
  <c r="U1333"/>
  <c r="I1337"/>
  <c r="M1337"/>
  <c r="M1339" s="1"/>
  <c r="M1348" s="1"/>
  <c r="O1337"/>
  <c r="T1337"/>
  <c r="I1338"/>
  <c r="V1338" s="1"/>
  <c r="O1338"/>
  <c r="N1342"/>
  <c r="P1342"/>
  <c r="P1341" s="1"/>
  <c r="S1342"/>
  <c r="N1344"/>
  <c r="P1344"/>
  <c r="S1344"/>
  <c r="N1345"/>
  <c r="P1345"/>
  <c r="S1345"/>
  <c r="N1346"/>
  <c r="P1346"/>
  <c r="S1346"/>
  <c r="N1347"/>
  <c r="P1347"/>
  <c r="S1347"/>
  <c r="I1351"/>
  <c r="M1351"/>
  <c r="M1353" s="1"/>
  <c r="M1362" s="1"/>
  <c r="O1351"/>
  <c r="O1353" s="1"/>
  <c r="T1351"/>
  <c r="I1352"/>
  <c r="V1352" s="1"/>
  <c r="O1352"/>
  <c r="N1356"/>
  <c r="P1356"/>
  <c r="P1355" s="1"/>
  <c r="S1356"/>
  <c r="N1358"/>
  <c r="P1358"/>
  <c r="S1358"/>
  <c r="N1359"/>
  <c r="P1359"/>
  <c r="S1359"/>
  <c r="N1360"/>
  <c r="P1360"/>
  <c r="S1360"/>
  <c r="N1361"/>
  <c r="P1361"/>
  <c r="S1361"/>
  <c r="I1365"/>
  <c r="M1365"/>
  <c r="M1367" s="1"/>
  <c r="M1376" s="1"/>
  <c r="O1365"/>
  <c r="T1365"/>
  <c r="I1366"/>
  <c r="V1366" s="1"/>
  <c r="O1366"/>
  <c r="N1370"/>
  <c r="P1370"/>
  <c r="P1369" s="1"/>
  <c r="S1370"/>
  <c r="N1372"/>
  <c r="P1372"/>
  <c r="S1372"/>
  <c r="N1373"/>
  <c r="P1373"/>
  <c r="S1373"/>
  <c r="N1374"/>
  <c r="P1374"/>
  <c r="S1374"/>
  <c r="N1375"/>
  <c r="P1375"/>
  <c r="S1375"/>
  <c r="I1379"/>
  <c r="M1379"/>
  <c r="M1381" s="1"/>
  <c r="M1390" s="1"/>
  <c r="O1379"/>
  <c r="O1381" s="1"/>
  <c r="T1379"/>
  <c r="I1380"/>
  <c r="V1380" s="1"/>
  <c r="O1380"/>
  <c r="N1384"/>
  <c r="P1384"/>
  <c r="P1383" s="1"/>
  <c r="S1384"/>
  <c r="N1386"/>
  <c r="P1386"/>
  <c r="S1386"/>
  <c r="N1387"/>
  <c r="P1387"/>
  <c r="S1387"/>
  <c r="N1388"/>
  <c r="P1388"/>
  <c r="S1388"/>
  <c r="N1389"/>
  <c r="P1389"/>
  <c r="S1389"/>
  <c r="N1393"/>
  <c r="P1393"/>
  <c r="S1393"/>
  <c r="U1393"/>
  <c r="N1394"/>
  <c r="P1394"/>
  <c r="S1394"/>
  <c r="F1395"/>
  <c r="J1395"/>
  <c r="J1404" s="1"/>
  <c r="I1398"/>
  <c r="O1398"/>
  <c r="O1397" s="1"/>
  <c r="I1400"/>
  <c r="O1400"/>
  <c r="I1401"/>
  <c r="V1401" s="1"/>
  <c r="O1401"/>
  <c r="I1402"/>
  <c r="V1402" s="1"/>
  <c r="O1402"/>
  <c r="I1403"/>
  <c r="V1403" s="1"/>
  <c r="O1403"/>
  <c r="N1407"/>
  <c r="P1407"/>
  <c r="S1407"/>
  <c r="U1407"/>
  <c r="N1408"/>
  <c r="P1408"/>
  <c r="S1408"/>
  <c r="F1409"/>
  <c r="J1409"/>
  <c r="J1418" s="1"/>
  <c r="I1412"/>
  <c r="O1412"/>
  <c r="O1411" s="1"/>
  <c r="I1414"/>
  <c r="O1414"/>
  <c r="I1415"/>
  <c r="V1415" s="1"/>
  <c r="O1415"/>
  <c r="I1416"/>
  <c r="V1416" s="1"/>
  <c r="O1416"/>
  <c r="I1417"/>
  <c r="V1417" s="1"/>
  <c r="O1417"/>
  <c r="N1421"/>
  <c r="P1421"/>
  <c r="S1421"/>
  <c r="U1421"/>
  <c r="N1422"/>
  <c r="P1422"/>
  <c r="S1422"/>
  <c r="F1423"/>
  <c r="J1423"/>
  <c r="J1432" s="1"/>
  <c r="I1426"/>
  <c r="O1426"/>
  <c r="O1425" s="1"/>
  <c r="I1428"/>
  <c r="O1428"/>
  <c r="I1429"/>
  <c r="V1429" s="1"/>
  <c r="O1429"/>
  <c r="I1430"/>
  <c r="V1430" s="1"/>
  <c r="O1430"/>
  <c r="I1431"/>
  <c r="V1431" s="1"/>
  <c r="O1431"/>
  <c r="N1435"/>
  <c r="P1435"/>
  <c r="S1435"/>
  <c r="U1435"/>
  <c r="N1436"/>
  <c r="P1436"/>
  <c r="S1436"/>
  <c r="F1437"/>
  <c r="J1437"/>
  <c r="J1446" s="1"/>
  <c r="I1440"/>
  <c r="O1440"/>
  <c r="O1439" s="1"/>
  <c r="I1442"/>
  <c r="O1442"/>
  <c r="I1443"/>
  <c r="V1443" s="1"/>
  <c r="O1443"/>
  <c r="I1444"/>
  <c r="V1444" s="1"/>
  <c r="O1444"/>
  <c r="I1445"/>
  <c r="V1445" s="1"/>
  <c r="O1445"/>
  <c r="N1449"/>
  <c r="P1449"/>
  <c r="S1449"/>
  <c r="U1449"/>
  <c r="N1450"/>
  <c r="P1450"/>
  <c r="S1450"/>
  <c r="F1451"/>
  <c r="J1451"/>
  <c r="J1460" s="1"/>
  <c r="I1454"/>
  <c r="O1454"/>
  <c r="O1453" s="1"/>
  <c r="I1456"/>
  <c r="O1456"/>
  <c r="I1457"/>
  <c r="V1457" s="1"/>
  <c r="O1457"/>
  <c r="I1458"/>
  <c r="V1458" s="1"/>
  <c r="O1458"/>
  <c r="I1459"/>
  <c r="V1459" s="1"/>
  <c r="O1459"/>
  <c r="F1611"/>
  <c r="F1491"/>
  <c r="H1611"/>
  <c r="H1491"/>
  <c r="J1611"/>
  <c r="J1491"/>
  <c r="L1611"/>
  <c r="L1491"/>
  <c r="F1612"/>
  <c r="F1492"/>
  <c r="H1612"/>
  <c r="H1492"/>
  <c r="J1612"/>
  <c r="J1492"/>
  <c r="L1612"/>
  <c r="L1692" s="1"/>
  <c r="L1723" s="1"/>
  <c r="L1492"/>
  <c r="G1616"/>
  <c r="G1496"/>
  <c r="K1616"/>
  <c r="K1496"/>
  <c r="K1495" s="1"/>
  <c r="G1618"/>
  <c r="G1498"/>
  <c r="K1618"/>
  <c r="K1498"/>
  <c r="G1619"/>
  <c r="G1706" s="1"/>
  <c r="G1499"/>
  <c r="K1619"/>
  <c r="K1706" s="1"/>
  <c r="K1499"/>
  <c r="G1620"/>
  <c r="G1500"/>
  <c r="K1620"/>
  <c r="K1707" s="1"/>
  <c r="K1500"/>
  <c r="G1621"/>
  <c r="G1501"/>
  <c r="K1621"/>
  <c r="K1501"/>
  <c r="S1465"/>
  <c r="F1474"/>
  <c r="S1474" s="1"/>
  <c r="U1465"/>
  <c r="H1474"/>
  <c r="U1474" s="1"/>
  <c r="G1488"/>
  <c r="T1488" s="1"/>
  <c r="T1479"/>
  <c r="V1482"/>
  <c r="I1481"/>
  <c r="V1481" s="1"/>
  <c r="V1484"/>
  <c r="I1483"/>
  <c r="V1483" s="1"/>
  <c r="O1261"/>
  <c r="O1262"/>
  <c r="O1263"/>
  <c r="I1264"/>
  <c r="M1264"/>
  <c r="M1265" s="1"/>
  <c r="M1274" s="1"/>
  <c r="O1264"/>
  <c r="T1264"/>
  <c r="N1268"/>
  <c r="P1268"/>
  <c r="P1267" s="1"/>
  <c r="N1270"/>
  <c r="P1270"/>
  <c r="N1271"/>
  <c r="P1271"/>
  <c r="N1272"/>
  <c r="P1272"/>
  <c r="N1273"/>
  <c r="P1273"/>
  <c r="N1278"/>
  <c r="P1278"/>
  <c r="S1278"/>
  <c r="U1278"/>
  <c r="N1279"/>
  <c r="P1279"/>
  <c r="I1283"/>
  <c r="O1283"/>
  <c r="O1282" s="1"/>
  <c r="I1285"/>
  <c r="O1285"/>
  <c r="I1286"/>
  <c r="V1286" s="1"/>
  <c r="O1286"/>
  <c r="I1287"/>
  <c r="M1287"/>
  <c r="M1284" s="1"/>
  <c r="O1287"/>
  <c r="I1288"/>
  <c r="V1288" s="1"/>
  <c r="M1288"/>
  <c r="O1288"/>
  <c r="N1292"/>
  <c r="P1292"/>
  <c r="S1292"/>
  <c r="U1292"/>
  <c r="N1293"/>
  <c r="P1293"/>
  <c r="O1297"/>
  <c r="O1296" s="1"/>
  <c r="O1299"/>
  <c r="O1300"/>
  <c r="O1301"/>
  <c r="O1302"/>
  <c r="N1323"/>
  <c r="P1323"/>
  <c r="S1323"/>
  <c r="U1323"/>
  <c r="N1324"/>
  <c r="Q1324" s="1"/>
  <c r="P1324"/>
  <c r="S1324"/>
  <c r="U1324"/>
  <c r="F1325"/>
  <c r="H1325"/>
  <c r="J1325"/>
  <c r="J1334" s="1"/>
  <c r="L1325"/>
  <c r="L1334" s="1"/>
  <c r="I1328"/>
  <c r="M1328"/>
  <c r="M1327" s="1"/>
  <c r="O1328"/>
  <c r="O1327" s="1"/>
  <c r="T1328"/>
  <c r="I1330"/>
  <c r="M1330"/>
  <c r="O1330"/>
  <c r="T1330"/>
  <c r="I1331"/>
  <c r="V1331" s="1"/>
  <c r="M1331"/>
  <c r="O1331"/>
  <c r="T1331"/>
  <c r="I1332"/>
  <c r="V1332" s="1"/>
  <c r="M1332"/>
  <c r="O1332"/>
  <c r="T1332"/>
  <c r="I1333"/>
  <c r="V1333" s="1"/>
  <c r="M1333"/>
  <c r="O1333"/>
  <c r="T1333"/>
  <c r="N1337"/>
  <c r="P1337"/>
  <c r="S1337"/>
  <c r="U1337"/>
  <c r="N1338"/>
  <c r="Q1338" s="1"/>
  <c r="P1338"/>
  <c r="O1342"/>
  <c r="O1341" s="1"/>
  <c r="O1344"/>
  <c r="O1345"/>
  <c r="O1346"/>
  <c r="O1347"/>
  <c r="N1351"/>
  <c r="P1351"/>
  <c r="S1351"/>
  <c r="U1351"/>
  <c r="N1352"/>
  <c r="P1352"/>
  <c r="O1356"/>
  <c r="O1355" s="1"/>
  <c r="O1358"/>
  <c r="O1359"/>
  <c r="O1360"/>
  <c r="O1361"/>
  <c r="N1365"/>
  <c r="P1365"/>
  <c r="S1365"/>
  <c r="U1365"/>
  <c r="N1366"/>
  <c r="Q1366" s="1"/>
  <c r="P1366"/>
  <c r="O1370"/>
  <c r="O1369" s="1"/>
  <c r="O1372"/>
  <c r="O1373"/>
  <c r="O1374"/>
  <c r="O1375"/>
  <c r="N1379"/>
  <c r="P1379"/>
  <c r="S1379"/>
  <c r="U1379"/>
  <c r="N1380"/>
  <c r="P1380"/>
  <c r="O1384"/>
  <c r="O1383" s="1"/>
  <c r="O1386"/>
  <c r="O1387"/>
  <c r="O1388"/>
  <c r="O1389"/>
  <c r="O1393"/>
  <c r="T1393"/>
  <c r="O1394"/>
  <c r="N1398"/>
  <c r="P1398"/>
  <c r="P1397" s="1"/>
  <c r="N1400"/>
  <c r="P1400"/>
  <c r="N1401"/>
  <c r="P1401"/>
  <c r="N1402"/>
  <c r="P1402"/>
  <c r="N1403"/>
  <c r="P1403"/>
  <c r="O1407"/>
  <c r="T1407"/>
  <c r="O1408"/>
  <c r="N1412"/>
  <c r="P1412"/>
  <c r="P1411" s="1"/>
  <c r="N1414"/>
  <c r="P1414"/>
  <c r="N1415"/>
  <c r="Q1415" s="1"/>
  <c r="P1415"/>
  <c r="N1416"/>
  <c r="Q1416" s="1"/>
  <c r="P1416"/>
  <c r="N1417"/>
  <c r="Q1417" s="1"/>
  <c r="P1417"/>
  <c r="O1421"/>
  <c r="T1421"/>
  <c r="O1422"/>
  <c r="N1426"/>
  <c r="P1426"/>
  <c r="P1425" s="1"/>
  <c r="N1428"/>
  <c r="P1428"/>
  <c r="N1429"/>
  <c r="P1429"/>
  <c r="N1430"/>
  <c r="P1430"/>
  <c r="N1431"/>
  <c r="P1431"/>
  <c r="O1435"/>
  <c r="T1435"/>
  <c r="O1436"/>
  <c r="N1440"/>
  <c r="P1440"/>
  <c r="P1439" s="1"/>
  <c r="N1442"/>
  <c r="P1442"/>
  <c r="N1443"/>
  <c r="Q1443" s="1"/>
  <c r="P1443"/>
  <c r="N1444"/>
  <c r="Q1444" s="1"/>
  <c r="P1444"/>
  <c r="N1445"/>
  <c r="Q1445" s="1"/>
  <c r="P1445"/>
  <c r="O1449"/>
  <c r="T1449"/>
  <c r="O1450"/>
  <c r="N1454"/>
  <c r="P1454"/>
  <c r="P1453" s="1"/>
  <c r="N1456"/>
  <c r="P1456"/>
  <c r="N1457"/>
  <c r="P1457"/>
  <c r="N1458"/>
  <c r="P1458"/>
  <c r="N1459"/>
  <c r="P1459"/>
  <c r="V1485"/>
  <c r="V1486"/>
  <c r="I1625"/>
  <c r="F1627"/>
  <c r="S1627" s="1"/>
  <c r="S1625"/>
  <c r="N1625"/>
  <c r="H1627"/>
  <c r="U1627" s="1"/>
  <c r="U1625"/>
  <c r="P1625"/>
  <c r="M1625"/>
  <c r="M1627" s="1"/>
  <c r="J1627"/>
  <c r="T1626"/>
  <c r="O1626"/>
  <c r="T1630"/>
  <c r="O1630"/>
  <c r="O1629" s="1"/>
  <c r="G1629"/>
  <c r="T1629" s="1"/>
  <c r="T1632"/>
  <c r="O1632"/>
  <c r="G1631"/>
  <c r="S1633"/>
  <c r="N1633"/>
  <c r="I1633"/>
  <c r="V1633" s="1"/>
  <c r="U1633"/>
  <c r="P1633"/>
  <c r="T1634"/>
  <c r="O1634"/>
  <c r="S1635"/>
  <c r="N1635"/>
  <c r="I1635"/>
  <c r="V1635" s="1"/>
  <c r="U1635"/>
  <c r="P1635"/>
  <c r="I1463"/>
  <c r="M1463"/>
  <c r="M1465" s="1"/>
  <c r="M1474" s="1"/>
  <c r="O1463"/>
  <c r="O1465" s="1"/>
  <c r="T1463"/>
  <c r="I1464"/>
  <c r="V1464" s="1"/>
  <c r="O1464"/>
  <c r="N1468"/>
  <c r="P1468"/>
  <c r="P1467" s="1"/>
  <c r="N1470"/>
  <c r="P1470"/>
  <c r="N1471"/>
  <c r="P1471"/>
  <c r="S1471"/>
  <c r="N1472"/>
  <c r="P1472"/>
  <c r="S1472"/>
  <c r="N1473"/>
  <c r="P1473"/>
  <c r="S1473"/>
  <c r="I1477"/>
  <c r="M1477"/>
  <c r="M1479" s="1"/>
  <c r="M1488" s="1"/>
  <c r="O1477"/>
  <c r="T1477"/>
  <c r="I1478"/>
  <c r="V1478" s="1"/>
  <c r="O1478"/>
  <c r="N1482"/>
  <c r="P1482"/>
  <c r="P1481" s="1"/>
  <c r="S1482"/>
  <c r="N1484"/>
  <c r="P1484"/>
  <c r="S1484"/>
  <c r="N1485"/>
  <c r="P1485"/>
  <c r="S1485"/>
  <c r="N1486"/>
  <c r="P1486"/>
  <c r="S1486"/>
  <c r="N1487"/>
  <c r="P1487"/>
  <c r="S1487"/>
  <c r="N1506"/>
  <c r="P1506"/>
  <c r="T1506"/>
  <c r="I1507"/>
  <c r="V1507" s="1"/>
  <c r="M1507"/>
  <c r="O1507"/>
  <c r="S1507"/>
  <c r="U1507"/>
  <c r="F1508"/>
  <c r="H1508"/>
  <c r="J1508"/>
  <c r="J1517" s="1"/>
  <c r="L1508"/>
  <c r="L1517" s="1"/>
  <c r="I1511"/>
  <c r="M1511"/>
  <c r="M1510" s="1"/>
  <c r="O1511"/>
  <c r="O1510" s="1"/>
  <c r="T1511"/>
  <c r="I1513"/>
  <c r="K1636"/>
  <c r="M1513"/>
  <c r="O1513"/>
  <c r="S1513"/>
  <c r="U1513"/>
  <c r="N1514"/>
  <c r="P1514"/>
  <c r="T1514"/>
  <c r="I1515"/>
  <c r="V1515" s="1"/>
  <c r="M1515"/>
  <c r="O1515"/>
  <c r="S1515"/>
  <c r="U1515"/>
  <c r="N1516"/>
  <c r="P1516"/>
  <c r="T1516"/>
  <c r="N1520"/>
  <c r="P1520"/>
  <c r="P1522" s="1"/>
  <c r="T1520"/>
  <c r="I1521"/>
  <c r="V1521" s="1"/>
  <c r="O1521"/>
  <c r="Q1521" s="1"/>
  <c r="R1521" s="1"/>
  <c r="S1521"/>
  <c r="U1521"/>
  <c r="F1522"/>
  <c r="H1522"/>
  <c r="J1522"/>
  <c r="J1531" s="1"/>
  <c r="I1525"/>
  <c r="O1525"/>
  <c r="S1525"/>
  <c r="U1525"/>
  <c r="N1527"/>
  <c r="P1527"/>
  <c r="P1526" s="1"/>
  <c r="T1527"/>
  <c r="I1528"/>
  <c r="V1528" s="1"/>
  <c r="O1528"/>
  <c r="Q1528" s="1"/>
  <c r="R1528" s="1"/>
  <c r="S1528"/>
  <c r="U1528"/>
  <c r="N1529"/>
  <c r="Q1529" s="1"/>
  <c r="R1529" s="1"/>
  <c r="P1529"/>
  <c r="T1529"/>
  <c r="I1530"/>
  <c r="V1530" s="1"/>
  <c r="O1530"/>
  <c r="Q1530" s="1"/>
  <c r="R1530" s="1"/>
  <c r="S1530"/>
  <c r="U1530"/>
  <c r="I1534"/>
  <c r="M1534"/>
  <c r="M1536" s="1"/>
  <c r="M1545" s="1"/>
  <c r="O1534"/>
  <c r="O1536" s="1"/>
  <c r="S1534"/>
  <c r="U1534"/>
  <c r="N1535"/>
  <c r="Q1535" s="1"/>
  <c r="R1535" s="1"/>
  <c r="P1535"/>
  <c r="T1535"/>
  <c r="G1536"/>
  <c r="N1539"/>
  <c r="P1539"/>
  <c r="P1538" s="1"/>
  <c r="T1539"/>
  <c r="I1541"/>
  <c r="O1541"/>
  <c r="S1541"/>
  <c r="U1541"/>
  <c r="N1542"/>
  <c r="P1542"/>
  <c r="P1540" s="1"/>
  <c r="T1542"/>
  <c r="I1543"/>
  <c r="V1543" s="1"/>
  <c r="O1543"/>
  <c r="Q1543" s="1"/>
  <c r="R1543" s="1"/>
  <c r="S1543"/>
  <c r="U1543"/>
  <c r="N1544"/>
  <c r="Q1544" s="1"/>
  <c r="R1544" s="1"/>
  <c r="P1544"/>
  <c r="T1544"/>
  <c r="F1548"/>
  <c r="H1548"/>
  <c r="J1548"/>
  <c r="L1548"/>
  <c r="F1549"/>
  <c r="H1549"/>
  <c r="J1549"/>
  <c r="L1549"/>
  <c r="F1553"/>
  <c r="H1553"/>
  <c r="J1553"/>
  <c r="L1553"/>
  <c r="L1552" s="1"/>
  <c r="F1555"/>
  <c r="H1555"/>
  <c r="J1555"/>
  <c r="L1555"/>
  <c r="F1556"/>
  <c r="H1556"/>
  <c r="J1556"/>
  <c r="L1556"/>
  <c r="F1557"/>
  <c r="H1557"/>
  <c r="J1557"/>
  <c r="L1557"/>
  <c r="F1558"/>
  <c r="H1558"/>
  <c r="J1558"/>
  <c r="L1558"/>
  <c r="S1565"/>
  <c r="H1575"/>
  <c r="U1575" s="1"/>
  <c r="G1627"/>
  <c r="T1627" s="1"/>
  <c r="T1625"/>
  <c r="O1625"/>
  <c r="O1627" s="1"/>
  <c r="I1626"/>
  <c r="V1626" s="1"/>
  <c r="S1626"/>
  <c r="N1626"/>
  <c r="U1626"/>
  <c r="P1626"/>
  <c r="S1630"/>
  <c r="N1630"/>
  <c r="F1629"/>
  <c r="I1630"/>
  <c r="U1630"/>
  <c r="P1630"/>
  <c r="P1629" s="1"/>
  <c r="H1629"/>
  <c r="U1629" s="1"/>
  <c r="J1629"/>
  <c r="M1630"/>
  <c r="M1629" s="1"/>
  <c r="S1632"/>
  <c r="N1632"/>
  <c r="F1631"/>
  <c r="I1632"/>
  <c r="U1632"/>
  <c r="P1632"/>
  <c r="H1631"/>
  <c r="J1631"/>
  <c r="M1632"/>
  <c r="T1633"/>
  <c r="O1633"/>
  <c r="S1634"/>
  <c r="N1634"/>
  <c r="Q1634" s="1"/>
  <c r="I1634"/>
  <c r="V1634" s="1"/>
  <c r="U1634"/>
  <c r="P1634"/>
  <c r="T1635"/>
  <c r="O1635"/>
  <c r="G1641"/>
  <c r="T1641" s="1"/>
  <c r="T1639"/>
  <c r="O1639"/>
  <c r="T1640"/>
  <c r="O1640"/>
  <c r="I1645"/>
  <c r="V1645" s="1"/>
  <c r="T1645"/>
  <c r="O1645"/>
  <c r="G1643"/>
  <c r="T1643" s="1"/>
  <c r="M1645"/>
  <c r="K1643"/>
  <c r="N1463"/>
  <c r="P1463"/>
  <c r="S1463"/>
  <c r="U1463"/>
  <c r="N1464"/>
  <c r="P1464"/>
  <c r="I1468"/>
  <c r="O1468"/>
  <c r="O1467" s="1"/>
  <c r="I1470"/>
  <c r="O1470"/>
  <c r="O1471"/>
  <c r="O1472"/>
  <c r="O1473"/>
  <c r="N1477"/>
  <c r="P1477"/>
  <c r="S1477"/>
  <c r="U1477"/>
  <c r="N1478"/>
  <c r="Q1478" s="1"/>
  <c r="P1478"/>
  <c r="O1482"/>
  <c r="O1481" s="1"/>
  <c r="O1484"/>
  <c r="O1485"/>
  <c r="O1486"/>
  <c r="O1487"/>
  <c r="I1506"/>
  <c r="M1506"/>
  <c r="M1508" s="1"/>
  <c r="O1506"/>
  <c r="O1508" s="1"/>
  <c r="S1506"/>
  <c r="U1506"/>
  <c r="N1507"/>
  <c r="Q1507" s="1"/>
  <c r="R1507" s="1"/>
  <c r="P1507"/>
  <c r="T1507"/>
  <c r="G1508"/>
  <c r="K1508"/>
  <c r="K1517" s="1"/>
  <c r="N1511"/>
  <c r="P1511"/>
  <c r="P1510" s="1"/>
  <c r="S1511"/>
  <c r="U1511"/>
  <c r="L1636"/>
  <c r="N1513"/>
  <c r="P1513"/>
  <c r="T1513"/>
  <c r="I1514"/>
  <c r="M1514"/>
  <c r="O1514"/>
  <c r="S1514"/>
  <c r="U1514"/>
  <c r="M1634"/>
  <c r="N1515"/>
  <c r="P1515"/>
  <c r="T1515"/>
  <c r="I1516"/>
  <c r="V1516" s="1"/>
  <c r="M1516"/>
  <c r="O1516"/>
  <c r="S1516"/>
  <c r="U1516"/>
  <c r="I1520"/>
  <c r="O1520"/>
  <c r="O1522" s="1"/>
  <c r="I1527"/>
  <c r="I1529"/>
  <c r="V1529" s="1"/>
  <c r="N1534"/>
  <c r="P1534"/>
  <c r="P1536" s="1"/>
  <c r="P1545" s="1"/>
  <c r="I1535"/>
  <c r="V1535" s="1"/>
  <c r="I1539"/>
  <c r="I1542"/>
  <c r="V1542" s="1"/>
  <c r="I1544"/>
  <c r="V1544" s="1"/>
  <c r="G1548"/>
  <c r="K1548"/>
  <c r="G1549"/>
  <c r="K1549"/>
  <c r="G1553"/>
  <c r="K1553"/>
  <c r="K1552" s="1"/>
  <c r="G1555"/>
  <c r="K1555"/>
  <c r="G1556"/>
  <c r="K1556"/>
  <c r="G1557"/>
  <c r="K1557"/>
  <c r="G1558"/>
  <c r="K1558"/>
  <c r="M1643"/>
  <c r="J1575"/>
  <c r="U1644"/>
  <c r="P1644"/>
  <c r="T1647"/>
  <c r="O1647"/>
  <c r="I1648"/>
  <c r="S1648"/>
  <c r="N1648"/>
  <c r="U1648"/>
  <c r="P1648"/>
  <c r="T1649"/>
  <c r="O1649"/>
  <c r="I1650"/>
  <c r="V1650" s="1"/>
  <c r="S1650"/>
  <c r="N1650"/>
  <c r="U1650"/>
  <c r="P1650"/>
  <c r="N1563"/>
  <c r="P1563"/>
  <c r="T1563"/>
  <c r="I1564"/>
  <c r="M1564"/>
  <c r="O1564"/>
  <c r="T1564"/>
  <c r="G1565"/>
  <c r="K1565"/>
  <c r="K1575" s="1"/>
  <c r="F1567"/>
  <c r="S1567" s="1"/>
  <c r="L1567"/>
  <c r="L1575" s="1"/>
  <c r="M1568"/>
  <c r="M1567" s="1"/>
  <c r="S1568"/>
  <c r="U1568"/>
  <c r="T1569"/>
  <c r="T1570"/>
  <c r="I1571"/>
  <c r="K1651"/>
  <c r="M1571"/>
  <c r="O1571"/>
  <c r="S1571"/>
  <c r="U1571"/>
  <c r="M1648"/>
  <c r="N1572"/>
  <c r="P1572"/>
  <c r="T1572"/>
  <c r="I1573"/>
  <c r="V1573" s="1"/>
  <c r="M1573"/>
  <c r="O1573"/>
  <c r="S1573"/>
  <c r="U1573"/>
  <c r="M1650"/>
  <c r="N1574"/>
  <c r="P1574"/>
  <c r="T1574"/>
  <c r="I1602"/>
  <c r="M1602"/>
  <c r="M1697" s="1"/>
  <c r="F1639"/>
  <c r="H1639"/>
  <c r="J1639"/>
  <c r="L1639"/>
  <c r="L1641" s="1"/>
  <c r="F1640"/>
  <c r="H1640"/>
  <c r="O1644"/>
  <c r="O1643" s="1"/>
  <c r="G1646"/>
  <c r="T1682"/>
  <c r="M1682"/>
  <c r="O1682"/>
  <c r="Q1709"/>
  <c r="S1644"/>
  <c r="N1644"/>
  <c r="I1647"/>
  <c r="S1647"/>
  <c r="N1647"/>
  <c r="F1646"/>
  <c r="U1647"/>
  <c r="P1647"/>
  <c r="H1646"/>
  <c r="M1647"/>
  <c r="M1646" s="1"/>
  <c r="J1646"/>
  <c r="T1648"/>
  <c r="O1648"/>
  <c r="I1649"/>
  <c r="V1649" s="1"/>
  <c r="S1649"/>
  <c r="N1649"/>
  <c r="U1649"/>
  <c r="P1649"/>
  <c r="T1650"/>
  <c r="O1650"/>
  <c r="I1682"/>
  <c r="V1666"/>
  <c r="I1563"/>
  <c r="M1563"/>
  <c r="M1565" s="1"/>
  <c r="O1563"/>
  <c r="O1565" s="1"/>
  <c r="S1563"/>
  <c r="U1563"/>
  <c r="N1564"/>
  <c r="Q1564" s="1"/>
  <c r="P1564"/>
  <c r="I1568"/>
  <c r="N1568"/>
  <c r="P1568"/>
  <c r="P1567" s="1"/>
  <c r="S1570"/>
  <c r="U1570"/>
  <c r="L1651"/>
  <c r="N1571"/>
  <c r="P1571"/>
  <c r="T1571"/>
  <c r="I1572"/>
  <c r="M1572"/>
  <c r="O1572"/>
  <c r="N1573"/>
  <c r="Q1573" s="1"/>
  <c r="R1573" s="1"/>
  <c r="P1573"/>
  <c r="T1573"/>
  <c r="I1574"/>
  <c r="V1574" s="1"/>
  <c r="M1574"/>
  <c r="O1574"/>
  <c r="S1574"/>
  <c r="U1574"/>
  <c r="N1602"/>
  <c r="P1602"/>
  <c r="S1602"/>
  <c r="U1602"/>
  <c r="F1643"/>
  <c r="H1643"/>
  <c r="U1643" s="1"/>
  <c r="J1643"/>
  <c r="I1644"/>
  <c r="P1682"/>
  <c r="N1645"/>
  <c r="P1645"/>
  <c r="Q1654"/>
  <c r="Q1656" s="1"/>
  <c r="R1656" s="1"/>
  <c r="V1654"/>
  <c r="Q1662"/>
  <c r="Q1700" s="1"/>
  <c r="V1662"/>
  <c r="Q1663"/>
  <c r="Q1701" s="1"/>
  <c r="V1663"/>
  <c r="T1666"/>
  <c r="Q1670"/>
  <c r="Q1672" s="1"/>
  <c r="Q1666" s="1"/>
  <c r="V1670"/>
  <c r="I1709"/>
  <c r="V1709" s="1"/>
  <c r="S1666"/>
  <c r="U1666"/>
  <c r="BA15" i="19" l="1"/>
  <c r="Q862" i="11"/>
  <c r="Q813"/>
  <c r="Q812"/>
  <c r="Q810"/>
  <c r="L842"/>
  <c r="Q658"/>
  <c r="Q657"/>
  <c r="O648"/>
  <c r="O637"/>
  <c r="U508"/>
  <c r="Q181"/>
  <c r="Q1337"/>
  <c r="Q976"/>
  <c r="O659"/>
  <c r="Q1136"/>
  <c r="Q1134"/>
  <c r="Q1032"/>
  <c r="Q973"/>
  <c r="O951"/>
  <c r="O947"/>
  <c r="M1036"/>
  <c r="M1040" s="1"/>
  <c r="Q766"/>
  <c r="Q716"/>
  <c r="V295"/>
  <c r="V294"/>
  <c r="Q45"/>
  <c r="R45" s="1"/>
  <c r="M890"/>
  <c r="O886"/>
  <c r="O792"/>
  <c r="O796" s="1"/>
  <c r="M774"/>
  <c r="O770"/>
  <c r="O774" s="1"/>
  <c r="O720"/>
  <c r="O724" s="1"/>
  <c r="Q492"/>
  <c r="Q491"/>
  <c r="Q489"/>
  <c r="O482"/>
  <c r="P470"/>
  <c r="P474" s="1"/>
  <c r="Q463"/>
  <c r="O330"/>
  <c r="O308"/>
  <c r="O312" s="1"/>
  <c r="Q295"/>
  <c r="Q294"/>
  <c r="F674"/>
  <c r="S674" s="1"/>
  <c r="P674"/>
  <c r="P670"/>
  <c r="O663"/>
  <c r="F652"/>
  <c r="S652" s="1"/>
  <c r="P652"/>
  <c r="P648"/>
  <c r="O641"/>
  <c r="F630"/>
  <c r="S630" s="1"/>
  <c r="P630"/>
  <c r="P626"/>
  <c r="O619"/>
  <c r="Q180"/>
  <c r="Q158"/>
  <c r="Q157"/>
  <c r="Q120"/>
  <c r="Q119"/>
  <c r="Q98"/>
  <c r="Q97"/>
  <c r="T323"/>
  <c r="U136"/>
  <c r="M129"/>
  <c r="V129" s="1"/>
  <c r="V1258"/>
  <c r="M1242"/>
  <c r="T1227"/>
  <c r="P1120"/>
  <c r="V1032"/>
  <c r="Q1000"/>
  <c r="Q970"/>
  <c r="Q969"/>
  <c r="Q968"/>
  <c r="Q939"/>
  <c r="L1300"/>
  <c r="L1303" s="1"/>
  <c r="V908"/>
  <c r="K953"/>
  <c r="O867"/>
  <c r="Q655"/>
  <c r="Q614"/>
  <c r="Q613"/>
  <c r="Q611"/>
  <c r="V601"/>
  <c r="V596"/>
  <c r="O576"/>
  <c r="O565"/>
  <c r="O569" s="1"/>
  <c r="O543"/>
  <c r="P531"/>
  <c r="P535" s="1"/>
  <c r="Q524"/>
  <c r="Q431"/>
  <c r="Q430"/>
  <c r="Q428"/>
  <c r="O395"/>
  <c r="P383"/>
  <c r="P387" s="1"/>
  <c r="Q376"/>
  <c r="O343"/>
  <c r="O354"/>
  <c r="O358" s="1"/>
  <c r="T558"/>
  <c r="U399"/>
  <c r="U347"/>
  <c r="M253"/>
  <c r="M256" s="1"/>
  <c r="M260" s="1"/>
  <c r="Q189"/>
  <c r="Q30"/>
  <c r="R30" s="1"/>
  <c r="Q11"/>
  <c r="R11" s="1"/>
  <c r="Q1368"/>
  <c r="N1348"/>
  <c r="P978"/>
  <c r="Q935"/>
  <c r="Q934"/>
  <c r="V922"/>
  <c r="V1130"/>
  <c r="Q1039"/>
  <c r="P986"/>
  <c r="P990" s="1"/>
  <c r="O897"/>
  <c r="K1003"/>
  <c r="F901"/>
  <c r="S901" s="1"/>
  <c r="P897"/>
  <c r="P901" s="1"/>
  <c r="O890"/>
  <c r="F879"/>
  <c r="P875"/>
  <c r="P879" s="1"/>
  <c r="V712"/>
  <c r="O709"/>
  <c r="O713" s="1"/>
  <c r="T890"/>
  <c r="Q86"/>
  <c r="Q85"/>
  <c r="M72"/>
  <c r="L70"/>
  <c r="Q48"/>
  <c r="Q47"/>
  <c r="V278"/>
  <c r="K273"/>
  <c r="Q247"/>
  <c r="Q230"/>
  <c r="Q178"/>
  <c r="Q167"/>
  <c r="Q161"/>
  <c r="Q131"/>
  <c r="Q117"/>
  <c r="R117" s="1"/>
  <c r="U114"/>
  <c r="Q90"/>
  <c r="R90" s="1"/>
  <c r="Q83"/>
  <c r="I71"/>
  <c r="Q18"/>
  <c r="R18" s="1"/>
  <c r="U64"/>
  <c r="Q1342"/>
  <c r="Q1348" s="1"/>
  <c r="R1348" s="1"/>
  <c r="AT35" i="19"/>
  <c r="AP35"/>
  <c r="Y19"/>
  <c r="Y16" s="1"/>
  <c r="Z19"/>
  <c r="V16"/>
  <c r="Y25"/>
  <c r="Z25"/>
  <c r="X22"/>
  <c r="X15" s="1"/>
  <c r="X40" s="1"/>
  <c r="AB23"/>
  <c r="AT38"/>
  <c r="AC38"/>
  <c r="AW38" s="1"/>
  <c r="AP38"/>
  <c r="AS38" s="1"/>
  <c r="AT37"/>
  <c r="AP37"/>
  <c r="AS37" s="1"/>
  <c r="AC37"/>
  <c r="AW37" s="1"/>
  <c r="AT31"/>
  <c r="AC31"/>
  <c r="AW31" s="1"/>
  <c r="AP31"/>
  <c r="AS31" s="1"/>
  <c r="AT30"/>
  <c r="AC30"/>
  <c r="AW30" s="1"/>
  <c r="AP30"/>
  <c r="AS30" s="1"/>
  <c r="AT20"/>
  <c r="AC20"/>
  <c r="AW20" s="1"/>
  <c r="AP20"/>
  <c r="AV20"/>
  <c r="AR20"/>
  <c r="AT34"/>
  <c r="AC34"/>
  <c r="AP34"/>
  <c r="AT29"/>
  <c r="Z28"/>
  <c r="AT28" s="1"/>
  <c r="AC29"/>
  <c r="AP29"/>
  <c r="AV18"/>
  <c r="AB16"/>
  <c r="AR18"/>
  <c r="AC18"/>
  <c r="AV25"/>
  <c r="AR25"/>
  <c r="AA22"/>
  <c r="AU23"/>
  <c r="AQ23"/>
  <c r="AQ22" s="1"/>
  <c r="AQ15" s="1"/>
  <c r="AQ40" s="1"/>
  <c r="L1734" i="8"/>
  <c r="T1565"/>
  <c r="V1564"/>
  <c r="M1707"/>
  <c r="L1704"/>
  <c r="J1319"/>
  <c r="Q1040"/>
  <c r="Q1039"/>
  <c r="Q1038"/>
  <c r="Q1031"/>
  <c r="O796"/>
  <c r="O782"/>
  <c r="V745"/>
  <c r="Q736"/>
  <c r="O692"/>
  <c r="O664"/>
  <c r="Q657"/>
  <c r="Q655"/>
  <c r="O906"/>
  <c r="J849"/>
  <c r="O844"/>
  <c r="S840"/>
  <c r="M722"/>
  <c r="M731" s="1"/>
  <c r="O74"/>
  <c r="O79"/>
  <c r="Q34"/>
  <c r="R34" s="1"/>
  <c r="M28"/>
  <c r="Q20"/>
  <c r="R20" s="1"/>
  <c r="M8"/>
  <c r="P556"/>
  <c r="Q1607"/>
  <c r="V1605"/>
  <c r="T1598"/>
  <c r="Q135"/>
  <c r="S178"/>
  <c r="J176"/>
  <c r="Q75"/>
  <c r="Q1708"/>
  <c r="Q1699"/>
  <c r="S1682"/>
  <c r="U16" i="19"/>
  <c r="U22"/>
  <c r="Y36"/>
  <c r="Z36"/>
  <c r="Y23"/>
  <c r="Y22" s="1"/>
  <c r="V22"/>
  <c r="Z23"/>
  <c r="AV19"/>
  <c r="AR19"/>
  <c r="T45"/>
  <c r="T15"/>
  <c r="T40" s="1"/>
  <c r="AV26"/>
  <c r="AR26"/>
  <c r="AS26" s="1"/>
  <c r="AC26"/>
  <c r="AW26" s="1"/>
  <c r="AV24"/>
  <c r="AR24"/>
  <c r="AS24" s="1"/>
  <c r="AC24"/>
  <c r="AW24" s="1"/>
  <c r="Q1201" i="8"/>
  <c r="Q1200"/>
  <c r="Q1178"/>
  <c r="Q1177"/>
  <c r="Q1176"/>
  <c r="Q1149"/>
  <c r="Q1148"/>
  <c r="Q1147"/>
  <c r="Q1102"/>
  <c r="Q1101"/>
  <c r="Q1100"/>
  <c r="Q1073"/>
  <c r="Q1072"/>
  <c r="Q1071"/>
  <c r="O1252"/>
  <c r="O1232"/>
  <c r="Q1225"/>
  <c r="O1218"/>
  <c r="Q1211"/>
  <c r="Q1209"/>
  <c r="J1181"/>
  <c r="M1181" s="1"/>
  <c r="V1147"/>
  <c r="V1071"/>
  <c r="P1310"/>
  <c r="Q1056"/>
  <c r="Q1054"/>
  <c r="P606"/>
  <c r="Q463"/>
  <c r="Q462"/>
  <c r="O602"/>
  <c r="Q596"/>
  <c r="M640"/>
  <c r="Q595"/>
  <c r="M639"/>
  <c r="Q594"/>
  <c r="M638"/>
  <c r="O588"/>
  <c r="Q487"/>
  <c r="Q430"/>
  <c r="Q333"/>
  <c r="O326"/>
  <c r="Q319"/>
  <c r="O312"/>
  <c r="O298"/>
  <c r="Q292"/>
  <c r="Q267"/>
  <c r="R267" s="1"/>
  <c r="P264"/>
  <c r="P269" s="1"/>
  <c r="Q244"/>
  <c r="R244" s="1"/>
  <c r="P902"/>
  <c r="P840"/>
  <c r="M451"/>
  <c r="Q266"/>
  <c r="R266" s="1"/>
  <c r="P32"/>
  <c r="V27"/>
  <c r="Q21"/>
  <c r="R21" s="1"/>
  <c r="O17"/>
  <c r="Q493"/>
  <c r="P494"/>
  <c r="O452"/>
  <c r="M346"/>
  <c r="M351" s="1"/>
  <c r="O346"/>
  <c r="F342"/>
  <c r="S342" s="1"/>
  <c r="Q225"/>
  <c r="Q258"/>
  <c r="R258" s="1"/>
  <c r="Q1606"/>
  <c r="Q1592"/>
  <c r="P122"/>
  <c r="O107"/>
  <c r="U1682"/>
  <c r="V33" i="19"/>
  <c r="Y28"/>
  <c r="V1240" i="11"/>
  <c r="V1184"/>
  <c r="V1140"/>
  <c r="J1325"/>
  <c r="M1325" s="1"/>
  <c r="M1322"/>
  <c r="U1264"/>
  <c r="P1264"/>
  <c r="Q1264" s="1"/>
  <c r="I1327"/>
  <c r="V1327" s="1"/>
  <c r="V1328"/>
  <c r="H1329"/>
  <c r="U1321"/>
  <c r="P1321"/>
  <c r="N1305"/>
  <c r="N1290"/>
  <c r="N1277"/>
  <c r="T1266"/>
  <c r="O1266"/>
  <c r="I1238"/>
  <c r="V1238" s="1"/>
  <c r="V1235"/>
  <c r="J1391"/>
  <c r="I1227"/>
  <c r="V1227" s="1"/>
  <c r="V1224"/>
  <c r="G1316"/>
  <c r="T1316" s="1"/>
  <c r="T1317"/>
  <c r="O1317"/>
  <c r="I1317"/>
  <c r="U1250"/>
  <c r="P1250"/>
  <c r="M1312"/>
  <c r="J1311"/>
  <c r="N1312"/>
  <c r="H1311"/>
  <c r="U1312"/>
  <c r="P1312"/>
  <c r="J1318"/>
  <c r="J1402" s="1"/>
  <c r="M1310"/>
  <c r="U1310"/>
  <c r="P1310"/>
  <c r="F1318"/>
  <c r="S1310"/>
  <c r="N1310"/>
  <c r="I1310"/>
  <c r="V1310" s="1"/>
  <c r="Q1229"/>
  <c r="V1229"/>
  <c r="F1231"/>
  <c r="S1231" s="1"/>
  <c r="S1227"/>
  <c r="Q1224"/>
  <c r="N1227"/>
  <c r="N1231" s="1"/>
  <c r="V1218"/>
  <c r="G1197"/>
  <c r="T1197" s="1"/>
  <c r="T1195"/>
  <c r="O1195"/>
  <c r="O1197" s="1"/>
  <c r="I1193"/>
  <c r="V1193" s="1"/>
  <c r="V1190"/>
  <c r="G1164"/>
  <c r="T1164" s="1"/>
  <c r="T1162"/>
  <c r="O1162"/>
  <c r="O1164" s="1"/>
  <c r="I1160"/>
  <c r="V1160" s="1"/>
  <c r="V1157"/>
  <c r="H1153"/>
  <c r="U1153" s="1"/>
  <c r="U1151"/>
  <c r="P1151"/>
  <c r="P1153" s="1"/>
  <c r="Q1146"/>
  <c r="N1149"/>
  <c r="N1153" s="1"/>
  <c r="U1317"/>
  <c r="P1317"/>
  <c r="P1316" s="1"/>
  <c r="H1316"/>
  <c r="U1316" s="1"/>
  <c r="T1250"/>
  <c r="O1250"/>
  <c r="T1312"/>
  <c r="O1312"/>
  <c r="I1312"/>
  <c r="V1312" s="1"/>
  <c r="G1311"/>
  <c r="G1318" s="1"/>
  <c r="T1245"/>
  <c r="O1245"/>
  <c r="S1220"/>
  <c r="N1116"/>
  <c r="N1120" s="1"/>
  <c r="Q1113"/>
  <c r="V1107"/>
  <c r="V816"/>
  <c r="I807"/>
  <c r="V807" s="1"/>
  <c r="V805"/>
  <c r="I763"/>
  <c r="V763" s="1"/>
  <c r="V761"/>
  <c r="G733"/>
  <c r="T733" s="1"/>
  <c r="T730"/>
  <c r="O730"/>
  <c r="I652"/>
  <c r="V652" s="1"/>
  <c r="V650"/>
  <c r="V101"/>
  <c r="V51"/>
  <c r="Q1260"/>
  <c r="F1358"/>
  <c r="I1264"/>
  <c r="V1264" s="1"/>
  <c r="V1261"/>
  <c r="O1238"/>
  <c r="O1242" s="1"/>
  <c r="N1322"/>
  <c r="V1324"/>
  <c r="P1325"/>
  <c r="H1325"/>
  <c r="U1325" s="1"/>
  <c r="M1250"/>
  <c r="N1250"/>
  <c r="Q1250" s="1"/>
  <c r="I1250"/>
  <c r="V1250" s="1"/>
  <c r="L1311"/>
  <c r="L1314" s="1"/>
  <c r="M1246"/>
  <c r="Q1226"/>
  <c r="Q1225"/>
  <c r="Q1223"/>
  <c r="Q1148"/>
  <c r="Q1147"/>
  <c r="Q1145"/>
  <c r="M1266"/>
  <c r="G1329"/>
  <c r="G1403" s="1"/>
  <c r="M1254"/>
  <c r="K1311"/>
  <c r="K1314" s="1"/>
  <c r="K1361"/>
  <c r="K1388" s="1"/>
  <c r="J1360"/>
  <c r="H1360"/>
  <c r="J1399"/>
  <c r="G1348"/>
  <c r="T1348" s="1"/>
  <c r="T1335"/>
  <c r="O1335"/>
  <c r="I1335"/>
  <c r="G1325"/>
  <c r="T1325" s="1"/>
  <c r="T1322"/>
  <c r="O1322"/>
  <c r="O1325" s="1"/>
  <c r="V1270"/>
  <c r="N1262"/>
  <c r="Q1259"/>
  <c r="Q1262" s="1"/>
  <c r="H1242"/>
  <c r="U1242" s="1"/>
  <c r="U1240"/>
  <c r="P1240"/>
  <c r="P1242" s="1"/>
  <c r="N1238"/>
  <c r="N1242" s="1"/>
  <c r="Q1235"/>
  <c r="Q1238" s="1"/>
  <c r="J1329"/>
  <c r="M1321"/>
  <c r="F1329"/>
  <c r="I1321"/>
  <c r="V1321" s="1"/>
  <c r="S1321"/>
  <c r="N1321"/>
  <c r="Q1321" s="1"/>
  <c r="I1262"/>
  <c r="V1262" s="1"/>
  <c r="V1259"/>
  <c r="F1391"/>
  <c r="S1391" s="1"/>
  <c r="F1374"/>
  <c r="S1374" s="1"/>
  <c r="S1364"/>
  <c r="I1277"/>
  <c r="N1216"/>
  <c r="N1220" s="1"/>
  <c r="Q1213"/>
  <c r="Q1216" s="1"/>
  <c r="N1193"/>
  <c r="N1197" s="1"/>
  <c r="Q1190"/>
  <c r="Q1193" s="1"/>
  <c r="N1182"/>
  <c r="N1186" s="1"/>
  <c r="Q1179"/>
  <c r="Q1182" s="1"/>
  <c r="V1173"/>
  <c r="I1171"/>
  <c r="V1171" s="1"/>
  <c r="V1168"/>
  <c r="N1160"/>
  <c r="N1164" s="1"/>
  <c r="Q1157"/>
  <c r="Q1160" s="1"/>
  <c r="V1151"/>
  <c r="I1149"/>
  <c r="V1149" s="1"/>
  <c r="V1146"/>
  <c r="N1138"/>
  <c r="N1142" s="1"/>
  <c r="Q1135"/>
  <c r="Q1138" s="1"/>
  <c r="T1247"/>
  <c r="O1247"/>
  <c r="Q1247" s="1"/>
  <c r="G1246"/>
  <c r="N1313"/>
  <c r="M1313"/>
  <c r="U1313"/>
  <c r="P1313"/>
  <c r="M1249"/>
  <c r="J1248"/>
  <c r="U1249"/>
  <c r="P1249"/>
  <c r="H1248"/>
  <c r="F1251"/>
  <c r="S1251" s="1"/>
  <c r="S1248"/>
  <c r="N1248"/>
  <c r="M1245"/>
  <c r="J1255"/>
  <c r="U1245"/>
  <c r="P1245"/>
  <c r="I1245"/>
  <c r="V1245" s="1"/>
  <c r="F1255"/>
  <c r="S1245"/>
  <c r="N1245"/>
  <c r="I1290"/>
  <c r="G1220"/>
  <c r="T1218"/>
  <c r="O1218"/>
  <c r="O1220" s="1"/>
  <c r="I1216"/>
  <c r="V1216" s="1"/>
  <c r="V1213"/>
  <c r="G1186"/>
  <c r="T1186" s="1"/>
  <c r="T1184"/>
  <c r="O1184"/>
  <c r="O1186" s="1"/>
  <c r="I1182"/>
  <c r="V1182" s="1"/>
  <c r="V1179"/>
  <c r="H1175"/>
  <c r="U1175" s="1"/>
  <c r="U1173"/>
  <c r="P1173"/>
  <c r="P1175" s="1"/>
  <c r="Q1168"/>
  <c r="N1171"/>
  <c r="N1175" s="1"/>
  <c r="Q1151"/>
  <c r="G1142"/>
  <c r="T1142" s="1"/>
  <c r="T1140"/>
  <c r="O1140"/>
  <c r="O1142" s="1"/>
  <c r="I1138"/>
  <c r="V1138" s="1"/>
  <c r="V1135"/>
  <c r="N1127"/>
  <c r="N1131" s="1"/>
  <c r="Q1124"/>
  <c r="S1253"/>
  <c r="N1253"/>
  <c r="U1247"/>
  <c r="P1247"/>
  <c r="H1246"/>
  <c r="T1313"/>
  <c r="O1313"/>
  <c r="I1313"/>
  <c r="V1313" s="1"/>
  <c r="T1249"/>
  <c r="O1249"/>
  <c r="Q1249" s="1"/>
  <c r="G1248"/>
  <c r="T1310"/>
  <c r="O1310"/>
  <c r="V1123"/>
  <c r="I1127"/>
  <c r="V1127" s="1"/>
  <c r="I901"/>
  <c r="V901" s="1"/>
  <c r="V899"/>
  <c r="Q1293"/>
  <c r="Q332"/>
  <c r="Q370"/>
  <c r="Q369" s="1"/>
  <c r="Q372"/>
  <c r="Q371" s="1"/>
  <c r="O371"/>
  <c r="S367"/>
  <c r="F373"/>
  <c r="S373" s="1"/>
  <c r="V123"/>
  <c r="V29"/>
  <c r="J1358"/>
  <c r="Q1265"/>
  <c r="I1322"/>
  <c r="H1266"/>
  <c r="I1266" s="1"/>
  <c r="O1231"/>
  <c r="G1231"/>
  <c r="T1231" s="1"/>
  <c r="L1248"/>
  <c r="L1251" s="1"/>
  <c r="M1247"/>
  <c r="T1242"/>
  <c r="U1227"/>
  <c r="Q1219"/>
  <c r="I1195"/>
  <c r="Q1170"/>
  <c r="Q1169"/>
  <c r="Q1167"/>
  <c r="I1162"/>
  <c r="M1253"/>
  <c r="M1316"/>
  <c r="K1248"/>
  <c r="K1251" s="1"/>
  <c r="H1231"/>
  <c r="U1231" s="1"/>
  <c r="M1131"/>
  <c r="Q1115"/>
  <c r="Q1114"/>
  <c r="L1361"/>
  <c r="L1388" s="1"/>
  <c r="L1358"/>
  <c r="L1385" s="1"/>
  <c r="J903"/>
  <c r="T1296"/>
  <c r="N1105"/>
  <c r="N1109" s="1"/>
  <c r="Q1102"/>
  <c r="V1096"/>
  <c r="I1094"/>
  <c r="V1094" s="1"/>
  <c r="V1091"/>
  <c r="N1083"/>
  <c r="N1087" s="1"/>
  <c r="Q1080"/>
  <c r="N1036"/>
  <c r="N1040" s="1"/>
  <c r="Q1033"/>
  <c r="I1024"/>
  <c r="V1021"/>
  <c r="I990"/>
  <c r="V990" s="1"/>
  <c r="V988"/>
  <c r="N974"/>
  <c r="N978" s="1"/>
  <c r="Q971"/>
  <c r="Q974" s="1"/>
  <c r="Q978" s="1"/>
  <c r="R978" s="1"/>
  <c r="H1131"/>
  <c r="U1131" s="1"/>
  <c r="U1129"/>
  <c r="P1129"/>
  <c r="P1131" s="1"/>
  <c r="I1129"/>
  <c r="H1305"/>
  <c r="U1305" s="1"/>
  <c r="U1306"/>
  <c r="P1306"/>
  <c r="P1305" s="1"/>
  <c r="T1302"/>
  <c r="O1302"/>
  <c r="I1302"/>
  <c r="G1300"/>
  <c r="T1301"/>
  <c r="O1301"/>
  <c r="O1360" s="1"/>
  <c r="O1387" s="1"/>
  <c r="I1301"/>
  <c r="T1299"/>
  <c r="O1299"/>
  <c r="U1220"/>
  <c r="G1120"/>
  <c r="T1120" s="1"/>
  <c r="T1118"/>
  <c r="O1118"/>
  <c r="I1116"/>
  <c r="V1116" s="1"/>
  <c r="V1113"/>
  <c r="G1087"/>
  <c r="T1087" s="1"/>
  <c r="T1085"/>
  <c r="O1085"/>
  <c r="Q1085" s="1"/>
  <c r="I1083"/>
  <c r="V1083" s="1"/>
  <c r="V1080"/>
  <c r="H1051"/>
  <c r="U1051" s="1"/>
  <c r="U1049"/>
  <c r="P1049"/>
  <c r="P1051" s="1"/>
  <c r="Q1044"/>
  <c r="N1047"/>
  <c r="G1040"/>
  <c r="T1038"/>
  <c r="O1038"/>
  <c r="Q1038" s="1"/>
  <c r="I1036"/>
  <c r="V1033"/>
  <c r="U1026"/>
  <c r="P1026"/>
  <c r="Q1021"/>
  <c r="N1024"/>
  <c r="N1028" s="1"/>
  <c r="G1012"/>
  <c r="T1013"/>
  <c r="O1013"/>
  <c r="Q1013" s="1"/>
  <c r="I1013"/>
  <c r="V1013" s="1"/>
  <c r="U1009"/>
  <c r="P1009"/>
  <c r="I1006"/>
  <c r="V1006" s="1"/>
  <c r="S1006"/>
  <c r="N1006"/>
  <c r="N1010" s="1"/>
  <c r="N1014" s="1"/>
  <c r="V999"/>
  <c r="I997"/>
  <c r="V997" s="1"/>
  <c r="V994"/>
  <c r="Q988"/>
  <c r="Q983"/>
  <c r="N986"/>
  <c r="N990" s="1"/>
  <c r="I974"/>
  <c r="V971"/>
  <c r="T959"/>
  <c r="O959"/>
  <c r="T956"/>
  <c r="O956"/>
  <c r="Q949"/>
  <c r="Q944"/>
  <c r="N947"/>
  <c r="N951" s="1"/>
  <c r="T1306"/>
  <c r="O1306"/>
  <c r="O1305" s="1"/>
  <c r="I1306"/>
  <c r="G1305"/>
  <c r="T1305" s="1"/>
  <c r="M1302"/>
  <c r="N1302"/>
  <c r="U1302"/>
  <c r="P1302"/>
  <c r="M1202"/>
  <c r="J1201"/>
  <c r="U1202"/>
  <c r="P1202"/>
  <c r="H1201"/>
  <c r="F1204"/>
  <c r="S1204" s="1"/>
  <c r="S1201"/>
  <c r="N1201"/>
  <c r="M1200"/>
  <c r="J1208"/>
  <c r="U1200"/>
  <c r="P1200"/>
  <c r="I1200"/>
  <c r="V1200" s="1"/>
  <c r="F1208"/>
  <c r="S1200"/>
  <c r="N1200"/>
  <c r="S1076"/>
  <c r="T940"/>
  <c r="G953"/>
  <c r="H890"/>
  <c r="U890" s="1"/>
  <c r="U888"/>
  <c r="P888"/>
  <c r="P890" s="1"/>
  <c r="N886"/>
  <c r="Q883"/>
  <c r="G879"/>
  <c r="T877"/>
  <c r="O877"/>
  <c r="H840"/>
  <c r="U840" s="1"/>
  <c r="U838"/>
  <c r="P838"/>
  <c r="P840" s="1"/>
  <c r="N836"/>
  <c r="Q833"/>
  <c r="G829"/>
  <c r="T829" s="1"/>
  <c r="T827"/>
  <c r="O827"/>
  <c r="H796"/>
  <c r="U796" s="1"/>
  <c r="U794"/>
  <c r="P794"/>
  <c r="P796" s="1"/>
  <c r="N792"/>
  <c r="Q789"/>
  <c r="G785"/>
  <c r="T785" s="1"/>
  <c r="T783"/>
  <c r="O783"/>
  <c r="U749"/>
  <c r="P749"/>
  <c r="N747"/>
  <c r="N751" s="1"/>
  <c r="Q744"/>
  <c r="N709"/>
  <c r="N713" s="1"/>
  <c r="Q706"/>
  <c r="G1060"/>
  <c r="T1057"/>
  <c r="O1057"/>
  <c r="U962"/>
  <c r="P962"/>
  <c r="J960"/>
  <c r="J964" s="1"/>
  <c r="M957"/>
  <c r="M960" s="1"/>
  <c r="H910"/>
  <c r="U910" s="1"/>
  <c r="U907"/>
  <c r="P907"/>
  <c r="P910" s="1"/>
  <c r="F910"/>
  <c r="S907"/>
  <c r="N907"/>
  <c r="I907"/>
  <c r="N1371"/>
  <c r="J1370"/>
  <c r="T1076"/>
  <c r="U990"/>
  <c r="H1003"/>
  <c r="H953"/>
  <c r="U940"/>
  <c r="Q894"/>
  <c r="N897"/>
  <c r="N901" s="1"/>
  <c r="Q877"/>
  <c r="Q872"/>
  <c r="N875"/>
  <c r="N879" s="1"/>
  <c r="U848"/>
  <c r="P848"/>
  <c r="U847"/>
  <c r="P847"/>
  <c r="H846"/>
  <c r="U845"/>
  <c r="P845"/>
  <c r="I836"/>
  <c r="V836" s="1"/>
  <c r="V833"/>
  <c r="I814"/>
  <c r="V814" s="1"/>
  <c r="V811"/>
  <c r="Q783"/>
  <c r="Q778"/>
  <c r="N781"/>
  <c r="N785" s="1"/>
  <c r="I747"/>
  <c r="V744"/>
  <c r="M736"/>
  <c r="V736" s="1"/>
  <c r="J735"/>
  <c r="N736"/>
  <c r="T713"/>
  <c r="G726"/>
  <c r="U1062"/>
  <c r="P1062"/>
  <c r="H1060"/>
  <c r="U1060" s="1"/>
  <c r="U1057"/>
  <c r="P1057"/>
  <c r="P1060" s="1"/>
  <c r="F1060"/>
  <c r="S1057"/>
  <c r="N1057"/>
  <c r="I1057"/>
  <c r="K914"/>
  <c r="M912"/>
  <c r="U912"/>
  <c r="P912"/>
  <c r="U763"/>
  <c r="S733"/>
  <c r="F737"/>
  <c r="S737" s="1"/>
  <c r="H726"/>
  <c r="U713"/>
  <c r="Q694"/>
  <c r="N697"/>
  <c r="N701" s="1"/>
  <c r="H701"/>
  <c r="U701" s="1"/>
  <c r="U697"/>
  <c r="G674"/>
  <c r="T674" s="1"/>
  <c r="T672"/>
  <c r="O672"/>
  <c r="H641"/>
  <c r="U641" s="1"/>
  <c r="U639"/>
  <c r="P639"/>
  <c r="P641" s="1"/>
  <c r="N637"/>
  <c r="Q634"/>
  <c r="G630"/>
  <c r="T630" s="1"/>
  <c r="T628"/>
  <c r="O628"/>
  <c r="Q567"/>
  <c r="N554"/>
  <c r="N558" s="1"/>
  <c r="Q551"/>
  <c r="Q545"/>
  <c r="N531"/>
  <c r="N535" s="1"/>
  <c r="Q528"/>
  <c r="Q531" s="1"/>
  <c r="Q535" s="1"/>
  <c r="R535" s="1"/>
  <c r="V506"/>
  <c r="Q484"/>
  <c r="N470"/>
  <c r="N474" s="1"/>
  <c r="Q467"/>
  <c r="V445"/>
  <c r="Q397"/>
  <c r="N383"/>
  <c r="N387" s="1"/>
  <c r="Q380"/>
  <c r="Q383" s="1"/>
  <c r="Q387" s="1"/>
  <c r="R387" s="1"/>
  <c r="U370"/>
  <c r="H369"/>
  <c r="U369" s="1"/>
  <c r="N354"/>
  <c r="N358" s="1"/>
  <c r="Q351"/>
  <c r="Q345"/>
  <c r="G336"/>
  <c r="T336" s="1"/>
  <c r="T334"/>
  <c r="M1293"/>
  <c r="M1292" s="1"/>
  <c r="M332"/>
  <c r="M336" s="1"/>
  <c r="M370"/>
  <c r="M369" s="1"/>
  <c r="N319"/>
  <c r="N323" s="1"/>
  <c r="Q316"/>
  <c r="Q310"/>
  <c r="N284"/>
  <c r="Q285"/>
  <c r="Q284" s="1"/>
  <c r="Q269"/>
  <c r="M846"/>
  <c r="M849" s="1"/>
  <c r="J849"/>
  <c r="J853" s="1"/>
  <c r="G849"/>
  <c r="T849" s="1"/>
  <c r="T846"/>
  <c r="O846"/>
  <c r="O849" s="1"/>
  <c r="F701"/>
  <c r="S701" s="1"/>
  <c r="S697"/>
  <c r="T729"/>
  <c r="O729"/>
  <c r="T686"/>
  <c r="O686"/>
  <c r="Q686" s="1"/>
  <c r="I686"/>
  <c r="G685"/>
  <c r="T681"/>
  <c r="O681"/>
  <c r="G680"/>
  <c r="Q672"/>
  <c r="Q667"/>
  <c r="N670"/>
  <c r="N674" s="1"/>
  <c r="Q645"/>
  <c r="N648"/>
  <c r="N652" s="1"/>
  <c r="Q628"/>
  <c r="Q623"/>
  <c r="N626"/>
  <c r="N630" s="1"/>
  <c r="F607"/>
  <c r="S607" s="1"/>
  <c r="S603"/>
  <c r="Q600"/>
  <c r="N603"/>
  <c r="N607" s="1"/>
  <c r="T592"/>
  <c r="O592"/>
  <c r="I592"/>
  <c r="G591"/>
  <c r="Q540"/>
  <c r="Q543" s="1"/>
  <c r="N543"/>
  <c r="N547" s="1"/>
  <c r="I531"/>
  <c r="V528"/>
  <c r="G519"/>
  <c r="T520"/>
  <c r="O520"/>
  <c r="I520"/>
  <c r="V520" s="1"/>
  <c r="I516"/>
  <c r="V516" s="1"/>
  <c r="S516"/>
  <c r="N516"/>
  <c r="Q516" s="1"/>
  <c r="I515"/>
  <c r="S515"/>
  <c r="N515"/>
  <c r="Q515" s="1"/>
  <c r="F514"/>
  <c r="Q479"/>
  <c r="Q482" s="1"/>
  <c r="N482"/>
  <c r="N486" s="1"/>
  <c r="I470"/>
  <c r="V467"/>
  <c r="G458"/>
  <c r="T459"/>
  <c r="O459"/>
  <c r="I459"/>
  <c r="V459" s="1"/>
  <c r="I455"/>
  <c r="V455" s="1"/>
  <c r="S455"/>
  <c r="N455"/>
  <c r="Q455" s="1"/>
  <c r="I454"/>
  <c r="S454"/>
  <c r="N454"/>
  <c r="Q454" s="1"/>
  <c r="F453"/>
  <c r="Q440"/>
  <c r="Q443" s="1"/>
  <c r="N443"/>
  <c r="S402"/>
  <c r="N402"/>
  <c r="I402"/>
  <c r="V402" s="1"/>
  <c r="U366"/>
  <c r="P366"/>
  <c r="Q366" s="1"/>
  <c r="U363"/>
  <c r="P363"/>
  <c r="Q340"/>
  <c r="Q343" s="1"/>
  <c r="N343"/>
  <c r="N347" s="1"/>
  <c r="V335"/>
  <c r="I334"/>
  <c r="I1293"/>
  <c r="V333"/>
  <c r="I332"/>
  <c r="I370"/>
  <c r="Q327"/>
  <c r="Q330" s="1"/>
  <c r="N330"/>
  <c r="N336" s="1"/>
  <c r="Q305"/>
  <c r="Q308" s="1"/>
  <c r="N308"/>
  <c r="N312" s="1"/>
  <c r="T735"/>
  <c r="O735"/>
  <c r="I735"/>
  <c r="M731"/>
  <c r="J730"/>
  <c r="N731"/>
  <c r="T267"/>
  <c r="G271"/>
  <c r="T271" s="1"/>
  <c r="N256"/>
  <c r="N260" s="1"/>
  <c r="I245"/>
  <c r="V242"/>
  <c r="N234"/>
  <c r="Q231"/>
  <c r="Q234" s="1"/>
  <c r="V225"/>
  <c r="I224"/>
  <c r="V224" s="1"/>
  <c r="I1280"/>
  <c r="I283"/>
  <c r="V223"/>
  <c r="I222"/>
  <c r="N217"/>
  <c r="N220" s="1"/>
  <c r="N226" s="1"/>
  <c r="Q218"/>
  <c r="N132"/>
  <c r="N110"/>
  <c r="Q107"/>
  <c r="M76"/>
  <c r="K75"/>
  <c r="U72"/>
  <c r="P72"/>
  <c r="J70"/>
  <c r="M71"/>
  <c r="N57"/>
  <c r="N60" s="1"/>
  <c r="N64" s="1"/>
  <c r="Q58"/>
  <c r="N38"/>
  <c r="N42" s="1"/>
  <c r="Q35"/>
  <c r="N27"/>
  <c r="N31" s="1"/>
  <c r="Q24"/>
  <c r="V9"/>
  <c r="I8"/>
  <c r="J683"/>
  <c r="J687" s="1"/>
  <c r="M680"/>
  <c r="M683" s="1"/>
  <c r="G589"/>
  <c r="T589" s="1"/>
  <c r="T586"/>
  <c r="O586"/>
  <c r="O589" s="1"/>
  <c r="U519"/>
  <c r="P519"/>
  <c r="U436"/>
  <c r="H449"/>
  <c r="S436"/>
  <c r="U458"/>
  <c r="P458"/>
  <c r="G406"/>
  <c r="T406" s="1"/>
  <c r="T403"/>
  <c r="O403"/>
  <c r="O406" s="1"/>
  <c r="I371"/>
  <c r="U256"/>
  <c r="H260"/>
  <c r="U260" s="1"/>
  <c r="S256"/>
  <c r="F260"/>
  <c r="S260" s="1"/>
  <c r="V285"/>
  <c r="I284"/>
  <c r="N1365"/>
  <c r="N1364" s="1"/>
  <c r="N1391" s="1"/>
  <c r="N1279"/>
  <c r="L1365"/>
  <c r="L1364" s="1"/>
  <c r="L1391" s="1"/>
  <c r="L1279"/>
  <c r="L1283" s="1"/>
  <c r="G1365"/>
  <c r="T1280"/>
  <c r="G1279"/>
  <c r="T1279" s="1"/>
  <c r="H280"/>
  <c r="U280" s="1"/>
  <c r="U277"/>
  <c r="P277"/>
  <c r="P280" s="1"/>
  <c r="F280"/>
  <c r="S277"/>
  <c r="N277"/>
  <c r="I277"/>
  <c r="I1294"/>
  <c r="V1294" s="1"/>
  <c r="V1295"/>
  <c r="Q1286"/>
  <c r="V1286"/>
  <c r="I1281"/>
  <c r="V1281" s="1"/>
  <c r="V1282"/>
  <c r="G1277"/>
  <c r="T1277" s="1"/>
  <c r="T1274"/>
  <c r="O1274"/>
  <c r="T619"/>
  <c r="Q264"/>
  <c r="Q267" s="1"/>
  <c r="N267"/>
  <c r="N271" s="1"/>
  <c r="Q242"/>
  <c r="N245"/>
  <c r="N249" s="1"/>
  <c r="Q236"/>
  <c r="Q238" s="1"/>
  <c r="R238" s="1"/>
  <c r="N238"/>
  <c r="O1280"/>
  <c r="O283"/>
  <c r="O282" s="1"/>
  <c r="O222"/>
  <c r="G226"/>
  <c r="T226" s="1"/>
  <c r="T222"/>
  <c r="S208"/>
  <c r="N208"/>
  <c r="I208"/>
  <c r="S204"/>
  <c r="N204"/>
  <c r="I204"/>
  <c r="V204" s="1"/>
  <c r="F203"/>
  <c r="V184"/>
  <c r="I182"/>
  <c r="V182" s="1"/>
  <c r="V179"/>
  <c r="I159"/>
  <c r="V156"/>
  <c r="U143"/>
  <c r="P143"/>
  <c r="H142"/>
  <c r="N141"/>
  <c r="I141"/>
  <c r="V141" s="1"/>
  <c r="S141"/>
  <c r="O134"/>
  <c r="T134"/>
  <c r="G132"/>
  <c r="T132" s="1"/>
  <c r="T129"/>
  <c r="O129"/>
  <c r="O132" s="1"/>
  <c r="G114"/>
  <c r="T114" s="1"/>
  <c r="O112"/>
  <c r="O114" s="1"/>
  <c r="T112"/>
  <c r="I110"/>
  <c r="V107"/>
  <c r="H138"/>
  <c r="U103"/>
  <c r="O89"/>
  <c r="T89"/>
  <c r="I87"/>
  <c r="V84"/>
  <c r="H75"/>
  <c r="U76"/>
  <c r="P76"/>
  <c r="O69"/>
  <c r="T69"/>
  <c r="V63"/>
  <c r="I62"/>
  <c r="G42"/>
  <c r="T42" s="1"/>
  <c r="O40"/>
  <c r="O42" s="1"/>
  <c r="T40"/>
  <c r="I38"/>
  <c r="V35"/>
  <c r="U31"/>
  <c r="H66"/>
  <c r="I27"/>
  <c r="V24"/>
  <c r="K1358"/>
  <c r="K1385" s="1"/>
  <c r="H69"/>
  <c r="U8"/>
  <c r="H15"/>
  <c r="H589"/>
  <c r="U589" s="1"/>
  <c r="U586"/>
  <c r="P586"/>
  <c r="P589" s="1"/>
  <c r="F589"/>
  <c r="S586"/>
  <c r="N586"/>
  <c r="I586"/>
  <c r="G510"/>
  <c r="T486"/>
  <c r="T408"/>
  <c r="O408"/>
  <c r="H406"/>
  <c r="U406" s="1"/>
  <c r="U403"/>
  <c r="P403"/>
  <c r="F406"/>
  <c r="S406" s="1"/>
  <c r="S403"/>
  <c r="N403"/>
  <c r="I403"/>
  <c r="I267"/>
  <c r="V267" s="1"/>
  <c r="V264"/>
  <c r="U283"/>
  <c r="H282"/>
  <c r="U282" s="1"/>
  <c r="T277"/>
  <c r="O277"/>
  <c r="G1290"/>
  <c r="T1290" s="1"/>
  <c r="T1287"/>
  <c r="O1287"/>
  <c r="O1290" s="1"/>
  <c r="M1274"/>
  <c r="M1277" s="1"/>
  <c r="J1277"/>
  <c r="H1358"/>
  <c r="U1270"/>
  <c r="P1270"/>
  <c r="M208"/>
  <c r="T208"/>
  <c r="O208"/>
  <c r="M147"/>
  <c r="G145"/>
  <c r="T142"/>
  <c r="O142"/>
  <c r="H273"/>
  <c r="U238"/>
  <c r="T203"/>
  <c r="O203"/>
  <c r="P147"/>
  <c r="U147"/>
  <c r="Q1104"/>
  <c r="Q1103"/>
  <c r="Q1101"/>
  <c r="O1094"/>
  <c r="O1098" s="1"/>
  <c r="Q1082"/>
  <c r="Q1081"/>
  <c r="Q1079"/>
  <c r="Q1035"/>
  <c r="Q1034"/>
  <c r="M1017"/>
  <c r="O986"/>
  <c r="O990" s="1"/>
  <c r="Q972"/>
  <c r="P936"/>
  <c r="P940" s="1"/>
  <c r="Q932"/>
  <c r="V923"/>
  <c r="O917"/>
  <c r="K1300"/>
  <c r="K1303" s="1"/>
  <c r="T1153"/>
  <c r="T1131"/>
  <c r="M1120"/>
  <c r="O1116"/>
  <c r="Q1112"/>
  <c r="M1087"/>
  <c r="O1083"/>
  <c r="V1075"/>
  <c r="Q1046"/>
  <c r="Q1045"/>
  <c r="Q1043"/>
  <c r="V1035"/>
  <c r="V1034"/>
  <c r="O1036"/>
  <c r="Q1023"/>
  <c r="Q1022"/>
  <c r="O997"/>
  <c r="O1001" s="1"/>
  <c r="Q984"/>
  <c r="V973"/>
  <c r="V972"/>
  <c r="O978"/>
  <c r="V967"/>
  <c r="M962"/>
  <c r="Q945"/>
  <c r="M936"/>
  <c r="M940" s="1"/>
  <c r="P928"/>
  <c r="L1201"/>
  <c r="L1204" s="1"/>
  <c r="K1053"/>
  <c r="L953"/>
  <c r="Q918"/>
  <c r="Q917" s="1"/>
  <c r="Q885"/>
  <c r="Q884"/>
  <c r="Q882"/>
  <c r="O875"/>
  <c r="Q861"/>
  <c r="P863"/>
  <c r="Q856"/>
  <c r="Q835"/>
  <c r="Q834"/>
  <c r="Q832"/>
  <c r="O825"/>
  <c r="Q791"/>
  <c r="Q790"/>
  <c r="Q788"/>
  <c r="O781"/>
  <c r="Q746"/>
  <c r="Q745"/>
  <c r="Q740"/>
  <c r="Q712"/>
  <c r="Q708"/>
  <c r="Q707"/>
  <c r="Q705"/>
  <c r="Q699"/>
  <c r="Q1009"/>
  <c r="I1009"/>
  <c r="V1009" s="1"/>
  <c r="V1008"/>
  <c r="Q909"/>
  <c r="J1053"/>
  <c r="K1060"/>
  <c r="K1064" s="1"/>
  <c r="F1010"/>
  <c r="Q895"/>
  <c r="Q889"/>
  <c r="Q873"/>
  <c r="Q866"/>
  <c r="M863"/>
  <c r="M867" s="1"/>
  <c r="I838"/>
  <c r="O836"/>
  <c r="O840" s="1"/>
  <c r="F829"/>
  <c r="S829" s="1"/>
  <c r="Q824"/>
  <c r="P825"/>
  <c r="P829" s="1"/>
  <c r="Q821"/>
  <c r="O814"/>
  <c r="O818" s="1"/>
  <c r="F807"/>
  <c r="S807" s="1"/>
  <c r="Q802"/>
  <c r="P803"/>
  <c r="P807" s="1"/>
  <c r="Q799"/>
  <c r="Q779"/>
  <c r="Q773"/>
  <c r="J842"/>
  <c r="Q758"/>
  <c r="P759"/>
  <c r="P763" s="1"/>
  <c r="Q755"/>
  <c r="I749"/>
  <c r="V749" s="1"/>
  <c r="V746"/>
  <c r="V745"/>
  <c r="O751"/>
  <c r="V740"/>
  <c r="P724"/>
  <c r="M720"/>
  <c r="P713"/>
  <c r="Q700"/>
  <c r="Q1059"/>
  <c r="O1017"/>
  <c r="O1024" s="1"/>
  <c r="O1028" s="1"/>
  <c r="V1017"/>
  <c r="O1056"/>
  <c r="Q1056" s="1"/>
  <c r="H1007"/>
  <c r="V951"/>
  <c r="V947"/>
  <c r="Q956"/>
  <c r="I959"/>
  <c r="V959" s="1"/>
  <c r="L903"/>
  <c r="I877"/>
  <c r="M853"/>
  <c r="I827"/>
  <c r="T818"/>
  <c r="O670"/>
  <c r="Q636"/>
  <c r="Q635"/>
  <c r="Q633"/>
  <c r="O626"/>
  <c r="V602"/>
  <c r="Q592"/>
  <c r="Q553"/>
  <c r="Q552"/>
  <c r="Q550"/>
  <c r="Q530"/>
  <c r="Q529"/>
  <c r="O504"/>
  <c r="Q469"/>
  <c r="Q468"/>
  <c r="O443"/>
  <c r="Q422"/>
  <c r="Q382"/>
  <c r="Q381"/>
  <c r="Q353"/>
  <c r="Q352"/>
  <c r="Q350"/>
  <c r="Q318"/>
  <c r="Q317"/>
  <c r="Q315"/>
  <c r="P296"/>
  <c r="P300" s="1"/>
  <c r="Q289"/>
  <c r="Q255"/>
  <c r="Q254"/>
  <c r="V897"/>
  <c r="M713"/>
  <c r="U901"/>
  <c r="K903"/>
  <c r="U829"/>
  <c r="P697"/>
  <c r="P701" s="1"/>
  <c r="V693"/>
  <c r="V691"/>
  <c r="Q690"/>
  <c r="Q668"/>
  <c r="Q662"/>
  <c r="Q646"/>
  <c r="Q640"/>
  <c r="Q624"/>
  <c r="Q618"/>
  <c r="Q602"/>
  <c r="Q601"/>
  <c r="Q596"/>
  <c r="F580"/>
  <c r="S580" s="1"/>
  <c r="Q575"/>
  <c r="P576"/>
  <c r="P580" s="1"/>
  <c r="Q572"/>
  <c r="Q564"/>
  <c r="P558"/>
  <c r="M554"/>
  <c r="M558" s="1"/>
  <c r="Q546"/>
  <c r="Q541"/>
  <c r="V530"/>
  <c r="V529"/>
  <c r="O535"/>
  <c r="O508"/>
  <c r="Q503"/>
  <c r="P497"/>
  <c r="Q485"/>
  <c r="Q481"/>
  <c r="Q480"/>
  <c r="O474"/>
  <c r="Q446"/>
  <c r="Q441"/>
  <c r="P436"/>
  <c r="P420"/>
  <c r="P424" s="1"/>
  <c r="V413"/>
  <c r="O399"/>
  <c r="Q394"/>
  <c r="Q379"/>
  <c r="Q378"/>
  <c r="Q377"/>
  <c r="P358"/>
  <c r="M354"/>
  <c r="M358" s="1"/>
  <c r="Q341"/>
  <c r="Q328"/>
  <c r="P323"/>
  <c r="M319"/>
  <c r="M323" s="1"/>
  <c r="Q311"/>
  <c r="Q306"/>
  <c r="O271"/>
  <c r="T697"/>
  <c r="I729"/>
  <c r="V729" s="1"/>
  <c r="I672"/>
  <c r="J676"/>
  <c r="K582"/>
  <c r="F508"/>
  <c r="S508" s="1"/>
  <c r="Q495"/>
  <c r="T497"/>
  <c r="L510"/>
  <c r="F486"/>
  <c r="F312"/>
  <c r="Q233"/>
  <c r="Q232"/>
  <c r="Q219"/>
  <c r="Q109"/>
  <c r="Q108"/>
  <c r="M64"/>
  <c r="Q59"/>
  <c r="Q37"/>
  <c r="Q36"/>
  <c r="Q26"/>
  <c r="Q25"/>
  <c r="V14"/>
  <c r="V576"/>
  <c r="N585"/>
  <c r="Q585" s="1"/>
  <c r="I330"/>
  <c r="V330" s="1"/>
  <c r="I308"/>
  <c r="V308" s="1"/>
  <c r="Q279"/>
  <c r="G1371"/>
  <c r="H1361"/>
  <c r="L1360"/>
  <c r="U580"/>
  <c r="F569"/>
  <c r="S569" s="1"/>
  <c r="L582"/>
  <c r="F547"/>
  <c r="U447"/>
  <c r="M449"/>
  <c r="F399"/>
  <c r="S399" s="1"/>
  <c r="F347"/>
  <c r="S347" s="1"/>
  <c r="K360"/>
  <c r="M360" s="1"/>
  <c r="M249"/>
  <c r="Q244"/>
  <c r="Q243"/>
  <c r="Q241"/>
  <c r="V219"/>
  <c r="O217"/>
  <c r="O213"/>
  <c r="O197"/>
  <c r="V189"/>
  <c r="P186"/>
  <c r="O175"/>
  <c r="O152"/>
  <c r="O159" s="1"/>
  <c r="O163" s="1"/>
  <c r="P136"/>
  <c r="Q128"/>
  <c r="R128" s="1"/>
  <c r="U125"/>
  <c r="M121"/>
  <c r="P114"/>
  <c r="Q106"/>
  <c r="R106" s="1"/>
  <c r="M99"/>
  <c r="M103" s="1"/>
  <c r="V95"/>
  <c r="O91"/>
  <c r="Q80"/>
  <c r="R80" s="1"/>
  <c r="K70"/>
  <c r="K73" s="1"/>
  <c r="O57"/>
  <c r="O60" s="1"/>
  <c r="Q56"/>
  <c r="R56" s="1"/>
  <c r="U53"/>
  <c r="M49"/>
  <c r="V45"/>
  <c r="P42"/>
  <c r="Q34"/>
  <c r="R34" s="1"/>
  <c r="V26"/>
  <c r="O27"/>
  <c r="Q12"/>
  <c r="V10"/>
  <c r="O8"/>
  <c r="O15" s="1"/>
  <c r="O19" s="1"/>
  <c r="N15"/>
  <c r="N19" s="1"/>
  <c r="V626"/>
  <c r="I681"/>
  <c r="V681" s="1"/>
  <c r="Q681"/>
  <c r="I565"/>
  <c r="V565" s="1"/>
  <c r="I543"/>
  <c r="V543" s="1"/>
  <c r="Q588"/>
  <c r="I443"/>
  <c r="V443" s="1"/>
  <c r="Q405"/>
  <c r="I343"/>
  <c r="V343" s="1"/>
  <c r="I366"/>
  <c r="V366" s="1"/>
  <c r="K1371"/>
  <c r="K1370" s="1"/>
  <c r="K1392" s="1"/>
  <c r="H1371"/>
  <c r="G1361"/>
  <c r="K1360"/>
  <c r="Q1276"/>
  <c r="Q1275"/>
  <c r="U186"/>
  <c r="M17"/>
  <c r="Q9"/>
  <c r="Q205"/>
  <c r="V148"/>
  <c r="G91"/>
  <c r="T91" s="1"/>
  <c r="Q63"/>
  <c r="N72"/>
  <c r="N71"/>
  <c r="T15"/>
  <c r="Q223"/>
  <c r="Q214"/>
  <c r="Q213" s="1"/>
  <c r="K199"/>
  <c r="K138"/>
  <c r="M89"/>
  <c r="U197"/>
  <c r="Q144"/>
  <c r="U91"/>
  <c r="O141"/>
  <c r="I69"/>
  <c r="V1074"/>
  <c r="I1072"/>
  <c r="V1072" s="1"/>
  <c r="V1069"/>
  <c r="V1049"/>
  <c r="I1047"/>
  <c r="V1047" s="1"/>
  <c r="V1044"/>
  <c r="Q999"/>
  <c r="N997"/>
  <c r="N1001" s="1"/>
  <c r="Q994"/>
  <c r="Q997" s="1"/>
  <c r="Q938"/>
  <c r="N936"/>
  <c r="N940" s="1"/>
  <c r="Q933"/>
  <c r="Q936" s="1"/>
  <c r="M1207"/>
  <c r="K1206"/>
  <c r="M1206" s="1"/>
  <c r="U1207"/>
  <c r="P1207"/>
  <c r="H1206"/>
  <c r="H1208" s="1"/>
  <c r="T1203"/>
  <c r="O1203"/>
  <c r="T1202"/>
  <c r="O1202"/>
  <c r="G1201"/>
  <c r="T1200"/>
  <c r="O1200"/>
  <c r="I1120"/>
  <c r="V1120" s="1"/>
  <c r="V1118"/>
  <c r="G1109"/>
  <c r="T1109" s="1"/>
  <c r="T1107"/>
  <c r="O1107"/>
  <c r="O1109" s="1"/>
  <c r="I1105"/>
  <c r="V1105" s="1"/>
  <c r="V1102"/>
  <c r="H1098"/>
  <c r="U1098" s="1"/>
  <c r="U1096"/>
  <c r="P1096"/>
  <c r="P1098" s="1"/>
  <c r="Q1091"/>
  <c r="N1094"/>
  <c r="N1098" s="1"/>
  <c r="I1087"/>
  <c r="V1087" s="1"/>
  <c r="V1085"/>
  <c r="H1076"/>
  <c r="U1074"/>
  <c r="P1074"/>
  <c r="P1076" s="1"/>
  <c r="Q1069"/>
  <c r="N1072"/>
  <c r="N1076" s="1"/>
  <c r="T1063"/>
  <c r="O1063"/>
  <c r="Q1063" s="1"/>
  <c r="G1062"/>
  <c r="Q1049"/>
  <c r="N1051"/>
  <c r="I1040"/>
  <c r="V1038"/>
  <c r="M1012"/>
  <c r="U1006"/>
  <c r="P1006"/>
  <c r="T963"/>
  <c r="O963"/>
  <c r="Q963" s="1"/>
  <c r="G962"/>
  <c r="T958"/>
  <c r="O958"/>
  <c r="Q958" s="1"/>
  <c r="G957"/>
  <c r="I957" s="1"/>
  <c r="V938"/>
  <c r="I936"/>
  <c r="V936" s="1"/>
  <c r="V933"/>
  <c r="F928"/>
  <c r="S928" s="1"/>
  <c r="S924"/>
  <c r="Q921"/>
  <c r="Q924" s="1"/>
  <c r="N924"/>
  <c r="N928" s="1"/>
  <c r="V918"/>
  <c r="I917"/>
  <c r="T1207"/>
  <c r="O1207"/>
  <c r="Q1207" s="1"/>
  <c r="I1207"/>
  <c r="V1207" s="1"/>
  <c r="G1206"/>
  <c r="U1203"/>
  <c r="P1203"/>
  <c r="N1301"/>
  <c r="M1301"/>
  <c r="J1300"/>
  <c r="U1301"/>
  <c r="P1301"/>
  <c r="P1360" s="1"/>
  <c r="P1387" s="1"/>
  <c r="H1300"/>
  <c r="M1299"/>
  <c r="U1299"/>
  <c r="P1299"/>
  <c r="I1299"/>
  <c r="F1307"/>
  <c r="S1299"/>
  <c r="N1299"/>
  <c r="Q1299" s="1"/>
  <c r="H1053"/>
  <c r="U1040"/>
  <c r="G1003"/>
  <c r="T990"/>
  <c r="G910"/>
  <c r="T910" s="1"/>
  <c r="T907"/>
  <c r="O907"/>
  <c r="O910" s="1"/>
  <c r="G901"/>
  <c r="T901" s="1"/>
  <c r="T899"/>
  <c r="O899"/>
  <c r="N890"/>
  <c r="U865"/>
  <c r="P865"/>
  <c r="Q865" s="1"/>
  <c r="N863"/>
  <c r="N867" s="1"/>
  <c r="Q860"/>
  <c r="Q863" s="1"/>
  <c r="N840"/>
  <c r="H818"/>
  <c r="U818" s="1"/>
  <c r="U816"/>
  <c r="P816"/>
  <c r="P818" s="1"/>
  <c r="N814"/>
  <c r="N818" s="1"/>
  <c r="Q811"/>
  <c r="Q814" s="1"/>
  <c r="G807"/>
  <c r="T807" s="1"/>
  <c r="T805"/>
  <c r="O805"/>
  <c r="O807" s="1"/>
  <c r="N796"/>
  <c r="H774"/>
  <c r="U774" s="1"/>
  <c r="U772"/>
  <c r="P772"/>
  <c r="P774" s="1"/>
  <c r="N770"/>
  <c r="N774" s="1"/>
  <c r="Q767"/>
  <c r="Q770" s="1"/>
  <c r="G763"/>
  <c r="T761"/>
  <c r="O761"/>
  <c r="O763" s="1"/>
  <c r="N720"/>
  <c r="N724" s="1"/>
  <c r="Q717"/>
  <c r="J1060"/>
  <c r="J1064" s="1"/>
  <c r="M1057"/>
  <c r="U1012"/>
  <c r="P1012"/>
  <c r="M1007"/>
  <c r="M1010" s="1"/>
  <c r="J1010"/>
  <c r="J1014" s="1"/>
  <c r="G1010"/>
  <c r="T1010" s="1"/>
  <c r="T1007"/>
  <c r="O1007"/>
  <c r="O1010" s="1"/>
  <c r="I1007"/>
  <c r="G914"/>
  <c r="T914" s="1"/>
  <c r="T912"/>
  <c r="O912"/>
  <c r="O914" s="1"/>
  <c r="I912"/>
  <c r="J910"/>
  <c r="J914" s="1"/>
  <c r="M907"/>
  <c r="M910" s="1"/>
  <c r="Q1295"/>
  <c r="Q1294" s="1"/>
  <c r="N1294"/>
  <c r="N1296" s="1"/>
  <c r="F1053"/>
  <c r="S1040"/>
  <c r="F953"/>
  <c r="S940"/>
  <c r="I886"/>
  <c r="V886" s="1"/>
  <c r="V883"/>
  <c r="F903"/>
  <c r="S879"/>
  <c r="I863"/>
  <c r="V860"/>
  <c r="U852"/>
  <c r="P852"/>
  <c r="Q852" s="1"/>
  <c r="H851"/>
  <c r="I848"/>
  <c r="V848" s="1"/>
  <c r="S848"/>
  <c r="N848"/>
  <c r="Q848" s="1"/>
  <c r="I847"/>
  <c r="V847" s="1"/>
  <c r="S847"/>
  <c r="N847"/>
  <c r="Q847" s="1"/>
  <c r="F846"/>
  <c r="I845"/>
  <c r="V845" s="1"/>
  <c r="S845"/>
  <c r="N845"/>
  <c r="Q845" s="1"/>
  <c r="Q827"/>
  <c r="Q822"/>
  <c r="Q825" s="1"/>
  <c r="N825"/>
  <c r="N829" s="1"/>
  <c r="Q805"/>
  <c r="Q800"/>
  <c r="N803"/>
  <c r="N807" s="1"/>
  <c r="I792"/>
  <c r="V792" s="1"/>
  <c r="V789"/>
  <c r="I770"/>
  <c r="V770" s="1"/>
  <c r="V767"/>
  <c r="S763"/>
  <c r="F842"/>
  <c r="Q761"/>
  <c r="Q756"/>
  <c r="Q759" s="1"/>
  <c r="N759"/>
  <c r="N763" s="1"/>
  <c r="T732"/>
  <c r="O732"/>
  <c r="I732"/>
  <c r="V732" s="1"/>
  <c r="V722"/>
  <c r="I720"/>
  <c r="V720" s="1"/>
  <c r="V717"/>
  <c r="V711"/>
  <c r="I709"/>
  <c r="V709" s="1"/>
  <c r="V706"/>
  <c r="H960"/>
  <c r="U960" s="1"/>
  <c r="U957"/>
  <c r="P957"/>
  <c r="P960" s="1"/>
  <c r="F960"/>
  <c r="S957"/>
  <c r="N957"/>
  <c r="Q1282"/>
  <c r="Q1281" s="1"/>
  <c r="N1281"/>
  <c r="F726"/>
  <c r="S713"/>
  <c r="H663"/>
  <c r="U663" s="1"/>
  <c r="U661"/>
  <c r="P661"/>
  <c r="P663" s="1"/>
  <c r="N659"/>
  <c r="N663" s="1"/>
  <c r="Q656"/>
  <c r="Q659" s="1"/>
  <c r="G652"/>
  <c r="T652" s="1"/>
  <c r="T650"/>
  <c r="O650"/>
  <c r="O652" s="1"/>
  <c r="N641"/>
  <c r="H619"/>
  <c r="U617"/>
  <c r="P617"/>
  <c r="P619" s="1"/>
  <c r="N615"/>
  <c r="N619" s="1"/>
  <c r="Q612"/>
  <c r="Q615" s="1"/>
  <c r="T605"/>
  <c r="O605"/>
  <c r="Q605" s="1"/>
  <c r="G580"/>
  <c r="T580" s="1"/>
  <c r="T578"/>
  <c r="O578"/>
  <c r="O580" s="1"/>
  <c r="I569"/>
  <c r="V569" s="1"/>
  <c r="V567"/>
  <c r="I547"/>
  <c r="V547" s="1"/>
  <c r="V545"/>
  <c r="Q506"/>
  <c r="N493"/>
  <c r="N497" s="1"/>
  <c r="Q490"/>
  <c r="Q493" s="1"/>
  <c r="V484"/>
  <c r="N447"/>
  <c r="Q445"/>
  <c r="N432"/>
  <c r="N436" s="1"/>
  <c r="Q429"/>
  <c r="F410"/>
  <c r="S410" s="1"/>
  <c r="S408"/>
  <c r="N408"/>
  <c r="I408"/>
  <c r="V397"/>
  <c r="V345"/>
  <c r="O1293"/>
  <c r="O332"/>
  <c r="O370"/>
  <c r="O369" s="1"/>
  <c r="I312"/>
  <c r="V312" s="1"/>
  <c r="V310"/>
  <c r="N296"/>
  <c r="N300" s="1"/>
  <c r="Q293"/>
  <c r="I271"/>
  <c r="V271" s="1"/>
  <c r="V269"/>
  <c r="G853"/>
  <c r="T853" s="1"/>
  <c r="T851"/>
  <c r="O851"/>
  <c r="O853" s="1"/>
  <c r="U735"/>
  <c r="P735"/>
  <c r="H730"/>
  <c r="U731"/>
  <c r="P731"/>
  <c r="I697"/>
  <c r="V694"/>
  <c r="H903"/>
  <c r="U879"/>
  <c r="M686"/>
  <c r="K685"/>
  <c r="T682"/>
  <c r="O682"/>
  <c r="T679"/>
  <c r="O679"/>
  <c r="I659"/>
  <c r="V659" s="1"/>
  <c r="V656"/>
  <c r="I637"/>
  <c r="V637" s="1"/>
  <c r="V634"/>
  <c r="I615"/>
  <c r="V615" s="1"/>
  <c r="V612"/>
  <c r="M592"/>
  <c r="K591"/>
  <c r="Q578"/>
  <c r="Q573"/>
  <c r="N576"/>
  <c r="N580" s="1"/>
  <c r="Q562"/>
  <c r="Q565" s="1"/>
  <c r="N565"/>
  <c r="N569" s="1"/>
  <c r="V556"/>
  <c r="I554"/>
  <c r="V554" s="1"/>
  <c r="V551"/>
  <c r="M515"/>
  <c r="J514"/>
  <c r="Q501"/>
  <c r="Q504" s="1"/>
  <c r="N504"/>
  <c r="N508" s="1"/>
  <c r="V495"/>
  <c r="I493"/>
  <c r="V493" s="1"/>
  <c r="V490"/>
  <c r="M454"/>
  <c r="J453"/>
  <c r="T452"/>
  <c r="O452"/>
  <c r="Q452" s="1"/>
  <c r="V434"/>
  <c r="I432"/>
  <c r="V432" s="1"/>
  <c r="V429"/>
  <c r="F424"/>
  <c r="S424" s="1"/>
  <c r="S420"/>
  <c r="Q417"/>
  <c r="Q420" s="1"/>
  <c r="Q424" s="1"/>
  <c r="R424" s="1"/>
  <c r="N420"/>
  <c r="N424" s="1"/>
  <c r="U402"/>
  <c r="P402"/>
  <c r="Q392"/>
  <c r="Q395" s="1"/>
  <c r="N395"/>
  <c r="N399" s="1"/>
  <c r="I383"/>
  <c r="V380"/>
  <c r="M372"/>
  <c r="M371" s="1"/>
  <c r="K371"/>
  <c r="T370"/>
  <c r="G369"/>
  <c r="T369" s="1"/>
  <c r="U365"/>
  <c r="P365"/>
  <c r="Q365" s="1"/>
  <c r="H364"/>
  <c r="S363"/>
  <c r="N363"/>
  <c r="Q363" s="1"/>
  <c r="I363"/>
  <c r="V363" s="1"/>
  <c r="V356"/>
  <c r="I354"/>
  <c r="V351"/>
  <c r="P1293"/>
  <c r="P370"/>
  <c r="P369" s="1"/>
  <c r="P332"/>
  <c r="P336" s="1"/>
  <c r="V321"/>
  <c r="I319"/>
  <c r="V316"/>
  <c r="I296"/>
  <c r="V293"/>
  <c r="F676"/>
  <c r="S619"/>
  <c r="H510"/>
  <c r="U486"/>
  <c r="H360"/>
  <c r="U312"/>
  <c r="V258"/>
  <c r="P1280"/>
  <c r="P283"/>
  <c r="P282" s="1"/>
  <c r="P286" s="1"/>
  <c r="P222"/>
  <c r="I193"/>
  <c r="V190"/>
  <c r="N182"/>
  <c r="Q179"/>
  <c r="Q182" s="1"/>
  <c r="I171"/>
  <c r="V168"/>
  <c r="N159"/>
  <c r="N163" s="1"/>
  <c r="Q156"/>
  <c r="N121"/>
  <c r="N125" s="1"/>
  <c r="Q118"/>
  <c r="Q121" s="1"/>
  <c r="N99"/>
  <c r="N103" s="1"/>
  <c r="Q96"/>
  <c r="Q99" s="1"/>
  <c r="N87"/>
  <c r="N91" s="1"/>
  <c r="Q84"/>
  <c r="Q87" s="1"/>
  <c r="T76"/>
  <c r="O76"/>
  <c r="Q76" s="1"/>
  <c r="I76"/>
  <c r="G75"/>
  <c r="U71"/>
  <c r="P71"/>
  <c r="H70"/>
  <c r="N49"/>
  <c r="N53" s="1"/>
  <c r="Q46"/>
  <c r="Q49" s="1"/>
  <c r="T547"/>
  <c r="G582"/>
  <c r="H593"/>
  <c r="U593" s="1"/>
  <c r="U591"/>
  <c r="P591"/>
  <c r="P593" s="1"/>
  <c r="J589"/>
  <c r="J593" s="1"/>
  <c r="M586"/>
  <c r="M589" s="1"/>
  <c r="H517"/>
  <c r="U517" s="1"/>
  <c r="U514"/>
  <c r="P514"/>
  <c r="P517" s="1"/>
  <c r="G456"/>
  <c r="T456" s="1"/>
  <c r="T453"/>
  <c r="O453"/>
  <c r="O456" s="1"/>
  <c r="U408"/>
  <c r="P408"/>
  <c r="J406"/>
  <c r="J410" s="1"/>
  <c r="M403"/>
  <c r="M406" s="1"/>
  <c r="M410" s="1"/>
  <c r="T371"/>
  <c r="K367"/>
  <c r="M364"/>
  <c r="M367" s="1"/>
  <c r="T284"/>
  <c r="T283"/>
  <c r="G282"/>
  <c r="T282" s="1"/>
  <c r="J280"/>
  <c r="J286" s="1"/>
  <c r="M277"/>
  <c r="M280" s="1"/>
  <c r="M1287"/>
  <c r="M1290" s="1"/>
  <c r="J1290"/>
  <c r="N1360"/>
  <c r="N1387" s="1"/>
  <c r="Q1288"/>
  <c r="H1290"/>
  <c r="U1290" s="1"/>
  <c r="U1287"/>
  <c r="P1287"/>
  <c r="P1290" s="1"/>
  <c r="G1358"/>
  <c r="T1270"/>
  <c r="O1270"/>
  <c r="G1283"/>
  <c r="H582"/>
  <c r="U547"/>
  <c r="G449"/>
  <c r="T436"/>
  <c r="G256"/>
  <c r="T253"/>
  <c r="O253"/>
  <c r="O256" s="1"/>
  <c r="V236"/>
  <c r="I234"/>
  <c r="V234" s="1"/>
  <c r="V231"/>
  <c r="M1280"/>
  <c r="M1279" s="1"/>
  <c r="M283"/>
  <c r="M282" s="1"/>
  <c r="M286" s="1"/>
  <c r="M222"/>
  <c r="V218"/>
  <c r="I217"/>
  <c r="G276"/>
  <c r="T213"/>
  <c r="U204"/>
  <c r="P204"/>
  <c r="H203"/>
  <c r="Q190"/>
  <c r="N193"/>
  <c r="N197" s="1"/>
  <c r="Q184"/>
  <c r="N186"/>
  <c r="G199"/>
  <c r="T175"/>
  <c r="Q168"/>
  <c r="Q171" s="1"/>
  <c r="N171"/>
  <c r="N175" s="1"/>
  <c r="G202"/>
  <c r="T152"/>
  <c r="S143"/>
  <c r="N143"/>
  <c r="Q143" s="1"/>
  <c r="I143"/>
  <c r="V143" s="1"/>
  <c r="F142"/>
  <c r="P141"/>
  <c r="U141"/>
  <c r="Q134"/>
  <c r="N136"/>
  <c r="V134"/>
  <c r="I132"/>
  <c r="G125"/>
  <c r="T125" s="1"/>
  <c r="O123"/>
  <c r="O125" s="1"/>
  <c r="T123"/>
  <c r="I121"/>
  <c r="V121" s="1"/>
  <c r="V118"/>
  <c r="Q112"/>
  <c r="N114"/>
  <c r="I114"/>
  <c r="V112"/>
  <c r="F138"/>
  <c r="S103"/>
  <c r="G103"/>
  <c r="O101"/>
  <c r="O103" s="1"/>
  <c r="T101"/>
  <c r="I99"/>
  <c r="V99" s="1"/>
  <c r="V96"/>
  <c r="T72"/>
  <c r="O72"/>
  <c r="T71"/>
  <c r="O71"/>
  <c r="G70"/>
  <c r="I70" s="1"/>
  <c r="T62"/>
  <c r="K64"/>
  <c r="K66" s="1"/>
  <c r="V58"/>
  <c r="I57"/>
  <c r="G53"/>
  <c r="T53" s="1"/>
  <c r="O51"/>
  <c r="O53" s="1"/>
  <c r="T51"/>
  <c r="I49"/>
  <c r="V49" s="1"/>
  <c r="V46"/>
  <c r="Q40"/>
  <c r="I42"/>
  <c r="V40"/>
  <c r="S31"/>
  <c r="F66"/>
  <c r="G31"/>
  <c r="O29"/>
  <c r="O31" s="1"/>
  <c r="T29"/>
  <c r="F19"/>
  <c r="S15"/>
  <c r="L69"/>
  <c r="M69" s="1"/>
  <c r="L15"/>
  <c r="L19" s="1"/>
  <c r="L1399" s="1"/>
  <c r="U685"/>
  <c r="P685"/>
  <c r="H683"/>
  <c r="U683" s="1"/>
  <c r="U680"/>
  <c r="P680"/>
  <c r="P683" s="1"/>
  <c r="F683"/>
  <c r="S680"/>
  <c r="N680"/>
  <c r="I680"/>
  <c r="K521"/>
  <c r="M519"/>
  <c r="G517"/>
  <c r="T517" s="1"/>
  <c r="T514"/>
  <c r="O514"/>
  <c r="O517" s="1"/>
  <c r="K460"/>
  <c r="M458"/>
  <c r="H456"/>
  <c r="U456" s="1"/>
  <c r="U453"/>
  <c r="P453"/>
  <c r="P456" s="1"/>
  <c r="T312"/>
  <c r="G360"/>
  <c r="U371"/>
  <c r="G367"/>
  <c r="T367" s="1"/>
  <c r="T364"/>
  <c r="O364"/>
  <c r="O367" s="1"/>
  <c r="I364"/>
  <c r="U284"/>
  <c r="K1365"/>
  <c r="K1279"/>
  <c r="K1283" s="1"/>
  <c r="K1399" s="1"/>
  <c r="H1365"/>
  <c r="U1280"/>
  <c r="H1279"/>
  <c r="U1279" s="1"/>
  <c r="H1277"/>
  <c r="U1277" s="1"/>
  <c r="U1274"/>
  <c r="P1274"/>
  <c r="P1277" s="1"/>
  <c r="T238"/>
  <c r="H199"/>
  <c r="U175"/>
  <c r="F199"/>
  <c r="S175"/>
  <c r="K206"/>
  <c r="K210" s="1"/>
  <c r="M203"/>
  <c r="M206" s="1"/>
  <c r="G149"/>
  <c r="T147"/>
  <c r="I147"/>
  <c r="O147"/>
  <c r="F73"/>
  <c r="S70"/>
  <c r="N70"/>
  <c r="T19"/>
  <c r="F273"/>
  <c r="S238"/>
  <c r="U208"/>
  <c r="P208"/>
  <c r="K145"/>
  <c r="K149" s="1"/>
  <c r="M142"/>
  <c r="M145" s="1"/>
  <c r="M1024"/>
  <c r="M1028" s="1"/>
  <c r="O924"/>
  <c r="O928" s="1"/>
  <c r="K1201"/>
  <c r="K1204" s="1"/>
  <c r="O1131"/>
  <c r="Q1123"/>
  <c r="Q1093"/>
  <c r="Q1092"/>
  <c r="Q1090"/>
  <c r="Q1071"/>
  <c r="Q1070"/>
  <c r="Q1068"/>
  <c r="Q1026"/>
  <c r="P1017"/>
  <c r="P1024" s="1"/>
  <c r="Q985"/>
  <c r="Q982"/>
  <c r="Q977"/>
  <c r="Q946"/>
  <c r="Q943"/>
  <c r="Q926"/>
  <c r="Q923"/>
  <c r="Q922"/>
  <c r="Q1130"/>
  <c r="M1203"/>
  <c r="N1203"/>
  <c r="Q1203" s="1"/>
  <c r="I1203"/>
  <c r="V1203" s="1"/>
  <c r="Q1202"/>
  <c r="I1202"/>
  <c r="V1202" s="1"/>
  <c r="L1307"/>
  <c r="L1401" s="1"/>
  <c r="M1056"/>
  <c r="L1003"/>
  <c r="M1003" s="1"/>
  <c r="M963"/>
  <c r="V963" s="1"/>
  <c r="J953"/>
  <c r="M953" s="1"/>
  <c r="Q749"/>
  <c r="P751"/>
  <c r="M724"/>
  <c r="V909"/>
  <c r="Q908"/>
  <c r="Q906"/>
  <c r="L1053"/>
  <c r="U1001"/>
  <c r="F990"/>
  <c r="U951"/>
  <c r="Q896"/>
  <c r="Q893"/>
  <c r="I888"/>
  <c r="Q874"/>
  <c r="Q871"/>
  <c r="I865"/>
  <c r="V865" s="1"/>
  <c r="Q823"/>
  <c r="Q817"/>
  <c r="Q801"/>
  <c r="I794"/>
  <c r="Q780"/>
  <c r="Q777"/>
  <c r="I772"/>
  <c r="Q757"/>
  <c r="Q750"/>
  <c r="Q696"/>
  <c r="V1059"/>
  <c r="V1058"/>
  <c r="Q1058"/>
  <c r="V1056"/>
  <c r="H1028"/>
  <c r="U1028" s="1"/>
  <c r="Q1018"/>
  <c r="Q1017" s="1"/>
  <c r="V986"/>
  <c r="I956"/>
  <c r="V956" s="1"/>
  <c r="Q959"/>
  <c r="K842"/>
  <c r="Q695"/>
  <c r="Q520"/>
  <c r="Q459"/>
  <c r="O336"/>
  <c r="P736"/>
  <c r="I852"/>
  <c r="V852" s="1"/>
  <c r="I783"/>
  <c r="Q722"/>
  <c r="L726"/>
  <c r="M726" s="1"/>
  <c r="Q669"/>
  <c r="Q666"/>
  <c r="I661"/>
  <c r="Q647"/>
  <c r="Q644"/>
  <c r="I639"/>
  <c r="Q625"/>
  <c r="Q622"/>
  <c r="I617"/>
  <c r="P607"/>
  <c r="Q574"/>
  <c r="Q563"/>
  <c r="O547"/>
  <c r="J582"/>
  <c r="Q542"/>
  <c r="Q527"/>
  <c r="Q526"/>
  <c r="Q525"/>
  <c r="Q507"/>
  <c r="Q502"/>
  <c r="O486"/>
  <c r="Q466"/>
  <c r="Q465"/>
  <c r="Q464"/>
  <c r="O447"/>
  <c r="Q442"/>
  <c r="Q423"/>
  <c r="Q419"/>
  <c r="Q418"/>
  <c r="Q398"/>
  <c r="Q393"/>
  <c r="O387"/>
  <c r="O347"/>
  <c r="Q342"/>
  <c r="Q329"/>
  <c r="Q307"/>
  <c r="O300"/>
  <c r="Q270"/>
  <c r="V803"/>
  <c r="V781"/>
  <c r="V759"/>
  <c r="H751"/>
  <c r="U751" s="1"/>
  <c r="Q732"/>
  <c r="I731"/>
  <c r="V731" s="1"/>
  <c r="M697"/>
  <c r="M701" s="1"/>
  <c r="T701"/>
  <c r="Q729"/>
  <c r="T1292"/>
  <c r="T1366"/>
  <c r="I578"/>
  <c r="Q556"/>
  <c r="Q356"/>
  <c r="P217"/>
  <c r="P220" s="1"/>
  <c r="M125"/>
  <c r="L73"/>
  <c r="P57"/>
  <c r="P60" s="1"/>
  <c r="M53"/>
  <c r="V13"/>
  <c r="P8"/>
  <c r="P15" s="1"/>
  <c r="P19" s="1"/>
  <c r="T569"/>
  <c r="V585"/>
  <c r="I504"/>
  <c r="V504" s="1"/>
  <c r="I482"/>
  <c r="V482" s="1"/>
  <c r="T372"/>
  <c r="O260"/>
  <c r="Q278"/>
  <c r="L1371"/>
  <c r="L1370" s="1"/>
  <c r="L1392" s="1"/>
  <c r="J1361"/>
  <c r="H1296"/>
  <c r="U1296" s="1"/>
  <c r="I628"/>
  <c r="K676"/>
  <c r="I605"/>
  <c r="V605" s="1"/>
  <c r="K510"/>
  <c r="F447"/>
  <c r="S447" s="1"/>
  <c r="Q434"/>
  <c r="Q335"/>
  <c r="Q334" s="1"/>
  <c r="Q336" s="1"/>
  <c r="R336" s="1"/>
  <c r="F336"/>
  <c r="S336" s="1"/>
  <c r="Q321"/>
  <c r="Q266"/>
  <c r="Q265"/>
  <c r="Q258"/>
  <c r="O249"/>
  <c r="V241"/>
  <c r="P238"/>
  <c r="M217"/>
  <c r="M220" s="1"/>
  <c r="Q195"/>
  <c r="M197"/>
  <c r="Q192"/>
  <c r="Q191"/>
  <c r="Q173"/>
  <c r="Q175" s="1"/>
  <c r="R175" s="1"/>
  <c r="M175"/>
  <c r="Q170"/>
  <c r="Q169"/>
  <c r="M163"/>
  <c r="P125"/>
  <c r="M110"/>
  <c r="M114" s="1"/>
  <c r="V106"/>
  <c r="P103"/>
  <c r="L138"/>
  <c r="Q89"/>
  <c r="R89" s="1"/>
  <c r="M87"/>
  <c r="M91" s="1"/>
  <c r="V80"/>
  <c r="L77"/>
  <c r="P64"/>
  <c r="P53"/>
  <c r="M38"/>
  <c r="M42" s="1"/>
  <c r="P31"/>
  <c r="L66"/>
  <c r="M27"/>
  <c r="M31" s="1"/>
  <c r="Q23"/>
  <c r="R23" s="1"/>
  <c r="V23"/>
  <c r="Q14"/>
  <c r="Q13"/>
  <c r="M8"/>
  <c r="M15" s="1"/>
  <c r="M19" s="1"/>
  <c r="Q682"/>
  <c r="I603"/>
  <c r="Q679"/>
  <c r="U558"/>
  <c r="V587"/>
  <c r="Q587"/>
  <c r="T508"/>
  <c r="U497"/>
  <c r="Q513"/>
  <c r="I420"/>
  <c r="I395"/>
  <c r="V395" s="1"/>
  <c r="V404"/>
  <c r="Q404"/>
  <c r="U358"/>
  <c r="K286"/>
  <c r="U1294"/>
  <c r="V1289"/>
  <c r="V1288"/>
  <c r="G1360"/>
  <c r="Q225"/>
  <c r="Q224" s="1"/>
  <c r="L199"/>
  <c r="V205"/>
  <c r="O64"/>
  <c r="I72"/>
  <c r="I253"/>
  <c r="L273"/>
  <c r="M273" s="1"/>
  <c r="G159"/>
  <c r="Q153"/>
  <c r="Q152" s="1"/>
  <c r="T64"/>
  <c r="U40"/>
  <c r="V247"/>
  <c r="V213"/>
  <c r="V173"/>
  <c r="T141"/>
  <c r="N1697" i="8"/>
  <c r="Q1602"/>
  <c r="N1570"/>
  <c r="Q1571"/>
  <c r="V1568"/>
  <c r="I1567"/>
  <c r="V1567" s="1"/>
  <c r="S1646"/>
  <c r="Q1644"/>
  <c r="N1643"/>
  <c r="I1640"/>
  <c r="V1640" s="1"/>
  <c r="S1640"/>
  <c r="N1640"/>
  <c r="M1639"/>
  <c r="M1641" s="1"/>
  <c r="J1641"/>
  <c r="I1639"/>
  <c r="F1641"/>
  <c r="S1641" s="1"/>
  <c r="S1639"/>
  <c r="N1639"/>
  <c r="I1697"/>
  <c r="V1697" s="1"/>
  <c r="V1602"/>
  <c r="I1538"/>
  <c r="V1538" s="1"/>
  <c r="V1539"/>
  <c r="N1512"/>
  <c r="Q1513"/>
  <c r="N1479"/>
  <c r="Q1477"/>
  <c r="Q1479" s="1"/>
  <c r="H1636"/>
  <c r="U1631"/>
  <c r="F1636"/>
  <c r="S1631"/>
  <c r="V1630"/>
  <c r="I1629"/>
  <c r="V1629" s="1"/>
  <c r="N1629"/>
  <c r="Q1630"/>
  <c r="Q1629" s="1"/>
  <c r="U1558"/>
  <c r="P1558"/>
  <c r="U1557"/>
  <c r="P1557"/>
  <c r="U1556"/>
  <c r="P1556"/>
  <c r="U1555"/>
  <c r="P1555"/>
  <c r="P1554" s="1"/>
  <c r="H1554"/>
  <c r="U1553"/>
  <c r="P1553"/>
  <c r="P1552" s="1"/>
  <c r="H1552"/>
  <c r="U1552" s="1"/>
  <c r="U1549"/>
  <c r="P1549"/>
  <c r="H1550"/>
  <c r="U1550" s="1"/>
  <c r="U1548"/>
  <c r="P1548"/>
  <c r="P1550" s="1"/>
  <c r="O1540"/>
  <c r="Q1541"/>
  <c r="Q1539"/>
  <c r="N1538"/>
  <c r="O1524"/>
  <c r="Q1525"/>
  <c r="F1531"/>
  <c r="S1531" s="1"/>
  <c r="S1522"/>
  <c r="V1513"/>
  <c r="I1512"/>
  <c r="V1511"/>
  <c r="I1510"/>
  <c r="V1510" s="1"/>
  <c r="F1517"/>
  <c r="S1517" s="1"/>
  <c r="S1508"/>
  <c r="Q1506"/>
  <c r="N1508"/>
  <c r="Q1484"/>
  <c r="N1483"/>
  <c r="T1706"/>
  <c r="O1706"/>
  <c r="V1308"/>
  <c r="I496"/>
  <c r="S1643"/>
  <c r="Q1649"/>
  <c r="M1651"/>
  <c r="P1646"/>
  <c r="Q1658"/>
  <c r="Q1682" s="1"/>
  <c r="R1682" s="1"/>
  <c r="Q1572"/>
  <c r="R1572" s="1"/>
  <c r="O1570"/>
  <c r="O1575" s="1"/>
  <c r="K1734"/>
  <c r="P1565"/>
  <c r="Q1650"/>
  <c r="O1646"/>
  <c r="P1643"/>
  <c r="G1575"/>
  <c r="T1575" s="1"/>
  <c r="K1554"/>
  <c r="K1550"/>
  <c r="O1469"/>
  <c r="P1465"/>
  <c r="O1641"/>
  <c r="M1631"/>
  <c r="M1636" s="1"/>
  <c r="Q1626"/>
  <c r="F1575"/>
  <c r="S1575" s="1"/>
  <c r="L1554"/>
  <c r="L1550"/>
  <c r="P1531"/>
  <c r="Q1516"/>
  <c r="R1516" s="1"/>
  <c r="Q1514"/>
  <c r="R1514" s="1"/>
  <c r="M1512"/>
  <c r="M1517" s="1"/>
  <c r="Q1486"/>
  <c r="Q1473"/>
  <c r="Q1471"/>
  <c r="M1314"/>
  <c r="V1644"/>
  <c r="I1643"/>
  <c r="V1643" s="1"/>
  <c r="Q1568"/>
  <c r="N1567"/>
  <c r="I1565"/>
  <c r="V1565" s="1"/>
  <c r="V1563"/>
  <c r="U1646"/>
  <c r="Q1647"/>
  <c r="N1646"/>
  <c r="V1647"/>
  <c r="I1646"/>
  <c r="G1651"/>
  <c r="T1646"/>
  <c r="U1640"/>
  <c r="P1640"/>
  <c r="H1641"/>
  <c r="U1641" s="1"/>
  <c r="U1639"/>
  <c r="P1639"/>
  <c r="P1641" s="1"/>
  <c r="V1571"/>
  <c r="I1570"/>
  <c r="N1565"/>
  <c r="Q1563"/>
  <c r="T1558"/>
  <c r="O1558"/>
  <c r="T1557"/>
  <c r="O1557"/>
  <c r="T1556"/>
  <c r="O1556"/>
  <c r="T1555"/>
  <c r="O1555"/>
  <c r="O1554" s="1"/>
  <c r="G1554"/>
  <c r="T1553"/>
  <c r="O1553"/>
  <c r="O1552" s="1"/>
  <c r="G1552"/>
  <c r="T1552" s="1"/>
  <c r="T1549"/>
  <c r="O1549"/>
  <c r="G1550"/>
  <c r="T1550" s="1"/>
  <c r="T1548"/>
  <c r="O1548"/>
  <c r="N1536"/>
  <c r="Q1534"/>
  <c r="I1526"/>
  <c r="V1526" s="1"/>
  <c r="V1527"/>
  <c r="I1522"/>
  <c r="V1520"/>
  <c r="N1510"/>
  <c r="Q1511"/>
  <c r="Q1510" s="1"/>
  <c r="T1508"/>
  <c r="G1517"/>
  <c r="T1517" s="1"/>
  <c r="I1508"/>
  <c r="V1506"/>
  <c r="V1470"/>
  <c r="I1469"/>
  <c r="V1469" s="1"/>
  <c r="V1468"/>
  <c r="I1467"/>
  <c r="V1467" s="1"/>
  <c r="N1465"/>
  <c r="Q1463"/>
  <c r="V1632"/>
  <c r="I1631"/>
  <c r="N1631"/>
  <c r="Q1632"/>
  <c r="I1558"/>
  <c r="V1558" s="1"/>
  <c r="S1558"/>
  <c r="N1558"/>
  <c r="Q1558" s="1"/>
  <c r="I1557"/>
  <c r="V1557" s="1"/>
  <c r="S1557"/>
  <c r="N1557"/>
  <c r="Q1557" s="1"/>
  <c r="I1556"/>
  <c r="S1556"/>
  <c r="N1556"/>
  <c r="Q1556" s="1"/>
  <c r="M1555"/>
  <c r="J1554"/>
  <c r="I1555"/>
  <c r="S1555"/>
  <c r="N1555"/>
  <c r="F1554"/>
  <c r="M1553"/>
  <c r="M1552" s="1"/>
  <c r="J1552"/>
  <c r="I1553"/>
  <c r="S1553"/>
  <c r="N1553"/>
  <c r="F1552"/>
  <c r="S1552" s="1"/>
  <c r="I1549"/>
  <c r="V1549" s="1"/>
  <c r="S1549"/>
  <c r="N1549"/>
  <c r="Q1549" s="1"/>
  <c r="M1548"/>
  <c r="J1550"/>
  <c r="I1548"/>
  <c r="F1550"/>
  <c r="S1550" s="1"/>
  <c r="S1548"/>
  <c r="N1548"/>
  <c r="Q1542"/>
  <c r="R1542" s="1"/>
  <c r="N1540"/>
  <c r="L1727"/>
  <c r="F1695"/>
  <c r="I1048"/>
  <c r="V1046"/>
  <c r="V725"/>
  <c r="I724"/>
  <c r="V724" s="1"/>
  <c r="Q1645"/>
  <c r="P1697"/>
  <c r="V1572"/>
  <c r="P1570"/>
  <c r="P1575" s="1"/>
  <c r="V1682"/>
  <c r="J1651"/>
  <c r="J1734" s="1"/>
  <c r="Q1574"/>
  <c r="R1574" s="1"/>
  <c r="M1570"/>
  <c r="M1575" s="1"/>
  <c r="Q1648"/>
  <c r="V1648"/>
  <c r="Q1515"/>
  <c r="R1515" s="1"/>
  <c r="V1514"/>
  <c r="P1512"/>
  <c r="O1483"/>
  <c r="P1479"/>
  <c r="Q1464"/>
  <c r="J1636"/>
  <c r="P1631"/>
  <c r="S1629"/>
  <c r="M1558"/>
  <c r="M1557"/>
  <c r="M1556"/>
  <c r="M1549"/>
  <c r="V1541"/>
  <c r="I1540"/>
  <c r="V1540" s="1"/>
  <c r="G1545"/>
  <c r="T1545" s="1"/>
  <c r="T1536"/>
  <c r="V1534"/>
  <c r="I1536"/>
  <c r="Q1527"/>
  <c r="N1526"/>
  <c r="V1525"/>
  <c r="I1524"/>
  <c r="V1524" s="1"/>
  <c r="H1531"/>
  <c r="U1531" s="1"/>
  <c r="U1522"/>
  <c r="Q1520"/>
  <c r="N1522"/>
  <c r="N1531" s="1"/>
  <c r="H1517"/>
  <c r="U1517" s="1"/>
  <c r="U1508"/>
  <c r="Q1482"/>
  <c r="Q1481" s="1"/>
  <c r="N1481"/>
  <c r="I1479"/>
  <c r="V1477"/>
  <c r="G1636"/>
  <c r="T1631"/>
  <c r="I1627"/>
  <c r="V1627" s="1"/>
  <c r="V1625"/>
  <c r="N1455"/>
  <c r="Q1456"/>
  <c r="N1453"/>
  <c r="Q1454"/>
  <c r="Q1453" s="1"/>
  <c r="N1427"/>
  <c r="Q1428"/>
  <c r="N1425"/>
  <c r="Q1426"/>
  <c r="Q1425" s="1"/>
  <c r="N1399"/>
  <c r="Q1400"/>
  <c r="N1397"/>
  <c r="Q1398"/>
  <c r="Q1397" s="1"/>
  <c r="N1381"/>
  <c r="Q1379"/>
  <c r="N1353"/>
  <c r="Q1351"/>
  <c r="U1325"/>
  <c r="H1334"/>
  <c r="U1334" s="1"/>
  <c r="N1294"/>
  <c r="Q1292"/>
  <c r="V1285"/>
  <c r="I1284"/>
  <c r="V1284" s="1"/>
  <c r="V1283"/>
  <c r="I1282"/>
  <c r="V1282" s="1"/>
  <c r="N1280"/>
  <c r="Q1278"/>
  <c r="N1269"/>
  <c r="Q1270"/>
  <c r="N1267"/>
  <c r="Q1268"/>
  <c r="Q1267" s="1"/>
  <c r="I1265"/>
  <c r="V1264"/>
  <c r="T1501"/>
  <c r="O1501"/>
  <c r="T1500"/>
  <c r="O1500"/>
  <c r="T1499"/>
  <c r="O1499"/>
  <c r="T1498"/>
  <c r="O1498"/>
  <c r="O1497" s="1"/>
  <c r="G1497"/>
  <c r="T1496"/>
  <c r="O1496"/>
  <c r="O1495" s="1"/>
  <c r="G1495"/>
  <c r="T1495" s="1"/>
  <c r="M1492"/>
  <c r="U1492"/>
  <c r="P1492"/>
  <c r="S1492"/>
  <c r="N1492"/>
  <c r="I1492"/>
  <c r="J1493"/>
  <c r="M1491"/>
  <c r="M1493" s="1"/>
  <c r="H1493"/>
  <c r="U1491"/>
  <c r="P1491"/>
  <c r="P1493" s="1"/>
  <c r="F1493"/>
  <c r="S1493" s="1"/>
  <c r="S1491"/>
  <c r="N1491"/>
  <c r="I1491"/>
  <c r="Q1449"/>
  <c r="N1451"/>
  <c r="N1460" s="1"/>
  <c r="V1442"/>
  <c r="I1441"/>
  <c r="V1441" s="1"/>
  <c r="V1440"/>
  <c r="I1439"/>
  <c r="V1439" s="1"/>
  <c r="F1446"/>
  <c r="S1446" s="1"/>
  <c r="S1437"/>
  <c r="Q1421"/>
  <c r="N1423"/>
  <c r="N1432" s="1"/>
  <c r="V1414"/>
  <c r="I1413"/>
  <c r="V1413" s="1"/>
  <c r="V1412"/>
  <c r="I1411"/>
  <c r="V1411" s="1"/>
  <c r="F1418"/>
  <c r="S1418" s="1"/>
  <c r="S1409"/>
  <c r="Q1393"/>
  <c r="N1395"/>
  <c r="N1404" s="1"/>
  <c r="Q1386"/>
  <c r="N1385"/>
  <c r="Q1370"/>
  <c r="Q1369" s="1"/>
  <c r="N1369"/>
  <c r="I1367"/>
  <c r="V1365"/>
  <c r="Q1358"/>
  <c r="N1357"/>
  <c r="Q1342"/>
  <c r="Q1341" s="1"/>
  <c r="N1341"/>
  <c r="I1339"/>
  <c r="V1337"/>
  <c r="Q1330"/>
  <c r="N1329"/>
  <c r="Q1328"/>
  <c r="Q1327" s="1"/>
  <c r="N1327"/>
  <c r="G1334"/>
  <c r="T1334" s="1"/>
  <c r="T1325"/>
  <c r="T1317"/>
  <c r="O1317"/>
  <c r="T1316"/>
  <c r="O1316"/>
  <c r="T1315"/>
  <c r="O1315"/>
  <c r="G1314"/>
  <c r="T1313"/>
  <c r="O1313"/>
  <c r="O1312" s="1"/>
  <c r="G1312"/>
  <c r="T1312" s="1"/>
  <c r="T1309"/>
  <c r="O1309"/>
  <c r="Q1297"/>
  <c r="Q1296" s="1"/>
  <c r="N1296"/>
  <c r="I1294"/>
  <c r="V1292"/>
  <c r="Q1285"/>
  <c r="N1284"/>
  <c r="Q1283"/>
  <c r="Q1282" s="1"/>
  <c r="N1282"/>
  <c r="I1280"/>
  <c r="V1278"/>
  <c r="V1270"/>
  <c r="I1269"/>
  <c r="V1269" s="1"/>
  <c r="V1268"/>
  <c r="I1267"/>
  <c r="V1267" s="1"/>
  <c r="F1274"/>
  <c r="S1274" s="1"/>
  <c r="S1265"/>
  <c r="Q1264"/>
  <c r="U1501"/>
  <c r="P1501"/>
  <c r="S1501"/>
  <c r="N1501"/>
  <c r="Q1501" s="1"/>
  <c r="I1501"/>
  <c r="V1501" s="1"/>
  <c r="U1500"/>
  <c r="P1500"/>
  <c r="S1500"/>
  <c r="N1500"/>
  <c r="Q1500" s="1"/>
  <c r="I1500"/>
  <c r="U1499"/>
  <c r="P1499"/>
  <c r="S1499"/>
  <c r="N1499"/>
  <c r="Q1499" s="1"/>
  <c r="I1499"/>
  <c r="J1497"/>
  <c r="M1498"/>
  <c r="U1498"/>
  <c r="P1498"/>
  <c r="P1497" s="1"/>
  <c r="H1497"/>
  <c r="S1498"/>
  <c r="N1498"/>
  <c r="F1497"/>
  <c r="S1497" s="1"/>
  <c r="I1498"/>
  <c r="J1495"/>
  <c r="M1496"/>
  <c r="M1495" s="1"/>
  <c r="U1496"/>
  <c r="P1496"/>
  <c r="P1495" s="1"/>
  <c r="H1495"/>
  <c r="U1495" s="1"/>
  <c r="S1496"/>
  <c r="N1496"/>
  <c r="F1495"/>
  <c r="I1496"/>
  <c r="G1502"/>
  <c r="T1492"/>
  <c r="O1492"/>
  <c r="G1493"/>
  <c r="T1491"/>
  <c r="O1491"/>
  <c r="O1493" s="1"/>
  <c r="N1232"/>
  <c r="Q1230"/>
  <c r="N1218"/>
  <c r="Q1216"/>
  <c r="U1203"/>
  <c r="H1212"/>
  <c r="U1212" s="1"/>
  <c r="N1160"/>
  <c r="Q1161"/>
  <c r="N1158"/>
  <c r="Q1159"/>
  <c r="Q1158" s="1"/>
  <c r="N1136"/>
  <c r="Q1137"/>
  <c r="N1112"/>
  <c r="Q1113"/>
  <c r="N1110"/>
  <c r="Q1111"/>
  <c r="Q1110" s="1"/>
  <c r="N1084"/>
  <c r="Q1085"/>
  <c r="N1082"/>
  <c r="Q1083"/>
  <c r="Q1082" s="1"/>
  <c r="H1305"/>
  <c r="U1289"/>
  <c r="F1305"/>
  <c r="S1289"/>
  <c r="G1257"/>
  <c r="T1257" s="1"/>
  <c r="T1252"/>
  <c r="Q1237"/>
  <c r="N1236"/>
  <c r="Q1223"/>
  <c r="N1222"/>
  <c r="Q1206"/>
  <c r="Q1205" s="1"/>
  <c r="N1205"/>
  <c r="G1212"/>
  <c r="T1212" s="1"/>
  <c r="T1203"/>
  <c r="V1202"/>
  <c r="V1199"/>
  <c r="I1198"/>
  <c r="V1198" s="1"/>
  <c r="U1194"/>
  <c r="P1194"/>
  <c r="U1193"/>
  <c r="P1193"/>
  <c r="U1192"/>
  <c r="P1192"/>
  <c r="U1191"/>
  <c r="P1191"/>
  <c r="P1190" s="1"/>
  <c r="H1190"/>
  <c r="U1189"/>
  <c r="P1189"/>
  <c r="P1188" s="1"/>
  <c r="H1188"/>
  <c r="U1188" s="1"/>
  <c r="M1185"/>
  <c r="J1186"/>
  <c r="H1186"/>
  <c r="U1186" s="1"/>
  <c r="U1184"/>
  <c r="P1184"/>
  <c r="P1186" s="1"/>
  <c r="Q1168"/>
  <c r="N1170"/>
  <c r="V1161"/>
  <c r="I1160"/>
  <c r="V1160" s="1"/>
  <c r="V1159"/>
  <c r="I1158"/>
  <c r="V1158" s="1"/>
  <c r="F1165"/>
  <c r="S1156"/>
  <c r="H1150"/>
  <c r="U1150" s="1"/>
  <c r="U1141"/>
  <c r="I1132"/>
  <c r="V1132" s="1"/>
  <c r="S1132"/>
  <c r="N1132"/>
  <c r="I1131"/>
  <c r="V1131" s="1"/>
  <c r="S1131"/>
  <c r="N1131"/>
  <c r="I1130"/>
  <c r="V1130" s="1"/>
  <c r="S1130"/>
  <c r="N1130"/>
  <c r="I1129"/>
  <c r="S1129"/>
  <c r="N1129"/>
  <c r="F1128"/>
  <c r="I1127"/>
  <c r="S1127"/>
  <c r="N1127"/>
  <c r="F1126"/>
  <c r="S1126" s="1"/>
  <c r="I1123"/>
  <c r="V1123" s="1"/>
  <c r="S1123"/>
  <c r="N1123"/>
  <c r="Q1123" s="1"/>
  <c r="F1124"/>
  <c r="V1113"/>
  <c r="I1112"/>
  <c r="V1112" s="1"/>
  <c r="V1111"/>
  <c r="I1110"/>
  <c r="V1110" s="1"/>
  <c r="F1117"/>
  <c r="S1117" s="1"/>
  <c r="S1108"/>
  <c r="Q1092"/>
  <c r="N1094"/>
  <c r="V1085"/>
  <c r="I1084"/>
  <c r="V1084" s="1"/>
  <c r="V1083"/>
  <c r="I1082"/>
  <c r="V1082" s="1"/>
  <c r="F1089"/>
  <c r="S1080"/>
  <c r="H1074"/>
  <c r="U1074" s="1"/>
  <c r="U1065"/>
  <c r="Q1061"/>
  <c r="N1060"/>
  <c r="V1451"/>
  <c r="V1423"/>
  <c r="V1395"/>
  <c r="V1325"/>
  <c r="H1319"/>
  <c r="U1319" s="1"/>
  <c r="U1314"/>
  <c r="F1319"/>
  <c r="S1319" s="1"/>
  <c r="S1314"/>
  <c r="N1312"/>
  <c r="Q1313"/>
  <c r="Q1312" s="1"/>
  <c r="V1253"/>
  <c r="I1252"/>
  <c r="N1252"/>
  <c r="Q1253"/>
  <c r="N1008"/>
  <c r="Q1009"/>
  <c r="N1006"/>
  <c r="Q1007"/>
  <c r="Q1006" s="1"/>
  <c r="Q981"/>
  <c r="N980"/>
  <c r="N962"/>
  <c r="Q960"/>
  <c r="N950"/>
  <c r="Q951"/>
  <c r="Q950" s="1"/>
  <c r="N923"/>
  <c r="Q924"/>
  <c r="N886"/>
  <c r="Q884"/>
  <c r="N876"/>
  <c r="Q877"/>
  <c r="N874"/>
  <c r="Q875"/>
  <c r="Q874" s="1"/>
  <c r="V815"/>
  <c r="I814"/>
  <c r="V814" s="1"/>
  <c r="N796"/>
  <c r="Q794"/>
  <c r="N782"/>
  <c r="Q780"/>
  <c r="N743"/>
  <c r="Q744"/>
  <c r="G1119"/>
  <c r="T1089"/>
  <c r="G1133"/>
  <c r="T1133" s="1"/>
  <c r="T1128"/>
  <c r="I1124"/>
  <c r="V1122"/>
  <c r="H1057"/>
  <c r="U1057" s="1"/>
  <c r="U1052"/>
  <c r="F1057"/>
  <c r="S1052"/>
  <c r="V1051"/>
  <c r="I1050"/>
  <c r="V1050" s="1"/>
  <c r="N1050"/>
  <c r="Q1051"/>
  <c r="Q1050" s="1"/>
  <c r="V593"/>
  <c r="I592"/>
  <c r="V591"/>
  <c r="I590"/>
  <c r="V590" s="1"/>
  <c r="U573"/>
  <c r="H582"/>
  <c r="U582" s="1"/>
  <c r="N530"/>
  <c r="Q531"/>
  <c r="Q530" s="1"/>
  <c r="N528"/>
  <c r="Q529"/>
  <c r="Q528" s="1"/>
  <c r="Q479"/>
  <c r="N480"/>
  <c r="Q478"/>
  <c r="Q480" s="1"/>
  <c r="V470"/>
  <c r="I469"/>
  <c r="V469" s="1"/>
  <c r="V468"/>
  <c r="I467"/>
  <c r="V467" s="1"/>
  <c r="S465"/>
  <c r="F474"/>
  <c r="S474" s="1"/>
  <c r="Q464"/>
  <c r="N460"/>
  <c r="N465" s="1"/>
  <c r="Q461"/>
  <c r="Q460" s="1"/>
  <c r="T451"/>
  <c r="O451"/>
  <c r="I451"/>
  <c r="V451" s="1"/>
  <c r="N435"/>
  <c r="Q436"/>
  <c r="Q435" s="1"/>
  <c r="N433"/>
  <c r="Q434"/>
  <c r="Q433" s="1"/>
  <c r="N404"/>
  <c r="Q405"/>
  <c r="N378"/>
  <c r="Q379"/>
  <c r="Q378" s="1"/>
  <c r="N376"/>
  <c r="Q377"/>
  <c r="Q376" s="1"/>
  <c r="V317"/>
  <c r="I316"/>
  <c r="V316" s="1"/>
  <c r="N271"/>
  <c r="Q272"/>
  <c r="Q271" s="1"/>
  <c r="T269"/>
  <c r="G278"/>
  <c r="T278" s="1"/>
  <c r="N236"/>
  <c r="Q234"/>
  <c r="I226"/>
  <c r="V226" s="1"/>
  <c r="V227"/>
  <c r="I222"/>
  <c r="V220"/>
  <c r="V1004"/>
  <c r="V948"/>
  <c r="V907"/>
  <c r="I906"/>
  <c r="N906"/>
  <c r="Q907"/>
  <c r="H835"/>
  <c r="U763"/>
  <c r="V754"/>
  <c r="H849"/>
  <c r="U849" s="1"/>
  <c r="U844"/>
  <c r="F849"/>
  <c r="S849" s="1"/>
  <c r="S844"/>
  <c r="V843"/>
  <c r="I842"/>
  <c r="V842" s="1"/>
  <c r="N842"/>
  <c r="Q843"/>
  <c r="Q842" s="1"/>
  <c r="H717"/>
  <c r="U673"/>
  <c r="F717"/>
  <c r="S673"/>
  <c r="I722"/>
  <c r="V720"/>
  <c r="Q630"/>
  <c r="N632"/>
  <c r="F731"/>
  <c r="S731" s="1"/>
  <c r="S726"/>
  <c r="N724"/>
  <c r="I210"/>
  <c r="V210" s="1"/>
  <c r="V211"/>
  <c r="I197"/>
  <c r="V197" s="1"/>
  <c r="V198"/>
  <c r="V196"/>
  <c r="I195"/>
  <c r="V195" s="1"/>
  <c r="S193"/>
  <c r="F202"/>
  <c r="S202" s="1"/>
  <c r="I160"/>
  <c r="V158"/>
  <c r="I150"/>
  <c r="V150" s="1"/>
  <c r="V151"/>
  <c r="I146"/>
  <c r="V144"/>
  <c r="I136"/>
  <c r="V136" s="1"/>
  <c r="V137"/>
  <c r="I132"/>
  <c r="V130"/>
  <c r="N118"/>
  <c r="Q116"/>
  <c r="I107"/>
  <c r="V108"/>
  <c r="U103"/>
  <c r="H112"/>
  <c r="U112" s="1"/>
  <c r="O94"/>
  <c r="T94"/>
  <c r="N93"/>
  <c r="S93"/>
  <c r="I93"/>
  <c r="V93" s="1"/>
  <c r="O92"/>
  <c r="T92"/>
  <c r="J90"/>
  <c r="M91"/>
  <c r="N91"/>
  <c r="F90"/>
  <c r="S91"/>
  <c r="I91"/>
  <c r="J88"/>
  <c r="M89"/>
  <c r="M88" s="1"/>
  <c r="S89"/>
  <c r="N89"/>
  <c r="F88"/>
  <c r="S88" s="1"/>
  <c r="I89"/>
  <c r="O85"/>
  <c r="T85"/>
  <c r="I58"/>
  <c r="V58" s="1"/>
  <c r="V59"/>
  <c r="H37"/>
  <c r="U28"/>
  <c r="N28"/>
  <c r="Q26"/>
  <c r="I17"/>
  <c r="V18"/>
  <c r="V16"/>
  <c r="I15"/>
  <c r="V15" s="1"/>
  <c r="I1581"/>
  <c r="V1581" s="1"/>
  <c r="V10"/>
  <c r="Q9"/>
  <c r="N8"/>
  <c r="N13" s="1"/>
  <c r="G1593"/>
  <c r="T1593" s="1"/>
  <c r="T1588"/>
  <c r="Q18"/>
  <c r="N17"/>
  <c r="Q16"/>
  <c r="Q15" s="1"/>
  <c r="N15"/>
  <c r="G22"/>
  <c r="T13"/>
  <c r="I1582"/>
  <c r="V1582" s="1"/>
  <c r="V11"/>
  <c r="I1580"/>
  <c r="V9"/>
  <c r="I8"/>
  <c r="L13"/>
  <c r="L22" s="1"/>
  <c r="L1730" s="1"/>
  <c r="L84"/>
  <c r="L86" s="1"/>
  <c r="H13"/>
  <c r="U8"/>
  <c r="H84"/>
  <c r="V506"/>
  <c r="I511"/>
  <c r="F503"/>
  <c r="S503" s="1"/>
  <c r="S498"/>
  <c r="N496"/>
  <c r="H442"/>
  <c r="U383"/>
  <c r="V374"/>
  <c r="F261"/>
  <c r="S256"/>
  <c r="I256"/>
  <c r="V257"/>
  <c r="Q255"/>
  <c r="Q254" s="1"/>
  <c r="N254"/>
  <c r="V255"/>
  <c r="I254"/>
  <c r="V254" s="1"/>
  <c r="V1589"/>
  <c r="I1588"/>
  <c r="N1588"/>
  <c r="Q1589"/>
  <c r="V1587"/>
  <c r="I1586"/>
  <c r="V1586" s="1"/>
  <c r="N1586"/>
  <c r="Q1587"/>
  <c r="Q1586" s="1"/>
  <c r="U217"/>
  <c r="S217"/>
  <c r="K252"/>
  <c r="M250"/>
  <c r="M252" s="1"/>
  <c r="R99"/>
  <c r="R61"/>
  <c r="R75"/>
  <c r="O1545"/>
  <c r="O1512"/>
  <c r="O1517" s="1"/>
  <c r="P1508"/>
  <c r="P1517" s="1"/>
  <c r="Q1487"/>
  <c r="Q1485"/>
  <c r="P1483"/>
  <c r="O1479"/>
  <c r="O1488" s="1"/>
  <c r="Q1472"/>
  <c r="P1469"/>
  <c r="Q1633"/>
  <c r="P1627"/>
  <c r="Q1459"/>
  <c r="Q1458"/>
  <c r="Q1457"/>
  <c r="P1441"/>
  <c r="O1437"/>
  <c r="Q1431"/>
  <c r="Q1430"/>
  <c r="Q1429"/>
  <c r="P1413"/>
  <c r="O1409"/>
  <c r="Q1403"/>
  <c r="Q1402"/>
  <c r="Q1401"/>
  <c r="Q1380"/>
  <c r="O1371"/>
  <c r="P1367"/>
  <c r="Q1352"/>
  <c r="O1343"/>
  <c r="P1339"/>
  <c r="M1329"/>
  <c r="M1334" s="1"/>
  <c r="P1325"/>
  <c r="Q1293"/>
  <c r="V1287"/>
  <c r="Q1279"/>
  <c r="Q1273"/>
  <c r="Q1272"/>
  <c r="Q1271"/>
  <c r="K1497"/>
  <c r="L1493"/>
  <c r="O1455"/>
  <c r="Q1450"/>
  <c r="P1437"/>
  <c r="P1446" s="1"/>
  <c r="O1427"/>
  <c r="Q1422"/>
  <c r="P1409"/>
  <c r="P1418" s="1"/>
  <c r="O1399"/>
  <c r="Q1394"/>
  <c r="Q1388"/>
  <c r="Q1375"/>
  <c r="Q1373"/>
  <c r="P1371"/>
  <c r="O1367"/>
  <c r="O1376" s="1"/>
  <c r="Q1360"/>
  <c r="Q1347"/>
  <c r="Q1345"/>
  <c r="P1343"/>
  <c r="O1339"/>
  <c r="O1348" s="1"/>
  <c r="Q1333"/>
  <c r="Q1332"/>
  <c r="Q1331"/>
  <c r="O1325"/>
  <c r="Q1302"/>
  <c r="Q1300"/>
  <c r="P1298"/>
  <c r="O1294"/>
  <c r="Q1288"/>
  <c r="Q1287"/>
  <c r="Q1286"/>
  <c r="O1280"/>
  <c r="Q1262"/>
  <c r="P1260"/>
  <c r="M1501"/>
  <c r="M1500"/>
  <c r="M1499"/>
  <c r="L1497"/>
  <c r="L1502" s="1"/>
  <c r="K1502"/>
  <c r="K1493"/>
  <c r="O1236"/>
  <c r="Q1231"/>
  <c r="Q1217"/>
  <c r="V1209"/>
  <c r="O1207"/>
  <c r="P1198"/>
  <c r="P1203" s="1"/>
  <c r="P1174"/>
  <c r="O1170"/>
  <c r="Q1164"/>
  <c r="Q1163"/>
  <c r="Q1162"/>
  <c r="P1145"/>
  <c r="Q1116"/>
  <c r="Q1115"/>
  <c r="Q1114"/>
  <c r="P1098"/>
  <c r="O1094"/>
  <c r="Q1088"/>
  <c r="Q1087"/>
  <c r="Q1086"/>
  <c r="P1069"/>
  <c r="O1060"/>
  <c r="M1313"/>
  <c r="M1312" s="1"/>
  <c r="M1310"/>
  <c r="K1310"/>
  <c r="Q1240"/>
  <c r="Q1239"/>
  <c r="Q1238"/>
  <c r="Q1226"/>
  <c r="Q1210"/>
  <c r="P1207"/>
  <c r="O1174"/>
  <c r="Q1169"/>
  <c r="P1156"/>
  <c r="M1145"/>
  <c r="P1141"/>
  <c r="P1150" s="1"/>
  <c r="Q1139"/>
  <c r="O1136"/>
  <c r="P1108"/>
  <c r="O1098"/>
  <c r="Q1093"/>
  <c r="P1080"/>
  <c r="M1069"/>
  <c r="Q1063"/>
  <c r="I1317"/>
  <c r="V1317" s="1"/>
  <c r="Q1316"/>
  <c r="I1313"/>
  <c r="I1309"/>
  <c r="V1309" s="1"/>
  <c r="Q1255"/>
  <c r="J1257"/>
  <c r="P1252"/>
  <c r="S1250"/>
  <c r="M1150"/>
  <c r="O1036"/>
  <c r="P1022"/>
  <c r="O1018"/>
  <c r="Q1012"/>
  <c r="Q1011"/>
  <c r="Q1010"/>
  <c r="P994"/>
  <c r="O990"/>
  <c r="Q984"/>
  <c r="Q983"/>
  <c r="Q982"/>
  <c r="P976"/>
  <c r="Q961"/>
  <c r="O952"/>
  <c r="P938"/>
  <c r="O934"/>
  <c r="Q927"/>
  <c r="Q926"/>
  <c r="Q925"/>
  <c r="O914"/>
  <c r="Q885"/>
  <c r="Q880"/>
  <c r="Q879"/>
  <c r="Q878"/>
  <c r="P861"/>
  <c r="O852"/>
  <c r="O828"/>
  <c r="P824"/>
  <c r="P810"/>
  <c r="Q795"/>
  <c r="O786"/>
  <c r="Q781"/>
  <c r="O772"/>
  <c r="P768"/>
  <c r="P758"/>
  <c r="O754"/>
  <c r="Q747"/>
  <c r="Q746"/>
  <c r="Q745"/>
  <c r="M1186"/>
  <c r="J1124"/>
  <c r="J1133" s="1"/>
  <c r="O1124"/>
  <c r="Q1047"/>
  <c r="M839"/>
  <c r="P602"/>
  <c r="P611" s="1"/>
  <c r="V595"/>
  <c r="V594"/>
  <c r="M592"/>
  <c r="P588"/>
  <c r="O577"/>
  <c r="P568"/>
  <c r="P573" s="1"/>
  <c r="P544"/>
  <c r="O540"/>
  <c r="P515"/>
  <c r="O506"/>
  <c r="P421"/>
  <c r="P407"/>
  <c r="O402"/>
  <c r="P392"/>
  <c r="O388"/>
  <c r="P363"/>
  <c r="O354"/>
  <c r="P326"/>
  <c r="P312"/>
  <c r="O302"/>
  <c r="P298"/>
  <c r="O288"/>
  <c r="O293" s="1"/>
  <c r="M293"/>
  <c r="V908"/>
  <c r="P906"/>
  <c r="P911" s="1"/>
  <c r="M840"/>
  <c r="Q631"/>
  <c r="O1697"/>
  <c r="O722"/>
  <c r="P217"/>
  <c r="M202"/>
  <c r="P65"/>
  <c r="L1731"/>
  <c r="S402"/>
  <c r="S17"/>
  <c r="M13"/>
  <c r="O494"/>
  <c r="I240"/>
  <c r="V240" s="1"/>
  <c r="Q259"/>
  <c r="R259" s="1"/>
  <c r="M256"/>
  <c r="M261" s="1"/>
  <c r="P256"/>
  <c r="O1603"/>
  <c r="M1600"/>
  <c r="O1598"/>
  <c r="L1696"/>
  <c r="L1695" s="1"/>
  <c r="L1726" s="1"/>
  <c r="O164"/>
  <c r="O150"/>
  <c r="G86"/>
  <c r="T86" s="1"/>
  <c r="Q1470"/>
  <c r="Q1469" s="1"/>
  <c r="N1469"/>
  <c r="Q1468"/>
  <c r="Q1467" s="1"/>
  <c r="N1467"/>
  <c r="I1465"/>
  <c r="V1463"/>
  <c r="Q1625"/>
  <c r="Q1627" s="1"/>
  <c r="N1627"/>
  <c r="N1441"/>
  <c r="Q1442"/>
  <c r="Q1441" s="1"/>
  <c r="N1439"/>
  <c r="Q1440"/>
  <c r="Q1439" s="1"/>
  <c r="N1413"/>
  <c r="Q1414"/>
  <c r="Q1413" s="1"/>
  <c r="N1411"/>
  <c r="Q1412"/>
  <c r="Q1411" s="1"/>
  <c r="N1367"/>
  <c r="Q1365"/>
  <c r="Q1367" s="1"/>
  <c r="N1339"/>
  <c r="Q1337"/>
  <c r="Q1339" s="1"/>
  <c r="V1330"/>
  <c r="I1329"/>
  <c r="V1329" s="1"/>
  <c r="V1328"/>
  <c r="I1327"/>
  <c r="V1327" s="1"/>
  <c r="S1325"/>
  <c r="F1334"/>
  <c r="S1334" s="1"/>
  <c r="N1325"/>
  <c r="N1334" s="1"/>
  <c r="Q1323"/>
  <c r="Q1325" s="1"/>
  <c r="T1621"/>
  <c r="O1621"/>
  <c r="T1620"/>
  <c r="O1620"/>
  <c r="T1619"/>
  <c r="O1619"/>
  <c r="K1617"/>
  <c r="K1705"/>
  <c r="K1704" s="1"/>
  <c r="T1618"/>
  <c r="O1618"/>
  <c r="O1617" s="1"/>
  <c r="G1617"/>
  <c r="G1705"/>
  <c r="K1615"/>
  <c r="K1696"/>
  <c r="K1695" s="1"/>
  <c r="K1726" s="1"/>
  <c r="T1616"/>
  <c r="O1616"/>
  <c r="O1615" s="1"/>
  <c r="G1615"/>
  <c r="T1615" s="1"/>
  <c r="G1696"/>
  <c r="M1612"/>
  <c r="J1692"/>
  <c r="J1723" s="1"/>
  <c r="U1612"/>
  <c r="P1612"/>
  <c r="P1692" s="1"/>
  <c r="P1723" s="1"/>
  <c r="H1692"/>
  <c r="I1612"/>
  <c r="V1612" s="1"/>
  <c r="S1612"/>
  <c r="N1612"/>
  <c r="L1613"/>
  <c r="L1691"/>
  <c r="M1611"/>
  <c r="M1613" s="1"/>
  <c r="J1613"/>
  <c r="H1613"/>
  <c r="U1613" s="1"/>
  <c r="U1611"/>
  <c r="P1611"/>
  <c r="I1611"/>
  <c r="F1613"/>
  <c r="S1611"/>
  <c r="N1611"/>
  <c r="V1456"/>
  <c r="I1455"/>
  <c r="V1455" s="1"/>
  <c r="V1454"/>
  <c r="I1453"/>
  <c r="V1453" s="1"/>
  <c r="F1460"/>
  <c r="S1460" s="1"/>
  <c r="S1451"/>
  <c r="Q1435"/>
  <c r="N1437"/>
  <c r="N1446" s="1"/>
  <c r="V1428"/>
  <c r="I1427"/>
  <c r="V1427" s="1"/>
  <c r="V1426"/>
  <c r="I1425"/>
  <c r="V1425" s="1"/>
  <c r="F1432"/>
  <c r="S1432" s="1"/>
  <c r="S1423"/>
  <c r="Q1407"/>
  <c r="N1409"/>
  <c r="N1418" s="1"/>
  <c r="V1400"/>
  <c r="I1399"/>
  <c r="V1399" s="1"/>
  <c r="V1398"/>
  <c r="I1397"/>
  <c r="V1397" s="1"/>
  <c r="F1404"/>
  <c r="S1404" s="1"/>
  <c r="S1395"/>
  <c r="Q1384"/>
  <c r="Q1383" s="1"/>
  <c r="N1383"/>
  <c r="I1381"/>
  <c r="V1379"/>
  <c r="Q1372"/>
  <c r="N1371"/>
  <c r="Q1356"/>
  <c r="Q1355" s="1"/>
  <c r="N1355"/>
  <c r="I1353"/>
  <c r="V1351"/>
  <c r="Q1344"/>
  <c r="N1343"/>
  <c r="T1318"/>
  <c r="O1318"/>
  <c r="Q1318" s="1"/>
  <c r="G1310"/>
  <c r="T1310" s="1"/>
  <c r="T1308"/>
  <c r="O1308"/>
  <c r="O1310" s="1"/>
  <c r="Q1299"/>
  <c r="N1298"/>
  <c r="H1274"/>
  <c r="U1274" s="1"/>
  <c r="U1265"/>
  <c r="Q1261"/>
  <c r="N1260"/>
  <c r="N1265" s="1"/>
  <c r="N1274" s="1"/>
  <c r="U1621"/>
  <c r="P1621"/>
  <c r="S1621"/>
  <c r="N1621"/>
  <c r="Q1621" s="1"/>
  <c r="I1621"/>
  <c r="V1621" s="1"/>
  <c r="U1620"/>
  <c r="P1620"/>
  <c r="H1707"/>
  <c r="S1620"/>
  <c r="N1620"/>
  <c r="Q1620" s="1"/>
  <c r="I1620"/>
  <c r="F1707"/>
  <c r="U1619"/>
  <c r="P1619"/>
  <c r="H1706"/>
  <c r="S1619"/>
  <c r="N1619"/>
  <c r="I1619"/>
  <c r="F1706"/>
  <c r="J1617"/>
  <c r="J1622" s="1"/>
  <c r="M1618"/>
  <c r="J1705"/>
  <c r="U1618"/>
  <c r="P1618"/>
  <c r="P1617" s="1"/>
  <c r="H1617"/>
  <c r="H1705"/>
  <c r="S1618"/>
  <c r="N1618"/>
  <c r="F1617"/>
  <c r="I1618"/>
  <c r="J1615"/>
  <c r="M1616"/>
  <c r="M1615" s="1"/>
  <c r="J1696"/>
  <c r="N1696" s="1"/>
  <c r="U1616"/>
  <c r="P1616"/>
  <c r="P1615" s="1"/>
  <c r="H1615"/>
  <c r="U1615" s="1"/>
  <c r="H1696"/>
  <c r="S1616"/>
  <c r="N1616"/>
  <c r="F1615"/>
  <c r="S1615" s="1"/>
  <c r="I1616"/>
  <c r="T1612"/>
  <c r="O1612"/>
  <c r="O1692" s="1"/>
  <c r="O1723" s="1"/>
  <c r="G1692"/>
  <c r="G1613"/>
  <c r="T1611"/>
  <c r="O1611"/>
  <c r="O1613" s="1"/>
  <c r="V1237"/>
  <c r="I1236"/>
  <c r="V1236" s="1"/>
  <c r="V1208"/>
  <c r="I1207"/>
  <c r="V1206"/>
  <c r="I1205"/>
  <c r="V1205" s="1"/>
  <c r="S1203"/>
  <c r="F1212"/>
  <c r="S1212" s="1"/>
  <c r="Q1202"/>
  <c r="N1198"/>
  <c r="N1203" s="1"/>
  <c r="Q1199"/>
  <c r="Q1198" s="1"/>
  <c r="N1174"/>
  <c r="Q1175"/>
  <c r="Q1174" s="1"/>
  <c r="N1172"/>
  <c r="Q1173"/>
  <c r="Q1172" s="1"/>
  <c r="N1145"/>
  <c r="Q1146"/>
  <c r="Q1145" s="1"/>
  <c r="N1143"/>
  <c r="Q1144"/>
  <c r="Q1143" s="1"/>
  <c r="T1141"/>
  <c r="G1150"/>
  <c r="T1150" s="1"/>
  <c r="N1098"/>
  <c r="Q1099"/>
  <c r="Q1098" s="1"/>
  <c r="N1096"/>
  <c r="Q1097"/>
  <c r="Q1096" s="1"/>
  <c r="N1069"/>
  <c r="Q1070"/>
  <c r="Q1069" s="1"/>
  <c r="N1067"/>
  <c r="Q1068"/>
  <c r="Q1067" s="1"/>
  <c r="T1065"/>
  <c r="G1074"/>
  <c r="T1074" s="1"/>
  <c r="V1437"/>
  <c r="I1446"/>
  <c r="V1446" s="1"/>
  <c r="V1409"/>
  <c r="I1418"/>
  <c r="V1418" s="1"/>
  <c r="Q1235"/>
  <c r="Q1234" s="1"/>
  <c r="N1234"/>
  <c r="I1232"/>
  <c r="V1230"/>
  <c r="Q1221"/>
  <c r="Q1220" s="1"/>
  <c r="N1220"/>
  <c r="I1218"/>
  <c r="V1216"/>
  <c r="Q1208"/>
  <c r="Q1207" s="1"/>
  <c r="N1207"/>
  <c r="I1194"/>
  <c r="V1194" s="1"/>
  <c r="S1194"/>
  <c r="N1194"/>
  <c r="Q1194" s="1"/>
  <c r="I1193"/>
  <c r="V1193" s="1"/>
  <c r="S1193"/>
  <c r="N1193"/>
  <c r="Q1193" s="1"/>
  <c r="I1192"/>
  <c r="V1192" s="1"/>
  <c r="S1192"/>
  <c r="N1192"/>
  <c r="Q1192" s="1"/>
  <c r="I1191"/>
  <c r="S1191"/>
  <c r="N1191"/>
  <c r="F1190"/>
  <c r="I1189"/>
  <c r="S1189"/>
  <c r="N1189"/>
  <c r="F1188"/>
  <c r="S1188" s="1"/>
  <c r="I1185"/>
  <c r="V1185" s="1"/>
  <c r="S1185"/>
  <c r="N1185"/>
  <c r="Q1185" s="1"/>
  <c r="I1184"/>
  <c r="F1186"/>
  <c r="S1186" s="1"/>
  <c r="S1184"/>
  <c r="N1184"/>
  <c r="V1175"/>
  <c r="I1174"/>
  <c r="V1174" s="1"/>
  <c r="V1173"/>
  <c r="I1172"/>
  <c r="V1172" s="1"/>
  <c r="F1179"/>
  <c r="S1179" s="1"/>
  <c r="S1170"/>
  <c r="Q1154"/>
  <c r="N1156"/>
  <c r="N1165" s="1"/>
  <c r="V1146"/>
  <c r="I1145"/>
  <c r="V1145" s="1"/>
  <c r="V1144"/>
  <c r="I1143"/>
  <c r="V1143" s="1"/>
  <c r="F1150"/>
  <c r="S1150" s="1"/>
  <c r="S1141"/>
  <c r="Q1140"/>
  <c r="N1141"/>
  <c r="N1150" s="1"/>
  <c r="V1137"/>
  <c r="I1136"/>
  <c r="U1132"/>
  <c r="P1132"/>
  <c r="U1131"/>
  <c r="P1131"/>
  <c r="U1130"/>
  <c r="P1130"/>
  <c r="U1129"/>
  <c r="P1129"/>
  <c r="P1128" s="1"/>
  <c r="H1128"/>
  <c r="U1127"/>
  <c r="P1127"/>
  <c r="P1126" s="1"/>
  <c r="H1126"/>
  <c r="U1126" s="1"/>
  <c r="Q1106"/>
  <c r="N1108"/>
  <c r="N1117" s="1"/>
  <c r="V1099"/>
  <c r="I1098"/>
  <c r="V1098" s="1"/>
  <c r="V1097"/>
  <c r="I1096"/>
  <c r="V1096" s="1"/>
  <c r="F1103"/>
  <c r="S1103" s="1"/>
  <c r="S1094"/>
  <c r="Q1078"/>
  <c r="N1080"/>
  <c r="N1089" s="1"/>
  <c r="V1070"/>
  <c r="I1069"/>
  <c r="V1069" s="1"/>
  <c r="V1068"/>
  <c r="I1067"/>
  <c r="V1067" s="1"/>
  <c r="F1074"/>
  <c r="S1074" s="1"/>
  <c r="S1065"/>
  <c r="Q1064"/>
  <c r="N1065"/>
  <c r="N1074" s="1"/>
  <c r="N1314"/>
  <c r="Q1315"/>
  <c r="G1305"/>
  <c r="T1289"/>
  <c r="N1310"/>
  <c r="Q1308"/>
  <c r="H1257"/>
  <c r="U1257" s="1"/>
  <c r="U1252"/>
  <c r="F1257"/>
  <c r="S1257" s="1"/>
  <c r="S1252"/>
  <c r="V1251"/>
  <c r="I1250"/>
  <c r="V1250" s="1"/>
  <c r="N1250"/>
  <c r="Q1251"/>
  <c r="Q1250" s="1"/>
  <c r="V1037"/>
  <c r="I1036"/>
  <c r="V1036" s="1"/>
  <c r="N1034"/>
  <c r="Q1035"/>
  <c r="Q1034" s="1"/>
  <c r="I1032"/>
  <c r="V1030"/>
  <c r="N1022"/>
  <c r="Q1023"/>
  <c r="Q1022" s="1"/>
  <c r="N1020"/>
  <c r="Q1021"/>
  <c r="Q1020" s="1"/>
  <c r="N994"/>
  <c r="Q995"/>
  <c r="Q994" s="1"/>
  <c r="N992"/>
  <c r="Q993"/>
  <c r="Q992" s="1"/>
  <c r="N976"/>
  <c r="Q974"/>
  <c r="Q976" s="1"/>
  <c r="N938"/>
  <c r="Q939"/>
  <c r="Q938" s="1"/>
  <c r="N936"/>
  <c r="Q937"/>
  <c r="Q936" s="1"/>
  <c r="N921"/>
  <c r="Q922"/>
  <c r="Q921" s="1"/>
  <c r="T919"/>
  <c r="G928"/>
  <c r="T928" s="1"/>
  <c r="V918"/>
  <c r="V915"/>
  <c r="I914"/>
  <c r="V914" s="1"/>
  <c r="N861"/>
  <c r="Q862"/>
  <c r="Q861" s="1"/>
  <c r="N859"/>
  <c r="Q860"/>
  <c r="Q859" s="1"/>
  <c r="I857"/>
  <c r="V856"/>
  <c r="N824"/>
  <c r="Q822"/>
  <c r="Q824" s="1"/>
  <c r="N810"/>
  <c r="Q808"/>
  <c r="Q810" s="1"/>
  <c r="V787"/>
  <c r="I786"/>
  <c r="V786" s="1"/>
  <c r="V773"/>
  <c r="I772"/>
  <c r="V772" s="1"/>
  <c r="V771"/>
  <c r="I770"/>
  <c r="V770" s="1"/>
  <c r="N768"/>
  <c r="Q766"/>
  <c r="Q768" s="1"/>
  <c r="N758"/>
  <c r="Q759"/>
  <c r="Q758" s="1"/>
  <c r="N756"/>
  <c r="Q757"/>
  <c r="Q756" s="1"/>
  <c r="N692"/>
  <c r="Q690"/>
  <c r="Q692" s="1"/>
  <c r="N664"/>
  <c r="Q662"/>
  <c r="Q664" s="1"/>
  <c r="V654"/>
  <c r="I653"/>
  <c r="U649"/>
  <c r="H658"/>
  <c r="U658" s="1"/>
  <c r="H1243"/>
  <c r="U1227"/>
  <c r="F1243"/>
  <c r="S1227"/>
  <c r="H1181"/>
  <c r="U1165"/>
  <c r="V1156"/>
  <c r="I1165"/>
  <c r="V1165" s="1"/>
  <c r="V1060"/>
  <c r="I1065"/>
  <c r="G1048"/>
  <c r="T1048" s="1"/>
  <c r="T1046"/>
  <c r="O1046"/>
  <c r="O1048" s="1"/>
  <c r="O1057" s="1"/>
  <c r="Q1037"/>
  <c r="Q1036" s="1"/>
  <c r="R1036" s="1"/>
  <c r="N1036"/>
  <c r="V1035"/>
  <c r="I1034"/>
  <c r="V1034" s="1"/>
  <c r="Q1030"/>
  <c r="Q1032" s="1"/>
  <c r="Q1041" s="1"/>
  <c r="R1041" s="1"/>
  <c r="N1032"/>
  <c r="N1041" s="1"/>
  <c r="V1023"/>
  <c r="I1022"/>
  <c r="V1022" s="1"/>
  <c r="V1021"/>
  <c r="I1020"/>
  <c r="V1020" s="1"/>
  <c r="F1027"/>
  <c r="S1027" s="1"/>
  <c r="S1018"/>
  <c r="Q1002"/>
  <c r="N1004"/>
  <c r="N1013" s="1"/>
  <c r="V995"/>
  <c r="I994"/>
  <c r="V994" s="1"/>
  <c r="V993"/>
  <c r="I992"/>
  <c r="V992" s="1"/>
  <c r="F999"/>
  <c r="S999" s="1"/>
  <c r="S990"/>
  <c r="Q979"/>
  <c r="Q978" s="1"/>
  <c r="N978"/>
  <c r="I976"/>
  <c r="V974"/>
  <c r="Q967"/>
  <c r="N966"/>
  <c r="Q946"/>
  <c r="N948"/>
  <c r="V939"/>
  <c r="I938"/>
  <c r="V938" s="1"/>
  <c r="V937"/>
  <c r="I936"/>
  <c r="V936" s="1"/>
  <c r="F943"/>
  <c r="S934"/>
  <c r="V924"/>
  <c r="I923"/>
  <c r="V922"/>
  <c r="I921"/>
  <c r="V921" s="1"/>
  <c r="F928"/>
  <c r="S928" s="1"/>
  <c r="S919"/>
  <c r="Q918"/>
  <c r="G902"/>
  <c r="T902" s="1"/>
  <c r="T900"/>
  <c r="O900"/>
  <c r="I900"/>
  <c r="Q891"/>
  <c r="N890"/>
  <c r="Q870"/>
  <c r="N872"/>
  <c r="N881" s="1"/>
  <c r="V862"/>
  <c r="I861"/>
  <c r="V860"/>
  <c r="I859"/>
  <c r="V859" s="1"/>
  <c r="F866"/>
  <c r="S866" s="1"/>
  <c r="S857"/>
  <c r="Q856"/>
  <c r="G840"/>
  <c r="T840" s="1"/>
  <c r="T838"/>
  <c r="O838"/>
  <c r="I838"/>
  <c r="Q829"/>
  <c r="N828"/>
  <c r="Q815"/>
  <c r="N814"/>
  <c r="Q799"/>
  <c r="Q798" s="1"/>
  <c r="N798"/>
  <c r="I796"/>
  <c r="V794"/>
  <c r="Q785"/>
  <c r="Q784" s="1"/>
  <c r="N784"/>
  <c r="I782"/>
  <c r="V780"/>
  <c r="Q752"/>
  <c r="N754"/>
  <c r="N763" s="1"/>
  <c r="V744"/>
  <c r="I743"/>
  <c r="V742"/>
  <c r="I741"/>
  <c r="V741" s="1"/>
  <c r="F748"/>
  <c r="S748" s="1"/>
  <c r="S739"/>
  <c r="Q738"/>
  <c r="T730"/>
  <c r="O730"/>
  <c r="Q730" s="1"/>
  <c r="I730"/>
  <c r="V730" s="1"/>
  <c r="T728"/>
  <c r="O728"/>
  <c r="I728"/>
  <c r="V728" s="1"/>
  <c r="T725"/>
  <c r="O725"/>
  <c r="O724" s="1"/>
  <c r="G724"/>
  <c r="T724" s="1"/>
  <c r="Q711"/>
  <c r="N710"/>
  <c r="Q695"/>
  <c r="Q694" s="1"/>
  <c r="N694"/>
  <c r="I692"/>
  <c r="V690"/>
  <c r="Q683"/>
  <c r="N682"/>
  <c r="Q667"/>
  <c r="Q666" s="1"/>
  <c r="N666"/>
  <c r="I664"/>
  <c r="V662"/>
  <c r="Q654"/>
  <c r="N653"/>
  <c r="Q652"/>
  <c r="Q651" s="1"/>
  <c r="N651"/>
  <c r="G658"/>
  <c r="T658" s="1"/>
  <c r="T649"/>
  <c r="V648"/>
  <c r="V645"/>
  <c r="I644"/>
  <c r="V644" s="1"/>
  <c r="I1248"/>
  <c r="V1246"/>
  <c r="G1181"/>
  <c r="T1165"/>
  <c r="G1195"/>
  <c r="T1195" s="1"/>
  <c r="T1190"/>
  <c r="Q605"/>
  <c r="Q604" s="1"/>
  <c r="N604"/>
  <c r="I602"/>
  <c r="V600"/>
  <c r="I640"/>
  <c r="V640" s="1"/>
  <c r="S640"/>
  <c r="N640"/>
  <c r="I639"/>
  <c r="V639" s="1"/>
  <c r="S639"/>
  <c r="N639"/>
  <c r="I638"/>
  <c r="V638" s="1"/>
  <c r="S638"/>
  <c r="N638"/>
  <c r="Q593"/>
  <c r="Q592" s="1"/>
  <c r="N592"/>
  <c r="M637"/>
  <c r="M636" s="1"/>
  <c r="J636"/>
  <c r="I637"/>
  <c r="S637"/>
  <c r="N637"/>
  <c r="F636"/>
  <c r="Q591"/>
  <c r="Q590" s="1"/>
  <c r="N590"/>
  <c r="M635"/>
  <c r="M634" s="1"/>
  <c r="J634"/>
  <c r="I635"/>
  <c r="S635"/>
  <c r="N635"/>
  <c r="F634"/>
  <c r="S634" s="1"/>
  <c r="I588"/>
  <c r="V586"/>
  <c r="Q578"/>
  <c r="N577"/>
  <c r="Q576"/>
  <c r="Q575" s="1"/>
  <c r="N575"/>
  <c r="G582"/>
  <c r="T582" s="1"/>
  <c r="T573"/>
  <c r="V572"/>
  <c r="V569"/>
  <c r="I568"/>
  <c r="V568" s="1"/>
  <c r="U564"/>
  <c r="P564"/>
  <c r="U563"/>
  <c r="P563"/>
  <c r="U562"/>
  <c r="P562"/>
  <c r="U561"/>
  <c r="P561"/>
  <c r="P560" s="1"/>
  <c r="H560"/>
  <c r="U559"/>
  <c r="P559"/>
  <c r="P558" s="1"/>
  <c r="H558"/>
  <c r="U558" s="1"/>
  <c r="Q538"/>
  <c r="N540"/>
  <c r="V531"/>
  <c r="I530"/>
  <c r="V530" s="1"/>
  <c r="V529"/>
  <c r="I528"/>
  <c r="V528" s="1"/>
  <c r="F535"/>
  <c r="S526"/>
  <c r="H520"/>
  <c r="U520" s="1"/>
  <c r="U511"/>
  <c r="Q507"/>
  <c r="N506"/>
  <c r="T502"/>
  <c r="O502"/>
  <c r="Q502" s="1"/>
  <c r="I502"/>
  <c r="V502" s="1"/>
  <c r="T501"/>
  <c r="O501"/>
  <c r="T500"/>
  <c r="O500"/>
  <c r="I500"/>
  <c r="V500" s="1"/>
  <c r="T499"/>
  <c r="O499"/>
  <c r="G498"/>
  <c r="I499"/>
  <c r="T497"/>
  <c r="O497"/>
  <c r="O496" s="1"/>
  <c r="G496"/>
  <c r="T496" s="1"/>
  <c r="Q485"/>
  <c r="N484"/>
  <c r="I456"/>
  <c r="V456" s="1"/>
  <c r="S456"/>
  <c r="N456"/>
  <c r="I455"/>
  <c r="V455" s="1"/>
  <c r="S455"/>
  <c r="N455"/>
  <c r="I454"/>
  <c r="V454" s="1"/>
  <c r="S454"/>
  <c r="N454"/>
  <c r="I453"/>
  <c r="S453"/>
  <c r="N453"/>
  <c r="F452"/>
  <c r="U450"/>
  <c r="P450"/>
  <c r="P449" s="1"/>
  <c r="H449"/>
  <c r="U449" s="1"/>
  <c r="M446"/>
  <c r="J447"/>
  <c r="Q429"/>
  <c r="Q431" s="1"/>
  <c r="Q440" s="1"/>
  <c r="R440" s="1"/>
  <c r="N431"/>
  <c r="N440" s="1"/>
  <c r="V422"/>
  <c r="I421"/>
  <c r="V421" s="1"/>
  <c r="V420"/>
  <c r="I419"/>
  <c r="V419" s="1"/>
  <c r="Q415"/>
  <c r="N417"/>
  <c r="V408"/>
  <c r="I407"/>
  <c r="Q386"/>
  <c r="N388"/>
  <c r="V379"/>
  <c r="I378"/>
  <c r="V378" s="1"/>
  <c r="V377"/>
  <c r="I376"/>
  <c r="V376" s="1"/>
  <c r="F383"/>
  <c r="S374"/>
  <c r="H368"/>
  <c r="U368" s="1"/>
  <c r="U359"/>
  <c r="Q355"/>
  <c r="N354"/>
  <c r="I349"/>
  <c r="V349" s="1"/>
  <c r="S349"/>
  <c r="N349"/>
  <c r="U348"/>
  <c r="P348"/>
  <c r="U347"/>
  <c r="P347"/>
  <c r="H346"/>
  <c r="U345"/>
  <c r="P345"/>
  <c r="P344" s="1"/>
  <c r="H344"/>
  <c r="U344" s="1"/>
  <c r="U341"/>
  <c r="P341"/>
  <c r="G342"/>
  <c r="T342" s="1"/>
  <c r="T340"/>
  <c r="O340"/>
  <c r="O342" s="1"/>
  <c r="O351" s="1"/>
  <c r="Q331"/>
  <c r="N330"/>
  <c r="Q329"/>
  <c r="Q328" s="1"/>
  <c r="N328"/>
  <c r="I326"/>
  <c r="V324"/>
  <c r="Q315"/>
  <c r="Q314" s="1"/>
  <c r="N314"/>
  <c r="I312"/>
  <c r="V310"/>
  <c r="Q303"/>
  <c r="N302"/>
  <c r="Q301"/>
  <c r="Q300" s="1"/>
  <c r="N300"/>
  <c r="I298"/>
  <c r="V296"/>
  <c r="Q289"/>
  <c r="N288"/>
  <c r="Q287"/>
  <c r="Q286" s="1"/>
  <c r="N286"/>
  <c r="N284"/>
  <c r="N293" s="1"/>
  <c r="Q282"/>
  <c r="V274"/>
  <c r="I273"/>
  <c r="V272"/>
  <c r="I271"/>
  <c r="V271" s="1"/>
  <c r="F278"/>
  <c r="S278" s="1"/>
  <c r="S269"/>
  <c r="Q241"/>
  <c r="N240"/>
  <c r="G245"/>
  <c r="T245" s="1"/>
  <c r="T236"/>
  <c r="V234"/>
  <c r="I236"/>
  <c r="Q227"/>
  <c r="N226"/>
  <c r="V225"/>
  <c r="I224"/>
  <c r="V224" s="1"/>
  <c r="H231"/>
  <c r="U231" s="1"/>
  <c r="U222"/>
  <c r="Q220"/>
  <c r="N222"/>
  <c r="N231" s="1"/>
  <c r="Q214"/>
  <c r="R214" s="1"/>
  <c r="N212"/>
  <c r="V1018"/>
  <c r="I1027"/>
  <c r="V1027" s="1"/>
  <c r="V990"/>
  <c r="I999"/>
  <c r="V999" s="1"/>
  <c r="H1043"/>
  <c r="U943"/>
  <c r="V934"/>
  <c r="I943"/>
  <c r="V943" s="1"/>
  <c r="N902"/>
  <c r="Q900"/>
  <c r="N840"/>
  <c r="Q838"/>
  <c r="G717"/>
  <c r="T673"/>
  <c r="H731"/>
  <c r="U731" s="1"/>
  <c r="U726"/>
  <c r="H627"/>
  <c r="U597"/>
  <c r="S597"/>
  <c r="F627"/>
  <c r="N494"/>
  <c r="Q492"/>
  <c r="Q494" s="1"/>
  <c r="V431"/>
  <c r="V388"/>
  <c r="V359"/>
  <c r="Q445"/>
  <c r="R225"/>
  <c r="Q224"/>
  <c r="V213"/>
  <c r="I212"/>
  <c r="V212" s="1"/>
  <c r="T256"/>
  <c r="H1608"/>
  <c r="U1608" s="1"/>
  <c r="U1603"/>
  <c r="F1608"/>
  <c r="S1603"/>
  <c r="I1598"/>
  <c r="V1596"/>
  <c r="J1691"/>
  <c r="J1584"/>
  <c r="J1593" s="1"/>
  <c r="H1691"/>
  <c r="U1579"/>
  <c r="Q1580"/>
  <c r="N1579"/>
  <c r="G217"/>
  <c r="T208"/>
  <c r="Q196"/>
  <c r="Q195" s="1"/>
  <c r="N195"/>
  <c r="N193"/>
  <c r="Q192"/>
  <c r="Q190"/>
  <c r="R190" s="1"/>
  <c r="N188"/>
  <c r="U184"/>
  <c r="P184"/>
  <c r="T183"/>
  <c r="O183"/>
  <c r="S182"/>
  <c r="I182"/>
  <c r="V182" s="1"/>
  <c r="N182"/>
  <c r="T179"/>
  <c r="O179"/>
  <c r="O178" s="1"/>
  <c r="G178"/>
  <c r="T178" s="1"/>
  <c r="I179"/>
  <c r="U175"/>
  <c r="P175"/>
  <c r="P176" s="1"/>
  <c r="H176"/>
  <c r="U176" s="1"/>
  <c r="Q163"/>
  <c r="Q162" s="1"/>
  <c r="N162"/>
  <c r="N160"/>
  <c r="Q158"/>
  <c r="Q151"/>
  <c r="N150"/>
  <c r="V149"/>
  <c r="I148"/>
  <c r="V148" s="1"/>
  <c r="H155"/>
  <c r="U155" s="1"/>
  <c r="U146"/>
  <c r="Q144"/>
  <c r="N146"/>
  <c r="N155" s="1"/>
  <c r="Q138"/>
  <c r="R138" s="1"/>
  <c r="O136"/>
  <c r="Q137"/>
  <c r="N136"/>
  <c r="V135"/>
  <c r="I134"/>
  <c r="V134" s="1"/>
  <c r="H141"/>
  <c r="U141" s="1"/>
  <c r="U132"/>
  <c r="Q130"/>
  <c r="N132"/>
  <c r="N141" s="1"/>
  <c r="V123"/>
  <c r="I122"/>
  <c r="V122" s="1"/>
  <c r="G127"/>
  <c r="T127" s="1"/>
  <c r="T118"/>
  <c r="V116"/>
  <c r="I118"/>
  <c r="Q108"/>
  <c r="N107"/>
  <c r="Q106"/>
  <c r="Q105" s="1"/>
  <c r="N105"/>
  <c r="G112"/>
  <c r="T112" s="1"/>
  <c r="T103"/>
  <c r="Q100"/>
  <c r="R100" s="1"/>
  <c r="N98"/>
  <c r="N103" s="1"/>
  <c r="N112" s="1"/>
  <c r="V99"/>
  <c r="I98"/>
  <c r="U94"/>
  <c r="P94"/>
  <c r="U92"/>
  <c r="P92"/>
  <c r="U85"/>
  <c r="P85"/>
  <c r="Q73"/>
  <c r="N72"/>
  <c r="N70"/>
  <c r="Q68"/>
  <c r="Q62"/>
  <c r="R62" s="1"/>
  <c r="N60"/>
  <c r="V61"/>
  <c r="I60"/>
  <c r="V60" s="1"/>
  <c r="G65"/>
  <c r="T65" s="1"/>
  <c r="T56"/>
  <c r="V54"/>
  <c r="I56"/>
  <c r="Q48"/>
  <c r="N46"/>
  <c r="V47"/>
  <c r="I46"/>
  <c r="V46" s="1"/>
  <c r="V45"/>
  <c r="I44"/>
  <c r="V44" s="1"/>
  <c r="H51"/>
  <c r="U51" s="1"/>
  <c r="U42"/>
  <c r="Q40"/>
  <c r="N42"/>
  <c r="Q31"/>
  <c r="N30"/>
  <c r="G37"/>
  <c r="T28"/>
  <c r="V26"/>
  <c r="I28"/>
  <c r="G551"/>
  <c r="T535"/>
  <c r="G565"/>
  <c r="T565" s="1"/>
  <c r="T560"/>
  <c r="V554"/>
  <c r="H503"/>
  <c r="U503" s="1"/>
  <c r="U498"/>
  <c r="H337"/>
  <c r="U293"/>
  <c r="F337"/>
  <c r="S293"/>
  <c r="H1593"/>
  <c r="U1593" s="1"/>
  <c r="U1588"/>
  <c r="M1692"/>
  <c r="M1723" s="1"/>
  <c r="N1692"/>
  <c r="N1723" s="1"/>
  <c r="Q1583"/>
  <c r="N1584"/>
  <c r="R189"/>
  <c r="Q188"/>
  <c r="R188" s="1"/>
  <c r="V174"/>
  <c r="Q174"/>
  <c r="H171"/>
  <c r="U169"/>
  <c r="S169"/>
  <c r="R135"/>
  <c r="Q134"/>
  <c r="V181"/>
  <c r="R47"/>
  <c r="O1474"/>
  <c r="Q1635"/>
  <c r="O1631"/>
  <c r="O1636" s="1"/>
  <c r="O1526"/>
  <c r="O1531" s="1"/>
  <c r="P1455"/>
  <c r="O1451"/>
  <c r="O1460" s="1"/>
  <c r="P1427"/>
  <c r="O1423"/>
  <c r="O1432" s="1"/>
  <c r="P1399"/>
  <c r="O1395"/>
  <c r="O1404" s="1"/>
  <c r="O1385"/>
  <c r="P1381"/>
  <c r="O1357"/>
  <c r="P1353"/>
  <c r="O1329"/>
  <c r="O1298"/>
  <c r="P1294"/>
  <c r="P1303" s="1"/>
  <c r="O1284"/>
  <c r="P1280"/>
  <c r="P1269"/>
  <c r="O1260"/>
  <c r="O1265" s="1"/>
  <c r="P1451"/>
  <c r="P1460" s="1"/>
  <c r="O1441"/>
  <c r="Q1436"/>
  <c r="P1423"/>
  <c r="P1432" s="1"/>
  <c r="O1413"/>
  <c r="Q1408"/>
  <c r="P1395"/>
  <c r="P1404" s="1"/>
  <c r="Q1389"/>
  <c r="Q1387"/>
  <c r="P1385"/>
  <c r="O1390"/>
  <c r="Q1374"/>
  <c r="Q1361"/>
  <c r="Q1359"/>
  <c r="P1357"/>
  <c r="O1362"/>
  <c r="Q1346"/>
  <c r="P1329"/>
  <c r="K1314"/>
  <c r="K1319" s="1"/>
  <c r="Q1301"/>
  <c r="P1284"/>
  <c r="M1289"/>
  <c r="O1269"/>
  <c r="P1265"/>
  <c r="Q1263"/>
  <c r="M1621"/>
  <c r="M1620"/>
  <c r="M1619"/>
  <c r="L1617"/>
  <c r="L1622" s="1"/>
  <c r="K1613"/>
  <c r="P1232"/>
  <c r="O1222"/>
  <c r="P1218"/>
  <c r="M1207"/>
  <c r="P1160"/>
  <c r="O1156"/>
  <c r="O1141"/>
  <c r="P1112"/>
  <c r="O1108"/>
  <c r="P1084"/>
  <c r="O1080"/>
  <c r="O1065"/>
  <c r="P1236"/>
  <c r="O1241"/>
  <c r="Q1224"/>
  <c r="P1222"/>
  <c r="O1227"/>
  <c r="M1212"/>
  <c r="O1198"/>
  <c r="O1203" s="1"/>
  <c r="O1212" s="1"/>
  <c r="P1170"/>
  <c r="P1179" s="1"/>
  <c r="O1160"/>
  <c r="Q1155"/>
  <c r="O1145"/>
  <c r="O1112"/>
  <c r="Q1107"/>
  <c r="P1094"/>
  <c r="P1103" s="1"/>
  <c r="O1084"/>
  <c r="J1119"/>
  <c r="M1119" s="1"/>
  <c r="Q1079"/>
  <c r="O1069"/>
  <c r="Q1062"/>
  <c r="P1060"/>
  <c r="P1065" s="1"/>
  <c r="P1074" s="1"/>
  <c r="I1318"/>
  <c r="V1318" s="1"/>
  <c r="Q1317"/>
  <c r="I1316"/>
  <c r="V1316" s="1"/>
  <c r="P1314"/>
  <c r="P1319" s="1"/>
  <c r="I1315"/>
  <c r="S1312"/>
  <c r="Q1309"/>
  <c r="S1310"/>
  <c r="Q1256"/>
  <c r="V1255"/>
  <c r="Q1254"/>
  <c r="M1252"/>
  <c r="M1257" s="1"/>
  <c r="O1041"/>
  <c r="P1008"/>
  <c r="O1004"/>
  <c r="P980"/>
  <c r="O966"/>
  <c r="P962"/>
  <c r="O948"/>
  <c r="O957" s="1"/>
  <c r="P923"/>
  <c r="O919"/>
  <c r="O890"/>
  <c r="P886"/>
  <c r="P876"/>
  <c r="O872"/>
  <c r="O857"/>
  <c r="O814"/>
  <c r="O800"/>
  <c r="P796"/>
  <c r="P782"/>
  <c r="P743"/>
  <c r="O734"/>
  <c r="O710"/>
  <c r="P706"/>
  <c r="O682"/>
  <c r="P678"/>
  <c r="O653"/>
  <c r="P644"/>
  <c r="P649" s="1"/>
  <c r="P620"/>
  <c r="O1248"/>
  <c r="O1257" s="1"/>
  <c r="P1018"/>
  <c r="P1027" s="1"/>
  <c r="O1008"/>
  <c r="Q1003"/>
  <c r="P990"/>
  <c r="P999" s="1"/>
  <c r="O980"/>
  <c r="O985"/>
  <c r="Q969"/>
  <c r="Q956"/>
  <c r="Q954"/>
  <c r="P952"/>
  <c r="Q947"/>
  <c r="P934"/>
  <c r="P943" s="1"/>
  <c r="M923"/>
  <c r="M928" s="1"/>
  <c r="P914"/>
  <c r="Q893"/>
  <c r="O876"/>
  <c r="Q871"/>
  <c r="O861"/>
  <c r="Q854"/>
  <c r="P852"/>
  <c r="Q831"/>
  <c r="Q818"/>
  <c r="Q817"/>
  <c r="Q816"/>
  <c r="Q804"/>
  <c r="Q802"/>
  <c r="P800"/>
  <c r="O805"/>
  <c r="Q789"/>
  <c r="P786"/>
  <c r="O791"/>
  <c r="P772"/>
  <c r="O758"/>
  <c r="Q753"/>
  <c r="O743"/>
  <c r="P734"/>
  <c r="Q713"/>
  <c r="Q700"/>
  <c r="Q698"/>
  <c r="P696"/>
  <c r="Q685"/>
  <c r="Q672"/>
  <c r="Q670"/>
  <c r="P668"/>
  <c r="Q656"/>
  <c r="I1222"/>
  <c r="V1222" s="1"/>
  <c r="J1195"/>
  <c r="M901"/>
  <c r="P616"/>
  <c r="P625" s="1"/>
  <c r="Q581"/>
  <c r="Q580"/>
  <c r="Q579"/>
  <c r="O544"/>
  <c r="Q539"/>
  <c r="P526"/>
  <c r="M515"/>
  <c r="Q509"/>
  <c r="M480"/>
  <c r="P469"/>
  <c r="O460"/>
  <c r="O435"/>
  <c r="Q416"/>
  <c r="P402"/>
  <c r="O392"/>
  <c r="Q387"/>
  <c r="P374"/>
  <c r="M363"/>
  <c r="M368" s="1"/>
  <c r="Q357"/>
  <c r="P316"/>
  <c r="Q306"/>
  <c r="Q305"/>
  <c r="Q304"/>
  <c r="O307"/>
  <c r="Q291"/>
  <c r="Q290"/>
  <c r="P273"/>
  <c r="P278" s="1"/>
  <c r="O273"/>
  <c r="O245"/>
  <c r="G1041"/>
  <c r="T1041" s="1"/>
  <c r="J911"/>
  <c r="S902"/>
  <c r="Q728"/>
  <c r="J556"/>
  <c r="O556"/>
  <c r="M452"/>
  <c r="G449"/>
  <c r="T449" s="1"/>
  <c r="S447"/>
  <c r="Q350"/>
  <c r="H342"/>
  <c r="U342" s="1"/>
  <c r="I340"/>
  <c r="V258"/>
  <c r="O1600"/>
  <c r="G1707"/>
  <c r="J1706"/>
  <c r="M1706" s="1"/>
  <c r="Q1582"/>
  <c r="S412"/>
  <c r="O226"/>
  <c r="Q200"/>
  <c r="R200" s="1"/>
  <c r="P197"/>
  <c r="P164"/>
  <c r="O169"/>
  <c r="K90"/>
  <c r="K95" s="1"/>
  <c r="O32"/>
  <c r="J565"/>
  <c r="Q500"/>
  <c r="M447"/>
  <c r="Q274"/>
  <c r="P252"/>
  <c r="S252"/>
  <c r="S1584"/>
  <c r="F1692"/>
  <c r="O1579"/>
  <c r="O1584" s="1"/>
  <c r="N122"/>
  <c r="J185"/>
  <c r="I183"/>
  <c r="V183" s="1"/>
  <c r="Q183"/>
  <c r="R183" s="1"/>
  <c r="H180"/>
  <c r="F180"/>
  <c r="N741"/>
  <c r="Q742"/>
  <c r="Q741" s="1"/>
  <c r="I739"/>
  <c r="V738"/>
  <c r="N706"/>
  <c r="Q704"/>
  <c r="N678"/>
  <c r="Q676"/>
  <c r="V652"/>
  <c r="I651"/>
  <c r="V651" s="1"/>
  <c r="S649"/>
  <c r="F658"/>
  <c r="S658" s="1"/>
  <c r="Q648"/>
  <c r="N644"/>
  <c r="N649" s="1"/>
  <c r="N658" s="1"/>
  <c r="Q645"/>
  <c r="N620"/>
  <c r="Q621"/>
  <c r="V1094"/>
  <c r="I1103"/>
  <c r="V1103" s="1"/>
  <c r="Q1122"/>
  <c r="Q1124" s="1"/>
  <c r="N1124"/>
  <c r="V1053"/>
  <c r="I1052"/>
  <c r="N1052"/>
  <c r="Q1053"/>
  <c r="Q1016"/>
  <c r="N1018"/>
  <c r="N1027" s="1"/>
  <c r="V1009"/>
  <c r="I1008"/>
  <c r="V1008" s="1"/>
  <c r="V1007"/>
  <c r="I1006"/>
  <c r="V1006" s="1"/>
  <c r="F1013"/>
  <c r="S1013" s="1"/>
  <c r="S1004"/>
  <c r="Q988"/>
  <c r="N990"/>
  <c r="N999" s="1"/>
  <c r="I980"/>
  <c r="V980" s="1"/>
  <c r="V981"/>
  <c r="Q965"/>
  <c r="Q964" s="1"/>
  <c r="N964"/>
  <c r="I962"/>
  <c r="V960"/>
  <c r="Q953"/>
  <c r="N952"/>
  <c r="V951"/>
  <c r="I950"/>
  <c r="V950" s="1"/>
  <c r="F957"/>
  <c r="S957" s="1"/>
  <c r="S948"/>
  <c r="Q932"/>
  <c r="N934"/>
  <c r="N943" s="1"/>
  <c r="H928"/>
  <c r="U928" s="1"/>
  <c r="U919"/>
  <c r="Q915"/>
  <c r="N914"/>
  <c r="N919" s="1"/>
  <c r="N928" s="1"/>
  <c r="T901"/>
  <c r="O901"/>
  <c r="Q901" s="1"/>
  <c r="Q889"/>
  <c r="Q888" s="1"/>
  <c r="N888"/>
  <c r="I886"/>
  <c r="V884"/>
  <c r="V877"/>
  <c r="I876"/>
  <c r="V876" s="1"/>
  <c r="V875"/>
  <c r="I874"/>
  <c r="V874" s="1"/>
  <c r="F881"/>
  <c r="S872"/>
  <c r="H866"/>
  <c r="U866" s="1"/>
  <c r="U857"/>
  <c r="Q853"/>
  <c r="N852"/>
  <c r="N857" s="1"/>
  <c r="N866" s="1"/>
  <c r="T839"/>
  <c r="O839"/>
  <c r="Q839" s="1"/>
  <c r="Q827"/>
  <c r="Q826" s="1"/>
  <c r="N826"/>
  <c r="I824"/>
  <c r="V822"/>
  <c r="Q813"/>
  <c r="Q812" s="1"/>
  <c r="N812"/>
  <c r="I810"/>
  <c r="V808"/>
  <c r="Q801"/>
  <c r="N800"/>
  <c r="Q787"/>
  <c r="N786"/>
  <c r="Q773"/>
  <c r="N772"/>
  <c r="Q771"/>
  <c r="Q770" s="1"/>
  <c r="N770"/>
  <c r="I768"/>
  <c r="V766"/>
  <c r="V759"/>
  <c r="I758"/>
  <c r="V758" s="1"/>
  <c r="V757"/>
  <c r="I756"/>
  <c r="V756" s="1"/>
  <c r="F763"/>
  <c r="S754"/>
  <c r="H748"/>
  <c r="U748" s="1"/>
  <c r="U739"/>
  <c r="Q735"/>
  <c r="N734"/>
  <c r="N739" s="1"/>
  <c r="N748" s="1"/>
  <c r="T729"/>
  <c r="O729"/>
  <c r="T727"/>
  <c r="O727"/>
  <c r="O726" s="1"/>
  <c r="O731" s="1"/>
  <c r="G726"/>
  <c r="Q709"/>
  <c r="Q708" s="1"/>
  <c r="N708"/>
  <c r="I706"/>
  <c r="V704"/>
  <c r="Q697"/>
  <c r="N696"/>
  <c r="Q681"/>
  <c r="Q680" s="1"/>
  <c r="N680"/>
  <c r="I678"/>
  <c r="V676"/>
  <c r="Q669"/>
  <c r="N668"/>
  <c r="G1243"/>
  <c r="T1227"/>
  <c r="N1248"/>
  <c r="Q1246"/>
  <c r="V1170"/>
  <c r="I1179"/>
  <c r="V1179" s="1"/>
  <c r="V1108"/>
  <c r="I1117"/>
  <c r="V1117" s="1"/>
  <c r="H1119"/>
  <c r="U1089"/>
  <c r="V1080"/>
  <c r="I1089"/>
  <c r="V1089" s="1"/>
  <c r="G1057"/>
  <c r="T1057" s="1"/>
  <c r="T1052"/>
  <c r="N618"/>
  <c r="Q619"/>
  <c r="Q618" s="1"/>
  <c r="I616"/>
  <c r="V614"/>
  <c r="V605"/>
  <c r="I604"/>
  <c r="V604" s="1"/>
  <c r="N602"/>
  <c r="N611" s="1"/>
  <c r="Q600"/>
  <c r="T640"/>
  <c r="O640"/>
  <c r="T639"/>
  <c r="O639"/>
  <c r="T638"/>
  <c r="O638"/>
  <c r="T637"/>
  <c r="O637"/>
  <c r="O636" s="1"/>
  <c r="G636"/>
  <c r="T635"/>
  <c r="O635"/>
  <c r="O634" s="1"/>
  <c r="G634"/>
  <c r="T634" s="1"/>
  <c r="N588"/>
  <c r="N597" s="1"/>
  <c r="Q586"/>
  <c r="V578"/>
  <c r="I577"/>
  <c r="V577" s="1"/>
  <c r="V576"/>
  <c r="I575"/>
  <c r="V575" s="1"/>
  <c r="S573"/>
  <c r="F582"/>
  <c r="S582" s="1"/>
  <c r="Q572"/>
  <c r="N568"/>
  <c r="N573" s="1"/>
  <c r="N582" s="1"/>
  <c r="Q569"/>
  <c r="N544"/>
  <c r="Q545"/>
  <c r="N542"/>
  <c r="Q543"/>
  <c r="Q542" s="1"/>
  <c r="N515"/>
  <c r="Q516"/>
  <c r="N513"/>
  <c r="Q514"/>
  <c r="Q513" s="1"/>
  <c r="T511"/>
  <c r="G520"/>
  <c r="T520" s="1"/>
  <c r="U465"/>
  <c r="H474"/>
  <c r="U474" s="1"/>
  <c r="N421"/>
  <c r="Q422"/>
  <c r="N419"/>
  <c r="Q420"/>
  <c r="Q419" s="1"/>
  <c r="I417"/>
  <c r="V415"/>
  <c r="N407"/>
  <c r="Q408"/>
  <c r="V405"/>
  <c r="I404"/>
  <c r="V404" s="1"/>
  <c r="I402"/>
  <c r="V402" s="1"/>
  <c r="V400"/>
  <c r="N392"/>
  <c r="Q393"/>
  <c r="N390"/>
  <c r="Q391"/>
  <c r="Q390" s="1"/>
  <c r="N363"/>
  <c r="Q364"/>
  <c r="N361"/>
  <c r="Q362"/>
  <c r="Q361" s="1"/>
  <c r="T359"/>
  <c r="G368"/>
  <c r="T368" s="1"/>
  <c r="V329"/>
  <c r="I328"/>
  <c r="V328" s="1"/>
  <c r="N326"/>
  <c r="N335" s="1"/>
  <c r="Q324"/>
  <c r="N312"/>
  <c r="Q310"/>
  <c r="V303"/>
  <c r="I302"/>
  <c r="V302" s="1"/>
  <c r="V301"/>
  <c r="I300"/>
  <c r="V300" s="1"/>
  <c r="N298"/>
  <c r="N307" s="1"/>
  <c r="Q296"/>
  <c r="V289"/>
  <c r="I288"/>
  <c r="V288" s="1"/>
  <c r="V287"/>
  <c r="I286"/>
  <c r="V286" s="1"/>
  <c r="I284"/>
  <c r="V282"/>
  <c r="V265"/>
  <c r="I264"/>
  <c r="V264" s="1"/>
  <c r="T943"/>
  <c r="G1043"/>
  <c r="N1048"/>
  <c r="Q1046"/>
  <c r="Q1048" s="1"/>
  <c r="H897"/>
  <c r="U881"/>
  <c r="V872"/>
  <c r="I881"/>
  <c r="V881" s="1"/>
  <c r="H911"/>
  <c r="U911" s="1"/>
  <c r="U906"/>
  <c r="F911"/>
  <c r="S911" s="1"/>
  <c r="S906"/>
  <c r="V905"/>
  <c r="I904"/>
  <c r="V904" s="1"/>
  <c r="N904"/>
  <c r="Q905"/>
  <c r="Q904" s="1"/>
  <c r="V845"/>
  <c r="I844"/>
  <c r="N844"/>
  <c r="N849" s="1"/>
  <c r="Q845"/>
  <c r="N722"/>
  <c r="Q720"/>
  <c r="I632"/>
  <c r="V630"/>
  <c r="V619"/>
  <c r="I618"/>
  <c r="V618" s="1"/>
  <c r="Q614"/>
  <c r="N616"/>
  <c r="N625" s="1"/>
  <c r="U640"/>
  <c r="P640"/>
  <c r="U639"/>
  <c r="P639"/>
  <c r="U638"/>
  <c r="P638"/>
  <c r="U637"/>
  <c r="P637"/>
  <c r="P636" s="1"/>
  <c r="H636"/>
  <c r="U635"/>
  <c r="P635"/>
  <c r="P634" s="1"/>
  <c r="H634"/>
  <c r="U634" s="1"/>
  <c r="I564"/>
  <c r="V564" s="1"/>
  <c r="S564"/>
  <c r="N564"/>
  <c r="Q564" s="1"/>
  <c r="I563"/>
  <c r="V563" s="1"/>
  <c r="S563"/>
  <c r="N563"/>
  <c r="Q563" s="1"/>
  <c r="I562"/>
  <c r="V562" s="1"/>
  <c r="S562"/>
  <c r="N562"/>
  <c r="Q562" s="1"/>
  <c r="I561"/>
  <c r="S561"/>
  <c r="N561"/>
  <c r="F560"/>
  <c r="I559"/>
  <c r="S559"/>
  <c r="N559"/>
  <c r="F558"/>
  <c r="S558" s="1"/>
  <c r="I555"/>
  <c r="V555" s="1"/>
  <c r="S555"/>
  <c r="N555"/>
  <c r="Q555" s="1"/>
  <c r="V545"/>
  <c r="I544"/>
  <c r="V544" s="1"/>
  <c r="V543"/>
  <c r="I542"/>
  <c r="V542" s="1"/>
  <c r="F549"/>
  <c r="S549" s="1"/>
  <c r="S540"/>
  <c r="Q524"/>
  <c r="N526"/>
  <c r="N535" s="1"/>
  <c r="V516"/>
  <c r="I515"/>
  <c r="V515" s="1"/>
  <c r="V514"/>
  <c r="I513"/>
  <c r="V513" s="1"/>
  <c r="F520"/>
  <c r="S520" s="1"/>
  <c r="S511"/>
  <c r="Q510"/>
  <c r="N511"/>
  <c r="N520" s="1"/>
  <c r="Q483"/>
  <c r="Q482" s="1"/>
  <c r="N482"/>
  <c r="I489"/>
  <c r="V489" s="1"/>
  <c r="V479"/>
  <c r="I480"/>
  <c r="V480" s="1"/>
  <c r="V478"/>
  <c r="Q470"/>
  <c r="N469"/>
  <c r="Q468"/>
  <c r="Q467" s="1"/>
  <c r="N467"/>
  <c r="G474"/>
  <c r="T474" s="1"/>
  <c r="T465"/>
  <c r="V464"/>
  <c r="V461"/>
  <c r="I460"/>
  <c r="V460" s="1"/>
  <c r="U456"/>
  <c r="P456"/>
  <c r="U455"/>
  <c r="P455"/>
  <c r="U454"/>
  <c r="P454"/>
  <c r="U453"/>
  <c r="P453"/>
  <c r="P452" s="1"/>
  <c r="H452"/>
  <c r="I450"/>
  <c r="S450"/>
  <c r="N450"/>
  <c r="F449"/>
  <c r="S449" s="1"/>
  <c r="I446"/>
  <c r="V446" s="1"/>
  <c r="S446"/>
  <c r="N446"/>
  <c r="Q446" s="1"/>
  <c r="V436"/>
  <c r="I435"/>
  <c r="V435" s="1"/>
  <c r="V434"/>
  <c r="I433"/>
  <c r="V433" s="1"/>
  <c r="F440"/>
  <c r="S440" s="1"/>
  <c r="S431"/>
  <c r="Q400"/>
  <c r="N402"/>
  <c r="V393"/>
  <c r="I392"/>
  <c r="V392" s="1"/>
  <c r="V391"/>
  <c r="I390"/>
  <c r="V390" s="1"/>
  <c r="F397"/>
  <c r="S397" s="1"/>
  <c r="S388"/>
  <c r="Q372"/>
  <c r="N374"/>
  <c r="N383" s="1"/>
  <c r="V364"/>
  <c r="I363"/>
  <c r="V363" s="1"/>
  <c r="V362"/>
  <c r="I361"/>
  <c r="V361" s="1"/>
  <c r="F368"/>
  <c r="S368" s="1"/>
  <c r="S359"/>
  <c r="Q358"/>
  <c r="N359"/>
  <c r="N368" s="1"/>
  <c r="U349"/>
  <c r="P349"/>
  <c r="I348"/>
  <c r="V348" s="1"/>
  <c r="S348"/>
  <c r="N348"/>
  <c r="Q348" s="1"/>
  <c r="I347"/>
  <c r="S347"/>
  <c r="N347"/>
  <c r="F346"/>
  <c r="I345"/>
  <c r="S345"/>
  <c r="N345"/>
  <c r="F344"/>
  <c r="S344" s="1"/>
  <c r="I341"/>
  <c r="V341" s="1"/>
  <c r="S341"/>
  <c r="N341"/>
  <c r="Q341" s="1"/>
  <c r="Q317"/>
  <c r="N316"/>
  <c r="G293"/>
  <c r="T284"/>
  <c r="H278"/>
  <c r="U278" s="1"/>
  <c r="U269"/>
  <c r="I269"/>
  <c r="V268"/>
  <c r="Q265"/>
  <c r="N264"/>
  <c r="N269" s="1"/>
  <c r="Q239"/>
  <c r="Q238" s="1"/>
  <c r="N238"/>
  <c r="F231"/>
  <c r="S231" s="1"/>
  <c r="S222"/>
  <c r="T881"/>
  <c r="G897"/>
  <c r="G911"/>
  <c r="T911" s="1"/>
  <c r="T906"/>
  <c r="T763"/>
  <c r="G835"/>
  <c r="G849"/>
  <c r="T849" s="1"/>
  <c r="T844"/>
  <c r="N726"/>
  <c r="N731" s="1"/>
  <c r="Q727"/>
  <c r="N208"/>
  <c r="Q206"/>
  <c r="U193"/>
  <c r="H202"/>
  <c r="U202" s="1"/>
  <c r="V192"/>
  <c r="G250"/>
  <c r="G193"/>
  <c r="T188"/>
  <c r="I164"/>
  <c r="V164" s="1"/>
  <c r="V165"/>
  <c r="I120"/>
  <c r="V120" s="1"/>
  <c r="V121"/>
  <c r="V106"/>
  <c r="I105"/>
  <c r="V105" s="1"/>
  <c r="S103"/>
  <c r="F112"/>
  <c r="S112" s="1"/>
  <c r="P93"/>
  <c r="U93"/>
  <c r="P91"/>
  <c r="P90" s="1"/>
  <c r="H90"/>
  <c r="U91"/>
  <c r="U89"/>
  <c r="P89"/>
  <c r="P88" s="1"/>
  <c r="H88"/>
  <c r="U88" s="1"/>
  <c r="I72"/>
  <c r="V72" s="1"/>
  <c r="V73"/>
  <c r="I70"/>
  <c r="V68"/>
  <c r="N56"/>
  <c r="Q54"/>
  <c r="N44"/>
  <c r="Q45"/>
  <c r="Q44" s="1"/>
  <c r="I42"/>
  <c r="V40"/>
  <c r="N32"/>
  <c r="Q33"/>
  <c r="I30"/>
  <c r="V30" s="1"/>
  <c r="V31"/>
  <c r="F37"/>
  <c r="S28"/>
  <c r="H551"/>
  <c r="U535"/>
  <c r="V526"/>
  <c r="I535"/>
  <c r="V535" s="1"/>
  <c r="I494"/>
  <c r="V492"/>
  <c r="G442"/>
  <c r="T383"/>
  <c r="G457"/>
  <c r="T457" s="1"/>
  <c r="T452"/>
  <c r="I447"/>
  <c r="V445"/>
  <c r="G351"/>
  <c r="T351" s="1"/>
  <c r="T346"/>
  <c r="N342"/>
  <c r="Q340"/>
  <c r="V1604"/>
  <c r="I1603"/>
  <c r="N1603"/>
  <c r="Q1604"/>
  <c r="Q1596"/>
  <c r="N1598"/>
  <c r="F1691"/>
  <c r="S1579"/>
  <c r="Q211"/>
  <c r="N210"/>
  <c r="V206"/>
  <c r="I208"/>
  <c r="Q198"/>
  <c r="N197"/>
  <c r="V189"/>
  <c r="I188"/>
  <c r="V188" s="1"/>
  <c r="S184"/>
  <c r="I184"/>
  <c r="V184" s="1"/>
  <c r="N184"/>
  <c r="Q184" s="1"/>
  <c r="R184" s="1"/>
  <c r="U182"/>
  <c r="P182"/>
  <c r="T181"/>
  <c r="O181"/>
  <c r="O180" s="1"/>
  <c r="G180"/>
  <c r="S175"/>
  <c r="I175"/>
  <c r="V175" s="1"/>
  <c r="N175"/>
  <c r="Q175" s="1"/>
  <c r="R175" s="1"/>
  <c r="Q165"/>
  <c r="N164"/>
  <c r="G169"/>
  <c r="T160"/>
  <c r="F155"/>
  <c r="S155" s="1"/>
  <c r="S146"/>
  <c r="F141"/>
  <c r="S141" s="1"/>
  <c r="S132"/>
  <c r="Q121"/>
  <c r="N120"/>
  <c r="S94"/>
  <c r="I94"/>
  <c r="V94" s="1"/>
  <c r="N94"/>
  <c r="Q94" s="1"/>
  <c r="R94" s="1"/>
  <c r="T93"/>
  <c r="O93"/>
  <c r="S92"/>
  <c r="I92"/>
  <c r="N92"/>
  <c r="Q92" s="1"/>
  <c r="R92" s="1"/>
  <c r="T91"/>
  <c r="O91"/>
  <c r="O90" s="1"/>
  <c r="G90"/>
  <c r="T89"/>
  <c r="O89"/>
  <c r="O88" s="1"/>
  <c r="G88"/>
  <c r="T88" s="1"/>
  <c r="S85"/>
  <c r="I85"/>
  <c r="N85"/>
  <c r="Q85" s="1"/>
  <c r="R85" s="1"/>
  <c r="V75"/>
  <c r="I74"/>
  <c r="V74" s="1"/>
  <c r="G79"/>
  <c r="T79" s="1"/>
  <c r="T70"/>
  <c r="Q59"/>
  <c r="N58"/>
  <c r="F51"/>
  <c r="S51" s="1"/>
  <c r="S42"/>
  <c r="V33"/>
  <c r="I32"/>
  <c r="J13"/>
  <c r="J22" s="1"/>
  <c r="J84"/>
  <c r="F13"/>
  <c r="S8"/>
  <c r="F84"/>
  <c r="G627"/>
  <c r="T597"/>
  <c r="V540"/>
  <c r="I549"/>
  <c r="V549" s="1"/>
  <c r="Q554"/>
  <c r="Q556" s="1"/>
  <c r="N556"/>
  <c r="N498"/>
  <c r="N503" s="1"/>
  <c r="Q499"/>
  <c r="H261"/>
  <c r="U261" s="1"/>
  <c r="U256"/>
  <c r="Q257"/>
  <c r="N256"/>
  <c r="N252"/>
  <c r="G1608"/>
  <c r="T1608" s="1"/>
  <c r="T1603"/>
  <c r="V1601"/>
  <c r="I1600"/>
  <c r="V1600" s="1"/>
  <c r="N1600"/>
  <c r="Q1601"/>
  <c r="Q1600" s="1"/>
  <c r="F1593"/>
  <c r="S1588"/>
  <c r="V1583"/>
  <c r="G1691"/>
  <c r="T1579"/>
  <c r="N180"/>
  <c r="Q181"/>
  <c r="N178"/>
  <c r="Q179"/>
  <c r="Q178" s="1"/>
  <c r="O739"/>
  <c r="O748" s="1"/>
  <c r="Q705"/>
  <c r="O696"/>
  <c r="O701" s="1"/>
  <c r="P692"/>
  <c r="P701" s="1"/>
  <c r="Q677"/>
  <c r="O668"/>
  <c r="O673" s="1"/>
  <c r="P664"/>
  <c r="P673" s="1"/>
  <c r="V655"/>
  <c r="M653"/>
  <c r="Q647"/>
  <c r="Q646"/>
  <c r="Q624"/>
  <c r="Q623"/>
  <c r="Q622"/>
  <c r="O1186"/>
  <c r="O1128"/>
  <c r="O1133" s="1"/>
  <c r="Q1055"/>
  <c r="J1057"/>
  <c r="P1052"/>
  <c r="S1050"/>
  <c r="M1074"/>
  <c r="P1036"/>
  <c r="P1032"/>
  <c r="O1022"/>
  <c r="Q1017"/>
  <c r="P1004"/>
  <c r="P1013" s="1"/>
  <c r="O994"/>
  <c r="Q989"/>
  <c r="Q970"/>
  <c r="Q968"/>
  <c r="P966"/>
  <c r="O962"/>
  <c r="O971" s="1"/>
  <c r="Q955"/>
  <c r="P948"/>
  <c r="P957" s="1"/>
  <c r="O938"/>
  <c r="J1043"/>
  <c r="M1043" s="1"/>
  <c r="Q933"/>
  <c r="V925"/>
  <c r="O923"/>
  <c r="P919"/>
  <c r="P928" s="1"/>
  <c r="Q917"/>
  <c r="Q916"/>
  <c r="Q894"/>
  <c r="Q892"/>
  <c r="P890"/>
  <c r="O886"/>
  <c r="O895" s="1"/>
  <c r="P872"/>
  <c r="P881" s="1"/>
  <c r="M861"/>
  <c r="M866" s="1"/>
  <c r="P857"/>
  <c r="P866" s="1"/>
  <c r="Q855"/>
  <c r="Q832"/>
  <c r="Q830"/>
  <c r="P828"/>
  <c r="O824"/>
  <c r="O833" s="1"/>
  <c r="P814"/>
  <c r="O810"/>
  <c r="O819" s="1"/>
  <c r="Q803"/>
  <c r="Q790"/>
  <c r="Q788"/>
  <c r="M791"/>
  <c r="Q776"/>
  <c r="Q775"/>
  <c r="Q774"/>
  <c r="O768"/>
  <c r="O777" s="1"/>
  <c r="P754"/>
  <c r="P763" s="1"/>
  <c r="M743"/>
  <c r="M748" s="1"/>
  <c r="P739"/>
  <c r="P748" s="1"/>
  <c r="Q737"/>
  <c r="Q714"/>
  <c r="Q712"/>
  <c r="P710"/>
  <c r="O706"/>
  <c r="O715" s="1"/>
  <c r="Q699"/>
  <c r="Q686"/>
  <c r="Q684"/>
  <c r="P682"/>
  <c r="O678"/>
  <c r="O687" s="1"/>
  <c r="Q671"/>
  <c r="P653"/>
  <c r="M658"/>
  <c r="O644"/>
  <c r="O649" s="1"/>
  <c r="O658" s="1"/>
  <c r="Q1247"/>
  <c r="P1248"/>
  <c r="S1248"/>
  <c r="M1190"/>
  <c r="M1195" s="1"/>
  <c r="O1190"/>
  <c r="O1195" s="1"/>
  <c r="M1124"/>
  <c r="M1133" s="1"/>
  <c r="V1047"/>
  <c r="O616"/>
  <c r="Q610"/>
  <c r="Q609"/>
  <c r="Q608"/>
  <c r="Q606" s="1"/>
  <c r="Q601"/>
  <c r="O592"/>
  <c r="O597" s="1"/>
  <c r="K636"/>
  <c r="K641" s="1"/>
  <c r="Q587"/>
  <c r="Q571"/>
  <c r="Q570"/>
  <c r="Q548"/>
  <c r="Q547"/>
  <c r="Q546"/>
  <c r="P530"/>
  <c r="O526"/>
  <c r="Q519"/>
  <c r="Q518"/>
  <c r="Q517"/>
  <c r="O511"/>
  <c r="O484"/>
  <c r="P480"/>
  <c r="O469"/>
  <c r="P460"/>
  <c r="P465" s="1"/>
  <c r="P474" s="1"/>
  <c r="P435"/>
  <c r="O431"/>
  <c r="O440" s="1"/>
  <c r="Q425"/>
  <c r="Q424"/>
  <c r="Q423"/>
  <c r="O417"/>
  <c r="Q411"/>
  <c r="Q410"/>
  <c r="Q409"/>
  <c r="Q396"/>
  <c r="Q395"/>
  <c r="Q394"/>
  <c r="P378"/>
  <c r="O374"/>
  <c r="Q367"/>
  <c r="Q366"/>
  <c r="Q365"/>
  <c r="O359"/>
  <c r="O330"/>
  <c r="O335" s="1"/>
  <c r="Q325"/>
  <c r="O316"/>
  <c r="O321" s="1"/>
  <c r="Q311"/>
  <c r="Q297"/>
  <c r="Q283"/>
  <c r="P236"/>
  <c r="O222"/>
  <c r="O231" s="1"/>
  <c r="P1048"/>
  <c r="S1048"/>
  <c r="Q910"/>
  <c r="Q908"/>
  <c r="M902"/>
  <c r="Q847"/>
  <c r="V846"/>
  <c r="P844"/>
  <c r="P849" s="1"/>
  <c r="Q721"/>
  <c r="P722"/>
  <c r="P632"/>
  <c r="O620"/>
  <c r="Q615"/>
  <c r="O606"/>
  <c r="O611" s="1"/>
  <c r="P592"/>
  <c r="L636"/>
  <c r="L641" s="1"/>
  <c r="M597"/>
  <c r="P577"/>
  <c r="O568"/>
  <c r="O573" s="1"/>
  <c r="O582" s="1"/>
  <c r="P540"/>
  <c r="P549" s="1"/>
  <c r="O530"/>
  <c r="J551"/>
  <c r="M551" s="1"/>
  <c r="Q525"/>
  <c r="V517"/>
  <c r="O515"/>
  <c r="Q508"/>
  <c r="P506"/>
  <c r="P511" s="1"/>
  <c r="P520" s="1"/>
  <c r="K498"/>
  <c r="K503" s="1"/>
  <c r="Q488"/>
  <c r="Q486"/>
  <c r="P484"/>
  <c r="P489" s="1"/>
  <c r="O489"/>
  <c r="O480"/>
  <c r="Q473"/>
  <c r="Q472"/>
  <c r="Q471"/>
  <c r="O465"/>
  <c r="Q451"/>
  <c r="P431"/>
  <c r="P440" s="1"/>
  <c r="O421"/>
  <c r="P417"/>
  <c r="P426" s="1"/>
  <c r="O407"/>
  <c r="O412" s="1"/>
  <c r="V406"/>
  <c r="Q401"/>
  <c r="P388"/>
  <c r="P397" s="1"/>
  <c r="O378"/>
  <c r="J442"/>
  <c r="M442" s="1"/>
  <c r="Q373"/>
  <c r="V365"/>
  <c r="O363"/>
  <c r="Q356"/>
  <c r="P354"/>
  <c r="P359" s="1"/>
  <c r="P368" s="1"/>
  <c r="Q334"/>
  <c r="Q332"/>
  <c r="P330"/>
  <c r="Q320"/>
  <c r="Q318"/>
  <c r="P302"/>
  <c r="P288"/>
  <c r="P284"/>
  <c r="P293" s="1"/>
  <c r="Q277"/>
  <c r="R277" s="1"/>
  <c r="Q275"/>
  <c r="R275" s="1"/>
  <c r="M273"/>
  <c r="M278" s="1"/>
  <c r="O269"/>
  <c r="O278" s="1"/>
  <c r="Q242"/>
  <c r="R242" s="1"/>
  <c r="P240"/>
  <c r="Q235"/>
  <c r="R235" s="1"/>
  <c r="Q229"/>
  <c r="R229" s="1"/>
  <c r="P226"/>
  <c r="P231"/>
  <c r="Q216"/>
  <c r="R216" s="1"/>
  <c r="M1048"/>
  <c r="M1057" s="1"/>
  <c r="M906"/>
  <c r="M911" s="1"/>
  <c r="I901"/>
  <c r="V901" s="1"/>
  <c r="M844"/>
  <c r="M849" s="1"/>
  <c r="I839"/>
  <c r="V839" s="1"/>
  <c r="Q729"/>
  <c r="P726"/>
  <c r="P731" s="1"/>
  <c r="I727"/>
  <c r="S724"/>
  <c r="O632"/>
  <c r="M520"/>
  <c r="Q199"/>
  <c r="R199" s="1"/>
  <c r="O197"/>
  <c r="K261"/>
  <c r="O193"/>
  <c r="O202" s="1"/>
  <c r="O146"/>
  <c r="O155" s="1"/>
  <c r="O132"/>
  <c r="O141" s="1"/>
  <c r="P118"/>
  <c r="P127" s="1"/>
  <c r="M107"/>
  <c r="M112" s="1"/>
  <c r="L90"/>
  <c r="L95" s="1"/>
  <c r="Q69"/>
  <c r="V34"/>
  <c r="P28"/>
  <c r="P37" s="1"/>
  <c r="M17"/>
  <c r="V12"/>
  <c r="Q11"/>
  <c r="R11" s="1"/>
  <c r="P8"/>
  <c r="P13" s="1"/>
  <c r="M556"/>
  <c r="M499"/>
  <c r="M498" s="1"/>
  <c r="M503" s="1"/>
  <c r="M497"/>
  <c r="M496" s="1"/>
  <c r="J457"/>
  <c r="M449"/>
  <c r="O449"/>
  <c r="P447"/>
  <c r="J346"/>
  <c r="J351" s="1"/>
  <c r="Q268"/>
  <c r="P342"/>
  <c r="O212"/>
  <c r="Q260"/>
  <c r="R260" s="1"/>
  <c r="O256"/>
  <c r="J1608"/>
  <c r="P1603"/>
  <c r="M1598"/>
  <c r="M1608" s="1"/>
  <c r="S1598"/>
  <c r="Q1590"/>
  <c r="O1588"/>
  <c r="M1579"/>
  <c r="M1584" s="1"/>
  <c r="P1579"/>
  <c r="P1584" s="1"/>
  <c r="Q406"/>
  <c r="Q213"/>
  <c r="O217"/>
  <c r="V199"/>
  <c r="P193"/>
  <c r="P202" s="1"/>
  <c r="O188"/>
  <c r="Q167"/>
  <c r="R167" s="1"/>
  <c r="P160"/>
  <c r="P169" s="1"/>
  <c r="Q153"/>
  <c r="R153" s="1"/>
  <c r="P150"/>
  <c r="P155"/>
  <c r="Q139"/>
  <c r="R139" s="1"/>
  <c r="P136"/>
  <c r="P141" s="1"/>
  <c r="Q126"/>
  <c r="R126" s="1"/>
  <c r="O122"/>
  <c r="O127" s="1"/>
  <c r="Q117"/>
  <c r="R117" s="1"/>
  <c r="M127"/>
  <c r="V109"/>
  <c r="P107"/>
  <c r="P112" s="1"/>
  <c r="Q102"/>
  <c r="R102" s="1"/>
  <c r="O98"/>
  <c r="O103" s="1"/>
  <c r="O112" s="1"/>
  <c r="M94"/>
  <c r="M92"/>
  <c r="M85"/>
  <c r="Q76"/>
  <c r="R76" s="1"/>
  <c r="P70"/>
  <c r="P79" s="1"/>
  <c r="Q64"/>
  <c r="R64" s="1"/>
  <c r="O60"/>
  <c r="O65" s="1"/>
  <c r="Q55"/>
  <c r="R55" s="1"/>
  <c r="Q49"/>
  <c r="R49" s="1"/>
  <c r="O46"/>
  <c r="O51" s="1"/>
  <c r="P51"/>
  <c r="Q36"/>
  <c r="R36" s="1"/>
  <c r="V35"/>
  <c r="M32"/>
  <c r="M37" s="1"/>
  <c r="T32"/>
  <c r="K37"/>
  <c r="K81" s="1"/>
  <c r="K1731" s="1"/>
  <c r="Q27"/>
  <c r="R27" s="1"/>
  <c r="O28"/>
  <c r="O37" s="1"/>
  <c r="V19"/>
  <c r="P17"/>
  <c r="Q12"/>
  <c r="R12" s="1"/>
  <c r="Q10"/>
  <c r="R10" s="1"/>
  <c r="O8"/>
  <c r="O13" s="1"/>
  <c r="O22" s="1"/>
  <c r="K1691"/>
  <c r="I606"/>
  <c r="V606" s="1"/>
  <c r="M565"/>
  <c r="O560"/>
  <c r="O565" s="1"/>
  <c r="F556"/>
  <c r="S556" s="1"/>
  <c r="Q501"/>
  <c r="P498"/>
  <c r="P503" s="1"/>
  <c r="S496"/>
  <c r="O447"/>
  <c r="N273"/>
  <c r="J261"/>
  <c r="S254"/>
  <c r="Q251"/>
  <c r="R251" s="1"/>
  <c r="Q1605"/>
  <c r="P1600"/>
  <c r="Q1597"/>
  <c r="V1597"/>
  <c r="Q1591"/>
  <c r="M1588"/>
  <c r="P1588"/>
  <c r="S1586"/>
  <c r="Q1581"/>
  <c r="K202"/>
  <c r="K1730" s="1"/>
  <c r="Q149"/>
  <c r="Q123"/>
  <c r="M180"/>
  <c r="F176"/>
  <c r="S176" s="1"/>
  <c r="P180"/>
  <c r="M176"/>
  <c r="O176"/>
  <c r="N74"/>
  <c r="O86"/>
  <c r="N11" i="13"/>
  <c r="K1208" i="11" l="1"/>
  <c r="P914"/>
  <c r="H914"/>
  <c r="U914" s="1"/>
  <c r="K1318"/>
  <c r="K1402" s="1"/>
  <c r="Q1245"/>
  <c r="Q1162"/>
  <c r="L1318"/>
  <c r="L1402" s="1"/>
  <c r="F1402"/>
  <c r="V1040"/>
  <c r="V72"/>
  <c r="M132"/>
  <c r="M136" s="1"/>
  <c r="M510"/>
  <c r="M1296"/>
  <c r="M582"/>
  <c r="O607"/>
  <c r="P1028"/>
  <c r="H286"/>
  <c r="U286" s="1"/>
  <c r="Q186"/>
  <c r="R186" s="1"/>
  <c r="Q193"/>
  <c r="Q197" s="1"/>
  <c r="R197" s="1"/>
  <c r="M1283"/>
  <c r="H410"/>
  <c r="U410" s="1"/>
  <c r="V76"/>
  <c r="V319"/>
  <c r="V354"/>
  <c r="Q576"/>
  <c r="Q296"/>
  <c r="Q300" s="1"/>
  <c r="R300" s="1"/>
  <c r="I347"/>
  <c r="V347" s="1"/>
  <c r="Q432"/>
  <c r="Q436" s="1"/>
  <c r="R436" s="1"/>
  <c r="Q447"/>
  <c r="R447" s="1"/>
  <c r="Q639"/>
  <c r="Q803"/>
  <c r="Q720"/>
  <c r="Q724" s="1"/>
  <c r="R724" s="1"/>
  <c r="Q794"/>
  <c r="Q838"/>
  <c r="Q888"/>
  <c r="O901"/>
  <c r="H1307"/>
  <c r="U1307" s="1"/>
  <c r="O220"/>
  <c r="L1208"/>
  <c r="P1208" s="1"/>
  <c r="M964"/>
  <c r="K1307"/>
  <c r="K1401" s="1"/>
  <c r="O410"/>
  <c r="G410"/>
  <c r="T410" s="1"/>
  <c r="V71"/>
  <c r="G737"/>
  <c r="T737" s="1"/>
  <c r="V332"/>
  <c r="Q470"/>
  <c r="Q474" s="1"/>
  <c r="R474" s="1"/>
  <c r="P1064"/>
  <c r="H1064"/>
  <c r="U1064" s="1"/>
  <c r="V1036"/>
  <c r="Q1036"/>
  <c r="Q1040" s="1"/>
  <c r="R1040" s="1"/>
  <c r="Q1195"/>
  <c r="I1231"/>
  <c r="V1231" s="1"/>
  <c r="N1283"/>
  <c r="AT36" i="19"/>
  <c r="AP36"/>
  <c r="AS36" s="1"/>
  <c r="AC36"/>
  <c r="AW36" s="1"/>
  <c r="AA15"/>
  <c r="AA40" s="1"/>
  <c r="AU22"/>
  <c r="AR16"/>
  <c r="AS18"/>
  <c r="AC28"/>
  <c r="AW28" s="1"/>
  <c r="AW29"/>
  <c r="AW34"/>
  <c r="AB22"/>
  <c r="AV22" s="1"/>
  <c r="AV23"/>
  <c r="AR23"/>
  <c r="AR22" s="1"/>
  <c r="AT25"/>
  <c r="AP25"/>
  <c r="AS25" s="1"/>
  <c r="AC25"/>
  <c r="AW25" s="1"/>
  <c r="V45"/>
  <c r="V15"/>
  <c r="V40" s="1"/>
  <c r="Y45"/>
  <c r="O457" i="8"/>
  <c r="P22"/>
  <c r="O520"/>
  <c r="O535"/>
  <c r="P1041"/>
  <c r="P658"/>
  <c r="O1274"/>
  <c r="N489"/>
  <c r="I573"/>
  <c r="P582"/>
  <c r="J1502"/>
  <c r="Z33" i="19"/>
  <c r="AT33" s="1"/>
  <c r="Z22"/>
  <c r="AT22" s="1"/>
  <c r="AT23"/>
  <c r="AP23"/>
  <c r="AC23"/>
  <c r="U45"/>
  <c r="U15"/>
  <c r="U40" s="1"/>
  <c r="U41" s="1"/>
  <c r="AW18"/>
  <c r="AB45"/>
  <c r="AV45" s="1"/>
  <c r="AB15"/>
  <c r="AB40" s="1"/>
  <c r="AV16"/>
  <c r="AP28"/>
  <c r="AS29"/>
  <c r="AS28" s="1"/>
  <c r="AP33"/>
  <c r="AS34"/>
  <c r="AT19"/>
  <c r="Z16"/>
  <c r="AP19"/>
  <c r="AC19"/>
  <c r="AW19" s="1"/>
  <c r="O1089" i="8"/>
  <c r="O1150"/>
  <c r="P1241"/>
  <c r="P1390"/>
  <c r="I919"/>
  <c r="N1212"/>
  <c r="N474"/>
  <c r="AS20" i="19"/>
  <c r="V1266" i="11"/>
  <c r="K1400"/>
  <c r="M66"/>
  <c r="U1208"/>
  <c r="G163"/>
  <c r="T159"/>
  <c r="I256"/>
  <c r="V253"/>
  <c r="V420"/>
  <c r="I424"/>
  <c r="V424" s="1"/>
  <c r="I607"/>
  <c r="V607" s="1"/>
  <c r="V603"/>
  <c r="M1361"/>
  <c r="M1388" s="1"/>
  <c r="J1388"/>
  <c r="N1361"/>
  <c r="I641"/>
  <c r="V641" s="1"/>
  <c r="V639"/>
  <c r="I785"/>
  <c r="V785" s="1"/>
  <c r="V783"/>
  <c r="I796"/>
  <c r="V796" s="1"/>
  <c r="V794"/>
  <c r="I73"/>
  <c r="Q147"/>
  <c r="I367"/>
  <c r="V367" s="1"/>
  <c r="V364"/>
  <c r="T360"/>
  <c r="O360"/>
  <c r="I683"/>
  <c r="V683" s="1"/>
  <c r="V680"/>
  <c r="G66"/>
  <c r="T31"/>
  <c r="R40"/>
  <c r="I60"/>
  <c r="V60" s="1"/>
  <c r="V57"/>
  <c r="G73"/>
  <c r="T73" s="1"/>
  <c r="T70"/>
  <c r="O70"/>
  <c r="O73" s="1"/>
  <c r="R134"/>
  <c r="T202"/>
  <c r="O202"/>
  <c r="Q202" s="1"/>
  <c r="I202"/>
  <c r="V202" s="1"/>
  <c r="T199"/>
  <c r="O199"/>
  <c r="I220"/>
  <c r="V220" s="1"/>
  <c r="V217"/>
  <c r="T75"/>
  <c r="O75"/>
  <c r="I75"/>
  <c r="P1365"/>
  <c r="P1279"/>
  <c r="U360"/>
  <c r="P360"/>
  <c r="U510"/>
  <c r="P510"/>
  <c r="S676"/>
  <c r="N676"/>
  <c r="I300"/>
  <c r="V300" s="1"/>
  <c r="V296"/>
  <c r="M453"/>
  <c r="M456" s="1"/>
  <c r="J456"/>
  <c r="J460" s="1"/>
  <c r="M514"/>
  <c r="M517" s="1"/>
  <c r="J517"/>
  <c r="J521" s="1"/>
  <c r="K593"/>
  <c r="M591"/>
  <c r="M593" s="1"/>
  <c r="K687"/>
  <c r="M685"/>
  <c r="M687" s="1"/>
  <c r="H733"/>
  <c r="U730"/>
  <c r="P730"/>
  <c r="P733" s="1"/>
  <c r="V408"/>
  <c r="I960"/>
  <c r="V960" s="1"/>
  <c r="V957"/>
  <c r="S842"/>
  <c r="N842"/>
  <c r="U851"/>
  <c r="P851"/>
  <c r="I867"/>
  <c r="V867" s="1"/>
  <c r="V863"/>
  <c r="S903"/>
  <c r="N903"/>
  <c r="S953"/>
  <c r="N953"/>
  <c r="I953"/>
  <c r="V953" s="1"/>
  <c r="S1053"/>
  <c r="N1053"/>
  <c r="G842"/>
  <c r="T763"/>
  <c r="S1307"/>
  <c r="P1307"/>
  <c r="M1300"/>
  <c r="J1303"/>
  <c r="M1303" s="1"/>
  <c r="N1300"/>
  <c r="T962"/>
  <c r="O962"/>
  <c r="I962"/>
  <c r="U1076"/>
  <c r="G1204"/>
  <c r="T1204" s="1"/>
  <c r="T1201"/>
  <c r="O1201"/>
  <c r="O1204" s="1"/>
  <c r="Q1280"/>
  <c r="Q283"/>
  <c r="Q282" s="1"/>
  <c r="Q222"/>
  <c r="R63"/>
  <c r="Q62"/>
  <c r="R9"/>
  <c r="Q8"/>
  <c r="G1388"/>
  <c r="T1361"/>
  <c r="O1361"/>
  <c r="O1388" s="1"/>
  <c r="I1361"/>
  <c r="F582"/>
  <c r="S547"/>
  <c r="H1388"/>
  <c r="U1361"/>
  <c r="P1361"/>
  <c r="P1388" s="1"/>
  <c r="P1386" s="1"/>
  <c r="F510"/>
  <c r="S486"/>
  <c r="I829"/>
  <c r="V829" s="1"/>
  <c r="V827"/>
  <c r="I879"/>
  <c r="V879" s="1"/>
  <c r="V877"/>
  <c r="I840"/>
  <c r="V840" s="1"/>
  <c r="V838"/>
  <c r="S1010"/>
  <c r="F1014"/>
  <c r="S1014" s="1"/>
  <c r="I406"/>
  <c r="V406" s="1"/>
  <c r="V403"/>
  <c r="I589"/>
  <c r="V589" s="1"/>
  <c r="V586"/>
  <c r="U66"/>
  <c r="P66"/>
  <c r="H145"/>
  <c r="U142"/>
  <c r="P142"/>
  <c r="P145" s="1"/>
  <c r="I163"/>
  <c r="V163" s="1"/>
  <c r="V159"/>
  <c r="V208"/>
  <c r="N280"/>
  <c r="Q277"/>
  <c r="S280"/>
  <c r="F286"/>
  <c r="S286" s="1"/>
  <c r="T1365"/>
  <c r="G1364"/>
  <c r="J73"/>
  <c r="J77" s="1"/>
  <c r="M70"/>
  <c r="M73" s="1"/>
  <c r="I1365"/>
  <c r="V1280"/>
  <c r="I1279"/>
  <c r="V245"/>
  <c r="I249"/>
  <c r="V249" s="1"/>
  <c r="J733"/>
  <c r="M730"/>
  <c r="M733" s="1"/>
  <c r="N730"/>
  <c r="V370"/>
  <c r="I369"/>
  <c r="V369" s="1"/>
  <c r="I336"/>
  <c r="V336" s="1"/>
  <c r="V334"/>
  <c r="I514"/>
  <c r="F517"/>
  <c r="S514"/>
  <c r="N514"/>
  <c r="G521"/>
  <c r="T521" s="1"/>
  <c r="T519"/>
  <c r="O519"/>
  <c r="I519"/>
  <c r="I535"/>
  <c r="V535" s="1"/>
  <c r="V531"/>
  <c r="T685"/>
  <c r="O685"/>
  <c r="I685"/>
  <c r="U726"/>
  <c r="P726"/>
  <c r="I1060"/>
  <c r="V1057"/>
  <c r="T726"/>
  <c r="O726"/>
  <c r="I751"/>
  <c r="V751" s="1"/>
  <c r="V747"/>
  <c r="U1003"/>
  <c r="P1003"/>
  <c r="N910"/>
  <c r="N914" s="1"/>
  <c r="Q907"/>
  <c r="Q910" s="1"/>
  <c r="S910"/>
  <c r="F914"/>
  <c r="S914" s="1"/>
  <c r="G903"/>
  <c r="T879"/>
  <c r="T953"/>
  <c r="O953"/>
  <c r="S1208"/>
  <c r="N1208"/>
  <c r="M1201"/>
  <c r="M1204" s="1"/>
  <c r="J1204"/>
  <c r="T1012"/>
  <c r="O1012"/>
  <c r="I1012"/>
  <c r="G1014"/>
  <c r="T1014" s="1"/>
  <c r="I1131"/>
  <c r="V1131" s="1"/>
  <c r="V1129"/>
  <c r="I1325"/>
  <c r="V1325" s="1"/>
  <c r="V1322"/>
  <c r="M1358"/>
  <c r="M1385" s="1"/>
  <c r="J1385"/>
  <c r="Q1366"/>
  <c r="Q1292"/>
  <c r="G1251"/>
  <c r="T1251" s="1"/>
  <c r="T1248"/>
  <c r="O1248"/>
  <c r="O1251" s="1"/>
  <c r="U1246"/>
  <c r="P1246"/>
  <c r="H1254"/>
  <c r="S1255"/>
  <c r="N1255"/>
  <c r="M1248"/>
  <c r="M1251" s="1"/>
  <c r="J1251"/>
  <c r="T1246"/>
  <c r="O1246"/>
  <c r="Q1246" s="1"/>
  <c r="G1254"/>
  <c r="I1246"/>
  <c r="V1246" s="1"/>
  <c r="I1348"/>
  <c r="V1348" s="1"/>
  <c r="V1335"/>
  <c r="M1360"/>
  <c r="M1387" s="1"/>
  <c r="M1386" s="1"/>
  <c r="J1387"/>
  <c r="J1386" s="1"/>
  <c r="J1359"/>
  <c r="N1325"/>
  <c r="Q1322"/>
  <c r="Q1325" s="1"/>
  <c r="N1318"/>
  <c r="N1402" s="1"/>
  <c r="S1318"/>
  <c r="H1314"/>
  <c r="U1314" s="1"/>
  <c r="U1311"/>
  <c r="P1311"/>
  <c r="P1314" s="1"/>
  <c r="J1314"/>
  <c r="M1314" s="1"/>
  <c r="M1311"/>
  <c r="N1311"/>
  <c r="I1316"/>
  <c r="V1316" s="1"/>
  <c r="V1317"/>
  <c r="L1400"/>
  <c r="M521"/>
  <c r="V42"/>
  <c r="V132"/>
  <c r="I136"/>
  <c r="V136" s="1"/>
  <c r="M226"/>
  <c r="M1399" s="1"/>
  <c r="I238"/>
  <c r="V238" s="1"/>
  <c r="T1283"/>
  <c r="G373"/>
  <c r="Q91"/>
  <c r="R91" s="1"/>
  <c r="Q159"/>
  <c r="Q163" s="1"/>
  <c r="R163" s="1"/>
  <c r="P226"/>
  <c r="I323"/>
  <c r="V323" s="1"/>
  <c r="K373"/>
  <c r="P737"/>
  <c r="Q508"/>
  <c r="R508" s="1"/>
  <c r="I724"/>
  <c r="V724" s="1"/>
  <c r="M1060"/>
  <c r="M1064" s="1"/>
  <c r="Q867"/>
  <c r="R867" s="1"/>
  <c r="Q1301"/>
  <c r="Q928"/>
  <c r="R928" s="1"/>
  <c r="I940"/>
  <c r="V940" s="1"/>
  <c r="P1401"/>
  <c r="Q1094"/>
  <c r="Q912"/>
  <c r="Q914" s="1"/>
  <c r="R914" s="1"/>
  <c r="Q940"/>
  <c r="R940" s="1"/>
  <c r="Q1001"/>
  <c r="R1001" s="1"/>
  <c r="V69"/>
  <c r="M199"/>
  <c r="Q71"/>
  <c r="O1386"/>
  <c r="M676"/>
  <c r="M842"/>
  <c r="M1053"/>
  <c r="P867"/>
  <c r="P149"/>
  <c r="O145"/>
  <c r="O149" s="1"/>
  <c r="T145"/>
  <c r="M210"/>
  <c r="P1283"/>
  <c r="H1283"/>
  <c r="U1283" s="1"/>
  <c r="P406"/>
  <c r="Q51"/>
  <c r="Q123"/>
  <c r="G136"/>
  <c r="T136" s="1"/>
  <c r="I186"/>
  <c r="V186" s="1"/>
  <c r="G676"/>
  <c r="O1277"/>
  <c r="V372"/>
  <c r="P460"/>
  <c r="H460"/>
  <c r="U460" s="1"/>
  <c r="V454"/>
  <c r="V592"/>
  <c r="Q603"/>
  <c r="Q607" s="1"/>
  <c r="R607" s="1"/>
  <c r="Q626"/>
  <c r="Q630" s="1"/>
  <c r="R630" s="1"/>
  <c r="Q648"/>
  <c r="Q650"/>
  <c r="Q670"/>
  <c r="Q674" s="1"/>
  <c r="R674" s="1"/>
  <c r="N286"/>
  <c r="Q347"/>
  <c r="R347" s="1"/>
  <c r="Q354"/>
  <c r="Q399"/>
  <c r="R399" s="1"/>
  <c r="Q486"/>
  <c r="R486" s="1"/>
  <c r="Q547"/>
  <c r="R547" s="1"/>
  <c r="Q554"/>
  <c r="Q558" s="1"/>
  <c r="R558" s="1"/>
  <c r="Q569"/>
  <c r="R569" s="1"/>
  <c r="Q617"/>
  <c r="Q619" s="1"/>
  <c r="R619" s="1"/>
  <c r="O630"/>
  <c r="Q661"/>
  <c r="Q663" s="1"/>
  <c r="R663" s="1"/>
  <c r="O674"/>
  <c r="Q697"/>
  <c r="Q701" s="1"/>
  <c r="R701" s="1"/>
  <c r="M914"/>
  <c r="Q736"/>
  <c r="Q781"/>
  <c r="Q785"/>
  <c r="R785" s="1"/>
  <c r="M1371"/>
  <c r="P964"/>
  <c r="H964"/>
  <c r="U964" s="1"/>
  <c r="Q709"/>
  <c r="Q713" s="1"/>
  <c r="R713" s="1"/>
  <c r="Q747"/>
  <c r="Q751" s="1"/>
  <c r="R751" s="1"/>
  <c r="Q772"/>
  <c r="Q774" s="1"/>
  <c r="R774" s="1"/>
  <c r="O785"/>
  <c r="Q816"/>
  <c r="Q818" s="1"/>
  <c r="R818" s="1"/>
  <c r="O829"/>
  <c r="O879"/>
  <c r="Q1200"/>
  <c r="I1201"/>
  <c r="Q1302"/>
  <c r="Q1006"/>
  <c r="Q1024"/>
  <c r="Q1028" s="1"/>
  <c r="R1028" s="1"/>
  <c r="Q1074"/>
  <c r="O1120"/>
  <c r="V1301"/>
  <c r="V1302"/>
  <c r="Q1083"/>
  <c r="Q1087" s="1"/>
  <c r="R1087" s="1"/>
  <c r="Q1105"/>
  <c r="Q1107"/>
  <c r="Q1109" s="1"/>
  <c r="R1109" s="1"/>
  <c r="L1255"/>
  <c r="O373"/>
  <c r="Q1127"/>
  <c r="Q1129"/>
  <c r="Q1171"/>
  <c r="V1287"/>
  <c r="H1255"/>
  <c r="I1248"/>
  <c r="I1153"/>
  <c r="V1153" s="1"/>
  <c r="I1175"/>
  <c r="V1175" s="1"/>
  <c r="V1277"/>
  <c r="I851"/>
  <c r="I730"/>
  <c r="Q1116"/>
  <c r="G1255"/>
  <c r="I1220"/>
  <c r="Q1227"/>
  <c r="Q1231" s="1"/>
  <c r="R1231" s="1"/>
  <c r="Q1310"/>
  <c r="Q1274"/>
  <c r="Q1287"/>
  <c r="Q1290" s="1"/>
  <c r="Q1306"/>
  <c r="Q1305" s="1"/>
  <c r="Q1240"/>
  <c r="Q1242" s="1"/>
  <c r="R1242" s="1"/>
  <c r="G1387"/>
  <c r="G1386" s="1"/>
  <c r="T1360"/>
  <c r="I1360"/>
  <c r="G1359"/>
  <c r="I630"/>
  <c r="V630" s="1"/>
  <c r="V628"/>
  <c r="I580"/>
  <c r="V580" s="1"/>
  <c r="V578"/>
  <c r="I619"/>
  <c r="V619" s="1"/>
  <c r="V617"/>
  <c r="I663"/>
  <c r="V663" s="1"/>
  <c r="V661"/>
  <c r="I774"/>
  <c r="V774" s="1"/>
  <c r="V772"/>
  <c r="I890"/>
  <c r="V890" s="1"/>
  <c r="V888"/>
  <c r="S990"/>
  <c r="F1003"/>
  <c r="S273"/>
  <c r="N273"/>
  <c r="N73"/>
  <c r="N77" s="1"/>
  <c r="S73"/>
  <c r="F77"/>
  <c r="V147"/>
  <c r="S199"/>
  <c r="N199"/>
  <c r="Q199" s="1"/>
  <c r="I199"/>
  <c r="V199" s="1"/>
  <c r="U199"/>
  <c r="P199"/>
  <c r="U1365"/>
  <c r="H1364"/>
  <c r="K1364"/>
  <c r="M1365"/>
  <c r="N683"/>
  <c r="N687" s="1"/>
  <c r="S683"/>
  <c r="F687"/>
  <c r="S687" s="1"/>
  <c r="F1399"/>
  <c r="S19"/>
  <c r="S66"/>
  <c r="N66"/>
  <c r="I66"/>
  <c r="G138"/>
  <c r="T103"/>
  <c r="S138"/>
  <c r="N138"/>
  <c r="I138"/>
  <c r="R112"/>
  <c r="I142"/>
  <c r="F145"/>
  <c r="S142"/>
  <c r="N142"/>
  <c r="H206"/>
  <c r="U203"/>
  <c r="P203"/>
  <c r="P206" s="1"/>
  <c r="P210" s="1"/>
  <c r="T276"/>
  <c r="O276"/>
  <c r="Q276" s="1"/>
  <c r="I276"/>
  <c r="V276" s="1"/>
  <c r="T256"/>
  <c r="G260"/>
  <c r="T449"/>
  <c r="O449"/>
  <c r="U582"/>
  <c r="P582"/>
  <c r="G1385"/>
  <c r="T1358"/>
  <c r="O1358"/>
  <c r="O1385" s="1"/>
  <c r="O1389" s="1"/>
  <c r="T582"/>
  <c r="O582"/>
  <c r="H73"/>
  <c r="U73" s="1"/>
  <c r="U70"/>
  <c r="P70"/>
  <c r="V171"/>
  <c r="I175"/>
  <c r="V175" s="1"/>
  <c r="V193"/>
  <c r="I197"/>
  <c r="V197" s="1"/>
  <c r="P1366"/>
  <c r="P1292"/>
  <c r="P1296" s="1"/>
  <c r="H367"/>
  <c r="U364"/>
  <c r="P364"/>
  <c r="P367" s="1"/>
  <c r="P373" s="1"/>
  <c r="I387"/>
  <c r="V387" s="1"/>
  <c r="V383"/>
  <c r="U903"/>
  <c r="P903"/>
  <c r="I701"/>
  <c r="V701" s="1"/>
  <c r="V697"/>
  <c r="O1366"/>
  <c r="O1292"/>
  <c r="O1296" s="1"/>
  <c r="Q408"/>
  <c r="H676"/>
  <c r="U619"/>
  <c r="S726"/>
  <c r="N726"/>
  <c r="Q726" s="1"/>
  <c r="I726"/>
  <c r="V726" s="1"/>
  <c r="N960"/>
  <c r="N964" s="1"/>
  <c r="S960"/>
  <c r="F964"/>
  <c r="S964" s="1"/>
  <c r="I846"/>
  <c r="F849"/>
  <c r="S846"/>
  <c r="N846"/>
  <c r="V912"/>
  <c r="I1010"/>
  <c r="V1010" s="1"/>
  <c r="V1007"/>
  <c r="T1003"/>
  <c r="O1003"/>
  <c r="U1053"/>
  <c r="P1053"/>
  <c r="H1303"/>
  <c r="U1303" s="1"/>
  <c r="U1300"/>
  <c r="P1300"/>
  <c r="P1303" s="1"/>
  <c r="T1206"/>
  <c r="O1206"/>
  <c r="I1206"/>
  <c r="V1206" s="1"/>
  <c r="V917"/>
  <c r="I924"/>
  <c r="G960"/>
  <c r="T960" s="1"/>
  <c r="T957"/>
  <c r="O957"/>
  <c r="O960" s="1"/>
  <c r="G1064"/>
  <c r="T1064" s="1"/>
  <c r="T1062"/>
  <c r="O1062"/>
  <c r="I1062"/>
  <c r="U1206"/>
  <c r="P1206"/>
  <c r="K1387"/>
  <c r="K1386" s="1"/>
  <c r="K1359"/>
  <c r="U1371"/>
  <c r="P1371"/>
  <c r="H1370"/>
  <c r="L1387"/>
  <c r="L1386" s="1"/>
  <c r="L1389" s="1"/>
  <c r="L1393" s="1"/>
  <c r="L1359"/>
  <c r="T1371"/>
  <c r="O1371"/>
  <c r="Q1371" s="1"/>
  <c r="I1371"/>
  <c r="V1371" s="1"/>
  <c r="G1370"/>
  <c r="F360"/>
  <c r="S312"/>
  <c r="I674"/>
  <c r="V674" s="1"/>
  <c r="V672"/>
  <c r="H1010"/>
  <c r="U1007"/>
  <c r="P1007"/>
  <c r="P1010" s="1"/>
  <c r="U273"/>
  <c r="P273"/>
  <c r="H1385"/>
  <c r="U1358"/>
  <c r="P1358"/>
  <c r="P1385" s="1"/>
  <c r="N406"/>
  <c r="N410" s="1"/>
  <c r="Q403"/>
  <c r="T510"/>
  <c r="O510"/>
  <c r="N589"/>
  <c r="N593" s="1"/>
  <c r="Q586"/>
  <c r="Q589" s="1"/>
  <c r="S589"/>
  <c r="F593"/>
  <c r="S593" s="1"/>
  <c r="H19"/>
  <c r="U15"/>
  <c r="U69"/>
  <c r="P69"/>
  <c r="Q69" s="1"/>
  <c r="R69" s="1"/>
  <c r="V62"/>
  <c r="I64"/>
  <c r="V64" s="1"/>
  <c r="H77"/>
  <c r="U75"/>
  <c r="P75"/>
  <c r="I91"/>
  <c r="V91" s="1"/>
  <c r="V87"/>
  <c r="U138"/>
  <c r="P138"/>
  <c r="I203"/>
  <c r="F206"/>
  <c r="S203"/>
  <c r="N203"/>
  <c r="Q208"/>
  <c r="O1365"/>
  <c r="O1364" s="1"/>
  <c r="O1391" s="1"/>
  <c r="O1279"/>
  <c r="I280"/>
  <c r="V280" s="1"/>
  <c r="V277"/>
  <c r="V284"/>
  <c r="I373"/>
  <c r="V371"/>
  <c r="U449"/>
  <c r="P449"/>
  <c r="I15"/>
  <c r="V8"/>
  <c r="K77"/>
  <c r="M75"/>
  <c r="M77" s="1"/>
  <c r="I226"/>
  <c r="V226" s="1"/>
  <c r="V222"/>
  <c r="V283"/>
  <c r="I282"/>
  <c r="V282" s="1"/>
  <c r="I1366"/>
  <c r="V1366" s="1"/>
  <c r="V1293"/>
  <c r="I1292"/>
  <c r="I453"/>
  <c r="F456"/>
  <c r="S453"/>
  <c r="N453"/>
  <c r="G460"/>
  <c r="T460" s="1"/>
  <c r="T458"/>
  <c r="O458"/>
  <c r="I458"/>
  <c r="I474"/>
  <c r="V474" s="1"/>
  <c r="V470"/>
  <c r="G593"/>
  <c r="T593" s="1"/>
  <c r="T591"/>
  <c r="O591"/>
  <c r="I591"/>
  <c r="G683"/>
  <c r="T683" s="1"/>
  <c r="T680"/>
  <c r="O680"/>
  <c r="O683" s="1"/>
  <c r="N1060"/>
  <c r="N1064" s="1"/>
  <c r="Q1057"/>
  <c r="Q1060" s="1"/>
  <c r="S1060"/>
  <c r="F1064"/>
  <c r="S1064" s="1"/>
  <c r="J737"/>
  <c r="M735"/>
  <c r="M737" s="1"/>
  <c r="N735"/>
  <c r="H849"/>
  <c r="U849" s="1"/>
  <c r="U846"/>
  <c r="P846"/>
  <c r="P849" s="1"/>
  <c r="U953"/>
  <c r="P953"/>
  <c r="J1392"/>
  <c r="N1370"/>
  <c r="M1370"/>
  <c r="M1392" s="1"/>
  <c r="I910"/>
  <c r="V910" s="1"/>
  <c r="V907"/>
  <c r="N1204"/>
  <c r="H1204"/>
  <c r="U1204" s="1"/>
  <c r="U1201"/>
  <c r="P1201"/>
  <c r="P1204" s="1"/>
  <c r="V1306"/>
  <c r="I1305"/>
  <c r="V1305" s="1"/>
  <c r="I978"/>
  <c r="V978" s="1"/>
  <c r="V974"/>
  <c r="T1040"/>
  <c r="G1053"/>
  <c r="I1053" s="1"/>
  <c r="V1053" s="1"/>
  <c r="G1303"/>
  <c r="T1303" s="1"/>
  <c r="T1300"/>
  <c r="O1300"/>
  <c r="O1303" s="1"/>
  <c r="I1300"/>
  <c r="I1028"/>
  <c r="V1028" s="1"/>
  <c r="V1024"/>
  <c r="I1164"/>
  <c r="V1164" s="1"/>
  <c r="V1162"/>
  <c r="I1197"/>
  <c r="V1197" s="1"/>
  <c r="V1195"/>
  <c r="H1403"/>
  <c r="P1266"/>
  <c r="U1266"/>
  <c r="T1318"/>
  <c r="O1318"/>
  <c r="G1402"/>
  <c r="T1220"/>
  <c r="N1251"/>
  <c r="H1251"/>
  <c r="U1251" s="1"/>
  <c r="U1248"/>
  <c r="P1248"/>
  <c r="P1251" s="1"/>
  <c r="N1329"/>
  <c r="S1329"/>
  <c r="I1329"/>
  <c r="F1403"/>
  <c r="M1329"/>
  <c r="M1403" s="1"/>
  <c r="J1403"/>
  <c r="O1348"/>
  <c r="Q1335"/>
  <c r="H1387"/>
  <c r="H1386" s="1"/>
  <c r="U1386" s="1"/>
  <c r="U1360"/>
  <c r="H1359"/>
  <c r="T1329"/>
  <c r="O1329"/>
  <c r="O1403" s="1"/>
  <c r="I1358"/>
  <c r="F1385"/>
  <c r="F1362"/>
  <c r="S1362" s="1"/>
  <c r="S1358"/>
  <c r="N1358"/>
  <c r="G1314"/>
  <c r="T1314" s="1"/>
  <c r="T1311"/>
  <c r="O1311"/>
  <c r="O1314" s="1"/>
  <c r="I1311"/>
  <c r="O1316"/>
  <c r="Q1317"/>
  <c r="Q1316" s="1"/>
  <c r="P1329"/>
  <c r="U1329"/>
  <c r="P1399"/>
  <c r="Q358"/>
  <c r="R358" s="1"/>
  <c r="T149"/>
  <c r="M460"/>
  <c r="P687"/>
  <c r="H687"/>
  <c r="U687" s="1"/>
  <c r="V114"/>
  <c r="O1283"/>
  <c r="P410"/>
  <c r="I358"/>
  <c r="V358" s="1"/>
  <c r="M373"/>
  <c r="I436"/>
  <c r="V436" s="1"/>
  <c r="I497"/>
  <c r="V497" s="1"/>
  <c r="I558"/>
  <c r="V558" s="1"/>
  <c r="Q580"/>
  <c r="R580" s="1"/>
  <c r="I399"/>
  <c r="V399" s="1"/>
  <c r="I486"/>
  <c r="V486" s="1"/>
  <c r="I713"/>
  <c r="V713" s="1"/>
  <c r="Q763"/>
  <c r="R763" s="1"/>
  <c r="Q807"/>
  <c r="R807" s="1"/>
  <c r="Q829"/>
  <c r="R829" s="1"/>
  <c r="Q851"/>
  <c r="P1014"/>
  <c r="V1299"/>
  <c r="J1307"/>
  <c r="M1014"/>
  <c r="Q1072"/>
  <c r="G1208"/>
  <c r="I1051"/>
  <c r="V1051" s="1"/>
  <c r="I1076"/>
  <c r="M138"/>
  <c r="Q72"/>
  <c r="N1399"/>
  <c r="Q497"/>
  <c r="R497" s="1"/>
  <c r="J1400"/>
  <c r="O206"/>
  <c r="O210" s="1"/>
  <c r="G206"/>
  <c r="M149"/>
  <c r="O280"/>
  <c r="O286" s="1"/>
  <c r="G280"/>
  <c r="K1389"/>
  <c r="V27"/>
  <c r="Q29"/>
  <c r="V38"/>
  <c r="Q101"/>
  <c r="V110"/>
  <c r="O136"/>
  <c r="Q141"/>
  <c r="R141" s="1"/>
  <c r="Q204"/>
  <c r="O226"/>
  <c r="O1399" s="1"/>
  <c r="Q245"/>
  <c r="Q249" s="1"/>
  <c r="R249" s="1"/>
  <c r="Q1296"/>
  <c r="R1296" s="1"/>
  <c r="F449"/>
  <c r="P521"/>
  <c r="H521"/>
  <c r="U521" s="1"/>
  <c r="Q27"/>
  <c r="Q38"/>
  <c r="Q42" s="1"/>
  <c r="R42" s="1"/>
  <c r="Q57"/>
  <c r="Q60" s="1"/>
  <c r="Q110"/>
  <c r="Q114" s="1"/>
  <c r="R114" s="1"/>
  <c r="Q129"/>
  <c r="Q132" s="1"/>
  <c r="Q136" s="1"/>
  <c r="R136" s="1"/>
  <c r="Q217"/>
  <c r="Q220" s="1"/>
  <c r="Q253"/>
  <c r="Q256" s="1"/>
  <c r="Q260" s="1"/>
  <c r="R260" s="1"/>
  <c r="Q731"/>
  <c r="Q402"/>
  <c r="V515"/>
  <c r="V686"/>
  <c r="Q271"/>
  <c r="R271" s="1"/>
  <c r="Q312"/>
  <c r="R312" s="1"/>
  <c r="Q319"/>
  <c r="Q323" s="1"/>
  <c r="R323" s="1"/>
  <c r="N367"/>
  <c r="N373" s="1"/>
  <c r="I447"/>
  <c r="V447" s="1"/>
  <c r="I508"/>
  <c r="V508" s="1"/>
  <c r="Q637"/>
  <c r="Q641" s="1"/>
  <c r="R641" s="1"/>
  <c r="H842"/>
  <c r="Q875"/>
  <c r="Q879" s="1"/>
  <c r="R879" s="1"/>
  <c r="Q897"/>
  <c r="Q899"/>
  <c r="O1060"/>
  <c r="T1060"/>
  <c r="Q792"/>
  <c r="Q796" s="1"/>
  <c r="R796" s="1"/>
  <c r="Q836"/>
  <c r="Q840" s="1"/>
  <c r="R840" s="1"/>
  <c r="Q886"/>
  <c r="Q890" s="1"/>
  <c r="R890" s="1"/>
  <c r="F1401"/>
  <c r="M1208"/>
  <c r="Q947"/>
  <c r="Q951" s="1"/>
  <c r="R951" s="1"/>
  <c r="Q986"/>
  <c r="Q990" s="1"/>
  <c r="R990" s="1"/>
  <c r="I1001"/>
  <c r="V1001" s="1"/>
  <c r="O1040"/>
  <c r="Q1047"/>
  <c r="Q1051" s="1"/>
  <c r="R1051" s="1"/>
  <c r="O1087"/>
  <c r="Q1096"/>
  <c r="Q1098" s="1"/>
  <c r="R1098" s="1"/>
  <c r="G1307"/>
  <c r="I1307" s="1"/>
  <c r="I1098"/>
  <c r="V1098" s="1"/>
  <c r="M903"/>
  <c r="I31"/>
  <c r="V31" s="1"/>
  <c r="I125"/>
  <c r="V125" s="1"/>
  <c r="Q1118"/>
  <c r="Q1120" s="1"/>
  <c r="R1120" s="1"/>
  <c r="O1402"/>
  <c r="V1290"/>
  <c r="Q1313"/>
  <c r="Q1140"/>
  <c r="Q1142" s="1"/>
  <c r="R1142" s="1"/>
  <c r="Q1164"/>
  <c r="R1164" s="1"/>
  <c r="Q1184"/>
  <c r="Q1186" s="1"/>
  <c r="R1186" s="1"/>
  <c r="Q1197"/>
  <c r="R1197" s="1"/>
  <c r="Q1218"/>
  <c r="Q1220" s="1"/>
  <c r="V1274"/>
  <c r="K1255"/>
  <c r="M1255" s="1"/>
  <c r="I53"/>
  <c r="V53" s="1"/>
  <c r="I103"/>
  <c r="V103" s="1"/>
  <c r="O733"/>
  <c r="O737" s="1"/>
  <c r="I818"/>
  <c r="V818" s="1"/>
  <c r="I1109"/>
  <c r="V1109" s="1"/>
  <c r="Q1149"/>
  <c r="Q1153" s="1"/>
  <c r="R1153" s="1"/>
  <c r="Q1173"/>
  <c r="Q1175" s="1"/>
  <c r="R1175" s="1"/>
  <c r="H1318"/>
  <c r="M1318"/>
  <c r="M1402" s="1"/>
  <c r="Q1312"/>
  <c r="Q1360" s="1"/>
  <c r="Q1387" s="1"/>
  <c r="Q1270"/>
  <c r="I1142"/>
  <c r="V1142" s="1"/>
  <c r="I1186"/>
  <c r="V1186" s="1"/>
  <c r="I1242"/>
  <c r="V1242" s="1"/>
  <c r="R123" i="8"/>
  <c r="Q122"/>
  <c r="K1693"/>
  <c r="K1722"/>
  <c r="K1724" s="1"/>
  <c r="R181"/>
  <c r="F86"/>
  <c r="I84"/>
  <c r="S84"/>
  <c r="N84"/>
  <c r="S13"/>
  <c r="F22"/>
  <c r="Q58"/>
  <c r="R59"/>
  <c r="Q197"/>
  <c r="R198"/>
  <c r="Q210"/>
  <c r="R211"/>
  <c r="F1722"/>
  <c r="I1691"/>
  <c r="F1693"/>
  <c r="S1691"/>
  <c r="N1691"/>
  <c r="T442"/>
  <c r="O442"/>
  <c r="U551"/>
  <c r="P551"/>
  <c r="F81"/>
  <c r="S37"/>
  <c r="I51"/>
  <c r="V51" s="1"/>
  <c r="V42"/>
  <c r="I79"/>
  <c r="V79" s="1"/>
  <c r="V70"/>
  <c r="G202"/>
  <c r="T202" s="1"/>
  <c r="T193"/>
  <c r="R206"/>
  <c r="Q208"/>
  <c r="T835"/>
  <c r="O835"/>
  <c r="T897"/>
  <c r="O897"/>
  <c r="Q345"/>
  <c r="Q344" s="1"/>
  <c r="N344"/>
  <c r="V345"/>
  <c r="I344"/>
  <c r="V344" s="1"/>
  <c r="Q347"/>
  <c r="N346"/>
  <c r="N351" s="1"/>
  <c r="V347"/>
  <c r="I346"/>
  <c r="Q450"/>
  <c r="Q449" s="1"/>
  <c r="N449"/>
  <c r="V450"/>
  <c r="I449"/>
  <c r="V449" s="1"/>
  <c r="Q559"/>
  <c r="Q558" s="1"/>
  <c r="N558"/>
  <c r="V559"/>
  <c r="I558"/>
  <c r="V558" s="1"/>
  <c r="Q561"/>
  <c r="Q560" s="1"/>
  <c r="Q565" s="1"/>
  <c r="R565" s="1"/>
  <c r="N560"/>
  <c r="N565" s="1"/>
  <c r="V561"/>
  <c r="I560"/>
  <c r="V844"/>
  <c r="T1043"/>
  <c r="O1043"/>
  <c r="G731"/>
  <c r="T731" s="1"/>
  <c r="T726"/>
  <c r="F835"/>
  <c r="S763"/>
  <c r="I777"/>
  <c r="V777" s="1"/>
  <c r="V768"/>
  <c r="I819"/>
  <c r="V819" s="1"/>
  <c r="V810"/>
  <c r="I833"/>
  <c r="V833" s="1"/>
  <c r="V824"/>
  <c r="F897"/>
  <c r="S881"/>
  <c r="I895"/>
  <c r="V895" s="1"/>
  <c r="V886"/>
  <c r="I971"/>
  <c r="V971" s="1"/>
  <c r="V962"/>
  <c r="V739"/>
  <c r="I748"/>
  <c r="V748" s="1"/>
  <c r="H185"/>
  <c r="U185" s="1"/>
  <c r="U180"/>
  <c r="F1723"/>
  <c r="S1723" s="1"/>
  <c r="I1692"/>
  <c r="S1692"/>
  <c r="R274"/>
  <c r="Q273"/>
  <c r="R174"/>
  <c r="Q176"/>
  <c r="S337"/>
  <c r="N337"/>
  <c r="U337"/>
  <c r="P337"/>
  <c r="T551"/>
  <c r="O551"/>
  <c r="G81"/>
  <c r="T37"/>
  <c r="Q30"/>
  <c r="R31"/>
  <c r="Q42"/>
  <c r="R40"/>
  <c r="Q72"/>
  <c r="R73"/>
  <c r="Q107"/>
  <c r="R108"/>
  <c r="Q132"/>
  <c r="R130"/>
  <c r="Q136"/>
  <c r="R137"/>
  <c r="Q146"/>
  <c r="R144"/>
  <c r="Q150"/>
  <c r="R151"/>
  <c r="V179"/>
  <c r="I178"/>
  <c r="V178" s="1"/>
  <c r="G247"/>
  <c r="T217"/>
  <c r="H1722"/>
  <c r="H1693"/>
  <c r="U1691"/>
  <c r="P1691"/>
  <c r="J1722"/>
  <c r="J1724" s="1"/>
  <c r="M1691"/>
  <c r="J1693"/>
  <c r="U627"/>
  <c r="P627"/>
  <c r="T717"/>
  <c r="O717"/>
  <c r="U1043"/>
  <c r="P1043"/>
  <c r="Q222"/>
  <c r="R220"/>
  <c r="Q226"/>
  <c r="R227"/>
  <c r="I307"/>
  <c r="V307" s="1"/>
  <c r="V298"/>
  <c r="I321"/>
  <c r="V321" s="1"/>
  <c r="V312"/>
  <c r="I335"/>
  <c r="V335" s="1"/>
  <c r="V326"/>
  <c r="F442"/>
  <c r="S383"/>
  <c r="F457"/>
  <c r="S457" s="1"/>
  <c r="S452"/>
  <c r="V499"/>
  <c r="I498"/>
  <c r="F641"/>
  <c r="S636"/>
  <c r="I611"/>
  <c r="V611" s="1"/>
  <c r="V602"/>
  <c r="T1181"/>
  <c r="O1181"/>
  <c r="I673"/>
  <c r="V673" s="1"/>
  <c r="V664"/>
  <c r="I701"/>
  <c r="V701" s="1"/>
  <c r="V692"/>
  <c r="I840"/>
  <c r="I849" s="1"/>
  <c r="V849" s="1"/>
  <c r="V838"/>
  <c r="I902"/>
  <c r="V900"/>
  <c r="U1181"/>
  <c r="P1181"/>
  <c r="S1243"/>
  <c r="N1243"/>
  <c r="I1243"/>
  <c r="V1243" s="1"/>
  <c r="U1243"/>
  <c r="P1243"/>
  <c r="V857"/>
  <c r="I866"/>
  <c r="V866" s="1"/>
  <c r="V919"/>
  <c r="I928"/>
  <c r="V928" s="1"/>
  <c r="I1041"/>
  <c r="V1041" s="1"/>
  <c r="V1032"/>
  <c r="T1305"/>
  <c r="O1305"/>
  <c r="H1133"/>
  <c r="U1133" s="1"/>
  <c r="U1128"/>
  <c r="I1186"/>
  <c r="V1184"/>
  <c r="F1195"/>
  <c r="S1195" s="1"/>
  <c r="S1190"/>
  <c r="I1227"/>
  <c r="V1227" s="1"/>
  <c r="V1218"/>
  <c r="I1241"/>
  <c r="V1241" s="1"/>
  <c r="V1232"/>
  <c r="T1692"/>
  <c r="G1723"/>
  <c r="T1723" s="1"/>
  <c r="V1618"/>
  <c r="I1617"/>
  <c r="N1617"/>
  <c r="Q1618"/>
  <c r="U1705"/>
  <c r="P1705"/>
  <c r="H1704"/>
  <c r="J1704"/>
  <c r="M1705"/>
  <c r="S1707"/>
  <c r="N1707"/>
  <c r="I1707"/>
  <c r="V1707" s="1"/>
  <c r="U1707"/>
  <c r="P1707"/>
  <c r="I1362"/>
  <c r="V1362" s="1"/>
  <c r="V1353"/>
  <c r="I1390"/>
  <c r="V1381"/>
  <c r="I1613"/>
  <c r="V1613" s="1"/>
  <c r="V1611"/>
  <c r="L1722"/>
  <c r="L1724" s="1"/>
  <c r="L1728" s="1"/>
  <c r="L1693"/>
  <c r="T1696"/>
  <c r="O1696"/>
  <c r="G1695"/>
  <c r="T1705"/>
  <c r="O1705"/>
  <c r="G1704"/>
  <c r="K1727"/>
  <c r="K1711"/>
  <c r="V256"/>
  <c r="U442"/>
  <c r="P442"/>
  <c r="I13"/>
  <c r="V8"/>
  <c r="V1580"/>
  <c r="I1579"/>
  <c r="G1730"/>
  <c r="T22"/>
  <c r="Q17"/>
  <c r="R18"/>
  <c r="R9"/>
  <c r="Q8"/>
  <c r="H81"/>
  <c r="U37"/>
  <c r="N90"/>
  <c r="Q91"/>
  <c r="R116"/>
  <c r="Q118"/>
  <c r="I911"/>
  <c r="V911" s="1"/>
  <c r="V906"/>
  <c r="R234"/>
  <c r="Q236"/>
  <c r="T1119"/>
  <c r="O1119"/>
  <c r="F1119"/>
  <c r="S1089"/>
  <c r="Q1127"/>
  <c r="Q1126" s="1"/>
  <c r="N1126"/>
  <c r="V1127"/>
  <c r="I1126"/>
  <c r="V1126" s="1"/>
  <c r="Q1129"/>
  <c r="N1128"/>
  <c r="N1133" s="1"/>
  <c r="V1129"/>
  <c r="I1128"/>
  <c r="H1195"/>
  <c r="U1195" s="1"/>
  <c r="U1190"/>
  <c r="S1305"/>
  <c r="N1305"/>
  <c r="I1305"/>
  <c r="V1305" s="1"/>
  <c r="U1305"/>
  <c r="P1305"/>
  <c r="V1498"/>
  <c r="I1497"/>
  <c r="N1497"/>
  <c r="Q1498"/>
  <c r="Q1497" s="1"/>
  <c r="I1493"/>
  <c r="V1491"/>
  <c r="Q1492"/>
  <c r="I1545"/>
  <c r="V1545" s="1"/>
  <c r="V1536"/>
  <c r="Q1548"/>
  <c r="Q1550" s="1"/>
  <c r="N1550"/>
  <c r="Q1553"/>
  <c r="Q1552" s="1"/>
  <c r="N1552"/>
  <c r="V1553"/>
  <c r="I1552"/>
  <c r="V1552" s="1"/>
  <c r="Q1555"/>
  <c r="Q1554" s="1"/>
  <c r="Q1559" s="1"/>
  <c r="R1559" s="1"/>
  <c r="N1554"/>
  <c r="N1559" s="1"/>
  <c r="V1555"/>
  <c r="I1554"/>
  <c r="I1636"/>
  <c r="V1631"/>
  <c r="R1534"/>
  <c r="Q1536"/>
  <c r="G1559"/>
  <c r="T1554"/>
  <c r="V1646"/>
  <c r="R1525"/>
  <c r="Q1524"/>
  <c r="R1541"/>
  <c r="Q1540"/>
  <c r="H1559"/>
  <c r="U1559" s="1"/>
  <c r="U1554"/>
  <c r="S1636"/>
  <c r="H1733"/>
  <c r="U1636"/>
  <c r="I1641"/>
  <c r="V1641" s="1"/>
  <c r="V1639"/>
  <c r="R1571"/>
  <c r="Q1570"/>
  <c r="M1593"/>
  <c r="O368"/>
  <c r="O383"/>
  <c r="O426"/>
  <c r="O625"/>
  <c r="P1057"/>
  <c r="N261"/>
  <c r="Q498"/>
  <c r="J1730"/>
  <c r="V85"/>
  <c r="O95"/>
  <c r="O185"/>
  <c r="Q1598"/>
  <c r="N1608"/>
  <c r="J1731"/>
  <c r="N65"/>
  <c r="Q726"/>
  <c r="N278"/>
  <c r="P457"/>
  <c r="P641"/>
  <c r="Q722"/>
  <c r="Q844"/>
  <c r="Q298"/>
  <c r="Q312"/>
  <c r="Q326"/>
  <c r="Q363"/>
  <c r="Q392"/>
  <c r="Q407"/>
  <c r="Q421"/>
  <c r="Q515"/>
  <c r="Q544"/>
  <c r="Q568"/>
  <c r="Q573" s="1"/>
  <c r="Q588"/>
  <c r="Q597" s="1"/>
  <c r="R597" s="1"/>
  <c r="O641"/>
  <c r="Q602"/>
  <c r="Q611" s="1"/>
  <c r="R611" s="1"/>
  <c r="Q1248"/>
  <c r="Q734"/>
  <c r="Q772"/>
  <c r="Q786"/>
  <c r="Q800"/>
  <c r="Q852"/>
  <c r="Q914"/>
  <c r="Q934"/>
  <c r="Q943" s="1"/>
  <c r="R943" s="1"/>
  <c r="Q952"/>
  <c r="R952" s="1"/>
  <c r="Q990"/>
  <c r="Q999" s="1"/>
  <c r="R999" s="1"/>
  <c r="Q1018"/>
  <c r="Q1027" s="1"/>
  <c r="R1027" s="1"/>
  <c r="N1057"/>
  <c r="N687"/>
  <c r="N715"/>
  <c r="P791"/>
  <c r="O866"/>
  <c r="P971"/>
  <c r="O1117"/>
  <c r="P1227"/>
  <c r="L1732"/>
  <c r="P1362"/>
  <c r="Q46"/>
  <c r="I180"/>
  <c r="I176"/>
  <c r="I556"/>
  <c r="N79"/>
  <c r="N169"/>
  <c r="Q182"/>
  <c r="R182" s="1"/>
  <c r="N202"/>
  <c r="Q1579"/>
  <c r="V1598"/>
  <c r="S1608"/>
  <c r="Q447"/>
  <c r="Q240"/>
  <c r="Q288"/>
  <c r="Q302"/>
  <c r="Q330"/>
  <c r="P346"/>
  <c r="P351" s="1"/>
  <c r="Q349"/>
  <c r="Q354"/>
  <c r="Q388"/>
  <c r="Q397" s="1"/>
  <c r="R397" s="1"/>
  <c r="Q417"/>
  <c r="Q426" s="1"/>
  <c r="R426" s="1"/>
  <c r="Q454"/>
  <c r="Q456"/>
  <c r="Q484"/>
  <c r="O498"/>
  <c r="O503" s="1"/>
  <c r="N549"/>
  <c r="P565"/>
  <c r="J641"/>
  <c r="Q638"/>
  <c r="Q640"/>
  <c r="I649"/>
  <c r="Q653"/>
  <c r="Q682"/>
  <c r="Q710"/>
  <c r="V743"/>
  <c r="V861"/>
  <c r="V923"/>
  <c r="N957"/>
  <c r="N673"/>
  <c r="N701"/>
  <c r="N777"/>
  <c r="N819"/>
  <c r="N833"/>
  <c r="N985"/>
  <c r="N1319"/>
  <c r="Q1080"/>
  <c r="Q1108"/>
  <c r="Q1156"/>
  <c r="J1732"/>
  <c r="V1619"/>
  <c r="Q1343"/>
  <c r="Q1371"/>
  <c r="Q1376" s="1"/>
  <c r="R1376" s="1"/>
  <c r="Q1409"/>
  <c r="Q1418" s="1"/>
  <c r="R1418" s="1"/>
  <c r="Q1437"/>
  <c r="Q1446" s="1"/>
  <c r="R1446" s="1"/>
  <c r="Q1612"/>
  <c r="O1622"/>
  <c r="Q1348"/>
  <c r="R1348" s="1"/>
  <c r="P261"/>
  <c r="M22"/>
  <c r="M1730" s="1"/>
  <c r="P335"/>
  <c r="P412"/>
  <c r="O549"/>
  <c r="P819"/>
  <c r="O1027"/>
  <c r="P1089"/>
  <c r="P1165"/>
  <c r="O1103"/>
  <c r="P1212"/>
  <c r="O1289"/>
  <c r="O1303"/>
  <c r="O1334"/>
  <c r="P1334"/>
  <c r="P1348"/>
  <c r="O1446"/>
  <c r="F247"/>
  <c r="H247"/>
  <c r="N1593"/>
  <c r="S261"/>
  <c r="V17"/>
  <c r="N37"/>
  <c r="Q725"/>
  <c r="Q724" s="1"/>
  <c r="I763"/>
  <c r="V763" s="1"/>
  <c r="Q906"/>
  <c r="I1013"/>
  <c r="V1013" s="1"/>
  <c r="Q404"/>
  <c r="S1057"/>
  <c r="N791"/>
  <c r="N805"/>
  <c r="N895"/>
  <c r="N971"/>
  <c r="Q980"/>
  <c r="R980" s="1"/>
  <c r="N1257"/>
  <c r="I1334"/>
  <c r="V1334" s="1"/>
  <c r="Q1060"/>
  <c r="Q1065" s="1"/>
  <c r="Q1074" s="1"/>
  <c r="R1074" s="1"/>
  <c r="Q1094"/>
  <c r="Q1103" s="1"/>
  <c r="R1103" s="1"/>
  <c r="Q1131"/>
  <c r="N1179"/>
  <c r="I1203"/>
  <c r="Q1222"/>
  <c r="Q1236"/>
  <c r="N1227"/>
  <c r="N1241"/>
  <c r="O1502"/>
  <c r="T1502"/>
  <c r="S1495"/>
  <c r="U1497"/>
  <c r="V1500"/>
  <c r="O1314"/>
  <c r="O1319" s="1"/>
  <c r="U1493"/>
  <c r="F1502"/>
  <c r="S1502" s="1"/>
  <c r="Q1269"/>
  <c r="Q1280"/>
  <c r="Q1294"/>
  <c r="Q1353"/>
  <c r="Q1381"/>
  <c r="Q1399"/>
  <c r="Q1427"/>
  <c r="Q1455"/>
  <c r="P1636"/>
  <c r="I1696"/>
  <c r="I1705"/>
  <c r="V1705" s="1"/>
  <c r="N1705"/>
  <c r="Q1705" s="1"/>
  <c r="M1554"/>
  <c r="Q1631"/>
  <c r="Q1636" s="1"/>
  <c r="Q1465"/>
  <c r="Q1474" s="1"/>
  <c r="R1474" s="1"/>
  <c r="O1550"/>
  <c r="L1559"/>
  <c r="L1733" s="1"/>
  <c r="K1559"/>
  <c r="K1733" s="1"/>
  <c r="P1651"/>
  <c r="P1734" s="1"/>
  <c r="V496"/>
  <c r="N1517"/>
  <c r="V1512"/>
  <c r="N1488"/>
  <c r="Q1697"/>
  <c r="R149"/>
  <c r="Q148"/>
  <c r="R213"/>
  <c r="Q212"/>
  <c r="R268"/>
  <c r="V727"/>
  <c r="I726"/>
  <c r="G1693"/>
  <c r="T1693" s="1"/>
  <c r="T1691"/>
  <c r="O1691"/>
  <c r="G1722"/>
  <c r="Q256"/>
  <c r="R257"/>
  <c r="T627"/>
  <c r="O627"/>
  <c r="J86"/>
  <c r="J95" s="1"/>
  <c r="M84"/>
  <c r="M86" s="1"/>
  <c r="G95"/>
  <c r="T95" s="1"/>
  <c r="T90"/>
  <c r="Q120"/>
  <c r="R121"/>
  <c r="G171"/>
  <c r="T169"/>
  <c r="Q164"/>
  <c r="R165"/>
  <c r="G185"/>
  <c r="T185" s="1"/>
  <c r="T180"/>
  <c r="I217"/>
  <c r="V217" s="1"/>
  <c r="V208"/>
  <c r="I1608"/>
  <c r="V1608" s="1"/>
  <c r="V1603"/>
  <c r="Q342"/>
  <c r="R340"/>
  <c r="R33"/>
  <c r="Q32"/>
  <c r="R54"/>
  <c r="Q56"/>
  <c r="U90"/>
  <c r="G252"/>
  <c r="O250"/>
  <c r="T250"/>
  <c r="I250"/>
  <c r="R265"/>
  <c r="Q264"/>
  <c r="R264" s="1"/>
  <c r="V269"/>
  <c r="I278"/>
  <c r="V278" s="1"/>
  <c r="G337"/>
  <c r="T293"/>
  <c r="F351"/>
  <c r="S351" s="1"/>
  <c r="S346"/>
  <c r="H457"/>
  <c r="U457" s="1"/>
  <c r="U452"/>
  <c r="F565"/>
  <c r="S565" s="1"/>
  <c r="S560"/>
  <c r="H641"/>
  <c r="U641" s="1"/>
  <c r="U636"/>
  <c r="U897"/>
  <c r="P897"/>
  <c r="I293"/>
  <c r="V293" s="1"/>
  <c r="V284"/>
  <c r="V417"/>
  <c r="I426"/>
  <c r="V426" s="1"/>
  <c r="G641"/>
  <c r="T641" s="1"/>
  <c r="T636"/>
  <c r="I625"/>
  <c r="V625" s="1"/>
  <c r="V616"/>
  <c r="U1119"/>
  <c r="P1119"/>
  <c r="T1243"/>
  <c r="O1243"/>
  <c r="I687"/>
  <c r="V687" s="1"/>
  <c r="V678"/>
  <c r="I715"/>
  <c r="V715" s="1"/>
  <c r="V706"/>
  <c r="I1057"/>
  <c r="V1057" s="1"/>
  <c r="V1052"/>
  <c r="F185"/>
  <c r="S185" s="1"/>
  <c r="S180"/>
  <c r="T1707"/>
  <c r="O1707"/>
  <c r="I342"/>
  <c r="V340"/>
  <c r="V1315"/>
  <c r="I1314"/>
  <c r="U171"/>
  <c r="P171"/>
  <c r="Q1584"/>
  <c r="I37"/>
  <c r="V37" s="1"/>
  <c r="V28"/>
  <c r="I65"/>
  <c r="V65" s="1"/>
  <c r="V56"/>
  <c r="Q70"/>
  <c r="R68"/>
  <c r="I103"/>
  <c r="V98"/>
  <c r="I127"/>
  <c r="V127" s="1"/>
  <c r="V118"/>
  <c r="Q160"/>
  <c r="Q169" s="1"/>
  <c r="R169" s="1"/>
  <c r="R158"/>
  <c r="Q193"/>
  <c r="Q202" s="1"/>
  <c r="R202" s="1"/>
  <c r="R192"/>
  <c r="I627"/>
  <c r="V627" s="1"/>
  <c r="S627"/>
  <c r="N627"/>
  <c r="Q627" s="1"/>
  <c r="I245"/>
  <c r="V245" s="1"/>
  <c r="V236"/>
  <c r="Q284"/>
  <c r="Q293" s="1"/>
  <c r="R293" s="1"/>
  <c r="R282"/>
  <c r="H351"/>
  <c r="U351" s="1"/>
  <c r="U346"/>
  <c r="I412"/>
  <c r="V412" s="1"/>
  <c r="V407"/>
  <c r="Q453"/>
  <c r="N452"/>
  <c r="V453"/>
  <c r="I452"/>
  <c r="G503"/>
  <c r="T503" s="1"/>
  <c r="T498"/>
  <c r="F551"/>
  <c r="S535"/>
  <c r="H565"/>
  <c r="U565" s="1"/>
  <c r="U560"/>
  <c r="I582"/>
  <c r="V582" s="1"/>
  <c r="V573"/>
  <c r="I597"/>
  <c r="V597" s="1"/>
  <c r="V588"/>
  <c r="Q635"/>
  <c r="Q634" s="1"/>
  <c r="N634"/>
  <c r="V635"/>
  <c r="I634"/>
  <c r="V634" s="1"/>
  <c r="Q637"/>
  <c r="N636"/>
  <c r="N641" s="1"/>
  <c r="V637"/>
  <c r="I636"/>
  <c r="I791"/>
  <c r="V791" s="1"/>
  <c r="V782"/>
  <c r="I805"/>
  <c r="V805" s="1"/>
  <c r="V796"/>
  <c r="F1043"/>
  <c r="S943"/>
  <c r="I985"/>
  <c r="V985" s="1"/>
  <c r="V976"/>
  <c r="V1065"/>
  <c r="I1074"/>
  <c r="V1074" s="1"/>
  <c r="V1136"/>
  <c r="I1141"/>
  <c r="Q1184"/>
  <c r="Q1186" s="1"/>
  <c r="N1186"/>
  <c r="Q1189"/>
  <c r="Q1188" s="1"/>
  <c r="N1188"/>
  <c r="V1189"/>
  <c r="I1188"/>
  <c r="V1188" s="1"/>
  <c r="Q1191"/>
  <c r="Q1190" s="1"/>
  <c r="Q1195" s="1"/>
  <c r="R1195" s="1"/>
  <c r="N1190"/>
  <c r="N1195" s="1"/>
  <c r="V1191"/>
  <c r="I1190"/>
  <c r="V1616"/>
  <c r="I1615"/>
  <c r="V1615" s="1"/>
  <c r="N1615"/>
  <c r="Q1616"/>
  <c r="Q1615" s="1"/>
  <c r="U1696"/>
  <c r="P1696"/>
  <c r="H1695"/>
  <c r="J1695"/>
  <c r="M1696"/>
  <c r="F1622"/>
  <c r="S1617"/>
  <c r="H1622"/>
  <c r="U1617"/>
  <c r="S1706"/>
  <c r="N1706"/>
  <c r="I1706"/>
  <c r="V1706" s="1"/>
  <c r="U1706"/>
  <c r="P1706"/>
  <c r="Q1611"/>
  <c r="Q1613" s="1"/>
  <c r="N1613"/>
  <c r="H1723"/>
  <c r="U1723" s="1"/>
  <c r="U1692"/>
  <c r="G1622"/>
  <c r="T1617"/>
  <c r="I1474"/>
  <c r="V1474" s="1"/>
  <c r="V1465"/>
  <c r="V1313"/>
  <c r="I1312"/>
  <c r="V1312" s="1"/>
  <c r="V1588"/>
  <c r="V511"/>
  <c r="I520"/>
  <c r="V520" s="1"/>
  <c r="H86"/>
  <c r="U86" s="1"/>
  <c r="U84"/>
  <c r="P84"/>
  <c r="P86" s="1"/>
  <c r="P95" s="1"/>
  <c r="U13"/>
  <c r="H22"/>
  <c r="R26"/>
  <c r="Q28"/>
  <c r="Q37" s="1"/>
  <c r="R37" s="1"/>
  <c r="V89"/>
  <c r="I88"/>
  <c r="V88" s="1"/>
  <c r="N88"/>
  <c r="Q89"/>
  <c r="Q88" s="1"/>
  <c r="V91"/>
  <c r="I90"/>
  <c r="F95"/>
  <c r="S90"/>
  <c r="I141"/>
  <c r="V141" s="1"/>
  <c r="V132"/>
  <c r="I155"/>
  <c r="V155" s="1"/>
  <c r="V146"/>
  <c r="I169"/>
  <c r="V169" s="1"/>
  <c r="V160"/>
  <c r="S717"/>
  <c r="N717"/>
  <c r="I717"/>
  <c r="V717" s="1"/>
  <c r="U717"/>
  <c r="P717"/>
  <c r="U835"/>
  <c r="P835"/>
  <c r="I231"/>
  <c r="V231" s="1"/>
  <c r="V222"/>
  <c r="I1257"/>
  <c r="V1257" s="1"/>
  <c r="V1252"/>
  <c r="F1133"/>
  <c r="S1133" s="1"/>
  <c r="S1128"/>
  <c r="F1181"/>
  <c r="S1165"/>
  <c r="V1496"/>
  <c r="I1495"/>
  <c r="V1495" s="1"/>
  <c r="N1495"/>
  <c r="N1502" s="1"/>
  <c r="Q1496"/>
  <c r="Q1495" s="1"/>
  <c r="I1289"/>
  <c r="V1289" s="1"/>
  <c r="V1280"/>
  <c r="I1303"/>
  <c r="V1303" s="1"/>
  <c r="V1294"/>
  <c r="G1319"/>
  <c r="T1319" s="1"/>
  <c r="T1314"/>
  <c r="I1348"/>
  <c r="V1348" s="1"/>
  <c r="V1339"/>
  <c r="I1376"/>
  <c r="V1376" s="1"/>
  <c r="V1367"/>
  <c r="N1493"/>
  <c r="Q1491"/>
  <c r="Q1493" s="1"/>
  <c r="V1492"/>
  <c r="V1265"/>
  <c r="I1274"/>
  <c r="V1274" s="1"/>
  <c r="G1733"/>
  <c r="T1636"/>
  <c r="I1488"/>
  <c r="V1488" s="1"/>
  <c r="V1479"/>
  <c r="Q1522"/>
  <c r="R1520"/>
  <c r="Q1526"/>
  <c r="R1527"/>
  <c r="S1695"/>
  <c r="N1695"/>
  <c r="F1726"/>
  <c r="I1695"/>
  <c r="I1550"/>
  <c r="V1548"/>
  <c r="F1559"/>
  <c r="S1554"/>
  <c r="V1508"/>
  <c r="I1517"/>
  <c r="V1517" s="1"/>
  <c r="I1531"/>
  <c r="V1531" s="1"/>
  <c r="V1522"/>
  <c r="Q1565"/>
  <c r="R1563"/>
  <c r="I1575"/>
  <c r="V1575" s="1"/>
  <c r="V1570"/>
  <c r="G1734"/>
  <c r="T1651"/>
  <c r="R1568"/>
  <c r="Q1567"/>
  <c r="R1567" s="1"/>
  <c r="Q1508"/>
  <c r="R1506"/>
  <c r="Q1538"/>
  <c r="R1539"/>
  <c r="R1513"/>
  <c r="Q1512"/>
  <c r="Q1639"/>
  <c r="N1641"/>
  <c r="N1651" s="1"/>
  <c r="P185"/>
  <c r="M185"/>
  <c r="P1593"/>
  <c r="O1593"/>
  <c r="P1608"/>
  <c r="O474"/>
  <c r="P245"/>
  <c r="S1593"/>
  <c r="V32"/>
  <c r="V92"/>
  <c r="Q1603"/>
  <c r="Q1608" s="1"/>
  <c r="R1608" s="1"/>
  <c r="M81"/>
  <c r="M1731" s="1"/>
  <c r="I193"/>
  <c r="N217"/>
  <c r="Q316"/>
  <c r="Q359"/>
  <c r="Q368" s="1"/>
  <c r="R368" s="1"/>
  <c r="Q374"/>
  <c r="Q383" s="1"/>
  <c r="R383" s="1"/>
  <c r="Q402"/>
  <c r="I465"/>
  <c r="Q469"/>
  <c r="Q526"/>
  <c r="Q535" s="1"/>
  <c r="R535" s="1"/>
  <c r="Q616"/>
  <c r="N321"/>
  <c r="N412"/>
  <c r="Q668"/>
  <c r="Q696"/>
  <c r="Q1052"/>
  <c r="Q1057" s="1"/>
  <c r="R1057" s="1"/>
  <c r="Q620"/>
  <c r="Q644"/>
  <c r="Q649" s="1"/>
  <c r="Q658" s="1"/>
  <c r="R658" s="1"/>
  <c r="Q678"/>
  <c r="Q687" s="1"/>
  <c r="R687" s="1"/>
  <c r="Q706"/>
  <c r="Q715" s="1"/>
  <c r="R715" s="1"/>
  <c r="M457"/>
  <c r="P383"/>
  <c r="P535"/>
  <c r="P687"/>
  <c r="P715"/>
  <c r="P805"/>
  <c r="O881"/>
  <c r="P895"/>
  <c r="O928"/>
  <c r="O1013"/>
  <c r="O1074"/>
  <c r="O1165"/>
  <c r="P1274"/>
  <c r="P1289"/>
  <c r="F171"/>
  <c r="N176"/>
  <c r="N185" s="1"/>
  <c r="N51"/>
  <c r="N447"/>
  <c r="I368"/>
  <c r="V368" s="1"/>
  <c r="I397"/>
  <c r="V397" s="1"/>
  <c r="I440"/>
  <c r="V440" s="1"/>
  <c r="Q840"/>
  <c r="Q902"/>
  <c r="V273"/>
  <c r="N397"/>
  <c r="N426"/>
  <c r="Q455"/>
  <c r="Q506"/>
  <c r="Q511" s="1"/>
  <c r="Q520" s="1"/>
  <c r="R520" s="1"/>
  <c r="Q540"/>
  <c r="Q549" s="1"/>
  <c r="R549" s="1"/>
  <c r="Q577"/>
  <c r="M641"/>
  <c r="Q639"/>
  <c r="Q739"/>
  <c r="Q754"/>
  <c r="Q763" s="1"/>
  <c r="R763" s="1"/>
  <c r="Q814"/>
  <c r="Q828"/>
  <c r="O840"/>
  <c r="O849" s="1"/>
  <c r="Q857"/>
  <c r="Q866" s="1"/>
  <c r="R866" s="1"/>
  <c r="Q872"/>
  <c r="Q890"/>
  <c r="O902"/>
  <c r="O911" s="1"/>
  <c r="Q919"/>
  <c r="Q948"/>
  <c r="Q957" s="1"/>
  <c r="R957" s="1"/>
  <c r="Q966"/>
  <c r="Q1004"/>
  <c r="V653"/>
  <c r="Q673"/>
  <c r="R673" s="1"/>
  <c r="Q701"/>
  <c r="R701" s="1"/>
  <c r="Q777"/>
  <c r="R777" s="1"/>
  <c r="Q819"/>
  <c r="R819" s="1"/>
  <c r="Q833"/>
  <c r="R833" s="1"/>
  <c r="Q985"/>
  <c r="R985" s="1"/>
  <c r="Q1310"/>
  <c r="Q1314"/>
  <c r="P1133"/>
  <c r="Q1203"/>
  <c r="Q1212" s="1"/>
  <c r="R1212" s="1"/>
  <c r="V1207"/>
  <c r="T1613"/>
  <c r="M1617"/>
  <c r="M1622" s="1"/>
  <c r="Q1619"/>
  <c r="V1620"/>
  <c r="Q1260"/>
  <c r="Q1298"/>
  <c r="S1613"/>
  <c r="P1613"/>
  <c r="P1622" s="1"/>
  <c r="K1622"/>
  <c r="K1732" s="1"/>
  <c r="N1348"/>
  <c r="N1376"/>
  <c r="O1608"/>
  <c r="P307"/>
  <c r="P321"/>
  <c r="O397"/>
  <c r="P597"/>
  <c r="O763"/>
  <c r="P777"/>
  <c r="P833"/>
  <c r="O943"/>
  <c r="P985"/>
  <c r="O999"/>
  <c r="P1257"/>
  <c r="P1117"/>
  <c r="O1179"/>
  <c r="P1376"/>
  <c r="O1418"/>
  <c r="Q74"/>
  <c r="Q60"/>
  <c r="Q98"/>
  <c r="Q1588"/>
  <c r="Q1593" s="1"/>
  <c r="R1593" s="1"/>
  <c r="I383"/>
  <c r="V383" s="1"/>
  <c r="Q497"/>
  <c r="Q496" s="1"/>
  <c r="N22"/>
  <c r="N1730" s="1"/>
  <c r="M90"/>
  <c r="M95" s="1"/>
  <c r="Q93"/>
  <c r="R93" s="1"/>
  <c r="V107"/>
  <c r="N127"/>
  <c r="Q632"/>
  <c r="N911"/>
  <c r="I957"/>
  <c r="V957" s="1"/>
  <c r="N245"/>
  <c r="Q465"/>
  <c r="Q474" s="1"/>
  <c r="R474" s="1"/>
  <c r="Q489"/>
  <c r="R489" s="1"/>
  <c r="V592"/>
  <c r="Q743"/>
  <c r="Q782"/>
  <c r="Q791" s="1"/>
  <c r="R791" s="1"/>
  <c r="Q796"/>
  <c r="Q805" s="1"/>
  <c r="R805" s="1"/>
  <c r="Q876"/>
  <c r="Q886"/>
  <c r="Q895" s="1"/>
  <c r="R895" s="1"/>
  <c r="Q923"/>
  <c r="Q962"/>
  <c r="Q971" s="1"/>
  <c r="R971" s="1"/>
  <c r="Q1008"/>
  <c r="Q1252"/>
  <c r="Q1257" s="1"/>
  <c r="R1257" s="1"/>
  <c r="I1404"/>
  <c r="V1404" s="1"/>
  <c r="I1432"/>
  <c r="V1432" s="1"/>
  <c r="I1460"/>
  <c r="V1460" s="1"/>
  <c r="N1103"/>
  <c r="S1124"/>
  <c r="Q1130"/>
  <c r="Q1132"/>
  <c r="Q1170"/>
  <c r="Q1179" s="1"/>
  <c r="R1179" s="1"/>
  <c r="P1195"/>
  <c r="Q1084"/>
  <c r="Q1112"/>
  <c r="Q1136"/>
  <c r="Q1141" s="1"/>
  <c r="Q1150" s="1"/>
  <c r="R1150" s="1"/>
  <c r="Q1160"/>
  <c r="Q1218"/>
  <c r="Q1227" s="1"/>
  <c r="R1227" s="1"/>
  <c r="Q1232"/>
  <c r="Q1241" s="1"/>
  <c r="R1241" s="1"/>
  <c r="T1493"/>
  <c r="M1497"/>
  <c r="M1502" s="1"/>
  <c r="V1499"/>
  <c r="Q1265"/>
  <c r="Q1274" s="1"/>
  <c r="R1274" s="1"/>
  <c r="Q1284"/>
  <c r="Q1329"/>
  <c r="Q1334" s="1"/>
  <c r="R1334" s="1"/>
  <c r="Q1357"/>
  <c r="Q1385"/>
  <c r="Q1395"/>
  <c r="Q1404" s="1"/>
  <c r="R1404" s="1"/>
  <c r="Q1423"/>
  <c r="Q1432" s="1"/>
  <c r="R1432" s="1"/>
  <c r="Q1451"/>
  <c r="Q1460" s="1"/>
  <c r="R1460" s="1"/>
  <c r="P1502"/>
  <c r="H1502"/>
  <c r="U1502" s="1"/>
  <c r="T1497"/>
  <c r="N1289"/>
  <c r="N1303"/>
  <c r="N1362"/>
  <c r="N1390"/>
  <c r="P1488"/>
  <c r="S1696"/>
  <c r="F1704"/>
  <c r="S1705"/>
  <c r="L1711"/>
  <c r="L1735" s="1"/>
  <c r="M1550"/>
  <c r="J1559"/>
  <c r="J1733" s="1"/>
  <c r="V1556"/>
  <c r="N1636"/>
  <c r="N1733" s="1"/>
  <c r="N1474"/>
  <c r="N1545"/>
  <c r="O1559"/>
  <c r="O1733" s="1"/>
  <c r="Q1646"/>
  <c r="H1651"/>
  <c r="M1319"/>
  <c r="P1474"/>
  <c r="O1651"/>
  <c r="O1734" s="1"/>
  <c r="M1734"/>
  <c r="V497"/>
  <c r="I1310"/>
  <c r="Q1483"/>
  <c r="Q1488" s="1"/>
  <c r="R1488" s="1"/>
  <c r="P1559"/>
  <c r="Q1640"/>
  <c r="Q1692" s="1"/>
  <c r="Q1723" s="1"/>
  <c r="Q1643"/>
  <c r="F1651"/>
  <c r="N1575"/>
  <c r="H1401" i="11" l="1"/>
  <c r="G77"/>
  <c r="I286"/>
  <c r="V286" s="1"/>
  <c r="F1400"/>
  <c r="Q957"/>
  <c r="Q960" s="1"/>
  <c r="I676"/>
  <c r="V676" s="1"/>
  <c r="G1401"/>
  <c r="Q652"/>
  <c r="R652" s="1"/>
  <c r="J1389"/>
  <c r="I842"/>
  <c r="V842" s="1"/>
  <c r="AP16" i="19"/>
  <c r="AS19"/>
  <c r="AC22"/>
  <c r="AW22" s="1"/>
  <c r="AW23"/>
  <c r="P1732" i="8"/>
  <c r="P1730"/>
  <c r="Q582"/>
  <c r="R582" s="1"/>
  <c r="AS16" i="19"/>
  <c r="Z45"/>
  <c r="AT45" s="1"/>
  <c r="Z15"/>
  <c r="AT16"/>
  <c r="AP22"/>
  <c r="AS23"/>
  <c r="AS22" s="1"/>
  <c r="AR45"/>
  <c r="AR15"/>
  <c r="AR40" s="1"/>
  <c r="O1730" i="8"/>
  <c r="N1734"/>
  <c r="Q269"/>
  <c r="Q278" s="1"/>
  <c r="R278" s="1"/>
  <c r="Q1696"/>
  <c r="AC16" i="19"/>
  <c r="S449" i="11"/>
  <c r="N449"/>
  <c r="Q449" s="1"/>
  <c r="I449"/>
  <c r="V449" s="1"/>
  <c r="Q103"/>
  <c r="R103" s="1"/>
  <c r="R101"/>
  <c r="Q31"/>
  <c r="R31" s="1"/>
  <c r="R29"/>
  <c r="I1401"/>
  <c r="V1076"/>
  <c r="O1208"/>
  <c r="T1208"/>
  <c r="F1389"/>
  <c r="S1385"/>
  <c r="H1374"/>
  <c r="H1362"/>
  <c r="U1359"/>
  <c r="P1359"/>
  <c r="Q1329"/>
  <c r="R1329" s="1"/>
  <c r="N1403"/>
  <c r="Q735"/>
  <c r="I593"/>
  <c r="V593" s="1"/>
  <c r="V591"/>
  <c r="V458"/>
  <c r="Q453"/>
  <c r="Q456" s="1"/>
  <c r="N456"/>
  <c r="N460" s="1"/>
  <c r="S456"/>
  <c r="F460"/>
  <c r="S460" s="1"/>
  <c r="V1292"/>
  <c r="I1296"/>
  <c r="V1296" s="1"/>
  <c r="I19"/>
  <c r="V15"/>
  <c r="I206"/>
  <c r="V203"/>
  <c r="H1389"/>
  <c r="U1385"/>
  <c r="G1392"/>
  <c r="T1392" s="1"/>
  <c r="T1370"/>
  <c r="O1370"/>
  <c r="O1392" s="1"/>
  <c r="I1370"/>
  <c r="L1374"/>
  <c r="L1404" s="1"/>
  <c r="L1362"/>
  <c r="H1392"/>
  <c r="U1392" s="1"/>
  <c r="U1370"/>
  <c r="P1370"/>
  <c r="P1392" s="1"/>
  <c r="O1064"/>
  <c r="Q1062"/>
  <c r="Q1064" s="1"/>
  <c r="R1064" s="1"/>
  <c r="I928"/>
  <c r="V928" s="1"/>
  <c r="V924"/>
  <c r="Q846"/>
  <c r="Q849" s="1"/>
  <c r="N849"/>
  <c r="N853" s="1"/>
  <c r="S849"/>
  <c r="F853"/>
  <c r="S853" s="1"/>
  <c r="U676"/>
  <c r="P676"/>
  <c r="T260"/>
  <c r="G273"/>
  <c r="Q142"/>
  <c r="Q145" s="1"/>
  <c r="N145"/>
  <c r="N149" s="1"/>
  <c r="S145"/>
  <c r="F149"/>
  <c r="S149" s="1"/>
  <c r="T138"/>
  <c r="O138"/>
  <c r="K1391"/>
  <c r="M1364"/>
  <c r="M1391" s="1"/>
  <c r="S77"/>
  <c r="I1387"/>
  <c r="V1360"/>
  <c r="O1255"/>
  <c r="T1255"/>
  <c r="I733"/>
  <c r="V730"/>
  <c r="V851"/>
  <c r="I1251"/>
  <c r="V1251" s="1"/>
  <c r="V1248"/>
  <c r="Q125"/>
  <c r="R125" s="1"/>
  <c r="R123"/>
  <c r="J1374"/>
  <c r="M1359"/>
  <c r="M1374" s="1"/>
  <c r="J1362"/>
  <c r="N1359"/>
  <c r="T1254"/>
  <c r="O1254"/>
  <c r="G1253"/>
  <c r="I1254"/>
  <c r="V1254" s="1"/>
  <c r="U1254"/>
  <c r="P1254"/>
  <c r="H1253"/>
  <c r="O1014"/>
  <c r="Q1012"/>
  <c r="T903"/>
  <c r="O903"/>
  <c r="O687"/>
  <c r="Q685"/>
  <c r="O521"/>
  <c r="Q519"/>
  <c r="I517"/>
  <c r="V517" s="1"/>
  <c r="V514"/>
  <c r="V1279"/>
  <c r="I1283"/>
  <c r="V1283" s="1"/>
  <c r="V1365"/>
  <c r="I1364"/>
  <c r="S510"/>
  <c r="N510"/>
  <c r="Q510" s="1"/>
  <c r="I510"/>
  <c r="V510" s="1"/>
  <c r="I1388"/>
  <c r="V1361"/>
  <c r="Q15"/>
  <c r="Q19" s="1"/>
  <c r="R8"/>
  <c r="R62"/>
  <c r="Q64"/>
  <c r="R64" s="1"/>
  <c r="Q1365"/>
  <c r="Q1364" s="1"/>
  <c r="Q1391" s="1"/>
  <c r="Q1279"/>
  <c r="I964"/>
  <c r="V964" s="1"/>
  <c r="V962"/>
  <c r="Q1300"/>
  <c r="Q1303" s="1"/>
  <c r="N1303"/>
  <c r="O77"/>
  <c r="Q75"/>
  <c r="T77"/>
  <c r="G1400"/>
  <c r="T66"/>
  <c r="O66"/>
  <c r="Q1283"/>
  <c r="R1283" s="1"/>
  <c r="K1393"/>
  <c r="Q853"/>
  <c r="R853" s="1"/>
  <c r="V1329"/>
  <c r="V373"/>
  <c r="Q406"/>
  <c r="P1389"/>
  <c r="Q410"/>
  <c r="R410" s="1"/>
  <c r="P73"/>
  <c r="V138"/>
  <c r="Q70"/>
  <c r="Q73" s="1"/>
  <c r="T1386"/>
  <c r="Q1277"/>
  <c r="Q1076"/>
  <c r="Q1007"/>
  <c r="Q1010" s="1"/>
  <c r="Q364"/>
  <c r="Q367" s="1"/>
  <c r="Q373" s="1"/>
  <c r="R373" s="1"/>
  <c r="I1255"/>
  <c r="V1255" s="1"/>
  <c r="J1393"/>
  <c r="Q1208"/>
  <c r="R1208" s="1"/>
  <c r="V1060"/>
  <c r="G687"/>
  <c r="T687" s="1"/>
  <c r="J1404"/>
  <c r="H1400"/>
  <c r="Q226"/>
  <c r="R226" s="1"/>
  <c r="Q953"/>
  <c r="I903"/>
  <c r="V903" s="1"/>
  <c r="I410"/>
  <c r="V410" s="1"/>
  <c r="P1364"/>
  <c r="P1391" s="1"/>
  <c r="V73"/>
  <c r="M1400"/>
  <c r="I1403"/>
  <c r="P1318"/>
  <c r="P1402" s="1"/>
  <c r="U1318"/>
  <c r="H1402"/>
  <c r="R1220"/>
  <c r="O1307"/>
  <c r="T1307"/>
  <c r="U842"/>
  <c r="P842"/>
  <c r="P1400" s="1"/>
  <c r="T280"/>
  <c r="G286"/>
  <c r="T286" s="1"/>
  <c r="T206"/>
  <c r="G210"/>
  <c r="T210" s="1"/>
  <c r="M1307"/>
  <c r="M1401" s="1"/>
  <c r="J1401"/>
  <c r="I1314"/>
  <c r="V1314" s="1"/>
  <c r="V1311"/>
  <c r="Q1358"/>
  <c r="Q1385" s="1"/>
  <c r="N1385"/>
  <c r="I1385"/>
  <c r="V1358"/>
  <c r="P1403"/>
  <c r="Q1266"/>
  <c r="I1303"/>
  <c r="V1303" s="1"/>
  <c r="V1300"/>
  <c r="T1053"/>
  <c r="O1053"/>
  <c r="N1392"/>
  <c r="Q1370"/>
  <c r="Q1392" s="1"/>
  <c r="O593"/>
  <c r="Q591"/>
  <c r="Q593" s="1"/>
  <c r="R593" s="1"/>
  <c r="O460"/>
  <c r="Q458"/>
  <c r="Q460" s="1"/>
  <c r="R460" s="1"/>
  <c r="I456"/>
  <c r="V456" s="1"/>
  <c r="V453"/>
  <c r="Q203"/>
  <c r="Q206" s="1"/>
  <c r="N206"/>
  <c r="N210" s="1"/>
  <c r="S206"/>
  <c r="F210"/>
  <c r="S210" s="1"/>
  <c r="U77"/>
  <c r="H1399"/>
  <c r="U19"/>
  <c r="U1010"/>
  <c r="H1014"/>
  <c r="U1014" s="1"/>
  <c r="S360"/>
  <c r="N360"/>
  <c r="Q360" s="1"/>
  <c r="I360"/>
  <c r="V360" s="1"/>
  <c r="K1362"/>
  <c r="K1374"/>
  <c r="K1404" s="1"/>
  <c r="I1064"/>
  <c r="V1064" s="1"/>
  <c r="V1062"/>
  <c r="I849"/>
  <c r="V849" s="1"/>
  <c r="V846"/>
  <c r="U367"/>
  <c r="H373"/>
  <c r="U373" s="1"/>
  <c r="G1389"/>
  <c r="T1385"/>
  <c r="U206"/>
  <c r="H210"/>
  <c r="U210" s="1"/>
  <c r="I145"/>
  <c r="V142"/>
  <c r="V66"/>
  <c r="H1391"/>
  <c r="U1391" s="1"/>
  <c r="U1364"/>
  <c r="I1003"/>
  <c r="V1003" s="1"/>
  <c r="S1003"/>
  <c r="N1003"/>
  <c r="Q1003" s="1"/>
  <c r="G1362"/>
  <c r="T1362" s="1"/>
  <c r="T1359"/>
  <c r="O1359"/>
  <c r="I1359"/>
  <c r="G1374"/>
  <c r="T1374" s="1"/>
  <c r="V1220"/>
  <c r="U1255"/>
  <c r="P1255"/>
  <c r="I1204"/>
  <c r="V1204" s="1"/>
  <c r="V1201"/>
  <c r="T676"/>
  <c r="O676"/>
  <c r="Q676" s="1"/>
  <c r="Q53"/>
  <c r="R53" s="1"/>
  <c r="R51"/>
  <c r="N1314"/>
  <c r="Q1311"/>
  <c r="Q1314" s="1"/>
  <c r="V1012"/>
  <c r="I1014"/>
  <c r="V1014" s="1"/>
  <c r="I687"/>
  <c r="V687" s="1"/>
  <c r="V685"/>
  <c r="I521"/>
  <c r="V521" s="1"/>
  <c r="V519"/>
  <c r="Q514"/>
  <c r="Q517" s="1"/>
  <c r="N517"/>
  <c r="N521" s="1"/>
  <c r="S517"/>
  <c r="F521"/>
  <c r="S521" s="1"/>
  <c r="N733"/>
  <c r="N737" s="1"/>
  <c r="Q730"/>
  <c r="Q733" s="1"/>
  <c r="G1391"/>
  <c r="T1391" s="1"/>
  <c r="T1364"/>
  <c r="U145"/>
  <c r="H149"/>
  <c r="U149" s="1"/>
  <c r="S582"/>
  <c r="N582"/>
  <c r="Q582" s="1"/>
  <c r="I582"/>
  <c r="V582" s="1"/>
  <c r="O964"/>
  <c r="Q962"/>
  <c r="Q964" s="1"/>
  <c r="T842"/>
  <c r="O842"/>
  <c r="Q842" s="1"/>
  <c r="U733"/>
  <c r="H737"/>
  <c r="U737" s="1"/>
  <c r="I77"/>
  <c r="V75"/>
  <c r="Q149"/>
  <c r="R149" s="1"/>
  <c r="R147"/>
  <c r="Q1361"/>
  <c r="Q1388" s="1"/>
  <c r="Q1386" s="1"/>
  <c r="N1388"/>
  <c r="N1386" s="1"/>
  <c r="V256"/>
  <c r="I260"/>
  <c r="V260" s="1"/>
  <c r="T163"/>
  <c r="G1399"/>
  <c r="O1401"/>
  <c r="Q901"/>
  <c r="R901" s="1"/>
  <c r="Q1248"/>
  <c r="Q1251" s="1"/>
  <c r="Q1201"/>
  <c r="Q1204" s="1"/>
  <c r="M1404"/>
  <c r="Q210"/>
  <c r="R210" s="1"/>
  <c r="P77"/>
  <c r="Q1206"/>
  <c r="I914"/>
  <c r="V914" s="1"/>
  <c r="O1393"/>
  <c r="Q138"/>
  <c r="Q680"/>
  <c r="Q683" s="1"/>
  <c r="Q1131"/>
  <c r="R1131" s="1"/>
  <c r="T373"/>
  <c r="I1318"/>
  <c r="V1318" s="1"/>
  <c r="Q1318"/>
  <c r="R1318" s="1"/>
  <c r="Q1255"/>
  <c r="R1255" s="1"/>
  <c r="M1389"/>
  <c r="M1393" s="1"/>
  <c r="I1208"/>
  <c r="V1208" s="1"/>
  <c r="V735"/>
  <c r="Q280"/>
  <c r="Q286" s="1"/>
  <c r="R286" s="1"/>
  <c r="G964"/>
  <c r="T964" s="1"/>
  <c r="N1307"/>
  <c r="Q1053"/>
  <c r="Q903"/>
  <c r="P853"/>
  <c r="H853"/>
  <c r="U853" s="1"/>
  <c r="V70"/>
  <c r="H1734" i="8"/>
  <c r="U1651"/>
  <c r="Q103"/>
  <c r="Q112" s="1"/>
  <c r="R112" s="1"/>
  <c r="R98"/>
  <c r="S171"/>
  <c r="N171"/>
  <c r="I171"/>
  <c r="V171" s="1"/>
  <c r="I474"/>
  <c r="V474" s="1"/>
  <c r="V465"/>
  <c r="I202"/>
  <c r="V202" s="1"/>
  <c r="V193"/>
  <c r="I1726"/>
  <c r="N1726"/>
  <c r="H1732"/>
  <c r="U1622"/>
  <c r="F1732"/>
  <c r="S1622"/>
  <c r="J1726"/>
  <c r="M1695"/>
  <c r="M1726" s="1"/>
  <c r="I1195"/>
  <c r="V1195" s="1"/>
  <c r="V1190"/>
  <c r="V1141"/>
  <c r="I1150"/>
  <c r="V1150" s="1"/>
  <c r="I641"/>
  <c r="V641" s="1"/>
  <c r="V636"/>
  <c r="I457"/>
  <c r="V457" s="1"/>
  <c r="V452"/>
  <c r="I112"/>
  <c r="V112" s="1"/>
  <c r="V103"/>
  <c r="T337"/>
  <c r="O337"/>
  <c r="T252"/>
  <c r="G261"/>
  <c r="T261" s="1"/>
  <c r="T171"/>
  <c r="O171"/>
  <c r="O1693"/>
  <c r="O1722"/>
  <c r="O1724" s="1"/>
  <c r="Q1733"/>
  <c r="R1636"/>
  <c r="U247"/>
  <c r="P247"/>
  <c r="I658"/>
  <c r="V658" s="1"/>
  <c r="V649"/>
  <c r="I1559"/>
  <c r="V1554"/>
  <c r="I1119"/>
  <c r="V1119" s="1"/>
  <c r="S1119"/>
  <c r="N1119"/>
  <c r="Q1119" s="1"/>
  <c r="H1731"/>
  <c r="U81"/>
  <c r="P81"/>
  <c r="P1731" s="1"/>
  <c r="I22"/>
  <c r="V13"/>
  <c r="G1726"/>
  <c r="T1726" s="1"/>
  <c r="T1695"/>
  <c r="O1695"/>
  <c r="O1726" s="1"/>
  <c r="I1391"/>
  <c r="V1391" s="1"/>
  <c r="V1390"/>
  <c r="H1711"/>
  <c r="U1704"/>
  <c r="P1704"/>
  <c r="H1727"/>
  <c r="U1727" s="1"/>
  <c r="I503"/>
  <c r="V503" s="1"/>
  <c r="V498"/>
  <c r="H1724"/>
  <c r="U1722"/>
  <c r="T247"/>
  <c r="O247"/>
  <c r="G1731"/>
  <c r="T81"/>
  <c r="O81"/>
  <c r="O1731" s="1"/>
  <c r="S897"/>
  <c r="N897"/>
  <c r="Q897" s="1"/>
  <c r="I897"/>
  <c r="V897" s="1"/>
  <c r="S835"/>
  <c r="N835"/>
  <c r="Q835" s="1"/>
  <c r="I835"/>
  <c r="V835" s="1"/>
  <c r="F1731"/>
  <c r="I81"/>
  <c r="S81"/>
  <c r="N81"/>
  <c r="I1693"/>
  <c r="V1691"/>
  <c r="I1722"/>
  <c r="F1730"/>
  <c r="S22"/>
  <c r="N86"/>
  <c r="Q84"/>
  <c r="Q86" s="1"/>
  <c r="V84"/>
  <c r="I86"/>
  <c r="M1732"/>
  <c r="Q1013"/>
  <c r="R1013" s="1"/>
  <c r="Q881"/>
  <c r="R881" s="1"/>
  <c r="Q748"/>
  <c r="R748" s="1"/>
  <c r="Q625"/>
  <c r="R625" s="1"/>
  <c r="S95"/>
  <c r="N457"/>
  <c r="Q79"/>
  <c r="R79" s="1"/>
  <c r="H95"/>
  <c r="U95" s="1"/>
  <c r="V1696"/>
  <c r="Q1362"/>
  <c r="R1362" s="1"/>
  <c r="Q1289"/>
  <c r="R1289" s="1"/>
  <c r="Q911"/>
  <c r="R911" s="1"/>
  <c r="O1732"/>
  <c r="Q1089"/>
  <c r="R1089" s="1"/>
  <c r="Q412"/>
  <c r="R412" s="1"/>
  <c r="Q321"/>
  <c r="R321" s="1"/>
  <c r="Q849"/>
  <c r="R849" s="1"/>
  <c r="Q1575"/>
  <c r="R1575" s="1"/>
  <c r="Q1545"/>
  <c r="R1545" s="1"/>
  <c r="Q1502"/>
  <c r="R1502" s="1"/>
  <c r="V1497"/>
  <c r="Q1128"/>
  <c r="Q1133" s="1"/>
  <c r="R1133" s="1"/>
  <c r="N95"/>
  <c r="Q1707"/>
  <c r="N1622"/>
  <c r="N1732" s="1"/>
  <c r="Q1243"/>
  <c r="Q155"/>
  <c r="R155" s="1"/>
  <c r="Q141"/>
  <c r="R141" s="1"/>
  <c r="Q51"/>
  <c r="R51" s="1"/>
  <c r="Q337"/>
  <c r="Q346"/>
  <c r="Q351" s="1"/>
  <c r="Q180"/>
  <c r="Q185" s="1"/>
  <c r="R185" s="1"/>
  <c r="K1728"/>
  <c r="F1734"/>
  <c r="S1651"/>
  <c r="F1711"/>
  <c r="S1704"/>
  <c r="N1704"/>
  <c r="F1727"/>
  <c r="I1704"/>
  <c r="I1181"/>
  <c r="V1181" s="1"/>
  <c r="S1181"/>
  <c r="N1181"/>
  <c r="Q1181" s="1"/>
  <c r="I95"/>
  <c r="V95" s="1"/>
  <c r="V90"/>
  <c r="H1730"/>
  <c r="U22"/>
  <c r="G1732"/>
  <c r="T1622"/>
  <c r="U1695"/>
  <c r="P1695"/>
  <c r="P1726" s="1"/>
  <c r="H1726"/>
  <c r="U1726" s="1"/>
  <c r="S1043"/>
  <c r="N1043"/>
  <c r="Q1043" s="1"/>
  <c r="I1043"/>
  <c r="V1043" s="1"/>
  <c r="I551"/>
  <c r="V551" s="1"/>
  <c r="S551"/>
  <c r="N551"/>
  <c r="Q551" s="1"/>
  <c r="I1319"/>
  <c r="V1319" s="1"/>
  <c r="V1314"/>
  <c r="I252"/>
  <c r="I261" s="1"/>
  <c r="V261" s="1"/>
  <c r="V250"/>
  <c r="O252"/>
  <c r="O261" s="1"/>
  <c r="Q250"/>
  <c r="G1724"/>
  <c r="T1722"/>
  <c r="I731"/>
  <c r="V731" s="1"/>
  <c r="V726"/>
  <c r="I1212"/>
  <c r="V1212" s="1"/>
  <c r="V1203"/>
  <c r="I247"/>
  <c r="V247" s="1"/>
  <c r="S247"/>
  <c r="N247"/>
  <c r="Q247" s="1"/>
  <c r="I185"/>
  <c r="V185" s="1"/>
  <c r="V180"/>
  <c r="I1733"/>
  <c r="V1636"/>
  <c r="I1133"/>
  <c r="V1133" s="1"/>
  <c r="V1128"/>
  <c r="R91"/>
  <c r="Q90"/>
  <c r="Q95" s="1"/>
  <c r="R95" s="1"/>
  <c r="Q13"/>
  <c r="Q22" s="1"/>
  <c r="R8"/>
  <c r="V1579"/>
  <c r="I1584"/>
  <c r="G1727"/>
  <c r="T1727" s="1"/>
  <c r="G1711"/>
  <c r="T1704"/>
  <c r="O1704"/>
  <c r="J1711"/>
  <c r="J1735" s="1"/>
  <c r="J1727"/>
  <c r="J1728" s="1"/>
  <c r="M1704"/>
  <c r="I1622"/>
  <c r="V1617"/>
  <c r="I442"/>
  <c r="V442" s="1"/>
  <c r="S442"/>
  <c r="N442"/>
  <c r="Q442" s="1"/>
  <c r="M1693"/>
  <c r="M1722"/>
  <c r="M1724" s="1"/>
  <c r="P1722"/>
  <c r="P1724" s="1"/>
  <c r="P1693"/>
  <c r="V1692"/>
  <c r="I1723"/>
  <c r="I565"/>
  <c r="V565" s="1"/>
  <c r="V560"/>
  <c r="I351"/>
  <c r="V351" s="1"/>
  <c r="V346"/>
  <c r="N1722"/>
  <c r="N1724" s="1"/>
  <c r="Q1691"/>
  <c r="N1693"/>
  <c r="F1724"/>
  <c r="S1722"/>
  <c r="Q1319"/>
  <c r="R1319" s="1"/>
  <c r="Q928"/>
  <c r="R928" s="1"/>
  <c r="Q1641"/>
  <c r="Q1651" s="1"/>
  <c r="Q1517"/>
  <c r="R1517" s="1"/>
  <c r="S1559"/>
  <c r="S1726"/>
  <c r="Q1531"/>
  <c r="R1531" s="1"/>
  <c r="I1502"/>
  <c r="V1502" s="1"/>
  <c r="Q717"/>
  <c r="Q1706"/>
  <c r="Q636"/>
  <c r="Q641" s="1"/>
  <c r="R641" s="1"/>
  <c r="Q452"/>
  <c r="Q457" s="1"/>
  <c r="R457" s="1"/>
  <c r="Q65"/>
  <c r="R65" s="1"/>
  <c r="M1559"/>
  <c r="M1733" s="1"/>
  <c r="P1733"/>
  <c r="Q1390"/>
  <c r="R1390" s="1"/>
  <c r="Q1303"/>
  <c r="R1303" s="1"/>
  <c r="Q1165"/>
  <c r="R1165" s="1"/>
  <c r="Q1117"/>
  <c r="R1117" s="1"/>
  <c r="Q335"/>
  <c r="R335" s="1"/>
  <c r="Q307"/>
  <c r="R307" s="1"/>
  <c r="Q731"/>
  <c r="R731" s="1"/>
  <c r="Q503"/>
  <c r="R503" s="1"/>
  <c r="F1733"/>
  <c r="I1651"/>
  <c r="T1559"/>
  <c r="Q1305"/>
  <c r="Q245"/>
  <c r="R245" s="1"/>
  <c r="Q127"/>
  <c r="R127" s="1"/>
  <c r="K1735"/>
  <c r="Q1617"/>
  <c r="Q1622" s="1"/>
  <c r="S641"/>
  <c r="Q231"/>
  <c r="R231" s="1"/>
  <c r="U1693"/>
  <c r="I337"/>
  <c r="V337" s="1"/>
  <c r="Q217"/>
  <c r="R217" s="1"/>
  <c r="S1693"/>
  <c r="S86"/>
  <c r="AW16" i="19" l="1"/>
  <c r="AC45"/>
  <c r="AW45" s="1"/>
  <c r="AP45"/>
  <c r="AP15"/>
  <c r="AP40" s="1"/>
  <c r="Z40"/>
  <c r="AT40" s="1"/>
  <c r="AT42" s="1"/>
  <c r="AT15"/>
  <c r="AS45"/>
  <c r="Q1307" i="11"/>
  <c r="R1307" s="1"/>
  <c r="N1401"/>
  <c r="V77"/>
  <c r="O1362"/>
  <c r="O1374"/>
  <c r="V1385"/>
  <c r="Q1399"/>
  <c r="R19"/>
  <c r="I1391"/>
  <c r="V1391" s="1"/>
  <c r="V1364"/>
  <c r="U1253"/>
  <c r="P1253"/>
  <c r="T1253"/>
  <c r="O1253"/>
  <c r="Q1253" s="1"/>
  <c r="I1253"/>
  <c r="V1253" s="1"/>
  <c r="V733"/>
  <c r="I737"/>
  <c r="V737" s="1"/>
  <c r="I1386"/>
  <c r="V1386" s="1"/>
  <c r="I1390"/>
  <c r="I1392"/>
  <c r="V1392" s="1"/>
  <c r="V1370"/>
  <c r="P1374"/>
  <c r="P1362"/>
  <c r="P1404"/>
  <c r="H1404"/>
  <c r="Q1389"/>
  <c r="Q1393" s="1"/>
  <c r="Q1402"/>
  <c r="P1393"/>
  <c r="G1404"/>
  <c r="O1404"/>
  <c r="Q521"/>
  <c r="R521" s="1"/>
  <c r="Q687"/>
  <c r="R687" s="1"/>
  <c r="Q1014"/>
  <c r="R1014" s="1"/>
  <c r="M1362"/>
  <c r="I853"/>
  <c r="V853" s="1"/>
  <c r="F1404"/>
  <c r="N1400"/>
  <c r="Q737"/>
  <c r="R737" s="1"/>
  <c r="U1362"/>
  <c r="V1307"/>
  <c r="I1362"/>
  <c r="V1359"/>
  <c r="I1374"/>
  <c r="V1374" s="1"/>
  <c r="V145"/>
  <c r="I149"/>
  <c r="V149" s="1"/>
  <c r="T1389"/>
  <c r="G1393"/>
  <c r="T1393" s="1"/>
  <c r="Q1403"/>
  <c r="R1266"/>
  <c r="Q1401"/>
  <c r="R1076"/>
  <c r="N1374"/>
  <c r="N1404" s="1"/>
  <c r="Q1359"/>
  <c r="N1362"/>
  <c r="T273"/>
  <c r="O273"/>
  <c r="Q273" s="1"/>
  <c r="I273"/>
  <c r="H1393"/>
  <c r="U1393" s="1"/>
  <c r="U1389"/>
  <c r="V206"/>
  <c r="I210"/>
  <c r="V210" s="1"/>
  <c r="I1399"/>
  <c r="V19"/>
  <c r="F1393"/>
  <c r="S1393" s="1"/>
  <c r="S1389"/>
  <c r="I1402"/>
  <c r="N1389"/>
  <c r="N1393" s="1"/>
  <c r="Q77"/>
  <c r="Q1254"/>
  <c r="Q66"/>
  <c r="Q1400" s="1"/>
  <c r="I460"/>
  <c r="V460" s="1"/>
  <c r="U1374"/>
  <c r="Q1734" i="8"/>
  <c r="R1651"/>
  <c r="Q1732"/>
  <c r="R1622"/>
  <c r="I1734"/>
  <c r="V1651"/>
  <c r="M1727"/>
  <c r="M1711"/>
  <c r="M1735" s="1"/>
  <c r="Q1730"/>
  <c r="R22"/>
  <c r="Q252"/>
  <c r="Q261" s="1"/>
  <c r="R261" s="1"/>
  <c r="R250"/>
  <c r="I1727"/>
  <c r="V1727" s="1"/>
  <c r="I1711"/>
  <c r="V1704"/>
  <c r="N1711"/>
  <c r="N1735" s="1"/>
  <c r="N1727"/>
  <c r="Q1704"/>
  <c r="F1735"/>
  <c r="S1711"/>
  <c r="N1731"/>
  <c r="Q81"/>
  <c r="I1731"/>
  <c r="V81"/>
  <c r="U1724"/>
  <c r="H1728"/>
  <c r="U1728" s="1"/>
  <c r="P1711"/>
  <c r="P1735" s="1"/>
  <c r="P1727"/>
  <c r="H1735"/>
  <c r="U1711"/>
  <c r="N1728"/>
  <c r="P1728"/>
  <c r="Q1695"/>
  <c r="Q1726" s="1"/>
  <c r="V1695"/>
  <c r="S1724"/>
  <c r="F1728"/>
  <c r="S1728" s="1"/>
  <c r="Q1693"/>
  <c r="Q1722"/>
  <c r="Q1724" s="1"/>
  <c r="I1725"/>
  <c r="V1723"/>
  <c r="I1732"/>
  <c r="V1622"/>
  <c r="O1727"/>
  <c r="O1728" s="1"/>
  <c r="O1711"/>
  <c r="O1735" s="1"/>
  <c r="G1735"/>
  <c r="T1711"/>
  <c r="V1584"/>
  <c r="I1593"/>
  <c r="V1593" s="1"/>
  <c r="G1728"/>
  <c r="T1728" s="1"/>
  <c r="T1724"/>
  <c r="I1724"/>
  <c r="V1722"/>
  <c r="V22"/>
  <c r="M1728"/>
  <c r="S1727"/>
  <c r="V1693"/>
  <c r="V1559"/>
  <c r="V1726"/>
  <c r="Q171"/>
  <c r="V1362" i="11" l="1"/>
  <c r="V273"/>
  <c r="I1400"/>
  <c r="Q1362"/>
  <c r="Q1374"/>
  <c r="Q1383" s="1"/>
  <c r="R77"/>
  <c r="O1400"/>
  <c r="I1389"/>
  <c r="I1404"/>
  <c r="I1728" i="8"/>
  <c r="V1728" s="1"/>
  <c r="V1724"/>
  <c r="Q1727"/>
  <c r="Q1728" s="1"/>
  <c r="Q1711"/>
  <c r="I1735"/>
  <c r="V1711"/>
  <c r="I1730"/>
  <c r="Q1731"/>
  <c r="Q1404" i="11" l="1"/>
  <c r="V1389"/>
  <c r="I1393"/>
  <c r="V1393" s="1"/>
  <c r="Q1735" i="8"/>
  <c r="R1730"/>
  <c r="AW45" i="14" l="1"/>
  <c r="AV45"/>
  <c r="AU45"/>
  <c r="AT45"/>
  <c r="AO45"/>
  <c r="AM45"/>
  <c r="I45" i="13"/>
  <c r="H45"/>
  <c r="G45"/>
  <c r="F45"/>
  <c r="I33"/>
  <c r="H33"/>
  <c r="G33"/>
  <c r="F33"/>
  <c r="I28"/>
  <c r="H28"/>
  <c r="G28"/>
  <c r="F28"/>
  <c r="I22"/>
  <c r="H22"/>
  <c r="G22"/>
  <c r="F22"/>
  <c r="I16"/>
  <c r="H16"/>
  <c r="G16"/>
  <c r="F16"/>
  <c r="I15"/>
  <c r="H15"/>
  <c r="G15"/>
  <c r="F15"/>
  <c r="I17"/>
  <c r="I18"/>
  <c r="I19"/>
  <c r="I20"/>
  <c r="I23"/>
  <c r="I24"/>
  <c r="I25"/>
  <c r="I26"/>
  <c r="I29"/>
  <c r="I30"/>
  <c r="I31"/>
  <c r="H40"/>
  <c r="G40"/>
  <c r="F40"/>
  <c r="I38"/>
  <c r="I37"/>
  <c r="I36"/>
  <c r="I35"/>
  <c r="I34"/>
  <c r="I13"/>
  <c r="I11"/>
  <c r="I9"/>
  <c r="I40" l="1"/>
  <c r="C9" i="14" l="1"/>
  <c r="P19" l="1"/>
  <c r="T9"/>
  <c r="S9"/>
  <c r="R26"/>
  <c r="R24"/>
  <c r="R9"/>
  <c r="P37"/>
  <c r="O37"/>
  <c r="P35"/>
  <c r="O34"/>
  <c r="P31"/>
  <c r="O30"/>
  <c r="P11"/>
  <c r="P9"/>
  <c r="O9"/>
  <c r="N37"/>
  <c r="N31"/>
  <c r="N26"/>
  <c r="N24"/>
  <c r="N23"/>
  <c r="N20"/>
  <c r="N19"/>
  <c r="N18"/>
  <c r="N17"/>
  <c r="N11"/>
  <c r="N9"/>
  <c r="F31"/>
  <c r="AI31" s="1"/>
  <c r="F11"/>
  <c r="AI11" s="1"/>
  <c r="C11"/>
  <c r="F37"/>
  <c r="AI37" s="1"/>
  <c r="C35"/>
  <c r="F26"/>
  <c r="AI26" s="1"/>
  <c r="N16" l="1"/>
  <c r="N34"/>
  <c r="P34"/>
  <c r="D35"/>
  <c r="O35"/>
  <c r="R23"/>
  <c r="O29"/>
  <c r="O31"/>
  <c r="B11"/>
  <c r="D11"/>
  <c r="O11"/>
  <c r="P25"/>
  <c r="T11"/>
  <c r="S37"/>
  <c r="T36"/>
  <c r="T35"/>
  <c r="S11"/>
  <c r="T37"/>
  <c r="O36"/>
  <c r="C19"/>
  <c r="H18"/>
  <c r="AK18" s="1"/>
  <c r="P26"/>
  <c r="P18"/>
  <c r="P20"/>
  <c r="P29"/>
  <c r="C30"/>
  <c r="B23"/>
  <c r="D23"/>
  <c r="B24"/>
  <c r="N25"/>
  <c r="N22" s="1"/>
  <c r="O23"/>
  <c r="O24"/>
  <c r="D25"/>
  <c r="B18"/>
  <c r="C23"/>
  <c r="C18"/>
  <c r="O25"/>
  <c r="P30"/>
  <c r="P38"/>
  <c r="F13"/>
  <c r="AI13" s="1"/>
  <c r="D13"/>
  <c r="B13"/>
  <c r="H9"/>
  <c r="AK9" s="1"/>
  <c r="G9"/>
  <c r="AJ9" s="1"/>
  <c r="F9"/>
  <c r="AI9" s="1"/>
  <c r="D9"/>
  <c r="B9"/>
  <c r="AI40" l="1"/>
  <c r="AL9"/>
  <c r="P28"/>
  <c r="H24"/>
  <c r="AK24" s="1"/>
  <c r="O28"/>
  <c r="O38"/>
  <c r="O33" s="1"/>
  <c r="B37"/>
  <c r="D37"/>
  <c r="D34"/>
  <c r="B34"/>
  <c r="C31"/>
  <c r="N29"/>
  <c r="B19"/>
  <c r="O18"/>
  <c r="S18"/>
  <c r="S34"/>
  <c r="P23"/>
  <c r="S35"/>
  <c r="T34"/>
  <c r="P24"/>
  <c r="C36"/>
  <c r="C38"/>
  <c r="S20"/>
  <c r="S25"/>
  <c r="D18"/>
  <c r="T19"/>
  <c r="G11"/>
  <c r="AJ11" s="1"/>
  <c r="F24"/>
  <c r="AI24" s="1"/>
  <c r="R11"/>
  <c r="H11"/>
  <c r="AK11" s="1"/>
  <c r="N38"/>
  <c r="C37"/>
  <c r="B36"/>
  <c r="B35"/>
  <c r="O13"/>
  <c r="D31"/>
  <c r="H37"/>
  <c r="AK37" s="1"/>
  <c r="H34"/>
  <c r="AK34" s="1"/>
  <c r="F34"/>
  <c r="AI34" s="1"/>
  <c r="N30"/>
  <c r="B30"/>
  <c r="R34"/>
  <c r="D20"/>
  <c r="D19"/>
  <c r="O26"/>
  <c r="O22" s="1"/>
  <c r="B26"/>
  <c r="D29"/>
  <c r="B20"/>
  <c r="C29"/>
  <c r="G29"/>
  <c r="AJ29" s="1"/>
  <c r="F19"/>
  <c r="AI19" s="1"/>
  <c r="S26"/>
  <c r="H25"/>
  <c r="AK25" s="1"/>
  <c r="S24"/>
  <c r="T18"/>
  <c r="P13"/>
  <c r="N13"/>
  <c r="N45" s="1"/>
  <c r="B38"/>
  <c r="N36"/>
  <c r="N35"/>
  <c r="H38"/>
  <c r="AK38" s="1"/>
  <c r="R36"/>
  <c r="C34"/>
  <c r="B31"/>
  <c r="G38"/>
  <c r="AJ38" s="1"/>
  <c r="D30"/>
  <c r="R31"/>
  <c r="G31"/>
  <c r="AJ31" s="1"/>
  <c r="B29"/>
  <c r="C26"/>
  <c r="D26"/>
  <c r="O20"/>
  <c r="O19"/>
  <c r="B25"/>
  <c r="B17"/>
  <c r="C20"/>
  <c r="F20"/>
  <c r="AI20" s="1"/>
  <c r="H19"/>
  <c r="AK19" s="1"/>
  <c r="G18"/>
  <c r="AJ18" s="1"/>
  <c r="T26"/>
  <c r="S23"/>
  <c r="G24"/>
  <c r="AJ24" s="1"/>
  <c r="AF38" i="13"/>
  <c r="AE38"/>
  <c r="AD38"/>
  <c r="AF37"/>
  <c r="AE37"/>
  <c r="AD37"/>
  <c r="AF36"/>
  <c r="AE36"/>
  <c r="AD36"/>
  <c r="AF35"/>
  <c r="AE35"/>
  <c r="AD35"/>
  <c r="AF34"/>
  <c r="AE34"/>
  <c r="AD34"/>
  <c r="AF31"/>
  <c r="AE31"/>
  <c r="AD31"/>
  <c r="AF30"/>
  <c r="AE30"/>
  <c r="AD30"/>
  <c r="AF29"/>
  <c r="AE29"/>
  <c r="AD29"/>
  <c r="AF26"/>
  <c r="AE26"/>
  <c r="AD26"/>
  <c r="AF25"/>
  <c r="AE25"/>
  <c r="AD25"/>
  <c r="AF24"/>
  <c r="AE24"/>
  <c r="AD24"/>
  <c r="AF23"/>
  <c r="AE23"/>
  <c r="AD23"/>
  <c r="AF20"/>
  <c r="AE20"/>
  <c r="AD20"/>
  <c r="AF13"/>
  <c r="AE13"/>
  <c r="AD13"/>
  <c r="AB13"/>
  <c r="AL11" i="14" l="1"/>
  <c r="AN11" s="1"/>
  <c r="T38"/>
  <c r="T33" s="1"/>
  <c r="S22"/>
  <c r="H23"/>
  <c r="AK23" s="1"/>
  <c r="S19"/>
  <c r="P22"/>
  <c r="N28"/>
  <c r="T24"/>
  <c r="H26"/>
  <c r="AK26" s="1"/>
  <c r="R19"/>
  <c r="T25"/>
  <c r="T29"/>
  <c r="C17"/>
  <c r="C21" s="1"/>
  <c r="N33"/>
  <c r="O17"/>
  <c r="O16" s="1"/>
  <c r="O15" s="1"/>
  <c r="T23"/>
  <c r="D24"/>
  <c r="S31"/>
  <c r="T31"/>
  <c r="S30"/>
  <c r="S38"/>
  <c r="F23"/>
  <c r="AI23" s="1"/>
  <c r="T17"/>
  <c r="H17"/>
  <c r="AK17" s="1"/>
  <c r="G26"/>
  <c r="AJ26" s="1"/>
  <c r="R20"/>
  <c r="P17"/>
  <c r="P16" s="1"/>
  <c r="P45" s="1"/>
  <c r="G17"/>
  <c r="AJ17" s="1"/>
  <c r="G25"/>
  <c r="AJ25" s="1"/>
  <c r="F29"/>
  <c r="AI29" s="1"/>
  <c r="H30"/>
  <c r="AK30" s="1"/>
  <c r="R35"/>
  <c r="F36"/>
  <c r="AI36" s="1"/>
  <c r="T20"/>
  <c r="S17"/>
  <c r="S16" s="1"/>
  <c r="H31"/>
  <c r="AK31" s="1"/>
  <c r="F17"/>
  <c r="AI17" s="1"/>
  <c r="R17"/>
  <c r="F25"/>
  <c r="AI25" s="1"/>
  <c r="G19"/>
  <c r="AJ19" s="1"/>
  <c r="AL19" s="1"/>
  <c r="AN19" s="1"/>
  <c r="F30"/>
  <c r="AI30" s="1"/>
  <c r="R30"/>
  <c r="H36"/>
  <c r="AK36" s="1"/>
  <c r="AQ36" s="1"/>
  <c r="F38"/>
  <c r="AI38" s="1"/>
  <c r="T30"/>
  <c r="G37"/>
  <c r="AJ37" s="1"/>
  <c r="T13"/>
  <c r="C25"/>
  <c r="R25"/>
  <c r="R22" s="1"/>
  <c r="H29"/>
  <c r="AK29" s="1"/>
  <c r="C24"/>
  <c r="R18"/>
  <c r="R38"/>
  <c r="R13"/>
  <c r="S29"/>
  <c r="G23"/>
  <c r="AJ23" s="1"/>
  <c r="G20"/>
  <c r="AJ20" s="1"/>
  <c r="D17"/>
  <c r="F18"/>
  <c r="AI18" s="1"/>
  <c r="AL18" s="1"/>
  <c r="AN18" s="1"/>
  <c r="R29"/>
  <c r="G34"/>
  <c r="AJ34" s="1"/>
  <c r="F35"/>
  <c r="AI35" s="1"/>
  <c r="R37"/>
  <c r="AL17" l="1"/>
  <c r="AN17" s="1"/>
  <c r="O45"/>
  <c r="N15"/>
  <c r="T22"/>
  <c r="T28"/>
  <c r="R33"/>
  <c r="R28"/>
  <c r="S28"/>
  <c r="R16"/>
  <c r="R45" s="1"/>
  <c r="T16"/>
  <c r="T45" s="1"/>
  <c r="T15" l="1"/>
  <c r="R15"/>
  <c r="T9" i="13" l="1"/>
  <c r="S9"/>
  <c r="R9"/>
  <c r="AB9"/>
  <c r="AA9"/>
  <c r="Z9"/>
  <c r="P9"/>
  <c r="O9"/>
  <c r="N9"/>
  <c r="O38"/>
  <c r="S37"/>
  <c r="Z37"/>
  <c r="O37"/>
  <c r="N37"/>
  <c r="T36"/>
  <c r="R36"/>
  <c r="Z36"/>
  <c r="T35"/>
  <c r="R35"/>
  <c r="P35"/>
  <c r="O35"/>
  <c r="N35"/>
  <c r="S34"/>
  <c r="R34"/>
  <c r="Z34"/>
  <c r="O34"/>
  <c r="N34"/>
  <c r="S31"/>
  <c r="O31"/>
  <c r="S30"/>
  <c r="O30"/>
  <c r="S29"/>
  <c r="S28" s="1"/>
  <c r="AB29"/>
  <c r="Z29"/>
  <c r="O29"/>
  <c r="S20"/>
  <c r="Z20"/>
  <c r="O20"/>
  <c r="AE19"/>
  <c r="T19"/>
  <c r="P19"/>
  <c r="N19"/>
  <c r="AF18"/>
  <c r="S18"/>
  <c r="Z18"/>
  <c r="O18"/>
  <c r="Z25"/>
  <c r="AB25"/>
  <c r="P25"/>
  <c r="AA24"/>
  <c r="T23"/>
  <c r="R23"/>
  <c r="P17"/>
  <c r="B17"/>
  <c r="J17" s="1"/>
  <c r="B11"/>
  <c r="J11" s="1"/>
  <c r="O28" l="1"/>
  <c r="AB17"/>
  <c r="AB36"/>
  <c r="R24"/>
  <c r="T24"/>
  <c r="AA30"/>
  <c r="AA34"/>
  <c r="AA38"/>
  <c r="AB11"/>
  <c r="AB18"/>
  <c r="AB20"/>
  <c r="Z35"/>
  <c r="AA19"/>
  <c r="AA31"/>
  <c r="AA35"/>
  <c r="AA37"/>
  <c r="AB35"/>
  <c r="AB37"/>
  <c r="N17"/>
  <c r="AT17" s="1"/>
  <c r="O26"/>
  <c r="AB26"/>
  <c r="P26"/>
  <c r="R26"/>
  <c r="P18"/>
  <c r="T18"/>
  <c r="Z19"/>
  <c r="AB19"/>
  <c r="N20"/>
  <c r="AA20"/>
  <c r="T20"/>
  <c r="N29"/>
  <c r="T34"/>
  <c r="AA36"/>
  <c r="Z38"/>
  <c r="S17"/>
  <c r="R25"/>
  <c r="T25"/>
  <c r="R19"/>
  <c r="P29"/>
  <c r="T29"/>
  <c r="N30"/>
  <c r="R30"/>
  <c r="N31"/>
  <c r="Z31"/>
  <c r="R31"/>
  <c r="R29"/>
  <c r="N13"/>
  <c r="P13"/>
  <c r="R13"/>
  <c r="T13"/>
  <c r="S35"/>
  <c r="P37"/>
  <c r="T37"/>
  <c r="P38"/>
  <c r="R37"/>
  <c r="N38"/>
  <c r="R38"/>
  <c r="Z13"/>
  <c r="R11"/>
  <c r="Z11"/>
  <c r="AT11"/>
  <c r="S11"/>
  <c r="O13"/>
  <c r="AA13"/>
  <c r="S13"/>
  <c r="P11"/>
  <c r="AD18"/>
  <c r="AE17"/>
  <c r="AD17"/>
  <c r="AF11"/>
  <c r="Z33" l="1"/>
  <c r="AA11"/>
  <c r="R17"/>
  <c r="AB34"/>
  <c r="P31"/>
  <c r="AB30"/>
  <c r="S26"/>
  <c r="Z26"/>
  <c r="Z17"/>
  <c r="Z16" s="1"/>
  <c r="Z45" s="1"/>
  <c r="AB16"/>
  <c r="AB45" s="1"/>
  <c r="AB38"/>
  <c r="P34"/>
  <c r="T31"/>
  <c r="AB31"/>
  <c r="P30"/>
  <c r="AA29"/>
  <c r="AA28" s="1"/>
  <c r="R20"/>
  <c r="P20"/>
  <c r="AF19"/>
  <c r="S19"/>
  <c r="S16" s="1"/>
  <c r="S45" s="1"/>
  <c r="O19"/>
  <c r="AE18"/>
  <c r="R18"/>
  <c r="AA18"/>
  <c r="N18"/>
  <c r="T26"/>
  <c r="T22" s="1"/>
  <c r="AA26"/>
  <c r="N26"/>
  <c r="AB24"/>
  <c r="AA23"/>
  <c r="AA33"/>
  <c r="S24"/>
  <c r="S23"/>
  <c r="T11"/>
  <c r="T17"/>
  <c r="T16" s="1"/>
  <c r="T45" s="1"/>
  <c r="S25"/>
  <c r="O23"/>
  <c r="AE11"/>
  <c r="O11"/>
  <c r="O36"/>
  <c r="V13"/>
  <c r="P36"/>
  <c r="AA25"/>
  <c r="Z24"/>
  <c r="N24"/>
  <c r="AA17"/>
  <c r="Z23"/>
  <c r="O25"/>
  <c r="P24"/>
  <c r="O17"/>
  <c r="AF17"/>
  <c r="X13"/>
  <c r="W13"/>
  <c r="AD11"/>
  <c r="AG11" s="1"/>
  <c r="AD19"/>
  <c r="AG20"/>
  <c r="O33" l="1"/>
  <c r="O16"/>
  <c r="AA16"/>
  <c r="AA45" s="1"/>
  <c r="Z22"/>
  <c r="AB23"/>
  <c r="AB22" s="1"/>
  <c r="O24"/>
  <c r="AA22"/>
  <c r="AB28"/>
  <c r="AB33"/>
  <c r="N25"/>
  <c r="S22"/>
  <c r="N23"/>
  <c r="P23"/>
  <c r="O22" l="1"/>
  <c r="O45"/>
  <c r="AA15"/>
  <c r="AA40" s="1"/>
  <c r="AA42" s="1"/>
  <c r="AB15"/>
  <c r="O15" l="1"/>
  <c r="H150" i="7"/>
  <c r="G150"/>
  <c r="F150"/>
  <c r="D150"/>
  <c r="C150"/>
  <c r="B150"/>
  <c r="F272"/>
  <c r="F269" s="1"/>
  <c r="F267"/>
  <c r="F264" s="1"/>
  <c r="F262"/>
  <c r="F259" s="1"/>
  <c r="F257"/>
  <c r="F254" s="1"/>
  <c r="F252"/>
  <c r="F249" s="1"/>
  <c r="F247"/>
  <c r="F244" s="1"/>
  <c r="F242"/>
  <c r="F239" s="1"/>
  <c r="F237"/>
  <c r="F234" s="1"/>
  <c r="F232"/>
  <c r="F229" s="1"/>
  <c r="F227"/>
  <c r="F224" s="1"/>
  <c r="F222"/>
  <c r="F219" s="1"/>
  <c r="F217"/>
  <c r="F214" s="1"/>
  <c r="F212"/>
  <c r="F209" s="1"/>
  <c r="F207"/>
  <c r="F204" s="1"/>
  <c r="F202"/>
  <c r="F199" s="1"/>
  <c r="F197"/>
  <c r="F194" s="1"/>
  <c r="F189"/>
  <c r="F188"/>
  <c r="F185"/>
  <c r="F184"/>
  <c r="F181"/>
  <c r="F180"/>
  <c r="F177"/>
  <c r="F176"/>
  <c r="F175"/>
  <c r="F172"/>
  <c r="F171"/>
  <c r="F170"/>
  <c r="F169"/>
  <c r="F168"/>
  <c r="F167"/>
  <c r="F166"/>
  <c r="F165"/>
  <c r="F162"/>
  <c r="F161"/>
  <c r="F158"/>
  <c r="F157"/>
  <c r="F156"/>
  <c r="F155"/>
  <c r="F154"/>
  <c r="F153"/>
  <c r="F149"/>
  <c r="F148"/>
  <c r="F147"/>
  <c r="F144"/>
  <c r="F143"/>
  <c r="F142"/>
  <c r="F139"/>
  <c r="F138"/>
  <c r="F135"/>
  <c r="F134" s="1"/>
  <c r="F132"/>
  <c r="F131"/>
  <c r="F130"/>
  <c r="F129"/>
  <c r="F128"/>
  <c r="F125"/>
  <c r="F124"/>
  <c r="F123"/>
  <c r="F122"/>
  <c r="F119"/>
  <c r="F118"/>
  <c r="F117"/>
  <c r="F116"/>
  <c r="F113"/>
  <c r="F112"/>
  <c r="F111"/>
  <c r="F108"/>
  <c r="F107"/>
  <c r="F106"/>
  <c r="F105"/>
  <c r="F101"/>
  <c r="F100"/>
  <c r="F99"/>
  <c r="F98"/>
  <c r="F97"/>
  <c r="F96"/>
  <c r="F95"/>
  <c r="F94"/>
  <c r="F93"/>
  <c r="F92"/>
  <c r="F91"/>
  <c r="F90"/>
  <c r="F86"/>
  <c r="F85"/>
  <c r="F84"/>
  <c r="H272"/>
  <c r="H269" s="1"/>
  <c r="H267"/>
  <c r="H264" s="1"/>
  <c r="H262"/>
  <c r="H259" s="1"/>
  <c r="H257"/>
  <c r="H254" s="1"/>
  <c r="H252"/>
  <c r="H249" s="1"/>
  <c r="H242"/>
  <c r="H239" s="1"/>
  <c r="H237"/>
  <c r="H234" s="1"/>
  <c r="H232"/>
  <c r="H229" s="1"/>
  <c r="H222"/>
  <c r="H219" s="1"/>
  <c r="H217"/>
  <c r="H214" s="1"/>
  <c r="H212"/>
  <c r="H209" s="1"/>
  <c r="H202"/>
  <c r="H199" s="1"/>
  <c r="H189"/>
  <c r="H188"/>
  <c r="H185"/>
  <c r="H184"/>
  <c r="H181"/>
  <c r="H180"/>
  <c r="H177"/>
  <c r="H176"/>
  <c r="H175"/>
  <c r="H172"/>
  <c r="H171"/>
  <c r="H170"/>
  <c r="H169"/>
  <c r="H168"/>
  <c r="H167"/>
  <c r="H166"/>
  <c r="H165"/>
  <c r="H162"/>
  <c r="H161"/>
  <c r="H158"/>
  <c r="H157"/>
  <c r="H156"/>
  <c r="H155"/>
  <c r="H154"/>
  <c r="H153"/>
  <c r="H149"/>
  <c r="H148"/>
  <c r="H147"/>
  <c r="H144"/>
  <c r="H143"/>
  <c r="H142"/>
  <c r="H135"/>
  <c r="H134" s="1"/>
  <c r="H132"/>
  <c r="H131"/>
  <c r="H130"/>
  <c r="H129"/>
  <c r="H128"/>
  <c r="H125"/>
  <c r="H124"/>
  <c r="H123"/>
  <c r="H122"/>
  <c r="H119"/>
  <c r="H113"/>
  <c r="H112"/>
  <c r="H111"/>
  <c r="H101"/>
  <c r="H100"/>
  <c r="H99"/>
  <c r="H98"/>
  <c r="H97"/>
  <c r="H96"/>
  <c r="H95"/>
  <c r="H94"/>
  <c r="H93"/>
  <c r="H92"/>
  <c r="H91"/>
  <c r="H90"/>
  <c r="H86"/>
  <c r="H85"/>
  <c r="H84"/>
  <c r="G272"/>
  <c r="G262"/>
  <c r="G252"/>
  <c r="G247"/>
  <c r="G242"/>
  <c r="G237"/>
  <c r="G232"/>
  <c r="G222"/>
  <c r="G217"/>
  <c r="G212"/>
  <c r="G202"/>
  <c r="G189"/>
  <c r="G188"/>
  <c r="G185"/>
  <c r="G184"/>
  <c r="G181"/>
  <c r="G180"/>
  <c r="G177"/>
  <c r="G176"/>
  <c r="G175"/>
  <c r="G172"/>
  <c r="G171"/>
  <c r="G170"/>
  <c r="G169"/>
  <c r="G168"/>
  <c r="G167"/>
  <c r="G166"/>
  <c r="G165"/>
  <c r="G162"/>
  <c r="G158"/>
  <c r="G157"/>
  <c r="G156"/>
  <c r="G155"/>
  <c r="G154"/>
  <c r="G153"/>
  <c r="G149"/>
  <c r="G148"/>
  <c r="G147"/>
  <c r="G144"/>
  <c r="G143"/>
  <c r="G142"/>
  <c r="G135"/>
  <c r="G132"/>
  <c r="G131"/>
  <c r="G130"/>
  <c r="G129"/>
  <c r="G128"/>
  <c r="G125"/>
  <c r="G124"/>
  <c r="G123"/>
  <c r="G122"/>
  <c r="G113"/>
  <c r="G112"/>
  <c r="G111"/>
  <c r="G101"/>
  <c r="G100"/>
  <c r="G98"/>
  <c r="G97"/>
  <c r="G96"/>
  <c r="G94"/>
  <c r="G93"/>
  <c r="G91"/>
  <c r="G90"/>
  <c r="G86"/>
  <c r="G85"/>
  <c r="G84"/>
  <c r="G269"/>
  <c r="G259"/>
  <c r="G249"/>
  <c r="G244"/>
  <c r="G239"/>
  <c r="G234"/>
  <c r="G229"/>
  <c r="G219"/>
  <c r="G214"/>
  <c r="G209"/>
  <c r="G199"/>
  <c r="G134"/>
  <c r="AC276"/>
  <c r="AC275"/>
  <c r="AC88"/>
  <c r="Y276"/>
  <c r="Y275"/>
  <c r="Y88"/>
  <c r="U302"/>
  <c r="U284"/>
  <c r="U282"/>
  <c r="U280"/>
  <c r="U278"/>
  <c r="U277"/>
  <c r="U276"/>
  <c r="U275"/>
  <c r="U273"/>
  <c r="U271"/>
  <c r="U270"/>
  <c r="U268"/>
  <c r="U266"/>
  <c r="U265"/>
  <c r="U263"/>
  <c r="U261"/>
  <c r="U260"/>
  <c r="U258"/>
  <c r="U256"/>
  <c r="U255"/>
  <c r="U253"/>
  <c r="U251"/>
  <c r="U250"/>
  <c r="U248"/>
  <c r="U246"/>
  <c r="U245"/>
  <c r="U243"/>
  <c r="U241"/>
  <c r="U240"/>
  <c r="U238"/>
  <c r="U236"/>
  <c r="U235"/>
  <c r="U233"/>
  <c r="U231"/>
  <c r="U230"/>
  <c r="U228"/>
  <c r="U226"/>
  <c r="U225"/>
  <c r="U223"/>
  <c r="U218"/>
  <c r="U216"/>
  <c r="U215"/>
  <c r="U213"/>
  <c r="U211"/>
  <c r="U210"/>
  <c r="U208"/>
  <c r="U206"/>
  <c r="U205"/>
  <c r="U203"/>
  <c r="U201"/>
  <c r="U200"/>
  <c r="U198"/>
  <c r="U196"/>
  <c r="U195"/>
  <c r="U190"/>
  <c r="U186"/>
  <c r="U182"/>
  <c r="U178"/>
  <c r="U173"/>
  <c r="U163"/>
  <c r="U159"/>
  <c r="U151"/>
  <c r="U145"/>
  <c r="U140"/>
  <c r="U136"/>
  <c r="U133"/>
  <c r="U126"/>
  <c r="U120"/>
  <c r="U114"/>
  <c r="U109"/>
  <c r="U102"/>
  <c r="U88"/>
  <c r="U83"/>
  <c r="U81"/>
  <c r="U79"/>
  <c r="U75"/>
  <c r="U74"/>
  <c r="U73"/>
  <c r="U71"/>
  <c r="U70"/>
  <c r="U69"/>
  <c r="U67"/>
  <c r="U66"/>
  <c r="U65"/>
  <c r="U63"/>
  <c r="U62"/>
  <c r="U61"/>
  <c r="U60"/>
  <c r="U58"/>
  <c r="U57"/>
  <c r="U55"/>
  <c r="U54"/>
  <c r="U53"/>
  <c r="U51"/>
  <c r="U50"/>
  <c r="U49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7"/>
  <c r="U26"/>
  <c r="U25"/>
  <c r="U24"/>
  <c r="U23"/>
  <c r="U21"/>
  <c r="U20"/>
  <c r="U19"/>
  <c r="U18"/>
  <c r="U17"/>
  <c r="U16"/>
  <c r="U15"/>
  <c r="U14"/>
  <c r="U13"/>
  <c r="U12"/>
  <c r="U11"/>
  <c r="U10"/>
  <c r="U9"/>
  <c r="U8"/>
  <c r="Q302"/>
  <c r="Q284"/>
  <c r="Q282"/>
  <c r="Q280"/>
  <c r="Q278"/>
  <c r="Q277"/>
  <c r="Q276"/>
  <c r="Q275"/>
  <c r="Q273"/>
  <c r="Q268"/>
  <c r="Q263"/>
  <c r="Q258"/>
  <c r="Q253"/>
  <c r="Q248"/>
  <c r="Q243"/>
  <c r="Q238"/>
  <c r="Q233"/>
  <c r="Q228"/>
  <c r="Q223"/>
  <c r="Q218"/>
  <c r="Q213"/>
  <c r="Q208"/>
  <c r="Q203"/>
  <c r="Q198"/>
  <c r="Q190"/>
  <c r="Q186"/>
  <c r="Q182"/>
  <c r="Q178"/>
  <c r="Q173"/>
  <c r="Q163"/>
  <c r="Q159"/>
  <c r="Q151"/>
  <c r="Q145"/>
  <c r="Q140"/>
  <c r="Q136"/>
  <c r="Q133"/>
  <c r="Q126"/>
  <c r="Q120"/>
  <c r="Q114"/>
  <c r="Q109"/>
  <c r="Q102"/>
  <c r="Q88"/>
  <c r="Q83"/>
  <c r="Q81"/>
  <c r="Q79"/>
  <c r="Q75"/>
  <c r="Q71"/>
  <c r="Q67"/>
  <c r="Q63"/>
  <c r="Q62"/>
  <c r="Q58"/>
  <c r="Q57"/>
  <c r="Q55"/>
  <c r="Q54"/>
  <c r="Q53"/>
  <c r="Q50"/>
  <c r="Q49"/>
  <c r="Q47"/>
  <c r="Q30"/>
  <c r="Q29"/>
  <c r="Q24"/>
  <c r="Q23"/>
  <c r="Q21"/>
  <c r="Q20"/>
  <c r="Q14"/>
  <c r="Q13"/>
  <c r="Q9"/>
  <c r="M302"/>
  <c r="M276"/>
  <c r="M275"/>
  <c r="M88"/>
  <c r="I302"/>
  <c r="I284"/>
  <c r="I282"/>
  <c r="I280"/>
  <c r="I278"/>
  <c r="I277"/>
  <c r="I276"/>
  <c r="I275"/>
  <c r="I273"/>
  <c r="I271"/>
  <c r="I270"/>
  <c r="I268"/>
  <c r="I266"/>
  <c r="I265"/>
  <c r="I263"/>
  <c r="I261"/>
  <c r="I260"/>
  <c r="I258"/>
  <c r="I256"/>
  <c r="I255"/>
  <c r="I253"/>
  <c r="I251"/>
  <c r="I250"/>
  <c r="I248"/>
  <c r="I246"/>
  <c r="I245"/>
  <c r="I243"/>
  <c r="I241"/>
  <c r="I240"/>
  <c r="I238"/>
  <c r="I236"/>
  <c r="I235"/>
  <c r="I233"/>
  <c r="I231"/>
  <c r="I230"/>
  <c r="I228"/>
  <c r="I226"/>
  <c r="I225"/>
  <c r="I223"/>
  <c r="I218"/>
  <c r="I216"/>
  <c r="I215"/>
  <c r="I213"/>
  <c r="I211"/>
  <c r="I210"/>
  <c r="I208"/>
  <c r="I206"/>
  <c r="I205"/>
  <c r="I203"/>
  <c r="I201"/>
  <c r="I200"/>
  <c r="I198"/>
  <c r="I196"/>
  <c r="I195"/>
  <c r="I190"/>
  <c r="I186"/>
  <c r="I182"/>
  <c r="I178"/>
  <c r="I173"/>
  <c r="I163"/>
  <c r="I159"/>
  <c r="I151"/>
  <c r="I145"/>
  <c r="I140"/>
  <c r="I136"/>
  <c r="I133"/>
  <c r="I126"/>
  <c r="I120"/>
  <c r="I114"/>
  <c r="I109"/>
  <c r="I102"/>
  <c r="I88"/>
  <c r="I83"/>
  <c r="I81"/>
  <c r="I79"/>
  <c r="I75"/>
  <c r="I74"/>
  <c r="I73"/>
  <c r="I71"/>
  <c r="I70"/>
  <c r="I69"/>
  <c r="I67"/>
  <c r="I66"/>
  <c r="I65"/>
  <c r="I63"/>
  <c r="I62"/>
  <c r="I61"/>
  <c r="I60"/>
  <c r="I58"/>
  <c r="I57"/>
  <c r="I55"/>
  <c r="I54"/>
  <c r="I53"/>
  <c r="I50"/>
  <c r="I49"/>
  <c r="I47"/>
  <c r="I30"/>
  <c r="I29"/>
  <c r="I24"/>
  <c r="I23"/>
  <c r="I21"/>
  <c r="I20"/>
  <c r="I14"/>
  <c r="I13"/>
  <c r="I9"/>
  <c r="I8"/>
  <c r="E302"/>
  <c r="E284"/>
  <c r="E282"/>
  <c r="E280"/>
  <c r="E278"/>
  <c r="E277"/>
  <c r="E276"/>
  <c r="E275"/>
  <c r="E273"/>
  <c r="E268"/>
  <c r="E263"/>
  <c r="E258"/>
  <c r="E253"/>
  <c r="E248"/>
  <c r="E243"/>
  <c r="E238"/>
  <c r="E233"/>
  <c r="E228"/>
  <c r="E223"/>
  <c r="E218"/>
  <c r="E213"/>
  <c r="E208"/>
  <c r="E203"/>
  <c r="E198"/>
  <c r="E190"/>
  <c r="E186"/>
  <c r="E182"/>
  <c r="E178"/>
  <c r="E173"/>
  <c r="E163"/>
  <c r="E159"/>
  <c r="E151"/>
  <c r="E145"/>
  <c r="E140"/>
  <c r="E136"/>
  <c r="E133"/>
  <c r="E126"/>
  <c r="E120"/>
  <c r="E114"/>
  <c r="E109"/>
  <c r="E102"/>
  <c r="E88"/>
  <c r="E83"/>
  <c r="E81"/>
  <c r="E79"/>
  <c r="E75"/>
  <c r="E74"/>
  <c r="E73"/>
  <c r="E71"/>
  <c r="E70"/>
  <c r="E69"/>
  <c r="E67"/>
  <c r="E66"/>
  <c r="E65"/>
  <c r="E63"/>
  <c r="E62"/>
  <c r="E61"/>
  <c r="E60"/>
  <c r="E58"/>
  <c r="E57"/>
  <c r="E55"/>
  <c r="E54"/>
  <c r="E53"/>
  <c r="E51"/>
  <c r="E50"/>
  <c r="E49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7"/>
  <c r="E26"/>
  <c r="E25"/>
  <c r="E24"/>
  <c r="E23"/>
  <c r="E21"/>
  <c r="E20"/>
  <c r="E19"/>
  <c r="E18"/>
  <c r="E17"/>
  <c r="E16"/>
  <c r="E15"/>
  <c r="E14"/>
  <c r="E13"/>
  <c r="E12"/>
  <c r="E11"/>
  <c r="E10"/>
  <c r="E9"/>
  <c r="I221"/>
  <c r="I220"/>
  <c r="I212"/>
  <c r="D272"/>
  <c r="C272"/>
  <c r="D271"/>
  <c r="C271"/>
  <c r="D270"/>
  <c r="C270"/>
  <c r="D269"/>
  <c r="C269"/>
  <c r="D267"/>
  <c r="C267"/>
  <c r="D266"/>
  <c r="D265"/>
  <c r="C265"/>
  <c r="D264"/>
  <c r="D262"/>
  <c r="C262"/>
  <c r="D261"/>
  <c r="C261"/>
  <c r="D260"/>
  <c r="C260"/>
  <c r="D259"/>
  <c r="C259"/>
  <c r="D257"/>
  <c r="C257"/>
  <c r="D256"/>
  <c r="C256"/>
  <c r="D255"/>
  <c r="D254" s="1"/>
  <c r="D252"/>
  <c r="C252"/>
  <c r="C251"/>
  <c r="D250"/>
  <c r="C250"/>
  <c r="C249" s="1"/>
  <c r="D247"/>
  <c r="C247"/>
  <c r="D246"/>
  <c r="C246"/>
  <c r="D245"/>
  <c r="C245"/>
  <c r="D244"/>
  <c r="C244"/>
  <c r="D242"/>
  <c r="C242"/>
  <c r="D241"/>
  <c r="C241"/>
  <c r="D240"/>
  <c r="C240"/>
  <c r="D239"/>
  <c r="C239"/>
  <c r="D237"/>
  <c r="C237"/>
  <c r="D236"/>
  <c r="C236"/>
  <c r="D235"/>
  <c r="C235"/>
  <c r="D234"/>
  <c r="C234"/>
  <c r="D232"/>
  <c r="C232"/>
  <c r="D231"/>
  <c r="C231"/>
  <c r="D230"/>
  <c r="C230"/>
  <c r="D229"/>
  <c r="C229"/>
  <c r="D227"/>
  <c r="C227"/>
  <c r="D226"/>
  <c r="C226"/>
  <c r="D225"/>
  <c r="C225"/>
  <c r="D224"/>
  <c r="C224"/>
  <c r="D222"/>
  <c r="C222"/>
  <c r="D221"/>
  <c r="C221"/>
  <c r="D220"/>
  <c r="C220"/>
  <c r="D219"/>
  <c r="C219"/>
  <c r="D217"/>
  <c r="C217"/>
  <c r="D216"/>
  <c r="C216"/>
  <c r="D215"/>
  <c r="C215"/>
  <c r="D214"/>
  <c r="C214"/>
  <c r="D212"/>
  <c r="C212"/>
  <c r="D211"/>
  <c r="C211"/>
  <c r="D210"/>
  <c r="C210"/>
  <c r="D209"/>
  <c r="C209"/>
  <c r="D207"/>
  <c r="C207"/>
  <c r="D206"/>
  <c r="C206"/>
  <c r="D205"/>
  <c r="C205"/>
  <c r="D204"/>
  <c r="C204"/>
  <c r="D202"/>
  <c r="C202"/>
  <c r="D201"/>
  <c r="C201"/>
  <c r="D200"/>
  <c r="C200"/>
  <c r="D199"/>
  <c r="C199"/>
  <c r="D197"/>
  <c r="C197"/>
  <c r="D196"/>
  <c r="C196"/>
  <c r="D195"/>
  <c r="C195"/>
  <c r="D194"/>
  <c r="C194"/>
  <c r="D189"/>
  <c r="C189"/>
  <c r="D188"/>
  <c r="D187" s="1"/>
  <c r="C188"/>
  <c r="C187" s="1"/>
  <c r="D185"/>
  <c r="C185"/>
  <c r="D184"/>
  <c r="D183" s="1"/>
  <c r="C184"/>
  <c r="C183" s="1"/>
  <c r="D181"/>
  <c r="D180"/>
  <c r="C180"/>
  <c r="D177"/>
  <c r="D176"/>
  <c r="C176"/>
  <c r="D175"/>
  <c r="D174" s="1"/>
  <c r="D172"/>
  <c r="C172"/>
  <c r="D171"/>
  <c r="C171"/>
  <c r="D170"/>
  <c r="C170"/>
  <c r="D169"/>
  <c r="C169"/>
  <c r="D168"/>
  <c r="C168"/>
  <c r="D167"/>
  <c r="C167"/>
  <c r="D166"/>
  <c r="C166"/>
  <c r="D165"/>
  <c r="D164" s="1"/>
  <c r="C165"/>
  <c r="C164" s="1"/>
  <c r="D162"/>
  <c r="C162"/>
  <c r="D161"/>
  <c r="D160" s="1"/>
  <c r="C161"/>
  <c r="C160" s="1"/>
  <c r="D158"/>
  <c r="C158"/>
  <c r="D157"/>
  <c r="C157"/>
  <c r="D156"/>
  <c r="C156"/>
  <c r="D155"/>
  <c r="C155"/>
  <c r="D154"/>
  <c r="C154"/>
  <c r="D153"/>
  <c r="D152" s="1"/>
  <c r="C153"/>
  <c r="C152" s="1"/>
  <c r="D149"/>
  <c r="C149"/>
  <c r="D148"/>
  <c r="C148"/>
  <c r="D147"/>
  <c r="C147"/>
  <c r="D144"/>
  <c r="C144"/>
  <c r="D143"/>
  <c r="C143"/>
  <c r="D142"/>
  <c r="D141" s="1"/>
  <c r="C142"/>
  <c r="C141" s="1"/>
  <c r="D135"/>
  <c r="D134" s="1"/>
  <c r="C135"/>
  <c r="C134" s="1"/>
  <c r="D132"/>
  <c r="C132"/>
  <c r="D131"/>
  <c r="C131"/>
  <c r="D130"/>
  <c r="C130"/>
  <c r="D129"/>
  <c r="C129"/>
  <c r="D128"/>
  <c r="D127" s="1"/>
  <c r="C128"/>
  <c r="C127" s="1"/>
  <c r="D125"/>
  <c r="C125"/>
  <c r="D124"/>
  <c r="C124"/>
  <c r="D123"/>
  <c r="C123"/>
  <c r="D122"/>
  <c r="D121" s="1"/>
  <c r="C122"/>
  <c r="C121" s="1"/>
  <c r="D113"/>
  <c r="C113"/>
  <c r="D112"/>
  <c r="C112"/>
  <c r="D111"/>
  <c r="D110" s="1"/>
  <c r="C111"/>
  <c r="C110" s="1"/>
  <c r="D101"/>
  <c r="C101"/>
  <c r="D100"/>
  <c r="C100"/>
  <c r="D99"/>
  <c r="C99"/>
  <c r="D98"/>
  <c r="C98"/>
  <c r="D97"/>
  <c r="C97"/>
  <c r="D96"/>
  <c r="C96"/>
  <c r="D95"/>
  <c r="C95"/>
  <c r="D94"/>
  <c r="C94"/>
  <c r="D93"/>
  <c r="C93"/>
  <c r="D92"/>
  <c r="C92"/>
  <c r="D91"/>
  <c r="C91"/>
  <c r="D90"/>
  <c r="D89" s="1"/>
  <c r="C90"/>
  <c r="C89" s="1"/>
  <c r="D87"/>
  <c r="C87"/>
  <c r="D86"/>
  <c r="C86"/>
  <c r="D85"/>
  <c r="C85"/>
  <c r="D84"/>
  <c r="D82" s="1"/>
  <c r="C84"/>
  <c r="C82" s="1"/>
  <c r="B272"/>
  <c r="B271"/>
  <c r="B270"/>
  <c r="B267"/>
  <c r="B266"/>
  <c r="B265"/>
  <c r="B262"/>
  <c r="B261"/>
  <c r="B260"/>
  <c r="B257"/>
  <c r="B256"/>
  <c r="B255"/>
  <c r="B252"/>
  <c r="B251"/>
  <c r="B250"/>
  <c r="B247"/>
  <c r="B246"/>
  <c r="B245"/>
  <c r="B242"/>
  <c r="B241"/>
  <c r="B240"/>
  <c r="B237"/>
  <c r="B236"/>
  <c r="B235"/>
  <c r="B232"/>
  <c r="B231"/>
  <c r="B230"/>
  <c r="B227"/>
  <c r="B226"/>
  <c r="B225"/>
  <c r="B222"/>
  <c r="B221"/>
  <c r="B220"/>
  <c r="B217"/>
  <c r="B216"/>
  <c r="B215"/>
  <c r="B212"/>
  <c r="B211"/>
  <c r="B210"/>
  <c r="B207"/>
  <c r="B206"/>
  <c r="B205"/>
  <c r="B202"/>
  <c r="B201"/>
  <c r="B200"/>
  <c r="B197"/>
  <c r="B196"/>
  <c r="B195"/>
  <c r="B189"/>
  <c r="B188"/>
  <c r="B185"/>
  <c r="B184"/>
  <c r="B181"/>
  <c r="B180"/>
  <c r="B177"/>
  <c r="B176"/>
  <c r="B175"/>
  <c r="B172"/>
  <c r="B171"/>
  <c r="B170"/>
  <c r="B169"/>
  <c r="B168"/>
  <c r="B167"/>
  <c r="B166"/>
  <c r="B165"/>
  <c r="B162"/>
  <c r="B161"/>
  <c r="B158"/>
  <c r="B157"/>
  <c r="B156"/>
  <c r="B155"/>
  <c r="B154"/>
  <c r="B153"/>
  <c r="B149"/>
  <c r="B148"/>
  <c r="B147"/>
  <c r="B144"/>
  <c r="B143"/>
  <c r="B142"/>
  <c r="B139"/>
  <c r="B138"/>
  <c r="B135"/>
  <c r="B134" s="1"/>
  <c r="B132"/>
  <c r="B131"/>
  <c r="B130"/>
  <c r="B129"/>
  <c r="B128"/>
  <c r="B125"/>
  <c r="B124"/>
  <c r="B123"/>
  <c r="B122"/>
  <c r="B119"/>
  <c r="B118"/>
  <c r="B117"/>
  <c r="B116"/>
  <c r="B113"/>
  <c r="B112"/>
  <c r="B111"/>
  <c r="B108"/>
  <c r="B107"/>
  <c r="B106"/>
  <c r="B105"/>
  <c r="B101"/>
  <c r="B100"/>
  <c r="B99"/>
  <c r="B98"/>
  <c r="B97"/>
  <c r="B96"/>
  <c r="B95"/>
  <c r="B94"/>
  <c r="B93"/>
  <c r="B92"/>
  <c r="B91"/>
  <c r="B90"/>
  <c r="B87"/>
  <c r="B86"/>
  <c r="B85"/>
  <c r="B84"/>
  <c r="I275" i="1"/>
  <c r="H275"/>
  <c r="G275"/>
  <c r="I267"/>
  <c r="H267"/>
  <c r="G267"/>
  <c r="I259"/>
  <c r="H259"/>
  <c r="G259"/>
  <c r="I250"/>
  <c r="H250"/>
  <c r="G250"/>
  <c r="I236"/>
  <c r="H236"/>
  <c r="D34" i="13" s="1"/>
  <c r="L34" s="1"/>
  <c r="AV34" s="1"/>
  <c r="G236" i="1"/>
  <c r="I228"/>
  <c r="H228"/>
  <c r="G228"/>
  <c r="I216"/>
  <c r="H216"/>
  <c r="G216"/>
  <c r="I206"/>
  <c r="H206"/>
  <c r="G206"/>
  <c r="I197"/>
  <c r="H197"/>
  <c r="G197"/>
  <c r="I189"/>
  <c r="H189"/>
  <c r="G189"/>
  <c r="I182"/>
  <c r="H182"/>
  <c r="G182"/>
  <c r="I171"/>
  <c r="H171"/>
  <c r="G171"/>
  <c r="I161"/>
  <c r="H161"/>
  <c r="G161"/>
  <c r="I151"/>
  <c r="H151"/>
  <c r="G151"/>
  <c r="I142"/>
  <c r="H142"/>
  <c r="G142"/>
  <c r="F142"/>
  <c r="I132"/>
  <c r="H132"/>
  <c r="D17" i="13" s="1"/>
  <c r="L17" s="1"/>
  <c r="AV17" s="1"/>
  <c r="G132" i="1"/>
  <c r="C17" i="13" s="1"/>
  <c r="K17" s="1"/>
  <c r="F132" i="1"/>
  <c r="F151"/>
  <c r="AR305"/>
  <c r="AQ305"/>
  <c r="AS305" s="1"/>
  <c r="AP305"/>
  <c r="AR304"/>
  <c r="AQ304"/>
  <c r="AS304" s="1"/>
  <c r="AP304"/>
  <c r="AR303"/>
  <c r="AQ303"/>
  <c r="AS303" s="1"/>
  <c r="AP303"/>
  <c r="AR302"/>
  <c r="AQ302"/>
  <c r="AS302" s="1"/>
  <c r="AP302"/>
  <c r="AR301"/>
  <c r="AQ301"/>
  <c r="AS301" s="1"/>
  <c r="AP301"/>
  <c r="AR300"/>
  <c r="AQ300"/>
  <c r="AS300" s="1"/>
  <c r="AP300"/>
  <c r="AR299"/>
  <c r="AQ299"/>
  <c r="AS299" s="1"/>
  <c r="AP299"/>
  <c r="AR298"/>
  <c r="AQ298"/>
  <c r="AS298" s="1"/>
  <c r="AP298"/>
  <c r="AR297"/>
  <c r="AQ297"/>
  <c r="AS297" s="1"/>
  <c r="AP297"/>
  <c r="AR296"/>
  <c r="AQ296"/>
  <c r="AS296" s="1"/>
  <c r="AP296"/>
  <c r="AR295"/>
  <c r="AQ295"/>
  <c r="AS295" s="1"/>
  <c r="AP295"/>
  <c r="AR294"/>
  <c r="AQ294"/>
  <c r="AS294" s="1"/>
  <c r="AP294"/>
  <c r="AR293"/>
  <c r="AQ293"/>
  <c r="AS293" s="1"/>
  <c r="AP293"/>
  <c r="AR292"/>
  <c r="AQ292"/>
  <c r="AS292" s="1"/>
  <c r="AP292"/>
  <c r="AR291"/>
  <c r="AQ291"/>
  <c r="AS291" s="1"/>
  <c r="AP291"/>
  <c r="AR290"/>
  <c r="AQ290"/>
  <c r="AS290" s="1"/>
  <c r="AP290"/>
  <c r="AR289"/>
  <c r="AQ289"/>
  <c r="AS289" s="1"/>
  <c r="AP289"/>
  <c r="AR288"/>
  <c r="AQ288"/>
  <c r="AS288" s="1"/>
  <c r="AP288"/>
  <c r="AR287"/>
  <c r="AQ287"/>
  <c r="AS287" s="1"/>
  <c r="AP287"/>
  <c r="AR286"/>
  <c r="AQ286"/>
  <c r="AS286" s="1"/>
  <c r="AP286"/>
  <c r="AR285"/>
  <c r="AQ285"/>
  <c r="AS285" s="1"/>
  <c r="AP285"/>
  <c r="AR282"/>
  <c r="AQ282"/>
  <c r="AS282" s="1"/>
  <c r="AP282"/>
  <c r="AR279"/>
  <c r="AQ279"/>
  <c r="AS279" s="1"/>
  <c r="AP279"/>
  <c r="AR274"/>
  <c r="AQ274"/>
  <c r="AP274"/>
  <c r="AS274" s="1"/>
  <c r="AR271"/>
  <c r="AQ271"/>
  <c r="AP271"/>
  <c r="AS271" s="1"/>
  <c r="AR266"/>
  <c r="AQ266"/>
  <c r="AP266"/>
  <c r="AR263"/>
  <c r="AQ263"/>
  <c r="AP263"/>
  <c r="AS263" s="1"/>
  <c r="AR258"/>
  <c r="AQ258"/>
  <c r="AP258"/>
  <c r="AR254"/>
  <c r="AQ254"/>
  <c r="AP254"/>
  <c r="AS254" s="1"/>
  <c r="AR249"/>
  <c r="AQ249"/>
  <c r="AP249"/>
  <c r="AR240"/>
  <c r="AQ240"/>
  <c r="AP240"/>
  <c r="AR235"/>
  <c r="AQ235"/>
  <c r="AP235"/>
  <c r="AR232"/>
  <c r="AQ232"/>
  <c r="AP232"/>
  <c r="AR227"/>
  <c r="AQ227"/>
  <c r="AP227"/>
  <c r="AR220"/>
  <c r="AQ220"/>
  <c r="AP220"/>
  <c r="AS220" s="1"/>
  <c r="AR215"/>
  <c r="AQ215"/>
  <c r="AP215"/>
  <c r="AR210"/>
  <c r="AQ210"/>
  <c r="AP210"/>
  <c r="AS210" s="1"/>
  <c r="AR205"/>
  <c r="AQ205"/>
  <c r="AP205"/>
  <c r="AR201"/>
  <c r="AQ201"/>
  <c r="AP201"/>
  <c r="AS201" s="1"/>
  <c r="AR196"/>
  <c r="AQ196"/>
  <c r="AP196"/>
  <c r="AR193"/>
  <c r="AQ193"/>
  <c r="AP193"/>
  <c r="AS193" s="1"/>
  <c r="AR188"/>
  <c r="AQ188"/>
  <c r="AP188"/>
  <c r="AR186"/>
  <c r="AQ186"/>
  <c r="AP186"/>
  <c r="AS186" s="1"/>
  <c r="AR181"/>
  <c r="AQ181"/>
  <c r="AP181"/>
  <c r="AR175"/>
  <c r="AQ175"/>
  <c r="AP175"/>
  <c r="AS175" s="1"/>
  <c r="AR170"/>
  <c r="AQ170"/>
  <c r="AP170"/>
  <c r="AR165"/>
  <c r="AQ165"/>
  <c r="AP165"/>
  <c r="AS165" s="1"/>
  <c r="AR160"/>
  <c r="AQ160"/>
  <c r="AP160"/>
  <c r="AR155"/>
  <c r="AQ155"/>
  <c r="AP155"/>
  <c r="AS155" s="1"/>
  <c r="AR150"/>
  <c r="AQ150"/>
  <c r="AP150"/>
  <c r="AR146"/>
  <c r="AQ146"/>
  <c r="AP146"/>
  <c r="AS146" s="1"/>
  <c r="AR141"/>
  <c r="AQ141"/>
  <c r="AP141"/>
  <c r="AR136"/>
  <c r="AQ136"/>
  <c r="AP136"/>
  <c r="AS136" s="1"/>
  <c r="AR131"/>
  <c r="AQ131"/>
  <c r="AP131"/>
  <c r="AS131" s="1"/>
  <c r="AR129"/>
  <c r="AQ129"/>
  <c r="AP129"/>
  <c r="AS129" s="1"/>
  <c r="AR128"/>
  <c r="AQ128"/>
  <c r="AP128"/>
  <c r="AS128" s="1"/>
  <c r="AR127"/>
  <c r="AQ127"/>
  <c r="AP127"/>
  <c r="AS127" s="1"/>
  <c r="AR126"/>
  <c r="AQ126"/>
  <c r="AP126"/>
  <c r="AS126" s="1"/>
  <c r="AR125"/>
  <c r="AQ125"/>
  <c r="AP125"/>
  <c r="AS125" s="1"/>
  <c r="AR124"/>
  <c r="AQ124"/>
  <c r="AP124"/>
  <c r="AS124" s="1"/>
  <c r="AR123"/>
  <c r="AQ123"/>
  <c r="AP123"/>
  <c r="AS123" s="1"/>
  <c r="AR122"/>
  <c r="AQ122"/>
  <c r="AP122"/>
  <c r="AS122" s="1"/>
  <c r="AR121"/>
  <c r="AQ121"/>
  <c r="AP121"/>
  <c r="AS121" s="1"/>
  <c r="AR120"/>
  <c r="AQ120"/>
  <c r="AP120"/>
  <c r="AS120" s="1"/>
  <c r="AR119"/>
  <c r="AQ119"/>
  <c r="AP119"/>
  <c r="AS119" s="1"/>
  <c r="AR118"/>
  <c r="AQ118"/>
  <c r="AP118"/>
  <c r="AS118" s="1"/>
  <c r="AR117"/>
  <c r="AQ117"/>
  <c r="AP117"/>
  <c r="AS117" s="1"/>
  <c r="AR116"/>
  <c r="AQ116"/>
  <c r="AP116"/>
  <c r="AS116" s="1"/>
  <c r="AR103"/>
  <c r="AQ103"/>
  <c r="AP103"/>
  <c r="AS103" s="1"/>
  <c r="AR102"/>
  <c r="AQ102"/>
  <c r="AP102"/>
  <c r="AS102" s="1"/>
  <c r="AR101"/>
  <c r="AQ101"/>
  <c r="AP101"/>
  <c r="AS101" s="1"/>
  <c r="AR100"/>
  <c r="AQ100"/>
  <c r="AP100"/>
  <c r="AS100" s="1"/>
  <c r="AR99"/>
  <c r="AQ99"/>
  <c r="AP99"/>
  <c r="AS99" s="1"/>
  <c r="AR98"/>
  <c r="AQ98"/>
  <c r="AP98"/>
  <c r="AS98" s="1"/>
  <c r="AR97"/>
  <c r="AQ97"/>
  <c r="AP97"/>
  <c r="AS97" s="1"/>
  <c r="AR96"/>
  <c r="AQ96"/>
  <c r="AP96"/>
  <c r="AS96" s="1"/>
  <c r="AR95"/>
  <c r="AQ95"/>
  <c r="AP95"/>
  <c r="AS95" s="1"/>
  <c r="AR94"/>
  <c r="AQ94"/>
  <c r="AP94"/>
  <c r="AS94" s="1"/>
  <c r="AR93"/>
  <c r="AQ93"/>
  <c r="AP93"/>
  <c r="AS93" s="1"/>
  <c r="AR92"/>
  <c r="AQ92"/>
  <c r="AP92"/>
  <c r="AS92" s="1"/>
  <c r="AR91"/>
  <c r="AQ91"/>
  <c r="AP91"/>
  <c r="AS91" s="1"/>
  <c r="AR90"/>
  <c r="AQ90"/>
  <c r="AP90"/>
  <c r="AS90" s="1"/>
  <c r="AR89"/>
  <c r="AQ89"/>
  <c r="AP89"/>
  <c r="AS89" s="1"/>
  <c r="AR88"/>
  <c r="AQ88"/>
  <c r="AP88"/>
  <c r="AS88" s="1"/>
  <c r="AR87"/>
  <c r="AQ87"/>
  <c r="AP87"/>
  <c r="AS87" s="1"/>
  <c r="AR86"/>
  <c r="AQ86"/>
  <c r="AP86"/>
  <c r="AS86" s="1"/>
  <c r="AR85"/>
  <c r="AQ85"/>
  <c r="AP85"/>
  <c r="AS85" s="1"/>
  <c r="AR84"/>
  <c r="AQ84"/>
  <c r="AP84"/>
  <c r="AS84" s="1"/>
  <c r="AR83"/>
  <c r="AQ83"/>
  <c r="AP83"/>
  <c r="AS83" s="1"/>
  <c r="AR82"/>
  <c r="AQ82"/>
  <c r="AP82"/>
  <c r="AS82" s="1"/>
  <c r="AR81"/>
  <c r="AQ81"/>
  <c r="AP81"/>
  <c r="AS81" s="1"/>
  <c r="AR80"/>
  <c r="AQ80"/>
  <c r="AP80"/>
  <c r="AS80" s="1"/>
  <c r="AR79"/>
  <c r="AQ79"/>
  <c r="AP79"/>
  <c r="AS79" s="1"/>
  <c r="AR78"/>
  <c r="AQ78"/>
  <c r="AP78"/>
  <c r="AS78" s="1"/>
  <c r="AR77"/>
  <c r="AQ77"/>
  <c r="AP77"/>
  <c r="AS77" s="1"/>
  <c r="AR76"/>
  <c r="AQ76"/>
  <c r="AP76"/>
  <c r="AS76" s="1"/>
  <c r="AR75"/>
  <c r="AQ75"/>
  <c r="AS75" s="1"/>
  <c r="AP75"/>
  <c r="AR74"/>
  <c r="AQ74"/>
  <c r="AS74" s="1"/>
  <c r="AP74"/>
  <c r="AR73"/>
  <c r="AQ73"/>
  <c r="AS73" s="1"/>
  <c r="AP73"/>
  <c r="AR72"/>
  <c r="AQ72"/>
  <c r="AS72" s="1"/>
  <c r="AP72"/>
  <c r="AR71"/>
  <c r="AQ71"/>
  <c r="AS71" s="1"/>
  <c r="AP71"/>
  <c r="AR70"/>
  <c r="AQ70"/>
  <c r="AS70" s="1"/>
  <c r="AP70"/>
  <c r="AR69"/>
  <c r="AQ69"/>
  <c r="AS69" s="1"/>
  <c r="AP69"/>
  <c r="AR68"/>
  <c r="AQ68"/>
  <c r="AS68" s="1"/>
  <c r="AP68"/>
  <c r="AR67"/>
  <c r="AQ67"/>
  <c r="AS67" s="1"/>
  <c r="AP67"/>
  <c r="AR66"/>
  <c r="AQ66"/>
  <c r="AP66"/>
  <c r="AS66" s="1"/>
  <c r="AR65"/>
  <c r="AQ65"/>
  <c r="AS65" s="1"/>
  <c r="AP65"/>
  <c r="AR64"/>
  <c r="AQ64"/>
  <c r="AP64"/>
  <c r="AS64" s="1"/>
  <c r="AR63"/>
  <c r="AQ63"/>
  <c r="AP63"/>
  <c r="AS63" s="1"/>
  <c r="AR62"/>
  <c r="AQ62"/>
  <c r="AP62"/>
  <c r="AS62" s="1"/>
  <c r="AR61"/>
  <c r="AQ61"/>
  <c r="AP61"/>
  <c r="AS61" s="1"/>
  <c r="AR59"/>
  <c r="AQ59"/>
  <c r="AP59"/>
  <c r="AS59" s="1"/>
  <c r="AR58"/>
  <c r="AQ58"/>
  <c r="AP58"/>
  <c r="AS58" s="1"/>
  <c r="AR54"/>
  <c r="AQ54"/>
  <c r="AP54"/>
  <c r="AS54" s="1"/>
  <c r="AR52"/>
  <c r="AQ52"/>
  <c r="AP52"/>
  <c r="AS52" s="1"/>
  <c r="AR51"/>
  <c r="AQ51"/>
  <c r="AP51"/>
  <c r="AR50"/>
  <c r="AQ50"/>
  <c r="AP50"/>
  <c r="AS50" s="1"/>
  <c r="AR49"/>
  <c r="AQ49"/>
  <c r="AS49" s="1"/>
  <c r="AP49"/>
  <c r="AR48"/>
  <c r="AQ48"/>
  <c r="AS48" s="1"/>
  <c r="AP48"/>
  <c r="AR47"/>
  <c r="AQ47"/>
  <c r="AS47" s="1"/>
  <c r="AP47"/>
  <c r="AR46"/>
  <c r="AQ46"/>
  <c r="AS46" s="1"/>
  <c r="AP46"/>
  <c r="AR45"/>
  <c r="AQ45"/>
  <c r="AS45" s="1"/>
  <c r="AP45"/>
  <c r="AR44"/>
  <c r="AQ44"/>
  <c r="AS44" s="1"/>
  <c r="AP44"/>
  <c r="AR43"/>
  <c r="AQ43"/>
  <c r="AS43" s="1"/>
  <c r="AP43"/>
  <c r="AR42"/>
  <c r="AQ42"/>
  <c r="AS42" s="1"/>
  <c r="AP42"/>
  <c r="AR41"/>
  <c r="AQ41"/>
  <c r="AS41" s="1"/>
  <c r="AP41"/>
  <c r="AR40"/>
  <c r="AQ40"/>
  <c r="AS40" s="1"/>
  <c r="AP40"/>
  <c r="AR39"/>
  <c r="AQ39"/>
  <c r="AS39" s="1"/>
  <c r="AP39"/>
  <c r="AR38"/>
  <c r="AQ38"/>
  <c r="AS38" s="1"/>
  <c r="AP38"/>
  <c r="AR37"/>
  <c r="AQ37"/>
  <c r="AS37" s="1"/>
  <c r="AP37"/>
  <c r="AR36"/>
  <c r="AQ36"/>
  <c r="AS36" s="1"/>
  <c r="AP36"/>
  <c r="AR35"/>
  <c r="AQ35"/>
  <c r="AS35" s="1"/>
  <c r="AP35"/>
  <c r="AR34"/>
  <c r="AQ34"/>
  <c r="AS34" s="1"/>
  <c r="AP34"/>
  <c r="AR33"/>
  <c r="AQ33"/>
  <c r="AS33" s="1"/>
  <c r="AP33"/>
  <c r="AR32"/>
  <c r="AQ32"/>
  <c r="AS32" s="1"/>
  <c r="AP32"/>
  <c r="AR31"/>
  <c r="AQ31"/>
  <c r="AS31" s="1"/>
  <c r="AP31"/>
  <c r="AR30"/>
  <c r="AQ30"/>
  <c r="AS30" s="1"/>
  <c r="AP30"/>
  <c r="AR29"/>
  <c r="AQ29"/>
  <c r="AS29" s="1"/>
  <c r="AP29"/>
  <c r="AR28"/>
  <c r="AQ28"/>
  <c r="AP28"/>
  <c r="AS28" s="1"/>
  <c r="AR27"/>
  <c r="AQ27"/>
  <c r="AS27" s="1"/>
  <c r="AP27"/>
  <c r="AR26"/>
  <c r="AQ26"/>
  <c r="AS26" s="1"/>
  <c r="AP26"/>
  <c r="AR25"/>
  <c r="AQ25"/>
  <c r="AP25"/>
  <c r="AS25" s="1"/>
  <c r="AR24"/>
  <c r="AQ24"/>
  <c r="AS24" s="1"/>
  <c r="AP24"/>
  <c r="AR23"/>
  <c r="AQ23"/>
  <c r="AS23" s="1"/>
  <c r="AP23"/>
  <c r="AR22"/>
  <c r="AQ22"/>
  <c r="AP22"/>
  <c r="AS22" s="1"/>
  <c r="AR21"/>
  <c r="AQ21"/>
  <c r="AP21"/>
  <c r="AS21" s="1"/>
  <c r="AR20"/>
  <c r="AQ20"/>
  <c r="AP20"/>
  <c r="AS20" s="1"/>
  <c r="AR19"/>
  <c r="AQ19"/>
  <c r="AP19"/>
  <c r="AS19" s="1"/>
  <c r="AR18"/>
  <c r="AQ18"/>
  <c r="AP18"/>
  <c r="AS18" s="1"/>
  <c r="AR17"/>
  <c r="AQ17"/>
  <c r="AP17"/>
  <c r="AS17" s="1"/>
  <c r="AR16"/>
  <c r="AQ16"/>
  <c r="AP16"/>
  <c r="AS16" s="1"/>
  <c r="AR15"/>
  <c r="AQ15"/>
  <c r="AP15"/>
  <c r="AS15" s="1"/>
  <c r="AR14"/>
  <c r="AQ14"/>
  <c r="AP14"/>
  <c r="AS14" s="1"/>
  <c r="AR13"/>
  <c r="AQ13"/>
  <c r="AS13" s="1"/>
  <c r="AP13"/>
  <c r="AR12"/>
  <c r="AQ12"/>
  <c r="AP12"/>
  <c r="AS12" s="1"/>
  <c r="AR11"/>
  <c r="AQ11"/>
  <c r="AP11"/>
  <c r="AO305"/>
  <c r="AN305"/>
  <c r="AM305"/>
  <c r="AL305"/>
  <c r="AN304"/>
  <c r="AL304"/>
  <c r="AN303"/>
  <c r="AL303"/>
  <c r="AN302"/>
  <c r="AL302"/>
  <c r="AO301"/>
  <c r="AN301"/>
  <c r="AM301"/>
  <c r="AL301"/>
  <c r="AN300"/>
  <c r="AL300"/>
  <c r="AO299"/>
  <c r="AN299"/>
  <c r="AM299"/>
  <c r="AL299"/>
  <c r="AN298"/>
  <c r="AL298"/>
  <c r="AO297"/>
  <c r="AN297"/>
  <c r="AM297"/>
  <c r="AL297"/>
  <c r="AN296"/>
  <c r="AL296"/>
  <c r="AN295"/>
  <c r="AL295"/>
  <c r="AN294"/>
  <c r="AL294"/>
  <c r="AO293"/>
  <c r="AN293"/>
  <c r="AM293"/>
  <c r="AL293"/>
  <c r="AO292"/>
  <c r="AN292"/>
  <c r="AM292"/>
  <c r="AL292"/>
  <c r="AO290"/>
  <c r="AN290"/>
  <c r="AM290"/>
  <c r="AL290"/>
  <c r="AO288"/>
  <c r="AN288"/>
  <c r="AM288"/>
  <c r="AL288"/>
  <c r="AO287"/>
  <c r="AN287"/>
  <c r="AM287"/>
  <c r="AL287"/>
  <c r="AO286"/>
  <c r="AN286"/>
  <c r="AM286"/>
  <c r="AL286"/>
  <c r="AO285"/>
  <c r="AN285"/>
  <c r="AM285"/>
  <c r="AL285"/>
  <c r="AO282"/>
  <c r="AN282"/>
  <c r="AM282"/>
  <c r="AL282"/>
  <c r="AO279"/>
  <c r="AN279"/>
  <c r="AM279"/>
  <c r="AL279"/>
  <c r="AO274"/>
  <c r="AN274"/>
  <c r="AM274"/>
  <c r="AL274"/>
  <c r="AO271"/>
  <c r="AN271"/>
  <c r="AM271"/>
  <c r="AL271"/>
  <c r="AO136"/>
  <c r="AN136"/>
  <c r="AM136"/>
  <c r="AL136"/>
  <c r="AO131"/>
  <c r="AN131"/>
  <c r="AM131"/>
  <c r="AL131"/>
  <c r="AO129"/>
  <c r="AN129"/>
  <c r="AM129"/>
  <c r="AL129"/>
  <c r="AO128"/>
  <c r="AN128"/>
  <c r="AM128"/>
  <c r="AL128"/>
  <c r="AO117"/>
  <c r="AN117"/>
  <c r="AM117"/>
  <c r="AL117"/>
  <c r="AO116"/>
  <c r="AN116"/>
  <c r="AM116"/>
  <c r="AL116"/>
  <c r="AO103"/>
  <c r="AN103"/>
  <c r="AM103"/>
  <c r="AL103"/>
  <c r="AO102"/>
  <c r="AN102"/>
  <c r="AM102"/>
  <c r="AL102"/>
  <c r="AO101"/>
  <c r="AN101"/>
  <c r="AM101"/>
  <c r="AL101"/>
  <c r="AO100"/>
  <c r="AN100"/>
  <c r="AM100"/>
  <c r="AL100"/>
  <c r="AO99"/>
  <c r="AN99"/>
  <c r="AM99"/>
  <c r="AL99"/>
  <c r="AO98"/>
  <c r="AN98"/>
  <c r="AM98"/>
  <c r="AL98"/>
  <c r="AO97"/>
  <c r="AN97"/>
  <c r="AM97"/>
  <c r="AL97"/>
  <c r="AO96"/>
  <c r="AN96"/>
  <c r="AM96"/>
  <c r="AL96"/>
  <c r="AO95"/>
  <c r="AN95"/>
  <c r="AM95"/>
  <c r="AL95"/>
  <c r="AO94"/>
  <c r="AN94"/>
  <c r="AM94"/>
  <c r="AL94"/>
  <c r="AO93"/>
  <c r="AN93"/>
  <c r="AM93"/>
  <c r="AL93"/>
  <c r="AO92"/>
  <c r="AN92"/>
  <c r="AM92"/>
  <c r="AL92"/>
  <c r="AO91"/>
  <c r="AN91"/>
  <c r="AM91"/>
  <c r="AL91"/>
  <c r="AO90"/>
  <c r="AN90"/>
  <c r="AM90"/>
  <c r="AL90"/>
  <c r="AO89"/>
  <c r="AN89"/>
  <c r="AM89"/>
  <c r="AL89"/>
  <c r="AO88"/>
  <c r="AN88"/>
  <c r="AM88"/>
  <c r="AL88"/>
  <c r="AO87"/>
  <c r="AN87"/>
  <c r="AM87"/>
  <c r="AL87"/>
  <c r="AO86"/>
  <c r="AN86"/>
  <c r="AM86"/>
  <c r="AL86"/>
  <c r="AO85"/>
  <c r="AN85"/>
  <c r="AM85"/>
  <c r="AL85"/>
  <c r="AO81"/>
  <c r="AN81"/>
  <c r="AM81"/>
  <c r="AL81"/>
  <c r="AO71"/>
  <c r="AN71"/>
  <c r="AM71"/>
  <c r="AL71"/>
  <c r="AO70"/>
  <c r="AN70"/>
  <c r="AM70"/>
  <c r="AL70"/>
  <c r="AO67"/>
  <c r="AN67"/>
  <c r="AM67"/>
  <c r="AL67"/>
  <c r="AO65"/>
  <c r="AN65"/>
  <c r="AM65"/>
  <c r="AL65"/>
  <c r="AO62"/>
  <c r="AN62"/>
  <c r="AM62"/>
  <c r="AL62"/>
  <c r="AO54"/>
  <c r="AN54"/>
  <c r="AM54"/>
  <c r="AL54"/>
  <c r="AO52"/>
  <c r="AN52"/>
  <c r="AM52"/>
  <c r="AL52"/>
  <c r="AO51"/>
  <c r="AN51"/>
  <c r="AM51"/>
  <c r="AL51"/>
  <c r="AO49"/>
  <c r="AN49"/>
  <c r="AM49"/>
  <c r="AL49"/>
  <c r="AO46"/>
  <c r="AN46"/>
  <c r="AM46"/>
  <c r="AL46"/>
  <c r="AO45"/>
  <c r="AN45"/>
  <c r="AM45"/>
  <c r="AL45"/>
  <c r="AO42"/>
  <c r="AN42"/>
  <c r="AM42"/>
  <c r="AL42"/>
  <c r="AO40"/>
  <c r="AN40"/>
  <c r="AM40"/>
  <c r="AL40"/>
  <c r="AO17"/>
  <c r="AN17"/>
  <c r="AM17"/>
  <c r="AL17"/>
  <c r="AO14"/>
  <c r="AN14"/>
  <c r="AM14"/>
  <c r="AL14"/>
  <c r="AO13"/>
  <c r="AN13"/>
  <c r="AM13"/>
  <c r="AL13"/>
  <c r="AJ305"/>
  <c r="AI305"/>
  <c r="AH305"/>
  <c r="AJ301"/>
  <c r="AI301"/>
  <c r="AH301"/>
  <c r="AJ297"/>
  <c r="AI297"/>
  <c r="AH297"/>
  <c r="AJ293"/>
  <c r="AI293"/>
  <c r="AH293"/>
  <c r="AJ292"/>
  <c r="AI292"/>
  <c r="AH292"/>
  <c r="AJ290"/>
  <c r="AI290"/>
  <c r="AH290"/>
  <c r="AJ288"/>
  <c r="AI288"/>
  <c r="AH288"/>
  <c r="AJ287"/>
  <c r="AI287"/>
  <c r="AH287"/>
  <c r="AJ286"/>
  <c r="AI286"/>
  <c r="AH286"/>
  <c r="AJ285"/>
  <c r="AI285"/>
  <c r="AH285"/>
  <c r="AJ282"/>
  <c r="AI282"/>
  <c r="AH282"/>
  <c r="AJ279"/>
  <c r="AI279"/>
  <c r="AH279"/>
  <c r="AJ274"/>
  <c r="AI274"/>
  <c r="AH274"/>
  <c r="AJ271"/>
  <c r="AI271"/>
  <c r="AH271"/>
  <c r="AJ136"/>
  <c r="AI136"/>
  <c r="AH136"/>
  <c r="AJ131"/>
  <c r="AI131"/>
  <c r="AH131"/>
  <c r="AJ129"/>
  <c r="AI129"/>
  <c r="AH129"/>
  <c r="AJ128"/>
  <c r="AI128"/>
  <c r="AH128"/>
  <c r="AJ117"/>
  <c r="AI117"/>
  <c r="AH117"/>
  <c r="AJ116"/>
  <c r="AI116"/>
  <c r="AH116"/>
  <c r="AJ103"/>
  <c r="AI103"/>
  <c r="AH103"/>
  <c r="AJ102"/>
  <c r="AI102"/>
  <c r="AH102"/>
  <c r="AJ101"/>
  <c r="AI101"/>
  <c r="AH101"/>
  <c r="AJ100"/>
  <c r="AI100"/>
  <c r="AH100"/>
  <c r="AJ99"/>
  <c r="AI99"/>
  <c r="AH99"/>
  <c r="AJ98"/>
  <c r="AI98"/>
  <c r="AH98"/>
  <c r="AJ97"/>
  <c r="AI97"/>
  <c r="AH97"/>
  <c r="AJ96"/>
  <c r="AI96"/>
  <c r="AH96"/>
  <c r="AJ95"/>
  <c r="AI95"/>
  <c r="AH95"/>
  <c r="AJ94"/>
  <c r="AI94"/>
  <c r="AH94"/>
  <c r="AJ93"/>
  <c r="AI93"/>
  <c r="AH93"/>
  <c r="AJ92"/>
  <c r="AI92"/>
  <c r="AH92"/>
  <c r="AJ91"/>
  <c r="AI91"/>
  <c r="AH91"/>
  <c r="AJ90"/>
  <c r="AI90"/>
  <c r="AH90"/>
  <c r="AJ89"/>
  <c r="AI89"/>
  <c r="AH89"/>
  <c r="AJ88"/>
  <c r="AI88"/>
  <c r="AH88"/>
  <c r="AJ87"/>
  <c r="AI87"/>
  <c r="AH87"/>
  <c r="AJ86"/>
  <c r="AI86"/>
  <c r="AH86"/>
  <c r="AJ85"/>
  <c r="AI85"/>
  <c r="AH85"/>
  <c r="AJ81"/>
  <c r="AI81"/>
  <c r="AH81"/>
  <c r="AJ71"/>
  <c r="AI71"/>
  <c r="AH71"/>
  <c r="AJ70"/>
  <c r="AI70"/>
  <c r="AH70"/>
  <c r="AJ67"/>
  <c r="AI67"/>
  <c r="AH67"/>
  <c r="AJ65"/>
  <c r="AI65"/>
  <c r="AH65"/>
  <c r="AJ62"/>
  <c r="AI62"/>
  <c r="AH62"/>
  <c r="AJ54"/>
  <c r="AI54"/>
  <c r="AH54"/>
  <c r="AJ52"/>
  <c r="AI52"/>
  <c r="AH52"/>
  <c r="AJ51"/>
  <c r="AI51"/>
  <c r="AH51"/>
  <c r="AJ49"/>
  <c r="AI49"/>
  <c r="AH49"/>
  <c r="AJ46"/>
  <c r="AI46"/>
  <c r="AH46"/>
  <c r="AJ45"/>
  <c r="AI45"/>
  <c r="AH45"/>
  <c r="AJ42"/>
  <c r="AI42"/>
  <c r="AH42"/>
  <c r="AJ40"/>
  <c r="AI40"/>
  <c r="AH40"/>
  <c r="AJ17"/>
  <c r="AI17"/>
  <c r="AH17"/>
  <c r="AJ14"/>
  <c r="AI14"/>
  <c r="AH14"/>
  <c r="AJ13"/>
  <c r="AI13"/>
  <c r="AH13"/>
  <c r="AF305"/>
  <c r="AE305"/>
  <c r="AD305"/>
  <c r="AF301"/>
  <c r="AE301"/>
  <c r="AD301"/>
  <c r="AF297"/>
  <c r="AE297"/>
  <c r="AD297"/>
  <c r="AF293"/>
  <c r="AE293"/>
  <c r="AD293"/>
  <c r="AF292"/>
  <c r="AE292"/>
  <c r="AD292"/>
  <c r="AF290"/>
  <c r="AE290"/>
  <c r="AD290"/>
  <c r="AF288"/>
  <c r="AE288"/>
  <c r="AD288"/>
  <c r="AF287"/>
  <c r="AE287"/>
  <c r="AD287"/>
  <c r="AF286"/>
  <c r="AE286"/>
  <c r="AD286"/>
  <c r="AF285"/>
  <c r="AE285"/>
  <c r="AD285"/>
  <c r="AF282"/>
  <c r="AE282"/>
  <c r="AD282"/>
  <c r="AF279"/>
  <c r="AE279"/>
  <c r="AD279"/>
  <c r="AF274"/>
  <c r="AE274"/>
  <c r="AD274"/>
  <c r="AF271"/>
  <c r="AE271"/>
  <c r="AD271"/>
  <c r="AF266"/>
  <c r="AE266"/>
  <c r="AD266"/>
  <c r="AF263"/>
  <c r="AE263"/>
  <c r="AD263"/>
  <c r="AF258"/>
  <c r="AE258"/>
  <c r="AD258"/>
  <c r="AF254"/>
  <c r="AE254"/>
  <c r="AD254"/>
  <c r="AF249"/>
  <c r="AE249"/>
  <c r="AD249"/>
  <c r="AF240"/>
  <c r="AE240"/>
  <c r="AD240"/>
  <c r="AF235"/>
  <c r="AE235"/>
  <c r="AD235"/>
  <c r="AF232"/>
  <c r="AE232"/>
  <c r="AD232"/>
  <c r="AF227"/>
  <c r="AE227"/>
  <c r="AD227"/>
  <c r="AF220"/>
  <c r="AE220"/>
  <c r="AD220"/>
  <c r="AF215"/>
  <c r="AE215"/>
  <c r="AD215"/>
  <c r="AF210"/>
  <c r="AE210"/>
  <c r="AD210"/>
  <c r="AF205"/>
  <c r="AE205"/>
  <c r="AD205"/>
  <c r="AF201"/>
  <c r="AE201"/>
  <c r="AD201"/>
  <c r="AF196"/>
  <c r="AE196"/>
  <c r="AD196"/>
  <c r="AF193"/>
  <c r="AE193"/>
  <c r="AD193"/>
  <c r="AF188"/>
  <c r="AE188"/>
  <c r="AD188"/>
  <c r="AF186"/>
  <c r="AE186"/>
  <c r="AD186"/>
  <c r="AF181"/>
  <c r="AE181"/>
  <c r="AD181"/>
  <c r="AF175"/>
  <c r="AE175"/>
  <c r="AD175"/>
  <c r="AF170"/>
  <c r="AE170"/>
  <c r="AD170"/>
  <c r="AF165"/>
  <c r="AE165"/>
  <c r="AD165"/>
  <c r="AF160"/>
  <c r="AE160"/>
  <c r="AD160"/>
  <c r="AF155"/>
  <c r="AE155"/>
  <c r="AD155"/>
  <c r="AF150"/>
  <c r="AE150"/>
  <c r="AD150"/>
  <c r="AF146"/>
  <c r="AE146"/>
  <c r="AD146"/>
  <c r="AF141"/>
  <c r="AE141"/>
  <c r="AD141"/>
  <c r="AF136"/>
  <c r="AE136"/>
  <c r="AD136"/>
  <c r="AF131"/>
  <c r="AE131"/>
  <c r="AD131"/>
  <c r="AF129"/>
  <c r="AE129"/>
  <c r="AD129"/>
  <c r="AF128"/>
  <c r="AE128"/>
  <c r="AD128"/>
  <c r="AF117"/>
  <c r="AE117"/>
  <c r="AD117"/>
  <c r="AF116"/>
  <c r="AE116"/>
  <c r="AD116"/>
  <c r="AF103"/>
  <c r="AE103"/>
  <c r="AD103"/>
  <c r="AF102"/>
  <c r="AE102"/>
  <c r="AD102"/>
  <c r="AF101"/>
  <c r="AE101"/>
  <c r="AD101"/>
  <c r="AF100"/>
  <c r="AE100"/>
  <c r="AD100"/>
  <c r="AF99"/>
  <c r="AE99"/>
  <c r="AD99"/>
  <c r="AF98"/>
  <c r="AE98"/>
  <c r="AD98"/>
  <c r="AF97"/>
  <c r="AE97"/>
  <c r="AD97"/>
  <c r="AF96"/>
  <c r="AE96"/>
  <c r="AD96"/>
  <c r="AF95"/>
  <c r="AE95"/>
  <c r="AD95"/>
  <c r="AF94"/>
  <c r="AE94"/>
  <c r="AD94"/>
  <c r="AF93"/>
  <c r="AE93"/>
  <c r="AD93"/>
  <c r="AF92"/>
  <c r="AE92"/>
  <c r="AD92"/>
  <c r="AF91"/>
  <c r="AE91"/>
  <c r="AD91"/>
  <c r="AF90"/>
  <c r="AE90"/>
  <c r="AD90"/>
  <c r="AF89"/>
  <c r="AE89"/>
  <c r="AD89"/>
  <c r="AF88"/>
  <c r="AE88"/>
  <c r="AD88"/>
  <c r="AF87"/>
  <c r="AE87"/>
  <c r="AD87"/>
  <c r="AF86"/>
  <c r="AE86"/>
  <c r="AD86"/>
  <c r="AF85"/>
  <c r="AE85"/>
  <c r="AD85"/>
  <c r="AF81"/>
  <c r="AE81"/>
  <c r="AD81"/>
  <c r="AF71"/>
  <c r="AE71"/>
  <c r="AD71"/>
  <c r="AF70"/>
  <c r="AE70"/>
  <c r="AD70"/>
  <c r="AF67"/>
  <c r="AE67"/>
  <c r="AD67"/>
  <c r="AF65"/>
  <c r="AE65"/>
  <c r="AD65"/>
  <c r="AF62"/>
  <c r="AE62"/>
  <c r="AD62"/>
  <c r="AF54"/>
  <c r="AE54"/>
  <c r="AD54"/>
  <c r="AF52"/>
  <c r="AE52"/>
  <c r="AD52"/>
  <c r="AF51"/>
  <c r="AE51"/>
  <c r="AD51"/>
  <c r="AF49"/>
  <c r="AE49"/>
  <c r="AD49"/>
  <c r="AF46"/>
  <c r="AE46"/>
  <c r="AD46"/>
  <c r="AF45"/>
  <c r="AE45"/>
  <c r="AD45"/>
  <c r="AF42"/>
  <c r="AE42"/>
  <c r="AD42"/>
  <c r="AF40"/>
  <c r="AE40"/>
  <c r="AD40"/>
  <c r="AF17"/>
  <c r="AE17"/>
  <c r="AD17"/>
  <c r="AF14"/>
  <c r="AE14"/>
  <c r="AD14"/>
  <c r="AF13"/>
  <c r="AE13"/>
  <c r="AD13"/>
  <c r="T305"/>
  <c r="S305"/>
  <c r="R305"/>
  <c r="T304"/>
  <c r="S304"/>
  <c r="R304"/>
  <c r="T303"/>
  <c r="S303"/>
  <c r="R303"/>
  <c r="T302"/>
  <c r="S302"/>
  <c r="R302"/>
  <c r="T301"/>
  <c r="S301"/>
  <c r="R301"/>
  <c r="T300"/>
  <c r="S300"/>
  <c r="R300"/>
  <c r="T299"/>
  <c r="S299"/>
  <c r="R299"/>
  <c r="T298"/>
  <c r="S298"/>
  <c r="R298"/>
  <c r="T297"/>
  <c r="S297"/>
  <c r="R297"/>
  <c r="T296"/>
  <c r="S296"/>
  <c r="R296"/>
  <c r="T295"/>
  <c r="S295"/>
  <c r="R295"/>
  <c r="T294"/>
  <c r="S294"/>
  <c r="R294"/>
  <c r="T293"/>
  <c r="S293"/>
  <c r="R293"/>
  <c r="T292"/>
  <c r="S292"/>
  <c r="R292"/>
  <c r="T290"/>
  <c r="S290"/>
  <c r="R290"/>
  <c r="T288"/>
  <c r="S288"/>
  <c r="R288"/>
  <c r="T287"/>
  <c r="S287"/>
  <c r="R287"/>
  <c r="T286"/>
  <c r="S286"/>
  <c r="R286"/>
  <c r="T285"/>
  <c r="S285"/>
  <c r="R285"/>
  <c r="T282"/>
  <c r="S282"/>
  <c r="R282"/>
  <c r="T279"/>
  <c r="S279"/>
  <c r="R279"/>
  <c r="T274"/>
  <c r="S274"/>
  <c r="R274"/>
  <c r="T271"/>
  <c r="S271"/>
  <c r="R271"/>
  <c r="T266"/>
  <c r="AJ266" s="1"/>
  <c r="S266"/>
  <c r="AM266" s="1"/>
  <c r="R266"/>
  <c r="AH266" s="1"/>
  <c r="T263"/>
  <c r="AN263" s="1"/>
  <c r="S263"/>
  <c r="AM263" s="1"/>
  <c r="R263"/>
  <c r="AL263" s="1"/>
  <c r="T258"/>
  <c r="AJ258" s="1"/>
  <c r="S258"/>
  <c r="AM258" s="1"/>
  <c r="R258"/>
  <c r="AH258" s="1"/>
  <c r="T254"/>
  <c r="AN254" s="1"/>
  <c r="S254"/>
  <c r="AM254" s="1"/>
  <c r="R254"/>
  <c r="AL254" s="1"/>
  <c r="T249"/>
  <c r="AJ249" s="1"/>
  <c r="S249"/>
  <c r="AM249" s="1"/>
  <c r="R249"/>
  <c r="AH249" s="1"/>
  <c r="T240"/>
  <c r="AN240" s="1"/>
  <c r="S240"/>
  <c r="AM240" s="1"/>
  <c r="R240"/>
  <c r="AL240" s="1"/>
  <c r="T235"/>
  <c r="AJ235" s="1"/>
  <c r="S235"/>
  <c r="AM235" s="1"/>
  <c r="R235"/>
  <c r="AH235" s="1"/>
  <c r="T232"/>
  <c r="AN232" s="1"/>
  <c r="S232"/>
  <c r="AM232" s="1"/>
  <c r="R232"/>
  <c r="AL232" s="1"/>
  <c r="T227"/>
  <c r="AJ227" s="1"/>
  <c r="S227"/>
  <c r="AM227" s="1"/>
  <c r="R227"/>
  <c r="AH227" s="1"/>
  <c r="T220"/>
  <c r="AN220" s="1"/>
  <c r="S220"/>
  <c r="AM220" s="1"/>
  <c r="R220"/>
  <c r="AL220" s="1"/>
  <c r="T215"/>
  <c r="AJ215" s="1"/>
  <c r="S215"/>
  <c r="AM215" s="1"/>
  <c r="R215"/>
  <c r="AH215" s="1"/>
  <c r="T210"/>
  <c r="AN210" s="1"/>
  <c r="S210"/>
  <c r="AM210" s="1"/>
  <c r="R210"/>
  <c r="AL210" s="1"/>
  <c r="T205"/>
  <c r="AJ205" s="1"/>
  <c r="S205"/>
  <c r="AM205" s="1"/>
  <c r="R205"/>
  <c r="AH205" s="1"/>
  <c r="T201"/>
  <c r="AN201" s="1"/>
  <c r="S201"/>
  <c r="AM201" s="1"/>
  <c r="R201"/>
  <c r="AL201" s="1"/>
  <c r="T196"/>
  <c r="AJ196" s="1"/>
  <c r="S196"/>
  <c r="AM196" s="1"/>
  <c r="R196"/>
  <c r="AH196" s="1"/>
  <c r="T193"/>
  <c r="AN193" s="1"/>
  <c r="S193"/>
  <c r="AM193" s="1"/>
  <c r="R193"/>
  <c r="AL193" s="1"/>
  <c r="T188"/>
  <c r="AJ188" s="1"/>
  <c r="S188"/>
  <c r="AM188" s="1"/>
  <c r="R188"/>
  <c r="AH188" s="1"/>
  <c r="T186"/>
  <c r="AN186" s="1"/>
  <c r="S186"/>
  <c r="AM186" s="1"/>
  <c r="R186"/>
  <c r="AL186" s="1"/>
  <c r="T181"/>
  <c r="AJ181" s="1"/>
  <c r="S181"/>
  <c r="AM181" s="1"/>
  <c r="R181"/>
  <c r="AH181" s="1"/>
  <c r="T175"/>
  <c r="AN175" s="1"/>
  <c r="S175"/>
  <c r="AM175" s="1"/>
  <c r="R175"/>
  <c r="AL175" s="1"/>
  <c r="T170"/>
  <c r="AJ170" s="1"/>
  <c r="S170"/>
  <c r="AM170" s="1"/>
  <c r="R170"/>
  <c r="AH170" s="1"/>
  <c r="T165"/>
  <c r="AN165" s="1"/>
  <c r="S165"/>
  <c r="AM165" s="1"/>
  <c r="R165"/>
  <c r="AL165" s="1"/>
  <c r="T160"/>
  <c r="AJ160" s="1"/>
  <c r="S160"/>
  <c r="AM160" s="1"/>
  <c r="R160"/>
  <c r="AH160" s="1"/>
  <c r="T155"/>
  <c r="AN155" s="1"/>
  <c r="S155"/>
  <c r="AM155" s="1"/>
  <c r="R155"/>
  <c r="AL155" s="1"/>
  <c r="T150"/>
  <c r="AJ150" s="1"/>
  <c r="S150"/>
  <c r="AM150" s="1"/>
  <c r="R150"/>
  <c r="AH150" s="1"/>
  <c r="T146"/>
  <c r="AN146" s="1"/>
  <c r="S146"/>
  <c r="AM146" s="1"/>
  <c r="R146"/>
  <c r="AL146" s="1"/>
  <c r="T141"/>
  <c r="AJ141" s="1"/>
  <c r="S141"/>
  <c r="AM141" s="1"/>
  <c r="R141"/>
  <c r="AH141" s="1"/>
  <c r="T136"/>
  <c r="S136"/>
  <c r="R136"/>
  <c r="T131"/>
  <c r="S131"/>
  <c r="R131"/>
  <c r="T129"/>
  <c r="S129"/>
  <c r="R129"/>
  <c r="T128"/>
  <c r="S128"/>
  <c r="R128"/>
  <c r="T117"/>
  <c r="S117"/>
  <c r="R117"/>
  <c r="T116"/>
  <c r="S116"/>
  <c r="R116"/>
  <c r="T103"/>
  <c r="S103"/>
  <c r="R103"/>
  <c r="T102"/>
  <c r="S102"/>
  <c r="R102"/>
  <c r="T101"/>
  <c r="S101"/>
  <c r="R101"/>
  <c r="T100"/>
  <c r="S100"/>
  <c r="R100"/>
  <c r="T99"/>
  <c r="S99"/>
  <c r="R99"/>
  <c r="T98"/>
  <c r="S98"/>
  <c r="R98"/>
  <c r="T97"/>
  <c r="S97"/>
  <c r="R97"/>
  <c r="T96"/>
  <c r="S96"/>
  <c r="R96"/>
  <c r="T95"/>
  <c r="S95"/>
  <c r="R95"/>
  <c r="T94"/>
  <c r="S94"/>
  <c r="R94"/>
  <c r="T93"/>
  <c r="S93"/>
  <c r="R93"/>
  <c r="T92"/>
  <c r="S92"/>
  <c r="R92"/>
  <c r="T91"/>
  <c r="S91"/>
  <c r="R91"/>
  <c r="T90"/>
  <c r="S90"/>
  <c r="R90"/>
  <c r="T89"/>
  <c r="S89"/>
  <c r="R89"/>
  <c r="T88"/>
  <c r="S88"/>
  <c r="R88"/>
  <c r="T87"/>
  <c r="S87"/>
  <c r="R87"/>
  <c r="T86"/>
  <c r="S86"/>
  <c r="R86"/>
  <c r="T85"/>
  <c r="S85"/>
  <c r="R85"/>
  <c r="T81"/>
  <c r="S81"/>
  <c r="R81"/>
  <c r="T71"/>
  <c r="S71"/>
  <c r="R71"/>
  <c r="T70"/>
  <c r="S70"/>
  <c r="R70"/>
  <c r="T67"/>
  <c r="S67"/>
  <c r="R67"/>
  <c r="T65"/>
  <c r="S65"/>
  <c r="R65"/>
  <c r="T62"/>
  <c r="S62"/>
  <c r="R62"/>
  <c r="T54"/>
  <c r="S54"/>
  <c r="R54"/>
  <c r="T52"/>
  <c r="S52"/>
  <c r="R52"/>
  <c r="T51"/>
  <c r="S51"/>
  <c r="R51"/>
  <c r="T49"/>
  <c r="S49"/>
  <c r="R49"/>
  <c r="T46"/>
  <c r="S46"/>
  <c r="R46"/>
  <c r="T45"/>
  <c r="S45"/>
  <c r="R45"/>
  <c r="T42"/>
  <c r="S42"/>
  <c r="R42"/>
  <c r="T40"/>
  <c r="S40"/>
  <c r="R40"/>
  <c r="T17"/>
  <c r="S17"/>
  <c r="R17"/>
  <c r="T14"/>
  <c r="S14"/>
  <c r="R14"/>
  <c r="T13"/>
  <c r="S13"/>
  <c r="R13"/>
  <c r="AK305"/>
  <c r="AK301"/>
  <c r="AK297"/>
  <c r="AK293"/>
  <c r="AK292"/>
  <c r="AK290"/>
  <c r="AK285"/>
  <c r="AK282"/>
  <c r="AK274"/>
  <c r="AK131"/>
  <c r="AK129"/>
  <c r="AK128"/>
  <c r="AK102"/>
  <c r="AK62"/>
  <c r="AK54"/>
  <c r="AK51"/>
  <c r="AK49"/>
  <c r="AK40"/>
  <c r="AK13"/>
  <c r="AG305"/>
  <c r="AG301"/>
  <c r="AG297"/>
  <c r="AG293"/>
  <c r="AG292"/>
  <c r="AG290"/>
  <c r="AG288"/>
  <c r="AG287"/>
  <c r="AG286"/>
  <c r="AG285"/>
  <c r="AG282"/>
  <c r="AG279"/>
  <c r="AG274"/>
  <c r="AG271"/>
  <c r="AG266"/>
  <c r="AG263"/>
  <c r="AG258"/>
  <c r="AG254"/>
  <c r="AG249"/>
  <c r="AG240"/>
  <c r="AG235"/>
  <c r="AG232"/>
  <c r="AG227"/>
  <c r="AG220"/>
  <c r="AG215"/>
  <c r="AG210"/>
  <c r="AG205"/>
  <c r="AG201"/>
  <c r="AG196"/>
  <c r="AG193"/>
  <c r="AG188"/>
  <c r="AG186"/>
  <c r="AG181"/>
  <c r="AG175"/>
  <c r="AG170"/>
  <c r="AG165"/>
  <c r="AG160"/>
  <c r="AG155"/>
  <c r="AG150"/>
  <c r="AG146"/>
  <c r="AG141"/>
  <c r="AG136"/>
  <c r="AG131"/>
  <c r="AG129"/>
  <c r="AG128"/>
  <c r="AG117"/>
  <c r="AG116"/>
  <c r="AG103"/>
  <c r="AG102"/>
  <c r="AG101"/>
  <c r="AG100"/>
  <c r="AG99"/>
  <c r="AG98"/>
  <c r="AG97"/>
  <c r="AG96"/>
  <c r="AG95"/>
  <c r="AG94"/>
  <c r="AG93"/>
  <c r="AG92"/>
  <c r="AG91"/>
  <c r="AG90"/>
  <c r="AG89"/>
  <c r="AG88"/>
  <c r="AG87"/>
  <c r="AG86"/>
  <c r="AG85"/>
  <c r="AG81"/>
  <c r="AG71"/>
  <c r="AG70"/>
  <c r="AG67"/>
  <c r="AG65"/>
  <c r="AG62"/>
  <c r="AG54"/>
  <c r="AG52"/>
  <c r="AG51"/>
  <c r="AG49"/>
  <c r="AG46"/>
  <c r="AG45"/>
  <c r="AG42"/>
  <c r="AG40"/>
  <c r="AG17"/>
  <c r="AG14"/>
  <c r="AG13"/>
  <c r="AC305"/>
  <c r="AC304"/>
  <c r="AC303"/>
  <c r="AC302"/>
  <c r="AC301"/>
  <c r="AC300"/>
  <c r="AC299"/>
  <c r="AC298"/>
  <c r="AC297"/>
  <c r="AC296"/>
  <c r="AC295"/>
  <c r="AC294"/>
  <c r="AC293"/>
  <c r="AC292"/>
  <c r="AC291"/>
  <c r="AC290"/>
  <c r="AC289"/>
  <c r="AC288"/>
  <c r="AC287"/>
  <c r="AC286"/>
  <c r="AC285"/>
  <c r="AC282"/>
  <c r="AC279"/>
  <c r="AC277"/>
  <c r="AC276"/>
  <c r="AC274"/>
  <c r="AC271"/>
  <c r="AC269"/>
  <c r="AC268"/>
  <c r="AC266"/>
  <c r="AC263"/>
  <c r="AC261"/>
  <c r="AC260"/>
  <c r="AC258"/>
  <c r="AC254"/>
  <c r="AC252"/>
  <c r="AC251"/>
  <c r="AC249"/>
  <c r="AC240"/>
  <c r="AC238"/>
  <c r="AC237"/>
  <c r="AC235"/>
  <c r="AC232"/>
  <c r="AC230"/>
  <c r="AC229"/>
  <c r="AC227"/>
  <c r="AC220"/>
  <c r="AC218"/>
  <c r="AC217"/>
  <c r="AC215"/>
  <c r="AC210"/>
  <c r="AC208"/>
  <c r="AC207"/>
  <c r="AC205"/>
  <c r="AC201"/>
  <c r="AC199"/>
  <c r="AC198"/>
  <c r="AC196"/>
  <c r="AC193"/>
  <c r="AC191"/>
  <c r="AC190"/>
  <c r="AC188"/>
  <c r="AC186"/>
  <c r="AC184"/>
  <c r="AC183"/>
  <c r="AC181"/>
  <c r="AC175"/>
  <c r="AC173"/>
  <c r="AC172"/>
  <c r="AC170"/>
  <c r="AC165"/>
  <c r="AC163"/>
  <c r="AC162"/>
  <c r="AC160"/>
  <c r="AC155"/>
  <c r="AC153"/>
  <c r="AC152"/>
  <c r="AC150"/>
  <c r="AC146"/>
  <c r="AC144"/>
  <c r="AC143"/>
  <c r="AC141"/>
  <c r="AC136"/>
  <c r="AC134"/>
  <c r="AC133"/>
  <c r="AC131"/>
  <c r="AC129"/>
  <c r="AC128"/>
  <c r="AC127"/>
  <c r="AC126"/>
  <c r="AC125"/>
  <c r="AC124"/>
  <c r="AC123"/>
  <c r="AC122"/>
  <c r="AC121"/>
  <c r="AC120"/>
  <c r="AC119"/>
  <c r="AC118"/>
  <c r="AC117"/>
  <c r="AC116"/>
  <c r="AC103"/>
  <c r="AC102"/>
  <c r="AC101"/>
  <c r="AC100"/>
  <c r="AC99"/>
  <c r="AC98"/>
  <c r="AC97"/>
  <c r="AC96"/>
  <c r="AC95"/>
  <c r="AC94"/>
  <c r="AC93"/>
  <c r="AC92"/>
  <c r="AC91"/>
  <c r="AC90"/>
  <c r="AC89"/>
  <c r="AC88"/>
  <c r="AC87"/>
  <c r="AC86"/>
  <c r="AC85"/>
  <c r="AC84"/>
  <c r="AC83"/>
  <c r="AC82"/>
  <c r="AC81"/>
  <c r="AC80"/>
  <c r="AC79"/>
  <c r="AC78"/>
  <c r="AC77"/>
  <c r="AC76"/>
  <c r="AC75"/>
  <c r="AC74"/>
  <c r="AC73"/>
  <c r="AC72"/>
  <c r="AC71"/>
  <c r="AC70"/>
  <c r="AC69"/>
  <c r="AC68"/>
  <c r="AC67"/>
  <c r="AC66"/>
  <c r="AC65"/>
  <c r="AC64"/>
  <c r="AC62"/>
  <c r="AC61"/>
  <c r="AC59"/>
  <c r="AC58"/>
  <c r="AC54"/>
  <c r="AC52"/>
  <c r="AC51"/>
  <c r="AC50"/>
  <c r="AC49"/>
  <c r="AC48"/>
  <c r="AC47"/>
  <c r="AC46"/>
  <c r="AC45"/>
  <c r="AC44"/>
  <c r="AC43"/>
  <c r="AC42"/>
  <c r="AC41"/>
  <c r="AC40"/>
  <c r="AC39"/>
  <c r="AC38"/>
  <c r="AC37"/>
  <c r="AC36"/>
  <c r="AC35"/>
  <c r="AC34"/>
  <c r="AC33"/>
  <c r="AC32"/>
  <c r="AC31"/>
  <c r="AC30"/>
  <c r="AC29"/>
  <c r="AC28"/>
  <c r="AC27"/>
  <c r="AC26"/>
  <c r="AC25"/>
  <c r="AC24"/>
  <c r="AC23"/>
  <c r="AC22"/>
  <c r="AC21"/>
  <c r="AC20"/>
  <c r="AC19"/>
  <c r="AC18"/>
  <c r="AC17"/>
  <c r="AC16"/>
  <c r="AC15"/>
  <c r="AC14"/>
  <c r="AC13"/>
  <c r="AC12"/>
  <c r="AC11"/>
  <c r="Y305"/>
  <c r="Y301"/>
  <c r="Y297"/>
  <c r="Y293"/>
  <c r="Y292"/>
  <c r="Y290"/>
  <c r="Y288"/>
  <c r="Y287"/>
  <c r="Y286"/>
  <c r="Y285"/>
  <c r="Y282"/>
  <c r="Y279"/>
  <c r="Y274"/>
  <c r="Y271"/>
  <c r="Y266"/>
  <c r="Y263"/>
  <c r="Y258"/>
  <c r="Y254"/>
  <c r="Y249"/>
  <c r="Y240"/>
  <c r="Y235"/>
  <c r="Y232"/>
  <c r="Y227"/>
  <c r="Y220"/>
  <c r="Y215"/>
  <c r="Y210"/>
  <c r="Y205"/>
  <c r="Y201"/>
  <c r="Y196"/>
  <c r="Y193"/>
  <c r="Y188"/>
  <c r="Y186"/>
  <c r="Y181"/>
  <c r="Y175"/>
  <c r="Y170"/>
  <c r="Y165"/>
  <c r="Y160"/>
  <c r="Y155"/>
  <c r="Y150"/>
  <c r="Y146"/>
  <c r="Y141"/>
  <c r="Y136"/>
  <c r="Y131"/>
  <c r="Y129"/>
  <c r="Y128"/>
  <c r="Y117"/>
  <c r="Y116"/>
  <c r="Y103"/>
  <c r="Y102"/>
  <c r="Y101"/>
  <c r="Y100"/>
  <c r="Y99"/>
  <c r="Y98"/>
  <c r="Y97"/>
  <c r="Y96"/>
  <c r="Y95"/>
  <c r="Y94"/>
  <c r="Y93"/>
  <c r="Y92"/>
  <c r="Y91"/>
  <c r="Y90"/>
  <c r="Y89"/>
  <c r="Y88"/>
  <c r="Y87"/>
  <c r="Y86"/>
  <c r="Y85"/>
  <c r="Y81"/>
  <c r="Y71"/>
  <c r="Y70"/>
  <c r="Y67"/>
  <c r="Y65"/>
  <c r="Y62"/>
  <c r="Y54"/>
  <c r="Y52"/>
  <c r="Y51"/>
  <c r="Y49"/>
  <c r="Y46"/>
  <c r="Y45"/>
  <c r="Y42"/>
  <c r="Y40"/>
  <c r="Y17"/>
  <c r="Y14"/>
  <c r="Y13"/>
  <c r="U305"/>
  <c r="U304"/>
  <c r="U303"/>
  <c r="U302"/>
  <c r="U301"/>
  <c r="U300"/>
  <c r="U299"/>
  <c r="U298"/>
  <c r="U297"/>
  <c r="U296"/>
  <c r="U295"/>
  <c r="U294"/>
  <c r="U293"/>
  <c r="U292"/>
  <c r="U290"/>
  <c r="U288"/>
  <c r="U287"/>
  <c r="U286"/>
  <c r="U285"/>
  <c r="U282"/>
  <c r="U279"/>
  <c r="U274"/>
  <c r="U271"/>
  <c r="U266"/>
  <c r="AO266" s="1"/>
  <c r="U263"/>
  <c r="AO263" s="1"/>
  <c r="U258"/>
  <c r="AO258" s="1"/>
  <c r="U254"/>
  <c r="AO254" s="1"/>
  <c r="U249"/>
  <c r="AO249" s="1"/>
  <c r="U240"/>
  <c r="AO240" s="1"/>
  <c r="U235"/>
  <c r="AO235" s="1"/>
  <c r="U232"/>
  <c r="AO232" s="1"/>
  <c r="U227"/>
  <c r="AO227" s="1"/>
  <c r="U220"/>
  <c r="AO220" s="1"/>
  <c r="U215"/>
  <c r="AO215" s="1"/>
  <c r="U210"/>
  <c r="AO210" s="1"/>
  <c r="U205"/>
  <c r="AO205" s="1"/>
  <c r="U201"/>
  <c r="AO201" s="1"/>
  <c r="U196"/>
  <c r="AO196" s="1"/>
  <c r="U193"/>
  <c r="AO193" s="1"/>
  <c r="U188"/>
  <c r="AO188" s="1"/>
  <c r="U186"/>
  <c r="AO186" s="1"/>
  <c r="U181"/>
  <c r="AO181" s="1"/>
  <c r="U175"/>
  <c r="AO175" s="1"/>
  <c r="U170"/>
  <c r="AO170" s="1"/>
  <c r="U165"/>
  <c r="AO165" s="1"/>
  <c r="U160"/>
  <c r="AO160" s="1"/>
  <c r="U155"/>
  <c r="AO155" s="1"/>
  <c r="U150"/>
  <c r="AO150" s="1"/>
  <c r="U146"/>
  <c r="AO146" s="1"/>
  <c r="U141"/>
  <c r="AO141" s="1"/>
  <c r="U136"/>
  <c r="U131"/>
  <c r="U129"/>
  <c r="U128"/>
  <c r="U117"/>
  <c r="U116"/>
  <c r="U103"/>
  <c r="U102"/>
  <c r="U101"/>
  <c r="U100"/>
  <c r="U99"/>
  <c r="U98"/>
  <c r="U97"/>
  <c r="U96"/>
  <c r="U95"/>
  <c r="U94"/>
  <c r="U93"/>
  <c r="U92"/>
  <c r="U91"/>
  <c r="U90"/>
  <c r="U89"/>
  <c r="U88"/>
  <c r="U87"/>
  <c r="U86"/>
  <c r="U85"/>
  <c r="U81"/>
  <c r="U71"/>
  <c r="U70"/>
  <c r="U67"/>
  <c r="U65"/>
  <c r="U62"/>
  <c r="U54"/>
  <c r="U52"/>
  <c r="U51"/>
  <c r="U49"/>
  <c r="U46"/>
  <c r="U45"/>
  <c r="U42"/>
  <c r="U40"/>
  <c r="U17"/>
  <c r="U14"/>
  <c r="U13"/>
  <c r="Q305"/>
  <c r="Q304"/>
  <c r="Q303"/>
  <c r="Q302"/>
  <c r="Q301"/>
  <c r="Q300"/>
  <c r="Q299"/>
  <c r="Q298"/>
  <c r="Q297"/>
  <c r="Q296"/>
  <c r="Q295"/>
  <c r="Q294"/>
  <c r="Q293"/>
  <c r="Q292"/>
  <c r="Q290"/>
  <c r="Q288"/>
  <c r="Q287"/>
  <c r="Q286"/>
  <c r="Q285"/>
  <c r="Q282"/>
  <c r="Q279"/>
  <c r="Q277"/>
  <c r="Q276"/>
  <c r="Q274"/>
  <c r="Q271"/>
  <c r="Q269"/>
  <c r="Q268"/>
  <c r="Q266"/>
  <c r="Q263"/>
  <c r="Q261"/>
  <c r="Q260"/>
  <c r="Q258"/>
  <c r="Q254"/>
  <c r="Q252"/>
  <c r="Q251"/>
  <c r="Q249"/>
  <c r="Q240"/>
  <c r="Q238"/>
  <c r="Q237"/>
  <c r="Q235"/>
  <c r="Q232"/>
  <c r="Q230"/>
  <c r="Q229"/>
  <c r="Q227"/>
  <c r="Q220"/>
  <c r="Q218"/>
  <c r="Q217"/>
  <c r="Q215"/>
  <c r="Q210"/>
  <c r="Q208"/>
  <c r="Q207"/>
  <c r="Q205"/>
  <c r="Q201"/>
  <c r="Q199"/>
  <c r="Q198"/>
  <c r="Q196"/>
  <c r="Q193"/>
  <c r="Q191"/>
  <c r="Q190"/>
  <c r="Q188"/>
  <c r="Q186"/>
  <c r="Q184"/>
  <c r="Q183"/>
  <c r="Q181"/>
  <c r="Q175"/>
  <c r="Q173"/>
  <c r="Q172"/>
  <c r="Q170"/>
  <c r="Q165"/>
  <c r="Q163"/>
  <c r="Q162"/>
  <c r="Q160"/>
  <c r="Q155"/>
  <c r="Q153"/>
  <c r="Q152"/>
  <c r="Q150"/>
  <c r="Q146"/>
  <c r="Q144"/>
  <c r="Q143"/>
  <c r="Q141"/>
  <c r="Q136"/>
  <c r="Q134"/>
  <c r="Q133"/>
  <c r="Q131"/>
  <c r="Q129"/>
  <c r="Q128"/>
  <c r="Q117"/>
  <c r="Q116"/>
  <c r="Q103"/>
  <c r="Q102"/>
  <c r="Q101"/>
  <c r="Q100"/>
  <c r="Q99"/>
  <c r="Q98"/>
  <c r="Q97"/>
  <c r="Q96"/>
  <c r="Q95"/>
  <c r="Q94"/>
  <c r="Q93"/>
  <c r="Q92"/>
  <c r="Q91"/>
  <c r="Q90"/>
  <c r="Q89"/>
  <c r="Q88"/>
  <c r="Q87"/>
  <c r="Q86"/>
  <c r="Q85"/>
  <c r="Q81"/>
  <c r="Q71"/>
  <c r="Q70"/>
  <c r="Q67"/>
  <c r="Q65"/>
  <c r="Q62"/>
  <c r="Q60"/>
  <c r="Q57"/>
  <c r="Q56"/>
  <c r="Q55"/>
  <c r="Q54"/>
  <c r="Q52"/>
  <c r="Q51"/>
  <c r="Q49"/>
  <c r="Q46"/>
  <c r="Q45"/>
  <c r="Q42"/>
  <c r="Q40"/>
  <c r="Q17"/>
  <c r="Q14"/>
  <c r="Q13"/>
  <c r="M305"/>
  <c r="M304"/>
  <c r="M303"/>
  <c r="M302"/>
  <c r="M301"/>
  <c r="M300"/>
  <c r="M299"/>
  <c r="M298"/>
  <c r="M297"/>
  <c r="M296"/>
  <c r="M295"/>
  <c r="M294"/>
  <c r="M293"/>
  <c r="M292"/>
  <c r="M291"/>
  <c r="M290"/>
  <c r="M289"/>
  <c r="M288"/>
  <c r="M287"/>
  <c r="M286"/>
  <c r="M285"/>
  <c r="M282"/>
  <c r="M279"/>
  <c r="M274"/>
  <c r="M271"/>
  <c r="M266"/>
  <c r="M263"/>
  <c r="M258"/>
  <c r="M254"/>
  <c r="M249"/>
  <c r="M240"/>
  <c r="M235"/>
  <c r="M232"/>
  <c r="M227"/>
  <c r="M220"/>
  <c r="M215"/>
  <c r="M210"/>
  <c r="M205"/>
  <c r="M201"/>
  <c r="M196"/>
  <c r="M193"/>
  <c r="M188"/>
  <c r="M186"/>
  <c r="M181"/>
  <c r="M175"/>
  <c r="M170"/>
  <c r="M165"/>
  <c r="M160"/>
  <c r="M155"/>
  <c r="M150"/>
  <c r="M146"/>
  <c r="M141"/>
  <c r="M136"/>
  <c r="M131"/>
  <c r="M129"/>
  <c r="M128"/>
  <c r="M127"/>
  <c r="M126"/>
  <c r="M125"/>
  <c r="M124"/>
  <c r="M123"/>
  <c r="M122"/>
  <c r="M121"/>
  <c r="M120"/>
  <c r="M119"/>
  <c r="M118"/>
  <c r="M117"/>
  <c r="M116"/>
  <c r="M103"/>
  <c r="M102"/>
  <c r="M101"/>
  <c r="M100"/>
  <c r="M99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59"/>
  <c r="M58"/>
  <c r="M54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D146" i="7" l="1"/>
  <c r="I129"/>
  <c r="I143"/>
  <c r="AS160" i="1"/>
  <c r="AS170"/>
  <c r="AS181"/>
  <c r="AS205"/>
  <c r="AS215"/>
  <c r="AS227"/>
  <c r="AS235"/>
  <c r="AS249"/>
  <c r="AS258"/>
  <c r="AS266"/>
  <c r="M17" i="13"/>
  <c r="AU17"/>
  <c r="AI141" i="1"/>
  <c r="AK141" s="1"/>
  <c r="AH146"/>
  <c r="AJ146"/>
  <c r="AI150"/>
  <c r="AK150" s="1"/>
  <c r="AH155"/>
  <c r="AJ155"/>
  <c r="AI160"/>
  <c r="AK160" s="1"/>
  <c r="AH165"/>
  <c r="AJ165"/>
  <c r="AI170"/>
  <c r="AK170" s="1"/>
  <c r="AH175"/>
  <c r="AJ175"/>
  <c r="AI181"/>
  <c r="AK181" s="1"/>
  <c r="AH186"/>
  <c r="AJ186"/>
  <c r="AI188"/>
  <c r="AK188" s="1"/>
  <c r="AH193"/>
  <c r="AJ193"/>
  <c r="AI196"/>
  <c r="AK196" s="1"/>
  <c r="AH201"/>
  <c r="AJ201"/>
  <c r="AI205"/>
  <c r="AK205" s="1"/>
  <c r="AH210"/>
  <c r="AJ210"/>
  <c r="AI215"/>
  <c r="AK215" s="1"/>
  <c r="AH220"/>
  <c r="AJ220"/>
  <c r="AI227"/>
  <c r="AK227" s="1"/>
  <c r="AH232"/>
  <c r="AJ232"/>
  <c r="AI235"/>
  <c r="AK235" s="1"/>
  <c r="AH240"/>
  <c r="AJ240"/>
  <c r="AI249"/>
  <c r="AK249" s="1"/>
  <c r="AH254"/>
  <c r="AJ254"/>
  <c r="AI258"/>
  <c r="AK258" s="1"/>
  <c r="AH263"/>
  <c r="AJ263"/>
  <c r="AI266"/>
  <c r="AK266" s="1"/>
  <c r="AL141"/>
  <c r="AN141"/>
  <c r="AL150"/>
  <c r="AN150"/>
  <c r="AL160"/>
  <c r="AN160"/>
  <c r="AL170"/>
  <c r="AN170"/>
  <c r="AL181"/>
  <c r="AN181"/>
  <c r="AL188"/>
  <c r="AN188"/>
  <c r="AL196"/>
  <c r="AN196"/>
  <c r="AL205"/>
  <c r="AN205"/>
  <c r="AL215"/>
  <c r="AN215"/>
  <c r="AL227"/>
  <c r="AN227"/>
  <c r="AL235"/>
  <c r="AN235"/>
  <c r="AL249"/>
  <c r="AN249"/>
  <c r="AL258"/>
  <c r="AN258"/>
  <c r="AL266"/>
  <c r="AN266"/>
  <c r="AS141"/>
  <c r="AS150"/>
  <c r="AS188"/>
  <c r="AS196"/>
  <c r="AI146"/>
  <c r="AI155"/>
  <c r="AI165"/>
  <c r="AI175"/>
  <c r="AI186"/>
  <c r="AI193"/>
  <c r="AI201"/>
  <c r="AI210"/>
  <c r="AI220"/>
  <c r="AI232"/>
  <c r="AI240"/>
  <c r="AI254"/>
  <c r="AI263"/>
  <c r="AS232"/>
  <c r="AS240"/>
  <c r="D179" i="7"/>
  <c r="I101"/>
  <c r="B239"/>
  <c r="E239" s="1"/>
  <c r="I155"/>
  <c r="B152"/>
  <c r="B199"/>
  <c r="E199" s="1"/>
  <c r="B219"/>
  <c r="E219" s="1"/>
  <c r="B264"/>
  <c r="I93"/>
  <c r="I131"/>
  <c r="I172"/>
  <c r="I85"/>
  <c r="I166"/>
  <c r="I168"/>
  <c r="I170"/>
  <c r="I176"/>
  <c r="E150"/>
  <c r="B110"/>
  <c r="I97"/>
  <c r="I124"/>
  <c r="I148"/>
  <c r="I181"/>
  <c r="E85"/>
  <c r="E87"/>
  <c r="E91"/>
  <c r="E93"/>
  <c r="E95"/>
  <c r="E97"/>
  <c r="E99"/>
  <c r="E101"/>
  <c r="B104"/>
  <c r="E112"/>
  <c r="B115"/>
  <c r="E124"/>
  <c r="E128"/>
  <c r="E130"/>
  <c r="E132"/>
  <c r="B137"/>
  <c r="E142"/>
  <c r="E144"/>
  <c r="E148"/>
  <c r="E154"/>
  <c r="E156"/>
  <c r="E158"/>
  <c r="E162"/>
  <c r="E166"/>
  <c r="E168"/>
  <c r="E170"/>
  <c r="E172"/>
  <c r="E176"/>
  <c r="E195"/>
  <c r="E197"/>
  <c r="E201"/>
  <c r="E205"/>
  <c r="E207"/>
  <c r="E211"/>
  <c r="E215"/>
  <c r="E217"/>
  <c r="E221"/>
  <c r="E225"/>
  <c r="E227"/>
  <c r="E231"/>
  <c r="E235"/>
  <c r="E237"/>
  <c r="E241"/>
  <c r="E245"/>
  <c r="E247"/>
  <c r="E257"/>
  <c r="E261"/>
  <c r="E265"/>
  <c r="E267"/>
  <c r="E271"/>
  <c r="C146"/>
  <c r="I237"/>
  <c r="I113"/>
  <c r="B179"/>
  <c r="G183"/>
  <c r="F174"/>
  <c r="I150"/>
  <c r="I91"/>
  <c r="I157"/>
  <c r="I189"/>
  <c r="B174"/>
  <c r="B209"/>
  <c r="E209" s="1"/>
  <c r="B229"/>
  <c r="E229" s="1"/>
  <c r="B249"/>
  <c r="I222"/>
  <c r="I86"/>
  <c r="I112"/>
  <c r="I130"/>
  <c r="I132"/>
  <c r="I144"/>
  <c r="I167"/>
  <c r="I169"/>
  <c r="I171"/>
  <c r="G121"/>
  <c r="G146"/>
  <c r="G174"/>
  <c r="H146"/>
  <c r="B127"/>
  <c r="H179"/>
  <c r="B89"/>
  <c r="I94"/>
  <c r="I96"/>
  <c r="I98"/>
  <c r="I100"/>
  <c r="I123"/>
  <c r="I125"/>
  <c r="I149"/>
  <c r="I154"/>
  <c r="I156"/>
  <c r="I158"/>
  <c r="I162"/>
  <c r="H141"/>
  <c r="H174"/>
  <c r="I177"/>
  <c r="I185"/>
  <c r="B141"/>
  <c r="B164"/>
  <c r="B194"/>
  <c r="E194" s="1"/>
  <c r="B204"/>
  <c r="E204" s="1"/>
  <c r="B214"/>
  <c r="E214" s="1"/>
  <c r="B224"/>
  <c r="E224" s="1"/>
  <c r="B234"/>
  <c r="E234" s="1"/>
  <c r="B244"/>
  <c r="E244" s="1"/>
  <c r="B254"/>
  <c r="E84"/>
  <c r="E86"/>
  <c r="E90"/>
  <c r="E92"/>
  <c r="E94"/>
  <c r="E96"/>
  <c r="E98"/>
  <c r="E100"/>
  <c r="E111"/>
  <c r="E113"/>
  <c r="E123"/>
  <c r="E125"/>
  <c r="E129"/>
  <c r="E131"/>
  <c r="E135"/>
  <c r="E134" s="1"/>
  <c r="E143"/>
  <c r="E141" s="1"/>
  <c r="B146"/>
  <c r="E149"/>
  <c r="E153"/>
  <c r="E155"/>
  <c r="E157"/>
  <c r="E161"/>
  <c r="E160" s="1"/>
  <c r="E165"/>
  <c r="E167"/>
  <c r="E169"/>
  <c r="E171"/>
  <c r="E185"/>
  <c r="E189"/>
  <c r="E196"/>
  <c r="E200"/>
  <c r="E202"/>
  <c r="E206"/>
  <c r="E210"/>
  <c r="E212"/>
  <c r="E216"/>
  <c r="E220"/>
  <c r="E222"/>
  <c r="E226"/>
  <c r="E230"/>
  <c r="E232"/>
  <c r="E236"/>
  <c r="E240"/>
  <c r="E242"/>
  <c r="E246"/>
  <c r="E250"/>
  <c r="E252"/>
  <c r="E256"/>
  <c r="E260"/>
  <c r="E262"/>
  <c r="E270"/>
  <c r="E272"/>
  <c r="I175"/>
  <c r="I174" s="1"/>
  <c r="I202"/>
  <c r="I217"/>
  <c r="I232"/>
  <c r="I242"/>
  <c r="I252"/>
  <c r="I262"/>
  <c r="I272"/>
  <c r="G110"/>
  <c r="G127"/>
  <c r="G141"/>
  <c r="G152"/>
  <c r="G164"/>
  <c r="G179"/>
  <c r="G187"/>
  <c r="H89"/>
  <c r="H121"/>
  <c r="H127"/>
  <c r="H160"/>
  <c r="H164"/>
  <c r="F141"/>
  <c r="F160"/>
  <c r="F164"/>
  <c r="F179"/>
  <c r="F183"/>
  <c r="F187"/>
  <c r="F193"/>
  <c r="B183"/>
  <c r="F89"/>
  <c r="F104"/>
  <c r="F110"/>
  <c r="H110"/>
  <c r="H187"/>
  <c r="F121"/>
  <c r="F127"/>
  <c r="F137"/>
  <c r="F146"/>
  <c r="H152"/>
  <c r="H183"/>
  <c r="F115"/>
  <c r="F152"/>
  <c r="I214"/>
  <c r="I234"/>
  <c r="I199"/>
  <c r="I209"/>
  <c r="I219"/>
  <c r="I229"/>
  <c r="I239"/>
  <c r="I249"/>
  <c r="I259"/>
  <c r="I269"/>
  <c r="E127"/>
  <c r="B121"/>
  <c r="B187"/>
  <c r="E122"/>
  <c r="E147"/>
  <c r="E180"/>
  <c r="E188"/>
  <c r="E187" s="1"/>
  <c r="I84"/>
  <c r="I122"/>
  <c r="I142"/>
  <c r="I147"/>
  <c r="I146" s="1"/>
  <c r="I180"/>
  <c r="I188"/>
  <c r="I187" s="1"/>
  <c r="B160"/>
  <c r="E184"/>
  <c r="E183" s="1"/>
  <c r="I90"/>
  <c r="I111"/>
  <c r="I110" s="1"/>
  <c r="I128"/>
  <c r="I135"/>
  <c r="I134" s="1"/>
  <c r="I153"/>
  <c r="I165"/>
  <c r="I164" s="1"/>
  <c r="I184"/>
  <c r="I183" s="1"/>
  <c r="B259"/>
  <c r="E259" s="1"/>
  <c r="B269"/>
  <c r="E269" s="1"/>
  <c r="AS51" i="1"/>
  <c r="L60"/>
  <c r="L57"/>
  <c r="L56"/>
  <c r="L55"/>
  <c r="K57"/>
  <c r="K56"/>
  <c r="K55"/>
  <c r="K60"/>
  <c r="J60"/>
  <c r="J304"/>
  <c r="J303"/>
  <c r="J302" s="1"/>
  <c r="J298"/>
  <c r="J294"/>
  <c r="J291"/>
  <c r="J50"/>
  <c r="J12"/>
  <c r="J57"/>
  <c r="J56"/>
  <c r="J55"/>
  <c r="N115"/>
  <c r="N114"/>
  <c r="N113"/>
  <c r="N112"/>
  <c r="N111"/>
  <c r="N110"/>
  <c r="N109"/>
  <c r="N108"/>
  <c r="N107"/>
  <c r="N106"/>
  <c r="N105"/>
  <c r="N104"/>
  <c r="O115"/>
  <c r="O114"/>
  <c r="O113"/>
  <c r="O112"/>
  <c r="O111"/>
  <c r="O110"/>
  <c r="O108"/>
  <c r="O107"/>
  <c r="O106"/>
  <c r="O105"/>
  <c r="O104"/>
  <c r="P115"/>
  <c r="P114"/>
  <c r="P113"/>
  <c r="P112"/>
  <c r="P111"/>
  <c r="P110"/>
  <c r="P109"/>
  <c r="P108"/>
  <c r="P107"/>
  <c r="P106"/>
  <c r="P105"/>
  <c r="P104"/>
  <c r="L115"/>
  <c r="AR115" s="1"/>
  <c r="L114"/>
  <c r="AR114" s="1"/>
  <c r="L113"/>
  <c r="AR113" s="1"/>
  <c r="L112"/>
  <c r="AR112" s="1"/>
  <c r="L111"/>
  <c r="AR111" s="1"/>
  <c r="L110"/>
  <c r="AR110" s="1"/>
  <c r="L109"/>
  <c r="AR109" s="1"/>
  <c r="L108"/>
  <c r="AR108" s="1"/>
  <c r="L107"/>
  <c r="AR107" s="1"/>
  <c r="L106"/>
  <c r="AR106" s="1"/>
  <c r="L105"/>
  <c r="AR105" s="1"/>
  <c r="L104"/>
  <c r="AR104" s="1"/>
  <c r="K115"/>
  <c r="AQ115" s="1"/>
  <c r="K114"/>
  <c r="AQ114" s="1"/>
  <c r="K113"/>
  <c r="AQ113" s="1"/>
  <c r="K112"/>
  <c r="AQ112" s="1"/>
  <c r="K111"/>
  <c r="AQ111" s="1"/>
  <c r="K110"/>
  <c r="AQ110" s="1"/>
  <c r="K109"/>
  <c r="AQ109" s="1"/>
  <c r="K108"/>
  <c r="AQ108" s="1"/>
  <c r="K107"/>
  <c r="AQ107" s="1"/>
  <c r="K106"/>
  <c r="AQ106" s="1"/>
  <c r="K105"/>
  <c r="AQ105" s="1"/>
  <c r="K104"/>
  <c r="AQ104" s="1"/>
  <c r="J115"/>
  <c r="J114"/>
  <c r="J113"/>
  <c r="J112"/>
  <c r="J111"/>
  <c r="J110"/>
  <c r="J109"/>
  <c r="J108"/>
  <c r="J107"/>
  <c r="J106"/>
  <c r="J105"/>
  <c r="J104"/>
  <c r="P281"/>
  <c r="P280"/>
  <c r="P278"/>
  <c r="P273"/>
  <c r="P272"/>
  <c r="P270"/>
  <c r="P265"/>
  <c r="P264"/>
  <c r="P262"/>
  <c r="P257"/>
  <c r="P256"/>
  <c r="P255"/>
  <c r="P253"/>
  <c r="P248"/>
  <c r="P247"/>
  <c r="P246"/>
  <c r="P245"/>
  <c r="P244"/>
  <c r="P243"/>
  <c r="P242"/>
  <c r="P241"/>
  <c r="P239"/>
  <c r="P234"/>
  <c r="P233"/>
  <c r="P231"/>
  <c r="P226"/>
  <c r="P225"/>
  <c r="P224"/>
  <c r="P223"/>
  <c r="P222"/>
  <c r="P221"/>
  <c r="P219"/>
  <c r="P214"/>
  <c r="P213"/>
  <c r="P212"/>
  <c r="P211"/>
  <c r="P209"/>
  <c r="P204"/>
  <c r="P203"/>
  <c r="P202"/>
  <c r="P200"/>
  <c r="P187"/>
  <c r="P185"/>
  <c r="P180"/>
  <c r="P179"/>
  <c r="P178"/>
  <c r="P177"/>
  <c r="P176"/>
  <c r="P174"/>
  <c r="P169"/>
  <c r="P168"/>
  <c r="P167"/>
  <c r="P166"/>
  <c r="P164"/>
  <c r="P149"/>
  <c r="P148"/>
  <c r="P147"/>
  <c r="P145"/>
  <c r="O281"/>
  <c r="O280"/>
  <c r="O278"/>
  <c r="O273"/>
  <c r="O272"/>
  <c r="O270"/>
  <c r="O265"/>
  <c r="O264"/>
  <c r="O262"/>
  <c r="O257"/>
  <c r="O256"/>
  <c r="O255"/>
  <c r="O253"/>
  <c r="O248"/>
  <c r="O247"/>
  <c r="O246"/>
  <c r="O245"/>
  <c r="O244"/>
  <c r="O243"/>
  <c r="O242"/>
  <c r="O241"/>
  <c r="O239"/>
  <c r="O231"/>
  <c r="O226"/>
  <c r="O225"/>
  <c r="O224"/>
  <c r="O223"/>
  <c r="O221"/>
  <c r="O214"/>
  <c r="O213"/>
  <c r="O212"/>
  <c r="O209"/>
  <c r="O204"/>
  <c r="O203"/>
  <c r="O202"/>
  <c r="O200"/>
  <c r="O187"/>
  <c r="O185"/>
  <c r="O180"/>
  <c r="O179"/>
  <c r="O178"/>
  <c r="O177"/>
  <c r="O176"/>
  <c r="O174"/>
  <c r="O169"/>
  <c r="O168"/>
  <c r="O167"/>
  <c r="O166"/>
  <c r="O164"/>
  <c r="O149"/>
  <c r="O148"/>
  <c r="O147"/>
  <c r="O145"/>
  <c r="N281"/>
  <c r="N280"/>
  <c r="N278"/>
  <c r="N273"/>
  <c r="N272"/>
  <c r="N270"/>
  <c r="N265"/>
  <c r="N264"/>
  <c r="N262"/>
  <c r="N257"/>
  <c r="N256"/>
  <c r="N255"/>
  <c r="N253"/>
  <c r="N248"/>
  <c r="N247"/>
  <c r="N246"/>
  <c r="N245"/>
  <c r="N244"/>
  <c r="N243"/>
  <c r="N242"/>
  <c r="N241"/>
  <c r="N239"/>
  <c r="N234"/>
  <c r="N233"/>
  <c r="N231"/>
  <c r="N226"/>
  <c r="N225"/>
  <c r="N224"/>
  <c r="N223"/>
  <c r="N222"/>
  <c r="N221"/>
  <c r="N219"/>
  <c r="N214"/>
  <c r="N213"/>
  <c r="N212"/>
  <c r="N211"/>
  <c r="N209"/>
  <c r="N204"/>
  <c r="N203"/>
  <c r="N202"/>
  <c r="N200"/>
  <c r="N187"/>
  <c r="N185"/>
  <c r="N180"/>
  <c r="N179"/>
  <c r="N178"/>
  <c r="N177"/>
  <c r="N176"/>
  <c r="N174"/>
  <c r="N169"/>
  <c r="N168"/>
  <c r="N167"/>
  <c r="N166"/>
  <c r="N164"/>
  <c r="N149"/>
  <c r="N148"/>
  <c r="N147"/>
  <c r="N145"/>
  <c r="L281"/>
  <c r="AR281" s="1"/>
  <c r="L280"/>
  <c r="AR280" s="1"/>
  <c r="L278"/>
  <c r="AR278" s="1"/>
  <c r="L277"/>
  <c r="L276"/>
  <c r="L273"/>
  <c r="AR273" s="1"/>
  <c r="L272"/>
  <c r="AR272" s="1"/>
  <c r="L270"/>
  <c r="AR270" s="1"/>
  <c r="L269"/>
  <c r="L268"/>
  <c r="L265"/>
  <c r="AR265" s="1"/>
  <c r="L264"/>
  <c r="AR264" s="1"/>
  <c r="L262"/>
  <c r="AR262" s="1"/>
  <c r="L261"/>
  <c r="L260"/>
  <c r="L257"/>
  <c r="AR257" s="1"/>
  <c r="L256"/>
  <c r="AR256" s="1"/>
  <c r="L255"/>
  <c r="AR255" s="1"/>
  <c r="L253"/>
  <c r="AR253" s="1"/>
  <c r="L252"/>
  <c r="L251"/>
  <c r="L248"/>
  <c r="AR248" s="1"/>
  <c r="L247"/>
  <c r="AR247" s="1"/>
  <c r="L245"/>
  <c r="AR245" s="1"/>
  <c r="L244"/>
  <c r="AR244" s="1"/>
  <c r="L243"/>
  <c r="AR243" s="1"/>
  <c r="L242"/>
  <c r="AR242" s="1"/>
  <c r="L241"/>
  <c r="AR241" s="1"/>
  <c r="L239"/>
  <c r="AR239" s="1"/>
  <c r="L238"/>
  <c r="L237"/>
  <c r="L234"/>
  <c r="AR234" s="1"/>
  <c r="L233"/>
  <c r="AR233" s="1"/>
  <c r="L231"/>
  <c r="AR231" s="1"/>
  <c r="L230"/>
  <c r="L229"/>
  <c r="L226"/>
  <c r="AR226" s="1"/>
  <c r="L225"/>
  <c r="AR225" s="1"/>
  <c r="L224"/>
  <c r="AR224" s="1"/>
  <c r="L223"/>
  <c r="AR223" s="1"/>
  <c r="L222"/>
  <c r="AR222" s="1"/>
  <c r="L221"/>
  <c r="AR221" s="1"/>
  <c r="L219"/>
  <c r="AR219" s="1"/>
  <c r="L218"/>
  <c r="L217"/>
  <c r="L214"/>
  <c r="AR214" s="1"/>
  <c r="L213"/>
  <c r="AR213" s="1"/>
  <c r="L212"/>
  <c r="AR212" s="1"/>
  <c r="L211"/>
  <c r="AR211" s="1"/>
  <c r="L209"/>
  <c r="AR209" s="1"/>
  <c r="L208"/>
  <c r="L207"/>
  <c r="L204"/>
  <c r="AR204" s="1"/>
  <c r="L203"/>
  <c r="AR203" s="1"/>
  <c r="L202"/>
  <c r="AR202" s="1"/>
  <c r="L200"/>
  <c r="AR200" s="1"/>
  <c r="L199"/>
  <c r="L198"/>
  <c r="L192"/>
  <c r="AR192" s="1"/>
  <c r="L191"/>
  <c r="L190"/>
  <c r="L187"/>
  <c r="AR187" s="1"/>
  <c r="L185"/>
  <c r="AR185" s="1"/>
  <c r="L184"/>
  <c r="L183"/>
  <c r="L180"/>
  <c r="AR180" s="1"/>
  <c r="L179"/>
  <c r="AR179" s="1"/>
  <c r="L178"/>
  <c r="AR178" s="1"/>
  <c r="L177"/>
  <c r="AR177" s="1"/>
  <c r="L176"/>
  <c r="AR176" s="1"/>
  <c r="L174"/>
  <c r="AR174" s="1"/>
  <c r="L173"/>
  <c r="L172"/>
  <c r="L169"/>
  <c r="AR169" s="1"/>
  <c r="L168"/>
  <c r="AR168" s="1"/>
  <c r="L167"/>
  <c r="AR167" s="1"/>
  <c r="L166"/>
  <c r="AR166" s="1"/>
  <c r="L164"/>
  <c r="AR164" s="1"/>
  <c r="L163"/>
  <c r="L162"/>
  <c r="L154"/>
  <c r="AR154" s="1"/>
  <c r="L153"/>
  <c r="L152"/>
  <c r="L149"/>
  <c r="AR149" s="1"/>
  <c r="L148"/>
  <c r="AR148" s="1"/>
  <c r="L147"/>
  <c r="AR147" s="1"/>
  <c r="L145"/>
  <c r="AR145" s="1"/>
  <c r="L144"/>
  <c r="L143"/>
  <c r="L135"/>
  <c r="AR135" s="1"/>
  <c r="L134"/>
  <c r="L133"/>
  <c r="K281"/>
  <c r="AQ281" s="1"/>
  <c r="K280"/>
  <c r="AQ280" s="1"/>
  <c r="K278"/>
  <c r="AQ278" s="1"/>
  <c r="K277"/>
  <c r="K276"/>
  <c r="K273"/>
  <c r="AQ273" s="1"/>
  <c r="K272"/>
  <c r="AQ272" s="1"/>
  <c r="K270"/>
  <c r="AQ270" s="1"/>
  <c r="K269"/>
  <c r="K268"/>
  <c r="K265"/>
  <c r="AQ265" s="1"/>
  <c r="K264"/>
  <c r="AQ264" s="1"/>
  <c r="K262"/>
  <c r="AQ262" s="1"/>
  <c r="K261"/>
  <c r="K260"/>
  <c r="K257"/>
  <c r="AQ257" s="1"/>
  <c r="K256"/>
  <c r="AQ256" s="1"/>
  <c r="K255"/>
  <c r="AQ255" s="1"/>
  <c r="K253"/>
  <c r="AQ253" s="1"/>
  <c r="K252"/>
  <c r="K251"/>
  <c r="K248"/>
  <c r="AQ248" s="1"/>
  <c r="K247"/>
  <c r="AQ247" s="1"/>
  <c r="K246"/>
  <c r="AQ246" s="1"/>
  <c r="K245"/>
  <c r="AQ245" s="1"/>
  <c r="K244"/>
  <c r="AQ244" s="1"/>
  <c r="K243"/>
  <c r="AQ243" s="1"/>
  <c r="K242"/>
  <c r="AQ242" s="1"/>
  <c r="K241"/>
  <c r="AQ241" s="1"/>
  <c r="K239"/>
  <c r="AQ239" s="1"/>
  <c r="K238"/>
  <c r="K237"/>
  <c r="K234"/>
  <c r="AQ234" s="1"/>
  <c r="K233"/>
  <c r="AQ233" s="1"/>
  <c r="K231"/>
  <c r="AQ231" s="1"/>
  <c r="K230"/>
  <c r="K229"/>
  <c r="K226"/>
  <c r="AQ226" s="1"/>
  <c r="K225"/>
  <c r="AQ225" s="1"/>
  <c r="K224"/>
  <c r="AQ224" s="1"/>
  <c r="K223"/>
  <c r="AQ223" s="1"/>
  <c r="K222"/>
  <c r="AQ222" s="1"/>
  <c r="K221"/>
  <c r="AQ221" s="1"/>
  <c r="K219"/>
  <c r="AQ219" s="1"/>
  <c r="K218"/>
  <c r="K217"/>
  <c r="K214"/>
  <c r="AQ214" s="1"/>
  <c r="K213"/>
  <c r="AQ213" s="1"/>
  <c r="K212"/>
  <c r="AQ212" s="1"/>
  <c r="K211"/>
  <c r="AQ211" s="1"/>
  <c r="K209"/>
  <c r="AQ209" s="1"/>
  <c r="K208"/>
  <c r="K207"/>
  <c r="K204"/>
  <c r="AQ204" s="1"/>
  <c r="K203"/>
  <c r="AQ203" s="1"/>
  <c r="K202"/>
  <c r="AQ202" s="1"/>
  <c r="K200"/>
  <c r="AQ200" s="1"/>
  <c r="K199"/>
  <c r="K198"/>
  <c r="K192"/>
  <c r="AQ192" s="1"/>
  <c r="K191"/>
  <c r="K190"/>
  <c r="K187"/>
  <c r="AQ187" s="1"/>
  <c r="K185"/>
  <c r="AQ185" s="1"/>
  <c r="K184"/>
  <c r="K183"/>
  <c r="K180"/>
  <c r="AQ180" s="1"/>
  <c r="K179"/>
  <c r="AQ179" s="1"/>
  <c r="K178"/>
  <c r="AQ178" s="1"/>
  <c r="K177"/>
  <c r="AQ177" s="1"/>
  <c r="K176"/>
  <c r="AQ176" s="1"/>
  <c r="K174"/>
  <c r="AQ174" s="1"/>
  <c r="K173"/>
  <c r="K172"/>
  <c r="K169"/>
  <c r="AQ169" s="1"/>
  <c r="K168"/>
  <c r="AQ168" s="1"/>
  <c r="K167"/>
  <c r="AQ167" s="1"/>
  <c r="K166"/>
  <c r="AQ166" s="1"/>
  <c r="K164"/>
  <c r="AQ164" s="1"/>
  <c r="K163"/>
  <c r="K162"/>
  <c r="K154"/>
  <c r="AQ154" s="1"/>
  <c r="K153"/>
  <c r="K152"/>
  <c r="K149"/>
  <c r="AQ149" s="1"/>
  <c r="K148"/>
  <c r="AQ148" s="1"/>
  <c r="K147"/>
  <c r="AQ147" s="1"/>
  <c r="K145"/>
  <c r="AQ145" s="1"/>
  <c r="K144"/>
  <c r="K143"/>
  <c r="K135"/>
  <c r="AQ135" s="1"/>
  <c r="K134"/>
  <c r="K133"/>
  <c r="J281"/>
  <c r="J280"/>
  <c r="J278"/>
  <c r="J277"/>
  <c r="J276"/>
  <c r="J273"/>
  <c r="J272"/>
  <c r="J270"/>
  <c r="J269"/>
  <c r="J268"/>
  <c r="J265"/>
  <c r="J264"/>
  <c r="J262"/>
  <c r="J261"/>
  <c r="J260"/>
  <c r="J257"/>
  <c r="J256"/>
  <c r="J255"/>
  <c r="J253"/>
  <c r="J252"/>
  <c r="J251"/>
  <c r="J248"/>
  <c r="J247"/>
  <c r="J246"/>
  <c r="J245"/>
  <c r="J244"/>
  <c r="J243"/>
  <c r="J242"/>
  <c r="J241"/>
  <c r="J239"/>
  <c r="J238"/>
  <c r="J237"/>
  <c r="J234"/>
  <c r="J233"/>
  <c r="J231"/>
  <c r="J230"/>
  <c r="J229"/>
  <c r="J226"/>
  <c r="J225"/>
  <c r="J224"/>
  <c r="J223"/>
  <c r="J222"/>
  <c r="J221"/>
  <c r="J219"/>
  <c r="J218"/>
  <c r="J217"/>
  <c r="J214"/>
  <c r="J213"/>
  <c r="J212"/>
  <c r="J211"/>
  <c r="J209"/>
  <c r="J208"/>
  <c r="J207"/>
  <c r="J204"/>
  <c r="J203"/>
  <c r="J202"/>
  <c r="J200"/>
  <c r="J199"/>
  <c r="J198"/>
  <c r="J192"/>
  <c r="J191"/>
  <c r="J190"/>
  <c r="J187"/>
  <c r="J185"/>
  <c r="J184"/>
  <c r="J183"/>
  <c r="J180"/>
  <c r="J179"/>
  <c r="J178"/>
  <c r="J177"/>
  <c r="J176"/>
  <c r="J174"/>
  <c r="J173"/>
  <c r="J172"/>
  <c r="J169"/>
  <c r="J168"/>
  <c r="J167"/>
  <c r="J166"/>
  <c r="J164"/>
  <c r="J163"/>
  <c r="J162"/>
  <c r="J154"/>
  <c r="J153"/>
  <c r="J152"/>
  <c r="J149"/>
  <c r="J148"/>
  <c r="J147"/>
  <c r="J145"/>
  <c r="J144"/>
  <c r="J143"/>
  <c r="J135"/>
  <c r="J134"/>
  <c r="J133"/>
  <c r="E82" i="7" l="1"/>
  <c r="I179"/>
  <c r="I141"/>
  <c r="E121"/>
  <c r="B103"/>
  <c r="I152"/>
  <c r="I127"/>
  <c r="I121"/>
  <c r="E146"/>
  <c r="E110"/>
  <c r="E164"/>
  <c r="E152"/>
  <c r="E89"/>
  <c r="F103"/>
  <c r="F191" s="1"/>
  <c r="H87"/>
  <c r="H82" s="1"/>
  <c r="B191"/>
  <c r="F87"/>
  <c r="G119"/>
  <c r="J142" i="1"/>
  <c r="AP142" s="1"/>
  <c r="AP143"/>
  <c r="M143"/>
  <c r="R143"/>
  <c r="M148"/>
  <c r="AP148"/>
  <c r="AS148" s="1"/>
  <c r="AP163"/>
  <c r="R163"/>
  <c r="M163"/>
  <c r="AP168"/>
  <c r="AS168" s="1"/>
  <c r="M168"/>
  <c r="AP174"/>
  <c r="AS174" s="1"/>
  <c r="M174"/>
  <c r="J182"/>
  <c r="AP182" s="1"/>
  <c r="AP183"/>
  <c r="R183"/>
  <c r="M183"/>
  <c r="R190"/>
  <c r="AP190"/>
  <c r="M190"/>
  <c r="AP202"/>
  <c r="AS202" s="1"/>
  <c r="M202"/>
  <c r="AP211"/>
  <c r="AS211" s="1"/>
  <c r="M211"/>
  <c r="J216"/>
  <c r="AP216" s="1"/>
  <c r="AP217"/>
  <c r="R217"/>
  <c r="M217"/>
  <c r="AP222"/>
  <c r="AS222" s="1"/>
  <c r="M222"/>
  <c r="AP226"/>
  <c r="AS226" s="1"/>
  <c r="M226"/>
  <c r="AP233"/>
  <c r="AS233" s="1"/>
  <c r="M233"/>
  <c r="J236"/>
  <c r="AP236" s="1"/>
  <c r="AP237"/>
  <c r="R237"/>
  <c r="M237"/>
  <c r="AP242"/>
  <c r="AS242" s="1"/>
  <c r="M242"/>
  <c r="M244"/>
  <c r="AP244"/>
  <c r="AS244" s="1"/>
  <c r="AP246"/>
  <c r="M248"/>
  <c r="AP248"/>
  <c r="AS248" s="1"/>
  <c r="R252"/>
  <c r="AP252"/>
  <c r="M252"/>
  <c r="AP255"/>
  <c r="AS255" s="1"/>
  <c r="M255"/>
  <c r="AP257"/>
  <c r="AS257" s="1"/>
  <c r="M257"/>
  <c r="AP261"/>
  <c r="R261"/>
  <c r="M261"/>
  <c r="AP264"/>
  <c r="AS264" s="1"/>
  <c r="M264"/>
  <c r="J267"/>
  <c r="AP267" s="1"/>
  <c r="R268"/>
  <c r="AP268"/>
  <c r="M268"/>
  <c r="AP270"/>
  <c r="AS270" s="1"/>
  <c r="M270"/>
  <c r="AP273"/>
  <c r="AS273" s="1"/>
  <c r="M273"/>
  <c r="AP277"/>
  <c r="R277"/>
  <c r="M277"/>
  <c r="AP280"/>
  <c r="AS280" s="1"/>
  <c r="M280"/>
  <c r="AQ133"/>
  <c r="S133"/>
  <c r="AQ144"/>
  <c r="S144"/>
  <c r="AQ153"/>
  <c r="S153"/>
  <c r="AQ162"/>
  <c r="S162"/>
  <c r="K161"/>
  <c r="AQ161" s="1"/>
  <c r="S173"/>
  <c r="AQ173"/>
  <c r="AQ184"/>
  <c r="S184"/>
  <c r="S191"/>
  <c r="AQ191"/>
  <c r="AQ198"/>
  <c r="S198"/>
  <c r="K197"/>
  <c r="AQ197" s="1"/>
  <c r="K206"/>
  <c r="AQ206" s="1"/>
  <c r="S207"/>
  <c r="AQ207"/>
  <c r="AQ218"/>
  <c r="S218"/>
  <c r="K228"/>
  <c r="AQ228" s="1"/>
  <c r="S229"/>
  <c r="AQ229"/>
  <c r="AQ238"/>
  <c r="S238"/>
  <c r="K250"/>
  <c r="AQ250" s="1"/>
  <c r="S251"/>
  <c r="AQ251"/>
  <c r="K259"/>
  <c r="AQ259" s="1"/>
  <c r="AQ260"/>
  <c r="S260"/>
  <c r="S269"/>
  <c r="AQ269"/>
  <c r="K275"/>
  <c r="AQ275" s="1"/>
  <c r="AQ276"/>
  <c r="S276"/>
  <c r="T134"/>
  <c r="AR134"/>
  <c r="L142"/>
  <c r="AR142" s="1"/>
  <c r="AR143"/>
  <c r="T143"/>
  <c r="T152"/>
  <c r="AR152"/>
  <c r="AR163"/>
  <c r="T163"/>
  <c r="T172"/>
  <c r="L171"/>
  <c r="AR171" s="1"/>
  <c r="AR172"/>
  <c r="L182"/>
  <c r="AR182" s="1"/>
  <c r="AR183"/>
  <c r="T183"/>
  <c r="T190"/>
  <c r="AR190"/>
  <c r="AR199"/>
  <c r="T199"/>
  <c r="T208"/>
  <c r="AR208"/>
  <c r="L216"/>
  <c r="AR216" s="1"/>
  <c r="AR217"/>
  <c r="T217"/>
  <c r="T230"/>
  <c r="AR230"/>
  <c r="AR237"/>
  <c r="T237"/>
  <c r="T252"/>
  <c r="AR252"/>
  <c r="AR261"/>
  <c r="T261"/>
  <c r="L267"/>
  <c r="AR267" s="1"/>
  <c r="T268"/>
  <c r="AR268"/>
  <c r="AR277"/>
  <c r="T277"/>
  <c r="R147"/>
  <c r="Q147"/>
  <c r="Q149"/>
  <c r="R149"/>
  <c r="N161"/>
  <c r="R164"/>
  <c r="Q164"/>
  <c r="R167"/>
  <c r="Q167"/>
  <c r="R169"/>
  <c r="Q169"/>
  <c r="R176"/>
  <c r="Q176"/>
  <c r="R178"/>
  <c r="Q178"/>
  <c r="R180"/>
  <c r="Q180"/>
  <c r="R187"/>
  <c r="Q187"/>
  <c r="N197"/>
  <c r="R200"/>
  <c r="Q200"/>
  <c r="R203"/>
  <c r="Q203"/>
  <c r="Q209"/>
  <c r="N206"/>
  <c r="R209"/>
  <c r="R212"/>
  <c r="Q212"/>
  <c r="R214"/>
  <c r="Q214"/>
  <c r="R221"/>
  <c r="Q221"/>
  <c r="R223"/>
  <c r="Q223"/>
  <c r="R225"/>
  <c r="Q225"/>
  <c r="Q231"/>
  <c r="N228"/>
  <c r="R231"/>
  <c r="R234"/>
  <c r="R241"/>
  <c r="Q241"/>
  <c r="R243"/>
  <c r="Q243"/>
  <c r="R245"/>
  <c r="Q245"/>
  <c r="R247"/>
  <c r="Q247"/>
  <c r="N250"/>
  <c r="R253"/>
  <c r="Q253"/>
  <c r="R256"/>
  <c r="Q256"/>
  <c r="N259"/>
  <c r="R262"/>
  <c r="Q262"/>
  <c r="R265"/>
  <c r="Q265"/>
  <c r="R272"/>
  <c r="Q272"/>
  <c r="N275"/>
  <c r="R278"/>
  <c r="Q278"/>
  <c r="R281"/>
  <c r="Q281"/>
  <c r="O142"/>
  <c r="S145"/>
  <c r="O171"/>
  <c r="S174"/>
  <c r="O182"/>
  <c r="S185"/>
  <c r="O236"/>
  <c r="S239"/>
  <c r="O267"/>
  <c r="S270"/>
  <c r="P161"/>
  <c r="T164"/>
  <c r="P197"/>
  <c r="T200"/>
  <c r="P206"/>
  <c r="T209"/>
  <c r="P228"/>
  <c r="T231"/>
  <c r="P250"/>
  <c r="T253"/>
  <c r="P259"/>
  <c r="T262"/>
  <c r="P275"/>
  <c r="T278"/>
  <c r="AP105"/>
  <c r="AS105" s="1"/>
  <c r="M105"/>
  <c r="M107"/>
  <c r="AP107"/>
  <c r="AS107" s="1"/>
  <c r="M109"/>
  <c r="AP109"/>
  <c r="AS109" s="1"/>
  <c r="AP111"/>
  <c r="AS111" s="1"/>
  <c r="M111"/>
  <c r="M113"/>
  <c r="AP113"/>
  <c r="AS113" s="1"/>
  <c r="AP115"/>
  <c r="AS115" s="1"/>
  <c r="M115"/>
  <c r="Q105"/>
  <c r="R105"/>
  <c r="R107"/>
  <c r="Q107"/>
  <c r="R109"/>
  <c r="R111"/>
  <c r="Q111"/>
  <c r="R113"/>
  <c r="Q113"/>
  <c r="Q115"/>
  <c r="R115"/>
  <c r="AP56"/>
  <c r="R56"/>
  <c r="M56"/>
  <c r="AQ60"/>
  <c r="S60"/>
  <c r="AQ56"/>
  <c r="S56"/>
  <c r="AR55"/>
  <c r="T55"/>
  <c r="AR57"/>
  <c r="T57"/>
  <c r="S148"/>
  <c r="S166"/>
  <c r="S168"/>
  <c r="S177"/>
  <c r="S179"/>
  <c r="S202"/>
  <c r="S204"/>
  <c r="S213"/>
  <c r="S224"/>
  <c r="S226"/>
  <c r="S242"/>
  <c r="S244"/>
  <c r="S246"/>
  <c r="S248"/>
  <c r="S255"/>
  <c r="S257"/>
  <c r="S264"/>
  <c r="S273"/>
  <c r="S280"/>
  <c r="T147"/>
  <c r="T149"/>
  <c r="T167"/>
  <c r="T169"/>
  <c r="T176"/>
  <c r="T178"/>
  <c r="T180"/>
  <c r="T187"/>
  <c r="T203"/>
  <c r="T212"/>
  <c r="T214"/>
  <c r="T221"/>
  <c r="T223"/>
  <c r="T225"/>
  <c r="T234"/>
  <c r="T241"/>
  <c r="T243"/>
  <c r="T245"/>
  <c r="T247"/>
  <c r="T256"/>
  <c r="T265"/>
  <c r="T272"/>
  <c r="T281"/>
  <c r="T105"/>
  <c r="T107"/>
  <c r="T109"/>
  <c r="T111"/>
  <c r="T113"/>
  <c r="T115"/>
  <c r="S105"/>
  <c r="S107"/>
  <c r="S111"/>
  <c r="S113"/>
  <c r="S115"/>
  <c r="R134"/>
  <c r="AP134"/>
  <c r="M134"/>
  <c r="AP145"/>
  <c r="AS145" s="1"/>
  <c r="M145"/>
  <c r="AP152"/>
  <c r="M152"/>
  <c r="R152"/>
  <c r="AP154"/>
  <c r="AS154" s="1"/>
  <c r="M154"/>
  <c r="M166"/>
  <c r="AP166"/>
  <c r="AS166" s="1"/>
  <c r="R172"/>
  <c r="J171"/>
  <c r="AP171" s="1"/>
  <c r="AP172"/>
  <c r="M172"/>
  <c r="AP177"/>
  <c r="AS177" s="1"/>
  <c r="M177"/>
  <c r="AP179"/>
  <c r="AS179" s="1"/>
  <c r="M179"/>
  <c r="AP185"/>
  <c r="AS185" s="1"/>
  <c r="M185"/>
  <c r="AP192"/>
  <c r="AS192" s="1"/>
  <c r="M192"/>
  <c r="AP199"/>
  <c r="R199"/>
  <c r="M199"/>
  <c r="M204"/>
  <c r="AP204"/>
  <c r="AS204" s="1"/>
  <c r="R208"/>
  <c r="AP208"/>
  <c r="M208"/>
  <c r="AP213"/>
  <c r="AS213" s="1"/>
  <c r="M213"/>
  <c r="AP219"/>
  <c r="AS219" s="1"/>
  <c r="M219"/>
  <c r="M224"/>
  <c r="AP224"/>
  <c r="AS224" s="1"/>
  <c r="R230"/>
  <c r="AP230"/>
  <c r="M230"/>
  <c r="AP239"/>
  <c r="AS239" s="1"/>
  <c r="M239"/>
  <c r="AP133"/>
  <c r="M133"/>
  <c r="R133"/>
  <c r="AP135"/>
  <c r="AS135" s="1"/>
  <c r="M135"/>
  <c r="AP144"/>
  <c r="R144"/>
  <c r="M144"/>
  <c r="AP147"/>
  <c r="AS147" s="1"/>
  <c r="M147"/>
  <c r="AP149"/>
  <c r="AS149" s="1"/>
  <c r="M149"/>
  <c r="AP153"/>
  <c r="R153"/>
  <c r="M153"/>
  <c r="J161"/>
  <c r="AP161" s="1"/>
  <c r="M162"/>
  <c r="AP162"/>
  <c r="R162"/>
  <c r="AP164"/>
  <c r="AS164" s="1"/>
  <c r="M164"/>
  <c r="AP167"/>
  <c r="AS167" s="1"/>
  <c r="M167"/>
  <c r="AP169"/>
  <c r="AS169" s="1"/>
  <c r="M169"/>
  <c r="AP173"/>
  <c r="M173"/>
  <c r="R173"/>
  <c r="AP176"/>
  <c r="AS176" s="1"/>
  <c r="M176"/>
  <c r="AP178"/>
  <c r="AS178" s="1"/>
  <c r="M178"/>
  <c r="AP180"/>
  <c r="AS180" s="1"/>
  <c r="M180"/>
  <c r="AP184"/>
  <c r="R184"/>
  <c r="M184"/>
  <c r="AP187"/>
  <c r="AS187" s="1"/>
  <c r="M187"/>
  <c r="AP191"/>
  <c r="M191"/>
  <c r="R191"/>
  <c r="J197"/>
  <c r="AP197" s="1"/>
  <c r="M198"/>
  <c r="AP198"/>
  <c r="R198"/>
  <c r="AP200"/>
  <c r="AS200" s="1"/>
  <c r="M200"/>
  <c r="AP203"/>
  <c r="AS203" s="1"/>
  <c r="M203"/>
  <c r="AP207"/>
  <c r="J206"/>
  <c r="AP206" s="1"/>
  <c r="R207"/>
  <c r="M207"/>
  <c r="AP209"/>
  <c r="AS209" s="1"/>
  <c r="M209"/>
  <c r="AP212"/>
  <c r="AS212" s="1"/>
  <c r="M212"/>
  <c r="AP214"/>
  <c r="AS214" s="1"/>
  <c r="M214"/>
  <c r="M218"/>
  <c r="AP218"/>
  <c r="R218"/>
  <c r="AP221"/>
  <c r="AS221" s="1"/>
  <c r="M221"/>
  <c r="AP223"/>
  <c r="AS223" s="1"/>
  <c r="M223"/>
  <c r="AP225"/>
  <c r="AS225" s="1"/>
  <c r="M225"/>
  <c r="AP229"/>
  <c r="M229"/>
  <c r="J228"/>
  <c r="AP228" s="1"/>
  <c r="R229"/>
  <c r="AP231"/>
  <c r="AS231" s="1"/>
  <c r="M231"/>
  <c r="AP234"/>
  <c r="AS234" s="1"/>
  <c r="M234"/>
  <c r="AP238"/>
  <c r="R238"/>
  <c r="M238"/>
  <c r="AP241"/>
  <c r="AS241" s="1"/>
  <c r="M241"/>
  <c r="AP243"/>
  <c r="AS243" s="1"/>
  <c r="M243"/>
  <c r="AP245"/>
  <c r="AS245" s="1"/>
  <c r="M245"/>
  <c r="AP247"/>
  <c r="AS247" s="1"/>
  <c r="M247"/>
  <c r="AP251"/>
  <c r="J250"/>
  <c r="AP250" s="1"/>
  <c r="R251"/>
  <c r="M251"/>
  <c r="AP253"/>
  <c r="AS253" s="1"/>
  <c r="M253"/>
  <c r="AP256"/>
  <c r="AS256" s="1"/>
  <c r="M256"/>
  <c r="J259"/>
  <c r="AP259" s="1"/>
  <c r="AP260"/>
  <c r="R260"/>
  <c r="M260"/>
  <c r="M262"/>
  <c r="AP262"/>
  <c r="AS262" s="1"/>
  <c r="AP265"/>
  <c r="AS265" s="1"/>
  <c r="M265"/>
  <c r="AP269"/>
  <c r="M269"/>
  <c r="R269"/>
  <c r="AP272"/>
  <c r="AS272" s="1"/>
  <c r="M272"/>
  <c r="J275"/>
  <c r="AP275" s="1"/>
  <c r="AP276"/>
  <c r="R276"/>
  <c r="M276"/>
  <c r="M278"/>
  <c r="AP278"/>
  <c r="AS278" s="1"/>
  <c r="AP281"/>
  <c r="AS281" s="1"/>
  <c r="M281"/>
  <c r="AQ134"/>
  <c r="S134"/>
  <c r="K142"/>
  <c r="AQ142" s="1"/>
  <c r="AQ143"/>
  <c r="S143"/>
  <c r="AQ152"/>
  <c r="S152"/>
  <c r="AQ163"/>
  <c r="S163"/>
  <c r="K171"/>
  <c r="AQ171" s="1"/>
  <c r="AQ172"/>
  <c r="S172"/>
  <c r="K182"/>
  <c r="AQ182" s="1"/>
  <c r="AQ183"/>
  <c r="S183"/>
  <c r="AQ190"/>
  <c r="S190"/>
  <c r="AQ199"/>
  <c r="S199"/>
  <c r="AQ208"/>
  <c r="S208"/>
  <c r="K216"/>
  <c r="AQ216" s="1"/>
  <c r="AQ217"/>
  <c r="S217"/>
  <c r="AQ230"/>
  <c r="S230"/>
  <c r="K236"/>
  <c r="AQ236" s="1"/>
  <c r="AQ237"/>
  <c r="S237"/>
  <c r="AQ252"/>
  <c r="S252"/>
  <c r="AQ261"/>
  <c r="S261"/>
  <c r="AQ268"/>
  <c r="K267"/>
  <c r="AQ267" s="1"/>
  <c r="S268"/>
  <c r="AQ277"/>
  <c r="S277"/>
  <c r="AR133"/>
  <c r="T133"/>
  <c r="AR144"/>
  <c r="T144"/>
  <c r="AR153"/>
  <c r="T153"/>
  <c r="L161"/>
  <c r="AR161" s="1"/>
  <c r="AR162"/>
  <c r="T162"/>
  <c r="AR173"/>
  <c r="T173"/>
  <c r="AR184"/>
  <c r="T184"/>
  <c r="AR191"/>
  <c r="T191"/>
  <c r="L197"/>
  <c r="AR197" s="1"/>
  <c r="AR198"/>
  <c r="T198"/>
  <c r="AR207"/>
  <c r="L206"/>
  <c r="AR206" s="1"/>
  <c r="T207"/>
  <c r="AR218"/>
  <c r="T218"/>
  <c r="AR229"/>
  <c r="L228"/>
  <c r="AR228" s="1"/>
  <c r="T229"/>
  <c r="AR238"/>
  <c r="T238"/>
  <c r="AR251"/>
  <c r="L250"/>
  <c r="AR250" s="1"/>
  <c r="T251"/>
  <c r="L259"/>
  <c r="AR259" s="1"/>
  <c r="AR260"/>
  <c r="T260"/>
  <c r="AR269"/>
  <c r="T269"/>
  <c r="L275"/>
  <c r="AR275" s="1"/>
  <c r="AR276"/>
  <c r="T276"/>
  <c r="N142"/>
  <c r="R145"/>
  <c r="Q145"/>
  <c r="R148"/>
  <c r="Q148"/>
  <c r="Q166"/>
  <c r="R166"/>
  <c r="R168"/>
  <c r="Q168"/>
  <c r="R174"/>
  <c r="N171"/>
  <c r="Q174"/>
  <c r="R177"/>
  <c r="Q177"/>
  <c r="Q179"/>
  <c r="R179"/>
  <c r="N182"/>
  <c r="R185"/>
  <c r="Q185"/>
  <c r="Q182" s="1"/>
  <c r="Q202"/>
  <c r="R202"/>
  <c r="R204"/>
  <c r="Q204"/>
  <c r="R211"/>
  <c r="Q213"/>
  <c r="R213"/>
  <c r="N216"/>
  <c r="R219"/>
  <c r="R222"/>
  <c r="Q224"/>
  <c r="R224"/>
  <c r="R226"/>
  <c r="Q226"/>
  <c r="R233"/>
  <c r="N236"/>
  <c r="R239"/>
  <c r="Q239"/>
  <c r="R242"/>
  <c r="Q242"/>
  <c r="Q244"/>
  <c r="R244"/>
  <c r="R246"/>
  <c r="Q246"/>
  <c r="Q248"/>
  <c r="R248"/>
  <c r="Q255"/>
  <c r="R255"/>
  <c r="R257"/>
  <c r="Q257"/>
  <c r="Q264"/>
  <c r="R264"/>
  <c r="N267"/>
  <c r="R270"/>
  <c r="Q270"/>
  <c r="Q273"/>
  <c r="R273"/>
  <c r="Q280"/>
  <c r="R280"/>
  <c r="S164"/>
  <c r="O161"/>
  <c r="S200"/>
  <c r="O197"/>
  <c r="S209"/>
  <c r="S231"/>
  <c r="O250"/>
  <c r="S253"/>
  <c r="O259"/>
  <c r="S262"/>
  <c r="O275"/>
  <c r="S278"/>
  <c r="P142"/>
  <c r="T145"/>
  <c r="T174"/>
  <c r="P171"/>
  <c r="P182"/>
  <c r="T185"/>
  <c r="P216"/>
  <c r="T219"/>
  <c r="P236"/>
  <c r="T239"/>
  <c r="P267"/>
  <c r="T270"/>
  <c r="AP104"/>
  <c r="AS104" s="1"/>
  <c r="M104"/>
  <c r="AP106"/>
  <c r="AS106" s="1"/>
  <c r="M106"/>
  <c r="AP108"/>
  <c r="AS108" s="1"/>
  <c r="M108"/>
  <c r="AP110"/>
  <c r="AS110" s="1"/>
  <c r="M110"/>
  <c r="AP112"/>
  <c r="AS112" s="1"/>
  <c r="M112"/>
  <c r="AP114"/>
  <c r="AS114" s="1"/>
  <c r="M114"/>
  <c r="R104"/>
  <c r="Q104"/>
  <c r="Q106"/>
  <c r="R106"/>
  <c r="R108"/>
  <c r="Q108"/>
  <c r="Q110"/>
  <c r="R110"/>
  <c r="R112"/>
  <c r="Q112"/>
  <c r="Q114"/>
  <c r="R114"/>
  <c r="M55"/>
  <c r="AP55"/>
  <c r="R55"/>
  <c r="AP57"/>
  <c r="R57"/>
  <c r="M57"/>
  <c r="AP60"/>
  <c r="M60"/>
  <c r="R60"/>
  <c r="AQ55"/>
  <c r="S55"/>
  <c r="AQ57"/>
  <c r="S57"/>
  <c r="AR56"/>
  <c r="T56"/>
  <c r="AR60"/>
  <c r="T60"/>
  <c r="S147"/>
  <c r="S149"/>
  <c r="S167"/>
  <c r="S169"/>
  <c r="S176"/>
  <c r="S178"/>
  <c r="S180"/>
  <c r="S187"/>
  <c r="S203"/>
  <c r="S212"/>
  <c r="S214"/>
  <c r="S221"/>
  <c r="S223"/>
  <c r="S225"/>
  <c r="S241"/>
  <c r="S243"/>
  <c r="S245"/>
  <c r="S247"/>
  <c r="S256"/>
  <c r="S265"/>
  <c r="S272"/>
  <c r="S281"/>
  <c r="T148"/>
  <c r="T166"/>
  <c r="T168"/>
  <c r="T177"/>
  <c r="T179"/>
  <c r="T202"/>
  <c r="T204"/>
  <c r="T211"/>
  <c r="T213"/>
  <c r="T222"/>
  <c r="T224"/>
  <c r="T226"/>
  <c r="T233"/>
  <c r="T242"/>
  <c r="T244"/>
  <c r="T248"/>
  <c r="T255"/>
  <c r="T257"/>
  <c r="T264"/>
  <c r="T273"/>
  <c r="T280"/>
  <c r="T104"/>
  <c r="T106"/>
  <c r="T108"/>
  <c r="T110"/>
  <c r="T112"/>
  <c r="T114"/>
  <c r="S104"/>
  <c r="S106"/>
  <c r="S108"/>
  <c r="S110"/>
  <c r="S112"/>
  <c r="S114"/>
  <c r="B193" i="7"/>
  <c r="J328" i="1"/>
  <c r="J327"/>
  <c r="J53"/>
  <c r="J334"/>
  <c r="J335" s="1"/>
  <c r="J326"/>
  <c r="I119" i="7" l="1"/>
  <c r="F82"/>
  <c r="Q267" i="1"/>
  <c r="AN110"/>
  <c r="AN106"/>
  <c r="AN280"/>
  <c r="AN255"/>
  <c r="AN168"/>
  <c r="AN148"/>
  <c r="U114"/>
  <c r="U110"/>
  <c r="U106"/>
  <c r="AN270"/>
  <c r="AN239"/>
  <c r="AN145"/>
  <c r="U280"/>
  <c r="U273"/>
  <c r="U257"/>
  <c r="U242"/>
  <c r="U239"/>
  <c r="U224"/>
  <c r="U204"/>
  <c r="U177"/>
  <c r="U166"/>
  <c r="U148"/>
  <c r="U145"/>
  <c r="T275"/>
  <c r="T250"/>
  <c r="AN251"/>
  <c r="T206"/>
  <c r="AN191"/>
  <c r="AN173"/>
  <c r="T161"/>
  <c r="AN162"/>
  <c r="S267"/>
  <c r="S182"/>
  <c r="U269"/>
  <c r="R259"/>
  <c r="U260"/>
  <c r="R250"/>
  <c r="U251"/>
  <c r="U238"/>
  <c r="R228"/>
  <c r="U229"/>
  <c r="U218"/>
  <c r="R206"/>
  <c r="U207"/>
  <c r="R161"/>
  <c r="U162"/>
  <c r="U144"/>
  <c r="U133"/>
  <c r="U230"/>
  <c r="R171"/>
  <c r="U172"/>
  <c r="AN113"/>
  <c r="AN265"/>
  <c r="AN169"/>
  <c r="AN149"/>
  <c r="AN57"/>
  <c r="AN55"/>
  <c r="AM60"/>
  <c r="U113"/>
  <c r="U111"/>
  <c r="U107"/>
  <c r="U281"/>
  <c r="U278"/>
  <c r="U256"/>
  <c r="U253"/>
  <c r="U231"/>
  <c r="U225"/>
  <c r="U223"/>
  <c r="U221"/>
  <c r="U214"/>
  <c r="U212"/>
  <c r="U187"/>
  <c r="U180"/>
  <c r="U178"/>
  <c r="U176"/>
  <c r="U169"/>
  <c r="U167"/>
  <c r="U164"/>
  <c r="U149"/>
  <c r="T267"/>
  <c r="AN268"/>
  <c r="AN230"/>
  <c r="AN199"/>
  <c r="AN190"/>
  <c r="T171"/>
  <c r="T142"/>
  <c r="AN134"/>
  <c r="S259"/>
  <c r="S250"/>
  <c r="S161"/>
  <c r="U277"/>
  <c r="R267"/>
  <c r="U268"/>
  <c r="AS57"/>
  <c r="AS55"/>
  <c r="M275"/>
  <c r="AS276"/>
  <c r="AS269"/>
  <c r="AS259"/>
  <c r="AS251"/>
  <c r="M228"/>
  <c r="AS207"/>
  <c r="AS198"/>
  <c r="AS197"/>
  <c r="AS184"/>
  <c r="M161"/>
  <c r="AS153"/>
  <c r="AS133"/>
  <c r="AS208"/>
  <c r="AS199"/>
  <c r="AS172"/>
  <c r="AS134"/>
  <c r="AS56"/>
  <c r="Q259"/>
  <c r="Q197"/>
  <c r="M267"/>
  <c r="AS261"/>
  <c r="AS252"/>
  <c r="AS237"/>
  <c r="M216"/>
  <c r="AS217"/>
  <c r="M182"/>
  <c r="AS183"/>
  <c r="AS163"/>
  <c r="M142"/>
  <c r="AS142"/>
  <c r="AP53"/>
  <c r="AN112"/>
  <c r="AN108"/>
  <c r="AN104"/>
  <c r="AN204"/>
  <c r="AN60"/>
  <c r="AN56"/>
  <c r="U60"/>
  <c r="U57"/>
  <c r="U55"/>
  <c r="U112"/>
  <c r="U108"/>
  <c r="U104"/>
  <c r="AN174"/>
  <c r="U270"/>
  <c r="U264"/>
  <c r="U255"/>
  <c r="U248"/>
  <c r="U244"/>
  <c r="U226"/>
  <c r="U213"/>
  <c r="U202"/>
  <c r="U185"/>
  <c r="U179"/>
  <c r="U174"/>
  <c r="U168"/>
  <c r="AN269"/>
  <c r="T259"/>
  <c r="AN238"/>
  <c r="T228"/>
  <c r="T197"/>
  <c r="AN153"/>
  <c r="AN144"/>
  <c r="AN133"/>
  <c r="S236"/>
  <c r="S171"/>
  <c r="S142"/>
  <c r="R275"/>
  <c r="U276"/>
  <c r="R197"/>
  <c r="U198"/>
  <c r="U191"/>
  <c r="U184"/>
  <c r="U173"/>
  <c r="U153"/>
  <c r="U208"/>
  <c r="U199"/>
  <c r="U152"/>
  <c r="AL134"/>
  <c r="U134"/>
  <c r="AN115"/>
  <c r="AN272"/>
  <c r="AN256"/>
  <c r="U56"/>
  <c r="U115"/>
  <c r="U105"/>
  <c r="AN253"/>
  <c r="AN209"/>
  <c r="U272"/>
  <c r="U265"/>
  <c r="U262"/>
  <c r="U247"/>
  <c r="U245"/>
  <c r="U243"/>
  <c r="U241"/>
  <c r="U209"/>
  <c r="U203"/>
  <c r="U200"/>
  <c r="U147"/>
  <c r="AN252"/>
  <c r="T216"/>
  <c r="AN208"/>
  <c r="T182"/>
  <c r="AN163"/>
  <c r="S275"/>
  <c r="S197"/>
  <c r="U261"/>
  <c r="U252"/>
  <c r="R236"/>
  <c r="U237"/>
  <c r="R216"/>
  <c r="U217"/>
  <c r="U190"/>
  <c r="R182"/>
  <c r="U183"/>
  <c r="U163"/>
  <c r="R142"/>
  <c r="U143"/>
  <c r="AS60"/>
  <c r="Q236"/>
  <c r="Q171"/>
  <c r="Q142"/>
  <c r="AS275"/>
  <c r="M259"/>
  <c r="AS260"/>
  <c r="M250"/>
  <c r="AS250"/>
  <c r="AS238"/>
  <c r="AS228"/>
  <c r="AS229"/>
  <c r="AS218"/>
  <c r="M206"/>
  <c r="AS206"/>
  <c r="M197"/>
  <c r="AS191"/>
  <c r="AS173"/>
  <c r="AS162"/>
  <c r="AS161"/>
  <c r="AS144"/>
  <c r="AS230"/>
  <c r="M171"/>
  <c r="AS171"/>
  <c r="AS152"/>
  <c r="Q275"/>
  <c r="Q250"/>
  <c r="Q161"/>
  <c r="AS277"/>
  <c r="AS268"/>
  <c r="AS267"/>
  <c r="AS216"/>
  <c r="AS190"/>
  <c r="AS182"/>
  <c r="AS143"/>
  <c r="U182" l="1"/>
  <c r="U267"/>
  <c r="U171"/>
  <c r="U161"/>
  <c r="U250"/>
  <c r="U259"/>
  <c r="U142"/>
  <c r="U197"/>
  <c r="U275"/>
  <c r="I131" i="6"/>
  <c r="I127"/>
  <c r="I123"/>
  <c r="I119"/>
  <c r="I118"/>
  <c r="I116"/>
  <c r="I113"/>
  <c r="I112"/>
  <c r="I111"/>
  <c r="I10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56"/>
  <c r="I51"/>
  <c r="I50"/>
  <c r="I48"/>
  <c r="I13"/>
  <c r="I12"/>
  <c r="D291" i="1"/>
  <c r="C291"/>
  <c r="B291"/>
  <c r="E305"/>
  <c r="E302"/>
  <c r="E301"/>
  <c r="E300"/>
  <c r="E299"/>
  <c r="E297"/>
  <c r="E296"/>
  <c r="E295"/>
  <c r="E293"/>
  <c r="E292"/>
  <c r="E290"/>
  <c r="E289"/>
  <c r="E291" s="1"/>
  <c r="E288"/>
  <c r="E287"/>
  <c r="E286"/>
  <c r="E285"/>
  <c r="E282"/>
  <c r="E281"/>
  <c r="E280"/>
  <c r="E279"/>
  <c r="E278"/>
  <c r="E277"/>
  <c r="E276"/>
  <c r="E274"/>
  <c r="E273"/>
  <c r="E272"/>
  <c r="E271"/>
  <c r="E270"/>
  <c r="E269"/>
  <c r="E268"/>
  <c r="E266"/>
  <c r="E265"/>
  <c r="E264"/>
  <c r="E263"/>
  <c r="E262"/>
  <c r="E261"/>
  <c r="E260"/>
  <c r="E258"/>
  <c r="E257"/>
  <c r="E256"/>
  <c r="E255"/>
  <c r="E254"/>
  <c r="E253"/>
  <c r="E252"/>
  <c r="E251"/>
  <c r="E249"/>
  <c r="E248"/>
  <c r="E247"/>
  <c r="E246"/>
  <c r="E245"/>
  <c r="E244"/>
  <c r="E243"/>
  <c r="E242"/>
  <c r="E241"/>
  <c r="E240"/>
  <c r="E239"/>
  <c r="E238"/>
  <c r="E237"/>
  <c r="E235"/>
  <c r="E234"/>
  <c r="E233"/>
  <c r="E232"/>
  <c r="E231"/>
  <c r="E230"/>
  <c r="E229"/>
  <c r="E227"/>
  <c r="E226"/>
  <c r="E225"/>
  <c r="E224"/>
  <c r="E223"/>
  <c r="E222"/>
  <c r="E221"/>
  <c r="E220"/>
  <c r="E219"/>
  <c r="E218"/>
  <c r="E217"/>
  <c r="E215"/>
  <c r="E214"/>
  <c r="E213"/>
  <c r="E212"/>
  <c r="E211"/>
  <c r="E210"/>
  <c r="E209"/>
  <c r="E208"/>
  <c r="E207"/>
  <c r="E205"/>
  <c r="E204"/>
  <c r="E203"/>
  <c r="E202"/>
  <c r="E201"/>
  <c r="E200"/>
  <c r="E199"/>
  <c r="E198"/>
  <c r="E196"/>
  <c r="E195"/>
  <c r="E194"/>
  <c r="E193"/>
  <c r="E192"/>
  <c r="E191"/>
  <c r="E190"/>
  <c r="E188"/>
  <c r="E187"/>
  <c r="E186"/>
  <c r="E185"/>
  <c r="E184"/>
  <c r="E183"/>
  <c r="E181"/>
  <c r="E180"/>
  <c r="E179"/>
  <c r="E178"/>
  <c r="E177"/>
  <c r="E176"/>
  <c r="E175"/>
  <c r="E174"/>
  <c r="E173"/>
  <c r="E172"/>
  <c r="E170"/>
  <c r="E169"/>
  <c r="E168"/>
  <c r="E167"/>
  <c r="E166"/>
  <c r="E165"/>
  <c r="E164"/>
  <c r="E163"/>
  <c r="E162"/>
  <c r="E160"/>
  <c r="E159"/>
  <c r="E158"/>
  <c r="E157"/>
  <c r="E156"/>
  <c r="E155"/>
  <c r="E154"/>
  <c r="E153"/>
  <c r="E152"/>
  <c r="E150"/>
  <c r="E149"/>
  <c r="E148"/>
  <c r="E147"/>
  <c r="E146"/>
  <c r="E145"/>
  <c r="E144"/>
  <c r="E143"/>
  <c r="E141"/>
  <c r="E140"/>
  <c r="E139"/>
  <c r="E138"/>
  <c r="E137"/>
  <c r="E136"/>
  <c r="E135"/>
  <c r="E134"/>
  <c r="E133"/>
  <c r="E131"/>
  <c r="E129"/>
  <c r="E128"/>
  <c r="E127"/>
  <c r="E126"/>
  <c r="E125"/>
  <c r="E124"/>
  <c r="E123"/>
  <c r="E122"/>
  <c r="E121"/>
  <c r="E120"/>
  <c r="E119"/>
  <c r="E118"/>
  <c r="E116"/>
  <c r="E115"/>
  <c r="E114"/>
  <c r="E113"/>
  <c r="E112"/>
  <c r="E111"/>
  <c r="E110"/>
  <c r="E109"/>
  <c r="E108"/>
  <c r="E107"/>
  <c r="E106"/>
  <c r="E105"/>
  <c r="E104"/>
  <c r="E102"/>
  <c r="E101"/>
  <c r="E100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2"/>
  <c r="E61"/>
  <c r="E60"/>
  <c r="E59"/>
  <c r="E58"/>
  <c r="E57"/>
  <c r="E56"/>
  <c r="E55"/>
  <c r="E54"/>
  <c r="E52"/>
  <c r="E51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I301"/>
  <c r="I297"/>
  <c r="I293"/>
  <c r="I292"/>
  <c r="I290"/>
  <c r="I287"/>
  <c r="I286"/>
  <c r="I285"/>
  <c r="I282"/>
  <c r="I274"/>
  <c r="I266"/>
  <c r="I258"/>
  <c r="I249"/>
  <c r="I235"/>
  <c r="I227"/>
  <c r="I215"/>
  <c r="I205"/>
  <c r="I196"/>
  <c r="I188"/>
  <c r="I181"/>
  <c r="I170"/>
  <c r="I160"/>
  <c r="I150"/>
  <c r="I141"/>
  <c r="I131"/>
  <c r="I129"/>
  <c r="I128"/>
  <c r="I117"/>
  <c r="I103"/>
  <c r="I102"/>
  <c r="I62"/>
  <c r="I40"/>
  <c r="G46"/>
  <c r="G45"/>
  <c r="G44"/>
  <c r="G20"/>
  <c r="G19"/>
  <c r="G18"/>
  <c r="H21"/>
  <c r="G21"/>
  <c r="F21"/>
  <c r="H20"/>
  <c r="F20"/>
  <c r="H19"/>
  <c r="F19"/>
  <c r="H18"/>
  <c r="F18"/>
  <c r="H302"/>
  <c r="H128" i="6" s="1"/>
  <c r="G302" i="1"/>
  <c r="G128" i="6" s="1"/>
  <c r="F302" i="1"/>
  <c r="F128" i="6" s="1"/>
  <c r="I18" i="1" l="1"/>
  <c r="I19"/>
  <c r="I20"/>
  <c r="I21"/>
  <c r="I128" i="6"/>
  <c r="I302" i="1"/>
  <c r="U12" i="13"/>
  <c r="U10"/>
  <c r="H30" i="16"/>
  <c r="I19"/>
  <c r="J14"/>
  <c r="J16" s="1"/>
  <c r="I14"/>
  <c r="K14" s="1"/>
  <c r="K16" s="1"/>
  <c r="L14"/>
  <c r="L16"/>
  <c r="K19"/>
  <c r="L19"/>
  <c r="P43" i="18"/>
  <c r="L242" i="17"/>
  <c r="L216"/>
  <c r="L214"/>
  <c r="L212"/>
  <c r="L213"/>
  <c r="I366" i="15"/>
  <c r="E366"/>
  <c r="F366" s="1"/>
  <c r="H362"/>
  <c r="G362"/>
  <c r="F359"/>
  <c r="I358"/>
  <c r="I362" s="1"/>
  <c r="E358"/>
  <c r="E362" s="1"/>
  <c r="J39" i="18"/>
  <c r="I39"/>
  <c r="H39"/>
  <c r="I38"/>
  <c r="E38"/>
  <c r="D38"/>
  <c r="H38" s="1"/>
  <c r="G34"/>
  <c r="F34"/>
  <c r="J33"/>
  <c r="I33"/>
  <c r="E33"/>
  <c r="D33"/>
  <c r="J32"/>
  <c r="J34" s="1"/>
  <c r="I32"/>
  <c r="I34" s="1"/>
  <c r="E32"/>
  <c r="D32"/>
  <c r="H32" s="1"/>
  <c r="G28"/>
  <c r="F28"/>
  <c r="E28"/>
  <c r="J27"/>
  <c r="J28" s="1"/>
  <c r="I27"/>
  <c r="I26"/>
  <c r="I28" s="1"/>
  <c r="D26"/>
  <c r="D28" s="1"/>
  <c r="G22"/>
  <c r="F22"/>
  <c r="J20"/>
  <c r="J22" s="1"/>
  <c r="I20"/>
  <c r="I22" s="1"/>
  <c r="E20"/>
  <c r="E22" s="1"/>
  <c r="D20"/>
  <c r="H20" s="1"/>
  <c r="H22" s="1"/>
  <c r="J16"/>
  <c r="G16"/>
  <c r="F16"/>
  <c r="E16"/>
  <c r="D16"/>
  <c r="H14"/>
  <c r="H16" s="1"/>
  <c r="I13"/>
  <c r="I16" s="1"/>
  <c r="H20" i="16"/>
  <c r="H19"/>
  <c r="G16"/>
  <c r="F16"/>
  <c r="E16"/>
  <c r="D16"/>
  <c r="H14"/>
  <c r="H16" s="1"/>
  <c r="E34" i="18" l="1"/>
  <c r="D34"/>
  <c r="F358" i="15"/>
  <c r="F362" s="1"/>
  <c r="Q9" i="14"/>
  <c r="U9" i="13"/>
  <c r="I16" i="16"/>
  <c r="D22" i="18"/>
  <c r="H26"/>
  <c r="H28" s="1"/>
  <c r="H33"/>
  <c r="H34" s="1"/>
  <c r="J370" i="15"/>
  <c r="J368"/>
  <c r="J367"/>
  <c r="J366"/>
  <c r="J365"/>
  <c r="J364"/>
  <c r="J363"/>
  <c r="J362"/>
  <c r="J361"/>
  <c r="J360"/>
  <c r="J359"/>
  <c r="J358"/>
  <c r="J357"/>
  <c r="J356"/>
  <c r="J354"/>
  <c r="J350"/>
  <c r="J349"/>
  <c r="J348"/>
  <c r="J347"/>
  <c r="J346"/>
  <c r="J345"/>
  <c r="J344"/>
  <c r="J342"/>
  <c r="J341"/>
  <c r="J339"/>
  <c r="J338"/>
  <c r="J336"/>
  <c r="J335"/>
  <c r="J333"/>
  <c r="J332"/>
  <c r="J330"/>
  <c r="J329"/>
  <c r="J327"/>
  <c r="J326"/>
  <c r="J324"/>
  <c r="J323"/>
  <c r="J321"/>
  <c r="J320"/>
  <c r="J318"/>
  <c r="J317"/>
  <c r="J315"/>
  <c r="J314"/>
  <c r="J312"/>
  <c r="J311"/>
  <c r="J309"/>
  <c r="J308"/>
  <c r="J306"/>
  <c r="J305"/>
  <c r="J303"/>
  <c r="J302"/>
  <c r="J300"/>
  <c r="J299"/>
  <c r="J296"/>
  <c r="J294"/>
  <c r="J293"/>
  <c r="J290"/>
  <c r="J288"/>
  <c r="J287"/>
  <c r="J284"/>
  <c r="J283"/>
  <c r="J282"/>
  <c r="J281"/>
  <c r="J280"/>
  <c r="J279"/>
  <c r="J278"/>
  <c r="J276"/>
  <c r="J275"/>
  <c r="J272"/>
  <c r="J270"/>
  <c r="J269"/>
  <c r="J266"/>
  <c r="J264"/>
  <c r="J263"/>
  <c r="J260"/>
  <c r="J258"/>
  <c r="J257"/>
  <c r="J254"/>
  <c r="J252"/>
  <c r="J251"/>
  <c r="J248"/>
  <c r="J246"/>
  <c r="J245"/>
  <c r="J243"/>
  <c r="J242"/>
  <c r="J240"/>
  <c r="J239"/>
  <c r="J237"/>
  <c r="J236"/>
  <c r="J234"/>
  <c r="J233"/>
  <c r="J231"/>
  <c r="J230"/>
  <c r="J228"/>
  <c r="J227"/>
  <c r="J225"/>
  <c r="J224"/>
  <c r="J222"/>
  <c r="J221"/>
  <c r="J219"/>
  <c r="J218"/>
  <c r="J216"/>
  <c r="J215"/>
  <c r="J213"/>
  <c r="J212"/>
  <c r="J210"/>
  <c r="J209"/>
  <c r="J207"/>
  <c r="J206"/>
  <c r="J204"/>
  <c r="J203"/>
  <c r="J201"/>
  <c r="J200"/>
  <c r="J198"/>
  <c r="J197"/>
  <c r="J194"/>
  <c r="J192"/>
  <c r="J191"/>
  <c r="J188"/>
  <c r="J186"/>
  <c r="J185"/>
  <c r="J183"/>
  <c r="J182"/>
  <c r="J180"/>
  <c r="J179"/>
  <c r="J176"/>
  <c r="J174"/>
  <c r="J173"/>
  <c r="J170"/>
  <c r="J168"/>
  <c r="J167"/>
  <c r="J164"/>
  <c r="J163"/>
  <c r="J162"/>
  <c r="J161"/>
  <c r="J160"/>
  <c r="J159"/>
  <c r="J158"/>
  <c r="J156"/>
  <c r="J155"/>
  <c r="J153"/>
  <c r="J152"/>
  <c r="J150"/>
  <c r="J149"/>
  <c r="J147"/>
  <c r="J146"/>
  <c r="J144"/>
  <c r="J143"/>
  <c r="J140"/>
  <c r="J138"/>
  <c r="J137"/>
  <c r="J134"/>
  <c r="J133"/>
  <c r="J132"/>
  <c r="J131"/>
  <c r="J130"/>
  <c r="J129"/>
  <c r="J128"/>
  <c r="J127"/>
  <c r="J126"/>
  <c r="J125"/>
  <c r="J124"/>
  <c r="J123"/>
  <c r="J122"/>
  <c r="J121"/>
  <c r="J120"/>
  <c r="J119"/>
  <c r="J118"/>
  <c r="J117"/>
  <c r="J116"/>
  <c r="J115"/>
  <c r="J114"/>
  <c r="J113"/>
  <c r="J112"/>
  <c r="J111"/>
  <c r="J110"/>
  <c r="J109"/>
  <c r="J108"/>
  <c r="J107"/>
  <c r="J106"/>
  <c r="J105"/>
  <c r="J104"/>
  <c r="J103"/>
  <c r="J102"/>
  <c r="J101"/>
  <c r="J100"/>
  <c r="J99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59"/>
  <c r="J58"/>
  <c r="J55"/>
  <c r="J53"/>
  <c r="J52"/>
  <c r="J51"/>
  <c r="J49"/>
  <c r="J47"/>
  <c r="J46"/>
  <c r="J45"/>
  <c r="J43"/>
  <c r="J41"/>
  <c r="J40"/>
  <c r="J37"/>
  <c r="J35"/>
  <c r="J31"/>
  <c r="J29"/>
  <c r="J25"/>
  <c r="J23"/>
  <c r="J19"/>
  <c r="J18"/>
  <c r="J17"/>
  <c r="J16"/>
  <c r="J15"/>
  <c r="H245" i="17"/>
  <c r="I245"/>
  <c r="J242"/>
  <c r="J241"/>
  <c r="J240"/>
  <c r="J239"/>
  <c r="J238"/>
  <c r="J237"/>
  <c r="J236"/>
  <c r="J235"/>
  <c r="J234"/>
  <c r="J233"/>
  <c r="J232"/>
  <c r="J231"/>
  <c r="J230"/>
  <c r="J229"/>
  <c r="J228"/>
  <c r="J227"/>
  <c r="J226"/>
  <c r="J225"/>
  <c r="J224"/>
  <c r="J223"/>
  <c r="J222"/>
  <c r="J221"/>
  <c r="J220"/>
  <c r="J219"/>
  <c r="J218"/>
  <c r="J217"/>
  <c r="J216"/>
  <c r="J215"/>
  <c r="J214"/>
  <c r="J213"/>
  <c r="J212"/>
  <c r="J211"/>
  <c r="J210"/>
  <c r="J209"/>
  <c r="J208"/>
  <c r="J207"/>
  <c r="J206"/>
  <c r="J205"/>
  <c r="J204"/>
  <c r="J203"/>
  <c r="J202"/>
  <c r="J201"/>
  <c r="J200"/>
  <c r="J199"/>
  <c r="J198"/>
  <c r="J197"/>
  <c r="J196"/>
  <c r="J195"/>
  <c r="J194"/>
  <c r="J193"/>
  <c r="J192"/>
  <c r="J191"/>
  <c r="J190"/>
  <c r="J189"/>
  <c r="J188"/>
  <c r="J187"/>
  <c r="J186"/>
  <c r="J185"/>
  <c r="J184"/>
  <c r="J183"/>
  <c r="J182"/>
  <c r="J181"/>
  <c r="J180"/>
  <c r="J179"/>
  <c r="J178"/>
  <c r="J177"/>
  <c r="J176"/>
  <c r="J175"/>
  <c r="J174"/>
  <c r="J173"/>
  <c r="J172"/>
  <c r="J171"/>
  <c r="J170"/>
  <c r="J169"/>
  <c r="J168"/>
  <c r="J167"/>
  <c r="J166"/>
  <c r="J165"/>
  <c r="J164"/>
  <c r="J163"/>
  <c r="J162"/>
  <c r="J161"/>
  <c r="J160"/>
  <c r="J159"/>
  <c r="J158"/>
  <c r="J157"/>
  <c r="J156"/>
  <c r="J155"/>
  <c r="J154"/>
  <c r="J153"/>
  <c r="J152"/>
  <c r="J151"/>
  <c r="J150"/>
  <c r="J149"/>
  <c r="J148"/>
  <c r="J147"/>
  <c r="J146"/>
  <c r="J145"/>
  <c r="J144"/>
  <c r="J143"/>
  <c r="J142"/>
  <c r="J141"/>
  <c r="J140"/>
  <c r="J139"/>
  <c r="J138"/>
  <c r="J137"/>
  <c r="J136"/>
  <c r="J135"/>
  <c r="J134"/>
  <c r="J133"/>
  <c r="J132"/>
  <c r="J131"/>
  <c r="J130"/>
  <c r="J129"/>
  <c r="J128"/>
  <c r="J127"/>
  <c r="J126"/>
  <c r="J125"/>
  <c r="J124"/>
  <c r="J123"/>
  <c r="J122"/>
  <c r="J121"/>
  <c r="J120"/>
  <c r="J119"/>
  <c r="J118"/>
  <c r="J117"/>
  <c r="J116"/>
  <c r="J115"/>
  <c r="J114"/>
  <c r="J113"/>
  <c r="J112"/>
  <c r="J111"/>
  <c r="J110"/>
  <c r="J109"/>
  <c r="J108"/>
  <c r="J107"/>
  <c r="J106"/>
  <c r="J105"/>
  <c r="J104"/>
  <c r="J103"/>
  <c r="J102"/>
  <c r="J101"/>
  <c r="J100"/>
  <c r="J99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F242"/>
  <c r="F241"/>
  <c r="F240"/>
  <c r="F239"/>
  <c r="F238"/>
  <c r="F237"/>
  <c r="F236"/>
  <c r="F235"/>
  <c r="F234"/>
  <c r="F233"/>
  <c r="F232"/>
  <c r="F231"/>
  <c r="F230"/>
  <c r="F229"/>
  <c r="F228"/>
  <c r="F227"/>
  <c r="F226"/>
  <c r="F225"/>
  <c r="F224"/>
  <c r="F223"/>
  <c r="F222"/>
  <c r="F221"/>
  <c r="F220"/>
  <c r="F219"/>
  <c r="F218"/>
  <c r="F217"/>
  <c r="F216"/>
  <c r="F215"/>
  <c r="F214"/>
  <c r="F213"/>
  <c r="F212"/>
  <c r="F211"/>
  <c r="F210"/>
  <c r="F209"/>
  <c r="F208"/>
  <c r="F207"/>
  <c r="F206"/>
  <c r="F205"/>
  <c r="F204"/>
  <c r="F203"/>
  <c r="F202"/>
  <c r="F201"/>
  <c r="F200"/>
  <c r="F199"/>
  <c r="F198"/>
  <c r="F197"/>
  <c r="F196"/>
  <c r="F195"/>
  <c r="F194"/>
  <c r="F193"/>
  <c r="F192"/>
  <c r="F191"/>
  <c r="F190"/>
  <c r="F189"/>
  <c r="F188"/>
  <c r="F187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F150"/>
  <c r="F149"/>
  <c r="F148"/>
  <c r="F147"/>
  <c r="F146"/>
  <c r="F145"/>
  <c r="F144"/>
  <c r="F143"/>
  <c r="F142"/>
  <c r="F141"/>
  <c r="F140"/>
  <c r="F139"/>
  <c r="F138"/>
  <c r="F137"/>
  <c r="F136"/>
  <c r="F135"/>
  <c r="F134"/>
  <c r="F133"/>
  <c r="F132"/>
  <c r="F131"/>
  <c r="F130"/>
  <c r="F129"/>
  <c r="F128"/>
  <c r="F127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09"/>
  <c r="F108"/>
  <c r="F107"/>
  <c r="F106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244"/>
  <c r="D244"/>
  <c r="J245"/>
  <c r="A13"/>
  <c r="A85"/>
  <c r="K375" i="15" l="1"/>
  <c r="G375"/>
  <c r="K374"/>
  <c r="I374"/>
  <c r="H374"/>
  <c r="G374"/>
  <c r="F374"/>
  <c r="J374" s="1"/>
  <c r="E374"/>
  <c r="D374"/>
  <c r="K373"/>
  <c r="H373"/>
  <c r="G373"/>
  <c r="F373"/>
  <c r="E373"/>
  <c r="K372"/>
  <c r="G372"/>
  <c r="K371"/>
  <c r="H371"/>
  <c r="G371"/>
  <c r="F371"/>
  <c r="E371"/>
  <c r="D371"/>
  <c r="D370"/>
  <c r="H343"/>
  <c r="G343"/>
  <c r="H337"/>
  <c r="G337"/>
  <c r="H331"/>
  <c r="G331"/>
  <c r="H325"/>
  <c r="G325"/>
  <c r="H319"/>
  <c r="G319"/>
  <c r="H313"/>
  <c r="G313"/>
  <c r="H307"/>
  <c r="G307"/>
  <c r="H301"/>
  <c r="G301"/>
  <c r="H295"/>
  <c r="G295"/>
  <c r="H289"/>
  <c r="G289"/>
  <c r="H277"/>
  <c r="G277"/>
  <c r="H271"/>
  <c r="G271"/>
  <c r="H265"/>
  <c r="G265"/>
  <c r="H259"/>
  <c r="G259"/>
  <c r="H253"/>
  <c r="G253"/>
  <c r="H247"/>
  <c r="G247"/>
  <c r="H241"/>
  <c r="G241"/>
  <c r="H235"/>
  <c r="G235"/>
  <c r="H229"/>
  <c r="G229"/>
  <c r="H223"/>
  <c r="G223"/>
  <c r="H217"/>
  <c r="G217"/>
  <c r="H211"/>
  <c r="G211"/>
  <c r="H205"/>
  <c r="G205"/>
  <c r="H199"/>
  <c r="G199"/>
  <c r="H193"/>
  <c r="G193"/>
  <c r="H187"/>
  <c r="G187"/>
  <c r="H181"/>
  <c r="G181"/>
  <c r="H175"/>
  <c r="G175"/>
  <c r="I340"/>
  <c r="J340" s="1"/>
  <c r="I334"/>
  <c r="J334" s="1"/>
  <c r="I328"/>
  <c r="J328" s="1"/>
  <c r="I322"/>
  <c r="J322" s="1"/>
  <c r="I316"/>
  <c r="J316" s="1"/>
  <c r="I310"/>
  <c r="J310" s="1"/>
  <c r="I304"/>
  <c r="J304" s="1"/>
  <c r="I298"/>
  <c r="J298" s="1"/>
  <c r="I297"/>
  <c r="J297" s="1"/>
  <c r="I292"/>
  <c r="J292" s="1"/>
  <c r="I291"/>
  <c r="J291" s="1"/>
  <c r="I286"/>
  <c r="J286" s="1"/>
  <c r="I285"/>
  <c r="J285" s="1"/>
  <c r="I274"/>
  <c r="J274" s="1"/>
  <c r="I273"/>
  <c r="J273" s="1"/>
  <c r="I268"/>
  <c r="J268" s="1"/>
  <c r="I267"/>
  <c r="J267" s="1"/>
  <c r="I262"/>
  <c r="J262" s="1"/>
  <c r="I261"/>
  <c r="J261" s="1"/>
  <c r="I256"/>
  <c r="J256" s="1"/>
  <c r="I255"/>
  <c r="J255" s="1"/>
  <c r="I250"/>
  <c r="J250" s="1"/>
  <c r="I249"/>
  <c r="J249" s="1"/>
  <c r="I244"/>
  <c r="J244" s="1"/>
  <c r="I238"/>
  <c r="J238" s="1"/>
  <c r="I232"/>
  <c r="J232" s="1"/>
  <c r="I226"/>
  <c r="J226" s="1"/>
  <c r="I220"/>
  <c r="J220" s="1"/>
  <c r="I214"/>
  <c r="J214" s="1"/>
  <c r="I208"/>
  <c r="J208" s="1"/>
  <c r="I202"/>
  <c r="J202" s="1"/>
  <c r="I196"/>
  <c r="J196" s="1"/>
  <c r="I195"/>
  <c r="J195" s="1"/>
  <c r="I190"/>
  <c r="J190" s="1"/>
  <c r="I189"/>
  <c r="J189" s="1"/>
  <c r="I184"/>
  <c r="J184" s="1"/>
  <c r="I178"/>
  <c r="J178" s="1"/>
  <c r="I177"/>
  <c r="J177" s="1"/>
  <c r="I172"/>
  <c r="J172" s="1"/>
  <c r="I171"/>
  <c r="J171" s="1"/>
  <c r="H157"/>
  <c r="I154"/>
  <c r="J154" s="1"/>
  <c r="I148"/>
  <c r="J148" s="1"/>
  <c r="I142"/>
  <c r="J142" s="1"/>
  <c r="I141"/>
  <c r="J141" s="1"/>
  <c r="I136"/>
  <c r="J136" s="1"/>
  <c r="I135"/>
  <c r="J135" s="1"/>
  <c r="H56"/>
  <c r="I57"/>
  <c r="J57" s="1"/>
  <c r="I56"/>
  <c r="J56" s="1"/>
  <c r="I58"/>
  <c r="I50"/>
  <c r="I44"/>
  <c r="J44" s="1"/>
  <c r="I39"/>
  <c r="J39" s="1"/>
  <c r="I38"/>
  <c r="J38" s="1"/>
  <c r="I34"/>
  <c r="J34" s="1"/>
  <c r="I33"/>
  <c r="J33" s="1"/>
  <c r="I32"/>
  <c r="J32" s="1"/>
  <c r="I27"/>
  <c r="J27" s="1"/>
  <c r="I26"/>
  <c r="J26" s="1"/>
  <c r="I54" l="1"/>
  <c r="J54" s="1"/>
  <c r="J50"/>
  <c r="I145"/>
  <c r="J145" s="1"/>
  <c r="I175"/>
  <c r="J175" s="1"/>
  <c r="I187"/>
  <c r="J187" s="1"/>
  <c r="I199"/>
  <c r="J199" s="1"/>
  <c r="I211"/>
  <c r="J211" s="1"/>
  <c r="I223"/>
  <c r="J223" s="1"/>
  <c r="I235"/>
  <c r="J235" s="1"/>
  <c r="I247"/>
  <c r="J247" s="1"/>
  <c r="I259"/>
  <c r="J259" s="1"/>
  <c r="I271"/>
  <c r="J271" s="1"/>
  <c r="I289"/>
  <c r="J289" s="1"/>
  <c r="I301"/>
  <c r="J301" s="1"/>
  <c r="I313"/>
  <c r="J313" s="1"/>
  <c r="I325"/>
  <c r="J325" s="1"/>
  <c r="I337"/>
  <c r="J337" s="1"/>
  <c r="I139"/>
  <c r="J139" s="1"/>
  <c r="I151"/>
  <c r="J151" s="1"/>
  <c r="I157"/>
  <c r="J157" s="1"/>
  <c r="I181"/>
  <c r="J181" s="1"/>
  <c r="I193"/>
  <c r="J193" s="1"/>
  <c r="I205"/>
  <c r="J205" s="1"/>
  <c r="I217"/>
  <c r="J217" s="1"/>
  <c r="I229"/>
  <c r="J229" s="1"/>
  <c r="I241"/>
  <c r="J241" s="1"/>
  <c r="I253"/>
  <c r="J253" s="1"/>
  <c r="I265"/>
  <c r="J265" s="1"/>
  <c r="I277"/>
  <c r="J277" s="1"/>
  <c r="I295"/>
  <c r="J295" s="1"/>
  <c r="I307"/>
  <c r="J307" s="1"/>
  <c r="I319"/>
  <c r="J319" s="1"/>
  <c r="I331"/>
  <c r="J331" s="1"/>
  <c r="I343"/>
  <c r="J343" s="1"/>
  <c r="F372"/>
  <c r="F369"/>
  <c r="E369"/>
  <c r="E375" s="1"/>
  <c r="I369"/>
  <c r="E372"/>
  <c r="F375" l="1"/>
  <c r="J369"/>
  <c r="AG320" i="7" l="1"/>
  <c r="AF320"/>
  <c r="AE320"/>
  <c r="AG318"/>
  <c r="AF318"/>
  <c r="AE318"/>
  <c r="L328" i="1"/>
  <c r="K328"/>
  <c r="L327"/>
  <c r="K327"/>
  <c r="P326"/>
  <c r="O326"/>
  <c r="N326"/>
  <c r="L326"/>
  <c r="K326"/>
  <c r="H51" i="7" l="1"/>
  <c r="G51"/>
  <c r="F51"/>
  <c r="I51" s="1"/>
  <c r="H46"/>
  <c r="G46"/>
  <c r="F46"/>
  <c r="H45"/>
  <c r="G45"/>
  <c r="F45"/>
  <c r="I45" s="1"/>
  <c r="H44"/>
  <c r="G44"/>
  <c r="F44"/>
  <c r="H43"/>
  <c r="G43"/>
  <c r="F43"/>
  <c r="H42"/>
  <c r="G42"/>
  <c r="F42"/>
  <c r="H41"/>
  <c r="G41"/>
  <c r="F41"/>
  <c r="I41" s="1"/>
  <c r="H40"/>
  <c r="G40"/>
  <c r="F40"/>
  <c r="H39"/>
  <c r="G39"/>
  <c r="F39"/>
  <c r="I39" s="1"/>
  <c r="H38"/>
  <c r="G38"/>
  <c r="F38"/>
  <c r="H37"/>
  <c r="G37"/>
  <c r="F37"/>
  <c r="I37" s="1"/>
  <c r="H36"/>
  <c r="G36"/>
  <c r="F36"/>
  <c r="H35"/>
  <c r="G35"/>
  <c r="F35"/>
  <c r="I35" s="1"/>
  <c r="H34"/>
  <c r="G34"/>
  <c r="F34"/>
  <c r="H33"/>
  <c r="G33"/>
  <c r="F33"/>
  <c r="I33" s="1"/>
  <c r="H32"/>
  <c r="G32"/>
  <c r="G48" s="1"/>
  <c r="F32"/>
  <c r="H31"/>
  <c r="G31"/>
  <c r="F31"/>
  <c r="I31" s="1"/>
  <c r="H27"/>
  <c r="G27"/>
  <c r="F27"/>
  <c r="H26"/>
  <c r="H28" s="1"/>
  <c r="G26"/>
  <c r="F26"/>
  <c r="I26" s="1"/>
  <c r="H25"/>
  <c r="G25"/>
  <c r="F25"/>
  <c r="H19"/>
  <c r="G19"/>
  <c r="F19"/>
  <c r="I19" s="1"/>
  <c r="H18"/>
  <c r="G18"/>
  <c r="F18"/>
  <c r="H17"/>
  <c r="G17"/>
  <c r="F17"/>
  <c r="H16"/>
  <c r="G16"/>
  <c r="F16"/>
  <c r="H15"/>
  <c r="G15"/>
  <c r="F15"/>
  <c r="I15" s="1"/>
  <c r="H12"/>
  <c r="G12"/>
  <c r="F12"/>
  <c r="H11"/>
  <c r="H22" s="1"/>
  <c r="G11"/>
  <c r="F11"/>
  <c r="I11" s="1"/>
  <c r="H10"/>
  <c r="G10"/>
  <c r="G22" s="1"/>
  <c r="F10"/>
  <c r="H48"/>
  <c r="G28"/>
  <c r="P51"/>
  <c r="O51"/>
  <c r="N51"/>
  <c r="P46"/>
  <c r="O46"/>
  <c r="N46"/>
  <c r="P45"/>
  <c r="O45"/>
  <c r="N45"/>
  <c r="P44"/>
  <c r="O44"/>
  <c r="N44"/>
  <c r="P43"/>
  <c r="O43"/>
  <c r="N43"/>
  <c r="P42"/>
  <c r="O42"/>
  <c r="N42"/>
  <c r="P41"/>
  <c r="O41"/>
  <c r="N41"/>
  <c r="P40"/>
  <c r="O40"/>
  <c r="N40"/>
  <c r="P39"/>
  <c r="O39"/>
  <c r="N39"/>
  <c r="P38"/>
  <c r="O38"/>
  <c r="N38"/>
  <c r="P37"/>
  <c r="O37"/>
  <c r="N37"/>
  <c r="P36"/>
  <c r="O36"/>
  <c r="N36"/>
  <c r="P35"/>
  <c r="O35"/>
  <c r="N35"/>
  <c r="P34"/>
  <c r="O34"/>
  <c r="N34"/>
  <c r="P33"/>
  <c r="O33"/>
  <c r="N33"/>
  <c r="P32"/>
  <c r="O32"/>
  <c r="N32"/>
  <c r="P31"/>
  <c r="O31"/>
  <c r="N31"/>
  <c r="P27"/>
  <c r="O27"/>
  <c r="N27"/>
  <c r="P26"/>
  <c r="O26"/>
  <c r="N26"/>
  <c r="P25"/>
  <c r="O25"/>
  <c r="N25"/>
  <c r="P19"/>
  <c r="O19"/>
  <c r="N19"/>
  <c r="P18"/>
  <c r="O18"/>
  <c r="N18"/>
  <c r="P17"/>
  <c r="O17"/>
  <c r="N17"/>
  <c r="P16"/>
  <c r="O16"/>
  <c r="N16"/>
  <c r="P15"/>
  <c r="O15"/>
  <c r="N15"/>
  <c r="P12"/>
  <c r="O12"/>
  <c r="N12"/>
  <c r="P11"/>
  <c r="O11"/>
  <c r="N11"/>
  <c r="P10"/>
  <c r="O10"/>
  <c r="N10"/>
  <c r="P8"/>
  <c r="O8"/>
  <c r="N8"/>
  <c r="X300" i="1"/>
  <c r="AF300" s="1"/>
  <c r="AJ300" s="1"/>
  <c r="W300"/>
  <c r="AE300" s="1"/>
  <c r="V300"/>
  <c r="O66" i="7"/>
  <c r="N66"/>
  <c r="O74"/>
  <c r="N74"/>
  <c r="O70"/>
  <c r="N70"/>
  <c r="N73"/>
  <c r="O69"/>
  <c r="N69"/>
  <c r="O65"/>
  <c r="N65"/>
  <c r="P61"/>
  <c r="O61"/>
  <c r="N61"/>
  <c r="P60"/>
  <c r="O60"/>
  <c r="N60"/>
  <c r="G45" i="18"/>
  <c r="F45"/>
  <c r="J44"/>
  <c r="G44"/>
  <c r="F44"/>
  <c r="M43"/>
  <c r="L43"/>
  <c r="K43"/>
  <c r="J43"/>
  <c r="H43"/>
  <c r="G43"/>
  <c r="F43"/>
  <c r="E43"/>
  <c r="D43"/>
  <c r="G40"/>
  <c r="F40"/>
  <c r="F46" s="1"/>
  <c r="J40"/>
  <c r="P73" i="7"/>
  <c r="I44" i="18"/>
  <c r="E40"/>
  <c r="D40"/>
  <c r="P70" i="7"/>
  <c r="P69"/>
  <c r="L33" i="18"/>
  <c r="D45"/>
  <c r="L32"/>
  <c r="J45"/>
  <c r="I45"/>
  <c r="L26"/>
  <c r="L28" s="1"/>
  <c r="D44"/>
  <c r="M16"/>
  <c r="L16"/>
  <c r="K16"/>
  <c r="G46"/>
  <c r="P16" i="1"/>
  <c r="T16" s="1"/>
  <c r="O16"/>
  <c r="S16" s="1"/>
  <c r="P15"/>
  <c r="T15" s="1"/>
  <c r="O15"/>
  <c r="S15" s="1"/>
  <c r="X16"/>
  <c r="AF16" s="1"/>
  <c r="W16"/>
  <c r="AE16" s="1"/>
  <c r="W15"/>
  <c r="AE15" s="1"/>
  <c r="V16"/>
  <c r="V15"/>
  <c r="N16"/>
  <c r="N15"/>
  <c r="P48"/>
  <c r="T48" s="1"/>
  <c r="O48"/>
  <c r="S48" s="1"/>
  <c r="N48"/>
  <c r="P47"/>
  <c r="T47" s="1"/>
  <c r="O47"/>
  <c r="S47" s="1"/>
  <c r="N47"/>
  <c r="P44"/>
  <c r="T44" s="1"/>
  <c r="O44"/>
  <c r="S44" s="1"/>
  <c r="N44"/>
  <c r="P43"/>
  <c r="T43" s="1"/>
  <c r="O43"/>
  <c r="S43" s="1"/>
  <c r="N43"/>
  <c r="P41"/>
  <c r="T41" s="1"/>
  <c r="O41"/>
  <c r="S41" s="1"/>
  <c r="N41"/>
  <c r="P38"/>
  <c r="T38" s="1"/>
  <c r="O38"/>
  <c r="S38" s="1"/>
  <c r="N38"/>
  <c r="P37"/>
  <c r="T37" s="1"/>
  <c r="O37"/>
  <c r="S37" s="1"/>
  <c r="N37"/>
  <c r="P36"/>
  <c r="T36" s="1"/>
  <c r="O36"/>
  <c r="S36" s="1"/>
  <c r="N36"/>
  <c r="P35"/>
  <c r="T35" s="1"/>
  <c r="O35"/>
  <c r="S35" s="1"/>
  <c r="N35"/>
  <c r="P34"/>
  <c r="T34" s="1"/>
  <c r="O34"/>
  <c r="S34" s="1"/>
  <c r="N34"/>
  <c r="P33"/>
  <c r="T33" s="1"/>
  <c r="O33"/>
  <c r="S33" s="1"/>
  <c r="N33"/>
  <c r="P32"/>
  <c r="T32" s="1"/>
  <c r="O32"/>
  <c r="S32" s="1"/>
  <c r="N32"/>
  <c r="P31"/>
  <c r="T31" s="1"/>
  <c r="O31"/>
  <c r="S31" s="1"/>
  <c r="N31"/>
  <c r="P30"/>
  <c r="T30" s="1"/>
  <c r="O30"/>
  <c r="S30" s="1"/>
  <c r="N30"/>
  <c r="P29"/>
  <c r="T29" s="1"/>
  <c r="O29"/>
  <c r="S29" s="1"/>
  <c r="N29"/>
  <c r="P28"/>
  <c r="T28" s="1"/>
  <c r="O28"/>
  <c r="S28" s="1"/>
  <c r="N28"/>
  <c r="P27"/>
  <c r="T27" s="1"/>
  <c r="O27"/>
  <c r="S27" s="1"/>
  <c r="N27"/>
  <c r="P26"/>
  <c r="T26" s="1"/>
  <c r="O26"/>
  <c r="S26" s="1"/>
  <c r="N26"/>
  <c r="P25"/>
  <c r="T25" s="1"/>
  <c r="O25"/>
  <c r="S25" s="1"/>
  <c r="N25"/>
  <c r="P24"/>
  <c r="T24" s="1"/>
  <c r="O24"/>
  <c r="S24" s="1"/>
  <c r="N24"/>
  <c r="P23"/>
  <c r="T23" s="1"/>
  <c r="O23"/>
  <c r="S23" s="1"/>
  <c r="N23"/>
  <c r="P22"/>
  <c r="T22" s="1"/>
  <c r="O22"/>
  <c r="S22" s="1"/>
  <c r="N22"/>
  <c r="P21"/>
  <c r="T21" s="1"/>
  <c r="O21"/>
  <c r="S21" s="1"/>
  <c r="N21"/>
  <c r="P20"/>
  <c r="T20" s="1"/>
  <c r="O20"/>
  <c r="S20" s="1"/>
  <c r="N20"/>
  <c r="P19"/>
  <c r="T19" s="1"/>
  <c r="O19"/>
  <c r="S19" s="1"/>
  <c r="N19"/>
  <c r="P18"/>
  <c r="T18" s="1"/>
  <c r="O18"/>
  <c r="S18" s="1"/>
  <c r="N18"/>
  <c r="P11"/>
  <c r="T11" s="1"/>
  <c r="O11"/>
  <c r="N11"/>
  <c r="P59"/>
  <c r="T59" s="1"/>
  <c r="AN59" s="1"/>
  <c r="O59"/>
  <c r="S59" s="1"/>
  <c r="N59"/>
  <c r="P58"/>
  <c r="T58" s="1"/>
  <c r="AN58" s="1"/>
  <c r="O58"/>
  <c r="S58" s="1"/>
  <c r="N58"/>
  <c r="P84"/>
  <c r="T84" s="1"/>
  <c r="O84"/>
  <c r="S84" s="1"/>
  <c r="N84"/>
  <c r="P83"/>
  <c r="T83" s="1"/>
  <c r="O83"/>
  <c r="S83" s="1"/>
  <c r="N83"/>
  <c r="P82"/>
  <c r="T82" s="1"/>
  <c r="O82"/>
  <c r="S82" s="1"/>
  <c r="N82"/>
  <c r="P80"/>
  <c r="T80" s="1"/>
  <c r="O80"/>
  <c r="S80" s="1"/>
  <c r="N80"/>
  <c r="P79"/>
  <c r="T79" s="1"/>
  <c r="O79"/>
  <c r="S79" s="1"/>
  <c r="N79"/>
  <c r="P78"/>
  <c r="T78" s="1"/>
  <c r="O78"/>
  <c r="S78" s="1"/>
  <c r="N78"/>
  <c r="P77"/>
  <c r="T77" s="1"/>
  <c r="O77"/>
  <c r="S77" s="1"/>
  <c r="N77"/>
  <c r="P76"/>
  <c r="T76" s="1"/>
  <c r="O76"/>
  <c r="S76" s="1"/>
  <c r="N76"/>
  <c r="P75"/>
  <c r="T75" s="1"/>
  <c r="O75"/>
  <c r="S75" s="1"/>
  <c r="N75"/>
  <c r="P74"/>
  <c r="T74" s="1"/>
  <c r="O74"/>
  <c r="S74" s="1"/>
  <c r="N74"/>
  <c r="P73"/>
  <c r="T73" s="1"/>
  <c r="O73"/>
  <c r="S73" s="1"/>
  <c r="N73"/>
  <c r="P72"/>
  <c r="T72" s="1"/>
  <c r="O72"/>
  <c r="S72" s="1"/>
  <c r="N72"/>
  <c r="P69"/>
  <c r="T69" s="1"/>
  <c r="O69"/>
  <c r="S69" s="1"/>
  <c r="N69"/>
  <c r="P68"/>
  <c r="T68" s="1"/>
  <c r="O68"/>
  <c r="S68" s="1"/>
  <c r="N68"/>
  <c r="P66"/>
  <c r="T66" s="1"/>
  <c r="O66"/>
  <c r="S66" s="1"/>
  <c r="N66"/>
  <c r="P64"/>
  <c r="T64" s="1"/>
  <c r="O64"/>
  <c r="S64" s="1"/>
  <c r="N64"/>
  <c r="P61"/>
  <c r="T61" s="1"/>
  <c r="O61"/>
  <c r="S61" s="1"/>
  <c r="N61"/>
  <c r="P127"/>
  <c r="T127" s="1"/>
  <c r="O127"/>
  <c r="S127" s="1"/>
  <c r="N127"/>
  <c r="P126"/>
  <c r="T126" s="1"/>
  <c r="O126"/>
  <c r="S126" s="1"/>
  <c r="N126"/>
  <c r="P125"/>
  <c r="T125" s="1"/>
  <c r="O125"/>
  <c r="S125" s="1"/>
  <c r="N125"/>
  <c r="P124"/>
  <c r="T124" s="1"/>
  <c r="O124"/>
  <c r="S124" s="1"/>
  <c r="N124"/>
  <c r="P123"/>
  <c r="T123" s="1"/>
  <c r="O123"/>
  <c r="S123" s="1"/>
  <c r="N123"/>
  <c r="P122"/>
  <c r="T122" s="1"/>
  <c r="O122"/>
  <c r="S122" s="1"/>
  <c r="N122"/>
  <c r="P121"/>
  <c r="T121" s="1"/>
  <c r="O121"/>
  <c r="S121" s="1"/>
  <c r="N121"/>
  <c r="P120"/>
  <c r="T120" s="1"/>
  <c r="O120"/>
  <c r="S120" s="1"/>
  <c r="N120"/>
  <c r="P119"/>
  <c r="T119" s="1"/>
  <c r="O119"/>
  <c r="S119" s="1"/>
  <c r="N119"/>
  <c r="P118"/>
  <c r="T118" s="1"/>
  <c r="O118"/>
  <c r="S118" s="1"/>
  <c r="N118"/>
  <c r="P289"/>
  <c r="T289" s="1"/>
  <c r="O289"/>
  <c r="N289"/>
  <c r="P298"/>
  <c r="O298"/>
  <c r="N298"/>
  <c r="P294"/>
  <c r="O294"/>
  <c r="N294"/>
  <c r="P291"/>
  <c r="T291" s="1"/>
  <c r="P12"/>
  <c r="T12" s="1"/>
  <c r="N12"/>
  <c r="X299"/>
  <c r="AF299" s="1"/>
  <c r="AJ299" s="1"/>
  <c r="W299"/>
  <c r="AE299" s="1"/>
  <c r="AI299" s="1"/>
  <c r="V299"/>
  <c r="X296"/>
  <c r="AF296" s="1"/>
  <c r="AJ296" s="1"/>
  <c r="W296"/>
  <c r="AE296" s="1"/>
  <c r="X295"/>
  <c r="AF295" s="1"/>
  <c r="AJ295" s="1"/>
  <c r="W295"/>
  <c r="AE295" s="1"/>
  <c r="V296"/>
  <c r="V295"/>
  <c r="X289"/>
  <c r="AF289" s="1"/>
  <c r="W289"/>
  <c r="AE289" s="1"/>
  <c r="W127"/>
  <c r="AE127" s="1"/>
  <c r="W126"/>
  <c r="AE126" s="1"/>
  <c r="W125"/>
  <c r="AE125" s="1"/>
  <c r="W124"/>
  <c r="AE124" s="1"/>
  <c r="W123"/>
  <c r="AE123" s="1"/>
  <c r="W122"/>
  <c r="AE122" s="1"/>
  <c r="W121"/>
  <c r="AE121" s="1"/>
  <c r="W120"/>
  <c r="AE120" s="1"/>
  <c r="W119"/>
  <c r="AE119" s="1"/>
  <c r="W118"/>
  <c r="AE118" s="1"/>
  <c r="V278"/>
  <c r="V277"/>
  <c r="V276"/>
  <c r="V270"/>
  <c r="V269"/>
  <c r="V268"/>
  <c r="V261"/>
  <c r="V260"/>
  <c r="Z257"/>
  <c r="V257"/>
  <c r="Z256"/>
  <c r="V256"/>
  <c r="Z255"/>
  <c r="V255"/>
  <c r="Z253"/>
  <c r="V253"/>
  <c r="V252"/>
  <c r="V251"/>
  <c r="Z248"/>
  <c r="V248"/>
  <c r="Z247"/>
  <c r="V247"/>
  <c r="Z246"/>
  <c r="V246"/>
  <c r="Z245"/>
  <c r="V245"/>
  <c r="Z244"/>
  <c r="V244"/>
  <c r="Z243"/>
  <c r="V243"/>
  <c r="Z242"/>
  <c r="V242"/>
  <c r="Z241"/>
  <c r="V241"/>
  <c r="Z239"/>
  <c r="V239"/>
  <c r="V238"/>
  <c r="V237"/>
  <c r="V231"/>
  <c r="V230"/>
  <c r="V229"/>
  <c r="V219"/>
  <c r="V218"/>
  <c r="V217"/>
  <c r="V209"/>
  <c r="V208"/>
  <c r="V207"/>
  <c r="Z204"/>
  <c r="V204"/>
  <c r="Z203"/>
  <c r="Z202"/>
  <c r="V202"/>
  <c r="Z200"/>
  <c r="V200"/>
  <c r="V199"/>
  <c r="V198"/>
  <c r="V192"/>
  <c r="V191"/>
  <c r="V190"/>
  <c r="Z187"/>
  <c r="Z185"/>
  <c r="Z180"/>
  <c r="Z179"/>
  <c r="Z178"/>
  <c r="Z177"/>
  <c r="V177"/>
  <c r="Z176"/>
  <c r="Z174"/>
  <c r="V174"/>
  <c r="V173"/>
  <c r="V172"/>
  <c r="Z169"/>
  <c r="V169"/>
  <c r="Z168"/>
  <c r="V168"/>
  <c r="Z167"/>
  <c r="V167"/>
  <c r="Z166"/>
  <c r="V166"/>
  <c r="Z164"/>
  <c r="V164"/>
  <c r="V163"/>
  <c r="V162"/>
  <c r="V154"/>
  <c r="V153"/>
  <c r="V152"/>
  <c r="Z149"/>
  <c r="V149"/>
  <c r="Z148"/>
  <c r="V148"/>
  <c r="Z147"/>
  <c r="V147"/>
  <c r="Z145"/>
  <c r="V145"/>
  <c r="V144"/>
  <c r="V143"/>
  <c r="V135"/>
  <c r="V134"/>
  <c r="V133"/>
  <c r="M328"/>
  <c r="Z108"/>
  <c r="M327"/>
  <c r="Z60"/>
  <c r="Z57"/>
  <c r="Z56"/>
  <c r="R326"/>
  <c r="Z55"/>
  <c r="M326"/>
  <c r="X127"/>
  <c r="AF127" s="1"/>
  <c r="X126"/>
  <c r="AF126" s="1"/>
  <c r="X125"/>
  <c r="AF125" s="1"/>
  <c r="X124"/>
  <c r="AF124" s="1"/>
  <c r="X123"/>
  <c r="AF123" s="1"/>
  <c r="X122"/>
  <c r="AF122" s="1"/>
  <c r="X121"/>
  <c r="AF121" s="1"/>
  <c r="X120"/>
  <c r="AF120" s="1"/>
  <c r="X119"/>
  <c r="AF119" s="1"/>
  <c r="X118"/>
  <c r="AF118" s="1"/>
  <c r="X84"/>
  <c r="AF84" s="1"/>
  <c r="X83"/>
  <c r="AF83" s="1"/>
  <c r="X82"/>
  <c r="AF82" s="1"/>
  <c r="X80"/>
  <c r="AF80" s="1"/>
  <c r="X79"/>
  <c r="AF79" s="1"/>
  <c r="X78"/>
  <c r="AF78" s="1"/>
  <c r="X77"/>
  <c r="AF77" s="1"/>
  <c r="X76"/>
  <c r="AF76" s="1"/>
  <c r="X75"/>
  <c r="AF75" s="1"/>
  <c r="X74"/>
  <c r="AF74" s="1"/>
  <c r="X73"/>
  <c r="AF73" s="1"/>
  <c r="X72"/>
  <c r="AF72" s="1"/>
  <c r="X69"/>
  <c r="AF69" s="1"/>
  <c r="X68"/>
  <c r="AF68" s="1"/>
  <c r="X66"/>
  <c r="AF66" s="1"/>
  <c r="X64"/>
  <c r="AF64" s="1"/>
  <c r="X61"/>
  <c r="AF61" s="1"/>
  <c r="W84"/>
  <c r="AE84" s="1"/>
  <c r="W83"/>
  <c r="AE83" s="1"/>
  <c r="W82"/>
  <c r="AE82" s="1"/>
  <c r="W80"/>
  <c r="AE80" s="1"/>
  <c r="W79"/>
  <c r="AE79" s="1"/>
  <c r="W78"/>
  <c r="AE78" s="1"/>
  <c r="W77"/>
  <c r="AE77" s="1"/>
  <c r="W76"/>
  <c r="AE76" s="1"/>
  <c r="W75"/>
  <c r="AE75" s="1"/>
  <c r="W74"/>
  <c r="AE74" s="1"/>
  <c r="W73"/>
  <c r="AE73" s="1"/>
  <c r="W72"/>
  <c r="AE72" s="1"/>
  <c r="W69"/>
  <c r="AE69" s="1"/>
  <c r="W68"/>
  <c r="AE68" s="1"/>
  <c r="W66"/>
  <c r="AE66" s="1"/>
  <c r="W64"/>
  <c r="AE64" s="1"/>
  <c r="W61"/>
  <c r="AE61" s="1"/>
  <c r="X59"/>
  <c r="AF59" s="1"/>
  <c r="AJ59" s="1"/>
  <c r="X58"/>
  <c r="AF58" s="1"/>
  <c r="AJ58" s="1"/>
  <c r="W59"/>
  <c r="AE59" s="1"/>
  <c r="W58"/>
  <c r="AE58" s="1"/>
  <c r="X48"/>
  <c r="AF48" s="1"/>
  <c r="X47"/>
  <c r="AF47" s="1"/>
  <c r="X44"/>
  <c r="AF44" s="1"/>
  <c r="X43"/>
  <c r="AF43" s="1"/>
  <c r="X41"/>
  <c r="AF41" s="1"/>
  <c r="X38"/>
  <c r="AF38" s="1"/>
  <c r="X37"/>
  <c r="AF37" s="1"/>
  <c r="X36"/>
  <c r="AF36" s="1"/>
  <c r="X35"/>
  <c r="AF35" s="1"/>
  <c r="X34"/>
  <c r="AF34" s="1"/>
  <c r="X32"/>
  <c r="AF32" s="1"/>
  <c r="X31"/>
  <c r="AF31" s="1"/>
  <c r="X30"/>
  <c r="AF30" s="1"/>
  <c r="X29"/>
  <c r="AF29" s="1"/>
  <c r="X28"/>
  <c r="AF28" s="1"/>
  <c r="X26"/>
  <c r="AF26" s="1"/>
  <c r="X24"/>
  <c r="AF24" s="1"/>
  <c r="X23"/>
  <c r="AF23" s="1"/>
  <c r="X22"/>
  <c r="AF22" s="1"/>
  <c r="X21"/>
  <c r="AF21" s="1"/>
  <c r="X20"/>
  <c r="AF20" s="1"/>
  <c r="X19"/>
  <c r="AF19" s="1"/>
  <c r="X18"/>
  <c r="AF18" s="1"/>
  <c r="X11"/>
  <c r="AF11" s="1"/>
  <c r="W48"/>
  <c r="AE48" s="1"/>
  <c r="W47"/>
  <c r="AE47" s="1"/>
  <c r="W44"/>
  <c r="AE44" s="1"/>
  <c r="W43"/>
  <c r="AE43" s="1"/>
  <c r="W41"/>
  <c r="AE41" s="1"/>
  <c r="W38"/>
  <c r="AE38" s="1"/>
  <c r="W37"/>
  <c r="AE37" s="1"/>
  <c r="W36"/>
  <c r="AE36" s="1"/>
  <c r="W35"/>
  <c r="AE35" s="1"/>
  <c r="W34"/>
  <c r="AE34" s="1"/>
  <c r="W32"/>
  <c r="AE32" s="1"/>
  <c r="W31"/>
  <c r="AE31" s="1"/>
  <c r="W30"/>
  <c r="AE30" s="1"/>
  <c r="W29"/>
  <c r="AE29" s="1"/>
  <c r="W28"/>
  <c r="AE28" s="1"/>
  <c r="W26"/>
  <c r="AE26" s="1"/>
  <c r="W24"/>
  <c r="AE24" s="1"/>
  <c r="W23"/>
  <c r="AE23" s="1"/>
  <c r="W22"/>
  <c r="AE22" s="1"/>
  <c r="W21"/>
  <c r="AE21" s="1"/>
  <c r="W20"/>
  <c r="AE20" s="1"/>
  <c r="W19"/>
  <c r="AE19" s="1"/>
  <c r="W18"/>
  <c r="AE18" s="1"/>
  <c r="W11"/>
  <c r="AE11" s="1"/>
  <c r="N27" i="16"/>
  <c r="I27"/>
  <c r="I30" s="1"/>
  <c r="N26"/>
  <c r="M26"/>
  <c r="L26"/>
  <c r="K26"/>
  <c r="J26"/>
  <c r="I26"/>
  <c r="H26"/>
  <c r="G26"/>
  <c r="F26"/>
  <c r="E26"/>
  <c r="D26"/>
  <c r="N25"/>
  <c r="J25"/>
  <c r="I25"/>
  <c r="G25"/>
  <c r="F25"/>
  <c r="E25"/>
  <c r="D25"/>
  <c r="N24"/>
  <c r="M24"/>
  <c r="L24"/>
  <c r="K24"/>
  <c r="J24"/>
  <c r="I24"/>
  <c r="H24"/>
  <c r="G24"/>
  <c r="F24"/>
  <c r="E24"/>
  <c r="D24"/>
  <c r="L21"/>
  <c r="G21"/>
  <c r="G27" s="1"/>
  <c r="F21"/>
  <c r="F27" s="1"/>
  <c r="E21"/>
  <c r="E27" s="1"/>
  <c r="D21"/>
  <c r="K21"/>
  <c r="K27" s="1"/>
  <c r="H21"/>
  <c r="J27"/>
  <c r="J30" s="1"/>
  <c r="D27"/>
  <c r="L25"/>
  <c r="H25"/>
  <c r="Q61" i="7" l="1"/>
  <c r="Q10"/>
  <c r="Q12"/>
  <c r="Q16"/>
  <c r="Q18"/>
  <c r="F48"/>
  <c r="I48" s="1"/>
  <c r="AD296" i="1"/>
  <c r="Y296"/>
  <c r="R12"/>
  <c r="AN291"/>
  <c r="O291"/>
  <c r="S291" s="1"/>
  <c r="S289"/>
  <c r="R118"/>
  <c r="Q118"/>
  <c r="AN118"/>
  <c r="AJ118"/>
  <c r="AM119"/>
  <c r="AI119"/>
  <c r="R120"/>
  <c r="Q120"/>
  <c r="AN120"/>
  <c r="AJ120"/>
  <c r="AM121"/>
  <c r="AI121"/>
  <c r="R122"/>
  <c r="Q122"/>
  <c r="AN122"/>
  <c r="AJ122"/>
  <c r="AM123"/>
  <c r="AI123"/>
  <c r="R124"/>
  <c r="Q124"/>
  <c r="AN124"/>
  <c r="AJ124"/>
  <c r="AM125"/>
  <c r="AI125"/>
  <c r="R126"/>
  <c r="Q126"/>
  <c r="AN126"/>
  <c r="AJ126"/>
  <c r="AM127"/>
  <c r="AI127"/>
  <c r="R61"/>
  <c r="Q61"/>
  <c r="AN61"/>
  <c r="AJ61"/>
  <c r="AM64"/>
  <c r="AI64"/>
  <c r="R66"/>
  <c r="Q66"/>
  <c r="AN66"/>
  <c r="AJ66"/>
  <c r="AM68"/>
  <c r="AI68"/>
  <c r="R69"/>
  <c r="Q69"/>
  <c r="AJ69"/>
  <c r="AN69"/>
  <c r="AM72"/>
  <c r="AI72"/>
  <c r="R73"/>
  <c r="Q73"/>
  <c r="AJ73"/>
  <c r="AN73"/>
  <c r="AM74"/>
  <c r="AI74"/>
  <c r="R75"/>
  <c r="Q75"/>
  <c r="AJ75"/>
  <c r="AN75"/>
  <c r="AM76"/>
  <c r="AI76"/>
  <c r="R77"/>
  <c r="Q77"/>
  <c r="AJ77"/>
  <c r="AN77"/>
  <c r="AM78"/>
  <c r="AI78"/>
  <c r="R79"/>
  <c r="Q79"/>
  <c r="AJ79"/>
  <c r="AN79"/>
  <c r="AM80"/>
  <c r="AI80"/>
  <c r="R82"/>
  <c r="Q82"/>
  <c r="AN82"/>
  <c r="AJ82"/>
  <c r="AM83"/>
  <c r="AI83"/>
  <c r="R84"/>
  <c r="Q84"/>
  <c r="AN84"/>
  <c r="AJ84"/>
  <c r="R59"/>
  <c r="U59" s="1"/>
  <c r="Q59"/>
  <c r="O12"/>
  <c r="S12" s="1"/>
  <c r="S11"/>
  <c r="R18"/>
  <c r="Q18"/>
  <c r="AN18"/>
  <c r="AJ18"/>
  <c r="AM19"/>
  <c r="AI19"/>
  <c r="R20"/>
  <c r="Q20"/>
  <c r="AN20"/>
  <c r="AJ20"/>
  <c r="AM21"/>
  <c r="AI21"/>
  <c r="R22"/>
  <c r="Q22"/>
  <c r="AN22"/>
  <c r="AJ22"/>
  <c r="AM23"/>
  <c r="AI23"/>
  <c r="R24"/>
  <c r="Q24"/>
  <c r="AN24"/>
  <c r="AJ24"/>
  <c r="R26"/>
  <c r="Q26"/>
  <c r="AN26"/>
  <c r="AJ26"/>
  <c r="R28"/>
  <c r="Q28"/>
  <c r="AN28"/>
  <c r="AJ28"/>
  <c r="AM29"/>
  <c r="AI29"/>
  <c r="R30"/>
  <c r="Q30"/>
  <c r="AN30"/>
  <c r="AJ30"/>
  <c r="AM31"/>
  <c r="AI31"/>
  <c r="R32"/>
  <c r="Q32"/>
  <c r="AN32"/>
  <c r="AJ32"/>
  <c r="R34"/>
  <c r="Q34"/>
  <c r="AN34"/>
  <c r="AJ34"/>
  <c r="AM35"/>
  <c r="AI35"/>
  <c r="R36"/>
  <c r="Q36"/>
  <c r="AN36"/>
  <c r="AJ36"/>
  <c r="AM37"/>
  <c r="AI37"/>
  <c r="R38"/>
  <c r="Q38"/>
  <c r="AN38"/>
  <c r="AJ38"/>
  <c r="AM41"/>
  <c r="AI41"/>
  <c r="R43"/>
  <c r="Q43"/>
  <c r="AJ43"/>
  <c r="AN43"/>
  <c r="AM44"/>
  <c r="AI44"/>
  <c r="R47"/>
  <c r="Q47"/>
  <c r="AJ47"/>
  <c r="AN47"/>
  <c r="AM48"/>
  <c r="AI48"/>
  <c r="R15"/>
  <c r="Q15"/>
  <c r="AD15"/>
  <c r="AM15"/>
  <c r="AI15"/>
  <c r="AM16"/>
  <c r="AI16"/>
  <c r="AM300"/>
  <c r="AI300"/>
  <c r="AD295"/>
  <c r="Y295"/>
  <c r="AM295"/>
  <c r="AI295"/>
  <c r="AM296"/>
  <c r="AI296"/>
  <c r="AD299"/>
  <c r="Y299"/>
  <c r="AN12"/>
  <c r="R289"/>
  <c r="Q289"/>
  <c r="AJ289"/>
  <c r="AN289"/>
  <c r="AM118"/>
  <c r="AI118"/>
  <c r="R119"/>
  <c r="Q119"/>
  <c r="AJ119"/>
  <c r="AN119"/>
  <c r="AM120"/>
  <c r="AI120"/>
  <c r="R121"/>
  <c r="Q121"/>
  <c r="AJ121"/>
  <c r="AN121"/>
  <c r="AM122"/>
  <c r="AI122"/>
  <c r="R123"/>
  <c r="Q123"/>
  <c r="AJ123"/>
  <c r="AN123"/>
  <c r="AM124"/>
  <c r="AI124"/>
  <c r="R125"/>
  <c r="Q125"/>
  <c r="AJ125"/>
  <c r="AN125"/>
  <c r="AM126"/>
  <c r="AI126"/>
  <c r="R127"/>
  <c r="Q127"/>
  <c r="AJ127"/>
  <c r="AN127"/>
  <c r="AM61"/>
  <c r="AI61"/>
  <c r="R64"/>
  <c r="Q64"/>
  <c r="AN64"/>
  <c r="AJ64"/>
  <c r="AM66"/>
  <c r="AI66"/>
  <c r="R68"/>
  <c r="Q68"/>
  <c r="AN68"/>
  <c r="AJ68"/>
  <c r="AM69"/>
  <c r="AI69"/>
  <c r="R72"/>
  <c r="Q72"/>
  <c r="AN72"/>
  <c r="AJ72"/>
  <c r="AM73"/>
  <c r="AI73"/>
  <c r="R74"/>
  <c r="Q74"/>
  <c r="AN74"/>
  <c r="AJ74"/>
  <c r="AM75"/>
  <c r="AI75"/>
  <c r="R76"/>
  <c r="Q76"/>
  <c r="AN76"/>
  <c r="AJ76"/>
  <c r="AM77"/>
  <c r="AI77"/>
  <c r="R78"/>
  <c r="Q78"/>
  <c r="AN78"/>
  <c r="AJ78"/>
  <c r="AM79"/>
  <c r="AI79"/>
  <c r="R80"/>
  <c r="Q80"/>
  <c r="AN80"/>
  <c r="AJ80"/>
  <c r="AM82"/>
  <c r="AI82"/>
  <c r="R83"/>
  <c r="Q83"/>
  <c r="AJ83"/>
  <c r="AN83"/>
  <c r="AM84"/>
  <c r="AI84"/>
  <c r="R58"/>
  <c r="U58" s="1"/>
  <c r="Q58"/>
  <c r="R11"/>
  <c r="Q11"/>
  <c r="AJ11"/>
  <c r="AN11"/>
  <c r="AM18"/>
  <c r="AI18"/>
  <c r="R19"/>
  <c r="Q19"/>
  <c r="AJ19"/>
  <c r="AN19"/>
  <c r="AM20"/>
  <c r="AI20"/>
  <c r="R21"/>
  <c r="Q21"/>
  <c r="AJ21"/>
  <c r="AN21"/>
  <c r="AM22"/>
  <c r="AI22"/>
  <c r="R23"/>
  <c r="Q23"/>
  <c r="AJ23"/>
  <c r="AN23"/>
  <c r="AM24"/>
  <c r="AI24"/>
  <c r="R25"/>
  <c r="Q25"/>
  <c r="AN25"/>
  <c r="AM26"/>
  <c r="AI26"/>
  <c r="R27"/>
  <c r="Q27"/>
  <c r="AN27"/>
  <c r="AM28"/>
  <c r="AI28"/>
  <c r="R29"/>
  <c r="Q29"/>
  <c r="AJ29"/>
  <c r="AN29"/>
  <c r="AM30"/>
  <c r="AI30"/>
  <c r="R31"/>
  <c r="Q31"/>
  <c r="AJ31"/>
  <c r="AN31"/>
  <c r="AM32"/>
  <c r="AI32"/>
  <c r="R33"/>
  <c r="Q33"/>
  <c r="AN33"/>
  <c r="AM34"/>
  <c r="AI34"/>
  <c r="R35"/>
  <c r="Q35"/>
  <c r="AJ35"/>
  <c r="AN35"/>
  <c r="AM36"/>
  <c r="AI36"/>
  <c r="R37"/>
  <c r="Q37"/>
  <c r="AJ37"/>
  <c r="AN37"/>
  <c r="AM38"/>
  <c r="AI38"/>
  <c r="R41"/>
  <c r="Q41"/>
  <c r="AJ41"/>
  <c r="AN41"/>
  <c r="AM43"/>
  <c r="AI43"/>
  <c r="R44"/>
  <c r="Q44"/>
  <c r="AN44"/>
  <c r="AJ44"/>
  <c r="AM47"/>
  <c r="AI47"/>
  <c r="R48"/>
  <c r="Q48"/>
  <c r="AN48"/>
  <c r="AJ48"/>
  <c r="R16"/>
  <c r="Q16"/>
  <c r="AD16"/>
  <c r="AG16" s="1"/>
  <c r="Y16"/>
  <c r="AN15"/>
  <c r="AN16"/>
  <c r="AJ16"/>
  <c r="AD300"/>
  <c r="Y300"/>
  <c r="Q25" i="7"/>
  <c r="Q27"/>
  <c r="Q32"/>
  <c r="Q34"/>
  <c r="Q36"/>
  <c r="Q38"/>
  <c r="Q40"/>
  <c r="Q42"/>
  <c r="Q44"/>
  <c r="Q46"/>
  <c r="AM58" i="1"/>
  <c r="AI58"/>
  <c r="AI59"/>
  <c r="AM59"/>
  <c r="AD134"/>
  <c r="V142"/>
  <c r="AD143"/>
  <c r="AD145"/>
  <c r="AD147"/>
  <c r="AD148"/>
  <c r="AD149"/>
  <c r="AD152"/>
  <c r="AD163"/>
  <c r="AL163" s="1"/>
  <c r="Z161"/>
  <c r="AD173"/>
  <c r="Z171"/>
  <c r="AD177"/>
  <c r="AD191"/>
  <c r="AD198"/>
  <c r="AD200"/>
  <c r="AD202"/>
  <c r="AD208"/>
  <c r="AL208" s="1"/>
  <c r="AD217"/>
  <c r="AD230"/>
  <c r="V236"/>
  <c r="AD237"/>
  <c r="AD239"/>
  <c r="AD241"/>
  <c r="AD242"/>
  <c r="AD243"/>
  <c r="AD244"/>
  <c r="AD245"/>
  <c r="AD246"/>
  <c r="AD247"/>
  <c r="AD248"/>
  <c r="AL248" s="1"/>
  <c r="V250"/>
  <c r="AD251"/>
  <c r="AD253"/>
  <c r="AD255"/>
  <c r="AD256"/>
  <c r="AD257"/>
  <c r="AD260"/>
  <c r="AD269"/>
  <c r="AD276"/>
  <c r="AD133"/>
  <c r="AD144"/>
  <c r="Z142"/>
  <c r="AD153"/>
  <c r="AL153" s="1"/>
  <c r="V161"/>
  <c r="AD162"/>
  <c r="AD164"/>
  <c r="AL164" s="1"/>
  <c r="AD166"/>
  <c r="AD167"/>
  <c r="AD168"/>
  <c r="AD169"/>
  <c r="AD172"/>
  <c r="AD174"/>
  <c r="Z182"/>
  <c r="AD190"/>
  <c r="AD199"/>
  <c r="Z197"/>
  <c r="AD204"/>
  <c r="AD207"/>
  <c r="AD218"/>
  <c r="AD229"/>
  <c r="AD238"/>
  <c r="Z236"/>
  <c r="AD252"/>
  <c r="Z250"/>
  <c r="AD261"/>
  <c r="AD268"/>
  <c r="AD277"/>
  <c r="Q8" i="7"/>
  <c r="F28"/>
  <c r="I10"/>
  <c r="I12"/>
  <c r="I16"/>
  <c r="I18"/>
  <c r="I25"/>
  <c r="I27"/>
  <c r="I32"/>
  <c r="I34"/>
  <c r="I36"/>
  <c r="I38"/>
  <c r="I42"/>
  <c r="I44"/>
  <c r="Q70"/>
  <c r="I17"/>
  <c r="I43"/>
  <c r="Q60"/>
  <c r="Q69"/>
  <c r="Q11"/>
  <c r="Q15"/>
  <c r="Q17"/>
  <c r="Q19"/>
  <c r="Q26"/>
  <c r="Q31"/>
  <c r="Q33"/>
  <c r="Q35"/>
  <c r="Q37"/>
  <c r="Q39"/>
  <c r="Q41"/>
  <c r="Q43"/>
  <c r="Q45"/>
  <c r="Q51"/>
  <c r="I28"/>
  <c r="I40"/>
  <c r="I46"/>
  <c r="N291" i="1"/>
  <c r="Z326"/>
  <c r="O73" i="7"/>
  <c r="Q73" s="1"/>
  <c r="P66"/>
  <c r="Q66" s="1"/>
  <c r="P65"/>
  <c r="Q65" s="1"/>
  <c r="P74"/>
  <c r="Q74" s="1"/>
  <c r="F22"/>
  <c r="I22" s="1"/>
  <c r="L45" i="18"/>
  <c r="L34"/>
  <c r="L20"/>
  <c r="K26"/>
  <c r="K32"/>
  <c r="M32" s="1"/>
  <c r="K33"/>
  <c r="E46"/>
  <c r="L38"/>
  <c r="I40"/>
  <c r="I43"/>
  <c r="E44"/>
  <c r="E45"/>
  <c r="K20"/>
  <c r="J46"/>
  <c r="J49" s="1"/>
  <c r="H40"/>
  <c r="K38"/>
  <c r="K40" s="1"/>
  <c r="J32" i="16"/>
  <c r="H27"/>
  <c r="L27"/>
  <c r="M19"/>
  <c r="M21" s="1"/>
  <c r="K25"/>
  <c r="M14"/>
  <c r="AH300" i="1" l="1"/>
  <c r="AG300"/>
  <c r="AO300" s="1"/>
  <c r="AL16"/>
  <c r="AH16"/>
  <c r="U16"/>
  <c r="AO16" s="1"/>
  <c r="AL48"/>
  <c r="U48"/>
  <c r="AL44"/>
  <c r="U44"/>
  <c r="U41"/>
  <c r="U37"/>
  <c r="U35"/>
  <c r="U33"/>
  <c r="U31"/>
  <c r="U29"/>
  <c r="U27"/>
  <c r="U25"/>
  <c r="AL23"/>
  <c r="U23"/>
  <c r="U21"/>
  <c r="U19"/>
  <c r="U11"/>
  <c r="U83"/>
  <c r="U80"/>
  <c r="U78"/>
  <c r="AL76"/>
  <c r="U76"/>
  <c r="AL74"/>
  <c r="U74"/>
  <c r="AL72"/>
  <c r="U72"/>
  <c r="AL68"/>
  <c r="U68"/>
  <c r="U64"/>
  <c r="AL127"/>
  <c r="U127"/>
  <c r="AL125"/>
  <c r="U125"/>
  <c r="AO125" s="1"/>
  <c r="AL123"/>
  <c r="U123"/>
  <c r="AO123" s="1"/>
  <c r="AL121"/>
  <c r="U121"/>
  <c r="AO121" s="1"/>
  <c r="U119"/>
  <c r="AL289"/>
  <c r="U289"/>
  <c r="AO289" s="1"/>
  <c r="AH299"/>
  <c r="AG299"/>
  <c r="AH295"/>
  <c r="AG295"/>
  <c r="AO295" s="1"/>
  <c r="AH15"/>
  <c r="AL15"/>
  <c r="U15"/>
  <c r="AL47"/>
  <c r="U47"/>
  <c r="U43"/>
  <c r="U38"/>
  <c r="U36"/>
  <c r="U34"/>
  <c r="U32"/>
  <c r="U30"/>
  <c r="U28"/>
  <c r="U26"/>
  <c r="U24"/>
  <c r="AL22"/>
  <c r="U22"/>
  <c r="U20"/>
  <c r="U18"/>
  <c r="AL84"/>
  <c r="U84"/>
  <c r="AO84" s="1"/>
  <c r="U82"/>
  <c r="U79"/>
  <c r="AL77"/>
  <c r="U77"/>
  <c r="AL75"/>
  <c r="U75"/>
  <c r="AL73"/>
  <c r="U73"/>
  <c r="AL69"/>
  <c r="U69"/>
  <c r="U66"/>
  <c r="AL61"/>
  <c r="U61"/>
  <c r="AL126"/>
  <c r="U126"/>
  <c r="AO126" s="1"/>
  <c r="AL124"/>
  <c r="U124"/>
  <c r="AO124" s="1"/>
  <c r="AL122"/>
  <c r="U122"/>
  <c r="AO122" s="1"/>
  <c r="U120"/>
  <c r="U118"/>
  <c r="AM291"/>
  <c r="AH296"/>
  <c r="AG296"/>
  <c r="AO296" s="1"/>
  <c r="R291"/>
  <c r="Q291"/>
  <c r="AM11"/>
  <c r="AI11"/>
  <c r="AM289"/>
  <c r="AI289"/>
  <c r="Q12"/>
  <c r="AH277"/>
  <c r="AL277"/>
  <c r="AH268"/>
  <c r="AL268"/>
  <c r="AH218"/>
  <c r="AL218"/>
  <c r="AH207"/>
  <c r="AL207"/>
  <c r="AH190"/>
  <c r="AL190"/>
  <c r="AH174"/>
  <c r="AL174"/>
  <c r="AH153"/>
  <c r="AL144"/>
  <c r="AH144"/>
  <c r="AL133"/>
  <c r="AH133"/>
  <c r="AL276"/>
  <c r="AH276"/>
  <c r="AH257"/>
  <c r="AL257"/>
  <c r="AH256"/>
  <c r="AL256"/>
  <c r="AL255"/>
  <c r="AH255"/>
  <c r="AL253"/>
  <c r="AH253"/>
  <c r="AD250"/>
  <c r="AL250" s="1"/>
  <c r="AH251"/>
  <c r="AL251"/>
  <c r="AH230"/>
  <c r="AL230"/>
  <c r="AH217"/>
  <c r="AL217"/>
  <c r="AH191"/>
  <c r="AL191"/>
  <c r="AL177"/>
  <c r="AH177"/>
  <c r="AH173"/>
  <c r="AL173"/>
  <c r="AH163"/>
  <c r="AH134"/>
  <c r="AL261"/>
  <c r="AH261"/>
  <c r="AH252"/>
  <c r="AL252"/>
  <c r="AL238"/>
  <c r="AH238"/>
  <c r="AL229"/>
  <c r="AH229"/>
  <c r="AH204"/>
  <c r="AL204"/>
  <c r="AH199"/>
  <c r="AL199"/>
  <c r="AH172"/>
  <c r="AL172"/>
  <c r="AH169"/>
  <c r="AL169"/>
  <c r="AL168"/>
  <c r="AH168"/>
  <c r="AL167"/>
  <c r="AH167"/>
  <c r="AH166"/>
  <c r="AL166"/>
  <c r="AH164"/>
  <c r="AD161"/>
  <c r="AL161" s="1"/>
  <c r="AH162"/>
  <c r="AL162"/>
  <c r="AH269"/>
  <c r="AL269"/>
  <c r="AH260"/>
  <c r="AL260"/>
  <c r="AH248"/>
  <c r="AH247"/>
  <c r="AL247"/>
  <c r="AL246"/>
  <c r="AH246"/>
  <c r="AH245"/>
  <c r="AL245"/>
  <c r="AL244"/>
  <c r="AH244"/>
  <c r="AH243"/>
  <c r="AL243"/>
  <c r="AH242"/>
  <c r="AL242"/>
  <c r="AH241"/>
  <c r="AL241"/>
  <c r="AH239"/>
  <c r="AL239"/>
  <c r="AD236"/>
  <c r="AL236" s="1"/>
  <c r="AH237"/>
  <c r="AL237"/>
  <c r="AH208"/>
  <c r="AL202"/>
  <c r="AH202"/>
  <c r="AL200"/>
  <c r="AH200"/>
  <c r="AL198"/>
  <c r="AH198"/>
  <c r="AL152"/>
  <c r="AH152"/>
  <c r="AL149"/>
  <c r="AH149"/>
  <c r="AL148"/>
  <c r="AH148"/>
  <c r="AH147"/>
  <c r="AL147"/>
  <c r="AL145"/>
  <c r="AH145"/>
  <c r="AD142"/>
  <c r="AL142" s="1"/>
  <c r="AH143"/>
  <c r="AL143"/>
  <c r="I46" i="18"/>
  <c r="I49" s="1"/>
  <c r="D46"/>
  <c r="L40"/>
  <c r="M38"/>
  <c r="M40" s="1"/>
  <c r="K45"/>
  <c r="K34"/>
  <c r="M33"/>
  <c r="M45" s="1"/>
  <c r="P45" s="1"/>
  <c r="H45"/>
  <c r="K22"/>
  <c r="K44"/>
  <c r="K28"/>
  <c r="M26"/>
  <c r="M28" s="1"/>
  <c r="L44"/>
  <c r="M20"/>
  <c r="L22"/>
  <c r="L46" s="1"/>
  <c r="H46"/>
  <c r="H49" s="1"/>
  <c r="H44"/>
  <c r="M34"/>
  <c r="M16" i="16"/>
  <c r="M27" s="1"/>
  <c r="M30" s="1"/>
  <c r="M25"/>
  <c r="V289" i="1"/>
  <c r="W12"/>
  <c r="AE12" s="1"/>
  <c r="AM12" s="1"/>
  <c r="X278"/>
  <c r="X277"/>
  <c r="AF277" s="1"/>
  <c r="X276"/>
  <c r="X270"/>
  <c r="X269"/>
  <c r="AF269" s="1"/>
  <c r="AJ269" s="1"/>
  <c r="X268"/>
  <c r="X262"/>
  <c r="X261"/>
  <c r="AF261" s="1"/>
  <c r="X260"/>
  <c r="X257"/>
  <c r="X256"/>
  <c r="X255"/>
  <c r="X253"/>
  <c r="X252"/>
  <c r="AF252" s="1"/>
  <c r="AJ252" s="1"/>
  <c r="X251"/>
  <c r="X248"/>
  <c r="X247"/>
  <c r="X246"/>
  <c r="X245"/>
  <c r="X244"/>
  <c r="X243"/>
  <c r="X242"/>
  <c r="X241"/>
  <c r="X239"/>
  <c r="X238"/>
  <c r="AF238" s="1"/>
  <c r="AJ238" s="1"/>
  <c r="X237"/>
  <c r="X231"/>
  <c r="X230"/>
  <c r="AF230" s="1"/>
  <c r="AJ230" s="1"/>
  <c r="X229"/>
  <c r="X219"/>
  <c r="X218"/>
  <c r="AF218" s="1"/>
  <c r="X217"/>
  <c r="X209"/>
  <c r="X208"/>
  <c r="AF208" s="1"/>
  <c r="AJ208" s="1"/>
  <c r="X207"/>
  <c r="X204"/>
  <c r="X203"/>
  <c r="X202"/>
  <c r="X200"/>
  <c r="X199"/>
  <c r="AF199" s="1"/>
  <c r="AJ199" s="1"/>
  <c r="X198"/>
  <c r="X192"/>
  <c r="X191"/>
  <c r="AF191" s="1"/>
  <c r="AJ191" s="1"/>
  <c r="X190"/>
  <c r="X187"/>
  <c r="X185"/>
  <c r="X184"/>
  <c r="AF184" s="1"/>
  <c r="X183"/>
  <c r="X180"/>
  <c r="X179"/>
  <c r="X178"/>
  <c r="X177"/>
  <c r="X176"/>
  <c r="X174"/>
  <c r="X173"/>
  <c r="AF173" s="1"/>
  <c r="AJ173" s="1"/>
  <c r="X172"/>
  <c r="X169"/>
  <c r="X168"/>
  <c r="X167"/>
  <c r="X166"/>
  <c r="X164"/>
  <c r="X163"/>
  <c r="AF163" s="1"/>
  <c r="AJ163" s="1"/>
  <c r="X162"/>
  <c r="X154"/>
  <c r="X153"/>
  <c r="AF153" s="1"/>
  <c r="AJ153" s="1"/>
  <c r="X152"/>
  <c r="X149"/>
  <c r="X148"/>
  <c r="X147"/>
  <c r="X145"/>
  <c r="X144"/>
  <c r="AF144" s="1"/>
  <c r="AJ144" s="1"/>
  <c r="X143"/>
  <c r="X135"/>
  <c r="X134"/>
  <c r="AF134" s="1"/>
  <c r="AJ134" s="1"/>
  <c r="X133"/>
  <c r="X60"/>
  <c r="X57"/>
  <c r="X56"/>
  <c r="X55"/>
  <c r="X12"/>
  <c r="AF12" s="1"/>
  <c r="AJ12" s="1"/>
  <c r="W278"/>
  <c r="W277"/>
  <c r="W276"/>
  <c r="W270"/>
  <c r="W269"/>
  <c r="W268"/>
  <c r="W262"/>
  <c r="W261"/>
  <c r="W260"/>
  <c r="W257"/>
  <c r="W256"/>
  <c r="W255"/>
  <c r="W253"/>
  <c r="W252"/>
  <c r="W251"/>
  <c r="W248"/>
  <c r="W247"/>
  <c r="W246"/>
  <c r="W245"/>
  <c r="W244"/>
  <c r="W243"/>
  <c r="W242"/>
  <c r="W241"/>
  <c r="W239"/>
  <c r="W238"/>
  <c r="W237"/>
  <c r="W231"/>
  <c r="W230"/>
  <c r="W229"/>
  <c r="W219"/>
  <c r="W218"/>
  <c r="W217"/>
  <c r="W209"/>
  <c r="W208"/>
  <c r="W207"/>
  <c r="W204"/>
  <c r="W202"/>
  <c r="W200"/>
  <c r="W199"/>
  <c r="W198"/>
  <c r="W192"/>
  <c r="W191"/>
  <c r="W190"/>
  <c r="W174"/>
  <c r="W173"/>
  <c r="W172"/>
  <c r="W169"/>
  <c r="W168"/>
  <c r="W167"/>
  <c r="W166"/>
  <c r="W164"/>
  <c r="W163"/>
  <c r="W162"/>
  <c r="W154"/>
  <c r="W153"/>
  <c r="W152"/>
  <c r="W149"/>
  <c r="W148"/>
  <c r="W147"/>
  <c r="W145"/>
  <c r="W144"/>
  <c r="W143"/>
  <c r="W135"/>
  <c r="W134"/>
  <c r="W133"/>
  <c r="W50"/>
  <c r="AE50" s="1"/>
  <c r="V127"/>
  <c r="V126"/>
  <c r="V125"/>
  <c r="V124"/>
  <c r="V123"/>
  <c r="V122"/>
  <c r="V121"/>
  <c r="V120"/>
  <c r="V119"/>
  <c r="V118"/>
  <c r="V84"/>
  <c r="V83"/>
  <c r="V82"/>
  <c r="V80"/>
  <c r="V79"/>
  <c r="V78"/>
  <c r="V77"/>
  <c r="V76"/>
  <c r="V75"/>
  <c r="V74"/>
  <c r="V73"/>
  <c r="V72"/>
  <c r="V69"/>
  <c r="V68"/>
  <c r="V66"/>
  <c r="V64"/>
  <c r="V61"/>
  <c r="V59"/>
  <c r="V58"/>
  <c r="V48"/>
  <c r="V47"/>
  <c r="V44"/>
  <c r="V43"/>
  <c r="V41"/>
  <c r="V21"/>
  <c r="V20"/>
  <c r="V19"/>
  <c r="AD21" l="1"/>
  <c r="Y21"/>
  <c r="AD43"/>
  <c r="Y43"/>
  <c r="AD66"/>
  <c r="Y66"/>
  <c r="AD73"/>
  <c r="Y73"/>
  <c r="AD77"/>
  <c r="Y77"/>
  <c r="AD82"/>
  <c r="Y82"/>
  <c r="AD119"/>
  <c r="Y119"/>
  <c r="AD123"/>
  <c r="Y123"/>
  <c r="AD20"/>
  <c r="Y20"/>
  <c r="AD41"/>
  <c r="Y41"/>
  <c r="AD44"/>
  <c r="Y44"/>
  <c r="AD48"/>
  <c r="Y48"/>
  <c r="AD64"/>
  <c r="Y64"/>
  <c r="AD68"/>
  <c r="Y68"/>
  <c r="AD72"/>
  <c r="Y72"/>
  <c r="AD74"/>
  <c r="Y74"/>
  <c r="AD76"/>
  <c r="Y76"/>
  <c r="AD78"/>
  <c r="Y78"/>
  <c r="AD80"/>
  <c r="Y80"/>
  <c r="AD83"/>
  <c r="Y83"/>
  <c r="AD118"/>
  <c r="Y118"/>
  <c r="AD120"/>
  <c r="Y120"/>
  <c r="AD122"/>
  <c r="Y122"/>
  <c r="AD124"/>
  <c r="Y124"/>
  <c r="AD126"/>
  <c r="Y126"/>
  <c r="AD289"/>
  <c r="Y289"/>
  <c r="AI12"/>
  <c r="AD19"/>
  <c r="Y19"/>
  <c r="AD47"/>
  <c r="Y47"/>
  <c r="AD61"/>
  <c r="Y61"/>
  <c r="AD69"/>
  <c r="Y69"/>
  <c r="AD75"/>
  <c r="Y75"/>
  <c r="AD79"/>
  <c r="Y79"/>
  <c r="AD84"/>
  <c r="Y84"/>
  <c r="AD121"/>
  <c r="Y121"/>
  <c r="AD125"/>
  <c r="Y125"/>
  <c r="AD127"/>
  <c r="Y127"/>
  <c r="AL291"/>
  <c r="U291"/>
  <c r="AO291" s="1"/>
  <c r="AJ184"/>
  <c r="AN184"/>
  <c r="AJ218"/>
  <c r="AN218"/>
  <c r="AJ261"/>
  <c r="AN261"/>
  <c r="AJ277"/>
  <c r="AN277"/>
  <c r="AD58"/>
  <c r="Y58"/>
  <c r="AD59"/>
  <c r="Y59"/>
  <c r="AH161"/>
  <c r="AE133"/>
  <c r="Y133"/>
  <c r="Y135"/>
  <c r="AE144"/>
  <c r="Y144"/>
  <c r="Y147"/>
  <c r="Y149"/>
  <c r="AE153"/>
  <c r="Y153"/>
  <c r="AE162"/>
  <c r="W161"/>
  <c r="Y162"/>
  <c r="Y164"/>
  <c r="Y167"/>
  <c r="Y169"/>
  <c r="AE173"/>
  <c r="Y173"/>
  <c r="AE190"/>
  <c r="Y190"/>
  <c r="Y192"/>
  <c r="AE199"/>
  <c r="Y199"/>
  <c r="Y202"/>
  <c r="AE207"/>
  <c r="Y207"/>
  <c r="Y209"/>
  <c r="AE218"/>
  <c r="Y218"/>
  <c r="AE229"/>
  <c r="Y229"/>
  <c r="Y231"/>
  <c r="AE238"/>
  <c r="Y238"/>
  <c r="Y241"/>
  <c r="Y243"/>
  <c r="Y245"/>
  <c r="Y247"/>
  <c r="AE251"/>
  <c r="W250"/>
  <c r="Y251"/>
  <c r="Y253"/>
  <c r="Y256"/>
  <c r="AE260"/>
  <c r="Y260"/>
  <c r="AE269"/>
  <c r="Y269"/>
  <c r="AE276"/>
  <c r="Y276"/>
  <c r="Y278"/>
  <c r="X142"/>
  <c r="AF143"/>
  <c r="AN143" s="1"/>
  <c r="AF152"/>
  <c r="AN152" s="1"/>
  <c r="AF172"/>
  <c r="AN172" s="1"/>
  <c r="X171"/>
  <c r="X182"/>
  <c r="AF183"/>
  <c r="AN183" s="1"/>
  <c r="AF190"/>
  <c r="AF217"/>
  <c r="AN217" s="1"/>
  <c r="X236"/>
  <c r="AF237"/>
  <c r="AN237" s="1"/>
  <c r="AF268"/>
  <c r="AH250"/>
  <c r="AE134"/>
  <c r="Y134"/>
  <c r="W142"/>
  <c r="AE143"/>
  <c r="Y143"/>
  <c r="Y145"/>
  <c r="Y148"/>
  <c r="AE152"/>
  <c r="Y152"/>
  <c r="Y154"/>
  <c r="AE163"/>
  <c r="AM163" s="1"/>
  <c r="Y163"/>
  <c r="Y166"/>
  <c r="Y168"/>
  <c r="AE172"/>
  <c r="Y172"/>
  <c r="Y174"/>
  <c r="AE191"/>
  <c r="Y191"/>
  <c r="AE198"/>
  <c r="Y198"/>
  <c r="Y200"/>
  <c r="Y204"/>
  <c r="AE208"/>
  <c r="Y208"/>
  <c r="AE217"/>
  <c r="Y217"/>
  <c r="Y219"/>
  <c r="AE230"/>
  <c r="Y230"/>
  <c r="W236"/>
  <c r="AE237"/>
  <c r="Y237"/>
  <c r="Y239"/>
  <c r="Y242"/>
  <c r="Y244"/>
  <c r="Y246"/>
  <c r="Y248"/>
  <c r="AE252"/>
  <c r="Y252"/>
  <c r="Y255"/>
  <c r="Y257"/>
  <c r="AE261"/>
  <c r="Y261"/>
  <c r="AE268"/>
  <c r="Y268"/>
  <c r="Y270"/>
  <c r="AE277"/>
  <c r="Y277"/>
  <c r="AF133"/>
  <c r="X161"/>
  <c r="AF162"/>
  <c r="X197"/>
  <c r="AF198"/>
  <c r="AN198" s="1"/>
  <c r="AF207"/>
  <c r="AN207" s="1"/>
  <c r="AF229"/>
  <c r="AN229" s="1"/>
  <c r="X250"/>
  <c r="AF251"/>
  <c r="AF260"/>
  <c r="AN260" s="1"/>
  <c r="AF276"/>
  <c r="AN276" s="1"/>
  <c r="AH142"/>
  <c r="AH236"/>
  <c r="X328"/>
  <c r="X53"/>
  <c r="X326"/>
  <c r="M22" i="18"/>
  <c r="M46" s="1"/>
  <c r="M44"/>
  <c r="P44" s="1"/>
  <c r="K46"/>
  <c r="V18" i="1"/>
  <c r="V38"/>
  <c r="V37"/>
  <c r="V36"/>
  <c r="V35"/>
  <c r="V34"/>
  <c r="V32"/>
  <c r="V31"/>
  <c r="V30"/>
  <c r="V29"/>
  <c r="V28"/>
  <c r="V26"/>
  <c r="V24"/>
  <c r="V23"/>
  <c r="V22"/>
  <c r="V11"/>
  <c r="D363" i="15"/>
  <c r="C355"/>
  <c r="C354"/>
  <c r="C353"/>
  <c r="C352"/>
  <c r="C351"/>
  <c r="F350"/>
  <c r="B350"/>
  <c r="I349"/>
  <c r="H349"/>
  <c r="G349"/>
  <c r="F349"/>
  <c r="E349"/>
  <c r="D349"/>
  <c r="C349"/>
  <c r="C348"/>
  <c r="C347"/>
  <c r="C346"/>
  <c r="F345"/>
  <c r="C345"/>
  <c r="F344"/>
  <c r="E343"/>
  <c r="D343"/>
  <c r="C343"/>
  <c r="C342"/>
  <c r="F341"/>
  <c r="C341"/>
  <c r="F340"/>
  <c r="C340"/>
  <c r="F339"/>
  <c r="F343" s="1"/>
  <c r="C339"/>
  <c r="E337"/>
  <c r="D337"/>
  <c r="C337"/>
  <c r="C336"/>
  <c r="F335"/>
  <c r="C335"/>
  <c r="F334"/>
  <c r="C334"/>
  <c r="F333"/>
  <c r="F337" s="1"/>
  <c r="C333"/>
  <c r="E331"/>
  <c r="D331"/>
  <c r="C331"/>
  <c r="C330"/>
  <c r="F329"/>
  <c r="C329"/>
  <c r="F328"/>
  <c r="C328"/>
  <c r="F327"/>
  <c r="F331" s="1"/>
  <c r="C327"/>
  <c r="E325"/>
  <c r="D325"/>
  <c r="C325"/>
  <c r="C324"/>
  <c r="F323"/>
  <c r="C323"/>
  <c r="F322"/>
  <c r="C322"/>
  <c r="F321"/>
  <c r="F325" s="1"/>
  <c r="C321"/>
  <c r="E319"/>
  <c r="C319"/>
  <c r="C318"/>
  <c r="F317"/>
  <c r="D317"/>
  <c r="D319" s="1"/>
  <c r="C317"/>
  <c r="F316"/>
  <c r="C316"/>
  <c r="F315"/>
  <c r="F319" s="1"/>
  <c r="C315"/>
  <c r="E313"/>
  <c r="D313"/>
  <c r="C313"/>
  <c r="C312"/>
  <c r="F311"/>
  <c r="C311"/>
  <c r="F310"/>
  <c r="C310"/>
  <c r="F309"/>
  <c r="F313" s="1"/>
  <c r="C309"/>
  <c r="E307"/>
  <c r="D307"/>
  <c r="C307"/>
  <c r="C306"/>
  <c r="F305"/>
  <c r="C305"/>
  <c r="F304"/>
  <c r="C304"/>
  <c r="F303"/>
  <c r="F307" s="1"/>
  <c r="C303"/>
  <c r="E301"/>
  <c r="D301"/>
  <c r="C301"/>
  <c r="C300"/>
  <c r="F299"/>
  <c r="C299"/>
  <c r="F298"/>
  <c r="C298"/>
  <c r="F297"/>
  <c r="F301" s="1"/>
  <c r="C297"/>
  <c r="E295"/>
  <c r="D295"/>
  <c r="C295"/>
  <c r="C294"/>
  <c r="F293"/>
  <c r="C293"/>
  <c r="F292"/>
  <c r="C292"/>
  <c r="F291"/>
  <c r="F295" s="1"/>
  <c r="C291"/>
  <c r="E289"/>
  <c r="D289"/>
  <c r="C289"/>
  <c r="C288"/>
  <c r="F287"/>
  <c r="C287"/>
  <c r="F286"/>
  <c r="C286"/>
  <c r="F285"/>
  <c r="F289" s="1"/>
  <c r="C285"/>
  <c r="C283"/>
  <c r="C282"/>
  <c r="F281"/>
  <c r="C281"/>
  <c r="F280"/>
  <c r="D280"/>
  <c r="C280"/>
  <c r="F279"/>
  <c r="C279"/>
  <c r="E277"/>
  <c r="D277"/>
  <c r="C277"/>
  <c r="C276"/>
  <c r="F275"/>
  <c r="C275"/>
  <c r="F274"/>
  <c r="C274"/>
  <c r="F273"/>
  <c r="F277" s="1"/>
  <c r="C273"/>
  <c r="E271"/>
  <c r="D271"/>
  <c r="C271"/>
  <c r="C270"/>
  <c r="F269"/>
  <c r="C269"/>
  <c r="F268"/>
  <c r="C268"/>
  <c r="F267"/>
  <c r="F271" s="1"/>
  <c r="C267"/>
  <c r="E265"/>
  <c r="D265"/>
  <c r="C265"/>
  <c r="C264"/>
  <c r="F263"/>
  <c r="C263"/>
  <c r="F262"/>
  <c r="C262"/>
  <c r="F261"/>
  <c r="F265" s="1"/>
  <c r="C261"/>
  <c r="E259"/>
  <c r="D259"/>
  <c r="C259"/>
  <c r="C258"/>
  <c r="F257"/>
  <c r="C257"/>
  <c r="F256"/>
  <c r="C256"/>
  <c r="F255"/>
  <c r="F259" s="1"/>
  <c r="C255"/>
  <c r="E253"/>
  <c r="D253"/>
  <c r="C253"/>
  <c r="C252"/>
  <c r="F251"/>
  <c r="C251"/>
  <c r="F250"/>
  <c r="C250"/>
  <c r="F249"/>
  <c r="F253" s="1"/>
  <c r="C249"/>
  <c r="E247"/>
  <c r="D247"/>
  <c r="C247"/>
  <c r="C246"/>
  <c r="F245"/>
  <c r="C245"/>
  <c r="F244"/>
  <c r="C244"/>
  <c r="F243"/>
  <c r="F247" s="1"/>
  <c r="C243"/>
  <c r="E241"/>
  <c r="D241"/>
  <c r="C241"/>
  <c r="C240"/>
  <c r="F239"/>
  <c r="C239"/>
  <c r="F238"/>
  <c r="C238"/>
  <c r="F237"/>
  <c r="F241" s="1"/>
  <c r="C237"/>
  <c r="E235"/>
  <c r="D235"/>
  <c r="C235"/>
  <c r="C234"/>
  <c r="F233"/>
  <c r="C233"/>
  <c r="F232"/>
  <c r="C232"/>
  <c r="F231"/>
  <c r="F235" s="1"/>
  <c r="C231"/>
  <c r="E229"/>
  <c r="D229"/>
  <c r="C229"/>
  <c r="C228"/>
  <c r="F227"/>
  <c r="C227"/>
  <c r="F226"/>
  <c r="C226"/>
  <c r="F225"/>
  <c r="F229" s="1"/>
  <c r="C225"/>
  <c r="E223"/>
  <c r="C223"/>
  <c r="C222"/>
  <c r="F221"/>
  <c r="D221"/>
  <c r="D223" s="1"/>
  <c r="C221"/>
  <c r="F220"/>
  <c r="C220"/>
  <c r="F219"/>
  <c r="C219"/>
  <c r="E217"/>
  <c r="D217"/>
  <c r="C217"/>
  <c r="C216"/>
  <c r="F215"/>
  <c r="C215"/>
  <c r="F214"/>
  <c r="C214"/>
  <c r="F213"/>
  <c r="F217" s="1"/>
  <c r="C213"/>
  <c r="E211"/>
  <c r="D211"/>
  <c r="C211"/>
  <c r="C210"/>
  <c r="F209"/>
  <c r="C209"/>
  <c r="F208"/>
  <c r="C208"/>
  <c r="F207"/>
  <c r="F211" s="1"/>
  <c r="C207"/>
  <c r="E205"/>
  <c r="D205"/>
  <c r="C205"/>
  <c r="C204"/>
  <c r="F203"/>
  <c r="C203"/>
  <c r="F202"/>
  <c r="C202"/>
  <c r="F201"/>
  <c r="F205" s="1"/>
  <c r="C201"/>
  <c r="E199"/>
  <c r="D199"/>
  <c r="C199"/>
  <c r="C198"/>
  <c r="F197"/>
  <c r="C197"/>
  <c r="F196"/>
  <c r="C196"/>
  <c r="F195"/>
  <c r="F199" s="1"/>
  <c r="C195"/>
  <c r="E193"/>
  <c r="D193"/>
  <c r="C193"/>
  <c r="C192"/>
  <c r="F191"/>
  <c r="C191"/>
  <c r="F190"/>
  <c r="C190"/>
  <c r="F189"/>
  <c r="F193" s="1"/>
  <c r="C189"/>
  <c r="E187"/>
  <c r="D187"/>
  <c r="C187"/>
  <c r="C186"/>
  <c r="F185"/>
  <c r="C185"/>
  <c r="F184"/>
  <c r="C184"/>
  <c r="F183"/>
  <c r="F187" s="1"/>
  <c r="C183"/>
  <c r="E181"/>
  <c r="D181"/>
  <c r="C181"/>
  <c r="C180"/>
  <c r="F179"/>
  <c r="C179"/>
  <c r="F178"/>
  <c r="C178"/>
  <c r="F177"/>
  <c r="F181" s="1"/>
  <c r="C177"/>
  <c r="B176"/>
  <c r="A176"/>
  <c r="E175"/>
  <c r="D175"/>
  <c r="C175"/>
  <c r="C174"/>
  <c r="F173"/>
  <c r="C173"/>
  <c r="I166"/>
  <c r="J166" s="1"/>
  <c r="F172"/>
  <c r="C172"/>
  <c r="F171"/>
  <c r="F175" s="1"/>
  <c r="C171"/>
  <c r="F170"/>
  <c r="B170"/>
  <c r="H169"/>
  <c r="G169"/>
  <c r="E169"/>
  <c r="C169"/>
  <c r="I168"/>
  <c r="H168"/>
  <c r="G168"/>
  <c r="F168"/>
  <c r="E168"/>
  <c r="D168"/>
  <c r="C168"/>
  <c r="I167"/>
  <c r="H167"/>
  <c r="G167"/>
  <c r="F167"/>
  <c r="E167"/>
  <c r="D167"/>
  <c r="C167"/>
  <c r="H166"/>
  <c r="G166"/>
  <c r="F166"/>
  <c r="E166"/>
  <c r="D166"/>
  <c r="C166"/>
  <c r="I165"/>
  <c r="J165" s="1"/>
  <c r="H165"/>
  <c r="G165"/>
  <c r="F165"/>
  <c r="E165"/>
  <c r="D165"/>
  <c r="C165"/>
  <c r="H163"/>
  <c r="G163"/>
  <c r="E163"/>
  <c r="D163"/>
  <c r="C163"/>
  <c r="C162"/>
  <c r="F161"/>
  <c r="C161"/>
  <c r="F160"/>
  <c r="C160"/>
  <c r="F159"/>
  <c r="F163" s="1"/>
  <c r="C159"/>
  <c r="G157"/>
  <c r="E157"/>
  <c r="D157"/>
  <c r="C157"/>
  <c r="C156"/>
  <c r="F155"/>
  <c r="C155"/>
  <c r="F154"/>
  <c r="C154"/>
  <c r="F153"/>
  <c r="F157" s="1"/>
  <c r="C153"/>
  <c r="H151"/>
  <c r="G151"/>
  <c r="E151"/>
  <c r="D151"/>
  <c r="C151"/>
  <c r="C150"/>
  <c r="F149"/>
  <c r="C149"/>
  <c r="F148"/>
  <c r="C148"/>
  <c r="F147"/>
  <c r="F151" s="1"/>
  <c r="C147"/>
  <c r="H145"/>
  <c r="G145"/>
  <c r="E145"/>
  <c r="D145"/>
  <c r="C145"/>
  <c r="C144"/>
  <c r="F143"/>
  <c r="C143"/>
  <c r="F142"/>
  <c r="C142"/>
  <c r="F141"/>
  <c r="F145" s="1"/>
  <c r="C141"/>
  <c r="H139"/>
  <c r="G139"/>
  <c r="E139"/>
  <c r="D139"/>
  <c r="C139"/>
  <c r="C138"/>
  <c r="F137"/>
  <c r="C137"/>
  <c r="F136"/>
  <c r="C136"/>
  <c r="F135"/>
  <c r="F139" s="1"/>
  <c r="C135"/>
  <c r="I132"/>
  <c r="H132"/>
  <c r="G132"/>
  <c r="E132"/>
  <c r="F131"/>
  <c r="F132" s="1"/>
  <c r="F130"/>
  <c r="I128"/>
  <c r="H128"/>
  <c r="G128"/>
  <c r="F128"/>
  <c r="E128"/>
  <c r="F127"/>
  <c r="F126"/>
  <c r="I124"/>
  <c r="H124"/>
  <c r="G124"/>
  <c r="E124"/>
  <c r="F123"/>
  <c r="F124" s="1"/>
  <c r="F122"/>
  <c r="I120"/>
  <c r="H120"/>
  <c r="G120"/>
  <c r="F120"/>
  <c r="E120"/>
  <c r="F119"/>
  <c r="F118"/>
  <c r="I116"/>
  <c r="G116"/>
  <c r="E116"/>
  <c r="H115"/>
  <c r="H116" s="1"/>
  <c r="F115"/>
  <c r="F116" s="1"/>
  <c r="F114"/>
  <c r="I112"/>
  <c r="H112"/>
  <c r="G112"/>
  <c r="E112"/>
  <c r="F111"/>
  <c r="F112" s="1"/>
  <c r="F110"/>
  <c r="I108"/>
  <c r="H108"/>
  <c r="G108"/>
  <c r="E108"/>
  <c r="H107"/>
  <c r="F107"/>
  <c r="F108" s="1"/>
  <c r="F106"/>
  <c r="I104"/>
  <c r="H104"/>
  <c r="G104"/>
  <c r="E104"/>
  <c r="H103"/>
  <c r="F103"/>
  <c r="F104" s="1"/>
  <c r="F102"/>
  <c r="I100"/>
  <c r="H100"/>
  <c r="G100"/>
  <c r="E100"/>
  <c r="H99"/>
  <c r="F99"/>
  <c r="F100" s="1"/>
  <c r="F98"/>
  <c r="I96"/>
  <c r="H96"/>
  <c r="G96"/>
  <c r="E96"/>
  <c r="H95"/>
  <c r="F95"/>
  <c r="F96" s="1"/>
  <c r="F94"/>
  <c r="I92"/>
  <c r="H92"/>
  <c r="G92"/>
  <c r="F92"/>
  <c r="E92"/>
  <c r="F91"/>
  <c r="F90"/>
  <c r="I88"/>
  <c r="G88"/>
  <c r="E88"/>
  <c r="H87"/>
  <c r="H88" s="1"/>
  <c r="F87"/>
  <c r="F88" s="1"/>
  <c r="F86"/>
  <c r="I84"/>
  <c r="H84"/>
  <c r="G84"/>
  <c r="E84"/>
  <c r="F83"/>
  <c r="F84" s="1"/>
  <c r="F82"/>
  <c r="I80"/>
  <c r="H80"/>
  <c r="G80"/>
  <c r="F80"/>
  <c r="E80"/>
  <c r="F79"/>
  <c r="F78"/>
  <c r="I76"/>
  <c r="H76"/>
  <c r="G76"/>
  <c r="E76"/>
  <c r="F75"/>
  <c r="F76" s="1"/>
  <c r="F74"/>
  <c r="I72"/>
  <c r="H72"/>
  <c r="G72"/>
  <c r="F72"/>
  <c r="E72"/>
  <c r="F71"/>
  <c r="F70"/>
  <c r="I68"/>
  <c r="H68"/>
  <c r="G68"/>
  <c r="E68"/>
  <c r="F67"/>
  <c r="F68" s="1"/>
  <c r="F66"/>
  <c r="I64"/>
  <c r="H64"/>
  <c r="G64"/>
  <c r="E64"/>
  <c r="H63"/>
  <c r="F63"/>
  <c r="F64" s="1"/>
  <c r="F62"/>
  <c r="D60"/>
  <c r="C60"/>
  <c r="C59"/>
  <c r="F58"/>
  <c r="G58" s="1"/>
  <c r="C58"/>
  <c r="G57"/>
  <c r="F57"/>
  <c r="E57"/>
  <c r="C57"/>
  <c r="G56"/>
  <c r="G60" s="1"/>
  <c r="F56"/>
  <c r="F60" s="1"/>
  <c r="E56"/>
  <c r="E60" s="1"/>
  <c r="C56"/>
  <c r="H54"/>
  <c r="G54"/>
  <c r="E54"/>
  <c r="D54"/>
  <c r="C54"/>
  <c r="C53"/>
  <c r="F52"/>
  <c r="C52"/>
  <c r="F51"/>
  <c r="C51"/>
  <c r="F50"/>
  <c r="F54" s="1"/>
  <c r="C50"/>
  <c r="H48"/>
  <c r="G48"/>
  <c r="E48"/>
  <c r="D48"/>
  <c r="C48"/>
  <c r="C47"/>
  <c r="F46"/>
  <c r="C46"/>
  <c r="F45"/>
  <c r="C45"/>
  <c r="I48"/>
  <c r="J48" s="1"/>
  <c r="F44"/>
  <c r="F48" s="1"/>
  <c r="C44"/>
  <c r="H42"/>
  <c r="G42"/>
  <c r="E42"/>
  <c r="D42"/>
  <c r="C42"/>
  <c r="C41"/>
  <c r="F40"/>
  <c r="C40"/>
  <c r="F39"/>
  <c r="C39"/>
  <c r="I42"/>
  <c r="F38"/>
  <c r="F42" s="1"/>
  <c r="C38"/>
  <c r="H36"/>
  <c r="G36"/>
  <c r="E36"/>
  <c r="D36"/>
  <c r="C36"/>
  <c r="C35"/>
  <c r="F34"/>
  <c r="C34"/>
  <c r="F33"/>
  <c r="C33"/>
  <c r="I36"/>
  <c r="J36" s="1"/>
  <c r="F32"/>
  <c r="F36" s="1"/>
  <c r="C32"/>
  <c r="H30"/>
  <c r="G30"/>
  <c r="G24" s="1"/>
  <c r="E30"/>
  <c r="E24" s="1"/>
  <c r="D30"/>
  <c r="C30"/>
  <c r="F29"/>
  <c r="C29"/>
  <c r="I28"/>
  <c r="V25" i="1" s="1"/>
  <c r="R24" i="6" s="1"/>
  <c r="F28" i="15"/>
  <c r="C28"/>
  <c r="F27"/>
  <c r="C27"/>
  <c r="I30"/>
  <c r="J30" s="1"/>
  <c r="F26"/>
  <c r="F30" s="1"/>
  <c r="C26"/>
  <c r="F25"/>
  <c r="D24"/>
  <c r="C24"/>
  <c r="I23"/>
  <c r="I354" s="1"/>
  <c r="H23"/>
  <c r="H354" s="1"/>
  <c r="G23"/>
  <c r="G354" s="1"/>
  <c r="F23"/>
  <c r="E23"/>
  <c r="E354" s="1"/>
  <c r="D23"/>
  <c r="D354" s="1"/>
  <c r="C23"/>
  <c r="I22"/>
  <c r="J22" s="1"/>
  <c r="F22"/>
  <c r="F353" s="1"/>
  <c r="E22"/>
  <c r="E353" s="1"/>
  <c r="D22"/>
  <c r="D353" s="1"/>
  <c r="D373" s="1"/>
  <c r="C22"/>
  <c r="I21"/>
  <c r="H21"/>
  <c r="G21"/>
  <c r="F21"/>
  <c r="E21"/>
  <c r="E352" s="1"/>
  <c r="D21"/>
  <c r="C21"/>
  <c r="I20"/>
  <c r="J20" s="1"/>
  <c r="H20"/>
  <c r="H351" s="1"/>
  <c r="G20"/>
  <c r="F20"/>
  <c r="E20"/>
  <c r="E351" s="1"/>
  <c r="D20"/>
  <c r="D351" s="1"/>
  <c r="C20"/>
  <c r="H18"/>
  <c r="E18"/>
  <c r="E355" s="1"/>
  <c r="D18"/>
  <c r="C18"/>
  <c r="F17"/>
  <c r="F354" s="1"/>
  <c r="C17"/>
  <c r="I353"/>
  <c r="C16"/>
  <c r="G352"/>
  <c r="F15"/>
  <c r="F352" s="1"/>
  <c r="C15"/>
  <c r="J14"/>
  <c r="I351"/>
  <c r="G351"/>
  <c r="F14"/>
  <c r="F351" s="1"/>
  <c r="C14"/>
  <c r="B13"/>
  <c r="A13"/>
  <c r="AG39" i="14"/>
  <c r="AF39"/>
  <c r="AE39"/>
  <c r="AD39"/>
  <c r="U11" i="13"/>
  <c r="AG32" i="12"/>
  <c r="AF32"/>
  <c r="AE32"/>
  <c r="AD32"/>
  <c r="AK39" i="6"/>
  <c r="AJ39"/>
  <c r="AI39"/>
  <c r="AH39"/>
  <c r="AK38"/>
  <c r="AJ38"/>
  <c r="AI38"/>
  <c r="AH38"/>
  <c r="AK37"/>
  <c r="AJ37"/>
  <c r="AI37"/>
  <c r="AH37"/>
  <c r="AK36"/>
  <c r="AJ36"/>
  <c r="AI36"/>
  <c r="AH36"/>
  <c r="AK35"/>
  <c r="AJ35"/>
  <c r="AI35"/>
  <c r="AH35"/>
  <c r="AK34"/>
  <c r="AJ34"/>
  <c r="AI34"/>
  <c r="AH34"/>
  <c r="AK33"/>
  <c r="AJ33"/>
  <c r="AI33"/>
  <c r="AH33"/>
  <c r="AK32"/>
  <c r="AJ32"/>
  <c r="AI32"/>
  <c r="AH32"/>
  <c r="AK31"/>
  <c r="AJ31"/>
  <c r="AI31"/>
  <c r="AH31"/>
  <c r="AK30"/>
  <c r="AJ30"/>
  <c r="AI30"/>
  <c r="AH30"/>
  <c r="AK29"/>
  <c r="AJ29"/>
  <c r="AI29"/>
  <c r="AH29"/>
  <c r="AK28"/>
  <c r="AJ28"/>
  <c r="AI28"/>
  <c r="AH28"/>
  <c r="AK27"/>
  <c r="AJ27"/>
  <c r="AI27"/>
  <c r="AH27"/>
  <c r="AK26"/>
  <c r="AJ26"/>
  <c r="AI26"/>
  <c r="AH26"/>
  <c r="AK25"/>
  <c r="AJ25"/>
  <c r="AI25"/>
  <c r="AH25"/>
  <c r="AK24"/>
  <c r="AJ24"/>
  <c r="AI24"/>
  <c r="AH24"/>
  <c r="AK23"/>
  <c r="AJ23"/>
  <c r="AI23"/>
  <c r="AH23"/>
  <c r="AK22"/>
  <c r="AJ22"/>
  <c r="AI22"/>
  <c r="AH22"/>
  <c r="AK21"/>
  <c r="AJ21"/>
  <c r="AI21"/>
  <c r="AH21"/>
  <c r="L11" i="3"/>
  <c r="K11"/>
  <c r="J11"/>
  <c r="H11"/>
  <c r="G11"/>
  <c r="F11"/>
  <c r="X126" i="6"/>
  <c r="W126"/>
  <c r="V126"/>
  <c r="X125"/>
  <c r="W125"/>
  <c r="V125"/>
  <c r="X122"/>
  <c r="W122"/>
  <c r="W130" s="1"/>
  <c r="V122"/>
  <c r="X121"/>
  <c r="X129" s="1"/>
  <c r="W121"/>
  <c r="V121"/>
  <c r="V129" s="1"/>
  <c r="X115"/>
  <c r="W115"/>
  <c r="V115"/>
  <c r="X114"/>
  <c r="W114"/>
  <c r="V114"/>
  <c r="X107"/>
  <c r="W107"/>
  <c r="V107"/>
  <c r="X106"/>
  <c r="W106"/>
  <c r="V106"/>
  <c r="X105"/>
  <c r="W105"/>
  <c r="V105"/>
  <c r="X104"/>
  <c r="W104"/>
  <c r="V104"/>
  <c r="X103"/>
  <c r="W103"/>
  <c r="V103"/>
  <c r="X102"/>
  <c r="W102"/>
  <c r="V102"/>
  <c r="X101"/>
  <c r="W101"/>
  <c r="V101"/>
  <c r="X100"/>
  <c r="W100"/>
  <c r="V100"/>
  <c r="X99"/>
  <c r="W99"/>
  <c r="V99"/>
  <c r="X98"/>
  <c r="W98"/>
  <c r="V98"/>
  <c r="X95"/>
  <c r="W95"/>
  <c r="V95"/>
  <c r="X94"/>
  <c r="W94"/>
  <c r="V94"/>
  <c r="X93"/>
  <c r="W93"/>
  <c r="V93"/>
  <c r="X92"/>
  <c r="W92"/>
  <c r="V92"/>
  <c r="X91"/>
  <c r="W91"/>
  <c r="V91"/>
  <c r="X90"/>
  <c r="W90"/>
  <c r="V90"/>
  <c r="X89"/>
  <c r="W89"/>
  <c r="V89"/>
  <c r="X88"/>
  <c r="W88"/>
  <c r="V88"/>
  <c r="X87"/>
  <c r="W87"/>
  <c r="V87"/>
  <c r="X86"/>
  <c r="W86"/>
  <c r="V86"/>
  <c r="X85"/>
  <c r="W85"/>
  <c r="V85"/>
  <c r="X84"/>
  <c r="W84"/>
  <c r="V84"/>
  <c r="X83"/>
  <c r="W83"/>
  <c r="V83"/>
  <c r="X82"/>
  <c r="W82"/>
  <c r="V82"/>
  <c r="X81"/>
  <c r="W81"/>
  <c r="V81"/>
  <c r="X80"/>
  <c r="W80"/>
  <c r="V80"/>
  <c r="X79"/>
  <c r="W79"/>
  <c r="V79"/>
  <c r="X78"/>
  <c r="W78"/>
  <c r="V78"/>
  <c r="X77"/>
  <c r="W77"/>
  <c r="V77"/>
  <c r="X76"/>
  <c r="W76"/>
  <c r="V76"/>
  <c r="X75"/>
  <c r="W75"/>
  <c r="V75"/>
  <c r="X74"/>
  <c r="W74"/>
  <c r="V74"/>
  <c r="X73"/>
  <c r="W73"/>
  <c r="V73"/>
  <c r="X72"/>
  <c r="W72"/>
  <c r="V72"/>
  <c r="X71"/>
  <c r="W71"/>
  <c r="V71"/>
  <c r="X70"/>
  <c r="W70"/>
  <c r="V70"/>
  <c r="X69"/>
  <c r="W69"/>
  <c r="V69"/>
  <c r="X68"/>
  <c r="W68"/>
  <c r="V68"/>
  <c r="X67"/>
  <c r="W67"/>
  <c r="V67"/>
  <c r="X66"/>
  <c r="W66"/>
  <c r="V66"/>
  <c r="X65"/>
  <c r="W65"/>
  <c r="V65"/>
  <c r="X64"/>
  <c r="W64"/>
  <c r="V64"/>
  <c r="X63"/>
  <c r="W63"/>
  <c r="V63"/>
  <c r="X62"/>
  <c r="W62"/>
  <c r="V62"/>
  <c r="X61"/>
  <c r="W61"/>
  <c r="V61"/>
  <c r="X60"/>
  <c r="W60"/>
  <c r="V60"/>
  <c r="X59"/>
  <c r="W59"/>
  <c r="V59"/>
  <c r="X58"/>
  <c r="W58"/>
  <c r="V58"/>
  <c r="W57"/>
  <c r="X55"/>
  <c r="W55"/>
  <c r="V55"/>
  <c r="X54"/>
  <c r="W54"/>
  <c r="V54"/>
  <c r="X53"/>
  <c r="W53"/>
  <c r="V53"/>
  <c r="X47"/>
  <c r="W47"/>
  <c r="V47"/>
  <c r="X46"/>
  <c r="W46"/>
  <c r="V46"/>
  <c r="X45"/>
  <c r="W45"/>
  <c r="V45"/>
  <c r="X44"/>
  <c r="W44"/>
  <c r="V44"/>
  <c r="X43"/>
  <c r="W43"/>
  <c r="V43"/>
  <c r="X42"/>
  <c r="W42"/>
  <c r="V42"/>
  <c r="X41"/>
  <c r="W41"/>
  <c r="V41"/>
  <c r="X40"/>
  <c r="W40"/>
  <c r="V40"/>
  <c r="X39"/>
  <c r="W39"/>
  <c r="V39"/>
  <c r="X38"/>
  <c r="W38"/>
  <c r="V38"/>
  <c r="X37"/>
  <c r="W37"/>
  <c r="V37"/>
  <c r="X36"/>
  <c r="W36"/>
  <c r="V36"/>
  <c r="X35"/>
  <c r="W35"/>
  <c r="V35"/>
  <c r="X34"/>
  <c r="W34"/>
  <c r="V34"/>
  <c r="X33"/>
  <c r="W33"/>
  <c r="V33"/>
  <c r="X32"/>
  <c r="W32"/>
  <c r="V32"/>
  <c r="X31"/>
  <c r="W31"/>
  <c r="V31"/>
  <c r="X30"/>
  <c r="W30"/>
  <c r="V30"/>
  <c r="X29"/>
  <c r="W29"/>
  <c r="V29"/>
  <c r="X28"/>
  <c r="W28"/>
  <c r="V28"/>
  <c r="X27"/>
  <c r="W27"/>
  <c r="V27"/>
  <c r="X26"/>
  <c r="W26"/>
  <c r="V26"/>
  <c r="X25"/>
  <c r="W25"/>
  <c r="V25"/>
  <c r="X24"/>
  <c r="W24"/>
  <c r="V24"/>
  <c r="X23"/>
  <c r="W23"/>
  <c r="V23"/>
  <c r="X22"/>
  <c r="W22"/>
  <c r="V22"/>
  <c r="X21"/>
  <c r="W21"/>
  <c r="V21"/>
  <c r="X20"/>
  <c r="W20"/>
  <c r="V20"/>
  <c r="X19"/>
  <c r="W19"/>
  <c r="V19"/>
  <c r="X18"/>
  <c r="W18"/>
  <c r="V18"/>
  <c r="X17"/>
  <c r="W17"/>
  <c r="V17"/>
  <c r="X16"/>
  <c r="W16"/>
  <c r="V16"/>
  <c r="X15"/>
  <c r="W15"/>
  <c r="V15"/>
  <c r="X14"/>
  <c r="W14"/>
  <c r="V14"/>
  <c r="X10"/>
  <c r="X11" s="1"/>
  <c r="W10"/>
  <c r="W11" s="1"/>
  <c r="V10"/>
  <c r="V11" s="1"/>
  <c r="T115"/>
  <c r="S115"/>
  <c r="R115"/>
  <c r="T114"/>
  <c r="S114"/>
  <c r="R114"/>
  <c r="T95"/>
  <c r="S95"/>
  <c r="R95"/>
  <c r="T94"/>
  <c r="S94"/>
  <c r="R94"/>
  <c r="T93"/>
  <c r="S93"/>
  <c r="R93"/>
  <c r="T92"/>
  <c r="S92"/>
  <c r="R92"/>
  <c r="T91"/>
  <c r="S91"/>
  <c r="R91"/>
  <c r="T90"/>
  <c r="S90"/>
  <c r="R90"/>
  <c r="T89"/>
  <c r="S89"/>
  <c r="R89"/>
  <c r="T88"/>
  <c r="S88"/>
  <c r="R88"/>
  <c r="T87"/>
  <c r="S87"/>
  <c r="R87"/>
  <c r="T86"/>
  <c r="S86"/>
  <c r="R86"/>
  <c r="T85"/>
  <c r="S85"/>
  <c r="R85"/>
  <c r="T84"/>
  <c r="S84"/>
  <c r="R84"/>
  <c r="T83"/>
  <c r="S83"/>
  <c r="R83"/>
  <c r="T82"/>
  <c r="S82"/>
  <c r="R82"/>
  <c r="T81"/>
  <c r="S81"/>
  <c r="R81"/>
  <c r="T80"/>
  <c r="S80"/>
  <c r="R80"/>
  <c r="T79"/>
  <c r="S79"/>
  <c r="R79"/>
  <c r="T75"/>
  <c r="S75"/>
  <c r="R75"/>
  <c r="T65"/>
  <c r="S65"/>
  <c r="R65"/>
  <c r="T64"/>
  <c r="S64"/>
  <c r="R64"/>
  <c r="T61"/>
  <c r="S61"/>
  <c r="R61"/>
  <c r="T59"/>
  <c r="S59"/>
  <c r="R59"/>
  <c r="T45"/>
  <c r="S45"/>
  <c r="R45"/>
  <c r="T44"/>
  <c r="S44"/>
  <c r="R44"/>
  <c r="T41"/>
  <c r="S41"/>
  <c r="R41"/>
  <c r="T39"/>
  <c r="S39"/>
  <c r="R39"/>
  <c r="T37"/>
  <c r="S37"/>
  <c r="R37"/>
  <c r="T36"/>
  <c r="S36"/>
  <c r="R36"/>
  <c r="T35"/>
  <c r="S35"/>
  <c r="R35"/>
  <c r="T34"/>
  <c r="S34"/>
  <c r="R34"/>
  <c r="T33"/>
  <c r="S33"/>
  <c r="R33"/>
  <c r="T31"/>
  <c r="S31"/>
  <c r="R31"/>
  <c r="T30"/>
  <c r="S30"/>
  <c r="R30"/>
  <c r="T29"/>
  <c r="S29"/>
  <c r="R29"/>
  <c r="T28"/>
  <c r="S28"/>
  <c r="R28"/>
  <c r="T27"/>
  <c r="S27"/>
  <c r="R27"/>
  <c r="T25"/>
  <c r="S25"/>
  <c r="R25"/>
  <c r="T23"/>
  <c r="S23"/>
  <c r="R23"/>
  <c r="T22"/>
  <c r="S22"/>
  <c r="R22"/>
  <c r="T21"/>
  <c r="S21"/>
  <c r="R21"/>
  <c r="T16"/>
  <c r="S16"/>
  <c r="R16"/>
  <c r="P126"/>
  <c r="O126"/>
  <c r="N126"/>
  <c r="P125"/>
  <c r="O125"/>
  <c r="N125"/>
  <c r="P122"/>
  <c r="P130" s="1"/>
  <c r="O122"/>
  <c r="N122"/>
  <c r="N130" s="1"/>
  <c r="P121"/>
  <c r="O121"/>
  <c r="N121"/>
  <c r="P115"/>
  <c r="O115"/>
  <c r="N115"/>
  <c r="P114"/>
  <c r="O114"/>
  <c r="O117" s="1"/>
  <c r="N114"/>
  <c r="P107"/>
  <c r="O107"/>
  <c r="N107"/>
  <c r="P106"/>
  <c r="O106"/>
  <c r="N106"/>
  <c r="P105"/>
  <c r="O105"/>
  <c r="N105"/>
  <c r="P104"/>
  <c r="O104"/>
  <c r="N104"/>
  <c r="P103"/>
  <c r="O103"/>
  <c r="N103"/>
  <c r="P102"/>
  <c r="O102"/>
  <c r="N102"/>
  <c r="P101"/>
  <c r="O101"/>
  <c r="N101"/>
  <c r="P100"/>
  <c r="O100"/>
  <c r="N100"/>
  <c r="P99"/>
  <c r="O99"/>
  <c r="N99"/>
  <c r="P98"/>
  <c r="O98"/>
  <c r="N98"/>
  <c r="P95"/>
  <c r="O95"/>
  <c r="N95"/>
  <c r="P94"/>
  <c r="O94"/>
  <c r="N94"/>
  <c r="P93"/>
  <c r="O93"/>
  <c r="N93"/>
  <c r="P92"/>
  <c r="O92"/>
  <c r="N92"/>
  <c r="P91"/>
  <c r="O91"/>
  <c r="N91"/>
  <c r="P90"/>
  <c r="O90"/>
  <c r="N90"/>
  <c r="P89"/>
  <c r="O89"/>
  <c r="N89"/>
  <c r="P88"/>
  <c r="O88"/>
  <c r="N88"/>
  <c r="P87"/>
  <c r="O87"/>
  <c r="N87"/>
  <c r="P86"/>
  <c r="O86"/>
  <c r="N86"/>
  <c r="P85"/>
  <c r="O85"/>
  <c r="N85"/>
  <c r="P84"/>
  <c r="O84"/>
  <c r="N84"/>
  <c r="P83"/>
  <c r="O83"/>
  <c r="N83"/>
  <c r="P82"/>
  <c r="O82"/>
  <c r="N82"/>
  <c r="P81"/>
  <c r="O81"/>
  <c r="N81"/>
  <c r="P80"/>
  <c r="O80"/>
  <c r="N80"/>
  <c r="P79"/>
  <c r="O79"/>
  <c r="N79"/>
  <c r="P78"/>
  <c r="O78"/>
  <c r="N78"/>
  <c r="P77"/>
  <c r="O77"/>
  <c r="N77"/>
  <c r="P76"/>
  <c r="O76"/>
  <c r="N76"/>
  <c r="P75"/>
  <c r="O75"/>
  <c r="N75"/>
  <c r="P74"/>
  <c r="O74"/>
  <c r="N74"/>
  <c r="P73"/>
  <c r="O73"/>
  <c r="N73"/>
  <c r="P72"/>
  <c r="O72"/>
  <c r="N72"/>
  <c r="P71"/>
  <c r="O71"/>
  <c r="N71"/>
  <c r="P70"/>
  <c r="O70"/>
  <c r="N70"/>
  <c r="P69"/>
  <c r="O69"/>
  <c r="N69"/>
  <c r="P68"/>
  <c r="O68"/>
  <c r="N68"/>
  <c r="P67"/>
  <c r="O67"/>
  <c r="N67"/>
  <c r="P66"/>
  <c r="O66"/>
  <c r="N66"/>
  <c r="P65"/>
  <c r="O65"/>
  <c r="N65"/>
  <c r="P64"/>
  <c r="O64"/>
  <c r="N64"/>
  <c r="P63"/>
  <c r="O63"/>
  <c r="N63"/>
  <c r="P62"/>
  <c r="O62"/>
  <c r="N62"/>
  <c r="P61"/>
  <c r="O61"/>
  <c r="N61"/>
  <c r="P60"/>
  <c r="O60"/>
  <c r="N60"/>
  <c r="P59"/>
  <c r="O59"/>
  <c r="N59"/>
  <c r="P58"/>
  <c r="O58"/>
  <c r="N58"/>
  <c r="P55"/>
  <c r="O55"/>
  <c r="N55"/>
  <c r="P54"/>
  <c r="O54"/>
  <c r="N54"/>
  <c r="P53"/>
  <c r="O53"/>
  <c r="N53"/>
  <c r="P47"/>
  <c r="O47"/>
  <c r="N47"/>
  <c r="P46"/>
  <c r="O46"/>
  <c r="N46"/>
  <c r="P45"/>
  <c r="O45"/>
  <c r="N45"/>
  <c r="P44"/>
  <c r="O44"/>
  <c r="N44"/>
  <c r="P43"/>
  <c r="O43"/>
  <c r="N43"/>
  <c r="P42"/>
  <c r="O42"/>
  <c r="N42"/>
  <c r="P41"/>
  <c r="O41"/>
  <c r="N41"/>
  <c r="P40"/>
  <c r="O40"/>
  <c r="N40"/>
  <c r="P39"/>
  <c r="O39"/>
  <c r="N39"/>
  <c r="P37"/>
  <c r="O37"/>
  <c r="N37"/>
  <c r="P36"/>
  <c r="O36"/>
  <c r="N36"/>
  <c r="P35"/>
  <c r="O35"/>
  <c r="N35"/>
  <c r="P34"/>
  <c r="O34"/>
  <c r="N34"/>
  <c r="P33"/>
  <c r="O33"/>
  <c r="N33"/>
  <c r="P32"/>
  <c r="O32"/>
  <c r="N32"/>
  <c r="P31"/>
  <c r="O31"/>
  <c r="N31"/>
  <c r="P30"/>
  <c r="O30"/>
  <c r="N30"/>
  <c r="P29"/>
  <c r="O29"/>
  <c r="N29"/>
  <c r="P28"/>
  <c r="O28"/>
  <c r="N28"/>
  <c r="P27"/>
  <c r="O27"/>
  <c r="N27"/>
  <c r="P26"/>
  <c r="O26"/>
  <c r="N26"/>
  <c r="P25"/>
  <c r="O25"/>
  <c r="N25"/>
  <c r="P24"/>
  <c r="O24"/>
  <c r="N24"/>
  <c r="P23"/>
  <c r="O23"/>
  <c r="N23"/>
  <c r="P22"/>
  <c r="O22"/>
  <c r="N22"/>
  <c r="P21"/>
  <c r="O21"/>
  <c r="N21"/>
  <c r="P20"/>
  <c r="O20"/>
  <c r="N20"/>
  <c r="P19"/>
  <c r="O19"/>
  <c r="N19"/>
  <c r="P18"/>
  <c r="O18"/>
  <c r="N18"/>
  <c r="P17"/>
  <c r="O17"/>
  <c r="N17"/>
  <c r="P16"/>
  <c r="O16"/>
  <c r="N16"/>
  <c r="P15"/>
  <c r="O15"/>
  <c r="N15"/>
  <c r="P14"/>
  <c r="O14"/>
  <c r="N14"/>
  <c r="P10"/>
  <c r="P11" s="1"/>
  <c r="O10"/>
  <c r="O11" s="1"/>
  <c r="N10"/>
  <c r="N11" s="1"/>
  <c r="L126"/>
  <c r="K126"/>
  <c r="J126"/>
  <c r="L125"/>
  <c r="L124" s="1"/>
  <c r="K125"/>
  <c r="J125"/>
  <c r="L122"/>
  <c r="K122"/>
  <c r="K130" s="1"/>
  <c r="J122"/>
  <c r="L121"/>
  <c r="K121"/>
  <c r="J121"/>
  <c r="J129" s="1"/>
  <c r="L115"/>
  <c r="K115"/>
  <c r="J115"/>
  <c r="L114"/>
  <c r="L117" s="1"/>
  <c r="K114"/>
  <c r="J114"/>
  <c r="J117" s="1"/>
  <c r="L107"/>
  <c r="K107"/>
  <c r="J107"/>
  <c r="L106"/>
  <c r="K106"/>
  <c r="J106"/>
  <c r="L105"/>
  <c r="K105"/>
  <c r="J105"/>
  <c r="L104"/>
  <c r="K104"/>
  <c r="J104"/>
  <c r="L103"/>
  <c r="K103"/>
  <c r="J103"/>
  <c r="L102"/>
  <c r="K102"/>
  <c r="J102"/>
  <c r="L101"/>
  <c r="K101"/>
  <c r="J101"/>
  <c r="L100"/>
  <c r="K100"/>
  <c r="J100"/>
  <c r="L99"/>
  <c r="K99"/>
  <c r="J99"/>
  <c r="L98"/>
  <c r="K98"/>
  <c r="J98"/>
  <c r="L95"/>
  <c r="K95"/>
  <c r="J95"/>
  <c r="L94"/>
  <c r="K94"/>
  <c r="J94"/>
  <c r="L93"/>
  <c r="K93"/>
  <c r="J93"/>
  <c r="L92"/>
  <c r="K92"/>
  <c r="J92"/>
  <c r="L91"/>
  <c r="K91"/>
  <c r="J91"/>
  <c r="L90"/>
  <c r="K90"/>
  <c r="J90"/>
  <c r="L89"/>
  <c r="K89"/>
  <c r="J89"/>
  <c r="L88"/>
  <c r="K88"/>
  <c r="J88"/>
  <c r="L87"/>
  <c r="K87"/>
  <c r="J87"/>
  <c r="L86"/>
  <c r="K86"/>
  <c r="J86"/>
  <c r="L85"/>
  <c r="K85"/>
  <c r="J85"/>
  <c r="L84"/>
  <c r="K84"/>
  <c r="J84"/>
  <c r="L83"/>
  <c r="K83"/>
  <c r="J83"/>
  <c r="L82"/>
  <c r="K82"/>
  <c r="J82"/>
  <c r="L81"/>
  <c r="K81"/>
  <c r="J81"/>
  <c r="L80"/>
  <c r="K80"/>
  <c r="J80"/>
  <c r="L79"/>
  <c r="K79"/>
  <c r="J79"/>
  <c r="L78"/>
  <c r="K78"/>
  <c r="J78"/>
  <c r="L77"/>
  <c r="K77"/>
  <c r="J77"/>
  <c r="L76"/>
  <c r="K76"/>
  <c r="J76"/>
  <c r="L75"/>
  <c r="K75"/>
  <c r="J75"/>
  <c r="L74"/>
  <c r="K74"/>
  <c r="J74"/>
  <c r="L73"/>
  <c r="K73"/>
  <c r="J73"/>
  <c r="L72"/>
  <c r="K72"/>
  <c r="J72"/>
  <c r="L71"/>
  <c r="K71"/>
  <c r="J71"/>
  <c r="L70"/>
  <c r="K70"/>
  <c r="J70"/>
  <c r="L69"/>
  <c r="K69"/>
  <c r="J69"/>
  <c r="L68"/>
  <c r="K68"/>
  <c r="J68"/>
  <c r="L67"/>
  <c r="K67"/>
  <c r="J67"/>
  <c r="L66"/>
  <c r="K66"/>
  <c r="J66"/>
  <c r="L65"/>
  <c r="K65"/>
  <c r="J65"/>
  <c r="L64"/>
  <c r="K64"/>
  <c r="J64"/>
  <c r="L63"/>
  <c r="K63"/>
  <c r="J63"/>
  <c r="L62"/>
  <c r="K62"/>
  <c r="J62"/>
  <c r="L61"/>
  <c r="K61"/>
  <c r="J61"/>
  <c r="L60"/>
  <c r="K60"/>
  <c r="J60"/>
  <c r="L59"/>
  <c r="K59"/>
  <c r="J59"/>
  <c r="L58"/>
  <c r="L57" s="1"/>
  <c r="K58"/>
  <c r="J58"/>
  <c r="L55"/>
  <c r="K55"/>
  <c r="J55"/>
  <c r="L54"/>
  <c r="K54"/>
  <c r="J54"/>
  <c r="L53"/>
  <c r="K53"/>
  <c r="J53"/>
  <c r="L47"/>
  <c r="K47"/>
  <c r="J47"/>
  <c r="L46"/>
  <c r="K46"/>
  <c r="J46"/>
  <c r="L45"/>
  <c r="K45"/>
  <c r="J45"/>
  <c r="L44"/>
  <c r="K44"/>
  <c r="J44"/>
  <c r="L43"/>
  <c r="K43"/>
  <c r="J43"/>
  <c r="L42"/>
  <c r="K42"/>
  <c r="J42"/>
  <c r="L41"/>
  <c r="K41"/>
  <c r="J41"/>
  <c r="L40"/>
  <c r="K40"/>
  <c r="J40"/>
  <c r="L39"/>
  <c r="K39"/>
  <c r="J39"/>
  <c r="L38"/>
  <c r="K38"/>
  <c r="J38"/>
  <c r="L37"/>
  <c r="K37"/>
  <c r="J37"/>
  <c r="L36"/>
  <c r="K36"/>
  <c r="J36"/>
  <c r="L35"/>
  <c r="K35"/>
  <c r="J35"/>
  <c r="L34"/>
  <c r="K34"/>
  <c r="J34"/>
  <c r="L33"/>
  <c r="K33"/>
  <c r="J33"/>
  <c r="L32"/>
  <c r="K32"/>
  <c r="J32"/>
  <c r="L31"/>
  <c r="K31"/>
  <c r="J31"/>
  <c r="L30"/>
  <c r="K30"/>
  <c r="J30"/>
  <c r="L29"/>
  <c r="K29"/>
  <c r="J29"/>
  <c r="L28"/>
  <c r="K28"/>
  <c r="J28"/>
  <c r="L27"/>
  <c r="K27"/>
  <c r="J27"/>
  <c r="L26"/>
  <c r="K26"/>
  <c r="J26"/>
  <c r="L25"/>
  <c r="K25"/>
  <c r="J25"/>
  <c r="L24"/>
  <c r="K24"/>
  <c r="J24"/>
  <c r="L23"/>
  <c r="K23"/>
  <c r="J23"/>
  <c r="L22"/>
  <c r="K22"/>
  <c r="J22"/>
  <c r="L21"/>
  <c r="K21"/>
  <c r="J21"/>
  <c r="L20"/>
  <c r="K20"/>
  <c r="J20"/>
  <c r="L19"/>
  <c r="K19"/>
  <c r="J19"/>
  <c r="L18"/>
  <c r="K18"/>
  <c r="J18"/>
  <c r="L17"/>
  <c r="K17"/>
  <c r="J17"/>
  <c r="L16"/>
  <c r="K16"/>
  <c r="J16"/>
  <c r="L15"/>
  <c r="K15"/>
  <c r="J15"/>
  <c r="L14"/>
  <c r="K14"/>
  <c r="J14"/>
  <c r="L10"/>
  <c r="L11" s="1"/>
  <c r="K10"/>
  <c r="K11" s="1"/>
  <c r="J10"/>
  <c r="J11" s="1"/>
  <c r="D352" i="15" l="1"/>
  <c r="D372" s="1"/>
  <c r="D169"/>
  <c r="D355" s="1"/>
  <c r="D375" s="1"/>
  <c r="S117" i="6"/>
  <c r="V49"/>
  <c r="X49"/>
  <c r="V52"/>
  <c r="X52"/>
  <c r="V57"/>
  <c r="X57"/>
  <c r="X109" s="1"/>
  <c r="X110" s="1"/>
  <c r="V117"/>
  <c r="X117"/>
  <c r="V124"/>
  <c r="X124"/>
  <c r="AJ11" i="3"/>
  <c r="J351" i="15"/>
  <c r="L351" s="1"/>
  <c r="I371"/>
  <c r="J371" s="1"/>
  <c r="J353"/>
  <c r="L353" s="1"/>
  <c r="I373"/>
  <c r="J373" s="1"/>
  <c r="J28"/>
  <c r="W25" i="1"/>
  <c r="X15"/>
  <c r="X25"/>
  <c r="AD22"/>
  <c r="Y22"/>
  <c r="AD24"/>
  <c r="Y24"/>
  <c r="AD26"/>
  <c r="Y26"/>
  <c r="AD29"/>
  <c r="Y29"/>
  <c r="AD31"/>
  <c r="Y31"/>
  <c r="AD34"/>
  <c r="Y34"/>
  <c r="AD36"/>
  <c r="Y36"/>
  <c r="AD38"/>
  <c r="Y38"/>
  <c r="AG127"/>
  <c r="AO127" s="1"/>
  <c r="AH127"/>
  <c r="AG125"/>
  <c r="AH125"/>
  <c r="AG121"/>
  <c r="AH121"/>
  <c r="AG84"/>
  <c r="AH84"/>
  <c r="AG79"/>
  <c r="AO79" s="1"/>
  <c r="AH79"/>
  <c r="AL79"/>
  <c r="AG75"/>
  <c r="AO75" s="1"/>
  <c r="AH75"/>
  <c r="AG69"/>
  <c r="AO69" s="1"/>
  <c r="AH69"/>
  <c r="AG61"/>
  <c r="AO61" s="1"/>
  <c r="AH61"/>
  <c r="AG47"/>
  <c r="AO47" s="1"/>
  <c r="AH47"/>
  <c r="AG19"/>
  <c r="AO19" s="1"/>
  <c r="AH19"/>
  <c r="AL19"/>
  <c r="AG289"/>
  <c r="AH289"/>
  <c r="AG126"/>
  <c r="AH126"/>
  <c r="AG124"/>
  <c r="AH124"/>
  <c r="AG122"/>
  <c r="AH122"/>
  <c r="AG120"/>
  <c r="AO120" s="1"/>
  <c r="AL120"/>
  <c r="AH120"/>
  <c r="AG118"/>
  <c r="AO118" s="1"/>
  <c r="AH118"/>
  <c r="AL118"/>
  <c r="AG83"/>
  <c r="AO83" s="1"/>
  <c r="AH83"/>
  <c r="AL83"/>
  <c r="AG80"/>
  <c r="AO80" s="1"/>
  <c r="AH80"/>
  <c r="AL80"/>
  <c r="AG78"/>
  <c r="AO78" s="1"/>
  <c r="AL78"/>
  <c r="AH78"/>
  <c r="AG76"/>
  <c r="AO76" s="1"/>
  <c r="AH76"/>
  <c r="AG74"/>
  <c r="AO74" s="1"/>
  <c r="AH74"/>
  <c r="AG72"/>
  <c r="AO72" s="1"/>
  <c r="AH72"/>
  <c r="AG68"/>
  <c r="AO68" s="1"/>
  <c r="AH68"/>
  <c r="AG64"/>
  <c r="AO64" s="1"/>
  <c r="AH64"/>
  <c r="AL64"/>
  <c r="AG48"/>
  <c r="AO48" s="1"/>
  <c r="AH48"/>
  <c r="AG44"/>
  <c r="AO44" s="1"/>
  <c r="AH44"/>
  <c r="AG41"/>
  <c r="AO41" s="1"/>
  <c r="AH41"/>
  <c r="AL41"/>
  <c r="AG20"/>
  <c r="AO20" s="1"/>
  <c r="AL20"/>
  <c r="AH20"/>
  <c r="AG123"/>
  <c r="AH123"/>
  <c r="AG119"/>
  <c r="AO119" s="1"/>
  <c r="AH119"/>
  <c r="AL119"/>
  <c r="AG82"/>
  <c r="AO82" s="1"/>
  <c r="AH82"/>
  <c r="AL82"/>
  <c r="AG77"/>
  <c r="AO77" s="1"/>
  <c r="AH77"/>
  <c r="AG73"/>
  <c r="AO73" s="1"/>
  <c r="AH73"/>
  <c r="AG66"/>
  <c r="AO66" s="1"/>
  <c r="AH66"/>
  <c r="AL66"/>
  <c r="AG43"/>
  <c r="AO43" s="1"/>
  <c r="AH43"/>
  <c r="AL43"/>
  <c r="AG21"/>
  <c r="AO21" s="1"/>
  <c r="AL21"/>
  <c r="AH21"/>
  <c r="AD11"/>
  <c r="Y11"/>
  <c r="AD23"/>
  <c r="Y23"/>
  <c r="AD25"/>
  <c r="Y25"/>
  <c r="AD28"/>
  <c r="Y28"/>
  <c r="AD30"/>
  <c r="Y30"/>
  <c r="AD32"/>
  <c r="Y32"/>
  <c r="AD35"/>
  <c r="Y35"/>
  <c r="AD37"/>
  <c r="Y37"/>
  <c r="AD18"/>
  <c r="Y18"/>
  <c r="I11" i="3"/>
  <c r="AL59" i="1"/>
  <c r="AH59"/>
  <c r="AG59"/>
  <c r="AO59" s="1"/>
  <c r="AL58"/>
  <c r="AH58"/>
  <c r="AG58"/>
  <c r="AO58" s="1"/>
  <c r="AI277"/>
  <c r="AM277"/>
  <c r="AG277"/>
  <c r="AO277" s="1"/>
  <c r="AM268"/>
  <c r="AI268"/>
  <c r="AG268"/>
  <c r="AM230"/>
  <c r="AI230"/>
  <c r="AG230"/>
  <c r="AO230" s="1"/>
  <c r="AM217"/>
  <c r="AI217"/>
  <c r="AG217"/>
  <c r="AM198"/>
  <c r="AI198"/>
  <c r="AG198"/>
  <c r="AM191"/>
  <c r="AI191"/>
  <c r="AG191"/>
  <c r="AO191" s="1"/>
  <c r="AM172"/>
  <c r="AI172"/>
  <c r="AG172"/>
  <c r="AM143"/>
  <c r="AI143"/>
  <c r="AG143"/>
  <c r="AJ190"/>
  <c r="AJ172"/>
  <c r="AJ152"/>
  <c r="AI276"/>
  <c r="AM276"/>
  <c r="AG276"/>
  <c r="AM218"/>
  <c r="AI218"/>
  <c r="AG218"/>
  <c r="AO218" s="1"/>
  <c r="AM207"/>
  <c r="AI207"/>
  <c r="AG207"/>
  <c r="AM173"/>
  <c r="AI173"/>
  <c r="AG173"/>
  <c r="AO173" s="1"/>
  <c r="AI133"/>
  <c r="AM133"/>
  <c r="AG133"/>
  <c r="Y236"/>
  <c r="AJ276"/>
  <c r="AJ260"/>
  <c r="AJ251"/>
  <c r="AJ229"/>
  <c r="AJ207"/>
  <c r="AJ198"/>
  <c r="AJ162"/>
  <c r="AJ133"/>
  <c r="AI261"/>
  <c r="AM261"/>
  <c r="AG261"/>
  <c r="AO261" s="1"/>
  <c r="AI252"/>
  <c r="AM252"/>
  <c r="AG252"/>
  <c r="AO252" s="1"/>
  <c r="AM237"/>
  <c r="AI237"/>
  <c r="AG237"/>
  <c r="AM208"/>
  <c r="AI208"/>
  <c r="AG208"/>
  <c r="AO208" s="1"/>
  <c r="AI163"/>
  <c r="AG163"/>
  <c r="AO163" s="1"/>
  <c r="AI152"/>
  <c r="AM152"/>
  <c r="AG152"/>
  <c r="AI134"/>
  <c r="AM134"/>
  <c r="AG134"/>
  <c r="AO134" s="1"/>
  <c r="AJ268"/>
  <c r="AJ237"/>
  <c r="AJ217"/>
  <c r="AJ183"/>
  <c r="AJ143"/>
  <c r="AI269"/>
  <c r="AM269"/>
  <c r="AG269"/>
  <c r="AO269" s="1"/>
  <c r="AM260"/>
  <c r="AI260"/>
  <c r="AG260"/>
  <c r="AI251"/>
  <c r="AM251"/>
  <c r="AG251"/>
  <c r="AI238"/>
  <c r="AM238"/>
  <c r="AG238"/>
  <c r="AO238" s="1"/>
  <c r="AM229"/>
  <c r="AI229"/>
  <c r="AG229"/>
  <c r="AM199"/>
  <c r="AI199"/>
  <c r="AG199"/>
  <c r="AO199" s="1"/>
  <c r="AI190"/>
  <c r="AM190"/>
  <c r="AG190"/>
  <c r="AM162"/>
  <c r="AI162"/>
  <c r="AG162"/>
  <c r="AI153"/>
  <c r="AM153"/>
  <c r="AG153"/>
  <c r="AO153" s="1"/>
  <c r="AI144"/>
  <c r="AM144"/>
  <c r="AG144"/>
  <c r="AO144" s="1"/>
  <c r="Y142"/>
  <c r="Y250"/>
  <c r="Y161"/>
  <c r="K117" i="6"/>
  <c r="N117"/>
  <c r="P117"/>
  <c r="P120"/>
  <c r="N124"/>
  <c r="P124"/>
  <c r="O124"/>
  <c r="R117"/>
  <c r="T117"/>
  <c r="W117"/>
  <c r="M49" i="18"/>
  <c r="P46"/>
  <c r="J42" i="15"/>
  <c r="P39" i="1"/>
  <c r="N39"/>
  <c r="O39"/>
  <c r="H352" i="15"/>
  <c r="J21"/>
  <c r="X39" i="1"/>
  <c r="W39"/>
  <c r="V39"/>
  <c r="X33"/>
  <c r="W33"/>
  <c r="V33"/>
  <c r="X27"/>
  <c r="W27"/>
  <c r="V27"/>
  <c r="W120" i="6"/>
  <c r="W124"/>
  <c r="K124"/>
  <c r="J124"/>
  <c r="N49"/>
  <c r="P49"/>
  <c r="K57"/>
  <c r="J57"/>
  <c r="N52"/>
  <c r="P52"/>
  <c r="L52"/>
  <c r="L109" s="1"/>
  <c r="K120"/>
  <c r="K129"/>
  <c r="K128" s="1"/>
  <c r="J130"/>
  <c r="L130"/>
  <c r="O120"/>
  <c r="P57"/>
  <c r="O57"/>
  <c r="N57"/>
  <c r="N109" s="1"/>
  <c r="N110" s="1"/>
  <c r="I60" i="15"/>
  <c r="J60" s="1"/>
  <c r="I163"/>
  <c r="I352"/>
  <c r="I372" s="1"/>
  <c r="F24"/>
  <c r="G22"/>
  <c r="G353" s="1"/>
  <c r="H58"/>
  <c r="H22" s="1"/>
  <c r="H353" s="1"/>
  <c r="G18"/>
  <c r="G355" s="1"/>
  <c r="I18"/>
  <c r="F223"/>
  <c r="F18"/>
  <c r="K52" i="6"/>
  <c r="J120"/>
  <c r="J128"/>
  <c r="L120"/>
  <c r="O49"/>
  <c r="N120"/>
  <c r="N129"/>
  <c r="P129"/>
  <c r="O130"/>
  <c r="W49"/>
  <c r="W52"/>
  <c r="X120"/>
  <c r="W129"/>
  <c r="V130"/>
  <c r="V128" s="1"/>
  <c r="X130"/>
  <c r="X128" s="1"/>
  <c r="AI11" i="3"/>
  <c r="M11"/>
  <c r="K49" i="6"/>
  <c r="J52"/>
  <c r="V120"/>
  <c r="X11" i="13"/>
  <c r="AR11" s="1"/>
  <c r="W11"/>
  <c r="V11"/>
  <c r="Q11"/>
  <c r="Q13"/>
  <c r="J49" i="6"/>
  <c r="L49"/>
  <c r="P109"/>
  <c r="P110" s="1"/>
  <c r="W109"/>
  <c r="J109"/>
  <c r="J110" s="1"/>
  <c r="J132" s="1"/>
  <c r="O52"/>
  <c r="V109"/>
  <c r="V110" s="1"/>
  <c r="AF11" i="3"/>
  <c r="AH11"/>
  <c r="W128" i="6"/>
  <c r="O109"/>
  <c r="O110" s="1"/>
  <c r="N128"/>
  <c r="P128"/>
  <c r="O129"/>
  <c r="O128" s="1"/>
  <c r="K109"/>
  <c r="K110" s="1"/>
  <c r="K132" s="1"/>
  <c r="L129"/>
  <c r="L128" s="1"/>
  <c r="L110" l="1"/>
  <c r="AF15" i="1"/>
  <c r="Y15"/>
  <c r="X50"/>
  <c r="AF50" s="1"/>
  <c r="AF25"/>
  <c r="AJ25" s="1"/>
  <c r="T24" i="6"/>
  <c r="AE25" i="1"/>
  <c r="S24" i="6"/>
  <c r="S26"/>
  <c r="AE27" i="1"/>
  <c r="R32" i="6"/>
  <c r="AD33" i="1"/>
  <c r="Y33"/>
  <c r="T32" i="6"/>
  <c r="AF33" i="1"/>
  <c r="AJ33" s="1"/>
  <c r="S38" i="6"/>
  <c r="AE39" i="1"/>
  <c r="O38" i="6"/>
  <c r="S39" i="1"/>
  <c r="P38" i="6"/>
  <c r="T39" i="1"/>
  <c r="AG38"/>
  <c r="AO38" s="1"/>
  <c r="AH38"/>
  <c r="AL38"/>
  <c r="AG36"/>
  <c r="AO36" s="1"/>
  <c r="AL36"/>
  <c r="AH36"/>
  <c r="AG34"/>
  <c r="AO34" s="1"/>
  <c r="AH34"/>
  <c r="AL34"/>
  <c r="AG31"/>
  <c r="AO31" s="1"/>
  <c r="AH31"/>
  <c r="AL31"/>
  <c r="AG29"/>
  <c r="AO29" s="1"/>
  <c r="AL29"/>
  <c r="AH29"/>
  <c r="AG26"/>
  <c r="AO26" s="1"/>
  <c r="AH26"/>
  <c r="AL26"/>
  <c r="AG24"/>
  <c r="AO24" s="1"/>
  <c r="AL24"/>
  <c r="AH24"/>
  <c r="AG22"/>
  <c r="AO22" s="1"/>
  <c r="AH22"/>
  <c r="R26" i="6"/>
  <c r="AD27" i="1"/>
  <c r="Y27"/>
  <c r="T26" i="6"/>
  <c r="AF27" i="1"/>
  <c r="AJ27" s="1"/>
  <c r="S32" i="6"/>
  <c r="AE33" i="1"/>
  <c r="R38" i="6"/>
  <c r="AD39" i="1"/>
  <c r="Y39"/>
  <c r="T38" i="6"/>
  <c r="AF39" i="1"/>
  <c r="R39"/>
  <c r="Q39"/>
  <c r="AG18"/>
  <c r="AO18" s="1"/>
  <c r="AH18"/>
  <c r="AL18"/>
  <c r="AG37"/>
  <c r="AO37" s="1"/>
  <c r="AL37"/>
  <c r="AH37"/>
  <c r="AG35"/>
  <c r="AO35" s="1"/>
  <c r="AH35"/>
  <c r="AL35"/>
  <c r="AG32"/>
  <c r="AO32" s="1"/>
  <c r="AL32"/>
  <c r="AH32"/>
  <c r="AG30"/>
  <c r="AO30" s="1"/>
  <c r="AH30"/>
  <c r="AL30"/>
  <c r="AG28"/>
  <c r="AO28" s="1"/>
  <c r="AL28"/>
  <c r="AH28"/>
  <c r="AG25"/>
  <c r="AO25" s="1"/>
  <c r="AL25"/>
  <c r="AH25"/>
  <c r="AG23"/>
  <c r="AO23" s="1"/>
  <c r="AH23"/>
  <c r="AG11"/>
  <c r="AO11" s="1"/>
  <c r="AL11"/>
  <c r="AH11"/>
  <c r="AO229"/>
  <c r="AO237"/>
  <c r="AO133"/>
  <c r="AO276"/>
  <c r="AO143"/>
  <c r="AO172"/>
  <c r="AO268"/>
  <c r="AO162"/>
  <c r="AO190"/>
  <c r="AO251"/>
  <c r="AO260"/>
  <c r="AO152"/>
  <c r="AO207"/>
  <c r="AO198"/>
  <c r="AO217"/>
  <c r="Y11" i="13"/>
  <c r="J352" i="15"/>
  <c r="L352" s="1"/>
  <c r="H372"/>
  <c r="J372" s="1"/>
  <c r="N38" i="6"/>
  <c r="I24" i="15"/>
  <c r="W110" i="6"/>
  <c r="L132"/>
  <c r="H9" i="3" s="1"/>
  <c r="X132" i="6"/>
  <c r="V132"/>
  <c r="O132"/>
  <c r="I169" i="15"/>
  <c r="J169" s="1"/>
  <c r="H60"/>
  <c r="F169"/>
  <c r="F355" s="1"/>
  <c r="G9" i="3"/>
  <c r="F9"/>
  <c r="AK11"/>
  <c r="W132" i="6"/>
  <c r="N132"/>
  <c r="P132"/>
  <c r="AJ15" i="1" l="1"/>
  <c r="AG15"/>
  <c r="AO15" s="1"/>
  <c r="I355" i="15"/>
  <c r="I375" s="1"/>
  <c r="AI25" i="1"/>
  <c r="AM25"/>
  <c r="AH39"/>
  <c r="AL39"/>
  <c r="U39"/>
  <c r="AI33"/>
  <c r="AM33"/>
  <c r="AJ39"/>
  <c r="AN39"/>
  <c r="AM39"/>
  <c r="AI39"/>
  <c r="AG39"/>
  <c r="AG27"/>
  <c r="AO27" s="1"/>
  <c r="AH27"/>
  <c r="AL27"/>
  <c r="AG33"/>
  <c r="AO33" s="1"/>
  <c r="AL33"/>
  <c r="AH33"/>
  <c r="AI27"/>
  <c r="AM27"/>
  <c r="AD9" i="13"/>
  <c r="AE9"/>
  <c r="AF9"/>
  <c r="I9" i="3"/>
  <c r="H24" i="15"/>
  <c r="X9" i="13"/>
  <c r="V9"/>
  <c r="Q9"/>
  <c r="W9"/>
  <c r="AG9"/>
  <c r="H39" i="6"/>
  <c r="G39"/>
  <c r="H20"/>
  <c r="G20"/>
  <c r="F39"/>
  <c r="F20"/>
  <c r="I20" s="1"/>
  <c r="AO39" i="1" l="1"/>
  <c r="I39" i="6"/>
  <c r="H355" i="15"/>
  <c r="J24"/>
  <c r="Y9" i="13"/>
  <c r="AE302" i="7"/>
  <c r="AF302"/>
  <c r="J355" i="15" l="1"/>
  <c r="L355" s="1"/>
  <c r="H375"/>
  <c r="J375" s="1"/>
  <c r="J377" s="1"/>
  <c r="D313" i="7" l="1"/>
  <c r="C313"/>
  <c r="T72"/>
  <c r="S72"/>
  <c r="R72"/>
  <c r="U72" s="1"/>
  <c r="H72"/>
  <c r="G72"/>
  <c r="F72"/>
  <c r="D72"/>
  <c r="C72"/>
  <c r="T68"/>
  <c r="S68"/>
  <c r="R68"/>
  <c r="U68" s="1"/>
  <c r="H68"/>
  <c r="G68"/>
  <c r="F68"/>
  <c r="D68"/>
  <c r="C68"/>
  <c r="B68"/>
  <c r="E68" s="1"/>
  <c r="T64"/>
  <c r="S64"/>
  <c r="R64"/>
  <c r="H64"/>
  <c r="G64"/>
  <c r="F64"/>
  <c r="I64" s="1"/>
  <c r="D64"/>
  <c r="C64"/>
  <c r="B64"/>
  <c r="T59"/>
  <c r="S59"/>
  <c r="R59"/>
  <c r="U59" s="1"/>
  <c r="H59"/>
  <c r="G59"/>
  <c r="F59"/>
  <c r="D59"/>
  <c r="C59"/>
  <c r="T52"/>
  <c r="S52"/>
  <c r="R52"/>
  <c r="U52" s="1"/>
  <c r="H52"/>
  <c r="G52"/>
  <c r="F52"/>
  <c r="D52"/>
  <c r="C52"/>
  <c r="T48"/>
  <c r="S48"/>
  <c r="R48"/>
  <c r="U48" s="1"/>
  <c r="D48"/>
  <c r="C48"/>
  <c r="T28"/>
  <c r="S28"/>
  <c r="R28"/>
  <c r="D28"/>
  <c r="C28"/>
  <c r="T22"/>
  <c r="S22"/>
  <c r="R22"/>
  <c r="U22" s="1"/>
  <c r="D22"/>
  <c r="C22"/>
  <c r="L8"/>
  <c r="AF8" s="1"/>
  <c r="K8"/>
  <c r="J8"/>
  <c r="X284"/>
  <c r="W284"/>
  <c r="V284"/>
  <c r="X282"/>
  <c r="W282"/>
  <c r="V282"/>
  <c r="X280"/>
  <c r="W280"/>
  <c r="V280"/>
  <c r="X278"/>
  <c r="W278"/>
  <c r="V278"/>
  <c r="X277"/>
  <c r="W277"/>
  <c r="V277"/>
  <c r="X273"/>
  <c r="W273"/>
  <c r="V273"/>
  <c r="X268"/>
  <c r="W268"/>
  <c r="V268"/>
  <c r="Y268" s="1"/>
  <c r="X263"/>
  <c r="W263"/>
  <c r="V263"/>
  <c r="X258"/>
  <c r="W258"/>
  <c r="V258"/>
  <c r="Y258" s="1"/>
  <c r="X253"/>
  <c r="W253"/>
  <c r="V253"/>
  <c r="X248"/>
  <c r="W248"/>
  <c r="V248"/>
  <c r="Y248" s="1"/>
  <c r="X243"/>
  <c r="W243"/>
  <c r="V243"/>
  <c r="X238"/>
  <c r="W238"/>
  <c r="V238"/>
  <c r="Y238" s="1"/>
  <c r="X233"/>
  <c r="W233"/>
  <c r="V233"/>
  <c r="X228"/>
  <c r="W228"/>
  <c r="V228"/>
  <c r="Y228" s="1"/>
  <c r="X223"/>
  <c r="W223"/>
  <c r="V223"/>
  <c r="X218"/>
  <c r="W218"/>
  <c r="V218"/>
  <c r="Y218" s="1"/>
  <c r="X213"/>
  <c r="W213"/>
  <c r="V213"/>
  <c r="X208"/>
  <c r="W208"/>
  <c r="V208"/>
  <c r="Y208" s="1"/>
  <c r="X203"/>
  <c r="W203"/>
  <c r="V203"/>
  <c r="X198"/>
  <c r="W198"/>
  <c r="V198"/>
  <c r="Y198" s="1"/>
  <c r="X190"/>
  <c r="W190"/>
  <c r="V190"/>
  <c r="X186"/>
  <c r="W186"/>
  <c r="V186"/>
  <c r="Y186" s="1"/>
  <c r="X182"/>
  <c r="W182"/>
  <c r="V182"/>
  <c r="X178"/>
  <c r="W178"/>
  <c r="V178"/>
  <c r="Y178" s="1"/>
  <c r="X173"/>
  <c r="W173"/>
  <c r="V173"/>
  <c r="X163"/>
  <c r="W163"/>
  <c r="V163"/>
  <c r="Y163" s="1"/>
  <c r="X159"/>
  <c r="W159"/>
  <c r="V159"/>
  <c r="X151"/>
  <c r="W151"/>
  <c r="V151"/>
  <c r="Y151" s="1"/>
  <c r="X145"/>
  <c r="W145"/>
  <c r="V145"/>
  <c r="X140"/>
  <c r="W140"/>
  <c r="V140"/>
  <c r="Y140" s="1"/>
  <c r="X136"/>
  <c r="W136"/>
  <c r="V136"/>
  <c r="X133"/>
  <c r="W133"/>
  <c r="V133"/>
  <c r="Y133" s="1"/>
  <c r="X126"/>
  <c r="W126"/>
  <c r="V126"/>
  <c r="X120"/>
  <c r="W120"/>
  <c r="V120"/>
  <c r="X114"/>
  <c r="W114"/>
  <c r="V114"/>
  <c r="X109"/>
  <c r="W109"/>
  <c r="V109"/>
  <c r="Y109" s="1"/>
  <c r="X102"/>
  <c r="W102"/>
  <c r="V102"/>
  <c r="X83"/>
  <c r="W83"/>
  <c r="V83"/>
  <c r="X81"/>
  <c r="W81"/>
  <c r="V81"/>
  <c r="X79"/>
  <c r="W79"/>
  <c r="V79"/>
  <c r="Y79" s="1"/>
  <c r="X75"/>
  <c r="W75"/>
  <c r="V75"/>
  <c r="X71"/>
  <c r="W71"/>
  <c r="V71"/>
  <c r="Y71" s="1"/>
  <c r="X67"/>
  <c r="W67"/>
  <c r="V67"/>
  <c r="X63"/>
  <c r="W63"/>
  <c r="V63"/>
  <c r="Y63" s="1"/>
  <c r="X62"/>
  <c r="W62"/>
  <c r="V62"/>
  <c r="X58"/>
  <c r="W58"/>
  <c r="V58"/>
  <c r="Y58" s="1"/>
  <c r="X57"/>
  <c r="W57"/>
  <c r="V57"/>
  <c r="X55"/>
  <c r="W55"/>
  <c r="V55"/>
  <c r="Y55" s="1"/>
  <c r="X54"/>
  <c r="W54"/>
  <c r="V54"/>
  <c r="X53"/>
  <c r="W53"/>
  <c r="V53"/>
  <c r="Y53" s="1"/>
  <c r="X50"/>
  <c r="W50"/>
  <c r="V50"/>
  <c r="Y50" s="1"/>
  <c r="X49"/>
  <c r="W49"/>
  <c r="V49"/>
  <c r="Y49" s="1"/>
  <c r="X47"/>
  <c r="W47"/>
  <c r="V47"/>
  <c r="X30"/>
  <c r="W30"/>
  <c r="V30"/>
  <c r="Y30" s="1"/>
  <c r="X29"/>
  <c r="W29"/>
  <c r="V29"/>
  <c r="X24"/>
  <c r="W24"/>
  <c r="V24"/>
  <c r="Y24" s="1"/>
  <c r="X23"/>
  <c r="W23"/>
  <c r="V23"/>
  <c r="X21"/>
  <c r="W21"/>
  <c r="V21"/>
  <c r="Y21" s="1"/>
  <c r="X20"/>
  <c r="W20"/>
  <c r="V20"/>
  <c r="X14"/>
  <c r="W14"/>
  <c r="V14"/>
  <c r="Y14" s="1"/>
  <c r="X13"/>
  <c r="W13"/>
  <c r="V13"/>
  <c r="X9"/>
  <c r="W9"/>
  <c r="L284"/>
  <c r="AF284" s="1"/>
  <c r="K284"/>
  <c r="AE284" s="1"/>
  <c r="J284"/>
  <c r="M284" s="1"/>
  <c r="L282"/>
  <c r="AF282" s="1"/>
  <c r="K282"/>
  <c r="AE282" s="1"/>
  <c r="J282"/>
  <c r="M282" s="1"/>
  <c r="L280"/>
  <c r="AF280" s="1"/>
  <c r="K280"/>
  <c r="AE280" s="1"/>
  <c r="J280"/>
  <c r="M280" s="1"/>
  <c r="L278"/>
  <c r="K278"/>
  <c r="J278"/>
  <c r="L277"/>
  <c r="K277"/>
  <c r="J277"/>
  <c r="L273"/>
  <c r="K273"/>
  <c r="J273"/>
  <c r="L271"/>
  <c r="AF271" s="1"/>
  <c r="K271"/>
  <c r="J271"/>
  <c r="L270"/>
  <c r="K270"/>
  <c r="J270"/>
  <c r="L268"/>
  <c r="AF268" s="1"/>
  <c r="K268"/>
  <c r="AE268" s="1"/>
  <c r="J268"/>
  <c r="M268" s="1"/>
  <c r="L266"/>
  <c r="J266"/>
  <c r="L265"/>
  <c r="K265"/>
  <c r="J265"/>
  <c r="L263"/>
  <c r="AF263" s="1"/>
  <c r="K263"/>
  <c r="AE263" s="1"/>
  <c r="J263"/>
  <c r="L261"/>
  <c r="AF261" s="1"/>
  <c r="K261"/>
  <c r="J261"/>
  <c r="L260"/>
  <c r="K260"/>
  <c r="J260"/>
  <c r="L258"/>
  <c r="AF258" s="1"/>
  <c r="K258"/>
  <c r="AE258" s="1"/>
  <c r="J258"/>
  <c r="M258" s="1"/>
  <c r="L256"/>
  <c r="AF256" s="1"/>
  <c r="K256"/>
  <c r="J256"/>
  <c r="L255"/>
  <c r="J255"/>
  <c r="L253"/>
  <c r="AF253" s="1"/>
  <c r="K253"/>
  <c r="AE253" s="1"/>
  <c r="J253"/>
  <c r="K251"/>
  <c r="J251"/>
  <c r="L250"/>
  <c r="K250"/>
  <c r="J250"/>
  <c r="L248"/>
  <c r="AF248" s="1"/>
  <c r="K248"/>
  <c r="AE248" s="1"/>
  <c r="J248"/>
  <c r="M248" s="1"/>
  <c r="L246"/>
  <c r="AF246" s="1"/>
  <c r="K246"/>
  <c r="J246"/>
  <c r="L245"/>
  <c r="AF245" s="1"/>
  <c r="K245"/>
  <c r="J245"/>
  <c r="L243"/>
  <c r="AF243" s="1"/>
  <c r="K243"/>
  <c r="AE243" s="1"/>
  <c r="J243"/>
  <c r="L241"/>
  <c r="K241"/>
  <c r="J241"/>
  <c r="L240"/>
  <c r="K240"/>
  <c r="J240"/>
  <c r="L238"/>
  <c r="AF238" s="1"/>
  <c r="K238"/>
  <c r="AE238" s="1"/>
  <c r="J238"/>
  <c r="M238" s="1"/>
  <c r="L236"/>
  <c r="AF236" s="1"/>
  <c r="K236"/>
  <c r="J236"/>
  <c r="L235"/>
  <c r="K235"/>
  <c r="J235"/>
  <c r="L233"/>
  <c r="AF233" s="1"/>
  <c r="K233"/>
  <c r="AE233" s="1"/>
  <c r="J233"/>
  <c r="L231"/>
  <c r="AF231" s="1"/>
  <c r="K231"/>
  <c r="J231"/>
  <c r="L230"/>
  <c r="K230"/>
  <c r="J230"/>
  <c r="L228"/>
  <c r="AF228" s="1"/>
  <c r="K228"/>
  <c r="AE228" s="1"/>
  <c r="J228"/>
  <c r="M228" s="1"/>
  <c r="L226"/>
  <c r="K226"/>
  <c r="J226"/>
  <c r="L225"/>
  <c r="K225"/>
  <c r="J225"/>
  <c r="L223"/>
  <c r="AF223" s="1"/>
  <c r="K223"/>
  <c r="AE223" s="1"/>
  <c r="J223"/>
  <c r="L221"/>
  <c r="AF221" s="1"/>
  <c r="K221"/>
  <c r="J221"/>
  <c r="L220"/>
  <c r="K220"/>
  <c r="J220"/>
  <c r="L218"/>
  <c r="AF218" s="1"/>
  <c r="K218"/>
  <c r="AE218" s="1"/>
  <c r="J218"/>
  <c r="M218" s="1"/>
  <c r="L216"/>
  <c r="AF216" s="1"/>
  <c r="K216"/>
  <c r="J216"/>
  <c r="L215"/>
  <c r="K215"/>
  <c r="J215"/>
  <c r="L213"/>
  <c r="AF213" s="1"/>
  <c r="K213"/>
  <c r="AE213" s="1"/>
  <c r="J213"/>
  <c r="L211"/>
  <c r="AF211" s="1"/>
  <c r="K211"/>
  <c r="J211"/>
  <c r="L210"/>
  <c r="K210"/>
  <c r="J210"/>
  <c r="L208"/>
  <c r="AF208" s="1"/>
  <c r="K208"/>
  <c r="AE208" s="1"/>
  <c r="J208"/>
  <c r="M208" s="1"/>
  <c r="L206"/>
  <c r="AF206" s="1"/>
  <c r="K206"/>
  <c r="AE206" s="1"/>
  <c r="J206"/>
  <c r="L205"/>
  <c r="K205"/>
  <c r="J205"/>
  <c r="L203"/>
  <c r="AF203" s="1"/>
  <c r="K203"/>
  <c r="AE203" s="1"/>
  <c r="J203"/>
  <c r="L201"/>
  <c r="AF201" s="1"/>
  <c r="K201"/>
  <c r="J201"/>
  <c r="L200"/>
  <c r="AF200" s="1"/>
  <c r="K200"/>
  <c r="J200"/>
  <c r="L198"/>
  <c r="AF198" s="1"/>
  <c r="K198"/>
  <c r="AE198" s="1"/>
  <c r="J198"/>
  <c r="M198" s="1"/>
  <c r="L196"/>
  <c r="AF196" s="1"/>
  <c r="K196"/>
  <c r="J196"/>
  <c r="L195"/>
  <c r="AF195" s="1"/>
  <c r="K195"/>
  <c r="J195"/>
  <c r="L190"/>
  <c r="K190"/>
  <c r="J190"/>
  <c r="L186"/>
  <c r="AF186" s="1"/>
  <c r="K186"/>
  <c r="AE186" s="1"/>
  <c r="J186"/>
  <c r="M186" s="1"/>
  <c r="L182"/>
  <c r="AF182" s="1"/>
  <c r="K182"/>
  <c r="AE182" s="1"/>
  <c r="J182"/>
  <c r="L178"/>
  <c r="AF178" s="1"/>
  <c r="K178"/>
  <c r="AE178" s="1"/>
  <c r="J178"/>
  <c r="M178" s="1"/>
  <c r="L173"/>
  <c r="AF173" s="1"/>
  <c r="K173"/>
  <c r="AE173" s="1"/>
  <c r="J173"/>
  <c r="L163"/>
  <c r="AF163" s="1"/>
  <c r="K163"/>
  <c r="AE163" s="1"/>
  <c r="J163"/>
  <c r="M163" s="1"/>
  <c r="L159"/>
  <c r="AF159" s="1"/>
  <c r="K159"/>
  <c r="AE159" s="1"/>
  <c r="J159"/>
  <c r="L151"/>
  <c r="AF151" s="1"/>
  <c r="K151"/>
  <c r="AE151" s="1"/>
  <c r="J151"/>
  <c r="M151" s="1"/>
  <c r="L145"/>
  <c r="AF145" s="1"/>
  <c r="K145"/>
  <c r="AE145" s="1"/>
  <c r="J145"/>
  <c r="L140"/>
  <c r="AF140" s="1"/>
  <c r="K140"/>
  <c r="AE140" s="1"/>
  <c r="J140"/>
  <c r="M140" s="1"/>
  <c r="L136"/>
  <c r="AF136" s="1"/>
  <c r="K136"/>
  <c r="AE136" s="1"/>
  <c r="J136"/>
  <c r="L133"/>
  <c r="AF133" s="1"/>
  <c r="K133"/>
  <c r="AE133" s="1"/>
  <c r="J133"/>
  <c r="M133" s="1"/>
  <c r="L126"/>
  <c r="AF126" s="1"/>
  <c r="K126"/>
  <c r="AE126" s="1"/>
  <c r="J126"/>
  <c r="L120"/>
  <c r="AF120" s="1"/>
  <c r="K120"/>
  <c r="AE120" s="1"/>
  <c r="J120"/>
  <c r="M120" s="1"/>
  <c r="L114"/>
  <c r="AF114" s="1"/>
  <c r="K114"/>
  <c r="AE114" s="1"/>
  <c r="J114"/>
  <c r="L109"/>
  <c r="AF109" s="1"/>
  <c r="K109"/>
  <c r="AE109" s="1"/>
  <c r="J109"/>
  <c r="M109" s="1"/>
  <c r="L102"/>
  <c r="K102"/>
  <c r="J102"/>
  <c r="L83"/>
  <c r="K83"/>
  <c r="J83"/>
  <c r="L81"/>
  <c r="K81"/>
  <c r="J81"/>
  <c r="L79"/>
  <c r="K79"/>
  <c r="J79"/>
  <c r="L75"/>
  <c r="K75"/>
  <c r="J75"/>
  <c r="L74"/>
  <c r="AF74" s="1"/>
  <c r="K74"/>
  <c r="J74"/>
  <c r="L73"/>
  <c r="AF73" s="1"/>
  <c r="K73"/>
  <c r="J73"/>
  <c r="L71"/>
  <c r="K71"/>
  <c r="J71"/>
  <c r="L70"/>
  <c r="K70"/>
  <c r="J70"/>
  <c r="L69"/>
  <c r="K69"/>
  <c r="J69"/>
  <c r="L67"/>
  <c r="K67"/>
  <c r="J67"/>
  <c r="L66"/>
  <c r="AF66" s="1"/>
  <c r="K66"/>
  <c r="AE66" s="1"/>
  <c r="J66"/>
  <c r="L65"/>
  <c r="AF65" s="1"/>
  <c r="K65"/>
  <c r="J65"/>
  <c r="L63"/>
  <c r="K63"/>
  <c r="J63"/>
  <c r="L62"/>
  <c r="AB62" s="1"/>
  <c r="K62"/>
  <c r="AA62" s="1"/>
  <c r="J62"/>
  <c r="L61"/>
  <c r="AF61" s="1"/>
  <c r="K61"/>
  <c r="J61"/>
  <c r="L60"/>
  <c r="AF60" s="1"/>
  <c r="K60"/>
  <c r="J60"/>
  <c r="L58"/>
  <c r="K58"/>
  <c r="J58"/>
  <c r="L57"/>
  <c r="K57"/>
  <c r="J57"/>
  <c r="L55"/>
  <c r="K55"/>
  <c r="J55"/>
  <c r="L54"/>
  <c r="AF54" s="1"/>
  <c r="K54"/>
  <c r="AE54" s="1"/>
  <c r="J54"/>
  <c r="L53"/>
  <c r="K53"/>
  <c r="J53"/>
  <c r="L51"/>
  <c r="K51"/>
  <c r="J51"/>
  <c r="L50"/>
  <c r="K50"/>
  <c r="J50"/>
  <c r="L49"/>
  <c r="K49"/>
  <c r="J49"/>
  <c r="L47"/>
  <c r="AB47" s="1"/>
  <c r="K47"/>
  <c r="AA47" s="1"/>
  <c r="J47"/>
  <c r="L46"/>
  <c r="K46"/>
  <c r="AE46" s="1"/>
  <c r="J46"/>
  <c r="L45"/>
  <c r="AF45" s="1"/>
  <c r="K45"/>
  <c r="J45"/>
  <c r="L44"/>
  <c r="AF44" s="1"/>
  <c r="K44"/>
  <c r="J44"/>
  <c r="L43"/>
  <c r="AF43" s="1"/>
  <c r="K43"/>
  <c r="J43"/>
  <c r="L42"/>
  <c r="AF42" s="1"/>
  <c r="K42"/>
  <c r="J42"/>
  <c r="L41"/>
  <c r="AF41" s="1"/>
  <c r="K41"/>
  <c r="J41"/>
  <c r="L40"/>
  <c r="K40"/>
  <c r="J40"/>
  <c r="L39"/>
  <c r="K39"/>
  <c r="J39"/>
  <c r="L38"/>
  <c r="AF38" s="1"/>
  <c r="K38"/>
  <c r="J38"/>
  <c r="L37"/>
  <c r="AF37" s="1"/>
  <c r="K37"/>
  <c r="J37"/>
  <c r="L36"/>
  <c r="K36"/>
  <c r="J36"/>
  <c r="L35"/>
  <c r="AF35" s="1"/>
  <c r="K35"/>
  <c r="J35"/>
  <c r="L34"/>
  <c r="AF34" s="1"/>
  <c r="K34"/>
  <c r="J34"/>
  <c r="L33"/>
  <c r="AF33" s="1"/>
  <c r="K33"/>
  <c r="J33"/>
  <c r="L32"/>
  <c r="K32"/>
  <c r="J32"/>
  <c r="L31"/>
  <c r="AF31" s="1"/>
  <c r="K31"/>
  <c r="J31"/>
  <c r="M31" s="1"/>
  <c r="L30"/>
  <c r="K30"/>
  <c r="J30"/>
  <c r="L29"/>
  <c r="K29"/>
  <c r="J29"/>
  <c r="L27"/>
  <c r="K27"/>
  <c r="J27"/>
  <c r="L26"/>
  <c r="AF26" s="1"/>
  <c r="K26"/>
  <c r="J26"/>
  <c r="M26" s="1"/>
  <c r="L25"/>
  <c r="AF25" s="1"/>
  <c r="K25"/>
  <c r="J25"/>
  <c r="L24"/>
  <c r="K24"/>
  <c r="J24"/>
  <c r="L23"/>
  <c r="K23"/>
  <c r="J23"/>
  <c r="L21"/>
  <c r="K21"/>
  <c r="J21"/>
  <c r="L20"/>
  <c r="K20"/>
  <c r="J20"/>
  <c r="L19"/>
  <c r="AF19" s="1"/>
  <c r="K19"/>
  <c r="J19"/>
  <c r="M19" s="1"/>
  <c r="L18"/>
  <c r="AF18" s="1"/>
  <c r="K18"/>
  <c r="J18"/>
  <c r="L17"/>
  <c r="AF17" s="1"/>
  <c r="K17"/>
  <c r="J17"/>
  <c r="M17" s="1"/>
  <c r="L16"/>
  <c r="AF16" s="1"/>
  <c r="K16"/>
  <c r="J16"/>
  <c r="L15"/>
  <c r="AF15" s="1"/>
  <c r="K15"/>
  <c r="J15"/>
  <c r="M15" s="1"/>
  <c r="L14"/>
  <c r="K14"/>
  <c r="J14"/>
  <c r="L13"/>
  <c r="K13"/>
  <c r="J13"/>
  <c r="L12"/>
  <c r="AF12" s="1"/>
  <c r="K12"/>
  <c r="J12"/>
  <c r="L11"/>
  <c r="K11"/>
  <c r="J11"/>
  <c r="M11" s="1"/>
  <c r="L10"/>
  <c r="AF10" s="1"/>
  <c r="K10"/>
  <c r="J10"/>
  <c r="L9"/>
  <c r="AB9" s="1"/>
  <c r="K9"/>
  <c r="AA9" s="1"/>
  <c r="AG302"/>
  <c r="AG284"/>
  <c r="AG282"/>
  <c r="AG280"/>
  <c r="AG268"/>
  <c r="AG258"/>
  <c r="AG248"/>
  <c r="AG238"/>
  <c r="AG228"/>
  <c r="AG218"/>
  <c r="AG208"/>
  <c r="AG198"/>
  <c r="AG192"/>
  <c r="AG186"/>
  <c r="AG178"/>
  <c r="AG163"/>
  <c r="AG151"/>
  <c r="AG140"/>
  <c r="AG133"/>
  <c r="AG120"/>
  <c r="AG109"/>
  <c r="E314"/>
  <c r="E8"/>
  <c r="AK287" i="1"/>
  <c r="AK14"/>
  <c r="AB304"/>
  <c r="AA304"/>
  <c r="Z304"/>
  <c r="P304"/>
  <c r="O304"/>
  <c r="N304"/>
  <c r="AB303"/>
  <c r="AA303"/>
  <c r="Z303"/>
  <c r="P303"/>
  <c r="O303"/>
  <c r="N303"/>
  <c r="AB302"/>
  <c r="AB334" s="1"/>
  <c r="AA302"/>
  <c r="AA334" s="1"/>
  <c r="Z302"/>
  <c r="Z334" s="1"/>
  <c r="P302"/>
  <c r="P334" s="1"/>
  <c r="O302"/>
  <c r="O334" s="1"/>
  <c r="N302"/>
  <c r="N334" s="1"/>
  <c r="AB298"/>
  <c r="AA298"/>
  <c r="Z298"/>
  <c r="AB294"/>
  <c r="AA294"/>
  <c r="Z294"/>
  <c r="AB291"/>
  <c r="AA291"/>
  <c r="Z291"/>
  <c r="X291"/>
  <c r="AF291" s="1"/>
  <c r="AJ291" s="1"/>
  <c r="W291"/>
  <c r="AE291" s="1"/>
  <c r="AI291" s="1"/>
  <c r="V291"/>
  <c r="P53"/>
  <c r="O53"/>
  <c r="N53"/>
  <c r="AB50"/>
  <c r="AA50"/>
  <c r="Z50"/>
  <c r="P50"/>
  <c r="T50" s="1"/>
  <c r="O50"/>
  <c r="S50" s="1"/>
  <c r="N50"/>
  <c r="AB12"/>
  <c r="AA12"/>
  <c r="Z12"/>
  <c r="Q326"/>
  <c r="Y126" i="6"/>
  <c r="Q126"/>
  <c r="AN126"/>
  <c r="AM126"/>
  <c r="AL126"/>
  <c r="Y125"/>
  <c r="Q125"/>
  <c r="AN125"/>
  <c r="AM125"/>
  <c r="AL125"/>
  <c r="AB123"/>
  <c r="AA123"/>
  <c r="Z123"/>
  <c r="Y123"/>
  <c r="U123"/>
  <c r="Q123"/>
  <c r="AN123"/>
  <c r="AJ123" s="1"/>
  <c r="AM123"/>
  <c r="AL123"/>
  <c r="AH123" s="1"/>
  <c r="Y122"/>
  <c r="Q122"/>
  <c r="Q130" s="1"/>
  <c r="Y121"/>
  <c r="Q121"/>
  <c r="Y120"/>
  <c r="AB115"/>
  <c r="AA115"/>
  <c r="Z115"/>
  <c r="Y115"/>
  <c r="U115"/>
  <c r="Q115"/>
  <c r="Y114"/>
  <c r="Y117" s="1"/>
  <c r="AB114"/>
  <c r="AA114"/>
  <c r="AA117" s="1"/>
  <c r="Z114"/>
  <c r="Q114"/>
  <c r="Q117" s="1"/>
  <c r="AN114"/>
  <c r="AM114"/>
  <c r="AL114"/>
  <c r="Y107"/>
  <c r="Q107"/>
  <c r="AN107"/>
  <c r="AM107"/>
  <c r="Y106"/>
  <c r="Q106"/>
  <c r="AN106"/>
  <c r="AM106"/>
  <c r="M106"/>
  <c r="Y105"/>
  <c r="Q105"/>
  <c r="AN105"/>
  <c r="AM105"/>
  <c r="Y104"/>
  <c r="Q104"/>
  <c r="AN104"/>
  <c r="AM104"/>
  <c r="Y103"/>
  <c r="Q103"/>
  <c r="AN103"/>
  <c r="AM103"/>
  <c r="Y102"/>
  <c r="Q102"/>
  <c r="AN102"/>
  <c r="AM102"/>
  <c r="AL102"/>
  <c r="Y101"/>
  <c r="Q101"/>
  <c r="AN101"/>
  <c r="AM101"/>
  <c r="Y100"/>
  <c r="Q100"/>
  <c r="AN100"/>
  <c r="AM100"/>
  <c r="Y99"/>
  <c r="Q99"/>
  <c r="AN99"/>
  <c r="AM99"/>
  <c r="Y98"/>
  <c r="Q98"/>
  <c r="AN98"/>
  <c r="AM98"/>
  <c r="AL98"/>
  <c r="AR97"/>
  <c r="AQ97"/>
  <c r="AP97"/>
  <c r="AN97"/>
  <c r="AJ97" s="1"/>
  <c r="AM97"/>
  <c r="AL97"/>
  <c r="AH97" s="1"/>
  <c r="AI97"/>
  <c r="AB97"/>
  <c r="AF97" s="1"/>
  <c r="AA97"/>
  <c r="AE97" s="1"/>
  <c r="Z97"/>
  <c r="Y97"/>
  <c r="U97"/>
  <c r="Q97"/>
  <c r="M97"/>
  <c r="AB95"/>
  <c r="AA95"/>
  <c r="Z95"/>
  <c r="Y95"/>
  <c r="U95"/>
  <c r="Q95"/>
  <c r="AN95"/>
  <c r="AL95"/>
  <c r="H95"/>
  <c r="G95"/>
  <c r="F95"/>
  <c r="AB94"/>
  <c r="AA94"/>
  <c r="Z94"/>
  <c r="Y94"/>
  <c r="U94"/>
  <c r="Q94"/>
  <c r="AN94"/>
  <c r="AM94"/>
  <c r="AI94" s="1"/>
  <c r="AL94"/>
  <c r="H94"/>
  <c r="G94"/>
  <c r="F94"/>
  <c r="AB93"/>
  <c r="AA93"/>
  <c r="Z93"/>
  <c r="Y93"/>
  <c r="U93"/>
  <c r="Q93"/>
  <c r="AN93"/>
  <c r="AM93"/>
  <c r="AI93" s="1"/>
  <c r="AL93"/>
  <c r="H93"/>
  <c r="G93"/>
  <c r="F93"/>
  <c r="AB92"/>
  <c r="AA92"/>
  <c r="Z92"/>
  <c r="Y92"/>
  <c r="U92"/>
  <c r="Q92"/>
  <c r="AN92"/>
  <c r="AM92"/>
  <c r="AI92" s="1"/>
  <c r="AL92"/>
  <c r="H92"/>
  <c r="G92"/>
  <c r="F92"/>
  <c r="AB91"/>
  <c r="AA91"/>
  <c r="Z91"/>
  <c r="Y91"/>
  <c r="U91"/>
  <c r="Q91"/>
  <c r="AN91"/>
  <c r="AM91"/>
  <c r="AI91" s="1"/>
  <c r="AL91"/>
  <c r="H91"/>
  <c r="G91"/>
  <c r="F91"/>
  <c r="AB90"/>
  <c r="AA90"/>
  <c r="Z90"/>
  <c r="Y90"/>
  <c r="U90"/>
  <c r="Q90"/>
  <c r="AN90"/>
  <c r="AM90"/>
  <c r="AI90" s="1"/>
  <c r="AL90"/>
  <c r="H90"/>
  <c r="G90"/>
  <c r="F90"/>
  <c r="AB89"/>
  <c r="AA89"/>
  <c r="Z89"/>
  <c r="Y89"/>
  <c r="U89"/>
  <c r="Q89"/>
  <c r="AN89"/>
  <c r="AM89"/>
  <c r="AI89" s="1"/>
  <c r="AL89"/>
  <c r="H89"/>
  <c r="G89"/>
  <c r="F89"/>
  <c r="AB88"/>
  <c r="AA88"/>
  <c r="Z88"/>
  <c r="Y88"/>
  <c r="U88"/>
  <c r="Q88"/>
  <c r="AN88"/>
  <c r="AM88"/>
  <c r="AI88" s="1"/>
  <c r="AL88"/>
  <c r="H88"/>
  <c r="G88"/>
  <c r="F88"/>
  <c r="AB87"/>
  <c r="AA87"/>
  <c r="Z87"/>
  <c r="Y87"/>
  <c r="U87"/>
  <c r="Q87"/>
  <c r="AN87"/>
  <c r="AL87"/>
  <c r="H87"/>
  <c r="G87"/>
  <c r="F87"/>
  <c r="AB86"/>
  <c r="AA86"/>
  <c r="Z86"/>
  <c r="Y86"/>
  <c r="U86"/>
  <c r="Q86"/>
  <c r="AN86"/>
  <c r="AL86"/>
  <c r="H86"/>
  <c r="G86"/>
  <c r="F86"/>
  <c r="AB85"/>
  <c r="AA85"/>
  <c r="Z85"/>
  <c r="Y85"/>
  <c r="U85"/>
  <c r="Q85"/>
  <c r="AN85"/>
  <c r="AL85"/>
  <c r="H85"/>
  <c r="G85"/>
  <c r="F85"/>
  <c r="AB84"/>
  <c r="AA84"/>
  <c r="Z84"/>
  <c r="Y84"/>
  <c r="U84"/>
  <c r="Q84"/>
  <c r="AN84"/>
  <c r="AL84"/>
  <c r="H84"/>
  <c r="G84"/>
  <c r="F84"/>
  <c r="AB83"/>
  <c r="AA83"/>
  <c r="Z83"/>
  <c r="Y83"/>
  <c r="U83"/>
  <c r="Q83"/>
  <c r="AN83"/>
  <c r="AL83"/>
  <c r="H83"/>
  <c r="G83"/>
  <c r="F83"/>
  <c r="AB82"/>
  <c r="AA82"/>
  <c r="Z82"/>
  <c r="Y82"/>
  <c r="U82"/>
  <c r="Q82"/>
  <c r="AN82"/>
  <c r="AL82"/>
  <c r="H82"/>
  <c r="G82"/>
  <c r="F82"/>
  <c r="AB81"/>
  <c r="AA81"/>
  <c r="Z81"/>
  <c r="Y81"/>
  <c r="U81"/>
  <c r="Q81"/>
  <c r="AN81"/>
  <c r="AL81"/>
  <c r="H81"/>
  <c r="G81"/>
  <c r="F81"/>
  <c r="AB80"/>
  <c r="AA80"/>
  <c r="Z80"/>
  <c r="Y80"/>
  <c r="U80"/>
  <c r="Q80"/>
  <c r="AN80"/>
  <c r="AL80"/>
  <c r="H80"/>
  <c r="G80"/>
  <c r="F80"/>
  <c r="AB79"/>
  <c r="AA79"/>
  <c r="Z79"/>
  <c r="Y79"/>
  <c r="U79"/>
  <c r="Q79"/>
  <c r="AN79"/>
  <c r="AL79"/>
  <c r="H79"/>
  <c r="G79"/>
  <c r="F79"/>
  <c r="Y78"/>
  <c r="Q78"/>
  <c r="AN78"/>
  <c r="AM78"/>
  <c r="AL78"/>
  <c r="Y77"/>
  <c r="Q77"/>
  <c r="AN77"/>
  <c r="AL77"/>
  <c r="Y76"/>
  <c r="Q76"/>
  <c r="AN76"/>
  <c r="AL76"/>
  <c r="AB75"/>
  <c r="AA75"/>
  <c r="Z75"/>
  <c r="Y75"/>
  <c r="U75"/>
  <c r="Q75"/>
  <c r="AN75"/>
  <c r="AM75"/>
  <c r="AI75" s="1"/>
  <c r="AL75"/>
  <c r="Y74"/>
  <c r="Q74"/>
  <c r="AN74"/>
  <c r="AM74"/>
  <c r="Y73"/>
  <c r="Q73"/>
  <c r="AN73"/>
  <c r="AM73"/>
  <c r="Y72"/>
  <c r="Q72"/>
  <c r="AN72"/>
  <c r="AM72"/>
  <c r="Y71"/>
  <c r="Q71"/>
  <c r="AN71"/>
  <c r="AM71"/>
  <c r="Y70"/>
  <c r="Q70"/>
  <c r="AN70"/>
  <c r="AM70"/>
  <c r="Y69"/>
  <c r="Q69"/>
  <c r="AN69"/>
  <c r="AM69"/>
  <c r="AL69"/>
  <c r="Y68"/>
  <c r="Q68"/>
  <c r="AN68"/>
  <c r="AM68"/>
  <c r="M68"/>
  <c r="Y67"/>
  <c r="Q67"/>
  <c r="AN67"/>
  <c r="AM67"/>
  <c r="Y66"/>
  <c r="Q66"/>
  <c r="AN66"/>
  <c r="AM66"/>
  <c r="M66"/>
  <c r="AB65"/>
  <c r="AA65"/>
  <c r="Z65"/>
  <c r="Y65"/>
  <c r="U65"/>
  <c r="Q65"/>
  <c r="AN65"/>
  <c r="AM65"/>
  <c r="AL65"/>
  <c r="AB64"/>
  <c r="AA64"/>
  <c r="Z64"/>
  <c r="Y64"/>
  <c r="U64"/>
  <c r="Q64"/>
  <c r="AN64"/>
  <c r="AM64"/>
  <c r="AL64"/>
  <c r="Y63"/>
  <c r="Q63"/>
  <c r="AN63"/>
  <c r="AM63"/>
  <c r="Y62"/>
  <c r="Q62"/>
  <c r="AN62"/>
  <c r="AM62"/>
  <c r="M62"/>
  <c r="AB61"/>
  <c r="AA61"/>
  <c r="Z61"/>
  <c r="Y61"/>
  <c r="U61"/>
  <c r="Q61"/>
  <c r="AN61"/>
  <c r="AM61"/>
  <c r="AL61"/>
  <c r="Y60"/>
  <c r="Q60"/>
  <c r="AN60"/>
  <c r="AM60"/>
  <c r="AL60"/>
  <c r="AB59"/>
  <c r="AA59"/>
  <c r="Z59"/>
  <c r="Y59"/>
  <c r="U59"/>
  <c r="Q59"/>
  <c r="AN59"/>
  <c r="AM59"/>
  <c r="AL59"/>
  <c r="Y58"/>
  <c r="Q58"/>
  <c r="AN58"/>
  <c r="AM58"/>
  <c r="M58"/>
  <c r="Y55"/>
  <c r="Q55"/>
  <c r="AN55"/>
  <c r="AM55"/>
  <c r="AL55"/>
  <c r="Y54"/>
  <c r="Q54"/>
  <c r="AN54"/>
  <c r="AM54"/>
  <c r="AL54"/>
  <c r="Y53"/>
  <c r="Q53"/>
  <c r="AN53"/>
  <c r="AM53"/>
  <c r="AL53"/>
  <c r="Y47"/>
  <c r="Q47"/>
  <c r="AN47"/>
  <c r="AJ47" s="1"/>
  <c r="AM47"/>
  <c r="AL47"/>
  <c r="AH47" s="1"/>
  <c r="Y46"/>
  <c r="Q46"/>
  <c r="AN46"/>
  <c r="AJ46" s="1"/>
  <c r="AM46"/>
  <c r="AL46"/>
  <c r="AH46" s="1"/>
  <c r="AN45"/>
  <c r="AJ45" s="1"/>
  <c r="AM45"/>
  <c r="AI45" s="1"/>
  <c r="AL45"/>
  <c r="AH45" s="1"/>
  <c r="AB45"/>
  <c r="AA45"/>
  <c r="Z45"/>
  <c r="Y45"/>
  <c r="U45"/>
  <c r="Q45"/>
  <c r="M45"/>
  <c r="AB44"/>
  <c r="AA44"/>
  <c r="Z44"/>
  <c r="Y44"/>
  <c r="U44"/>
  <c r="Q44"/>
  <c r="AN44"/>
  <c r="AJ44" s="1"/>
  <c r="AM44"/>
  <c r="AI44" s="1"/>
  <c r="AL44"/>
  <c r="AH44" s="1"/>
  <c r="Y43"/>
  <c r="Q43"/>
  <c r="AN43"/>
  <c r="AJ43" s="1"/>
  <c r="AM43"/>
  <c r="Y42"/>
  <c r="Q42"/>
  <c r="AN42"/>
  <c r="AJ42" s="1"/>
  <c r="AM42"/>
  <c r="M42"/>
  <c r="AB41"/>
  <c r="AA41"/>
  <c r="Z41"/>
  <c r="Y41"/>
  <c r="U41"/>
  <c r="Q41"/>
  <c r="AN41"/>
  <c r="AJ41" s="1"/>
  <c r="AM41"/>
  <c r="AI41" s="1"/>
  <c r="AL41"/>
  <c r="AH41" s="1"/>
  <c r="Y40"/>
  <c r="Q40"/>
  <c r="AN40"/>
  <c r="AJ40" s="1"/>
  <c r="AM40"/>
  <c r="AL40"/>
  <c r="AB39"/>
  <c r="AA39"/>
  <c r="Z39"/>
  <c r="AB38"/>
  <c r="AA38"/>
  <c r="Z38"/>
  <c r="U38"/>
  <c r="M38"/>
  <c r="AB37"/>
  <c r="AA37"/>
  <c r="Z37"/>
  <c r="U37"/>
  <c r="AB36"/>
  <c r="AA36"/>
  <c r="Z36"/>
  <c r="U36"/>
  <c r="M36"/>
  <c r="AB35"/>
  <c r="AA35"/>
  <c r="Z35"/>
  <c r="U35"/>
  <c r="AB34"/>
  <c r="AA34"/>
  <c r="Z34"/>
  <c r="U34"/>
  <c r="AB33"/>
  <c r="AA33"/>
  <c r="Z33"/>
  <c r="U33"/>
  <c r="AB32"/>
  <c r="AA32"/>
  <c r="Z32"/>
  <c r="U32"/>
  <c r="AB31"/>
  <c r="AA31"/>
  <c r="Z31"/>
  <c r="U31"/>
  <c r="AB30"/>
  <c r="AA30"/>
  <c r="Z30"/>
  <c r="U30"/>
  <c r="AB29"/>
  <c r="AA29"/>
  <c r="Z29"/>
  <c r="U29"/>
  <c r="AB28"/>
  <c r="AA28"/>
  <c r="Z28"/>
  <c r="U28"/>
  <c r="AB27"/>
  <c r="AA27"/>
  <c r="Z27"/>
  <c r="U27"/>
  <c r="AB26"/>
  <c r="AA26"/>
  <c r="Z26"/>
  <c r="U26"/>
  <c r="AB25"/>
  <c r="AA25"/>
  <c r="Z25"/>
  <c r="U25"/>
  <c r="AB24"/>
  <c r="AA24"/>
  <c r="Z24"/>
  <c r="U24"/>
  <c r="AB23"/>
  <c r="AA23"/>
  <c r="Z23"/>
  <c r="U23"/>
  <c r="AB22"/>
  <c r="AA22"/>
  <c r="Z22"/>
  <c r="U22"/>
  <c r="AB21"/>
  <c r="AA21"/>
  <c r="Z21"/>
  <c r="U21"/>
  <c r="AR20"/>
  <c r="AQ20"/>
  <c r="AP20"/>
  <c r="AN20"/>
  <c r="AJ20" s="1"/>
  <c r="AM20"/>
  <c r="AL20"/>
  <c r="Y20"/>
  <c r="Q20"/>
  <c r="M20"/>
  <c r="Y19"/>
  <c r="Q19"/>
  <c r="AN19"/>
  <c r="AJ19" s="1"/>
  <c r="AM19"/>
  <c r="AI19" s="1"/>
  <c r="Y18"/>
  <c r="Q18"/>
  <c r="AN18"/>
  <c r="AJ18" s="1"/>
  <c r="AM18"/>
  <c r="AI18" s="1"/>
  <c r="Y17"/>
  <c r="Q17"/>
  <c r="AN17"/>
  <c r="AJ17" s="1"/>
  <c r="AM17"/>
  <c r="AL17"/>
  <c r="AB16"/>
  <c r="AA16"/>
  <c r="Z16"/>
  <c r="Y16"/>
  <c r="U16"/>
  <c r="Q16"/>
  <c r="AN16"/>
  <c r="AJ16" s="1"/>
  <c r="AM16"/>
  <c r="AI16" s="1"/>
  <c r="AL16"/>
  <c r="AH16" s="1"/>
  <c r="Y15"/>
  <c r="Q15"/>
  <c r="AN15"/>
  <c r="AM15"/>
  <c r="AL15"/>
  <c r="Y14"/>
  <c r="Q14"/>
  <c r="AN14"/>
  <c r="AJ14" s="1"/>
  <c r="AL14"/>
  <c r="Y10"/>
  <c r="Y11" s="1"/>
  <c r="Q10"/>
  <c r="Q11" s="1"/>
  <c r="AF85" i="4"/>
  <c r="AE85"/>
  <c r="AD85"/>
  <c r="AF80"/>
  <c r="AE80"/>
  <c r="AD80"/>
  <c r="AF75"/>
  <c r="AE75"/>
  <c r="AD75"/>
  <c r="AF70"/>
  <c r="AE70"/>
  <c r="AD70"/>
  <c r="AF65"/>
  <c r="AE65"/>
  <c r="AD65"/>
  <c r="AF60"/>
  <c r="AE60"/>
  <c r="AD60"/>
  <c r="AF55"/>
  <c r="AE55"/>
  <c r="AD55"/>
  <c r="AF50"/>
  <c r="AE50"/>
  <c r="AD50"/>
  <c r="AF45"/>
  <c r="AE45"/>
  <c r="AD45"/>
  <c r="AF40"/>
  <c r="AE40"/>
  <c r="AD40"/>
  <c r="AF35"/>
  <c r="AE35"/>
  <c r="AD35"/>
  <c r="AF30"/>
  <c r="AE30"/>
  <c r="AD30"/>
  <c r="AF25"/>
  <c r="AE25"/>
  <c r="AD25"/>
  <c r="AF20"/>
  <c r="AE20"/>
  <c r="AD20"/>
  <c r="AF15"/>
  <c r="AE15"/>
  <c r="AD15"/>
  <c r="AC88"/>
  <c r="AC87"/>
  <c r="AC85"/>
  <c r="AC83"/>
  <c r="AC82"/>
  <c r="AC80"/>
  <c r="AC78"/>
  <c r="AC77"/>
  <c r="AC75"/>
  <c r="AC73"/>
  <c r="AC72"/>
  <c r="AC70"/>
  <c r="AC68"/>
  <c r="AC67"/>
  <c r="AC65"/>
  <c r="AC63"/>
  <c r="AC62"/>
  <c r="AC60"/>
  <c r="AC58"/>
  <c r="AC57"/>
  <c r="AC55"/>
  <c r="AC53"/>
  <c r="AC52"/>
  <c r="AC50"/>
  <c r="AC48"/>
  <c r="AC47"/>
  <c r="AC45"/>
  <c r="AC43"/>
  <c r="AC42"/>
  <c r="AC40"/>
  <c r="AC38"/>
  <c r="AC37"/>
  <c r="AC35"/>
  <c r="AC33"/>
  <c r="AC32"/>
  <c r="AC30"/>
  <c r="AC28"/>
  <c r="AC27"/>
  <c r="AC25"/>
  <c r="AC23"/>
  <c r="AC22"/>
  <c r="AC20"/>
  <c r="AC18"/>
  <c r="AC17"/>
  <c r="AC15"/>
  <c r="AC13"/>
  <c r="AC12"/>
  <c r="L86"/>
  <c r="K86"/>
  <c r="J86"/>
  <c r="D86"/>
  <c r="H86" s="1"/>
  <c r="D31" i="3" s="1"/>
  <c r="C86" i="4"/>
  <c r="G86" s="1"/>
  <c r="C31" i="3" s="1"/>
  <c r="B86" i="4"/>
  <c r="F86" s="1"/>
  <c r="I86" s="1"/>
  <c r="L81"/>
  <c r="K81"/>
  <c r="J81"/>
  <c r="D81"/>
  <c r="H81" s="1"/>
  <c r="D30" i="3" s="1"/>
  <c r="C81" i="4"/>
  <c r="G81" s="1"/>
  <c r="C30" i="3" s="1"/>
  <c r="B81" i="4"/>
  <c r="F81" s="1"/>
  <c r="I81" s="1"/>
  <c r="L76"/>
  <c r="K76"/>
  <c r="J76"/>
  <c r="D76"/>
  <c r="H76" s="1"/>
  <c r="D29" i="3" s="1"/>
  <c r="C76" i="4"/>
  <c r="G76" s="1"/>
  <c r="C29" i="3" s="1"/>
  <c r="B76" i="4"/>
  <c r="F76" s="1"/>
  <c r="I76" s="1"/>
  <c r="L71"/>
  <c r="K71"/>
  <c r="J71"/>
  <c r="D71"/>
  <c r="H71" s="1"/>
  <c r="D28" i="3" s="1"/>
  <c r="C71" i="4"/>
  <c r="G71" s="1"/>
  <c r="C28" i="3" s="1"/>
  <c r="B71" i="4"/>
  <c r="F71" s="1"/>
  <c r="I71" s="1"/>
  <c r="L66"/>
  <c r="K66"/>
  <c r="J66"/>
  <c r="D66"/>
  <c r="H66" s="1"/>
  <c r="D27" i="3" s="1"/>
  <c r="C66" i="4"/>
  <c r="G66" s="1"/>
  <c r="C27" i="3" s="1"/>
  <c r="B66" i="4"/>
  <c r="F66" s="1"/>
  <c r="I66" s="1"/>
  <c r="L61"/>
  <c r="K61"/>
  <c r="J61"/>
  <c r="D61"/>
  <c r="H61" s="1"/>
  <c r="D26" i="3" s="1"/>
  <c r="C61" i="4"/>
  <c r="G61" s="1"/>
  <c r="C26" i="3" s="1"/>
  <c r="B61" i="4"/>
  <c r="F61" s="1"/>
  <c r="I61" s="1"/>
  <c r="L56"/>
  <c r="K56"/>
  <c r="J56"/>
  <c r="D56"/>
  <c r="H56" s="1"/>
  <c r="D25" i="3" s="1"/>
  <c r="C56" i="4"/>
  <c r="G56" s="1"/>
  <c r="C25" i="3" s="1"/>
  <c r="B56" i="4"/>
  <c r="F56" s="1"/>
  <c r="I56" s="1"/>
  <c r="L51"/>
  <c r="K51"/>
  <c r="J51"/>
  <c r="D51"/>
  <c r="H51" s="1"/>
  <c r="D24" i="3" s="1"/>
  <c r="C51" i="4"/>
  <c r="G51" s="1"/>
  <c r="C24" i="3" s="1"/>
  <c r="B51" i="4"/>
  <c r="F51" s="1"/>
  <c r="I51" s="1"/>
  <c r="L46"/>
  <c r="K46"/>
  <c r="J46"/>
  <c r="D46"/>
  <c r="H46" s="1"/>
  <c r="D23" i="3" s="1"/>
  <c r="C46" i="4"/>
  <c r="G46" s="1"/>
  <c r="C23" i="3" s="1"/>
  <c r="B46" i="4"/>
  <c r="F46" s="1"/>
  <c r="I46" s="1"/>
  <c r="L41"/>
  <c r="K41"/>
  <c r="J41"/>
  <c r="D41"/>
  <c r="H41" s="1"/>
  <c r="D22" i="3" s="1"/>
  <c r="C41" i="4"/>
  <c r="G41" s="1"/>
  <c r="C22" i="3" s="1"/>
  <c r="B41" i="4"/>
  <c r="F41" s="1"/>
  <c r="I41" s="1"/>
  <c r="L36"/>
  <c r="K36"/>
  <c r="J36"/>
  <c r="D36"/>
  <c r="H36" s="1"/>
  <c r="D21" i="3" s="1"/>
  <c r="C36" i="4"/>
  <c r="G36" s="1"/>
  <c r="C21" i="3" s="1"/>
  <c r="B36" i="4"/>
  <c r="F36" s="1"/>
  <c r="I36" s="1"/>
  <c r="L31"/>
  <c r="K31"/>
  <c r="J31"/>
  <c r="D31"/>
  <c r="H31" s="1"/>
  <c r="D20" i="3" s="1"/>
  <c r="C31" i="4"/>
  <c r="G31" s="1"/>
  <c r="C20" i="3" s="1"/>
  <c r="B31" i="4"/>
  <c r="F31" s="1"/>
  <c r="I31" s="1"/>
  <c r="L26"/>
  <c r="K26"/>
  <c r="J26"/>
  <c r="D26"/>
  <c r="H26" s="1"/>
  <c r="D19" i="3" s="1"/>
  <c r="C26" i="4"/>
  <c r="G26" s="1"/>
  <c r="C19" i="3" s="1"/>
  <c r="B26" i="4"/>
  <c r="F26" s="1"/>
  <c r="I26" s="1"/>
  <c r="L21"/>
  <c r="K21"/>
  <c r="J21"/>
  <c r="D21"/>
  <c r="H21" s="1"/>
  <c r="D17" i="3" s="1"/>
  <c r="C21" i="4"/>
  <c r="G21" s="1"/>
  <c r="C17" i="3" s="1"/>
  <c r="B21" i="4"/>
  <c r="F21" s="1"/>
  <c r="I21" s="1"/>
  <c r="L16"/>
  <c r="K16"/>
  <c r="J16"/>
  <c r="D16"/>
  <c r="H16" s="1"/>
  <c r="D18" i="3" s="1"/>
  <c r="C16" i="4"/>
  <c r="G16" s="1"/>
  <c r="C18" i="3" s="1"/>
  <c r="B16" i="4"/>
  <c r="F16" s="1"/>
  <c r="I16" s="1"/>
  <c r="H89"/>
  <c r="G89"/>
  <c r="F89"/>
  <c r="H88"/>
  <c r="G88"/>
  <c r="F88"/>
  <c r="I88" s="1"/>
  <c r="H87"/>
  <c r="G87"/>
  <c r="F87"/>
  <c r="H85"/>
  <c r="G85"/>
  <c r="F85"/>
  <c r="I85" s="1"/>
  <c r="H84"/>
  <c r="G84"/>
  <c r="F84"/>
  <c r="H83"/>
  <c r="G83"/>
  <c r="F83"/>
  <c r="I83" s="1"/>
  <c r="H82"/>
  <c r="G82"/>
  <c r="F82"/>
  <c r="H80"/>
  <c r="G80"/>
  <c r="F80"/>
  <c r="I80" s="1"/>
  <c r="H79"/>
  <c r="G79"/>
  <c r="F79"/>
  <c r="H78"/>
  <c r="G78"/>
  <c r="F78"/>
  <c r="I78" s="1"/>
  <c r="H77"/>
  <c r="G77"/>
  <c r="F77"/>
  <c r="H75"/>
  <c r="G75"/>
  <c r="F75"/>
  <c r="I75" s="1"/>
  <c r="H74"/>
  <c r="G74"/>
  <c r="F74"/>
  <c r="H73"/>
  <c r="G73"/>
  <c r="F73"/>
  <c r="I73" s="1"/>
  <c r="H72"/>
  <c r="G72"/>
  <c r="F72"/>
  <c r="H70"/>
  <c r="G70"/>
  <c r="F70"/>
  <c r="I70" s="1"/>
  <c r="H69"/>
  <c r="G69"/>
  <c r="F69"/>
  <c r="H68"/>
  <c r="G68"/>
  <c r="F68"/>
  <c r="I68" s="1"/>
  <c r="H67"/>
  <c r="G67"/>
  <c r="F67"/>
  <c r="H65"/>
  <c r="G65"/>
  <c r="F65"/>
  <c r="I65" s="1"/>
  <c r="H64"/>
  <c r="G64"/>
  <c r="F64"/>
  <c r="H63"/>
  <c r="G63"/>
  <c r="F63"/>
  <c r="I63" s="1"/>
  <c r="H62"/>
  <c r="G62"/>
  <c r="F62"/>
  <c r="H60"/>
  <c r="G60"/>
  <c r="F60"/>
  <c r="I60" s="1"/>
  <c r="H59"/>
  <c r="G59"/>
  <c r="F59"/>
  <c r="H58"/>
  <c r="G58"/>
  <c r="F58"/>
  <c r="I58" s="1"/>
  <c r="H57"/>
  <c r="G57"/>
  <c r="F57"/>
  <c r="H55"/>
  <c r="G55"/>
  <c r="F55"/>
  <c r="I55" s="1"/>
  <c r="H54"/>
  <c r="G54"/>
  <c r="F54"/>
  <c r="H53"/>
  <c r="G53"/>
  <c r="F53"/>
  <c r="I53" s="1"/>
  <c r="H52"/>
  <c r="G52"/>
  <c r="F52"/>
  <c r="H50"/>
  <c r="G50"/>
  <c r="F50"/>
  <c r="I50" s="1"/>
  <c r="H49"/>
  <c r="G49"/>
  <c r="F49"/>
  <c r="H48"/>
  <c r="G48"/>
  <c r="F48"/>
  <c r="I48" s="1"/>
  <c r="H47"/>
  <c r="G47"/>
  <c r="F47"/>
  <c r="H45"/>
  <c r="G45"/>
  <c r="F45"/>
  <c r="I45" s="1"/>
  <c r="H44"/>
  <c r="G44"/>
  <c r="F44"/>
  <c r="H43"/>
  <c r="G43"/>
  <c r="F43"/>
  <c r="I43" s="1"/>
  <c r="H42"/>
  <c r="G42"/>
  <c r="F42"/>
  <c r="H40"/>
  <c r="G40"/>
  <c r="F40"/>
  <c r="I40" s="1"/>
  <c r="H39"/>
  <c r="G39"/>
  <c r="F39"/>
  <c r="H38"/>
  <c r="G38"/>
  <c r="F38"/>
  <c r="I38" s="1"/>
  <c r="H37"/>
  <c r="G37"/>
  <c r="F37"/>
  <c r="H35"/>
  <c r="G35"/>
  <c r="F35"/>
  <c r="I35" s="1"/>
  <c r="H34"/>
  <c r="G34"/>
  <c r="F34"/>
  <c r="H33"/>
  <c r="G33"/>
  <c r="F33"/>
  <c r="I33" s="1"/>
  <c r="H32"/>
  <c r="G32"/>
  <c r="F32"/>
  <c r="H30"/>
  <c r="G30"/>
  <c r="F30"/>
  <c r="I30" s="1"/>
  <c r="H29"/>
  <c r="G29"/>
  <c r="F29"/>
  <c r="H28"/>
  <c r="G28"/>
  <c r="F28"/>
  <c r="I28" s="1"/>
  <c r="H27"/>
  <c r="G27"/>
  <c r="F27"/>
  <c r="H25"/>
  <c r="G25"/>
  <c r="F25"/>
  <c r="I25" s="1"/>
  <c r="H24"/>
  <c r="G24"/>
  <c r="F24"/>
  <c r="H23"/>
  <c r="G23"/>
  <c r="F23"/>
  <c r="I23" s="1"/>
  <c r="H22"/>
  <c r="G22"/>
  <c r="F22"/>
  <c r="H20"/>
  <c r="G20"/>
  <c r="F20"/>
  <c r="I20" s="1"/>
  <c r="H19"/>
  <c r="G19"/>
  <c r="F19"/>
  <c r="H18"/>
  <c r="G18"/>
  <c r="F18"/>
  <c r="I18" s="1"/>
  <c r="H17"/>
  <c r="G17"/>
  <c r="F17"/>
  <c r="H15"/>
  <c r="G15"/>
  <c r="F15"/>
  <c r="I15" s="1"/>
  <c r="H14"/>
  <c r="G14"/>
  <c r="F14"/>
  <c r="H13"/>
  <c r="G13"/>
  <c r="F13"/>
  <c r="I13" s="1"/>
  <c r="H12"/>
  <c r="G12"/>
  <c r="F12"/>
  <c r="E89"/>
  <c r="E88"/>
  <c r="E87"/>
  <c r="E85"/>
  <c r="E84"/>
  <c r="E83"/>
  <c r="E82"/>
  <c r="E80"/>
  <c r="E79"/>
  <c r="E78"/>
  <c r="E77"/>
  <c r="E75"/>
  <c r="E74"/>
  <c r="E73"/>
  <c r="E72"/>
  <c r="E70"/>
  <c r="E69"/>
  <c r="E68"/>
  <c r="E67"/>
  <c r="E65"/>
  <c r="E64"/>
  <c r="E63"/>
  <c r="E62"/>
  <c r="E60"/>
  <c r="E59"/>
  <c r="E58"/>
  <c r="E57"/>
  <c r="E55"/>
  <c r="E54"/>
  <c r="E53"/>
  <c r="E52"/>
  <c r="E50"/>
  <c r="E49"/>
  <c r="E48"/>
  <c r="E47"/>
  <c r="E45"/>
  <c r="E44"/>
  <c r="E43"/>
  <c r="E42"/>
  <c r="E40"/>
  <c r="E39"/>
  <c r="E38"/>
  <c r="E37"/>
  <c r="E35"/>
  <c r="E34"/>
  <c r="E33"/>
  <c r="E32"/>
  <c r="E30"/>
  <c r="E29"/>
  <c r="E28"/>
  <c r="E27"/>
  <c r="E25"/>
  <c r="E24"/>
  <c r="E23"/>
  <c r="E22"/>
  <c r="E20"/>
  <c r="E19"/>
  <c r="E18"/>
  <c r="E17"/>
  <c r="E15"/>
  <c r="E14"/>
  <c r="E13"/>
  <c r="E12"/>
  <c r="L11"/>
  <c r="L9" s="1"/>
  <c r="K11"/>
  <c r="J11"/>
  <c r="J9" s="1"/>
  <c r="D11"/>
  <c r="C11"/>
  <c r="C9" s="1"/>
  <c r="B11"/>
  <c r="F11" s="1"/>
  <c r="B16" i="3" s="1"/>
  <c r="U12" i="4"/>
  <c r="U13"/>
  <c r="U15"/>
  <c r="U17"/>
  <c r="U18"/>
  <c r="U20"/>
  <c r="U22"/>
  <c r="U23"/>
  <c r="U25"/>
  <c r="U27"/>
  <c r="U28"/>
  <c r="U30"/>
  <c r="U32"/>
  <c r="U33"/>
  <c r="U35"/>
  <c r="U37"/>
  <c r="U38"/>
  <c r="U40"/>
  <c r="U42"/>
  <c r="U43"/>
  <c r="U45"/>
  <c r="U47"/>
  <c r="U48"/>
  <c r="U50"/>
  <c r="U52"/>
  <c r="U53"/>
  <c r="U55"/>
  <c r="U57"/>
  <c r="U58"/>
  <c r="U60"/>
  <c r="U62"/>
  <c r="U63"/>
  <c r="U65"/>
  <c r="U67"/>
  <c r="U68"/>
  <c r="U70"/>
  <c r="U72"/>
  <c r="U73"/>
  <c r="U75"/>
  <c r="U77"/>
  <c r="U78"/>
  <c r="U80"/>
  <c r="U82"/>
  <c r="U83"/>
  <c r="U85"/>
  <c r="U87"/>
  <c r="U88"/>
  <c r="Q57" i="6" l="1"/>
  <c r="Z117"/>
  <c r="AM50" i="1"/>
  <c r="AI50"/>
  <c r="AD291"/>
  <c r="Y291"/>
  <c r="R50"/>
  <c r="Q50"/>
  <c r="AN50"/>
  <c r="AJ50"/>
  <c r="Q53"/>
  <c r="R53"/>
  <c r="Y75" i="7"/>
  <c r="Y81"/>
  <c r="M114"/>
  <c r="AG114" s="1"/>
  <c r="M126"/>
  <c r="AG126" s="1"/>
  <c r="M136"/>
  <c r="AG136" s="1"/>
  <c r="M145"/>
  <c r="AG145" s="1"/>
  <c r="M159"/>
  <c r="AG159" s="1"/>
  <c r="M173"/>
  <c r="AG173" s="1"/>
  <c r="M182"/>
  <c r="AG182" s="1"/>
  <c r="M203"/>
  <c r="AG203" s="1"/>
  <c r="M213"/>
  <c r="AG213" s="1"/>
  <c r="M223"/>
  <c r="AG223" s="1"/>
  <c r="Y102"/>
  <c r="Y114"/>
  <c r="M233"/>
  <c r="AG233" s="1"/>
  <c r="M10"/>
  <c r="Y29"/>
  <c r="Y62"/>
  <c r="Y126"/>
  <c r="Y136"/>
  <c r="Y145"/>
  <c r="Y159"/>
  <c r="Y173"/>
  <c r="Y182"/>
  <c r="Y190"/>
  <c r="Y203"/>
  <c r="Y213"/>
  <c r="Y223"/>
  <c r="Y233"/>
  <c r="Y243"/>
  <c r="Y253"/>
  <c r="Y263"/>
  <c r="Y273"/>
  <c r="Y278"/>
  <c r="Y282"/>
  <c r="U28"/>
  <c r="E64"/>
  <c r="M243"/>
  <c r="AG243" s="1"/>
  <c r="M253"/>
  <c r="AG253" s="1"/>
  <c r="M263"/>
  <c r="AG263" s="1"/>
  <c r="Z13"/>
  <c r="M13"/>
  <c r="AG13" s="1"/>
  <c r="Z21"/>
  <c r="M21"/>
  <c r="AG21" s="1"/>
  <c r="Z24"/>
  <c r="M24"/>
  <c r="AG24" s="1"/>
  <c r="Z29"/>
  <c r="M29"/>
  <c r="AG29" s="1"/>
  <c r="AD33"/>
  <c r="M33"/>
  <c r="AD35"/>
  <c r="M35"/>
  <c r="AD37"/>
  <c r="M37"/>
  <c r="AD39"/>
  <c r="M39"/>
  <c r="AD41"/>
  <c r="M41"/>
  <c r="AD43"/>
  <c r="M43"/>
  <c r="AD45"/>
  <c r="M45"/>
  <c r="Z47"/>
  <c r="AC47" s="1"/>
  <c r="M47"/>
  <c r="Z50"/>
  <c r="M50"/>
  <c r="AG50" s="1"/>
  <c r="Z53"/>
  <c r="M53"/>
  <c r="AG53" s="1"/>
  <c r="Z55"/>
  <c r="M55"/>
  <c r="AG55" s="1"/>
  <c r="Z58"/>
  <c r="M58"/>
  <c r="AG58" s="1"/>
  <c r="AD61"/>
  <c r="M61"/>
  <c r="Z63"/>
  <c r="M63"/>
  <c r="AG63" s="1"/>
  <c r="AD66"/>
  <c r="M66"/>
  <c r="AG66" s="1"/>
  <c r="AD69"/>
  <c r="M69"/>
  <c r="Z71"/>
  <c r="M71"/>
  <c r="AG71" s="1"/>
  <c r="AD74"/>
  <c r="M74"/>
  <c r="Z79"/>
  <c r="M79"/>
  <c r="AG79" s="1"/>
  <c r="M83"/>
  <c r="AF83"/>
  <c r="M195"/>
  <c r="M201"/>
  <c r="AD205"/>
  <c r="M205"/>
  <c r="AD211"/>
  <c r="M211"/>
  <c r="M215"/>
  <c r="M221"/>
  <c r="AD225"/>
  <c r="M225"/>
  <c r="M231"/>
  <c r="AD235"/>
  <c r="M235"/>
  <c r="M241"/>
  <c r="AD245"/>
  <c r="M245"/>
  <c r="AD251"/>
  <c r="AD255"/>
  <c r="AD261"/>
  <c r="M261"/>
  <c r="M265"/>
  <c r="AD271"/>
  <c r="M271"/>
  <c r="Z277"/>
  <c r="M277"/>
  <c r="AG277" s="1"/>
  <c r="Y83"/>
  <c r="Y120"/>
  <c r="Y277"/>
  <c r="Y280"/>
  <c r="Y284"/>
  <c r="Z14"/>
  <c r="M14"/>
  <c r="AG14" s="1"/>
  <c r="Z20"/>
  <c r="M20"/>
  <c r="AG20" s="1"/>
  <c r="Z23"/>
  <c r="M23"/>
  <c r="AG23" s="1"/>
  <c r="Z30"/>
  <c r="M30"/>
  <c r="AG30" s="1"/>
  <c r="AD32"/>
  <c r="M32"/>
  <c r="AD34"/>
  <c r="M34"/>
  <c r="AD36"/>
  <c r="M36"/>
  <c r="AD38"/>
  <c r="M38"/>
  <c r="AD40"/>
  <c r="M40"/>
  <c r="AD42"/>
  <c r="M42"/>
  <c r="AD44"/>
  <c r="M44"/>
  <c r="AD46"/>
  <c r="M46"/>
  <c r="Z49"/>
  <c r="M49"/>
  <c r="AG49" s="1"/>
  <c r="AD51"/>
  <c r="M51"/>
  <c r="AD54"/>
  <c r="M54"/>
  <c r="AG54" s="1"/>
  <c r="Z57"/>
  <c r="M57"/>
  <c r="AG57" s="1"/>
  <c r="AD60"/>
  <c r="M60"/>
  <c r="Z62"/>
  <c r="AC62" s="1"/>
  <c r="M62"/>
  <c r="AD65"/>
  <c r="M65"/>
  <c r="Z67"/>
  <c r="M67"/>
  <c r="AG67" s="1"/>
  <c r="AD70"/>
  <c r="M70"/>
  <c r="AD73"/>
  <c r="M73"/>
  <c r="Z75"/>
  <c r="M75"/>
  <c r="AG75" s="1"/>
  <c r="Z81"/>
  <c r="M81"/>
  <c r="AG81" s="1"/>
  <c r="AE83"/>
  <c r="Z102"/>
  <c r="M102"/>
  <c r="AG102" s="1"/>
  <c r="Z190"/>
  <c r="M190"/>
  <c r="AG190" s="1"/>
  <c r="AD196"/>
  <c r="M196"/>
  <c r="AD200"/>
  <c r="M200"/>
  <c r="AD206"/>
  <c r="M206"/>
  <c r="AG206" s="1"/>
  <c r="AD210"/>
  <c r="M210"/>
  <c r="AD216"/>
  <c r="M216"/>
  <c r="AD220"/>
  <c r="M220"/>
  <c r="M226"/>
  <c r="AD230"/>
  <c r="M230"/>
  <c r="M236"/>
  <c r="AD240"/>
  <c r="M240"/>
  <c r="AD246"/>
  <c r="M246"/>
  <c r="M250"/>
  <c r="M256"/>
  <c r="M260"/>
  <c r="AD266"/>
  <c r="M270"/>
  <c r="Z273"/>
  <c r="M273"/>
  <c r="AG273" s="1"/>
  <c r="Z278"/>
  <c r="M278"/>
  <c r="AG278" s="1"/>
  <c r="AD8"/>
  <c r="M8"/>
  <c r="M12"/>
  <c r="M16"/>
  <c r="M18"/>
  <c r="M25"/>
  <c r="M27"/>
  <c r="Y13"/>
  <c r="Y20"/>
  <c r="Y23"/>
  <c r="Y47"/>
  <c r="Y54"/>
  <c r="Y57"/>
  <c r="Y67"/>
  <c r="I52"/>
  <c r="I59"/>
  <c r="U64"/>
  <c r="I68"/>
  <c r="I72"/>
  <c r="AB117" i="6"/>
  <c r="Q124"/>
  <c r="AB53" i="7"/>
  <c r="AF53"/>
  <c r="AB55"/>
  <c r="AF55"/>
  <c r="AA57"/>
  <c r="AE57"/>
  <c r="AB58"/>
  <c r="AF58"/>
  <c r="AB63"/>
  <c r="AF63"/>
  <c r="AA67"/>
  <c r="AE67"/>
  <c r="AB71"/>
  <c r="AF71"/>
  <c r="AA190"/>
  <c r="AE190"/>
  <c r="AF192"/>
  <c r="AB273"/>
  <c r="AF273"/>
  <c r="AA277"/>
  <c r="AE277"/>
  <c r="AB278"/>
  <c r="AF278"/>
  <c r="D314"/>
  <c r="AA53"/>
  <c r="AE53"/>
  <c r="AA55"/>
  <c r="AE55"/>
  <c r="AB57"/>
  <c r="AF57"/>
  <c r="AA58"/>
  <c r="AE58"/>
  <c r="AA63"/>
  <c r="AE63"/>
  <c r="AB67"/>
  <c r="AF67"/>
  <c r="AA71"/>
  <c r="AE71"/>
  <c r="AB190"/>
  <c r="AF190"/>
  <c r="AE192"/>
  <c r="AA273"/>
  <c r="AE273"/>
  <c r="AB277"/>
  <c r="AF277"/>
  <c r="AA278"/>
  <c r="AE278"/>
  <c r="C314"/>
  <c r="Y124" i="6"/>
  <c r="B18" i="3"/>
  <c r="B20"/>
  <c r="E20" s="1"/>
  <c r="B22"/>
  <c r="B24"/>
  <c r="E24" s="1"/>
  <c r="B26"/>
  <c r="B28"/>
  <c r="E28" s="1"/>
  <c r="B30"/>
  <c r="B17"/>
  <c r="E17" s="1"/>
  <c r="B19"/>
  <c r="B21"/>
  <c r="B23"/>
  <c r="B25"/>
  <c r="B27"/>
  <c r="B29"/>
  <c r="B31"/>
  <c r="Q52" i="6"/>
  <c r="Y57"/>
  <c r="Y130"/>
  <c r="AA13" i="7"/>
  <c r="AE13"/>
  <c r="AB14"/>
  <c r="AF14"/>
  <c r="AB20"/>
  <c r="AF20"/>
  <c r="AA21"/>
  <c r="AE21"/>
  <c r="AB23"/>
  <c r="AF23"/>
  <c r="AA24"/>
  <c r="AE24"/>
  <c r="AA29"/>
  <c r="AE29"/>
  <c r="AB30"/>
  <c r="AF30"/>
  <c r="AB49"/>
  <c r="AF49"/>
  <c r="AA50"/>
  <c r="AE50"/>
  <c r="AB13"/>
  <c r="AF13"/>
  <c r="AA14"/>
  <c r="AE14"/>
  <c r="AA20"/>
  <c r="AE20"/>
  <c r="AB21"/>
  <c r="AF21"/>
  <c r="AA23"/>
  <c r="AE23"/>
  <c r="AB24"/>
  <c r="AF24"/>
  <c r="AB29"/>
  <c r="AF29"/>
  <c r="AA30"/>
  <c r="AE30"/>
  <c r="AA49"/>
  <c r="AE49"/>
  <c r="AB50"/>
  <c r="AF50"/>
  <c r="AC38" i="6"/>
  <c r="AC64"/>
  <c r="AB75" i="7"/>
  <c r="AF75"/>
  <c r="AA79"/>
  <c r="AE79"/>
  <c r="AB81"/>
  <c r="AF81"/>
  <c r="AB102"/>
  <c r="AF102"/>
  <c r="AA75"/>
  <c r="AE75"/>
  <c r="AB79"/>
  <c r="AF79"/>
  <c r="AA81"/>
  <c r="AE81"/>
  <c r="AA102"/>
  <c r="AE102"/>
  <c r="E19" i="3"/>
  <c r="E21"/>
  <c r="E23"/>
  <c r="E25"/>
  <c r="E27"/>
  <c r="E29"/>
  <c r="E31"/>
  <c r="E18"/>
  <c r="E22"/>
  <c r="E26"/>
  <c r="E30"/>
  <c r="AC114" i="6"/>
  <c r="AD45"/>
  <c r="AF45"/>
  <c r="AN57"/>
  <c r="AC37"/>
  <c r="M70"/>
  <c r="M72"/>
  <c r="M74"/>
  <c r="AC41"/>
  <c r="AC61"/>
  <c r="AC65"/>
  <c r="L9" i="3"/>
  <c r="AJ9" s="1"/>
  <c r="M99" i="6"/>
  <c r="M101"/>
  <c r="M107"/>
  <c r="Q120"/>
  <c r="Q129"/>
  <c r="Q128" s="1"/>
  <c r="Y129"/>
  <c r="Y128" s="1"/>
  <c r="AC123"/>
  <c r="AA186" i="7"/>
  <c r="Z198"/>
  <c r="AD198"/>
  <c r="AB198"/>
  <c r="AA203"/>
  <c r="Z208"/>
  <c r="AD208"/>
  <c r="AB208"/>
  <c r="AA213"/>
  <c r="Z218"/>
  <c r="AD218"/>
  <c r="AB218"/>
  <c r="AA223"/>
  <c r="Z228"/>
  <c r="AD228"/>
  <c r="AB228"/>
  <c r="AA233"/>
  <c r="Z238"/>
  <c r="AD238"/>
  <c r="AB238"/>
  <c r="AA243"/>
  <c r="Z248"/>
  <c r="AD248"/>
  <c r="AB248"/>
  <c r="AA253"/>
  <c r="Z258"/>
  <c r="AD258"/>
  <c r="AB258"/>
  <c r="AA263"/>
  <c r="Z268"/>
  <c r="AD268"/>
  <c r="AB268"/>
  <c r="Z280"/>
  <c r="AD280"/>
  <c r="AB280"/>
  <c r="AA282"/>
  <c r="Z284"/>
  <c r="AD284"/>
  <c r="AB284"/>
  <c r="Z186"/>
  <c r="AD186"/>
  <c r="AB186"/>
  <c r="AA198"/>
  <c r="Z203"/>
  <c r="AD203"/>
  <c r="AB203"/>
  <c r="AA208"/>
  <c r="Z213"/>
  <c r="AD213"/>
  <c r="AB213"/>
  <c r="AA218"/>
  <c r="Z223"/>
  <c r="AD223"/>
  <c r="AB223"/>
  <c r="AA228"/>
  <c r="Z233"/>
  <c r="AD233"/>
  <c r="AB233"/>
  <c r="AA238"/>
  <c r="Z243"/>
  <c r="AD243"/>
  <c r="AB243"/>
  <c r="AA248"/>
  <c r="Z253"/>
  <c r="AD253"/>
  <c r="AB253"/>
  <c r="AA258"/>
  <c r="Z263"/>
  <c r="AD263"/>
  <c r="AB263"/>
  <c r="AA268"/>
  <c r="AA280"/>
  <c r="Z282"/>
  <c r="AD282"/>
  <c r="AB282"/>
  <c r="AA284"/>
  <c r="E313"/>
  <c r="AA109"/>
  <c r="Z114"/>
  <c r="AD114"/>
  <c r="AB114"/>
  <c r="AA120"/>
  <c r="Z126"/>
  <c r="AD126"/>
  <c r="AB126"/>
  <c r="AA133"/>
  <c r="Z136"/>
  <c r="AD136"/>
  <c r="AB136"/>
  <c r="AA140"/>
  <c r="Z145"/>
  <c r="AD145"/>
  <c r="AB145"/>
  <c r="AA151"/>
  <c r="Z159"/>
  <c r="AD159"/>
  <c r="AB159"/>
  <c r="AA163"/>
  <c r="Z173"/>
  <c r="AD173"/>
  <c r="AB173"/>
  <c r="AA178"/>
  <c r="Z182"/>
  <c r="AD182"/>
  <c r="AB182"/>
  <c r="Z109"/>
  <c r="AD109"/>
  <c r="AB109"/>
  <c r="AA114"/>
  <c r="Z120"/>
  <c r="AD120"/>
  <c r="AB120"/>
  <c r="AA126"/>
  <c r="Z133"/>
  <c r="AD133"/>
  <c r="AB133"/>
  <c r="AA136"/>
  <c r="Z140"/>
  <c r="AD140"/>
  <c r="AB140"/>
  <c r="AA145"/>
  <c r="Z151"/>
  <c r="AD151"/>
  <c r="AB151"/>
  <c r="AA159"/>
  <c r="Z163"/>
  <c r="AD163"/>
  <c r="AB163"/>
  <c r="AA173"/>
  <c r="Z178"/>
  <c r="AD178"/>
  <c r="AB178"/>
  <c r="AA182"/>
  <c r="F56"/>
  <c r="H56"/>
  <c r="H319" s="1"/>
  <c r="H320" s="1"/>
  <c r="S56"/>
  <c r="S319" s="1"/>
  <c r="R56"/>
  <c r="T56"/>
  <c r="T319" s="1"/>
  <c r="C56"/>
  <c r="C319" s="1"/>
  <c r="C320" s="1"/>
  <c r="D56"/>
  <c r="D319" s="1"/>
  <c r="D320" s="1"/>
  <c r="G56"/>
  <c r="G319" s="1"/>
  <c r="G320" s="1"/>
  <c r="K22"/>
  <c r="K28"/>
  <c r="K48"/>
  <c r="J52"/>
  <c r="L52"/>
  <c r="Z54"/>
  <c r="AB54"/>
  <c r="J59"/>
  <c r="L59"/>
  <c r="AF59" s="1"/>
  <c r="J64"/>
  <c r="L64"/>
  <c r="AF64" s="1"/>
  <c r="K68"/>
  <c r="J72"/>
  <c r="L72"/>
  <c r="AF72" s="1"/>
  <c r="AA83"/>
  <c r="J22"/>
  <c r="L22"/>
  <c r="J28"/>
  <c r="L28"/>
  <c r="J48"/>
  <c r="L48"/>
  <c r="K52"/>
  <c r="K56" s="1"/>
  <c r="K319" s="1"/>
  <c r="AA54"/>
  <c r="K59"/>
  <c r="K64"/>
  <c r="J68"/>
  <c r="L68"/>
  <c r="K72"/>
  <c r="Z83"/>
  <c r="AB83"/>
  <c r="AK52" i="1"/>
  <c r="AK103"/>
  <c r="AK46"/>
  <c r="AK117"/>
  <c r="AK286"/>
  <c r="Q334"/>
  <c r="AC334"/>
  <c r="AP79" i="6"/>
  <c r="AR79"/>
  <c r="AP81"/>
  <c r="AR81"/>
  <c r="Q109"/>
  <c r="AP83"/>
  <c r="AS83" s="1"/>
  <c r="AR83"/>
  <c r="AQ88"/>
  <c r="AS20"/>
  <c r="M21"/>
  <c r="AC22"/>
  <c r="M23"/>
  <c r="AC24"/>
  <c r="M25"/>
  <c r="AC26"/>
  <c r="M27"/>
  <c r="AC28"/>
  <c r="M29"/>
  <c r="AC30"/>
  <c r="AE45"/>
  <c r="M67"/>
  <c r="M71"/>
  <c r="M73"/>
  <c r="AP80"/>
  <c r="AR80"/>
  <c r="AP82"/>
  <c r="AS82" s="1"/>
  <c r="AR82"/>
  <c r="AP84"/>
  <c r="AR84"/>
  <c r="AP86"/>
  <c r="AS86" s="1"/>
  <c r="AR86"/>
  <c r="AQ86"/>
  <c r="AP88"/>
  <c r="AR88"/>
  <c r="AQ89"/>
  <c r="AP90"/>
  <c r="AR90"/>
  <c r="AQ91"/>
  <c r="AP92"/>
  <c r="AR92"/>
  <c r="AQ93"/>
  <c r="AP94"/>
  <c r="AR94"/>
  <c r="AS97"/>
  <c r="M100"/>
  <c r="M103"/>
  <c r="M105"/>
  <c r="Q49"/>
  <c r="Y49"/>
  <c r="AC97"/>
  <c r="AO97"/>
  <c r="AK97" s="1"/>
  <c r="M31"/>
  <c r="AC32"/>
  <c r="M33"/>
  <c r="AC34"/>
  <c r="M35"/>
  <c r="M43"/>
  <c r="AC59"/>
  <c r="AQ79"/>
  <c r="AQ81"/>
  <c r="AQ83"/>
  <c r="AP85"/>
  <c r="AR85"/>
  <c r="AQ85"/>
  <c r="AP87"/>
  <c r="AR87"/>
  <c r="AQ87"/>
  <c r="AP89"/>
  <c r="AR89"/>
  <c r="AQ90"/>
  <c r="AP91"/>
  <c r="AR91"/>
  <c r="AQ92"/>
  <c r="AP93"/>
  <c r="AR93"/>
  <c r="AQ94"/>
  <c r="AP95"/>
  <c r="AR95"/>
  <c r="AQ95"/>
  <c r="M19"/>
  <c r="AQ80"/>
  <c r="AQ82"/>
  <c r="AQ84"/>
  <c r="M104"/>
  <c r="AC36"/>
  <c r="M37"/>
  <c r="AC39"/>
  <c r="M63"/>
  <c r="AM79"/>
  <c r="AE79" s="1"/>
  <c r="AM80"/>
  <c r="AI80" s="1"/>
  <c r="AM81"/>
  <c r="AI81" s="1"/>
  <c r="AM82"/>
  <c r="AI82" s="1"/>
  <c r="AM83"/>
  <c r="AI83" s="1"/>
  <c r="AM84"/>
  <c r="AI84" s="1"/>
  <c r="AM85"/>
  <c r="AI85" s="1"/>
  <c r="AM86"/>
  <c r="AI86" s="1"/>
  <c r="AM87"/>
  <c r="AI87" s="1"/>
  <c r="AM95"/>
  <c r="AI95" s="1"/>
  <c r="M115"/>
  <c r="AL115"/>
  <c r="AD115" s="1"/>
  <c r="AC16"/>
  <c r="M18"/>
  <c r="AO20"/>
  <c r="AC21"/>
  <c r="M22"/>
  <c r="AC23"/>
  <c r="M24"/>
  <c r="AC25"/>
  <c r="M26"/>
  <c r="AC27"/>
  <c r="M28"/>
  <c r="AC29"/>
  <c r="M30"/>
  <c r="AC31"/>
  <c r="M32"/>
  <c r="AC33"/>
  <c r="M34"/>
  <c r="AC35"/>
  <c r="AC44"/>
  <c r="AO45"/>
  <c r="AK45" s="1"/>
  <c r="AE75"/>
  <c r="AS79"/>
  <c r="AS80"/>
  <c r="AS81"/>
  <c r="AE82"/>
  <c r="AS84"/>
  <c r="AS85"/>
  <c r="AE86"/>
  <c r="AS87"/>
  <c r="AS88"/>
  <c r="AE88"/>
  <c r="AS89"/>
  <c r="AE89"/>
  <c r="AS90"/>
  <c r="AE90"/>
  <c r="AS91"/>
  <c r="AE91"/>
  <c r="AS92"/>
  <c r="AE92"/>
  <c r="AS93"/>
  <c r="AE93"/>
  <c r="AS94"/>
  <c r="AE94"/>
  <c r="AS95"/>
  <c r="AN115"/>
  <c r="AN117" s="1"/>
  <c r="AO15"/>
  <c r="AE16"/>
  <c r="AO41"/>
  <c r="AK41" s="1"/>
  <c r="AD41"/>
  <c r="AF41"/>
  <c r="AD44"/>
  <c r="AO44"/>
  <c r="AK44" s="1"/>
  <c r="AF44"/>
  <c r="AO46"/>
  <c r="AO53"/>
  <c r="AJ53"/>
  <c r="AH55"/>
  <c r="AO55"/>
  <c r="AJ55"/>
  <c r="AH59"/>
  <c r="AD59"/>
  <c r="AO59"/>
  <c r="AK59" s="1"/>
  <c r="AJ59"/>
  <c r="AF59"/>
  <c r="AO60"/>
  <c r="AJ60"/>
  <c r="AI61"/>
  <c r="AE61"/>
  <c r="AJ63"/>
  <c r="AI64"/>
  <c r="AE64"/>
  <c r="AI65"/>
  <c r="AE65"/>
  <c r="AJ67"/>
  <c r="AO69"/>
  <c r="AH69"/>
  <c r="AJ69"/>
  <c r="AJ71"/>
  <c r="AJ73"/>
  <c r="AH75"/>
  <c r="AD75"/>
  <c r="AO75"/>
  <c r="AK75" s="1"/>
  <c r="AJ75"/>
  <c r="AF75"/>
  <c r="AJ76"/>
  <c r="AJ77"/>
  <c r="AI78"/>
  <c r="AH79"/>
  <c r="AD79"/>
  <c r="AO79"/>
  <c r="AJ79"/>
  <c r="AF79"/>
  <c r="AH80"/>
  <c r="AD80"/>
  <c r="AO80"/>
  <c r="AK80" s="1"/>
  <c r="AJ80"/>
  <c r="AF80"/>
  <c r="AH81"/>
  <c r="AD81"/>
  <c r="AO81"/>
  <c r="AK81" s="1"/>
  <c r="AJ81"/>
  <c r="AF81"/>
  <c r="AH82"/>
  <c r="AD82"/>
  <c r="AO82"/>
  <c r="AK82" s="1"/>
  <c r="AJ82"/>
  <c r="AF82"/>
  <c r="AH83"/>
  <c r="AD83"/>
  <c r="AO83"/>
  <c r="AK83" s="1"/>
  <c r="AJ83"/>
  <c r="AF83"/>
  <c r="AH84"/>
  <c r="AD84"/>
  <c r="AO84"/>
  <c r="AK84" s="1"/>
  <c r="AJ84"/>
  <c r="AF84"/>
  <c r="AH85"/>
  <c r="AD85"/>
  <c r="AO85"/>
  <c r="AK85" s="1"/>
  <c r="AJ85"/>
  <c r="AF85"/>
  <c r="AH86"/>
  <c r="AD86"/>
  <c r="AO86"/>
  <c r="AK86" s="1"/>
  <c r="AJ86"/>
  <c r="AF86"/>
  <c r="AH87"/>
  <c r="AD87"/>
  <c r="AO87"/>
  <c r="AK87" s="1"/>
  <c r="AJ87"/>
  <c r="AF87"/>
  <c r="AH88"/>
  <c r="AD88"/>
  <c r="AO88"/>
  <c r="AK88" s="1"/>
  <c r="AJ88"/>
  <c r="AF88"/>
  <c r="AH89"/>
  <c r="AD89"/>
  <c r="AO89"/>
  <c r="AK89" s="1"/>
  <c r="AJ89"/>
  <c r="AF89"/>
  <c r="AH90"/>
  <c r="AD90"/>
  <c r="AO90"/>
  <c r="AK90" s="1"/>
  <c r="AJ90"/>
  <c r="AF90"/>
  <c r="AH91"/>
  <c r="AD91"/>
  <c r="AO91"/>
  <c r="AK91" s="1"/>
  <c r="AJ91"/>
  <c r="AF91"/>
  <c r="AH92"/>
  <c r="AD92"/>
  <c r="AO92"/>
  <c r="AK92" s="1"/>
  <c r="AJ92"/>
  <c r="AF92"/>
  <c r="AH93"/>
  <c r="AD93"/>
  <c r="AO93"/>
  <c r="AK93" s="1"/>
  <c r="AJ93"/>
  <c r="AF93"/>
  <c r="AH94"/>
  <c r="AD94"/>
  <c r="AO94"/>
  <c r="AK94" s="1"/>
  <c r="AJ94"/>
  <c r="AF94"/>
  <c r="AH95"/>
  <c r="AD95"/>
  <c r="AO95"/>
  <c r="AK95" s="1"/>
  <c r="AJ95"/>
  <c r="AF95"/>
  <c r="AN49"/>
  <c r="AO16"/>
  <c r="AK16" s="1"/>
  <c r="AD16"/>
  <c r="AF16"/>
  <c r="AO17"/>
  <c r="AO40"/>
  <c r="AE41"/>
  <c r="AE44"/>
  <c r="AO47"/>
  <c r="AO54"/>
  <c r="AJ54"/>
  <c r="AJ58"/>
  <c r="AI59"/>
  <c r="AE59"/>
  <c r="AO61"/>
  <c r="AK61" s="1"/>
  <c r="AH61"/>
  <c r="AD61"/>
  <c r="AJ61"/>
  <c r="AF61"/>
  <c r="AJ62"/>
  <c r="AH64"/>
  <c r="AD64"/>
  <c r="AO64"/>
  <c r="AK64" s="1"/>
  <c r="AJ64"/>
  <c r="AF64"/>
  <c r="AO65"/>
  <c r="AK65" s="1"/>
  <c r="AH65"/>
  <c r="AD65"/>
  <c r="AJ65"/>
  <c r="AF65"/>
  <c r="AJ66"/>
  <c r="AJ68"/>
  <c r="AJ70"/>
  <c r="AJ72"/>
  <c r="AJ74"/>
  <c r="AH78"/>
  <c r="AO78"/>
  <c r="AK78" s="1"/>
  <c r="AJ78"/>
  <c r="AJ99"/>
  <c r="AJ101"/>
  <c r="AI102"/>
  <c r="AJ103"/>
  <c r="AI104"/>
  <c r="AJ105"/>
  <c r="AI106"/>
  <c r="AJ107"/>
  <c r="M10"/>
  <c r="M11" s="1"/>
  <c r="AM10"/>
  <c r="M14"/>
  <c r="AM14"/>
  <c r="M15"/>
  <c r="M16"/>
  <c r="AL18"/>
  <c r="AL19"/>
  <c r="M40"/>
  <c r="M41"/>
  <c r="AL42"/>
  <c r="AL43"/>
  <c r="AH43" s="1"/>
  <c r="AC45"/>
  <c r="M46"/>
  <c r="M47"/>
  <c r="M55"/>
  <c r="AL58"/>
  <c r="M60"/>
  <c r="M61"/>
  <c r="AL62"/>
  <c r="AL63"/>
  <c r="M65"/>
  <c r="AL66"/>
  <c r="AL67"/>
  <c r="AL68"/>
  <c r="AL70"/>
  <c r="AL71"/>
  <c r="AL72"/>
  <c r="AL73"/>
  <c r="AL74"/>
  <c r="AC75"/>
  <c r="M76"/>
  <c r="AM76"/>
  <c r="M77"/>
  <c r="AM77"/>
  <c r="M78"/>
  <c r="AC79"/>
  <c r="AC80"/>
  <c r="AC81"/>
  <c r="AC82"/>
  <c r="AC83"/>
  <c r="AC84"/>
  <c r="AC85"/>
  <c r="AC86"/>
  <c r="AC87"/>
  <c r="AC88"/>
  <c r="AC89"/>
  <c r="AC90"/>
  <c r="AC91"/>
  <c r="AC92"/>
  <c r="AC93"/>
  <c r="AC94"/>
  <c r="AC95"/>
  <c r="AO98"/>
  <c r="AJ98"/>
  <c r="AJ100"/>
  <c r="AI101"/>
  <c r="AO102"/>
  <c r="AK102" s="1"/>
  <c r="AH102"/>
  <c r="AJ102"/>
  <c r="AI103"/>
  <c r="AJ104"/>
  <c r="AI105"/>
  <c r="AJ106"/>
  <c r="AL10"/>
  <c r="AN10"/>
  <c r="AJ10" s="1"/>
  <c r="M17"/>
  <c r="M44"/>
  <c r="M53"/>
  <c r="M54"/>
  <c r="M59"/>
  <c r="M64"/>
  <c r="M69"/>
  <c r="M75"/>
  <c r="M79"/>
  <c r="M80"/>
  <c r="M81"/>
  <c r="M82"/>
  <c r="M83"/>
  <c r="M84"/>
  <c r="M85"/>
  <c r="M86"/>
  <c r="M87"/>
  <c r="M88"/>
  <c r="M89"/>
  <c r="M90"/>
  <c r="M91"/>
  <c r="M92"/>
  <c r="M93"/>
  <c r="M94"/>
  <c r="M95"/>
  <c r="AD97"/>
  <c r="AG97" s="1"/>
  <c r="AL99"/>
  <c r="AL100"/>
  <c r="AL101"/>
  <c r="AL103"/>
  <c r="AL104"/>
  <c r="AL105"/>
  <c r="AL106"/>
  <c r="AL107"/>
  <c r="M98"/>
  <c r="M102"/>
  <c r="AI114"/>
  <c r="AE114"/>
  <c r="AO114"/>
  <c r="AH114"/>
  <c r="AD114"/>
  <c r="AD117" s="1"/>
  <c r="AJ114"/>
  <c r="AF114"/>
  <c r="AE123"/>
  <c r="AI123"/>
  <c r="Q222"/>
  <c r="Y222"/>
  <c r="AI125"/>
  <c r="AM124"/>
  <c r="F222"/>
  <c r="F223" s="1"/>
  <c r="H222"/>
  <c r="H223" s="1"/>
  <c r="K222"/>
  <c r="K223" s="1"/>
  <c r="O222"/>
  <c r="O223" s="1"/>
  <c r="S222"/>
  <c r="W222"/>
  <c r="W223" s="1"/>
  <c r="AA222"/>
  <c r="U114"/>
  <c r="U117" s="1"/>
  <c r="AC115"/>
  <c r="AM115"/>
  <c r="AO115" s="1"/>
  <c r="M121"/>
  <c r="AM121"/>
  <c r="M122"/>
  <c r="AM122"/>
  <c r="AP123"/>
  <c r="AR123"/>
  <c r="M123"/>
  <c r="AD123"/>
  <c r="AF123"/>
  <c r="AQ123"/>
  <c r="J9" i="3"/>
  <c r="S9"/>
  <c r="AO125" i="6"/>
  <c r="AH125"/>
  <c r="AL124"/>
  <c r="AH124" s="1"/>
  <c r="AJ125"/>
  <c r="AN124"/>
  <c r="AJ124" s="1"/>
  <c r="AO126"/>
  <c r="AH126"/>
  <c r="AJ126"/>
  <c r="G222"/>
  <c r="J222"/>
  <c r="J223" s="1"/>
  <c r="L222"/>
  <c r="L223" s="1"/>
  <c r="N222"/>
  <c r="N223" s="1"/>
  <c r="P222"/>
  <c r="P223" s="1"/>
  <c r="R222"/>
  <c r="R223" s="1"/>
  <c r="T222"/>
  <c r="T223" s="1"/>
  <c r="V222"/>
  <c r="V223" s="1"/>
  <c r="X222"/>
  <c r="X223" s="1"/>
  <c r="AB222"/>
  <c r="AR222"/>
  <c r="M114"/>
  <c r="M117" s="1"/>
  <c r="AL121"/>
  <c r="AN121"/>
  <c r="AL122"/>
  <c r="AN122"/>
  <c r="AO123"/>
  <c r="AK123" s="1"/>
  <c r="K9" i="3"/>
  <c r="AI9" s="1"/>
  <c r="R9"/>
  <c r="T9"/>
  <c r="M125" i="6"/>
  <c r="M126"/>
  <c r="D9" i="4"/>
  <c r="K9"/>
  <c r="I12"/>
  <c r="I14"/>
  <c r="I17"/>
  <c r="I19"/>
  <c r="I22"/>
  <c r="I24"/>
  <c r="I27"/>
  <c r="I29"/>
  <c r="I32"/>
  <c r="I34"/>
  <c r="I37"/>
  <c r="I39"/>
  <c r="I42"/>
  <c r="I44"/>
  <c r="I47"/>
  <c r="I49"/>
  <c r="I52"/>
  <c r="I54"/>
  <c r="I57"/>
  <c r="I59"/>
  <c r="I62"/>
  <c r="I64"/>
  <c r="I67"/>
  <c r="I69"/>
  <c r="I72"/>
  <c r="I74"/>
  <c r="I77"/>
  <c r="I79"/>
  <c r="I82"/>
  <c r="I84"/>
  <c r="I87"/>
  <c r="I89"/>
  <c r="F9"/>
  <c r="E11"/>
  <c r="H11"/>
  <c r="G11"/>
  <c r="E86"/>
  <c r="E71"/>
  <c r="E76"/>
  <c r="E81"/>
  <c r="E56"/>
  <c r="E61"/>
  <c r="E66"/>
  <c r="E46"/>
  <c r="E51"/>
  <c r="E41"/>
  <c r="E36"/>
  <c r="E31"/>
  <c r="E26"/>
  <c r="E21"/>
  <c r="E16"/>
  <c r="AF115" i="6" l="1"/>
  <c r="AG45"/>
  <c r="U50" i="1"/>
  <c r="AG291"/>
  <c r="AH291"/>
  <c r="AD68" i="7"/>
  <c r="M68"/>
  <c r="AD28"/>
  <c r="M28"/>
  <c r="AD22"/>
  <c r="M22"/>
  <c r="AD64"/>
  <c r="M64"/>
  <c r="AD52"/>
  <c r="M52"/>
  <c r="R319"/>
  <c r="U56"/>
  <c r="M48"/>
  <c r="M59"/>
  <c r="AC54"/>
  <c r="AC182"/>
  <c r="AC173"/>
  <c r="AC159"/>
  <c r="AC145"/>
  <c r="AC136"/>
  <c r="AC126"/>
  <c r="AC114"/>
  <c r="AC282"/>
  <c r="AC284"/>
  <c r="AC280"/>
  <c r="AC277"/>
  <c r="AC79"/>
  <c r="AC71"/>
  <c r="AC63"/>
  <c r="AC58"/>
  <c r="AC55"/>
  <c r="AC53"/>
  <c r="AC50"/>
  <c r="AC29"/>
  <c r="AC24"/>
  <c r="AC21"/>
  <c r="AC13"/>
  <c r="AC83"/>
  <c r="AD72"/>
  <c r="M72"/>
  <c r="F319"/>
  <c r="F320" s="1"/>
  <c r="I56"/>
  <c r="I319" s="1"/>
  <c r="I320" s="1"/>
  <c r="AG83"/>
  <c r="AC178"/>
  <c r="AC163"/>
  <c r="AC151"/>
  <c r="AC140"/>
  <c r="AC133"/>
  <c r="AC120"/>
  <c r="AC109"/>
  <c r="AC263"/>
  <c r="AC253"/>
  <c r="AC243"/>
  <c r="AC233"/>
  <c r="AC223"/>
  <c r="AC213"/>
  <c r="AC203"/>
  <c r="AC186"/>
  <c r="AC268"/>
  <c r="AC258"/>
  <c r="AC248"/>
  <c r="AC238"/>
  <c r="AC228"/>
  <c r="AC218"/>
  <c r="AC208"/>
  <c r="AC198"/>
  <c r="AC278"/>
  <c r="AC273"/>
  <c r="AC190"/>
  <c r="AC102"/>
  <c r="AC81"/>
  <c r="AC75"/>
  <c r="AC67"/>
  <c r="AC57"/>
  <c r="AC49"/>
  <c r="AC30"/>
  <c r="AC23"/>
  <c r="AC20"/>
  <c r="AC14"/>
  <c r="AL117" i="6"/>
  <c r="AM117"/>
  <c r="AK114"/>
  <c r="AO117"/>
  <c r="AF117"/>
  <c r="AC117"/>
  <c r="U319" i="7"/>
  <c r="H9" i="4"/>
  <c r="D16" i="3"/>
  <c r="D15" s="1"/>
  <c r="G9" i="4"/>
  <c r="C16" i="3"/>
  <c r="Q110" i="6"/>
  <c r="U9" i="3"/>
  <c r="M9"/>
  <c r="AH9"/>
  <c r="AG114" i="6"/>
  <c r="AE95"/>
  <c r="AE84"/>
  <c r="AE80"/>
  <c r="AE87"/>
  <c r="AE85"/>
  <c r="AE83"/>
  <c r="AE81"/>
  <c r="AM57"/>
  <c r="M57"/>
  <c r="AL57"/>
  <c r="AJ57"/>
  <c r="J56" i="7"/>
  <c r="AD48"/>
  <c r="L56"/>
  <c r="L319" s="1"/>
  <c r="AI79" i="6"/>
  <c r="AK79"/>
  <c r="AG94"/>
  <c r="AG92"/>
  <c r="AG90"/>
  <c r="AG88"/>
  <c r="AG86"/>
  <c r="AG84"/>
  <c r="AG82"/>
  <c r="M124"/>
  <c r="AG80"/>
  <c r="AG123"/>
  <c r="M222"/>
  <c r="AQ222"/>
  <c r="AJ115"/>
  <c r="AJ117" s="1"/>
  <c r="AH115"/>
  <c r="AH117" s="1"/>
  <c r="Q132"/>
  <c r="Q135" s="1"/>
  <c r="AL49"/>
  <c r="AN130"/>
  <c r="AJ130" s="1"/>
  <c r="AJ122"/>
  <c r="AN129"/>
  <c r="AJ121"/>
  <c r="AN120"/>
  <c r="AJ120" s="1"/>
  <c r="AP222"/>
  <c r="AL222"/>
  <c r="Z222"/>
  <c r="AK125"/>
  <c r="AO124"/>
  <c r="AM129"/>
  <c r="AM120"/>
  <c r="M129"/>
  <c r="M120"/>
  <c r="AK115"/>
  <c r="AO107"/>
  <c r="AH107"/>
  <c r="AO105"/>
  <c r="AK105" s="1"/>
  <c r="AH105"/>
  <c r="AO103"/>
  <c r="AK103" s="1"/>
  <c r="AH103"/>
  <c r="AO100"/>
  <c r="AM52"/>
  <c r="Y52"/>
  <c r="Y109" s="1"/>
  <c r="Y110" s="1"/>
  <c r="AN11"/>
  <c r="AJ11" s="1"/>
  <c r="AO73"/>
  <c r="AO71"/>
  <c r="AH71"/>
  <c r="AO68"/>
  <c r="AH68"/>
  <c r="AO66"/>
  <c r="AH66"/>
  <c r="AO63"/>
  <c r="AH63"/>
  <c r="AO58"/>
  <c r="AN52"/>
  <c r="M52"/>
  <c r="M109" s="1"/>
  <c r="AO43"/>
  <c r="AO19"/>
  <c r="AM49"/>
  <c r="M130"/>
  <c r="AB223"/>
  <c r="Q223"/>
  <c r="M49"/>
  <c r="AO76"/>
  <c r="AG75"/>
  <c r="AL130"/>
  <c r="AH130" s="1"/>
  <c r="AH122"/>
  <c r="AO122"/>
  <c r="AL129"/>
  <c r="AH121"/>
  <c r="AL120"/>
  <c r="AH120" s="1"/>
  <c r="AO121"/>
  <c r="AN222"/>
  <c r="AM130"/>
  <c r="AI115"/>
  <c r="AI117" s="1"/>
  <c r="AE115"/>
  <c r="AE117" s="1"/>
  <c r="AM222"/>
  <c r="AO106"/>
  <c r="AK106" s="1"/>
  <c r="AH106"/>
  <c r="AO104"/>
  <c r="AK104" s="1"/>
  <c r="AH104"/>
  <c r="AO101"/>
  <c r="AK101" s="1"/>
  <c r="AH101"/>
  <c r="AO99"/>
  <c r="Z223"/>
  <c r="AL11"/>
  <c r="AO10"/>
  <c r="AO74"/>
  <c r="AO72"/>
  <c r="AO70"/>
  <c r="AH70"/>
  <c r="AO67"/>
  <c r="AH67"/>
  <c r="AO62"/>
  <c r="AH62"/>
  <c r="AL52"/>
  <c r="AO42"/>
  <c r="AO18"/>
  <c r="AM11"/>
  <c r="I222"/>
  <c r="AS123"/>
  <c r="U222"/>
  <c r="Y132"/>
  <c r="Y135" s="1"/>
  <c r="G223"/>
  <c r="AQ223"/>
  <c r="AG65"/>
  <c r="AG64"/>
  <c r="AG61"/>
  <c r="AG16"/>
  <c r="AO14"/>
  <c r="AG95"/>
  <c r="AG93"/>
  <c r="AG91"/>
  <c r="AG89"/>
  <c r="AG87"/>
  <c r="AG85"/>
  <c r="AG83"/>
  <c r="AG81"/>
  <c r="AG79"/>
  <c r="AO77"/>
  <c r="AG59"/>
  <c r="AG44"/>
  <c r="AG41"/>
  <c r="I11" i="4"/>
  <c r="I9" s="1"/>
  <c r="E9"/>
  <c r="M56" i="7" l="1"/>
  <c r="M319" s="1"/>
  <c r="AK117" i="6"/>
  <c r="AD56" i="7"/>
  <c r="AD319" s="1"/>
  <c r="J319"/>
  <c r="C15" i="3"/>
  <c r="E16"/>
  <c r="AK9"/>
  <c r="M110" i="6"/>
  <c r="AO57"/>
  <c r="AJ52"/>
  <c r="AJ109" s="1"/>
  <c r="AN109"/>
  <c r="AN110" s="1"/>
  <c r="AL109"/>
  <c r="AL110" s="1"/>
  <c r="AM109"/>
  <c r="AM110" s="1"/>
  <c r="U223"/>
  <c r="AR223"/>
  <c r="M223"/>
  <c r="AP223"/>
  <c r="AO49"/>
  <c r="AO11"/>
  <c r="S223"/>
  <c r="AM128"/>
  <c r="AO222"/>
  <c r="AF222"/>
  <c r="Y223"/>
  <c r="M128"/>
  <c r="AS222"/>
  <c r="AS223" s="1"/>
  <c r="AO52"/>
  <c r="AO129"/>
  <c r="AO120"/>
  <c r="AH129"/>
  <c r="AL128"/>
  <c r="AO130"/>
  <c r="AD222"/>
  <c r="AJ129"/>
  <c r="AN128"/>
  <c r="AE222"/>
  <c r="AG115"/>
  <c r="AG117" s="1"/>
  <c r="AC222"/>
  <c r="M132" l="1"/>
  <c r="M135" s="1"/>
  <c r="AO109"/>
  <c r="AO110" s="1"/>
  <c r="AE223"/>
  <c r="AJ128"/>
  <c r="AH128"/>
  <c r="AH223"/>
  <c r="AL223"/>
  <c r="AI223"/>
  <c r="AM223"/>
  <c r="AG222"/>
  <c r="AC223"/>
  <c r="AO128"/>
  <c r="AA223"/>
  <c r="AJ223"/>
  <c r="AN223"/>
  <c r="I223"/>
  <c r="AF223"/>
  <c r="AK223" l="1"/>
  <c r="AO223"/>
  <c r="AD223"/>
  <c r="AG223"/>
  <c r="AL132" l="1"/>
  <c r="AM132"/>
  <c r="AN132"/>
  <c r="AO132" l="1"/>
  <c r="X74" i="7" l="1"/>
  <c r="AB74" s="1"/>
  <c r="W74"/>
  <c r="AE74" s="1"/>
  <c r="X70"/>
  <c r="AF70" s="1"/>
  <c r="W70"/>
  <c r="AE70" s="1"/>
  <c r="X66"/>
  <c r="AB66" s="1"/>
  <c r="W66"/>
  <c r="AA66" s="1"/>
  <c r="X61"/>
  <c r="AB61" s="1"/>
  <c r="W61"/>
  <c r="AE61" s="1"/>
  <c r="T122" i="6"/>
  <c r="T121"/>
  <c r="R126"/>
  <c r="T125"/>
  <c r="S125"/>
  <c r="R125"/>
  <c r="S122"/>
  <c r="R122"/>
  <c r="S121"/>
  <c r="R121"/>
  <c r="AA125" l="1"/>
  <c r="AE125" s="1"/>
  <c r="AB122"/>
  <c r="S129"/>
  <c r="S120"/>
  <c r="AA121"/>
  <c r="AI121"/>
  <c r="AA122"/>
  <c r="AI122"/>
  <c r="R124"/>
  <c r="Z124" s="1"/>
  <c r="Z126"/>
  <c r="T126"/>
  <c r="AB126" s="1"/>
  <c r="AF126" s="1"/>
  <c r="R129"/>
  <c r="R120"/>
  <c r="Z120" s="1"/>
  <c r="U121"/>
  <c r="Z121"/>
  <c r="R130"/>
  <c r="Z122"/>
  <c r="U122"/>
  <c r="Z125"/>
  <c r="U125"/>
  <c r="T124"/>
  <c r="AB124" s="1"/>
  <c r="AB125"/>
  <c r="AF125" s="1"/>
  <c r="S126"/>
  <c r="T129"/>
  <c r="T120"/>
  <c r="AB120" s="1"/>
  <c r="AB121"/>
  <c r="AB70" i="7"/>
  <c r="AA61"/>
  <c r="AA70"/>
  <c r="W303" i="1"/>
  <c r="AE303" s="1"/>
  <c r="W294"/>
  <c r="AE294" s="1"/>
  <c r="W304"/>
  <c r="AE304" s="1"/>
  <c r="W298"/>
  <c r="AE298" s="1"/>
  <c r="X304"/>
  <c r="AF304" s="1"/>
  <c r="AJ304" s="1"/>
  <c r="V303"/>
  <c r="V294"/>
  <c r="V304"/>
  <c r="V298"/>
  <c r="X298"/>
  <c r="AF298" s="1"/>
  <c r="AJ298" s="1"/>
  <c r="X303"/>
  <c r="AF303" s="1"/>
  <c r="AJ303" s="1"/>
  <c r="X294"/>
  <c r="AF294" s="1"/>
  <c r="AJ294" s="1"/>
  <c r="AA74" i="7"/>
  <c r="O59"/>
  <c r="W60"/>
  <c r="AE60" s="1"/>
  <c r="V61"/>
  <c r="Y61" s="1"/>
  <c r="O64"/>
  <c r="W65"/>
  <c r="AE65" s="1"/>
  <c r="V66"/>
  <c r="Y66" s="1"/>
  <c r="O68"/>
  <c r="W69"/>
  <c r="AE69" s="1"/>
  <c r="V70"/>
  <c r="Y70" s="1"/>
  <c r="O72"/>
  <c r="W73"/>
  <c r="AE73" s="1"/>
  <c r="V74"/>
  <c r="Y74" s="1"/>
  <c r="N59"/>
  <c r="V60"/>
  <c r="P59"/>
  <c r="X60"/>
  <c r="N64"/>
  <c r="V65"/>
  <c r="P64"/>
  <c r="X65"/>
  <c r="N68"/>
  <c r="V69"/>
  <c r="P68"/>
  <c r="X69"/>
  <c r="AF69" s="1"/>
  <c r="N72"/>
  <c r="V73"/>
  <c r="P72"/>
  <c r="X73"/>
  <c r="R66" i="6"/>
  <c r="R107"/>
  <c r="R106"/>
  <c r="R105"/>
  <c r="R104"/>
  <c r="R103"/>
  <c r="R102"/>
  <c r="R101"/>
  <c r="R100"/>
  <c r="R99"/>
  <c r="R98"/>
  <c r="R78"/>
  <c r="R77"/>
  <c r="R76"/>
  <c r="R74"/>
  <c r="R73"/>
  <c r="R72"/>
  <c r="R71"/>
  <c r="R70"/>
  <c r="R69"/>
  <c r="R68"/>
  <c r="R67"/>
  <c r="R63"/>
  <c r="R62"/>
  <c r="R60"/>
  <c r="R58"/>
  <c r="R55"/>
  <c r="R54"/>
  <c r="R53"/>
  <c r="R47"/>
  <c r="R46"/>
  <c r="R43"/>
  <c r="R42"/>
  <c r="T40"/>
  <c r="AB40" s="1"/>
  <c r="AF40" s="1"/>
  <c r="S40"/>
  <c r="AA40" s="1"/>
  <c r="R40"/>
  <c r="R20"/>
  <c r="R19"/>
  <c r="R18"/>
  <c r="R17"/>
  <c r="R15"/>
  <c r="T14"/>
  <c r="R14"/>
  <c r="T10"/>
  <c r="R10"/>
  <c r="W11" i="7"/>
  <c r="S20" i="6"/>
  <c r="AA20" s="1"/>
  <c r="S10"/>
  <c r="X46" i="7"/>
  <c r="AF46" s="1"/>
  <c r="W46"/>
  <c r="AA46" s="1"/>
  <c r="X45"/>
  <c r="AB45" s="1"/>
  <c r="W45"/>
  <c r="AE45" s="1"/>
  <c r="X44"/>
  <c r="AB44" s="1"/>
  <c r="W44"/>
  <c r="AE44" s="1"/>
  <c r="X43"/>
  <c r="AB43" s="1"/>
  <c r="W43"/>
  <c r="AE43" s="1"/>
  <c r="X42"/>
  <c r="AB42" s="1"/>
  <c r="W42"/>
  <c r="AE42" s="1"/>
  <c r="X41"/>
  <c r="AB41" s="1"/>
  <c r="W41"/>
  <c r="AE41" s="1"/>
  <c r="X40"/>
  <c r="W40"/>
  <c r="AE40" s="1"/>
  <c r="X39"/>
  <c r="AF39" s="1"/>
  <c r="W39"/>
  <c r="AE39" s="1"/>
  <c r="X38"/>
  <c r="AB38" s="1"/>
  <c r="W38"/>
  <c r="AE38" s="1"/>
  <c r="X37"/>
  <c r="AB37" s="1"/>
  <c r="W37"/>
  <c r="AE37" s="1"/>
  <c r="X36"/>
  <c r="AF36" s="1"/>
  <c r="W36"/>
  <c r="AE36" s="1"/>
  <c r="X35"/>
  <c r="AB35" s="1"/>
  <c r="W35"/>
  <c r="AE35" s="1"/>
  <c r="X34"/>
  <c r="AB34" s="1"/>
  <c r="W34"/>
  <c r="AE34" s="1"/>
  <c r="X33"/>
  <c r="AB33" s="1"/>
  <c r="W33"/>
  <c r="AE33" s="1"/>
  <c r="X32"/>
  <c r="W32"/>
  <c r="AE32" s="1"/>
  <c r="X27"/>
  <c r="W27"/>
  <c r="X26"/>
  <c r="AB26" s="1"/>
  <c r="W26"/>
  <c r="X19"/>
  <c r="AB19" s="1"/>
  <c r="W19"/>
  <c r="X18"/>
  <c r="AB18" s="1"/>
  <c r="W18"/>
  <c r="X17"/>
  <c r="AB17" s="1"/>
  <c r="W17"/>
  <c r="X16"/>
  <c r="AB16" s="1"/>
  <c r="W16"/>
  <c r="X15"/>
  <c r="AB15" s="1"/>
  <c r="W15"/>
  <c r="X12"/>
  <c r="AB12" s="1"/>
  <c r="W12"/>
  <c r="X11"/>
  <c r="W10"/>
  <c r="X8"/>
  <c r="AB8" s="1"/>
  <c r="W8"/>
  <c r="AE8" s="1"/>
  <c r="V8"/>
  <c r="Y8" s="1"/>
  <c r="V9"/>
  <c r="Y9" s="1"/>
  <c r="V89" i="4"/>
  <c r="P89"/>
  <c r="O89"/>
  <c r="N89"/>
  <c r="V88"/>
  <c r="AD88" s="1"/>
  <c r="P88"/>
  <c r="O88"/>
  <c r="N88"/>
  <c r="V87"/>
  <c r="P87"/>
  <c r="P86" s="1"/>
  <c r="H31" i="3" s="1"/>
  <c r="O87" i="4"/>
  <c r="O86" s="1"/>
  <c r="G31" i="3" s="1"/>
  <c r="N87" i="4"/>
  <c r="N86" s="1"/>
  <c r="F31" i="3" s="1"/>
  <c r="V84" i="4"/>
  <c r="P84"/>
  <c r="O84"/>
  <c r="N84"/>
  <c r="V83"/>
  <c r="AD83" s="1"/>
  <c r="P83"/>
  <c r="O83"/>
  <c r="N83"/>
  <c r="V82"/>
  <c r="P82"/>
  <c r="P81" s="1"/>
  <c r="H30" i="3" s="1"/>
  <c r="O82" i="4"/>
  <c r="O81" s="1"/>
  <c r="G30" i="3" s="1"/>
  <c r="N82" i="4"/>
  <c r="N81" s="1"/>
  <c r="F30" i="3" s="1"/>
  <c r="P79" i="4"/>
  <c r="O79"/>
  <c r="N79"/>
  <c r="V78"/>
  <c r="AD78" s="1"/>
  <c r="P78"/>
  <c r="O78"/>
  <c r="N78"/>
  <c r="V77"/>
  <c r="P77"/>
  <c r="P76" s="1"/>
  <c r="H29" i="3" s="1"/>
  <c r="O77" i="4"/>
  <c r="O76" s="1"/>
  <c r="G29" i="3" s="1"/>
  <c r="N77" i="4"/>
  <c r="N76" s="1"/>
  <c r="F29" i="3" s="1"/>
  <c r="V74" i="4"/>
  <c r="P74"/>
  <c r="O74"/>
  <c r="N74"/>
  <c r="V73"/>
  <c r="AD73" s="1"/>
  <c r="P73"/>
  <c r="O73"/>
  <c r="N73"/>
  <c r="V72"/>
  <c r="P72"/>
  <c r="P71" s="1"/>
  <c r="H28" i="3" s="1"/>
  <c r="O72" i="4"/>
  <c r="O71" s="1"/>
  <c r="G28" i="3" s="1"/>
  <c r="N72" i="4"/>
  <c r="N71" s="1"/>
  <c r="F28" i="3" s="1"/>
  <c r="V69" i="4"/>
  <c r="P69"/>
  <c r="O69"/>
  <c r="N69"/>
  <c r="V68"/>
  <c r="AD68" s="1"/>
  <c r="P68"/>
  <c r="O68"/>
  <c r="N68"/>
  <c r="V67"/>
  <c r="P67"/>
  <c r="P66" s="1"/>
  <c r="H27" i="3" s="1"/>
  <c r="O67" i="4"/>
  <c r="O66" s="1"/>
  <c r="G27" i="3" s="1"/>
  <c r="N67" i="4"/>
  <c r="N66" s="1"/>
  <c r="F27" i="3" s="1"/>
  <c r="V64" i="4"/>
  <c r="P64"/>
  <c r="O64"/>
  <c r="N64"/>
  <c r="V63"/>
  <c r="AD63" s="1"/>
  <c r="P63"/>
  <c r="O63"/>
  <c r="N63"/>
  <c r="V62"/>
  <c r="P62"/>
  <c r="P61" s="1"/>
  <c r="H26" i="3" s="1"/>
  <c r="O62" i="4"/>
  <c r="O61" s="1"/>
  <c r="G26" i="3" s="1"/>
  <c r="N62" i="4"/>
  <c r="N61" s="1"/>
  <c r="F26" i="3" s="1"/>
  <c r="V59" i="4"/>
  <c r="P59"/>
  <c r="O59"/>
  <c r="N59"/>
  <c r="V58"/>
  <c r="AD58" s="1"/>
  <c r="P58"/>
  <c r="O58"/>
  <c r="N58"/>
  <c r="V57"/>
  <c r="P57"/>
  <c r="P56" s="1"/>
  <c r="H25" i="3" s="1"/>
  <c r="O57" i="4"/>
  <c r="O56" s="1"/>
  <c r="G25" i="3" s="1"/>
  <c r="N57" i="4"/>
  <c r="N56" s="1"/>
  <c r="F25" i="3" s="1"/>
  <c r="V54" i="4"/>
  <c r="P54"/>
  <c r="O54"/>
  <c r="N54"/>
  <c r="V53"/>
  <c r="AD53" s="1"/>
  <c r="P53"/>
  <c r="O53"/>
  <c r="N53"/>
  <c r="P52"/>
  <c r="O52"/>
  <c r="N52"/>
  <c r="H52" i="5"/>
  <c r="G52"/>
  <c r="F52"/>
  <c r="H51"/>
  <c r="G51"/>
  <c r="F51"/>
  <c r="H50"/>
  <c r="G50"/>
  <c r="F50"/>
  <c r="P49" i="4"/>
  <c r="O49"/>
  <c r="N49"/>
  <c r="P48"/>
  <c r="O48"/>
  <c r="N48"/>
  <c r="P47"/>
  <c r="O47"/>
  <c r="N47"/>
  <c r="P44"/>
  <c r="O44"/>
  <c r="N44"/>
  <c r="V43"/>
  <c r="AD43" s="1"/>
  <c r="P43"/>
  <c r="O43"/>
  <c r="N43"/>
  <c r="P42"/>
  <c r="O42"/>
  <c r="N42"/>
  <c r="H43" i="5"/>
  <c r="H42" s="1"/>
  <c r="G43"/>
  <c r="G42" s="1"/>
  <c r="F43"/>
  <c r="F42" s="1"/>
  <c r="P39" i="4"/>
  <c r="O39"/>
  <c r="N39"/>
  <c r="P38"/>
  <c r="O38"/>
  <c r="N38"/>
  <c r="P37"/>
  <c r="O37"/>
  <c r="N37"/>
  <c r="H40" i="5"/>
  <c r="G40"/>
  <c r="F40"/>
  <c r="H39"/>
  <c r="G39"/>
  <c r="F39"/>
  <c r="H38"/>
  <c r="G38"/>
  <c r="F38"/>
  <c r="H37"/>
  <c r="G37"/>
  <c r="F37"/>
  <c r="H36"/>
  <c r="G36"/>
  <c r="F36"/>
  <c r="P34" i="4"/>
  <c r="O34"/>
  <c r="N34"/>
  <c r="P33"/>
  <c r="O33"/>
  <c r="N33"/>
  <c r="P32"/>
  <c r="O32"/>
  <c r="N32"/>
  <c r="V29"/>
  <c r="P29"/>
  <c r="O29"/>
  <c r="N29"/>
  <c r="V28"/>
  <c r="AD28" s="1"/>
  <c r="P28"/>
  <c r="O28"/>
  <c r="N28"/>
  <c r="V27"/>
  <c r="P27"/>
  <c r="P26" s="1"/>
  <c r="H19" i="3" s="1"/>
  <c r="O27" i="4"/>
  <c r="O26" s="1"/>
  <c r="G19" i="3" s="1"/>
  <c r="N27" i="4"/>
  <c r="N26" s="1"/>
  <c r="F19" i="3" s="1"/>
  <c r="F21" i="5"/>
  <c r="V19" i="4"/>
  <c r="P19"/>
  <c r="O19"/>
  <c r="N19"/>
  <c r="V18"/>
  <c r="AD18" s="1"/>
  <c r="P18"/>
  <c r="O18"/>
  <c r="N18"/>
  <c r="V17"/>
  <c r="P17"/>
  <c r="P16" s="1"/>
  <c r="H18" i="3" s="1"/>
  <c r="O17" i="4"/>
  <c r="O16" s="1"/>
  <c r="G18" i="3" s="1"/>
  <c r="N17" i="4"/>
  <c r="N16" s="1"/>
  <c r="F18" i="3" s="1"/>
  <c r="V24" i="4"/>
  <c r="P24"/>
  <c r="O24"/>
  <c r="N24"/>
  <c r="V23"/>
  <c r="AD23" s="1"/>
  <c r="P23"/>
  <c r="O23"/>
  <c r="N23"/>
  <c r="V22"/>
  <c r="P22"/>
  <c r="P21" s="1"/>
  <c r="H17" i="3" s="1"/>
  <c r="O22" i="4"/>
  <c r="O21" s="1"/>
  <c r="G17" i="3" s="1"/>
  <c r="N22" i="4"/>
  <c r="N21" s="1"/>
  <c r="F17" i="3" s="1"/>
  <c r="V14" i="4"/>
  <c r="P14"/>
  <c r="O14"/>
  <c r="N14"/>
  <c r="V13"/>
  <c r="AD13" s="1"/>
  <c r="P13"/>
  <c r="O13"/>
  <c r="N13"/>
  <c r="V12"/>
  <c r="V11" s="1"/>
  <c r="P12"/>
  <c r="P11" s="1"/>
  <c r="O12"/>
  <c r="O11" s="1"/>
  <c r="N12"/>
  <c r="AF124" i="6" l="1"/>
  <c r="N11" i="4"/>
  <c r="F16" i="3" s="1"/>
  <c r="AD304" i="1"/>
  <c r="Y304"/>
  <c r="AD303"/>
  <c r="Y303"/>
  <c r="AM298"/>
  <c r="AI298"/>
  <c r="AM294"/>
  <c r="AI294"/>
  <c r="AD298"/>
  <c r="Y298"/>
  <c r="AD294"/>
  <c r="Y294"/>
  <c r="AM304"/>
  <c r="AI304"/>
  <c r="AM303"/>
  <c r="AI303"/>
  <c r="N46" i="4"/>
  <c r="F23" i="3" s="1"/>
  <c r="AL23" s="1"/>
  <c r="P46" i="4"/>
  <c r="H23" i="3" s="1"/>
  <c r="AN23" s="1"/>
  <c r="G49" i="5"/>
  <c r="O31" i="4"/>
  <c r="G20" i="3" s="1"/>
  <c r="AM20" s="1"/>
  <c r="F35" i="5"/>
  <c r="H35"/>
  <c r="O36" i="4"/>
  <c r="G21" i="3" s="1"/>
  <c r="AM21" s="1"/>
  <c r="O46" i="4"/>
  <c r="G23" i="3" s="1"/>
  <c r="AM23" s="1"/>
  <c r="H49" i="5"/>
  <c r="N31" i="4"/>
  <c r="F20" i="3" s="1"/>
  <c r="AL20" s="1"/>
  <c r="P31" i="4"/>
  <c r="H20" i="3" s="1"/>
  <c r="AN20" s="1"/>
  <c r="G35" i="5"/>
  <c r="N36" i="4"/>
  <c r="F21" i="3" s="1"/>
  <c r="P36" i="4"/>
  <c r="H21" i="3" s="1"/>
  <c r="Q72" i="7"/>
  <c r="Q68"/>
  <c r="Q64"/>
  <c r="Q59"/>
  <c r="Y73"/>
  <c r="AG73" s="1"/>
  <c r="Y69"/>
  <c r="Y65"/>
  <c r="Y60"/>
  <c r="AB32"/>
  <c r="AF32"/>
  <c r="AB40"/>
  <c r="AF40"/>
  <c r="X302" i="1"/>
  <c r="AE20" i="6"/>
  <c r="AI20"/>
  <c r="S62"/>
  <c r="S67"/>
  <c r="S77"/>
  <c r="S99"/>
  <c r="S101"/>
  <c r="AA101" s="1"/>
  <c r="AE101" s="1"/>
  <c r="S103"/>
  <c r="AA103" s="1"/>
  <c r="AE103" s="1"/>
  <c r="S105"/>
  <c r="AA105" s="1"/>
  <c r="AE105" s="1"/>
  <c r="S107"/>
  <c r="R11"/>
  <c r="Z10"/>
  <c r="U10"/>
  <c r="U11" s="1"/>
  <c r="R49"/>
  <c r="AH49" s="1"/>
  <c r="Z14"/>
  <c r="AB14"/>
  <c r="S15"/>
  <c r="AA15" s="1"/>
  <c r="Z17"/>
  <c r="T17"/>
  <c r="AB17" s="1"/>
  <c r="AF17" s="1"/>
  <c r="S18"/>
  <c r="AA18" s="1"/>
  <c r="AE18" s="1"/>
  <c r="Z19"/>
  <c r="T19"/>
  <c r="AB19" s="1"/>
  <c r="AF19" s="1"/>
  <c r="T20"/>
  <c r="AB20" s="1"/>
  <c r="AF20" s="1"/>
  <c r="AI40"/>
  <c r="AE40"/>
  <c r="Z42"/>
  <c r="Z43"/>
  <c r="T43"/>
  <c r="AB43" s="1"/>
  <c r="AF43" s="1"/>
  <c r="S46"/>
  <c r="AA46" s="1"/>
  <c r="Z47"/>
  <c r="T47"/>
  <c r="AB47" s="1"/>
  <c r="AF47" s="1"/>
  <c r="T55"/>
  <c r="AB55" s="1"/>
  <c r="AF55" s="1"/>
  <c r="S58"/>
  <c r="Z60"/>
  <c r="AH60"/>
  <c r="T60"/>
  <c r="AB60" s="1"/>
  <c r="AF60" s="1"/>
  <c r="T62"/>
  <c r="AB62" s="1"/>
  <c r="AF62" s="1"/>
  <c r="T63"/>
  <c r="AB63" s="1"/>
  <c r="AF63" s="1"/>
  <c r="T67"/>
  <c r="AB67" s="1"/>
  <c r="AF67" s="1"/>
  <c r="S68"/>
  <c r="Z69"/>
  <c r="T69"/>
  <c r="AB69" s="1"/>
  <c r="AF69" s="1"/>
  <c r="S70"/>
  <c r="Z71"/>
  <c r="T71"/>
  <c r="AB71" s="1"/>
  <c r="AF71" s="1"/>
  <c r="S72"/>
  <c r="Z73"/>
  <c r="AH73"/>
  <c r="Z74"/>
  <c r="AH74"/>
  <c r="T74"/>
  <c r="AB74" s="1"/>
  <c r="AF74" s="1"/>
  <c r="S76"/>
  <c r="Z77"/>
  <c r="AH77"/>
  <c r="Z78"/>
  <c r="T78"/>
  <c r="AB78" s="1"/>
  <c r="AF78" s="1"/>
  <c r="T98"/>
  <c r="AB98" s="1"/>
  <c r="AF98" s="1"/>
  <c r="T99"/>
  <c r="AB99" s="1"/>
  <c r="AF99" s="1"/>
  <c r="T100"/>
  <c r="AB100" s="1"/>
  <c r="AF100" s="1"/>
  <c r="T101"/>
  <c r="AB101" s="1"/>
  <c r="AF101" s="1"/>
  <c r="T102"/>
  <c r="AB102" s="1"/>
  <c r="AF102" s="1"/>
  <c r="T103"/>
  <c r="AB103" s="1"/>
  <c r="AF103" s="1"/>
  <c r="T104"/>
  <c r="AB104" s="1"/>
  <c r="AF104" s="1"/>
  <c r="T105"/>
  <c r="AB105" s="1"/>
  <c r="AF105" s="1"/>
  <c r="T106"/>
  <c r="AB106" s="1"/>
  <c r="AF106" s="1"/>
  <c r="T107"/>
  <c r="AB107" s="1"/>
  <c r="AF107" s="1"/>
  <c r="Z66"/>
  <c r="T66"/>
  <c r="AB66" s="1"/>
  <c r="AF66" s="1"/>
  <c r="AA126"/>
  <c r="AE126" s="1"/>
  <c r="AI126"/>
  <c r="AK122"/>
  <c r="U129"/>
  <c r="U120"/>
  <c r="AK120" s="1"/>
  <c r="AK121"/>
  <c r="AC126"/>
  <c r="AD126"/>
  <c r="AA129"/>
  <c r="AE121"/>
  <c r="AI129"/>
  <c r="R128"/>
  <c r="S130"/>
  <c r="AI130" s="1"/>
  <c r="T130"/>
  <c r="S124"/>
  <c r="S11"/>
  <c r="AA10"/>
  <c r="S42"/>
  <c r="AA42" s="1"/>
  <c r="S63"/>
  <c r="S73"/>
  <c r="S98"/>
  <c r="S100"/>
  <c r="U100" s="1"/>
  <c r="AK100" s="1"/>
  <c r="S102"/>
  <c r="AA102" s="1"/>
  <c r="AE102" s="1"/>
  <c r="S104"/>
  <c r="AA104" s="1"/>
  <c r="AE104" s="1"/>
  <c r="S106"/>
  <c r="AA106" s="1"/>
  <c r="AE106" s="1"/>
  <c r="T11"/>
  <c r="AB10"/>
  <c r="S14"/>
  <c r="Z15"/>
  <c r="T15"/>
  <c r="AB15" s="1"/>
  <c r="S17"/>
  <c r="AA17" s="1"/>
  <c r="Z18"/>
  <c r="T18"/>
  <c r="AB18" s="1"/>
  <c r="AF18" s="1"/>
  <c r="S19"/>
  <c r="AA19" s="1"/>
  <c r="AE19" s="1"/>
  <c r="Z20"/>
  <c r="U20"/>
  <c r="Z40"/>
  <c r="U40"/>
  <c r="T42"/>
  <c r="AB42" s="1"/>
  <c r="AF42" s="1"/>
  <c r="S43"/>
  <c r="AA43" s="1"/>
  <c r="Z46"/>
  <c r="T46"/>
  <c r="AB46" s="1"/>
  <c r="AF46" s="1"/>
  <c r="S47"/>
  <c r="AA47" s="1"/>
  <c r="Z55"/>
  <c r="R57"/>
  <c r="Z58"/>
  <c r="AH58"/>
  <c r="T58"/>
  <c r="U58" s="1"/>
  <c r="S60"/>
  <c r="Z62"/>
  <c r="U62"/>
  <c r="AK62" s="1"/>
  <c r="Z63"/>
  <c r="Z67"/>
  <c r="Z68"/>
  <c r="T68"/>
  <c r="AB68" s="1"/>
  <c r="AF68" s="1"/>
  <c r="S69"/>
  <c r="U69" s="1"/>
  <c r="AK69" s="1"/>
  <c r="Z70"/>
  <c r="T70"/>
  <c r="AB70" s="1"/>
  <c r="AF70" s="1"/>
  <c r="S71"/>
  <c r="U71" s="1"/>
  <c r="AK71" s="1"/>
  <c r="Z72"/>
  <c r="AH72"/>
  <c r="T72"/>
  <c r="AB72" s="1"/>
  <c r="AF72" s="1"/>
  <c r="T73"/>
  <c r="AB73" s="1"/>
  <c r="AF73" s="1"/>
  <c r="S74"/>
  <c r="Z76"/>
  <c r="AH76"/>
  <c r="T76"/>
  <c r="AB76" s="1"/>
  <c r="AF76" s="1"/>
  <c r="T77"/>
  <c r="AB77" s="1"/>
  <c r="AF77" s="1"/>
  <c r="S78"/>
  <c r="AA78" s="1"/>
  <c r="AE78" s="1"/>
  <c r="Z98"/>
  <c r="U98"/>
  <c r="AK98" s="1"/>
  <c r="AH98"/>
  <c r="Z99"/>
  <c r="U99"/>
  <c r="AK99" s="1"/>
  <c r="AH99"/>
  <c r="Z100"/>
  <c r="AH100"/>
  <c r="Z101"/>
  <c r="U101"/>
  <c r="Z102"/>
  <c r="U102"/>
  <c r="Z103"/>
  <c r="U103"/>
  <c r="Z104"/>
  <c r="U104"/>
  <c r="Z105"/>
  <c r="U105"/>
  <c r="Z106"/>
  <c r="U106"/>
  <c r="Z107"/>
  <c r="U107"/>
  <c r="AK107" s="1"/>
  <c r="S66"/>
  <c r="AB129"/>
  <c r="AF121"/>
  <c r="AC125"/>
  <c r="AD125"/>
  <c r="Z130"/>
  <c r="AC122"/>
  <c r="AC130" s="1"/>
  <c r="AD122"/>
  <c r="Z129"/>
  <c r="AD121"/>
  <c r="AC121"/>
  <c r="AA130"/>
  <c r="AE122"/>
  <c r="AE130" s="1"/>
  <c r="AA120"/>
  <c r="AC120" s="1"/>
  <c r="AI120"/>
  <c r="AB130"/>
  <c r="AF122"/>
  <c r="AF130" s="1"/>
  <c r="T128"/>
  <c r="U126"/>
  <c r="AK126" s="1"/>
  <c r="AE124"/>
  <c r="S53"/>
  <c r="Z54"/>
  <c r="AH54"/>
  <c r="T54"/>
  <c r="AB54" s="1"/>
  <c r="AF54" s="1"/>
  <c r="R52"/>
  <c r="Z53"/>
  <c r="AH53"/>
  <c r="T53"/>
  <c r="S54"/>
  <c r="N41" i="4"/>
  <c r="F22" i="3" s="1"/>
  <c r="AL22" s="1"/>
  <c r="P41" i="4"/>
  <c r="H22" i="3" s="1"/>
  <c r="AN22" s="1"/>
  <c r="O51" i="4"/>
  <c r="G24" i="3" s="1"/>
  <c r="AM24" s="1"/>
  <c r="AM17"/>
  <c r="I18"/>
  <c r="AL18"/>
  <c r="AN18"/>
  <c r="AM19"/>
  <c r="AL21"/>
  <c r="AM25"/>
  <c r="AM26"/>
  <c r="AM27"/>
  <c r="AM28"/>
  <c r="AM29"/>
  <c r="AM30"/>
  <c r="AM31"/>
  <c r="I17"/>
  <c r="AL17"/>
  <c r="AN17"/>
  <c r="AM18"/>
  <c r="I19"/>
  <c r="AL19"/>
  <c r="AN19"/>
  <c r="I25"/>
  <c r="AL25"/>
  <c r="AN25"/>
  <c r="I26"/>
  <c r="AL26"/>
  <c r="AN26"/>
  <c r="I27"/>
  <c r="AL27"/>
  <c r="AN27"/>
  <c r="I28"/>
  <c r="AL28"/>
  <c r="AN28"/>
  <c r="I29"/>
  <c r="AL29"/>
  <c r="AN29"/>
  <c r="I30"/>
  <c r="AL30"/>
  <c r="AN30"/>
  <c r="I31"/>
  <c r="AL31"/>
  <c r="AN31"/>
  <c r="AB11" i="7"/>
  <c r="AF11"/>
  <c r="AA12"/>
  <c r="AE12"/>
  <c r="AA16"/>
  <c r="AE16"/>
  <c r="AA18"/>
  <c r="AE18"/>
  <c r="AA27"/>
  <c r="AE27"/>
  <c r="N51" i="4"/>
  <c r="F24" i="3" s="1"/>
  <c r="P51" i="4"/>
  <c r="H24" i="3" s="1"/>
  <c r="AA15" i="7"/>
  <c r="AE15"/>
  <c r="AA17"/>
  <c r="AE17"/>
  <c r="AA19"/>
  <c r="AE19"/>
  <c r="AA26"/>
  <c r="AE26"/>
  <c r="AB27"/>
  <c r="AF27"/>
  <c r="AA11"/>
  <c r="AE11"/>
  <c r="G16" i="3"/>
  <c r="N16"/>
  <c r="AD22" i="4"/>
  <c r="V21"/>
  <c r="N17" i="3" s="1"/>
  <c r="AD27" i="4"/>
  <c r="V26"/>
  <c r="N19" i="3" s="1"/>
  <c r="R34" i="4"/>
  <c r="J36" i="5"/>
  <c r="L36"/>
  <c r="J37"/>
  <c r="L37"/>
  <c r="K38"/>
  <c r="K39"/>
  <c r="J40"/>
  <c r="L40"/>
  <c r="R39" i="4"/>
  <c r="K43" i="5"/>
  <c r="K42" s="1"/>
  <c r="R49" i="4"/>
  <c r="J50" i="5"/>
  <c r="L50"/>
  <c r="J51"/>
  <c r="L51"/>
  <c r="J52"/>
  <c r="L52"/>
  <c r="AD57" i="4"/>
  <c r="V56"/>
  <c r="N25" i="3" s="1"/>
  <c r="AD62" i="4"/>
  <c r="V61"/>
  <c r="N26" i="3" s="1"/>
  <c r="AD67" i="4"/>
  <c r="V66"/>
  <c r="N27" i="3" s="1"/>
  <c r="AD72" i="4"/>
  <c r="V71"/>
  <c r="N28" i="3" s="1"/>
  <c r="AD77" i="4"/>
  <c r="AD82"/>
  <c r="V81"/>
  <c r="N30" i="3" s="1"/>
  <c r="AD87" i="4"/>
  <c r="V86"/>
  <c r="N31" i="3" s="1"/>
  <c r="J105" i="5"/>
  <c r="L105"/>
  <c r="O41" i="4"/>
  <c r="G22" i="3" s="1"/>
  <c r="F49" i="5"/>
  <c r="H16" i="3"/>
  <c r="AD17" i="4"/>
  <c r="V16"/>
  <c r="N18" i="3" s="1"/>
  <c r="T34" i="4"/>
  <c r="T31" s="1"/>
  <c r="L20" i="3" s="1"/>
  <c r="K36" i="5"/>
  <c r="K37"/>
  <c r="J38"/>
  <c r="L38"/>
  <c r="J39"/>
  <c r="L39"/>
  <c r="K40"/>
  <c r="T39" i="4"/>
  <c r="T36" s="1"/>
  <c r="L21" i="3" s="1"/>
  <c r="J43" i="5"/>
  <c r="J42" s="1"/>
  <c r="L43"/>
  <c r="L42" s="1"/>
  <c r="T49" i="4"/>
  <c r="T46" s="1"/>
  <c r="L23" i="3" s="1"/>
  <c r="K50" i="5"/>
  <c r="K51"/>
  <c r="K52"/>
  <c r="K105"/>
  <c r="AA8" i="7"/>
  <c r="AA32"/>
  <c r="AA34"/>
  <c r="AA36"/>
  <c r="AA38"/>
  <c r="AB39"/>
  <c r="AA40"/>
  <c r="AA42"/>
  <c r="AA44"/>
  <c r="AA33"/>
  <c r="AA35"/>
  <c r="AB36"/>
  <c r="AA37"/>
  <c r="AA39"/>
  <c r="AA41"/>
  <c r="AA43"/>
  <c r="AA45"/>
  <c r="AB46"/>
  <c r="V12" i="1"/>
  <c r="V302"/>
  <c r="V50"/>
  <c r="W302"/>
  <c r="Z8" i="7"/>
  <c r="AC8" s="1"/>
  <c r="AG8"/>
  <c r="O22"/>
  <c r="AE10"/>
  <c r="V11"/>
  <c r="Y11" s="1"/>
  <c r="V12"/>
  <c r="Y12" s="1"/>
  <c r="V16"/>
  <c r="Y16" s="1"/>
  <c r="V18"/>
  <c r="Y18" s="1"/>
  <c r="N28"/>
  <c r="V25"/>
  <c r="P28"/>
  <c r="X25"/>
  <c r="V27"/>
  <c r="Y27" s="1"/>
  <c r="O48"/>
  <c r="W31"/>
  <c r="AE31" s="1"/>
  <c r="V32"/>
  <c r="Y32" s="1"/>
  <c r="V34"/>
  <c r="Y34" s="1"/>
  <c r="V36"/>
  <c r="Y36" s="1"/>
  <c r="V38"/>
  <c r="Y38" s="1"/>
  <c r="V40"/>
  <c r="Y40" s="1"/>
  <c r="V42"/>
  <c r="Y42" s="1"/>
  <c r="V44"/>
  <c r="Y44" s="1"/>
  <c r="V46"/>
  <c r="Y46" s="1"/>
  <c r="O52"/>
  <c r="W51"/>
  <c r="AE51" s="1"/>
  <c r="V72"/>
  <c r="Z73"/>
  <c r="X68"/>
  <c r="AF68" s="1"/>
  <c r="AB69"/>
  <c r="AB68" s="1"/>
  <c r="V64"/>
  <c r="AG65"/>
  <c r="Z65"/>
  <c r="X59"/>
  <c r="AB60"/>
  <c r="AB59" s="1"/>
  <c r="AG74"/>
  <c r="Z74"/>
  <c r="AC74" s="1"/>
  <c r="AG70"/>
  <c r="Z70"/>
  <c r="AC70" s="1"/>
  <c r="Z66"/>
  <c r="AC66" s="1"/>
  <c r="AG61"/>
  <c r="Z61"/>
  <c r="AC61" s="1"/>
  <c r="N22"/>
  <c r="V10"/>
  <c r="P22"/>
  <c r="X10"/>
  <c r="V15"/>
  <c r="Y15" s="1"/>
  <c r="V17"/>
  <c r="Y17" s="1"/>
  <c r="V19"/>
  <c r="Y19" s="1"/>
  <c r="O28"/>
  <c r="W25"/>
  <c r="AE25" s="1"/>
  <c r="V26"/>
  <c r="Y26" s="1"/>
  <c r="N48"/>
  <c r="V31"/>
  <c r="P48"/>
  <c r="X31"/>
  <c r="V33"/>
  <c r="Y33" s="1"/>
  <c r="V35"/>
  <c r="Y35" s="1"/>
  <c r="V37"/>
  <c r="Y37" s="1"/>
  <c r="V39"/>
  <c r="Y39" s="1"/>
  <c r="V41"/>
  <c r="Y41" s="1"/>
  <c r="V43"/>
  <c r="Y43" s="1"/>
  <c r="V45"/>
  <c r="Y45" s="1"/>
  <c r="N52"/>
  <c r="V51"/>
  <c r="P52"/>
  <c r="X51"/>
  <c r="AF51" s="1"/>
  <c r="X72"/>
  <c r="AB73"/>
  <c r="AB72" s="1"/>
  <c r="V68"/>
  <c r="AG69"/>
  <c r="Z69"/>
  <c r="X64"/>
  <c r="AB65"/>
  <c r="AB64" s="1"/>
  <c r="V59"/>
  <c r="AG60"/>
  <c r="Z60"/>
  <c r="W72"/>
  <c r="AE72" s="1"/>
  <c r="AA73"/>
  <c r="AA72" s="1"/>
  <c r="W68"/>
  <c r="AE68" s="1"/>
  <c r="AA69"/>
  <c r="AA68" s="1"/>
  <c r="W64"/>
  <c r="AE64" s="1"/>
  <c r="AA65"/>
  <c r="AA64" s="1"/>
  <c r="W59"/>
  <c r="AE59" s="1"/>
  <c r="AA60"/>
  <c r="AA59" s="1"/>
  <c r="V52" i="4"/>
  <c r="V42"/>
  <c r="V44"/>
  <c r="U67" i="6" l="1"/>
  <c r="AK67" s="1"/>
  <c r="AJ20" i="3"/>
  <c r="U63" i="6"/>
  <c r="AK63" s="1"/>
  <c r="U60"/>
  <c r="AK60" s="1"/>
  <c r="AJ21" i="3"/>
  <c r="Y59" i="7"/>
  <c r="AG59" s="1"/>
  <c r="AJ23" i="3"/>
  <c r="I20"/>
  <c r="W334" i="1"/>
  <c r="W335" s="1"/>
  <c r="AE302"/>
  <c r="V334"/>
  <c r="V335" s="1"/>
  <c r="AD302"/>
  <c r="AD334" s="1"/>
  <c r="Y302"/>
  <c r="Y334" s="1"/>
  <c r="Y335" s="1"/>
  <c r="AD12"/>
  <c r="Y12"/>
  <c r="X334"/>
  <c r="X335" s="1"/>
  <c r="AF302"/>
  <c r="AH294"/>
  <c r="AG294"/>
  <c r="AO294" s="1"/>
  <c r="AH298"/>
  <c r="AG298"/>
  <c r="AO298" s="1"/>
  <c r="AH303"/>
  <c r="AG303"/>
  <c r="AO303" s="1"/>
  <c r="AH304"/>
  <c r="AG304"/>
  <c r="AO304" s="1"/>
  <c r="AD50"/>
  <c r="Y50"/>
  <c r="I21" i="3"/>
  <c r="AN21"/>
  <c r="AO21" s="1"/>
  <c r="N9" i="4"/>
  <c r="I23" i="3"/>
  <c r="Y51" i="7"/>
  <c r="Q48"/>
  <c r="Q22"/>
  <c r="AC65"/>
  <c r="Y64"/>
  <c r="AG64" s="1"/>
  <c r="Q28"/>
  <c r="Z68"/>
  <c r="AC68" s="1"/>
  <c r="AC69"/>
  <c r="AC60"/>
  <c r="Y68"/>
  <c r="Q52"/>
  <c r="Y31"/>
  <c r="Y10"/>
  <c r="AG10" s="1"/>
  <c r="AC73"/>
  <c r="Y72"/>
  <c r="AG72" s="1"/>
  <c r="Y25"/>
  <c r="Z59"/>
  <c r="AC59" s="1"/>
  <c r="P9" i="4"/>
  <c r="AG126" i="6"/>
  <c r="P56" i="7"/>
  <c r="P319" s="1"/>
  <c r="P320" s="1"/>
  <c r="U72" i="6"/>
  <c r="AK72" s="1"/>
  <c r="U73"/>
  <c r="AK73" s="1"/>
  <c r="AK58"/>
  <c r="S55"/>
  <c r="AD124"/>
  <c r="AG125"/>
  <c r="AF120"/>
  <c r="AF129"/>
  <c r="AF128" s="1"/>
  <c r="AA66"/>
  <c r="AE66" s="1"/>
  <c r="AI66"/>
  <c r="AD100"/>
  <c r="AD98"/>
  <c r="AA74"/>
  <c r="AE74" s="1"/>
  <c r="AI74"/>
  <c r="AD72"/>
  <c r="AD70"/>
  <c r="AD68"/>
  <c r="AD67"/>
  <c r="AD63"/>
  <c r="AD62"/>
  <c r="AD55"/>
  <c r="AC46"/>
  <c r="AK46" s="1"/>
  <c r="AD46"/>
  <c r="AH40"/>
  <c r="AD40"/>
  <c r="AG40" s="1"/>
  <c r="AC40"/>
  <c r="AK40" s="1"/>
  <c r="AH20"/>
  <c r="AC20"/>
  <c r="AD20"/>
  <c r="AG20" s="1"/>
  <c r="AC18"/>
  <c r="AK18" s="1"/>
  <c r="AD18"/>
  <c r="AG18" s="1"/>
  <c r="AH18"/>
  <c r="AH15"/>
  <c r="AC15"/>
  <c r="AK15" s="1"/>
  <c r="AD15"/>
  <c r="AE120"/>
  <c r="AE129"/>
  <c r="AE128" s="1"/>
  <c r="AK129"/>
  <c r="AC66"/>
  <c r="AD66"/>
  <c r="AC78"/>
  <c r="AD78"/>
  <c r="AG78" s="1"/>
  <c r="AA76"/>
  <c r="AE76" s="1"/>
  <c r="AI76"/>
  <c r="AC74"/>
  <c r="AD74"/>
  <c r="AA72"/>
  <c r="AE72" s="1"/>
  <c r="AI72"/>
  <c r="AA70"/>
  <c r="AE70" s="1"/>
  <c r="AI70"/>
  <c r="AA68"/>
  <c r="AE68" s="1"/>
  <c r="AI68"/>
  <c r="AD60"/>
  <c r="AC47"/>
  <c r="AK47" s="1"/>
  <c r="AD47"/>
  <c r="AC43"/>
  <c r="AK43" s="1"/>
  <c r="AD43"/>
  <c r="AC42"/>
  <c r="AK42" s="1"/>
  <c r="AH42"/>
  <c r="AD42"/>
  <c r="AC19"/>
  <c r="AK19" s="1"/>
  <c r="AD19"/>
  <c r="AG19" s="1"/>
  <c r="AH19"/>
  <c r="AH17"/>
  <c r="AD17"/>
  <c r="AC17"/>
  <c r="AK17" s="1"/>
  <c r="AH14"/>
  <c r="AD14"/>
  <c r="Z49"/>
  <c r="AC129"/>
  <c r="AC128" s="1"/>
  <c r="Z128"/>
  <c r="U130"/>
  <c r="AK130" s="1"/>
  <c r="T49"/>
  <c r="AJ49" s="1"/>
  <c r="AJ110" s="1"/>
  <c r="AD129"/>
  <c r="AG121"/>
  <c r="AD120"/>
  <c r="AG122"/>
  <c r="AG130" s="1"/>
  <c r="AD130"/>
  <c r="AD107"/>
  <c r="AC106"/>
  <c r="AD106"/>
  <c r="AG106" s="1"/>
  <c r="AC105"/>
  <c r="AD105"/>
  <c r="AG105" s="1"/>
  <c r="AC104"/>
  <c r="AD104"/>
  <c r="AG104" s="1"/>
  <c r="AC103"/>
  <c r="AD103"/>
  <c r="AG103" s="1"/>
  <c r="AD102"/>
  <c r="AG102" s="1"/>
  <c r="AC102"/>
  <c r="AC101"/>
  <c r="AD101"/>
  <c r="AG101" s="1"/>
  <c r="AD99"/>
  <c r="AC76"/>
  <c r="AD76"/>
  <c r="AA71"/>
  <c r="AE71" s="1"/>
  <c r="AI71"/>
  <c r="AA69"/>
  <c r="AE69" s="1"/>
  <c r="AI69"/>
  <c r="AA60"/>
  <c r="AE60" s="1"/>
  <c r="AI60"/>
  <c r="T57"/>
  <c r="AB58"/>
  <c r="Z57"/>
  <c r="AD58"/>
  <c r="AI47"/>
  <c r="AE47"/>
  <c r="AI43"/>
  <c r="AE43"/>
  <c r="AI17"/>
  <c r="AE17"/>
  <c r="AJ15"/>
  <c r="AF15"/>
  <c r="S49"/>
  <c r="AI49" s="1"/>
  <c r="AA14"/>
  <c r="AB11"/>
  <c r="AF10"/>
  <c r="AF11" s="1"/>
  <c r="AA100"/>
  <c r="AE100" s="1"/>
  <c r="AI100"/>
  <c r="AA98"/>
  <c r="AE98" s="1"/>
  <c r="AI98"/>
  <c r="AA73"/>
  <c r="AE73" s="1"/>
  <c r="AI73"/>
  <c r="AA63"/>
  <c r="AE63" s="1"/>
  <c r="AI63"/>
  <c r="AI42"/>
  <c r="AE42"/>
  <c r="AA11"/>
  <c r="AI11" s="1"/>
  <c r="AE10"/>
  <c r="AE11" s="1"/>
  <c r="AI10"/>
  <c r="AA124"/>
  <c r="AC124" s="1"/>
  <c r="AI124"/>
  <c r="AD77"/>
  <c r="AC73"/>
  <c r="AD73"/>
  <c r="AC71"/>
  <c r="AD71"/>
  <c r="AD69"/>
  <c r="AG69" s="1"/>
  <c r="S57"/>
  <c r="AA58"/>
  <c r="AI58"/>
  <c r="AE46"/>
  <c r="AI46"/>
  <c r="AE15"/>
  <c r="AI15"/>
  <c r="AF14"/>
  <c r="AF49" s="1"/>
  <c r="AB49"/>
  <c r="AD10"/>
  <c r="Z11"/>
  <c r="AH11" s="1"/>
  <c r="AH10"/>
  <c r="AC10"/>
  <c r="AA107"/>
  <c r="AE107" s="1"/>
  <c r="AI107"/>
  <c r="AA99"/>
  <c r="AE99" s="1"/>
  <c r="AI99"/>
  <c r="AA77"/>
  <c r="AE77" s="1"/>
  <c r="AI77"/>
  <c r="AA67"/>
  <c r="AE67" s="1"/>
  <c r="AI67"/>
  <c r="AA62"/>
  <c r="AE62" s="1"/>
  <c r="AI62"/>
  <c r="AB128"/>
  <c r="U76"/>
  <c r="AK76" s="1"/>
  <c r="U70"/>
  <c r="AK70" s="1"/>
  <c r="U68"/>
  <c r="AK68" s="1"/>
  <c r="AH57"/>
  <c r="U46"/>
  <c r="U18"/>
  <c r="U15"/>
  <c r="U124"/>
  <c r="AK124" s="1"/>
  <c r="S128"/>
  <c r="AI128" s="1"/>
  <c r="AA128"/>
  <c r="U66"/>
  <c r="AK66" s="1"/>
  <c r="U78"/>
  <c r="U77"/>
  <c r="AK77" s="1"/>
  <c r="U74"/>
  <c r="AK74" s="1"/>
  <c r="U47"/>
  <c r="U43"/>
  <c r="U42"/>
  <c r="U19"/>
  <c r="U17"/>
  <c r="U14"/>
  <c r="AA54"/>
  <c r="AE54" s="1"/>
  <c r="AI54"/>
  <c r="T52"/>
  <c r="T109" s="1"/>
  <c r="T110" s="1"/>
  <c r="T132" s="1"/>
  <c r="AB53"/>
  <c r="AD53"/>
  <c r="Z52"/>
  <c r="AC54"/>
  <c r="AD54"/>
  <c r="U53"/>
  <c r="U54"/>
  <c r="AK54" s="1"/>
  <c r="R109"/>
  <c r="R110" s="1"/>
  <c r="R132" s="1"/>
  <c r="AH52"/>
  <c r="AH109" s="1"/>
  <c r="S52"/>
  <c r="AA53"/>
  <c r="AI53"/>
  <c r="I24" i="3"/>
  <c r="AL24"/>
  <c r="AO30"/>
  <c r="AO28"/>
  <c r="AO26"/>
  <c r="AO23"/>
  <c r="AO20"/>
  <c r="AO17"/>
  <c r="AO18"/>
  <c r="H15"/>
  <c r="AN16"/>
  <c r="F15"/>
  <c r="I16"/>
  <c r="AL16"/>
  <c r="AM22"/>
  <c r="AO22" s="1"/>
  <c r="AM16"/>
  <c r="AN24"/>
  <c r="AO31"/>
  <c r="AO29"/>
  <c r="AO27"/>
  <c r="AO25"/>
  <c r="I22"/>
  <c r="AO19"/>
  <c r="N56" i="7"/>
  <c r="G15" i="3"/>
  <c r="AD42" i="4"/>
  <c r="V41"/>
  <c r="N22" i="3" s="1"/>
  <c r="AD52" i="4"/>
  <c r="V51"/>
  <c r="N24" i="3" s="1"/>
  <c r="R46" i="4"/>
  <c r="J23" i="3" s="1"/>
  <c r="R36" i="4"/>
  <c r="J21" i="3" s="1"/>
  <c r="R31" i="4"/>
  <c r="J20" i="3" s="1"/>
  <c r="K49" i="5"/>
  <c r="K35"/>
  <c r="J49"/>
  <c r="L49"/>
  <c r="L35"/>
  <c r="J35"/>
  <c r="O9" i="4"/>
  <c r="AG68" i="7"/>
  <c r="AK21" i="1"/>
  <c r="V52" i="7"/>
  <c r="AG51"/>
  <c r="Z51"/>
  <c r="X48"/>
  <c r="AF48" s="1"/>
  <c r="AB31"/>
  <c r="AB48" s="1"/>
  <c r="AG26"/>
  <c r="Z26"/>
  <c r="AC26" s="1"/>
  <c r="AG19"/>
  <c r="Z19"/>
  <c r="AC19" s="1"/>
  <c r="AG17"/>
  <c r="Z17"/>
  <c r="AC17" s="1"/>
  <c r="AG15"/>
  <c r="Z15"/>
  <c r="AC15" s="1"/>
  <c r="V22"/>
  <c r="Z10"/>
  <c r="W52"/>
  <c r="AE52" s="1"/>
  <c r="AA51"/>
  <c r="AA52" s="1"/>
  <c r="W48"/>
  <c r="AE48" s="1"/>
  <c r="AA31"/>
  <c r="AA48" s="1"/>
  <c r="X28"/>
  <c r="AF28" s="1"/>
  <c r="AB25"/>
  <c r="AB28" s="1"/>
  <c r="AG18"/>
  <c r="Z18"/>
  <c r="AC18" s="1"/>
  <c r="AG16"/>
  <c r="Z16"/>
  <c r="AC16" s="1"/>
  <c r="AG12"/>
  <c r="Z12"/>
  <c r="AC12" s="1"/>
  <c r="AG11"/>
  <c r="Z11"/>
  <c r="AC11" s="1"/>
  <c r="Z64"/>
  <c r="AC64" s="1"/>
  <c r="X52"/>
  <c r="AF52" s="1"/>
  <c r="AB51"/>
  <c r="AB52" s="1"/>
  <c r="AG45"/>
  <c r="Z45"/>
  <c r="AC45" s="1"/>
  <c r="AG43"/>
  <c r="Z43"/>
  <c r="AC43" s="1"/>
  <c r="AG41"/>
  <c r="Z41"/>
  <c r="AC41" s="1"/>
  <c r="AG39"/>
  <c r="Z39"/>
  <c r="AC39" s="1"/>
  <c r="AG37"/>
  <c r="Z37"/>
  <c r="AC37" s="1"/>
  <c r="AG35"/>
  <c r="Z35"/>
  <c r="AC35" s="1"/>
  <c r="AG33"/>
  <c r="Z33"/>
  <c r="AC33" s="1"/>
  <c r="V48"/>
  <c r="AG31"/>
  <c r="Z31"/>
  <c r="W28"/>
  <c r="AE28" s="1"/>
  <c r="AA25"/>
  <c r="AA28" s="1"/>
  <c r="X22"/>
  <c r="AF22" s="1"/>
  <c r="AB10"/>
  <c r="AB22" s="1"/>
  <c r="AG46"/>
  <c r="Z46"/>
  <c r="AC46" s="1"/>
  <c r="AG44"/>
  <c r="Z44"/>
  <c r="AC44" s="1"/>
  <c r="AG42"/>
  <c r="Z42"/>
  <c r="AC42" s="1"/>
  <c r="AG40"/>
  <c r="Z40"/>
  <c r="AC40" s="1"/>
  <c r="AG38"/>
  <c r="Z38"/>
  <c r="AC38" s="1"/>
  <c r="AG36"/>
  <c r="Z36"/>
  <c r="AC36" s="1"/>
  <c r="AG34"/>
  <c r="Z34"/>
  <c r="AC34" s="1"/>
  <c r="AG32"/>
  <c r="Z32"/>
  <c r="AC32" s="1"/>
  <c r="AG27"/>
  <c r="Z27"/>
  <c r="AC27" s="1"/>
  <c r="V28"/>
  <c r="Y28" s="1"/>
  <c r="Z25"/>
  <c r="W22"/>
  <c r="AE22" s="1"/>
  <c r="AA10"/>
  <c r="AA22" s="1"/>
  <c r="Z72"/>
  <c r="AC72" s="1"/>
  <c r="O56"/>
  <c r="O319" s="1"/>
  <c r="O320" s="1"/>
  <c r="AC25" l="1"/>
  <c r="AC31"/>
  <c r="Y48"/>
  <c r="AG48" s="1"/>
  <c r="AC69" i="6"/>
  <c r="AG71"/>
  <c r="AG76"/>
  <c r="AG74"/>
  <c r="AG66"/>
  <c r="AG124"/>
  <c r="AJ302" i="1"/>
  <c r="AF334"/>
  <c r="AG50"/>
  <c r="AO50" s="1"/>
  <c r="AH50"/>
  <c r="AL50"/>
  <c r="AL12"/>
  <c r="AH12"/>
  <c r="AH302"/>
  <c r="AG302"/>
  <c r="AM302"/>
  <c r="AI302"/>
  <c r="AE334"/>
  <c r="AC10" i="7"/>
  <c r="Y22"/>
  <c r="Z52"/>
  <c r="AC52" s="1"/>
  <c r="AC51"/>
  <c r="N319"/>
  <c r="N320" s="1"/>
  <c r="Q56"/>
  <c r="Y52"/>
  <c r="AH110" i="6"/>
  <c r="AG54"/>
  <c r="AG73"/>
  <c r="Z109"/>
  <c r="Z110" s="1"/>
  <c r="Z132" s="1"/>
  <c r="U49"/>
  <c r="AK49" s="1"/>
  <c r="AG10"/>
  <c r="AG11" s="1"/>
  <c r="AD11"/>
  <c r="AA57"/>
  <c r="AE58"/>
  <c r="AB57"/>
  <c r="AF58"/>
  <c r="AF57" s="1"/>
  <c r="AD49"/>
  <c r="AK20"/>
  <c r="AG77"/>
  <c r="AC58"/>
  <c r="AG99"/>
  <c r="AG107"/>
  <c r="AD128"/>
  <c r="AG42"/>
  <c r="AG60"/>
  <c r="AE57"/>
  <c r="U128"/>
  <c r="AK128" s="1"/>
  <c r="AC62"/>
  <c r="AC63"/>
  <c r="AC67"/>
  <c r="AC68"/>
  <c r="AC70"/>
  <c r="AC72"/>
  <c r="AG98"/>
  <c r="AC100"/>
  <c r="U57"/>
  <c r="AC11"/>
  <c r="AK11" s="1"/>
  <c r="AK10"/>
  <c r="AC14"/>
  <c r="AK14" s="1"/>
  <c r="AI14"/>
  <c r="AE14"/>
  <c r="AE49" s="1"/>
  <c r="AA49"/>
  <c r="AD57"/>
  <c r="AG120"/>
  <c r="AG129"/>
  <c r="AG128" s="1"/>
  <c r="AA55"/>
  <c r="AA52" s="1"/>
  <c r="AI55"/>
  <c r="U55"/>
  <c r="AK55" s="1"/>
  <c r="AC77"/>
  <c r="AC99"/>
  <c r="AC107"/>
  <c r="AG17"/>
  <c r="AG43"/>
  <c r="AG47"/>
  <c r="AC60"/>
  <c r="AI57"/>
  <c r="AG15"/>
  <c r="AG46"/>
  <c r="AG62"/>
  <c r="AG63"/>
  <c r="AG67"/>
  <c r="AG68"/>
  <c r="AG70"/>
  <c r="AG72"/>
  <c r="AC98"/>
  <c r="AG100"/>
  <c r="AK57"/>
  <c r="AH9" i="13"/>
  <c r="AJ9"/>
  <c r="AE53" i="6"/>
  <c r="AD52"/>
  <c r="AD109" s="1"/>
  <c r="P9" i="3"/>
  <c r="X9" s="1"/>
  <c r="AJ132" i="6"/>
  <c r="S109"/>
  <c r="S110" s="1"/>
  <c r="S132" s="1"/>
  <c r="AI52"/>
  <c r="N9" i="3"/>
  <c r="AH132" i="6"/>
  <c r="AK53"/>
  <c r="AF53"/>
  <c r="AF52" s="1"/>
  <c r="AB52"/>
  <c r="AB109" s="1"/>
  <c r="AB110" s="1"/>
  <c r="AB132" s="1"/>
  <c r="AC53"/>
  <c r="AH20" i="3"/>
  <c r="AH23"/>
  <c r="AN15"/>
  <c r="AO16"/>
  <c r="AO24"/>
  <c r="AH21"/>
  <c r="AM15"/>
  <c r="I15"/>
  <c r="AG28" i="7"/>
  <c r="AG25"/>
  <c r="AG52"/>
  <c r="Z48"/>
  <c r="AC48" s="1"/>
  <c r="X56"/>
  <c r="W56"/>
  <c r="AG22"/>
  <c r="V56"/>
  <c r="Z28"/>
  <c r="AC28" s="1"/>
  <c r="AB56"/>
  <c r="AB319" s="1"/>
  <c r="AB320" s="1"/>
  <c r="AA56"/>
  <c r="AA319" s="1"/>
  <c r="AA320" s="1"/>
  <c r="Z22"/>
  <c r="AC22" s="1"/>
  <c r="AD110" i="6" l="1"/>
  <c r="AD132" s="1"/>
  <c r="AO302" i="1"/>
  <c r="AG334"/>
  <c r="V319" i="7"/>
  <c r="Y56"/>
  <c r="AF56"/>
  <c r="X319"/>
  <c r="AF319" s="1"/>
  <c r="AE56"/>
  <c r="W319"/>
  <c r="AE319" s="1"/>
  <c r="AA109" i="6"/>
  <c r="AA110" s="1"/>
  <c r="AA132" s="1"/>
  <c r="AG58"/>
  <c r="AG57" s="1"/>
  <c r="U52"/>
  <c r="U109" s="1"/>
  <c r="U110" s="1"/>
  <c r="U132" s="1"/>
  <c r="AI109"/>
  <c r="AI110" s="1"/>
  <c r="AF109"/>
  <c r="AF110" s="1"/>
  <c r="AF132" s="1"/>
  <c r="AC49"/>
  <c r="AG14"/>
  <c r="AG49" s="1"/>
  <c r="AE55"/>
  <c r="AG55" s="1"/>
  <c r="AC55"/>
  <c r="AC52" s="1"/>
  <c r="AE52"/>
  <c r="AE109" s="1"/>
  <c r="AE110" s="1"/>
  <c r="AE132" s="1"/>
  <c r="AC57"/>
  <c r="AI9" i="13"/>
  <c r="AK9" s="1"/>
  <c r="AR9"/>
  <c r="AN9"/>
  <c r="AP9"/>
  <c r="AL9"/>
  <c r="AC9"/>
  <c r="V9" i="3"/>
  <c r="O9"/>
  <c r="W9" s="1"/>
  <c r="AI132" i="6"/>
  <c r="AB9" i="3"/>
  <c r="AF9"/>
  <c r="AG53" i="6"/>
  <c r="AG52" s="1"/>
  <c r="Z56" i="7"/>
  <c r="AK52" i="6" l="1"/>
  <c r="AK109" s="1"/>
  <c r="AK110" s="1"/>
  <c r="Z319" i="7"/>
  <c r="Z320" s="1"/>
  <c r="AC56"/>
  <c r="AG56"/>
  <c r="Y319"/>
  <c r="AG319" s="1"/>
  <c r="AG109" i="6"/>
  <c r="AG110" s="1"/>
  <c r="AG132" s="1"/>
  <c r="AC109"/>
  <c r="AC110" s="1"/>
  <c r="AC132" s="1"/>
  <c r="AC134" s="1"/>
  <c r="Q9" i="3"/>
  <c r="AS9" i="13"/>
  <c r="AM9"/>
  <c r="AQ9"/>
  <c r="AA9" i="3"/>
  <c r="AE9"/>
  <c r="AD9"/>
  <c r="Z9"/>
  <c r="Y9"/>
  <c r="AG9" s="1"/>
  <c r="U135" i="6"/>
  <c r="AK132"/>
  <c r="AC9" i="3" l="1"/>
  <c r="AO9" i="13"/>
  <c r="R221" i="7" l="1"/>
  <c r="U221" s="1"/>
  <c r="R220"/>
  <c r="U220" s="1"/>
  <c r="N272"/>
  <c r="N271"/>
  <c r="N270"/>
  <c r="N267"/>
  <c r="N266"/>
  <c r="N265"/>
  <c r="N262"/>
  <c r="N261"/>
  <c r="N260"/>
  <c r="N257"/>
  <c r="N256"/>
  <c r="N255"/>
  <c r="N252"/>
  <c r="N251"/>
  <c r="N250"/>
  <c r="N247"/>
  <c r="N246"/>
  <c r="N245"/>
  <c r="N242"/>
  <c r="N241"/>
  <c r="N240"/>
  <c r="N237"/>
  <c r="N236"/>
  <c r="N235"/>
  <c r="N232"/>
  <c r="N231"/>
  <c r="N230"/>
  <c r="N227"/>
  <c r="N226"/>
  <c r="N225"/>
  <c r="N222"/>
  <c r="N221"/>
  <c r="N220"/>
  <c r="N217"/>
  <c r="N216"/>
  <c r="N215"/>
  <c r="N212"/>
  <c r="N211"/>
  <c r="N210"/>
  <c r="N207"/>
  <c r="N206"/>
  <c r="N205"/>
  <c r="N202"/>
  <c r="N201"/>
  <c r="N200"/>
  <c r="N197"/>
  <c r="N196"/>
  <c r="N195"/>
  <c r="N162"/>
  <c r="N149"/>
  <c r="N147"/>
  <c r="N144"/>
  <c r="N143"/>
  <c r="N142"/>
  <c r="N139"/>
  <c r="N138"/>
  <c r="N135"/>
  <c r="N132"/>
  <c r="N131"/>
  <c r="N130"/>
  <c r="N129"/>
  <c r="N128"/>
  <c r="N125"/>
  <c r="N124"/>
  <c r="N123"/>
  <c r="N122"/>
  <c r="N119"/>
  <c r="N118"/>
  <c r="N117"/>
  <c r="N116"/>
  <c r="N113"/>
  <c r="N112"/>
  <c r="N111"/>
  <c r="N108"/>
  <c r="N107"/>
  <c r="N106"/>
  <c r="N105"/>
  <c r="T78"/>
  <c r="S78"/>
  <c r="R78"/>
  <c r="U78" s="1"/>
  <c r="P78"/>
  <c r="O78"/>
  <c r="N78"/>
  <c r="H78"/>
  <c r="G78"/>
  <c r="F78"/>
  <c r="I78" s="1"/>
  <c r="D78"/>
  <c r="L78" s="1"/>
  <c r="C78"/>
  <c r="T77"/>
  <c r="S77"/>
  <c r="R77"/>
  <c r="U77" s="1"/>
  <c r="P77"/>
  <c r="O77"/>
  <c r="N77"/>
  <c r="H77"/>
  <c r="H76" s="1"/>
  <c r="G77"/>
  <c r="F77"/>
  <c r="I77" s="1"/>
  <c r="D77"/>
  <c r="C77"/>
  <c r="B78"/>
  <c r="E78" s="1"/>
  <c r="B77"/>
  <c r="E77" s="1"/>
  <c r="B72"/>
  <c r="E72" s="1"/>
  <c r="B59"/>
  <c r="E59" s="1"/>
  <c r="B52"/>
  <c r="E52" s="1"/>
  <c r="B48"/>
  <c r="E48" s="1"/>
  <c r="B28"/>
  <c r="E28" s="1"/>
  <c r="AD302"/>
  <c r="AD278"/>
  <c r="AD277"/>
  <c r="X302"/>
  <c r="AB302" s="1"/>
  <c r="W302"/>
  <c r="AA302" s="1"/>
  <c r="V302"/>
  <c r="Q319"/>
  <c r="Q320" s="1"/>
  <c r="P86"/>
  <c r="P85"/>
  <c r="N85"/>
  <c r="N101"/>
  <c r="N100"/>
  <c r="N98"/>
  <c r="N93"/>
  <c r="N92"/>
  <c r="N91"/>
  <c r="N189"/>
  <c r="P272"/>
  <c r="P271"/>
  <c r="X271" s="1"/>
  <c r="AB271" s="1"/>
  <c r="P270"/>
  <c r="P252"/>
  <c r="N161"/>
  <c r="P247"/>
  <c r="P246"/>
  <c r="X246" s="1"/>
  <c r="AB246" s="1"/>
  <c r="P245"/>
  <c r="P242"/>
  <c r="P241"/>
  <c r="X241" s="1"/>
  <c r="P240"/>
  <c r="R237"/>
  <c r="P237"/>
  <c r="P236"/>
  <c r="X236" s="1"/>
  <c r="AB236" s="1"/>
  <c r="P235"/>
  <c r="P144"/>
  <c r="P143"/>
  <c r="O143"/>
  <c r="R142"/>
  <c r="R232"/>
  <c r="P231"/>
  <c r="X231" s="1"/>
  <c r="AB231" s="1"/>
  <c r="P225"/>
  <c r="P135"/>
  <c r="P134" s="1"/>
  <c r="O135"/>
  <c r="O134" s="1"/>
  <c r="P222"/>
  <c r="P221"/>
  <c r="X221" s="1"/>
  <c r="AB221" s="1"/>
  <c r="P220"/>
  <c r="P212"/>
  <c r="P211"/>
  <c r="X211" s="1"/>
  <c r="AB211" s="1"/>
  <c r="P210"/>
  <c r="P201"/>
  <c r="X201" s="1"/>
  <c r="AB201" s="1"/>
  <c r="R119"/>
  <c r="P207"/>
  <c r="P206"/>
  <c r="X206" s="1"/>
  <c r="AB206" s="1"/>
  <c r="P205"/>
  <c r="P197"/>
  <c r="P196"/>
  <c r="X196" s="1"/>
  <c r="AB196" s="1"/>
  <c r="O196"/>
  <c r="W196" s="1"/>
  <c r="AE196" s="1"/>
  <c r="P195"/>
  <c r="M105" i="5"/>
  <c r="AJ52"/>
  <c r="AH52"/>
  <c r="AF52"/>
  <c r="M52"/>
  <c r="AI52"/>
  <c r="AI51"/>
  <c r="M51"/>
  <c r="AJ50"/>
  <c r="AH50"/>
  <c r="M50"/>
  <c r="AI50"/>
  <c r="AI43"/>
  <c r="AI42" s="1"/>
  <c r="M43"/>
  <c r="M42" s="1"/>
  <c r="AJ43"/>
  <c r="AJ42" s="1"/>
  <c r="AI40"/>
  <c r="M40"/>
  <c r="AJ40"/>
  <c r="AJ39"/>
  <c r="AH39"/>
  <c r="M39"/>
  <c r="AI39"/>
  <c r="AI38"/>
  <c r="M38"/>
  <c r="AJ38"/>
  <c r="AJ37"/>
  <c r="AH37"/>
  <c r="M37"/>
  <c r="AI36"/>
  <c r="M36"/>
  <c r="AJ36"/>
  <c r="X9"/>
  <c r="W9"/>
  <c r="V9"/>
  <c r="U9"/>
  <c r="Q9"/>
  <c r="M9"/>
  <c r="H9"/>
  <c r="AJ9" s="1"/>
  <c r="AF9" s="1"/>
  <c r="G9"/>
  <c r="AI9" s="1"/>
  <c r="F9"/>
  <c r="AH9" s="1"/>
  <c r="AD9" s="1"/>
  <c r="D9"/>
  <c r="AN9" s="1"/>
  <c r="C9"/>
  <c r="AM9" s="1"/>
  <c r="B9"/>
  <c r="E9" s="1"/>
  <c r="M89" i="4"/>
  <c r="AV89"/>
  <c r="AU89"/>
  <c r="AR88"/>
  <c r="AQ88"/>
  <c r="Q88"/>
  <c r="M88"/>
  <c r="AV88"/>
  <c r="AU88"/>
  <c r="AR87"/>
  <c r="AQ87"/>
  <c r="AP87"/>
  <c r="M87"/>
  <c r="M86" s="1"/>
  <c r="AV87"/>
  <c r="AV86" s="1"/>
  <c r="AU87"/>
  <c r="AU86" s="1"/>
  <c r="AQ85"/>
  <c r="AP85"/>
  <c r="AM85"/>
  <c r="AL85"/>
  <c r="AI85"/>
  <c r="AH85"/>
  <c r="Y85"/>
  <c r="AR85"/>
  <c r="Q85"/>
  <c r="M85"/>
  <c r="AV85"/>
  <c r="AU85"/>
  <c r="M84"/>
  <c r="AV84"/>
  <c r="AU84"/>
  <c r="AQ83"/>
  <c r="M83"/>
  <c r="AV83"/>
  <c r="AQ82"/>
  <c r="M82"/>
  <c r="M81" s="1"/>
  <c r="AV82"/>
  <c r="AQ80"/>
  <c r="AP80"/>
  <c r="AM80"/>
  <c r="AL80"/>
  <c r="AI80"/>
  <c r="AH80"/>
  <c r="Y80"/>
  <c r="M80"/>
  <c r="AV80"/>
  <c r="AU80"/>
  <c r="M79"/>
  <c r="AV79"/>
  <c r="AU79"/>
  <c r="AR78"/>
  <c r="AP78"/>
  <c r="M78"/>
  <c r="AV78"/>
  <c r="AU78"/>
  <c r="AR77"/>
  <c r="AP77"/>
  <c r="M77"/>
  <c r="AU77"/>
  <c r="AQ75"/>
  <c r="AM75" s="1"/>
  <c r="Y75"/>
  <c r="AR75"/>
  <c r="M75"/>
  <c r="AV75"/>
  <c r="AU75"/>
  <c r="M74"/>
  <c r="AV74"/>
  <c r="AU74"/>
  <c r="AR73"/>
  <c r="AP73"/>
  <c r="M73"/>
  <c r="AV73"/>
  <c r="AU73"/>
  <c r="AR72"/>
  <c r="AP72"/>
  <c r="M72"/>
  <c r="AU72"/>
  <c r="AQ70"/>
  <c r="AM70" s="1"/>
  <c r="Y70"/>
  <c r="AR70"/>
  <c r="M70"/>
  <c r="AV70"/>
  <c r="AU70"/>
  <c r="M69"/>
  <c r="AV69"/>
  <c r="AU69"/>
  <c r="AR68"/>
  <c r="AP68"/>
  <c r="M68"/>
  <c r="AV68"/>
  <c r="AU68"/>
  <c r="AR67"/>
  <c r="AQ67"/>
  <c r="AP67"/>
  <c r="M67"/>
  <c r="M66" s="1"/>
  <c r="AV67"/>
  <c r="AU67"/>
  <c r="AQ65"/>
  <c r="AM65" s="1"/>
  <c r="Y65"/>
  <c r="AR65"/>
  <c r="AP65"/>
  <c r="M65"/>
  <c r="AV65"/>
  <c r="AU65"/>
  <c r="M64"/>
  <c r="AV64"/>
  <c r="AU64"/>
  <c r="AR63"/>
  <c r="AP63"/>
  <c r="M63"/>
  <c r="AV63"/>
  <c r="AU63"/>
  <c r="AR62"/>
  <c r="AP62"/>
  <c r="M62"/>
  <c r="M61" s="1"/>
  <c r="AV62"/>
  <c r="AU62"/>
  <c r="AQ60"/>
  <c r="AM60" s="1"/>
  <c r="Y60"/>
  <c r="AR60"/>
  <c r="AP60"/>
  <c r="M60"/>
  <c r="AV60"/>
  <c r="AU60"/>
  <c r="M59"/>
  <c r="AV59"/>
  <c r="AU59"/>
  <c r="AR58"/>
  <c r="AP58"/>
  <c r="M58"/>
  <c r="AV58"/>
  <c r="AU58"/>
  <c r="AR57"/>
  <c r="AP57"/>
  <c r="M57"/>
  <c r="M56" s="1"/>
  <c r="AV57"/>
  <c r="AQ55"/>
  <c r="AM55" s="1"/>
  <c r="Y55"/>
  <c r="AR55"/>
  <c r="AP55"/>
  <c r="M55"/>
  <c r="AV55"/>
  <c r="AU55"/>
  <c r="M54"/>
  <c r="AV54"/>
  <c r="AU54"/>
  <c r="AR53"/>
  <c r="AP53"/>
  <c r="M53"/>
  <c r="AV53"/>
  <c r="AU53"/>
  <c r="AR52"/>
  <c r="AP52"/>
  <c r="M52"/>
  <c r="M51" s="1"/>
  <c r="AV52"/>
  <c r="AQ50"/>
  <c r="AM50" s="1"/>
  <c r="Y50"/>
  <c r="AR50"/>
  <c r="AP50"/>
  <c r="M50"/>
  <c r="AV50"/>
  <c r="AU50"/>
  <c r="AR49"/>
  <c r="AP49"/>
  <c r="M49"/>
  <c r="AV49"/>
  <c r="AU49"/>
  <c r="AR48"/>
  <c r="AP48"/>
  <c r="M48"/>
  <c r="AV48"/>
  <c r="AR47"/>
  <c r="AP47"/>
  <c r="M47"/>
  <c r="AQ45"/>
  <c r="AM45" s="1"/>
  <c r="Y45"/>
  <c r="AR45"/>
  <c r="M45"/>
  <c r="AV45"/>
  <c r="AU45"/>
  <c r="M44"/>
  <c r="AV44"/>
  <c r="AU44"/>
  <c r="AR43"/>
  <c r="AP43"/>
  <c r="M43"/>
  <c r="AV43"/>
  <c r="AU43"/>
  <c r="AR42"/>
  <c r="AP42"/>
  <c r="M42"/>
  <c r="M41" s="1"/>
  <c r="AU42"/>
  <c r="AQ40"/>
  <c r="AM40" s="1"/>
  <c r="Y40"/>
  <c r="AR40"/>
  <c r="AP40"/>
  <c r="M40"/>
  <c r="AU40"/>
  <c r="AR39"/>
  <c r="AP39"/>
  <c r="M39"/>
  <c r="AV39"/>
  <c r="AU39"/>
  <c r="AR38"/>
  <c r="AP38"/>
  <c r="M38"/>
  <c r="AV38"/>
  <c r="AU38"/>
  <c r="AR37"/>
  <c r="AP37"/>
  <c r="M37"/>
  <c r="AV37"/>
  <c r="AQ35"/>
  <c r="AM35" s="1"/>
  <c r="Y35"/>
  <c r="AR35"/>
  <c r="AP35"/>
  <c r="M35"/>
  <c r="AV35"/>
  <c r="AU35"/>
  <c r="AR34"/>
  <c r="AP34"/>
  <c r="AN34"/>
  <c r="M34"/>
  <c r="AV34"/>
  <c r="AU34"/>
  <c r="AR33"/>
  <c r="AP33"/>
  <c r="M33"/>
  <c r="AV33"/>
  <c r="AU33"/>
  <c r="AR32"/>
  <c r="AP32"/>
  <c r="M32"/>
  <c r="AV32"/>
  <c r="AU32"/>
  <c r="AQ30"/>
  <c r="AM30" s="1"/>
  <c r="Y30"/>
  <c r="AR30"/>
  <c r="AP30"/>
  <c r="M30"/>
  <c r="AV30"/>
  <c r="AU30"/>
  <c r="M29"/>
  <c r="AV29"/>
  <c r="AU29"/>
  <c r="AR28"/>
  <c r="AP28"/>
  <c r="M28"/>
  <c r="AV28"/>
  <c r="AU28"/>
  <c r="AR27"/>
  <c r="AQ27"/>
  <c r="AP27"/>
  <c r="M27"/>
  <c r="M26" s="1"/>
  <c r="AV27"/>
  <c r="AU27"/>
  <c r="AP25"/>
  <c r="AL25" s="1"/>
  <c r="Y25"/>
  <c r="AR25"/>
  <c r="Q25"/>
  <c r="M25"/>
  <c r="AV25"/>
  <c r="AU25"/>
  <c r="M24"/>
  <c r="AV24"/>
  <c r="AU24"/>
  <c r="AR23"/>
  <c r="AQ23"/>
  <c r="Q23"/>
  <c r="M23"/>
  <c r="AV23"/>
  <c r="AU23"/>
  <c r="AR22"/>
  <c r="AQ22"/>
  <c r="Q22"/>
  <c r="M22"/>
  <c r="M21" s="1"/>
  <c r="AV22"/>
  <c r="AV21" s="1"/>
  <c r="AU22"/>
  <c r="AU21" s="1"/>
  <c r="AP20"/>
  <c r="AL20" s="1"/>
  <c r="Y20"/>
  <c r="AR20"/>
  <c r="AQ20"/>
  <c r="M20"/>
  <c r="AV20"/>
  <c r="AU20"/>
  <c r="M19"/>
  <c r="AV19"/>
  <c r="AU19"/>
  <c r="AR18"/>
  <c r="AQ18"/>
  <c r="AP18"/>
  <c r="M18"/>
  <c r="AV18"/>
  <c r="AU18"/>
  <c r="AR17"/>
  <c r="AQ17"/>
  <c r="AP17"/>
  <c r="M17"/>
  <c r="M16" s="1"/>
  <c r="AV17"/>
  <c r="AV16" s="1"/>
  <c r="AU17"/>
  <c r="AU16" s="1"/>
  <c r="Y15"/>
  <c r="AR15"/>
  <c r="AQ15"/>
  <c r="AP15"/>
  <c r="M15"/>
  <c r="AV15"/>
  <c r="AU15"/>
  <c r="M14"/>
  <c r="AV14"/>
  <c r="AU14"/>
  <c r="AR13"/>
  <c r="AQ13"/>
  <c r="AP13"/>
  <c r="M13"/>
  <c r="AV13"/>
  <c r="AU13"/>
  <c r="AR12"/>
  <c r="AQ12"/>
  <c r="AP12"/>
  <c r="M12"/>
  <c r="M11" s="1"/>
  <c r="AV12"/>
  <c r="AV11" s="1"/>
  <c r="AU12"/>
  <c r="AU11" s="1"/>
  <c r="Q77" i="7" l="1"/>
  <c r="AU26" i="4"/>
  <c r="AV31"/>
  <c r="AP31"/>
  <c r="AV36"/>
  <c r="AP36"/>
  <c r="AR46"/>
  <c r="AI49" i="5"/>
  <c r="AB241" i="7"/>
  <c r="AF241"/>
  <c r="AP46" i="4"/>
  <c r="AU61"/>
  <c r="AU66"/>
  <c r="AU71"/>
  <c r="AU76"/>
  <c r="R229" i="7"/>
  <c r="R234"/>
  <c r="N104"/>
  <c r="N110"/>
  <c r="N134"/>
  <c r="Q135"/>
  <c r="Q134" s="1"/>
  <c r="Q78"/>
  <c r="Q143"/>
  <c r="Q196"/>
  <c r="N160"/>
  <c r="Z302"/>
  <c r="AC302" s="1"/>
  <c r="Y302"/>
  <c r="N115"/>
  <c r="N121"/>
  <c r="N127"/>
  <c r="N137"/>
  <c r="N141"/>
  <c r="G76"/>
  <c r="N214"/>
  <c r="N224"/>
  <c r="N234"/>
  <c r="N244"/>
  <c r="N254"/>
  <c r="N264"/>
  <c r="K78"/>
  <c r="N194"/>
  <c r="N204"/>
  <c r="H80"/>
  <c r="H321"/>
  <c r="G80"/>
  <c r="G321"/>
  <c r="M31" i="4"/>
  <c r="M36"/>
  <c r="M46"/>
  <c r="AI55"/>
  <c r="AV56"/>
  <c r="AV61"/>
  <c r="AV66"/>
  <c r="M71"/>
  <c r="M76"/>
  <c r="M9"/>
  <c r="P76" i="7"/>
  <c r="O76"/>
  <c r="AV26" i="4"/>
  <c r="AU31"/>
  <c r="AR31"/>
  <c r="AR36"/>
  <c r="AU41"/>
  <c r="AV51"/>
  <c r="N199" i="7"/>
  <c r="N209"/>
  <c r="N229"/>
  <c r="N239"/>
  <c r="AI75" i="4"/>
  <c r="AV81"/>
  <c r="AJ35" i="5"/>
  <c r="N249" i="7"/>
  <c r="M49" i="5"/>
  <c r="Y9"/>
  <c r="AB9"/>
  <c r="AI65" i="4"/>
  <c r="N219" i="7"/>
  <c r="N259"/>
  <c r="AI45" i="4"/>
  <c r="X220" i="7"/>
  <c r="AF220" s="1"/>
  <c r="P219"/>
  <c r="X225"/>
  <c r="AF225" s="1"/>
  <c r="X235"/>
  <c r="AF235" s="1"/>
  <c r="P234"/>
  <c r="X240"/>
  <c r="AF240" s="1"/>
  <c r="P239"/>
  <c r="X270"/>
  <c r="AF270" s="1"/>
  <c r="P269"/>
  <c r="N269"/>
  <c r="X195"/>
  <c r="P194"/>
  <c r="AA196"/>
  <c r="X205"/>
  <c r="AF205" s="1"/>
  <c r="P204"/>
  <c r="X210"/>
  <c r="AF210" s="1"/>
  <c r="P209"/>
  <c r="X245"/>
  <c r="P244"/>
  <c r="V119"/>
  <c r="V232"/>
  <c r="V142"/>
  <c r="B76"/>
  <c r="J77"/>
  <c r="C76"/>
  <c r="K77"/>
  <c r="F76"/>
  <c r="I76" s="1"/>
  <c r="R76"/>
  <c r="V77"/>
  <c r="T76"/>
  <c r="X77"/>
  <c r="V196"/>
  <c r="Y196" s="1"/>
  <c r="V200"/>
  <c r="V206"/>
  <c r="V210"/>
  <c r="V216"/>
  <c r="V226"/>
  <c r="AD226" s="1"/>
  <c r="V230"/>
  <c r="V236"/>
  <c r="AD236" s="1"/>
  <c r="V240"/>
  <c r="V246"/>
  <c r="V250"/>
  <c r="AD250" s="1"/>
  <c r="V256"/>
  <c r="AD256" s="1"/>
  <c r="V260"/>
  <c r="AD260" s="1"/>
  <c r="V266"/>
  <c r="V270"/>
  <c r="AD270" s="1"/>
  <c r="V221"/>
  <c r="AD221" s="1"/>
  <c r="W78"/>
  <c r="AE78" s="1"/>
  <c r="V237"/>
  <c r="J78"/>
  <c r="D76"/>
  <c r="L77"/>
  <c r="N76"/>
  <c r="S76"/>
  <c r="W77"/>
  <c r="V78"/>
  <c r="V195"/>
  <c r="AD195" s="1"/>
  <c r="V201"/>
  <c r="AD201" s="1"/>
  <c r="V205"/>
  <c r="V211"/>
  <c r="V215"/>
  <c r="AD215" s="1"/>
  <c r="V225"/>
  <c r="V231"/>
  <c r="AD231" s="1"/>
  <c r="V235"/>
  <c r="V241"/>
  <c r="AD241" s="1"/>
  <c r="V245"/>
  <c r="V251"/>
  <c r="V255"/>
  <c r="V261"/>
  <c r="V265"/>
  <c r="AD265" s="1"/>
  <c r="V271"/>
  <c r="V220"/>
  <c r="X78"/>
  <c r="M35" i="5"/>
  <c r="AH25" i="4"/>
  <c r="AU37"/>
  <c r="AU36" s="1"/>
  <c r="AU47"/>
  <c r="AU52"/>
  <c r="AU51" s="1"/>
  <c r="AU57"/>
  <c r="AU56" s="1"/>
  <c r="AI50"/>
  <c r="AI40"/>
  <c r="AI60"/>
  <c r="AI70"/>
  <c r="AI35"/>
  <c r="AI30"/>
  <c r="P202" i="7"/>
  <c r="P87"/>
  <c r="P227"/>
  <c r="N188"/>
  <c r="O205"/>
  <c r="Q205" s="1"/>
  <c r="O206"/>
  <c r="W206" s="1"/>
  <c r="AA206" s="1"/>
  <c r="O207"/>
  <c r="Q207" s="1"/>
  <c r="P200"/>
  <c r="O210"/>
  <c r="Q210" s="1"/>
  <c r="O211"/>
  <c r="W211" s="1"/>
  <c r="AE211" s="1"/>
  <c r="O212"/>
  <c r="Q212" s="1"/>
  <c r="O200"/>
  <c r="Q200" s="1"/>
  <c r="O201"/>
  <c r="W201" s="1"/>
  <c r="AE201" s="1"/>
  <c r="O202"/>
  <c r="O220"/>
  <c r="Q220" s="1"/>
  <c r="N84"/>
  <c r="N86"/>
  <c r="N95"/>
  <c r="N97"/>
  <c r="N99"/>
  <c r="N148"/>
  <c r="N150"/>
  <c r="N154"/>
  <c r="N156"/>
  <c r="N158"/>
  <c r="N166"/>
  <c r="N168"/>
  <c r="N170"/>
  <c r="N172"/>
  <c r="N180"/>
  <c r="O142"/>
  <c r="P226"/>
  <c r="X226" s="1"/>
  <c r="P230"/>
  <c r="P232"/>
  <c r="P250"/>
  <c r="P251"/>
  <c r="X251" s="1"/>
  <c r="N87"/>
  <c r="P84"/>
  <c r="O87"/>
  <c r="N90"/>
  <c r="N96"/>
  <c r="N153"/>
  <c r="N155"/>
  <c r="N157"/>
  <c r="N165"/>
  <c r="N167"/>
  <c r="N169"/>
  <c r="N171"/>
  <c r="N181"/>
  <c r="P142"/>
  <c r="P141" s="1"/>
  <c r="O225"/>
  <c r="Q225" s="1"/>
  <c r="O226"/>
  <c r="W226" s="1"/>
  <c r="AE226" s="1"/>
  <c r="O227"/>
  <c r="Q227" s="1"/>
  <c r="O230"/>
  <c r="O231"/>
  <c r="W231" s="1"/>
  <c r="O232"/>
  <c r="Q232" s="1"/>
  <c r="O240"/>
  <c r="Q240" s="1"/>
  <c r="O241"/>
  <c r="W241" s="1"/>
  <c r="O242"/>
  <c r="Q242" s="1"/>
  <c r="O250"/>
  <c r="O251"/>
  <c r="W251" s="1"/>
  <c r="AE251" s="1"/>
  <c r="O252"/>
  <c r="Q252" s="1"/>
  <c r="O260"/>
  <c r="O261"/>
  <c r="W261" s="1"/>
  <c r="AE261" s="1"/>
  <c r="O262"/>
  <c r="O245"/>
  <c r="Q245" s="1"/>
  <c r="O246"/>
  <c r="W246" s="1"/>
  <c r="AE246" s="1"/>
  <c r="O247"/>
  <c r="Q247" s="1"/>
  <c r="O235"/>
  <c r="Q235" s="1"/>
  <c r="O236"/>
  <c r="W236" s="1"/>
  <c r="AE236" s="1"/>
  <c r="O237"/>
  <c r="Q237" s="1"/>
  <c r="AE9" i="5"/>
  <c r="AA9"/>
  <c r="AK9"/>
  <c r="AG9" s="1"/>
  <c r="AH36"/>
  <c r="I36"/>
  <c r="AI37"/>
  <c r="AI35" s="1"/>
  <c r="AH38"/>
  <c r="I38"/>
  <c r="AH40"/>
  <c r="I40"/>
  <c r="AH43"/>
  <c r="I43"/>
  <c r="I42" s="1"/>
  <c r="AK50"/>
  <c r="AH51"/>
  <c r="AH49" s="1"/>
  <c r="I51"/>
  <c r="AJ51"/>
  <c r="I9"/>
  <c r="Z9"/>
  <c r="AL9"/>
  <c r="AO9" s="1"/>
  <c r="AJ49"/>
  <c r="I37"/>
  <c r="I39"/>
  <c r="AK39"/>
  <c r="I50"/>
  <c r="I52"/>
  <c r="AK52"/>
  <c r="AL13" i="4"/>
  <c r="AS13"/>
  <c r="AN13"/>
  <c r="AL15"/>
  <c r="AH15"/>
  <c r="AS15"/>
  <c r="AO15" s="1"/>
  <c r="AN15"/>
  <c r="AS17"/>
  <c r="AN20"/>
  <c r="AN25"/>
  <c r="AS27"/>
  <c r="AN27"/>
  <c r="AN28"/>
  <c r="AL30"/>
  <c r="AH30"/>
  <c r="AS30"/>
  <c r="AO30" s="1"/>
  <c r="AN30"/>
  <c r="AN33"/>
  <c r="AL35"/>
  <c r="AH35"/>
  <c r="AS35"/>
  <c r="AO35" s="1"/>
  <c r="AN35"/>
  <c r="AL40"/>
  <c r="AH40"/>
  <c r="AS40"/>
  <c r="AO40" s="1"/>
  <c r="AN40"/>
  <c r="AS20"/>
  <c r="AO20" s="1"/>
  <c r="AS12"/>
  <c r="AN12"/>
  <c r="AM15"/>
  <c r="AI15"/>
  <c r="AS18"/>
  <c r="AN18"/>
  <c r="AM20"/>
  <c r="AI20"/>
  <c r="AN23"/>
  <c r="AV42"/>
  <c r="AV41" s="1"/>
  <c r="AN42"/>
  <c r="AN43"/>
  <c r="AV47"/>
  <c r="AV46" s="1"/>
  <c r="AN48"/>
  <c r="AL50"/>
  <c r="AH50"/>
  <c r="AS50"/>
  <c r="AO50" s="1"/>
  <c r="AN50"/>
  <c r="AL53"/>
  <c r="AN53"/>
  <c r="AL55"/>
  <c r="AH55"/>
  <c r="AS55"/>
  <c r="AO55" s="1"/>
  <c r="AN55"/>
  <c r="AL60"/>
  <c r="AH60"/>
  <c r="AS60"/>
  <c r="AO60" s="1"/>
  <c r="AN60"/>
  <c r="AN63"/>
  <c r="AL65"/>
  <c r="AH65"/>
  <c r="AS65"/>
  <c r="AO65" s="1"/>
  <c r="AN65"/>
  <c r="Q12"/>
  <c r="Q13"/>
  <c r="Q14"/>
  <c r="Q17"/>
  <c r="Q18"/>
  <c r="Q19"/>
  <c r="Q20"/>
  <c r="AH20"/>
  <c r="AP22"/>
  <c r="AP23"/>
  <c r="AQ25"/>
  <c r="Q27"/>
  <c r="Q28"/>
  <c r="AQ28"/>
  <c r="Q29"/>
  <c r="Q32"/>
  <c r="AQ32"/>
  <c r="Q33"/>
  <c r="AQ33"/>
  <c r="Q34"/>
  <c r="Q37"/>
  <c r="AQ37"/>
  <c r="Q38"/>
  <c r="AQ38"/>
  <c r="Q39"/>
  <c r="AP45"/>
  <c r="Q45"/>
  <c r="AN45"/>
  <c r="AU48"/>
  <c r="AQ48"/>
  <c r="AS67"/>
  <c r="Q15"/>
  <c r="Q24"/>
  <c r="Q21" s="1"/>
  <c r="Q30"/>
  <c r="Q35"/>
  <c r="AV40"/>
  <c r="Q40"/>
  <c r="Q42"/>
  <c r="AQ42"/>
  <c r="Q43"/>
  <c r="AQ43"/>
  <c r="Q44"/>
  <c r="Q47"/>
  <c r="AQ47"/>
  <c r="Q48"/>
  <c r="AN68"/>
  <c r="AV72"/>
  <c r="AV71" s="1"/>
  <c r="AN72"/>
  <c r="AN73"/>
  <c r="AV77"/>
  <c r="AV76" s="1"/>
  <c r="AS87"/>
  <c r="Q49"/>
  <c r="Q52"/>
  <c r="AQ52"/>
  <c r="Q53"/>
  <c r="AQ53"/>
  <c r="AS53" s="1"/>
  <c r="Q54"/>
  <c r="Q57"/>
  <c r="AQ57"/>
  <c r="Q58"/>
  <c r="AQ58"/>
  <c r="Q59"/>
  <c r="Q62"/>
  <c r="AQ62"/>
  <c r="Q63"/>
  <c r="AQ63"/>
  <c r="AS63" s="1"/>
  <c r="Q64"/>
  <c r="Q67"/>
  <c r="AP70"/>
  <c r="Q70"/>
  <c r="AN70"/>
  <c r="AP75"/>
  <c r="Q75"/>
  <c r="AN75"/>
  <c r="AR80"/>
  <c r="Q80"/>
  <c r="AN85"/>
  <c r="Q50"/>
  <c r="Q55"/>
  <c r="Q60"/>
  <c r="Q65"/>
  <c r="Q68"/>
  <c r="AQ68"/>
  <c r="AS68" s="1"/>
  <c r="Q69"/>
  <c r="Q72"/>
  <c r="AQ72"/>
  <c r="Q73"/>
  <c r="AQ73"/>
  <c r="AS73" s="1"/>
  <c r="Q74"/>
  <c r="Q77"/>
  <c r="AQ77"/>
  <c r="Q78"/>
  <c r="AQ78"/>
  <c r="AS78" s="1"/>
  <c r="Q79"/>
  <c r="AS85"/>
  <c r="AO85" s="1"/>
  <c r="Q82"/>
  <c r="AU82"/>
  <c r="Q83"/>
  <c r="AU83"/>
  <c r="Q84"/>
  <c r="AP88"/>
  <c r="AP82"/>
  <c r="AR82"/>
  <c r="AP83"/>
  <c r="AR83"/>
  <c r="Q87"/>
  <c r="Q89"/>
  <c r="AA78" i="7" l="1"/>
  <c r="Q76"/>
  <c r="Q321" s="1"/>
  <c r="Q322" s="1"/>
  <c r="Q250"/>
  <c r="Q230"/>
  <c r="Q202"/>
  <c r="AK37" i="5"/>
  <c r="AA241" i="7"/>
  <c r="AE241"/>
  <c r="AB226"/>
  <c r="AF226"/>
  <c r="AA231"/>
  <c r="AE231"/>
  <c r="N146"/>
  <c r="Q142"/>
  <c r="N152"/>
  <c r="P82"/>
  <c r="P313" s="1"/>
  <c r="N179"/>
  <c r="N82"/>
  <c r="N187"/>
  <c r="B321"/>
  <c r="B322" s="1"/>
  <c r="E76"/>
  <c r="Y251"/>
  <c r="Y241"/>
  <c r="AG241" s="1"/>
  <c r="Y231"/>
  <c r="AG231" s="1"/>
  <c r="Y246"/>
  <c r="Y236"/>
  <c r="Y226"/>
  <c r="Y77"/>
  <c r="Q251"/>
  <c r="Q231"/>
  <c r="Q211"/>
  <c r="Q246"/>
  <c r="Q226"/>
  <c r="Q206"/>
  <c r="N164"/>
  <c r="AD78"/>
  <c r="M78"/>
  <c r="AD77"/>
  <c r="M77"/>
  <c r="N193"/>
  <c r="Q87"/>
  <c r="Y211"/>
  <c r="Y201"/>
  <c r="Y78"/>
  <c r="AG78" s="1"/>
  <c r="Y206"/>
  <c r="U76"/>
  <c r="Q241"/>
  <c r="Q201"/>
  <c r="Q236"/>
  <c r="I321"/>
  <c r="S80"/>
  <c r="S321"/>
  <c r="N80"/>
  <c r="N321"/>
  <c r="N322" s="1"/>
  <c r="D80"/>
  <c r="D321"/>
  <c r="D322" s="1"/>
  <c r="R80"/>
  <c r="R321"/>
  <c r="O80"/>
  <c r="O321"/>
  <c r="O322" s="1"/>
  <c r="T80"/>
  <c r="T321"/>
  <c r="F80"/>
  <c r="I80" s="1"/>
  <c r="F321"/>
  <c r="C80"/>
  <c r="C321"/>
  <c r="C322" s="1"/>
  <c r="P80"/>
  <c r="P321"/>
  <c r="P322" s="1"/>
  <c r="AF77"/>
  <c r="AB78"/>
  <c r="AF78"/>
  <c r="W76"/>
  <c r="W321" s="1"/>
  <c r="AE77"/>
  <c r="V234"/>
  <c r="N315"/>
  <c r="W235"/>
  <c r="AE235" s="1"/>
  <c r="O234"/>
  <c r="Q234" s="1"/>
  <c r="AA246"/>
  <c r="W260"/>
  <c r="AE260" s="1"/>
  <c r="O259"/>
  <c r="AA251"/>
  <c r="W240"/>
  <c r="AE240" s="1"/>
  <c r="O239"/>
  <c r="Q239" s="1"/>
  <c r="W225"/>
  <c r="AE225" s="1"/>
  <c r="O224"/>
  <c r="W220"/>
  <c r="AE220" s="1"/>
  <c r="AA201"/>
  <c r="AA211"/>
  <c r="W210"/>
  <c r="Y210" s="1"/>
  <c r="O209"/>
  <c r="Q209" s="1"/>
  <c r="X200"/>
  <c r="P199"/>
  <c r="AB245"/>
  <c r="AB210"/>
  <c r="AB205"/>
  <c r="AB195"/>
  <c r="AB270"/>
  <c r="AB240"/>
  <c r="AB235"/>
  <c r="AB225"/>
  <c r="AB220"/>
  <c r="AA236"/>
  <c r="W245"/>
  <c r="AE245" s="1"/>
  <c r="O244"/>
  <c r="Q244" s="1"/>
  <c r="AA261"/>
  <c r="W250"/>
  <c r="AE250" s="1"/>
  <c r="O249"/>
  <c r="W230"/>
  <c r="AE230" s="1"/>
  <c r="O229"/>
  <c r="AA226"/>
  <c r="X250"/>
  <c r="P249"/>
  <c r="X230"/>
  <c r="P229"/>
  <c r="W200"/>
  <c r="AE200" s="1"/>
  <c r="O199"/>
  <c r="Q199" s="1"/>
  <c r="W205"/>
  <c r="AE205" s="1"/>
  <c r="O204"/>
  <c r="Q204" s="1"/>
  <c r="V229"/>
  <c r="P224"/>
  <c r="N313"/>
  <c r="L76"/>
  <c r="L321" s="1"/>
  <c r="AB77"/>
  <c r="J76"/>
  <c r="Z77"/>
  <c r="X76"/>
  <c r="X321" s="1"/>
  <c r="J232"/>
  <c r="J142"/>
  <c r="J119"/>
  <c r="Z220"/>
  <c r="Z271"/>
  <c r="Z265"/>
  <c r="Z261"/>
  <c r="Z255"/>
  <c r="Z251"/>
  <c r="Z245"/>
  <c r="Z241"/>
  <c r="AC241" s="1"/>
  <c r="Z235"/>
  <c r="Z231"/>
  <c r="AC231" s="1"/>
  <c r="Z225"/>
  <c r="Z215"/>
  <c r="AG211"/>
  <c r="Z211"/>
  <c r="AC211" s="1"/>
  <c r="Z205"/>
  <c r="AG201"/>
  <c r="Z201"/>
  <c r="Z195"/>
  <c r="Z78"/>
  <c r="Z221"/>
  <c r="Z270"/>
  <c r="Z266"/>
  <c r="Z260"/>
  <c r="Z256"/>
  <c r="Z250"/>
  <c r="AG246"/>
  <c r="Z246"/>
  <c r="Z240"/>
  <c r="AG236"/>
  <c r="Z236"/>
  <c r="AC236" s="1"/>
  <c r="Z230"/>
  <c r="AG226"/>
  <c r="Z226"/>
  <c r="Z216"/>
  <c r="Z210"/>
  <c r="Z206"/>
  <c r="AC206" s="1"/>
  <c r="Z200"/>
  <c r="AG196"/>
  <c r="Z196"/>
  <c r="AC196" s="1"/>
  <c r="V76"/>
  <c r="K76"/>
  <c r="K321" s="1"/>
  <c r="AA77"/>
  <c r="AA76" s="1"/>
  <c r="AV9" i="4"/>
  <c r="Q86"/>
  <c r="Q81"/>
  <c r="Q61"/>
  <c r="Q51"/>
  <c r="Q46"/>
  <c r="Q41"/>
  <c r="Q31"/>
  <c r="Q26"/>
  <c r="Q16"/>
  <c r="AU46"/>
  <c r="AS62"/>
  <c r="AS52"/>
  <c r="AU81"/>
  <c r="Q76"/>
  <c r="Q71"/>
  <c r="Q66"/>
  <c r="Q56"/>
  <c r="Q36"/>
  <c r="Q11"/>
  <c r="S119" i="7"/>
  <c r="AK51" i="5"/>
  <c r="AK49" s="1"/>
  <c r="AH42"/>
  <c r="AK43"/>
  <c r="AK40"/>
  <c r="AK38"/>
  <c r="AH35"/>
  <c r="AK36"/>
  <c r="I35"/>
  <c r="I49"/>
  <c r="AC9"/>
  <c r="AS83" i="4"/>
  <c r="AS82"/>
  <c r="AL75"/>
  <c r="AH75"/>
  <c r="AS75"/>
  <c r="AO75" s="1"/>
  <c r="AS22"/>
  <c r="AN83"/>
  <c r="AN82"/>
  <c r="AS88"/>
  <c r="AN80"/>
  <c r="AL70"/>
  <c r="AH70"/>
  <c r="AS70"/>
  <c r="AO70" s="1"/>
  <c r="AL45"/>
  <c r="AH45"/>
  <c r="AS45"/>
  <c r="AO45" s="1"/>
  <c r="AS25"/>
  <c r="AO25" s="1"/>
  <c r="AM25"/>
  <c r="AI25"/>
  <c r="AS23"/>
  <c r="AL23"/>
  <c r="AS43"/>
  <c r="AS80"/>
  <c r="AO80" s="1"/>
  <c r="AS77"/>
  <c r="AS72"/>
  <c r="AS47"/>
  <c r="AS42"/>
  <c r="AS58"/>
  <c r="AS57"/>
  <c r="AS48"/>
  <c r="AS38"/>
  <c r="AS37"/>
  <c r="AS28"/>
  <c r="AS33"/>
  <c r="AS32"/>
  <c r="AC201" i="7" l="1"/>
  <c r="Y76"/>
  <c r="AE321"/>
  <c r="AC78"/>
  <c r="AB76"/>
  <c r="AB321" s="1"/>
  <c r="AB322" s="1"/>
  <c r="AC226"/>
  <c r="AC246"/>
  <c r="Q229"/>
  <c r="Q249"/>
  <c r="Q224"/>
  <c r="J321"/>
  <c r="M76"/>
  <c r="U80"/>
  <c r="Q80"/>
  <c r="Y230"/>
  <c r="Y250"/>
  <c r="Y225"/>
  <c r="Y245"/>
  <c r="AG245" s="1"/>
  <c r="Y200"/>
  <c r="Y205"/>
  <c r="AG205" s="1"/>
  <c r="AD119"/>
  <c r="AC77"/>
  <c r="Y240"/>
  <c r="AG240" s="1"/>
  <c r="Y235"/>
  <c r="AG235" s="1"/>
  <c r="Y220"/>
  <c r="AG220" s="1"/>
  <c r="AG230"/>
  <c r="AF230"/>
  <c r="AG250"/>
  <c r="AF250"/>
  <c r="AF321"/>
  <c r="E321"/>
  <c r="E322" s="1"/>
  <c r="AA80"/>
  <c r="AA321"/>
  <c r="AA322" s="1"/>
  <c r="AB80"/>
  <c r="V80"/>
  <c r="V321"/>
  <c r="U321"/>
  <c r="AG77"/>
  <c r="AG225"/>
  <c r="X80"/>
  <c r="AF76"/>
  <c r="W80"/>
  <c r="AE76"/>
  <c r="AG210"/>
  <c r="AE210"/>
  <c r="AG200"/>
  <c r="K80"/>
  <c r="J80"/>
  <c r="AD76"/>
  <c r="AD321" s="1"/>
  <c r="L80"/>
  <c r="AB200"/>
  <c r="AA210"/>
  <c r="AC210" s="1"/>
  <c r="AA220"/>
  <c r="AC220" s="1"/>
  <c r="AA225"/>
  <c r="AC225" s="1"/>
  <c r="AA240"/>
  <c r="AC240" s="1"/>
  <c r="AA260"/>
  <c r="AA235"/>
  <c r="AC235" s="1"/>
  <c r="AD142"/>
  <c r="J229"/>
  <c r="AD232"/>
  <c r="AA205"/>
  <c r="AC205" s="1"/>
  <c r="AA200"/>
  <c r="AB230"/>
  <c r="AB250"/>
  <c r="AA230"/>
  <c r="AC230" s="1"/>
  <c r="AA250"/>
  <c r="AC250" s="1"/>
  <c r="AA245"/>
  <c r="AC245" s="1"/>
  <c r="Q9" i="4"/>
  <c r="Y321" i="7"/>
  <c r="Z76"/>
  <c r="Z119"/>
  <c r="Z142"/>
  <c r="Z232"/>
  <c r="M321"/>
  <c r="AU9" i="4"/>
  <c r="AK35" i="5"/>
  <c r="AK42"/>
  <c r="AC76" i="7" l="1"/>
  <c r="AC200"/>
  <c r="AD80"/>
  <c r="M80"/>
  <c r="Y80"/>
  <c r="Z229"/>
  <c r="AD229"/>
  <c r="AG321"/>
  <c r="Z80"/>
  <c r="AC80" s="1"/>
  <c r="Z321"/>
  <c r="Z322" s="1"/>
  <c r="AE80"/>
  <c r="AF80"/>
  <c r="AG76"/>
  <c r="AG80" l="1"/>
  <c r="T119" l="1"/>
  <c r="U119" s="1"/>
  <c r="O270" l="1"/>
  <c r="Q270" s="1"/>
  <c r="O272"/>
  <c r="Q272" s="1"/>
  <c r="O271"/>
  <c r="Q271" s="1"/>
  <c r="O269" l="1"/>
  <c r="Q269" s="1"/>
  <c r="W271"/>
  <c r="W270"/>
  <c r="AE270" l="1"/>
  <c r="Y270"/>
  <c r="AE271"/>
  <c r="Y271"/>
  <c r="AA271"/>
  <c r="AC271" s="1"/>
  <c r="AG271"/>
  <c r="AA270"/>
  <c r="AC270" s="1"/>
  <c r="AG270"/>
  <c r="O216"/>
  <c r="O215"/>
  <c r="O217"/>
  <c r="O214" l="1"/>
  <c r="W216"/>
  <c r="AE216" s="1"/>
  <c r="W215"/>
  <c r="AE215" s="1"/>
  <c r="P215"/>
  <c r="Q215" s="1"/>
  <c r="P216"/>
  <c r="X216" s="1"/>
  <c r="AB216" s="1"/>
  <c r="P217"/>
  <c r="Q217" s="1"/>
  <c r="Y216" l="1"/>
  <c r="AG216" s="1"/>
  <c r="Q216"/>
  <c r="X215"/>
  <c r="AF215" s="1"/>
  <c r="P214"/>
  <c r="AA216"/>
  <c r="AC216" s="1"/>
  <c r="AA215"/>
  <c r="Y215" l="1"/>
  <c r="AG215" s="1"/>
  <c r="Q214"/>
  <c r="AB215"/>
  <c r="AC215" s="1"/>
  <c r="P128" l="1"/>
  <c r="P130"/>
  <c r="P132"/>
  <c r="P129"/>
  <c r="P131"/>
  <c r="P127" l="1"/>
  <c r="O131"/>
  <c r="Q131" s="1"/>
  <c r="O130"/>
  <c r="Q130" s="1"/>
  <c r="O129"/>
  <c r="Q129" s="1"/>
  <c r="O128"/>
  <c r="Q128" l="1"/>
  <c r="O85"/>
  <c r="Q85" l="1"/>
  <c r="AB60" i="1" l="1"/>
  <c r="AF60" s="1"/>
  <c r="AJ60" s="1"/>
  <c r="AA60"/>
  <c r="AB57"/>
  <c r="AF57" s="1"/>
  <c r="AJ57" s="1"/>
  <c r="AA57"/>
  <c r="AB56"/>
  <c r="AF56" s="1"/>
  <c r="AJ56" s="1"/>
  <c r="AA56"/>
  <c r="W77" i="4"/>
  <c r="W69"/>
  <c r="W68"/>
  <c r="AE68" s="1"/>
  <c r="W67"/>
  <c r="W59"/>
  <c r="W58"/>
  <c r="AE58" s="1"/>
  <c r="W57"/>
  <c r="N37" i="5"/>
  <c r="W12" i="4"/>
  <c r="AC56" i="1" l="1"/>
  <c r="AC60"/>
  <c r="AC57"/>
  <c r="AE12" i="4"/>
  <c r="AE57"/>
  <c r="AI57" s="1"/>
  <c r="W56"/>
  <c r="AE67"/>
  <c r="W66"/>
  <c r="AE77"/>
  <c r="AI77" s="1"/>
  <c r="AD12"/>
  <c r="AL12"/>
  <c r="X12"/>
  <c r="X14"/>
  <c r="X13"/>
  <c r="AF13" s="1"/>
  <c r="W23"/>
  <c r="AE23" s="1"/>
  <c r="W24"/>
  <c r="X17"/>
  <c r="AN17" s="1"/>
  <c r="AL18"/>
  <c r="X18"/>
  <c r="AF18" s="1"/>
  <c r="X37"/>
  <c r="AN37" s="1"/>
  <c r="X38"/>
  <c r="AB185" i="1"/>
  <c r="AB39" i="4"/>
  <c r="AB36" s="1"/>
  <c r="T21" i="3" s="1"/>
  <c r="P43" i="5"/>
  <c r="AF43" s="1"/>
  <c r="T43"/>
  <c r="T42" s="1"/>
  <c r="AB187" i="1"/>
  <c r="AF187" s="1"/>
  <c r="X42" i="4"/>
  <c r="X43"/>
  <c r="AF43" s="1"/>
  <c r="X48"/>
  <c r="AF48" s="1"/>
  <c r="AB49"/>
  <c r="AB46" s="1"/>
  <c r="T23" i="3" s="1"/>
  <c r="AB200" i="1"/>
  <c r="N50" i="5"/>
  <c r="AI58" i="4"/>
  <c r="AM58"/>
  <c r="W79"/>
  <c r="W88"/>
  <c r="AE88" s="1"/>
  <c r="W89"/>
  <c r="T105" i="5"/>
  <c r="AB108" i="1"/>
  <c r="AB55"/>
  <c r="W22" i="4"/>
  <c r="X19"/>
  <c r="W27"/>
  <c r="W28"/>
  <c r="AE28" s="1"/>
  <c r="W29"/>
  <c r="X39"/>
  <c r="Z39"/>
  <c r="R43" i="5"/>
  <c r="AL42" i="4"/>
  <c r="AL43"/>
  <c r="X44"/>
  <c r="X47"/>
  <c r="AN47" s="1"/>
  <c r="X49"/>
  <c r="Z49"/>
  <c r="P50" i="5"/>
  <c r="AF50" s="1"/>
  <c r="S50"/>
  <c r="AA202" i="1"/>
  <c r="AM57" i="4"/>
  <c r="X67"/>
  <c r="AN67" s="1"/>
  <c r="X68"/>
  <c r="AF68" s="1"/>
  <c r="X69"/>
  <c r="AM77"/>
  <c r="W78"/>
  <c r="AE78" s="1"/>
  <c r="W87"/>
  <c r="AM12"/>
  <c r="W13"/>
  <c r="AE13" s="1"/>
  <c r="W14"/>
  <c r="AL22"/>
  <c r="X22"/>
  <c r="AN22" s="1"/>
  <c r="X23"/>
  <c r="AF23" s="1"/>
  <c r="X24"/>
  <c r="W17"/>
  <c r="W18"/>
  <c r="AE18" s="1"/>
  <c r="W19"/>
  <c r="X27"/>
  <c r="X28"/>
  <c r="AF28" s="1"/>
  <c r="X29"/>
  <c r="S43" i="5"/>
  <c r="S42" s="1"/>
  <c r="AA187" i="1"/>
  <c r="W42" i="4"/>
  <c r="W43"/>
  <c r="W44"/>
  <c r="O50" i="5"/>
  <c r="R50"/>
  <c r="T50"/>
  <c r="AB202" i="1"/>
  <c r="AF202" s="1"/>
  <c r="P51" i="5"/>
  <c r="AF51" s="1"/>
  <c r="R51"/>
  <c r="T51"/>
  <c r="AB203" i="1"/>
  <c r="AF203" s="1"/>
  <c r="P52" i="5"/>
  <c r="R52"/>
  <c r="T52"/>
  <c r="AB204" i="1"/>
  <c r="AF204" s="1"/>
  <c r="AJ204" s="1"/>
  <c r="X57" i="4"/>
  <c r="AN57" s="1"/>
  <c r="X58"/>
  <c r="X59"/>
  <c r="AM67"/>
  <c r="AI68"/>
  <c r="AM68"/>
  <c r="X77"/>
  <c r="AN77" s="1"/>
  <c r="X78"/>
  <c r="X79"/>
  <c r="X87"/>
  <c r="AN87" s="1"/>
  <c r="X88"/>
  <c r="X89"/>
  <c r="S105" i="5"/>
  <c r="AA108" i="1"/>
  <c r="AA55"/>
  <c r="X62" i="4"/>
  <c r="AN62" s="1"/>
  <c r="X63"/>
  <c r="AF63" s="1"/>
  <c r="X64"/>
  <c r="W62"/>
  <c r="W63"/>
  <c r="AE63" s="1"/>
  <c r="W64"/>
  <c r="W52"/>
  <c r="W53"/>
  <c r="AE53" s="1"/>
  <c r="W54"/>
  <c r="X52"/>
  <c r="AN52" s="1"/>
  <c r="X53"/>
  <c r="AF53" s="1"/>
  <c r="X54"/>
  <c r="R36" i="5"/>
  <c r="AB176" i="1"/>
  <c r="AF176" s="1"/>
  <c r="T36" i="5"/>
  <c r="AD37"/>
  <c r="P37"/>
  <c r="AF37" s="1"/>
  <c r="R37"/>
  <c r="AB177" i="1"/>
  <c r="AF177" s="1"/>
  <c r="T37" i="5"/>
  <c r="P38"/>
  <c r="AF38" s="1"/>
  <c r="R39"/>
  <c r="AB179" i="1"/>
  <c r="AF179" s="1"/>
  <c r="T39" i="5"/>
  <c r="P40"/>
  <c r="AF40" s="1"/>
  <c r="R40"/>
  <c r="AB180" i="1"/>
  <c r="AF180" s="1"/>
  <c r="T40" i="5"/>
  <c r="X32" i="4"/>
  <c r="AN32" s="1"/>
  <c r="AN31" s="1"/>
  <c r="X33"/>
  <c r="AF33" s="1"/>
  <c r="X34"/>
  <c r="Z34"/>
  <c r="AB34"/>
  <c r="AB31" s="1"/>
  <c r="T20" i="3" s="1"/>
  <c r="AB174" i="1"/>
  <c r="P36" i="5"/>
  <c r="AF36" s="1"/>
  <c r="R38"/>
  <c r="AB178" i="1"/>
  <c r="AF178" s="1"/>
  <c r="T38" i="5"/>
  <c r="P39"/>
  <c r="AF39" s="1"/>
  <c r="AC108" i="1" l="1"/>
  <c r="AF38" i="4"/>
  <c r="AN38"/>
  <c r="AC187" i="1"/>
  <c r="AJ176"/>
  <c r="AN176"/>
  <c r="AF88" i="4"/>
  <c r="AN88"/>
  <c r="AF49"/>
  <c r="AN49"/>
  <c r="AN46" s="1"/>
  <c r="AJ178" i="1"/>
  <c r="AN178"/>
  <c r="AJ180"/>
  <c r="AN180"/>
  <c r="AJ179"/>
  <c r="AN179"/>
  <c r="AJ177"/>
  <c r="AN177"/>
  <c r="AF78" i="4"/>
  <c r="AN78"/>
  <c r="AF58"/>
  <c r="AN58"/>
  <c r="AJ203" i="1"/>
  <c r="AN203"/>
  <c r="AJ202"/>
  <c r="AN202"/>
  <c r="AF39" i="4"/>
  <c r="AN39"/>
  <c r="AJ187" i="1"/>
  <c r="AN187"/>
  <c r="AB171"/>
  <c r="AF174"/>
  <c r="AA326"/>
  <c r="AC55"/>
  <c r="AC326" s="1"/>
  <c r="AC202"/>
  <c r="AE202"/>
  <c r="AB197"/>
  <c r="AF200"/>
  <c r="AN200" s="1"/>
  <c r="AB326"/>
  <c r="AF55"/>
  <c r="AJ55" s="1"/>
  <c r="AB182"/>
  <c r="AF185"/>
  <c r="AN185" s="1"/>
  <c r="S11" i="3"/>
  <c r="T11"/>
  <c r="P11"/>
  <c r="R11"/>
  <c r="AF32" i="4"/>
  <c r="X31"/>
  <c r="AF52"/>
  <c r="X51"/>
  <c r="AF62"/>
  <c r="X61"/>
  <c r="AF77"/>
  <c r="X76"/>
  <c r="Y43"/>
  <c r="AO43" s="1"/>
  <c r="AE43"/>
  <c r="AI43" s="1"/>
  <c r="AE42"/>
  <c r="W41"/>
  <c r="AF27"/>
  <c r="X26"/>
  <c r="AF47"/>
  <c r="X46"/>
  <c r="Z36"/>
  <c r="AE22"/>
  <c r="W21"/>
  <c r="AB53" i="1"/>
  <c r="AF53" s="1"/>
  <c r="Z53"/>
  <c r="O27" i="3"/>
  <c r="AF34" i="4"/>
  <c r="AJ18" i="13"/>
  <c r="W76" i="4"/>
  <c r="Z31"/>
  <c r="AE52"/>
  <c r="W51"/>
  <c r="AE62"/>
  <c r="W61"/>
  <c r="AA53" i="1"/>
  <c r="AF87" i="4"/>
  <c r="X86"/>
  <c r="AF57"/>
  <c r="X56"/>
  <c r="AE17"/>
  <c r="W16"/>
  <c r="Y22"/>
  <c r="AO22" s="1"/>
  <c r="AF22"/>
  <c r="X21"/>
  <c r="AE87"/>
  <c r="W86"/>
  <c r="AF67"/>
  <c r="X66"/>
  <c r="Z46"/>
  <c r="AE27"/>
  <c r="W26"/>
  <c r="AF42"/>
  <c r="X41"/>
  <c r="AF37"/>
  <c r="X36"/>
  <c r="AF17"/>
  <c r="X16"/>
  <c r="AF12"/>
  <c r="X11"/>
  <c r="O25" i="3"/>
  <c r="W11" i="4"/>
  <c r="X39" i="5"/>
  <c r="AB39" s="1"/>
  <c r="X52"/>
  <c r="AB52" s="1"/>
  <c r="X51"/>
  <c r="AB51" s="1"/>
  <c r="Y78" i="4"/>
  <c r="AO78" s="1"/>
  <c r="AL78"/>
  <c r="AL77"/>
  <c r="Y77"/>
  <c r="AI67"/>
  <c r="U50" i="5"/>
  <c r="R49"/>
  <c r="Y28" i="4"/>
  <c r="AO28" s="1"/>
  <c r="AL28"/>
  <c r="Y27"/>
  <c r="AL27"/>
  <c r="Y23"/>
  <c r="AO23" s="1"/>
  <c r="AI13"/>
  <c r="AM13"/>
  <c r="AI12"/>
  <c r="AM87"/>
  <c r="Y69"/>
  <c r="AL68"/>
  <c r="Y68"/>
  <c r="AO68" s="1"/>
  <c r="AL67"/>
  <c r="Y67"/>
  <c r="Y66" s="1"/>
  <c r="P49" i="5"/>
  <c r="AF49" s="1"/>
  <c r="X50"/>
  <c r="AH43" i="4"/>
  <c r="AH42"/>
  <c r="R42" i="5"/>
  <c r="U43"/>
  <c r="U42" s="1"/>
  <c r="X43"/>
  <c r="P42"/>
  <c r="AF42" s="1"/>
  <c r="Y19" i="4"/>
  <c r="AH18"/>
  <c r="AH12"/>
  <c r="T49" i="5"/>
  <c r="Y24" i="4"/>
  <c r="Y14"/>
  <c r="Y13"/>
  <c r="AO13" s="1"/>
  <c r="Y89"/>
  <c r="Y88"/>
  <c r="AO88" s="1"/>
  <c r="AL88"/>
  <c r="AL87"/>
  <c r="Y87"/>
  <c r="Y59"/>
  <c r="AL58"/>
  <c r="Y58"/>
  <c r="AO58" s="1"/>
  <c r="AL57"/>
  <c r="Y57"/>
  <c r="W50" i="5"/>
  <c r="AE50"/>
  <c r="AM43" i="4"/>
  <c r="AM42"/>
  <c r="AI18"/>
  <c r="AM18"/>
  <c r="AM17"/>
  <c r="AH22"/>
  <c r="AM78"/>
  <c r="AI28"/>
  <c r="AM28"/>
  <c r="AM27"/>
  <c r="AL17"/>
  <c r="Y17"/>
  <c r="AM22"/>
  <c r="AI88"/>
  <c r="AM88"/>
  <c r="AD50" i="5"/>
  <c r="Q50"/>
  <c r="V50"/>
  <c r="AI23" i="4"/>
  <c r="AM23"/>
  <c r="AH13"/>
  <c r="Y29"/>
  <c r="Y44"/>
  <c r="Y42"/>
  <c r="Y18"/>
  <c r="AO18" s="1"/>
  <c r="Y12"/>
  <c r="AI63"/>
  <c r="AM63"/>
  <c r="AM62"/>
  <c r="Y64"/>
  <c r="AL63"/>
  <c r="Y63"/>
  <c r="AO63" s="1"/>
  <c r="AL62"/>
  <c r="Y62"/>
  <c r="Y54"/>
  <c r="Y53"/>
  <c r="AO53" s="1"/>
  <c r="AL52"/>
  <c r="Y52"/>
  <c r="AI53"/>
  <c r="AM53"/>
  <c r="AM52"/>
  <c r="X36" i="5"/>
  <c r="P35"/>
  <c r="AF35" s="1"/>
  <c r="X37"/>
  <c r="AB37" s="1"/>
  <c r="R35"/>
  <c r="X40"/>
  <c r="AB40" s="1"/>
  <c r="X38"/>
  <c r="AB38" s="1"/>
  <c r="V37"/>
  <c r="T35"/>
  <c r="G60" i="1"/>
  <c r="J9" i="7"/>
  <c r="M9" s="1"/>
  <c r="B22"/>
  <c r="B82"/>
  <c r="B313" s="1"/>
  <c r="C281"/>
  <c r="D279"/>
  <c r="F279"/>
  <c r="G279"/>
  <c r="H279"/>
  <c r="N279"/>
  <c r="O279"/>
  <c r="P279"/>
  <c r="R279"/>
  <c r="S279"/>
  <c r="T279"/>
  <c r="B281"/>
  <c r="D281"/>
  <c r="N281"/>
  <c r="P281"/>
  <c r="B286"/>
  <c r="C286"/>
  <c r="D286"/>
  <c r="P286"/>
  <c r="B287"/>
  <c r="C287"/>
  <c r="D287"/>
  <c r="O287"/>
  <c r="P287"/>
  <c r="C288"/>
  <c r="N288"/>
  <c r="O288"/>
  <c r="P288"/>
  <c r="C289"/>
  <c r="O289"/>
  <c r="P289"/>
  <c r="B290"/>
  <c r="C290"/>
  <c r="D290"/>
  <c r="O290"/>
  <c r="P290"/>
  <c r="C291"/>
  <c r="N291"/>
  <c r="P291"/>
  <c r="B292"/>
  <c r="C292"/>
  <c r="D292"/>
  <c r="O292"/>
  <c r="P292"/>
  <c r="C293"/>
  <c r="F293"/>
  <c r="N293"/>
  <c r="O293"/>
  <c r="P293"/>
  <c r="R293"/>
  <c r="B294"/>
  <c r="C294"/>
  <c r="D294"/>
  <c r="O294"/>
  <c r="P294"/>
  <c r="R294"/>
  <c r="C295"/>
  <c r="O295"/>
  <c r="P295"/>
  <c r="B296"/>
  <c r="D296"/>
  <c r="N296"/>
  <c r="O296"/>
  <c r="P296"/>
  <c r="B297"/>
  <c r="C297"/>
  <c r="N297"/>
  <c r="O297"/>
  <c r="P297"/>
  <c r="B298"/>
  <c r="D298"/>
  <c r="C299"/>
  <c r="O299"/>
  <c r="B300"/>
  <c r="D300"/>
  <c r="C301"/>
  <c r="N301"/>
  <c r="O301"/>
  <c r="P301"/>
  <c r="E11" i="1"/>
  <c r="F11"/>
  <c r="G11"/>
  <c r="G10" i="6" s="1"/>
  <c r="H11" i="1"/>
  <c r="H10" i="6" s="1"/>
  <c r="B12" i="1"/>
  <c r="C12"/>
  <c r="D12"/>
  <c r="F15"/>
  <c r="G15"/>
  <c r="G14" i="6" s="1"/>
  <c r="AQ14" s="1"/>
  <c r="H15" i="1"/>
  <c r="H14" i="6" s="1"/>
  <c r="AR14" s="1"/>
  <c r="F16" i="1"/>
  <c r="G16"/>
  <c r="G15" i="6" s="1"/>
  <c r="AQ15" s="1"/>
  <c r="H16" i="1"/>
  <c r="H15" i="6" s="1"/>
  <c r="AR15" s="1"/>
  <c r="F17" i="1"/>
  <c r="G17"/>
  <c r="G16" i="6" s="1"/>
  <c r="AQ16" s="1"/>
  <c r="H17" i="1"/>
  <c r="H16" i="6" s="1"/>
  <c r="AR16" s="1"/>
  <c r="G17"/>
  <c r="AQ17" s="1"/>
  <c r="H17"/>
  <c r="AR17" s="1"/>
  <c r="G18"/>
  <c r="AQ18" s="1"/>
  <c r="H18"/>
  <c r="AR18" s="1"/>
  <c r="G19"/>
  <c r="AQ19" s="1"/>
  <c r="H19"/>
  <c r="AR19" s="1"/>
  <c r="F22" i="1"/>
  <c r="G22"/>
  <c r="G21" i="6" s="1"/>
  <c r="H22" i="1"/>
  <c r="H21" i="6" s="1"/>
  <c r="F23" i="1"/>
  <c r="G23"/>
  <c r="G22" i="6" s="1"/>
  <c r="H23" i="1"/>
  <c r="H22" i="6" s="1"/>
  <c r="F24" i="1"/>
  <c r="G24"/>
  <c r="G23" i="6" s="1"/>
  <c r="H24" i="1"/>
  <c r="H23" i="6" s="1"/>
  <c r="F25" i="1"/>
  <c r="G25"/>
  <c r="G24" i="6" s="1"/>
  <c r="H25" i="1"/>
  <c r="H24" i="6" s="1"/>
  <c r="F26" i="1"/>
  <c r="G26"/>
  <c r="G25" i="6" s="1"/>
  <c r="H26" i="1"/>
  <c r="H25" i="6" s="1"/>
  <c r="F27" i="1"/>
  <c r="G27"/>
  <c r="G26" i="6" s="1"/>
  <c r="H27" i="1"/>
  <c r="H26" i="6" s="1"/>
  <c r="F28" i="1"/>
  <c r="G28"/>
  <c r="G27" i="6" s="1"/>
  <c r="H28" i="1"/>
  <c r="H27" i="6" s="1"/>
  <c r="F29" i="1"/>
  <c r="G29"/>
  <c r="G28" i="6" s="1"/>
  <c r="H29" i="1"/>
  <c r="H28" i="6" s="1"/>
  <c r="F30" i="1"/>
  <c r="G30"/>
  <c r="G29" i="6" s="1"/>
  <c r="H30" i="1"/>
  <c r="H29" i="6" s="1"/>
  <c r="F31" i="1"/>
  <c r="G31"/>
  <c r="G30" i="6" s="1"/>
  <c r="H31" i="1"/>
  <c r="H30" i="6" s="1"/>
  <c r="F32" i="1"/>
  <c r="G32"/>
  <c r="G31" i="6" s="1"/>
  <c r="H32" i="1"/>
  <c r="H31" i="6" s="1"/>
  <c r="F33" i="1"/>
  <c r="G33"/>
  <c r="G32" i="6" s="1"/>
  <c r="H33" i="1"/>
  <c r="H32" i="6" s="1"/>
  <c r="F34" i="1"/>
  <c r="G34"/>
  <c r="G33" i="6" s="1"/>
  <c r="H34" i="1"/>
  <c r="H33" i="6" s="1"/>
  <c r="F35" i="1"/>
  <c r="G35"/>
  <c r="G34" i="6" s="1"/>
  <c r="H35" i="1"/>
  <c r="H34" i="6" s="1"/>
  <c r="F36" i="1"/>
  <c r="G36"/>
  <c r="G35" i="6" s="1"/>
  <c r="H36" i="1"/>
  <c r="H35" i="6" s="1"/>
  <c r="F37" i="1"/>
  <c r="G37"/>
  <c r="G36" i="6" s="1"/>
  <c r="H37" i="1"/>
  <c r="H36" i="6" s="1"/>
  <c r="F38" i="1"/>
  <c r="G38"/>
  <c r="G37" i="6" s="1"/>
  <c r="H38" i="1"/>
  <c r="H37" i="6" s="1"/>
  <c r="F39" i="1"/>
  <c r="G39"/>
  <c r="G38" i="6" s="1"/>
  <c r="H39" i="1"/>
  <c r="H38" i="6" s="1"/>
  <c r="F41" i="1"/>
  <c r="G41"/>
  <c r="G40" i="6" s="1"/>
  <c r="H41" i="1"/>
  <c r="H40" i="6" s="1"/>
  <c r="F42" i="1"/>
  <c r="G42"/>
  <c r="G41" i="6" s="1"/>
  <c r="AQ41" s="1"/>
  <c r="H42" i="1"/>
  <c r="H41" i="6" s="1"/>
  <c r="AR41" s="1"/>
  <c r="F43" i="1"/>
  <c r="G43"/>
  <c r="G42" i="6" s="1"/>
  <c r="AQ42" s="1"/>
  <c r="H43" i="1"/>
  <c r="H42" i="6" s="1"/>
  <c r="AR42" s="1"/>
  <c r="F44" i="1"/>
  <c r="G43" i="6"/>
  <c r="AQ43" s="1"/>
  <c r="H44" i="1"/>
  <c r="H43" i="6" s="1"/>
  <c r="AR43" s="1"/>
  <c r="F45" i="1"/>
  <c r="G44" i="6"/>
  <c r="AQ44" s="1"/>
  <c r="H45" i="1"/>
  <c r="H44" i="6" s="1"/>
  <c r="AR44" s="1"/>
  <c r="F46" i="1"/>
  <c r="H46"/>
  <c r="F47"/>
  <c r="G47"/>
  <c r="G46" i="6" s="1"/>
  <c r="AQ46" s="1"/>
  <c r="H47" i="1"/>
  <c r="H46" i="6" s="1"/>
  <c r="AR46" s="1"/>
  <c r="F48" i="1"/>
  <c r="G48"/>
  <c r="G47" i="6" s="1"/>
  <c r="AQ47" s="1"/>
  <c r="H48" i="1"/>
  <c r="H47" i="6" s="1"/>
  <c r="AR47" s="1"/>
  <c r="B50" i="1"/>
  <c r="C50"/>
  <c r="D50"/>
  <c r="B53"/>
  <c r="C53"/>
  <c r="D53"/>
  <c r="E53" s="1"/>
  <c r="F55"/>
  <c r="G55"/>
  <c r="H55"/>
  <c r="F56"/>
  <c r="G56"/>
  <c r="H56"/>
  <c r="F57"/>
  <c r="G57"/>
  <c r="H57"/>
  <c r="F58"/>
  <c r="G58"/>
  <c r="G53" i="6" s="1"/>
  <c r="H58" i="1"/>
  <c r="H53" i="6" s="1"/>
  <c r="F59" i="1"/>
  <c r="G59"/>
  <c r="G54" i="6" s="1"/>
  <c r="AQ54" s="1"/>
  <c r="H59" i="1"/>
  <c r="H54" i="6" s="1"/>
  <c r="AR54" s="1"/>
  <c r="F60" i="1"/>
  <c r="H60"/>
  <c r="F61"/>
  <c r="G61"/>
  <c r="G55" i="6" s="1"/>
  <c r="AQ55" s="1"/>
  <c r="H61" i="1"/>
  <c r="H55" i="6" s="1"/>
  <c r="AR55" s="1"/>
  <c r="F64" i="1"/>
  <c r="G64"/>
  <c r="G58" i="6" s="1"/>
  <c r="H64" i="1"/>
  <c r="H58" i="6" s="1"/>
  <c r="F65" i="1"/>
  <c r="G65"/>
  <c r="G59" i="6" s="1"/>
  <c r="AQ59" s="1"/>
  <c r="H65" i="1"/>
  <c r="H59" i="6" s="1"/>
  <c r="AR59" s="1"/>
  <c r="F66" i="1"/>
  <c r="G66"/>
  <c r="G60" i="6" s="1"/>
  <c r="AQ60" s="1"/>
  <c r="H66" i="1"/>
  <c r="H60" i="6" s="1"/>
  <c r="AR60" s="1"/>
  <c r="F67" i="1"/>
  <c r="G67"/>
  <c r="G61" i="6" s="1"/>
  <c r="AQ61" s="1"/>
  <c r="H67" i="1"/>
  <c r="H61" i="6" s="1"/>
  <c r="AR61" s="1"/>
  <c r="F68" i="1"/>
  <c r="G68"/>
  <c r="G62" i="6" s="1"/>
  <c r="AQ62" s="1"/>
  <c r="H68" i="1"/>
  <c r="H62" i="6" s="1"/>
  <c r="AR62" s="1"/>
  <c r="F69" i="1"/>
  <c r="G69"/>
  <c r="G63" i="6" s="1"/>
  <c r="AQ63" s="1"/>
  <c r="H69" i="1"/>
  <c r="H63" i="6" s="1"/>
  <c r="AR63" s="1"/>
  <c r="F70" i="1"/>
  <c r="G70"/>
  <c r="G64" i="6" s="1"/>
  <c r="AQ64" s="1"/>
  <c r="H70" i="1"/>
  <c r="H64" i="6" s="1"/>
  <c r="AR64" s="1"/>
  <c r="F71" i="1"/>
  <c r="G71"/>
  <c r="G65" i="6" s="1"/>
  <c r="AQ65" s="1"/>
  <c r="H71" i="1"/>
  <c r="H65" i="6" s="1"/>
  <c r="AR65" s="1"/>
  <c r="F72" i="1"/>
  <c r="G72"/>
  <c r="G66" i="6" s="1"/>
  <c r="AQ66" s="1"/>
  <c r="H72" i="1"/>
  <c r="H66" i="6" s="1"/>
  <c r="AR66" s="1"/>
  <c r="F73" i="1"/>
  <c r="G73"/>
  <c r="G67" i="6" s="1"/>
  <c r="AQ67" s="1"/>
  <c r="H73" i="1"/>
  <c r="H67" i="6" s="1"/>
  <c r="AR67" s="1"/>
  <c r="F74" i="1"/>
  <c r="G74"/>
  <c r="G68" i="6" s="1"/>
  <c r="AQ68" s="1"/>
  <c r="H74" i="1"/>
  <c r="H68" i="6" s="1"/>
  <c r="AR68" s="1"/>
  <c r="F75" i="1"/>
  <c r="G75"/>
  <c r="G69" i="6" s="1"/>
  <c r="AQ69" s="1"/>
  <c r="H75" i="1"/>
  <c r="H69" i="6" s="1"/>
  <c r="AR69" s="1"/>
  <c r="F76" i="1"/>
  <c r="G76"/>
  <c r="G70" i="6" s="1"/>
  <c r="AQ70" s="1"/>
  <c r="H76" i="1"/>
  <c r="H70" i="6" s="1"/>
  <c r="AR70" s="1"/>
  <c r="F77" i="1"/>
  <c r="G77"/>
  <c r="G71" i="6" s="1"/>
  <c r="AQ71" s="1"/>
  <c r="H77" i="1"/>
  <c r="H71" i="6" s="1"/>
  <c r="AR71" s="1"/>
  <c r="F78" i="1"/>
  <c r="G78"/>
  <c r="G72" i="6" s="1"/>
  <c r="AQ72" s="1"/>
  <c r="H78" i="1"/>
  <c r="H72" i="6" s="1"/>
  <c r="AR72" s="1"/>
  <c r="F79" i="1"/>
  <c r="G79"/>
  <c r="G73" i="6" s="1"/>
  <c r="AQ73" s="1"/>
  <c r="H79" i="1"/>
  <c r="H73" i="6" s="1"/>
  <c r="AR73" s="1"/>
  <c r="F80" i="1"/>
  <c r="G80"/>
  <c r="G74" i="6" s="1"/>
  <c r="AQ74" s="1"/>
  <c r="H80" i="1"/>
  <c r="H74" i="6" s="1"/>
  <c r="AR74" s="1"/>
  <c r="F81" i="1"/>
  <c r="G81"/>
  <c r="G75" i="6" s="1"/>
  <c r="AQ75" s="1"/>
  <c r="H81" i="1"/>
  <c r="H75" i="6" s="1"/>
  <c r="AR75" s="1"/>
  <c r="F82" i="1"/>
  <c r="G82"/>
  <c r="G76" i="6" s="1"/>
  <c r="AQ76" s="1"/>
  <c r="H82" i="1"/>
  <c r="H76" i="6" s="1"/>
  <c r="AR76" s="1"/>
  <c r="F83" i="1"/>
  <c r="G83"/>
  <c r="G77" i="6" s="1"/>
  <c r="AQ77" s="1"/>
  <c r="H83" i="1"/>
  <c r="H77" i="6" s="1"/>
  <c r="AR77" s="1"/>
  <c r="F84" i="1"/>
  <c r="G84"/>
  <c r="G78" i="6" s="1"/>
  <c r="AQ78" s="1"/>
  <c r="H84" i="1"/>
  <c r="H78" i="6" s="1"/>
  <c r="AR78" s="1"/>
  <c r="F85" i="1"/>
  <c r="G85"/>
  <c r="H85"/>
  <c r="F86"/>
  <c r="G86"/>
  <c r="H86"/>
  <c r="F87"/>
  <c r="G87"/>
  <c r="H87"/>
  <c r="F88"/>
  <c r="G88"/>
  <c r="H88"/>
  <c r="F89"/>
  <c r="G89"/>
  <c r="H89"/>
  <c r="F90"/>
  <c r="G90"/>
  <c r="H90"/>
  <c r="F91"/>
  <c r="G91"/>
  <c r="H91"/>
  <c r="F92"/>
  <c r="G92"/>
  <c r="H92"/>
  <c r="F93"/>
  <c r="G93"/>
  <c r="H93"/>
  <c r="F94"/>
  <c r="G94"/>
  <c r="H94"/>
  <c r="F95"/>
  <c r="G95"/>
  <c r="H95"/>
  <c r="F96"/>
  <c r="G96"/>
  <c r="H96"/>
  <c r="F97"/>
  <c r="G97"/>
  <c r="H97"/>
  <c r="F98"/>
  <c r="G98"/>
  <c r="H98"/>
  <c r="F99"/>
  <c r="G99"/>
  <c r="H99"/>
  <c r="F100"/>
  <c r="G100"/>
  <c r="H100"/>
  <c r="F101"/>
  <c r="G101"/>
  <c r="H101"/>
  <c r="B103"/>
  <c r="C103"/>
  <c r="D103"/>
  <c r="F104"/>
  <c r="G104"/>
  <c r="H104"/>
  <c r="F105"/>
  <c r="G105"/>
  <c r="C102" i="5" s="1"/>
  <c r="H105" i="1"/>
  <c r="D102" i="5" s="1"/>
  <c r="F106" i="1"/>
  <c r="G106"/>
  <c r="C103" i="5" s="1"/>
  <c r="H106" i="1"/>
  <c r="D103" i="5" s="1"/>
  <c r="F107" i="1"/>
  <c r="G107"/>
  <c r="C104" i="5" s="1"/>
  <c r="H107" i="1"/>
  <c r="D104" i="5" s="1"/>
  <c r="F108" i="1"/>
  <c r="G108"/>
  <c r="C105" i="5" s="1"/>
  <c r="H108" i="1"/>
  <c r="D105" i="5" s="1"/>
  <c r="F109" i="1"/>
  <c r="G109"/>
  <c r="C106" i="5" s="1"/>
  <c r="H109" i="1"/>
  <c r="D106" i="5" s="1"/>
  <c r="F110" i="1"/>
  <c r="G110"/>
  <c r="C107" i="5" s="1"/>
  <c r="H110" i="1"/>
  <c r="D107" i="5" s="1"/>
  <c r="F111" i="1"/>
  <c r="G111"/>
  <c r="C108" i="5" s="1"/>
  <c r="H111" i="1"/>
  <c r="D108" i="5" s="1"/>
  <c r="F112" i="1"/>
  <c r="G112"/>
  <c r="C109" i="5" s="1"/>
  <c r="H112" i="1"/>
  <c r="D109" i="5" s="1"/>
  <c r="F113" i="1"/>
  <c r="G113"/>
  <c r="C110" i="5" s="1"/>
  <c r="H113" i="1"/>
  <c r="D110" i="5" s="1"/>
  <c r="F114" i="1"/>
  <c r="G114"/>
  <c r="C111" i="5" s="1"/>
  <c r="H114" i="1"/>
  <c r="D111" i="5" s="1"/>
  <c r="F115" i="1"/>
  <c r="G115"/>
  <c r="C112" i="5" s="1"/>
  <c r="H115" i="1"/>
  <c r="D112" i="5" s="1"/>
  <c r="F116" i="1"/>
  <c r="G116"/>
  <c r="H116"/>
  <c r="B117"/>
  <c r="B63" s="1"/>
  <c r="C117"/>
  <c r="D117"/>
  <c r="F118"/>
  <c r="G118"/>
  <c r="G98" i="6" s="1"/>
  <c r="AQ98" s="1"/>
  <c r="H118" i="1"/>
  <c r="H98" i="6" s="1"/>
  <c r="AR98" s="1"/>
  <c r="F119" i="1"/>
  <c r="G119"/>
  <c r="G99" i="6" s="1"/>
  <c r="AQ99" s="1"/>
  <c r="H119" i="1"/>
  <c r="H99" i="6" s="1"/>
  <c r="AR99" s="1"/>
  <c r="F120" i="1"/>
  <c r="G120"/>
  <c r="G100" i="6" s="1"/>
  <c r="AQ100" s="1"/>
  <c r="H120" i="1"/>
  <c r="H100" i="6" s="1"/>
  <c r="AR100" s="1"/>
  <c r="F121" i="1"/>
  <c r="G121"/>
  <c r="G101" i="6" s="1"/>
  <c r="AQ101" s="1"/>
  <c r="H121" i="1"/>
  <c r="H101" i="6" s="1"/>
  <c r="AR101" s="1"/>
  <c r="F122" i="1"/>
  <c r="G122"/>
  <c r="G102" i="6" s="1"/>
  <c r="AQ102" s="1"/>
  <c r="H122" i="1"/>
  <c r="H102" i="6" s="1"/>
  <c r="AR102" s="1"/>
  <c r="F123" i="1"/>
  <c r="G123"/>
  <c r="G103" i="6" s="1"/>
  <c r="AQ103" s="1"/>
  <c r="H123" i="1"/>
  <c r="H103" i="6" s="1"/>
  <c r="AR103" s="1"/>
  <c r="F124" i="1"/>
  <c r="G124"/>
  <c r="G104" i="6" s="1"/>
  <c r="AQ104" s="1"/>
  <c r="H124" i="1"/>
  <c r="H104" i="6" s="1"/>
  <c r="AR104" s="1"/>
  <c r="F125" i="1"/>
  <c r="G125"/>
  <c r="G105" i="6" s="1"/>
  <c r="AQ105" s="1"/>
  <c r="H125" i="1"/>
  <c r="H105" i="6" s="1"/>
  <c r="AR105" s="1"/>
  <c r="F126" i="1"/>
  <c r="G126"/>
  <c r="G106" i="6" s="1"/>
  <c r="AQ106" s="1"/>
  <c r="H126" i="1"/>
  <c r="H106" i="6" s="1"/>
  <c r="AR106" s="1"/>
  <c r="F127" i="1"/>
  <c r="G127"/>
  <c r="G107" i="6" s="1"/>
  <c r="AQ107" s="1"/>
  <c r="H127" i="1"/>
  <c r="H107" i="6" s="1"/>
  <c r="AR107" s="1"/>
  <c r="B132" i="1"/>
  <c r="C132"/>
  <c r="D132"/>
  <c r="F133"/>
  <c r="G133"/>
  <c r="H133"/>
  <c r="F134"/>
  <c r="G134"/>
  <c r="H134"/>
  <c r="F135"/>
  <c r="G135"/>
  <c r="H135"/>
  <c r="F136"/>
  <c r="G136"/>
  <c r="H136"/>
  <c r="F137"/>
  <c r="G137"/>
  <c r="C13" i="5" s="1"/>
  <c r="H137" i="1"/>
  <c r="D13" i="5" s="1"/>
  <c r="F138" i="1"/>
  <c r="G138"/>
  <c r="C14" i="5" s="1"/>
  <c r="H138" i="1"/>
  <c r="D14" i="5" s="1"/>
  <c r="F139" i="1"/>
  <c r="G139"/>
  <c r="C15" i="5" s="1"/>
  <c r="H139" i="1"/>
  <c r="D15" i="5" s="1"/>
  <c r="F140" i="1"/>
  <c r="G140"/>
  <c r="C16" i="5" s="1"/>
  <c r="H140" i="1"/>
  <c r="D16" i="5" s="1"/>
  <c r="B142" i="1"/>
  <c r="C142"/>
  <c r="D142"/>
  <c r="F143"/>
  <c r="G143"/>
  <c r="H143"/>
  <c r="F144"/>
  <c r="G144"/>
  <c r="H144"/>
  <c r="F145"/>
  <c r="G145"/>
  <c r="H145"/>
  <c r="F146"/>
  <c r="G146"/>
  <c r="H146"/>
  <c r="F147"/>
  <c r="G147"/>
  <c r="C19" i="5" s="1"/>
  <c r="H147" i="1"/>
  <c r="D19" i="5" s="1"/>
  <c r="F148" i="1"/>
  <c r="G148"/>
  <c r="C20" i="5" s="1"/>
  <c r="H148" i="1"/>
  <c r="D20" i="5" s="1"/>
  <c r="F149" i="1"/>
  <c r="G149"/>
  <c r="C21" i="5" s="1"/>
  <c r="H149" i="1"/>
  <c r="D21" i="5" s="1"/>
  <c r="B151" i="1"/>
  <c r="C151"/>
  <c r="D151"/>
  <c r="E151" s="1"/>
  <c r="F152"/>
  <c r="G152"/>
  <c r="H152"/>
  <c r="F153"/>
  <c r="G153"/>
  <c r="H153"/>
  <c r="F154"/>
  <c r="G154"/>
  <c r="H154"/>
  <c r="F155"/>
  <c r="G155"/>
  <c r="H155"/>
  <c r="F156"/>
  <c r="G156"/>
  <c r="C24" i="5" s="1"/>
  <c r="H156" i="1"/>
  <c r="D24" i="5" s="1"/>
  <c r="F157" i="1"/>
  <c r="G157"/>
  <c r="C25" i="5" s="1"/>
  <c r="H157" i="1"/>
  <c r="D25" i="5" s="1"/>
  <c r="F158" i="1"/>
  <c r="G158"/>
  <c r="C26" i="5" s="1"/>
  <c r="H158" i="1"/>
  <c r="D26" i="5" s="1"/>
  <c r="F159" i="1"/>
  <c r="G159"/>
  <c r="C27" i="5" s="1"/>
  <c r="H159" i="1"/>
  <c r="D27" i="5" s="1"/>
  <c r="B161" i="1"/>
  <c r="C161"/>
  <c r="D161"/>
  <c r="F162"/>
  <c r="G162"/>
  <c r="H162"/>
  <c r="F163"/>
  <c r="G163"/>
  <c r="H163"/>
  <c r="F164"/>
  <c r="G164"/>
  <c r="H164"/>
  <c r="F165"/>
  <c r="G165"/>
  <c r="H165"/>
  <c r="F166"/>
  <c r="G166"/>
  <c r="C30" i="5" s="1"/>
  <c r="H166" i="1"/>
  <c r="D30" i="5" s="1"/>
  <c r="F167" i="1"/>
  <c r="G167"/>
  <c r="C31" i="5" s="1"/>
  <c r="H167" i="1"/>
  <c r="D31" i="5" s="1"/>
  <c r="F168" i="1"/>
  <c r="G168"/>
  <c r="C32" i="5" s="1"/>
  <c r="H168" i="1"/>
  <c r="D32" i="5" s="1"/>
  <c r="F169" i="1"/>
  <c r="G169"/>
  <c r="C33" i="5" s="1"/>
  <c r="H169" i="1"/>
  <c r="D33" i="5" s="1"/>
  <c r="B171" i="1"/>
  <c r="C171"/>
  <c r="D171"/>
  <c r="E171" s="1"/>
  <c r="F172"/>
  <c r="G172"/>
  <c r="H172"/>
  <c r="F173"/>
  <c r="G173"/>
  <c r="H173"/>
  <c r="F174"/>
  <c r="G174"/>
  <c r="H174"/>
  <c r="F175"/>
  <c r="G175"/>
  <c r="H175"/>
  <c r="F176"/>
  <c r="G176"/>
  <c r="C36" i="5" s="1"/>
  <c r="H176" i="1"/>
  <c r="D36" i="5" s="1"/>
  <c r="F177" i="1"/>
  <c r="G177"/>
  <c r="C37" i="5" s="1"/>
  <c r="AM37" s="1"/>
  <c r="H177" i="1"/>
  <c r="D37" i="5" s="1"/>
  <c r="AN37" s="1"/>
  <c r="F178" i="1"/>
  <c r="G178"/>
  <c r="C38" i="5" s="1"/>
  <c r="AM38" s="1"/>
  <c r="H178" i="1"/>
  <c r="D38" i="5" s="1"/>
  <c r="AN38" s="1"/>
  <c r="F179" i="1"/>
  <c r="G179"/>
  <c r="C39" i="5" s="1"/>
  <c r="AM39" s="1"/>
  <c r="H179" i="1"/>
  <c r="D39" i="5" s="1"/>
  <c r="AN39" s="1"/>
  <c r="F180" i="1"/>
  <c r="G180"/>
  <c r="C40" i="5" s="1"/>
  <c r="AM40" s="1"/>
  <c r="H180" i="1"/>
  <c r="D40" i="5" s="1"/>
  <c r="AN40" s="1"/>
  <c r="B182" i="1"/>
  <c r="C182"/>
  <c r="D182"/>
  <c r="E182" s="1"/>
  <c r="F183"/>
  <c r="G183"/>
  <c r="H183"/>
  <c r="F184"/>
  <c r="G184"/>
  <c r="H184"/>
  <c r="F185"/>
  <c r="G185"/>
  <c r="H185"/>
  <c r="F186"/>
  <c r="G186"/>
  <c r="H186"/>
  <c r="F187"/>
  <c r="G187"/>
  <c r="C43" i="5" s="1"/>
  <c r="H187" i="1"/>
  <c r="D43" i="5" s="1"/>
  <c r="B189" i="1"/>
  <c r="C189"/>
  <c r="D189"/>
  <c r="E189" s="1"/>
  <c r="F190"/>
  <c r="G190"/>
  <c r="H190"/>
  <c r="F191"/>
  <c r="G191"/>
  <c r="H191"/>
  <c r="F192"/>
  <c r="G192"/>
  <c r="H192"/>
  <c r="F193"/>
  <c r="G193"/>
  <c r="H193"/>
  <c r="F194"/>
  <c r="G194"/>
  <c r="C46" i="5" s="1"/>
  <c r="H194" i="1"/>
  <c r="D46" i="5" s="1"/>
  <c r="F195" i="1"/>
  <c r="G195"/>
  <c r="C47" i="5" s="1"/>
  <c r="H195" i="1"/>
  <c r="D47" i="5" s="1"/>
  <c r="B197" i="1"/>
  <c r="C197"/>
  <c r="D197"/>
  <c r="E197" s="1"/>
  <c r="F198"/>
  <c r="G198"/>
  <c r="H198"/>
  <c r="F199"/>
  <c r="G199"/>
  <c r="H199"/>
  <c r="F200"/>
  <c r="G200"/>
  <c r="H200"/>
  <c r="F201"/>
  <c r="G201"/>
  <c r="H201"/>
  <c r="F202"/>
  <c r="G202"/>
  <c r="C50" i="5" s="1"/>
  <c r="H202" i="1"/>
  <c r="D50" i="5" s="1"/>
  <c r="F203" i="1"/>
  <c r="G203"/>
  <c r="C51" i="5" s="1"/>
  <c r="AM51" s="1"/>
  <c r="H203" i="1"/>
  <c r="D51" i="5" s="1"/>
  <c r="AN51" s="1"/>
  <c r="F204" i="1"/>
  <c r="G204"/>
  <c r="C52" i="5" s="1"/>
  <c r="AM52" s="1"/>
  <c r="H204" i="1"/>
  <c r="D52" i="5" s="1"/>
  <c r="AN52" s="1"/>
  <c r="B206" i="1"/>
  <c r="C206"/>
  <c r="D206"/>
  <c r="F207"/>
  <c r="G207"/>
  <c r="H207"/>
  <c r="F208"/>
  <c r="G208"/>
  <c r="H208"/>
  <c r="F209"/>
  <c r="G209"/>
  <c r="H209"/>
  <c r="F210"/>
  <c r="G210"/>
  <c r="H210"/>
  <c r="F211"/>
  <c r="G211"/>
  <c r="C55" i="5" s="1"/>
  <c r="H211" i="1"/>
  <c r="D55" i="5" s="1"/>
  <c r="F212" i="1"/>
  <c r="G212"/>
  <c r="C56" i="5" s="1"/>
  <c r="H212" i="1"/>
  <c r="F213"/>
  <c r="G213"/>
  <c r="C57" i="5" s="1"/>
  <c r="H213" i="1"/>
  <c r="D57" i="5" s="1"/>
  <c r="F214" i="1"/>
  <c r="G214"/>
  <c r="C58" i="5" s="1"/>
  <c r="H214" i="1"/>
  <c r="D58" i="5" s="1"/>
  <c r="B216" i="1"/>
  <c r="C216"/>
  <c r="D216"/>
  <c r="E216" s="1"/>
  <c r="F217"/>
  <c r="G217"/>
  <c r="H217"/>
  <c r="F218"/>
  <c r="G218"/>
  <c r="H218"/>
  <c r="F219"/>
  <c r="G219"/>
  <c r="H219"/>
  <c r="F220"/>
  <c r="G220"/>
  <c r="H220"/>
  <c r="F221"/>
  <c r="G221"/>
  <c r="C61" i="5" s="1"/>
  <c r="H221" i="1"/>
  <c r="D61" i="5" s="1"/>
  <c r="F222" i="1"/>
  <c r="G222"/>
  <c r="C62" i="5" s="1"/>
  <c r="H222" i="1"/>
  <c r="D62" i="5" s="1"/>
  <c r="F223" i="1"/>
  <c r="G223"/>
  <c r="C63" i="5" s="1"/>
  <c r="H223" i="1"/>
  <c r="D63" i="5" s="1"/>
  <c r="F224" i="1"/>
  <c r="G224"/>
  <c r="C64" i="5" s="1"/>
  <c r="H224" i="1"/>
  <c r="D64" i="5" s="1"/>
  <c r="F225" i="1"/>
  <c r="G225"/>
  <c r="C65" i="5" s="1"/>
  <c r="H225" i="1"/>
  <c r="D65" i="5" s="1"/>
  <c r="F226" i="1"/>
  <c r="G226"/>
  <c r="C66" i="5" s="1"/>
  <c r="H226" i="1"/>
  <c r="D66" i="5" s="1"/>
  <c r="B228" i="1"/>
  <c r="C228"/>
  <c r="D228"/>
  <c r="E228" s="1"/>
  <c r="F229"/>
  <c r="G229"/>
  <c r="H229"/>
  <c r="F230"/>
  <c r="G230"/>
  <c r="H230"/>
  <c r="F231"/>
  <c r="G231"/>
  <c r="H231"/>
  <c r="F232"/>
  <c r="G232"/>
  <c r="H232"/>
  <c r="F233"/>
  <c r="G233"/>
  <c r="C69" i="5" s="1"/>
  <c r="H233" i="1"/>
  <c r="D69" i="5" s="1"/>
  <c r="F234" i="1"/>
  <c r="G234"/>
  <c r="C70" i="5" s="1"/>
  <c r="H234" i="1"/>
  <c r="D70" i="5" s="1"/>
  <c r="B236" i="1"/>
  <c r="C236"/>
  <c r="D236"/>
  <c r="E236" s="1"/>
  <c r="F237"/>
  <c r="G237"/>
  <c r="H237"/>
  <c r="F238"/>
  <c r="G238"/>
  <c r="H238"/>
  <c r="F239"/>
  <c r="G239"/>
  <c r="H239"/>
  <c r="F240"/>
  <c r="G240"/>
  <c r="H240"/>
  <c r="F241"/>
  <c r="G241"/>
  <c r="C73" i="5" s="1"/>
  <c r="H241" i="1"/>
  <c r="D73" i="5" s="1"/>
  <c r="F242" i="1"/>
  <c r="G242"/>
  <c r="C74" i="5" s="1"/>
  <c r="H242" i="1"/>
  <c r="D74" i="5" s="1"/>
  <c r="F243" i="1"/>
  <c r="G243"/>
  <c r="C75" i="5" s="1"/>
  <c r="H243" i="1"/>
  <c r="D75" i="5" s="1"/>
  <c r="F244" i="1"/>
  <c r="G244"/>
  <c r="C76" i="5" s="1"/>
  <c r="H244" i="1"/>
  <c r="D76" i="5" s="1"/>
  <c r="F245" i="1"/>
  <c r="G245"/>
  <c r="C77" i="5" s="1"/>
  <c r="H245" i="1"/>
  <c r="D77" i="5" s="1"/>
  <c r="F246" i="1"/>
  <c r="G246"/>
  <c r="C78" i="5" s="1"/>
  <c r="H246" i="1"/>
  <c r="D78" i="5" s="1"/>
  <c r="F247" i="1"/>
  <c r="G247"/>
  <c r="C79" i="5" s="1"/>
  <c r="H247" i="1"/>
  <c r="D79" i="5" s="1"/>
  <c r="F248" i="1"/>
  <c r="G248"/>
  <c r="C80" i="5" s="1"/>
  <c r="H248" i="1"/>
  <c r="D80" i="5" s="1"/>
  <c r="B250" i="1"/>
  <c r="C250"/>
  <c r="D250"/>
  <c r="E250" s="1"/>
  <c r="F251"/>
  <c r="G251"/>
  <c r="H251"/>
  <c r="F252"/>
  <c r="G252"/>
  <c r="H252"/>
  <c r="F253"/>
  <c r="G253"/>
  <c r="H253"/>
  <c r="F254"/>
  <c r="G254"/>
  <c r="H254"/>
  <c r="F255"/>
  <c r="G255"/>
  <c r="C83" i="5" s="1"/>
  <c r="H255" i="1"/>
  <c r="D83" i="5" s="1"/>
  <c r="F256" i="1"/>
  <c r="G256"/>
  <c r="C84" i="5" s="1"/>
  <c r="H256" i="1"/>
  <c r="D84" i="5" s="1"/>
  <c r="F257" i="1"/>
  <c r="G257"/>
  <c r="C85" i="5" s="1"/>
  <c r="H257" i="1"/>
  <c r="D85" i="5" s="1"/>
  <c r="B259" i="1"/>
  <c r="C259"/>
  <c r="D259"/>
  <c r="F260"/>
  <c r="G260"/>
  <c r="H260"/>
  <c r="F261"/>
  <c r="G261"/>
  <c r="H261"/>
  <c r="F262"/>
  <c r="G262"/>
  <c r="H262"/>
  <c r="F263"/>
  <c r="G263"/>
  <c r="H263"/>
  <c r="F264"/>
  <c r="G264"/>
  <c r="C88" i="5" s="1"/>
  <c r="H264" i="1"/>
  <c r="D88" i="5" s="1"/>
  <c r="F265" i="1"/>
  <c r="G265"/>
  <c r="C89" i="5" s="1"/>
  <c r="H265" i="1"/>
  <c r="D89" i="5" s="1"/>
  <c r="B267" i="1"/>
  <c r="C267"/>
  <c r="D267"/>
  <c r="E267" s="1"/>
  <c r="F268"/>
  <c r="G268"/>
  <c r="H268"/>
  <c r="F269"/>
  <c r="G269"/>
  <c r="H269"/>
  <c r="F270"/>
  <c r="G270"/>
  <c r="H270"/>
  <c r="F271"/>
  <c r="G271"/>
  <c r="H271"/>
  <c r="F272"/>
  <c r="G272"/>
  <c r="C92" i="5" s="1"/>
  <c r="H272" i="1"/>
  <c r="D92" i="5" s="1"/>
  <c r="F273" i="1"/>
  <c r="G273"/>
  <c r="C93" i="5" s="1"/>
  <c r="H273" i="1"/>
  <c r="D93" i="5" s="1"/>
  <c r="B275" i="1"/>
  <c r="C275"/>
  <c r="D275"/>
  <c r="F276"/>
  <c r="G276"/>
  <c r="H276"/>
  <c r="F277"/>
  <c r="G277"/>
  <c r="H277"/>
  <c r="F278"/>
  <c r="G278"/>
  <c r="H278"/>
  <c r="F279"/>
  <c r="G279"/>
  <c r="H279"/>
  <c r="F280"/>
  <c r="G280"/>
  <c r="C96" i="5" s="1"/>
  <c r="H280" i="1"/>
  <c r="D96" i="5" s="1"/>
  <c r="F281" i="1"/>
  <c r="G281"/>
  <c r="C97" i="5" s="1"/>
  <c r="H281" i="1"/>
  <c r="D97" i="5" s="1"/>
  <c r="F288" i="1"/>
  <c r="G288"/>
  <c r="G114" i="6" s="1"/>
  <c r="H288" i="1"/>
  <c r="H114" i="6" s="1"/>
  <c r="F289" i="1"/>
  <c r="G289"/>
  <c r="H289"/>
  <c r="H115" i="6" s="1"/>
  <c r="B294" i="1"/>
  <c r="C294"/>
  <c r="D294"/>
  <c r="F295"/>
  <c r="G295"/>
  <c r="G121" i="6" s="1"/>
  <c r="H295" i="1"/>
  <c r="H121" i="6" s="1"/>
  <c r="F296" i="1"/>
  <c r="G296"/>
  <c r="G122" i="6" s="1"/>
  <c r="H296" i="1"/>
  <c r="H122" i="6" s="1"/>
  <c r="B298" i="1"/>
  <c r="C298"/>
  <c r="D298"/>
  <c r="E298" s="1"/>
  <c r="F299"/>
  <c r="G299"/>
  <c r="G125" i="6" s="1"/>
  <c r="H299" i="1"/>
  <c r="H125" i="6" s="1"/>
  <c r="F300" i="1"/>
  <c r="G300"/>
  <c r="G126" i="6" s="1"/>
  <c r="AQ126" s="1"/>
  <c r="H300" i="1"/>
  <c r="H126" i="6" s="1"/>
  <c r="AR126" s="1"/>
  <c r="B303" i="1"/>
  <c r="C303"/>
  <c r="D303"/>
  <c r="B304"/>
  <c r="C304"/>
  <c r="D304"/>
  <c r="E304" s="1"/>
  <c r="I312"/>
  <c r="I313"/>
  <c r="I314"/>
  <c r="F315"/>
  <c r="G315"/>
  <c r="H315"/>
  <c r="F321"/>
  <c r="AF326" l="1"/>
  <c r="AN36" i="4"/>
  <c r="AJ20" i="13"/>
  <c r="E281" i="7"/>
  <c r="X11" i="3"/>
  <c r="AB11" s="1"/>
  <c r="AJ185" i="1"/>
  <c r="AJ182" s="1"/>
  <c r="AF182"/>
  <c r="AN182" s="1"/>
  <c r="AJ200"/>
  <c r="AJ197" s="1"/>
  <c r="AF197"/>
  <c r="AN197" s="1"/>
  <c r="AM202"/>
  <c r="AI202"/>
  <c r="AG202"/>
  <c r="AO202" s="1"/>
  <c r="AJ174"/>
  <c r="AJ171" s="1"/>
  <c r="AF171"/>
  <c r="AN171" s="1"/>
  <c r="AC53"/>
  <c r="E292" i="7"/>
  <c r="E290"/>
  <c r="E287"/>
  <c r="E286"/>
  <c r="B56"/>
  <c r="E56" s="1"/>
  <c r="E319" s="1"/>
  <c r="E320" s="1"/>
  <c r="E22"/>
  <c r="Q297"/>
  <c r="Q296"/>
  <c r="Q288"/>
  <c r="U279"/>
  <c r="I279"/>
  <c r="E29" i="14"/>
  <c r="E294" i="7"/>
  <c r="Q301"/>
  <c r="Q293"/>
  <c r="Q279"/>
  <c r="E34" i="14"/>
  <c r="E35"/>
  <c r="E26"/>
  <c r="E161" i="1"/>
  <c r="I264"/>
  <c r="V20" i="13"/>
  <c r="V26"/>
  <c r="G115" i="6"/>
  <c r="G117" s="1"/>
  <c r="G291" i="1"/>
  <c r="AQ114" i="6"/>
  <c r="I278" i="1"/>
  <c r="I276"/>
  <c r="I271"/>
  <c r="I269"/>
  <c r="I289"/>
  <c r="F291"/>
  <c r="AR114" i="6"/>
  <c r="H117"/>
  <c r="I279" i="1"/>
  <c r="I277"/>
  <c r="I270"/>
  <c r="I268"/>
  <c r="I262"/>
  <c r="I260"/>
  <c r="I254"/>
  <c r="I252"/>
  <c r="I240"/>
  <c r="I238"/>
  <c r="I232"/>
  <c r="I230"/>
  <c r="I220"/>
  <c r="I218"/>
  <c r="I210"/>
  <c r="I207"/>
  <c r="I199"/>
  <c r="I193"/>
  <c r="I191"/>
  <c r="I184"/>
  <c r="I173"/>
  <c r="I165"/>
  <c r="I163"/>
  <c r="I155"/>
  <c r="I152"/>
  <c r="I146"/>
  <c r="I144"/>
  <c r="I135"/>
  <c r="I134"/>
  <c r="I116"/>
  <c r="I60"/>
  <c r="I56"/>
  <c r="I296"/>
  <c r="I295"/>
  <c r="I281"/>
  <c r="I273"/>
  <c r="E303"/>
  <c r="I300"/>
  <c r="I299"/>
  <c r="E294"/>
  <c r="I288"/>
  <c r="I280"/>
  <c r="E275"/>
  <c r="I272"/>
  <c r="I265"/>
  <c r="I257"/>
  <c r="I255"/>
  <c r="I247"/>
  <c r="I245"/>
  <c r="I243"/>
  <c r="I241"/>
  <c r="I233"/>
  <c r="I225"/>
  <c r="I223"/>
  <c r="I221"/>
  <c r="I213"/>
  <c r="I211"/>
  <c r="I204"/>
  <c r="I194"/>
  <c r="I179"/>
  <c r="I177"/>
  <c r="I168"/>
  <c r="I166"/>
  <c r="I158"/>
  <c r="I156"/>
  <c r="I149"/>
  <c r="I147"/>
  <c r="E142"/>
  <c r="I139"/>
  <c r="I137"/>
  <c r="E132"/>
  <c r="I127"/>
  <c r="I126"/>
  <c r="I125"/>
  <c r="I124"/>
  <c r="I123"/>
  <c r="I122"/>
  <c r="I121"/>
  <c r="I120"/>
  <c r="I119"/>
  <c r="I118"/>
  <c r="I114"/>
  <c r="I112"/>
  <c r="I110"/>
  <c r="I108"/>
  <c r="I106"/>
  <c r="I104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1"/>
  <c r="I59"/>
  <c r="I58"/>
  <c r="S326"/>
  <c r="C11" i="13"/>
  <c r="K11" s="1"/>
  <c r="I17" i="1"/>
  <c r="I16"/>
  <c r="I263"/>
  <c r="I261"/>
  <c r="I253"/>
  <c r="I251"/>
  <c r="I239"/>
  <c r="I237"/>
  <c r="I231"/>
  <c r="I229"/>
  <c r="I219"/>
  <c r="I217"/>
  <c r="I209"/>
  <c r="I208"/>
  <c r="I201"/>
  <c r="I200"/>
  <c r="I198"/>
  <c r="I192"/>
  <c r="I190"/>
  <c r="I186"/>
  <c r="I185"/>
  <c r="I183"/>
  <c r="I175"/>
  <c r="I174"/>
  <c r="I172"/>
  <c r="I164"/>
  <c r="I162"/>
  <c r="I154"/>
  <c r="I153"/>
  <c r="I145"/>
  <c r="I143"/>
  <c r="I136"/>
  <c r="D63"/>
  <c r="E117"/>
  <c r="I101"/>
  <c r="I100"/>
  <c r="I99"/>
  <c r="I98"/>
  <c r="I97"/>
  <c r="I96"/>
  <c r="I95"/>
  <c r="I94"/>
  <c r="I93"/>
  <c r="I92"/>
  <c r="I91"/>
  <c r="I90"/>
  <c r="I89"/>
  <c r="I88"/>
  <c r="I87"/>
  <c r="I86"/>
  <c r="I85"/>
  <c r="I57"/>
  <c r="T326"/>
  <c r="AN326" s="1"/>
  <c r="I55"/>
  <c r="E259"/>
  <c r="I256"/>
  <c r="I248"/>
  <c r="I246"/>
  <c r="I244"/>
  <c r="I242"/>
  <c r="I234"/>
  <c r="I226"/>
  <c r="I224"/>
  <c r="I222"/>
  <c r="I214"/>
  <c r="I212"/>
  <c r="E206"/>
  <c r="I203"/>
  <c r="I202"/>
  <c r="I195"/>
  <c r="I187"/>
  <c r="I180"/>
  <c r="I178"/>
  <c r="I176"/>
  <c r="I169"/>
  <c r="I167"/>
  <c r="I159"/>
  <c r="I157"/>
  <c r="I148"/>
  <c r="I140"/>
  <c r="I138"/>
  <c r="I133"/>
  <c r="I115"/>
  <c r="I113"/>
  <c r="I111"/>
  <c r="I109"/>
  <c r="I107"/>
  <c r="I105"/>
  <c r="E103"/>
  <c r="D11" i="13"/>
  <c r="L11" s="1"/>
  <c r="AV11" s="1"/>
  <c r="E50" i="1"/>
  <c r="I48"/>
  <c r="I47"/>
  <c r="I46"/>
  <c r="I45"/>
  <c r="I44"/>
  <c r="I43"/>
  <c r="I42"/>
  <c r="I41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E12"/>
  <c r="G328"/>
  <c r="AP328"/>
  <c r="F328"/>
  <c r="H328"/>
  <c r="G327"/>
  <c r="H327"/>
  <c r="F327"/>
  <c r="G326"/>
  <c r="H326"/>
  <c r="F326"/>
  <c r="B314" i="7"/>
  <c r="B80"/>
  <c r="B319"/>
  <c r="B320" s="1"/>
  <c r="C31" i="12"/>
  <c r="B30"/>
  <c r="D28"/>
  <c r="B28"/>
  <c r="B27"/>
  <c r="D26"/>
  <c r="C25"/>
  <c r="D24"/>
  <c r="B24"/>
  <c r="C23"/>
  <c r="C22"/>
  <c r="C21"/>
  <c r="C20"/>
  <c r="C19"/>
  <c r="C18"/>
  <c r="C17"/>
  <c r="C16"/>
  <c r="B11"/>
  <c r="S9"/>
  <c r="D9"/>
  <c r="D30"/>
  <c r="C29"/>
  <c r="C27"/>
  <c r="B26"/>
  <c r="C24"/>
  <c r="D22"/>
  <c r="B22"/>
  <c r="D20"/>
  <c r="B20"/>
  <c r="D17"/>
  <c r="B17"/>
  <c r="D16"/>
  <c r="B16"/>
  <c r="T9"/>
  <c r="U9" i="14"/>
  <c r="R9" i="12"/>
  <c r="U9" s="1"/>
  <c r="F126" i="6"/>
  <c r="I126" s="1"/>
  <c r="G124"/>
  <c r="AQ125"/>
  <c r="AQ124" s="1"/>
  <c r="G130"/>
  <c r="AQ122"/>
  <c r="AQ130" s="1"/>
  <c r="H120"/>
  <c r="H129"/>
  <c r="AR121"/>
  <c r="F121"/>
  <c r="I121" s="1"/>
  <c r="F114"/>
  <c r="B97" i="5"/>
  <c r="B96"/>
  <c r="C87"/>
  <c r="B85"/>
  <c r="E85" s="1"/>
  <c r="B84"/>
  <c r="E84" s="1"/>
  <c r="B83"/>
  <c r="B80"/>
  <c r="E80" s="1"/>
  <c r="B79"/>
  <c r="E79" s="1"/>
  <c r="B78"/>
  <c r="E78" s="1"/>
  <c r="B77"/>
  <c r="E77" s="1"/>
  <c r="B76"/>
  <c r="E76" s="1"/>
  <c r="B75"/>
  <c r="E75" s="1"/>
  <c r="B74"/>
  <c r="E74" s="1"/>
  <c r="B73"/>
  <c r="B70"/>
  <c r="E70" s="1"/>
  <c r="B69"/>
  <c r="B66"/>
  <c r="E66" s="1"/>
  <c r="B65"/>
  <c r="E65" s="1"/>
  <c r="B64"/>
  <c r="E64" s="1"/>
  <c r="B63"/>
  <c r="E63" s="1"/>
  <c r="B62"/>
  <c r="E62" s="1"/>
  <c r="B61"/>
  <c r="B58"/>
  <c r="E58" s="1"/>
  <c r="B57"/>
  <c r="E57" s="1"/>
  <c r="D56"/>
  <c r="B56"/>
  <c r="B55"/>
  <c r="D49"/>
  <c r="AN50"/>
  <c r="AN49" s="1"/>
  <c r="B50"/>
  <c r="C42"/>
  <c r="AM43"/>
  <c r="AM42" s="1"/>
  <c r="B40"/>
  <c r="B39"/>
  <c r="B38"/>
  <c r="B37"/>
  <c r="AN36"/>
  <c r="AN35" s="1"/>
  <c r="D35"/>
  <c r="B36"/>
  <c r="B21"/>
  <c r="B20"/>
  <c r="E20" s="1"/>
  <c r="B19"/>
  <c r="B16"/>
  <c r="E16" s="1"/>
  <c r="B15"/>
  <c r="E15" s="1"/>
  <c r="B14"/>
  <c r="E14" s="1"/>
  <c r="B13"/>
  <c r="F106" i="6"/>
  <c r="I106" s="1"/>
  <c r="F104"/>
  <c r="I104" s="1"/>
  <c r="F102"/>
  <c r="I102" s="1"/>
  <c r="F100"/>
  <c r="I100" s="1"/>
  <c r="F98"/>
  <c r="I98" s="1"/>
  <c r="C101" i="5"/>
  <c r="C100" s="1"/>
  <c r="F77" i="6"/>
  <c r="I77" s="1"/>
  <c r="F75"/>
  <c r="I75" s="1"/>
  <c r="F73"/>
  <c r="I73" s="1"/>
  <c r="F71"/>
  <c r="I71" s="1"/>
  <c r="F69"/>
  <c r="I69" s="1"/>
  <c r="F67"/>
  <c r="I67" s="1"/>
  <c r="F65"/>
  <c r="I65" s="1"/>
  <c r="F63"/>
  <c r="I63" s="1"/>
  <c r="F61"/>
  <c r="I61" s="1"/>
  <c r="F59"/>
  <c r="I59" s="1"/>
  <c r="AQ58"/>
  <c r="AQ57" s="1"/>
  <c r="G57"/>
  <c r="F55"/>
  <c r="I55" s="1"/>
  <c r="F54"/>
  <c r="I54" s="1"/>
  <c r="AQ53"/>
  <c r="G52"/>
  <c r="C11" i="3"/>
  <c r="AM11" s="1"/>
  <c r="F46" i="6"/>
  <c r="I46" s="1"/>
  <c r="H45"/>
  <c r="AR45" s="1"/>
  <c r="F45"/>
  <c r="F43"/>
  <c r="I43" s="1"/>
  <c r="F41"/>
  <c r="I41" s="1"/>
  <c r="AQ40"/>
  <c r="F38"/>
  <c r="I38" s="1"/>
  <c r="F36"/>
  <c r="I36" s="1"/>
  <c r="F34"/>
  <c r="I34" s="1"/>
  <c r="F32"/>
  <c r="I32" s="1"/>
  <c r="F30"/>
  <c r="I30" s="1"/>
  <c r="F28"/>
  <c r="I28" s="1"/>
  <c r="F26"/>
  <c r="I26" s="1"/>
  <c r="F24"/>
  <c r="I24" s="1"/>
  <c r="F22"/>
  <c r="I22" s="1"/>
  <c r="F19"/>
  <c r="I19" s="1"/>
  <c r="F17"/>
  <c r="I17" s="1"/>
  <c r="F14"/>
  <c r="I14" s="1"/>
  <c r="G11"/>
  <c r="AQ10"/>
  <c r="AQ11" s="1"/>
  <c r="D95" i="5"/>
  <c r="C91"/>
  <c r="D82"/>
  <c r="D72"/>
  <c r="D68"/>
  <c r="D60"/>
  <c r="D54"/>
  <c r="C45"/>
  <c r="C29"/>
  <c r="C23"/>
  <c r="D18"/>
  <c r="D12"/>
  <c r="H124" i="6"/>
  <c r="AR125"/>
  <c r="AR124" s="1"/>
  <c r="F125"/>
  <c r="I125" s="1"/>
  <c r="H130"/>
  <c r="AR122"/>
  <c r="AR130" s="1"/>
  <c r="F122"/>
  <c r="I122" s="1"/>
  <c r="G120"/>
  <c r="G129"/>
  <c r="AQ121"/>
  <c r="AR115"/>
  <c r="F115"/>
  <c r="B93" i="5"/>
  <c r="E93" s="1"/>
  <c r="B92"/>
  <c r="B89"/>
  <c r="D87"/>
  <c r="B88"/>
  <c r="B52"/>
  <c r="B51"/>
  <c r="AM50"/>
  <c r="AM49" s="1"/>
  <c r="C49"/>
  <c r="B47"/>
  <c r="E47" s="1"/>
  <c r="B46"/>
  <c r="AN43"/>
  <c r="AN42" s="1"/>
  <c r="D42"/>
  <c r="B43"/>
  <c r="C35"/>
  <c r="AM36"/>
  <c r="AM35" s="1"/>
  <c r="B33"/>
  <c r="E33" s="1"/>
  <c r="B32"/>
  <c r="E32" s="1"/>
  <c r="B31"/>
  <c r="E31" s="1"/>
  <c r="B30"/>
  <c r="B27"/>
  <c r="E27" s="1"/>
  <c r="B26"/>
  <c r="E26" s="1"/>
  <c r="B25"/>
  <c r="E25" s="1"/>
  <c r="B24"/>
  <c r="F107" i="6"/>
  <c r="I107" s="1"/>
  <c r="F105"/>
  <c r="I105" s="1"/>
  <c r="F103"/>
  <c r="I103" s="1"/>
  <c r="F101"/>
  <c r="I101" s="1"/>
  <c r="F99"/>
  <c r="I99" s="1"/>
  <c r="B112" i="5"/>
  <c r="E112" s="1"/>
  <c r="B111"/>
  <c r="E111" s="1"/>
  <c r="B110"/>
  <c r="E110" s="1"/>
  <c r="B109"/>
  <c r="E109" s="1"/>
  <c r="B108"/>
  <c r="E108" s="1"/>
  <c r="B107"/>
  <c r="E107" s="1"/>
  <c r="B106"/>
  <c r="E106" s="1"/>
  <c r="B105"/>
  <c r="E105" s="1"/>
  <c r="B104"/>
  <c r="E104" s="1"/>
  <c r="B103"/>
  <c r="E103" s="1"/>
  <c r="B102"/>
  <c r="E102" s="1"/>
  <c r="D101"/>
  <c r="D100" s="1"/>
  <c r="B101"/>
  <c r="F78" i="6"/>
  <c r="I78" s="1"/>
  <c r="F76"/>
  <c r="I76" s="1"/>
  <c r="F74"/>
  <c r="I74" s="1"/>
  <c r="F72"/>
  <c r="I72" s="1"/>
  <c r="F70"/>
  <c r="I70" s="1"/>
  <c r="F68"/>
  <c r="I68" s="1"/>
  <c r="F66"/>
  <c r="I66" s="1"/>
  <c r="F64"/>
  <c r="I64" s="1"/>
  <c r="F62"/>
  <c r="I62" s="1"/>
  <c r="F60"/>
  <c r="I60" s="1"/>
  <c r="AR58"/>
  <c r="AR57" s="1"/>
  <c r="H57"/>
  <c r="F58"/>
  <c r="I58" s="1"/>
  <c r="AR53"/>
  <c r="AR52" s="1"/>
  <c r="H52"/>
  <c r="F53"/>
  <c r="I53" s="1"/>
  <c r="D11" i="3"/>
  <c r="AN11" s="1"/>
  <c r="AP326" i="1"/>
  <c r="B11" i="3"/>
  <c r="F47" i="6"/>
  <c r="I47" s="1"/>
  <c r="G45"/>
  <c r="AQ45" s="1"/>
  <c r="F44"/>
  <c r="I44" s="1"/>
  <c r="F42"/>
  <c r="I42" s="1"/>
  <c r="AR40"/>
  <c r="AR49" s="1"/>
  <c r="F40"/>
  <c r="I40" s="1"/>
  <c r="F37"/>
  <c r="I37" s="1"/>
  <c r="F35"/>
  <c r="I35" s="1"/>
  <c r="F33"/>
  <c r="I33" s="1"/>
  <c r="F31"/>
  <c r="I31" s="1"/>
  <c r="F29"/>
  <c r="I29" s="1"/>
  <c r="F27"/>
  <c r="I27" s="1"/>
  <c r="F25"/>
  <c r="I25" s="1"/>
  <c r="F23"/>
  <c r="I23" s="1"/>
  <c r="F21"/>
  <c r="I21" s="1"/>
  <c r="F18"/>
  <c r="I18" s="1"/>
  <c r="F16"/>
  <c r="I16" s="1"/>
  <c r="F15"/>
  <c r="I15" s="1"/>
  <c r="H11"/>
  <c r="AR10"/>
  <c r="AR11" s="1"/>
  <c r="F10"/>
  <c r="I10" s="1"/>
  <c r="C95" i="5"/>
  <c r="D91"/>
  <c r="C82"/>
  <c r="C72"/>
  <c r="C68"/>
  <c r="C60"/>
  <c r="C54"/>
  <c r="D45"/>
  <c r="D29"/>
  <c r="D23"/>
  <c r="C18"/>
  <c r="C12"/>
  <c r="AQ52" i="6"/>
  <c r="J9" i="14"/>
  <c r="F9" i="12"/>
  <c r="L9" i="14"/>
  <c r="H9" i="12"/>
  <c r="L9" s="1"/>
  <c r="G9"/>
  <c r="X9" i="14"/>
  <c r="P9" i="12"/>
  <c r="X9" s="1"/>
  <c r="N9"/>
  <c r="O9"/>
  <c r="W9" s="1"/>
  <c r="W9" i="14"/>
  <c r="P31" i="12"/>
  <c r="N31"/>
  <c r="O29"/>
  <c r="P27"/>
  <c r="N27"/>
  <c r="O26"/>
  <c r="P25"/>
  <c r="R24"/>
  <c r="O24"/>
  <c r="P23"/>
  <c r="N23"/>
  <c r="O22"/>
  <c r="P21"/>
  <c r="O20"/>
  <c r="P19"/>
  <c r="P18"/>
  <c r="N18"/>
  <c r="O17"/>
  <c r="P16"/>
  <c r="AJ26" i="13"/>
  <c r="O31" i="12"/>
  <c r="O27"/>
  <c r="P26"/>
  <c r="N26"/>
  <c r="Q26" s="1"/>
  <c r="O25"/>
  <c r="P24"/>
  <c r="R23"/>
  <c r="V23" s="1"/>
  <c r="O23"/>
  <c r="F23"/>
  <c r="P22"/>
  <c r="N21"/>
  <c r="P20"/>
  <c r="O19"/>
  <c r="O18"/>
  <c r="P17"/>
  <c r="P11"/>
  <c r="N11"/>
  <c r="D11"/>
  <c r="E11" s="1"/>
  <c r="C11"/>
  <c r="AJ11" i="13"/>
  <c r="U11" i="3"/>
  <c r="Y51" i="4"/>
  <c r="Y11"/>
  <c r="X26" i="13"/>
  <c r="AR26" s="1"/>
  <c r="O19" i="3"/>
  <c r="P27"/>
  <c r="Q27" s="1"/>
  <c r="O31"/>
  <c r="P17"/>
  <c r="P25"/>
  <c r="Q25" s="1"/>
  <c r="O26"/>
  <c r="O24"/>
  <c r="O17"/>
  <c r="Q17" s="1"/>
  <c r="P19"/>
  <c r="O22"/>
  <c r="P29"/>
  <c r="P24"/>
  <c r="AF31" i="4"/>
  <c r="P20" i="3"/>
  <c r="X20" s="1"/>
  <c r="Y41" i="4"/>
  <c r="Y56"/>
  <c r="Y86"/>
  <c r="O16" i="3"/>
  <c r="P16"/>
  <c r="P18"/>
  <c r="AF36" i="4"/>
  <c r="P21" i="3"/>
  <c r="X21" s="1"/>
  <c r="P22"/>
  <c r="R23"/>
  <c r="O18"/>
  <c r="P31"/>
  <c r="R20"/>
  <c r="O29"/>
  <c r="R21"/>
  <c r="AF46" i="4"/>
  <c r="P23" i="3"/>
  <c r="X23" s="1"/>
  <c r="P26"/>
  <c r="D301" i="7"/>
  <c r="B301"/>
  <c r="D299"/>
  <c r="B299"/>
  <c r="C296"/>
  <c r="E31" i="14" s="1"/>
  <c r="D295" i="7"/>
  <c r="D28" i="14" s="1"/>
  <c r="B295" i="7"/>
  <c r="N294"/>
  <c r="D293"/>
  <c r="B293"/>
  <c r="N292"/>
  <c r="D291"/>
  <c r="B291"/>
  <c r="N290"/>
  <c r="D289"/>
  <c r="B289"/>
  <c r="N287"/>
  <c r="V293"/>
  <c r="N300"/>
  <c r="N299"/>
  <c r="N298"/>
  <c r="N295"/>
  <c r="N289"/>
  <c r="D288"/>
  <c r="B288"/>
  <c r="N286"/>
  <c r="X279"/>
  <c r="V279"/>
  <c r="C279"/>
  <c r="W279"/>
  <c r="L279"/>
  <c r="H291" i="1"/>
  <c r="AK277"/>
  <c r="AK276"/>
  <c r="AK271"/>
  <c r="AK254"/>
  <c r="AK232"/>
  <c r="AK220"/>
  <c r="AK218"/>
  <c r="AK217"/>
  <c r="AK210"/>
  <c r="AK208"/>
  <c r="AK207"/>
  <c r="AK193"/>
  <c r="L12"/>
  <c r="H12"/>
  <c r="AQ327"/>
  <c r="AK191"/>
  <c r="AK190"/>
  <c r="AK175"/>
  <c r="AK155"/>
  <c r="AK153"/>
  <c r="AK146"/>
  <c r="AK144"/>
  <c r="AK143"/>
  <c r="AK136"/>
  <c r="AK134"/>
  <c r="AK127"/>
  <c r="AK126"/>
  <c r="AK125"/>
  <c r="AK124"/>
  <c r="AK123"/>
  <c r="AK122"/>
  <c r="AK121"/>
  <c r="AK120"/>
  <c r="AK119"/>
  <c r="AK118"/>
  <c r="AK101"/>
  <c r="AK99"/>
  <c r="AK97"/>
  <c r="AK95"/>
  <c r="AK93"/>
  <c r="AK91"/>
  <c r="AK89"/>
  <c r="AK87"/>
  <c r="AK85"/>
  <c r="AK83"/>
  <c r="AK82"/>
  <c r="AK81"/>
  <c r="AK80"/>
  <c r="AK79"/>
  <c r="AK78"/>
  <c r="AK77"/>
  <c r="AK76"/>
  <c r="AK75"/>
  <c r="AK74"/>
  <c r="AK73"/>
  <c r="AK72"/>
  <c r="AK71"/>
  <c r="AK70"/>
  <c r="AK69"/>
  <c r="AK68"/>
  <c r="AK67"/>
  <c r="AK66"/>
  <c r="AK65"/>
  <c r="AK64"/>
  <c r="AK61"/>
  <c r="AK45"/>
  <c r="AK44"/>
  <c r="AK43"/>
  <c r="AK42"/>
  <c r="AK41"/>
  <c r="AK39"/>
  <c r="AK38"/>
  <c r="AK37"/>
  <c r="AK36"/>
  <c r="AK35"/>
  <c r="AK34"/>
  <c r="AK33"/>
  <c r="AK32"/>
  <c r="AK31"/>
  <c r="AK30"/>
  <c r="AK29"/>
  <c r="AK28"/>
  <c r="AK15"/>
  <c r="K12"/>
  <c r="G12"/>
  <c r="AR327"/>
  <c r="L298"/>
  <c r="F298"/>
  <c r="K304"/>
  <c r="K303"/>
  <c r="K294"/>
  <c r="G303"/>
  <c r="G294"/>
  <c r="L291"/>
  <c r="X20" i="13"/>
  <c r="X18"/>
  <c r="AR18" s="1"/>
  <c r="L53" i="1"/>
  <c r="H53"/>
  <c r="K50"/>
  <c r="H298"/>
  <c r="G304"/>
  <c r="G63"/>
  <c r="G50"/>
  <c r="I11"/>
  <c r="I12" s="1"/>
  <c r="K298"/>
  <c r="L304"/>
  <c r="L294"/>
  <c r="L303"/>
  <c r="H294"/>
  <c r="H303"/>
  <c r="K291"/>
  <c r="Q38" i="13"/>
  <c r="P33"/>
  <c r="Q20"/>
  <c r="Q25"/>
  <c r="F63" i="1"/>
  <c r="K53"/>
  <c r="G53"/>
  <c r="L50"/>
  <c r="AG12"/>
  <c r="G298"/>
  <c r="H304"/>
  <c r="I327"/>
  <c r="H63"/>
  <c r="H50"/>
  <c r="I15"/>
  <c r="Y61" i="4"/>
  <c r="Y16"/>
  <c r="Y26"/>
  <c r="Y21"/>
  <c r="F304" i="1"/>
  <c r="I304" s="1"/>
  <c r="F50"/>
  <c r="AD273" i="7"/>
  <c r="AD79"/>
  <c r="AD71"/>
  <c r="AD63"/>
  <c r="AD58"/>
  <c r="AD49"/>
  <c r="AD27"/>
  <c r="AD25"/>
  <c r="AD23"/>
  <c r="AD21"/>
  <c r="AD19"/>
  <c r="AD17"/>
  <c r="AD15"/>
  <c r="AD13"/>
  <c r="AD11"/>
  <c r="Z9"/>
  <c r="AC9" s="1"/>
  <c r="B315"/>
  <c r="AD102"/>
  <c r="AD83"/>
  <c r="AD81"/>
  <c r="AD75"/>
  <c r="AD67"/>
  <c r="AD59"/>
  <c r="AD57"/>
  <c r="AD55"/>
  <c r="AD53"/>
  <c r="AD50"/>
  <c r="AD31"/>
  <c r="AD26"/>
  <c r="AD24"/>
  <c r="AD20"/>
  <c r="AD18"/>
  <c r="AD16"/>
  <c r="AD14"/>
  <c r="AD12"/>
  <c r="AD10"/>
  <c r="AD190"/>
  <c r="AD192"/>
  <c r="AO12" i="4"/>
  <c r="AO42"/>
  <c r="Y50" i="5"/>
  <c r="Z50"/>
  <c r="AO17" i="4"/>
  <c r="AI78"/>
  <c r="AO57"/>
  <c r="AH58"/>
  <c r="AO87"/>
  <c r="AH88"/>
  <c r="AB50" i="5"/>
  <c r="AB49" s="1"/>
  <c r="X49"/>
  <c r="AO67" i="4"/>
  <c r="AI87"/>
  <c r="AH23"/>
  <c r="AO27"/>
  <c r="AH27"/>
  <c r="AH77"/>
  <c r="AG50" i="5"/>
  <c r="AI22" i="4"/>
  <c r="AH17"/>
  <c r="AI27"/>
  <c r="AI17"/>
  <c r="AI42"/>
  <c r="AA50" i="5"/>
  <c r="AH57" i="4"/>
  <c r="AH87"/>
  <c r="X42" i="5"/>
  <c r="AB43"/>
  <c r="AB42" s="1"/>
  <c r="AH67" i="4"/>
  <c r="AH68"/>
  <c r="AH28"/>
  <c r="AO77"/>
  <c r="AH78"/>
  <c r="AH62"/>
  <c r="AI62"/>
  <c r="AO62"/>
  <c r="AH63"/>
  <c r="AI52"/>
  <c r="AO52"/>
  <c r="AH52"/>
  <c r="AH53"/>
  <c r="F303" i="1"/>
  <c r="I303" s="1"/>
  <c r="C63"/>
  <c r="I315"/>
  <c r="Z37" i="5"/>
  <c r="X35"/>
  <c r="AB36"/>
  <c r="AB35" s="1"/>
  <c r="F294" i="1"/>
  <c r="I294" s="1"/>
  <c r="F275"/>
  <c r="F267"/>
  <c r="F259"/>
  <c r="F250"/>
  <c r="F228"/>
  <c r="F189"/>
  <c r="D130"/>
  <c r="B130"/>
  <c r="B283" s="1"/>
  <c r="B284" s="1"/>
  <c r="F236"/>
  <c r="F216"/>
  <c r="F206"/>
  <c r="F197"/>
  <c r="C130"/>
  <c r="F171"/>
  <c r="F53"/>
  <c r="F182"/>
  <c r="F161"/>
  <c r="F12"/>
  <c r="B316" i="7"/>
  <c r="C13" i="13" l="1"/>
  <c r="C13" i="19"/>
  <c r="D13" i="13"/>
  <c r="D13" i="19"/>
  <c r="M11" i="13"/>
  <c r="AU11"/>
  <c r="K13"/>
  <c r="L13"/>
  <c r="Q23" i="12"/>
  <c r="H49" i="6"/>
  <c r="I115"/>
  <c r="AQ115"/>
  <c r="AQ117" s="1"/>
  <c r="AR20" i="13"/>
  <c r="E56" i="5"/>
  <c r="AB20" i="3"/>
  <c r="AF20"/>
  <c r="Q18" i="13"/>
  <c r="Q31"/>
  <c r="Q35"/>
  <c r="E17" i="12"/>
  <c r="E20"/>
  <c r="B285" i="7"/>
  <c r="Q18" i="12"/>
  <c r="E37" i="14"/>
  <c r="AB21" i="3"/>
  <c r="AF21"/>
  <c r="AB23"/>
  <c r="AF23"/>
  <c r="E22" i="12"/>
  <c r="AQ53" i="1"/>
  <c r="S53"/>
  <c r="M53"/>
  <c r="AR53"/>
  <c r="T53"/>
  <c r="E288" i="7"/>
  <c r="Q289"/>
  <c r="E25" i="14"/>
  <c r="E289" i="7"/>
  <c r="Q290"/>
  <c r="E293"/>
  <c r="Q294"/>
  <c r="E299"/>
  <c r="E301"/>
  <c r="B279"/>
  <c r="E80"/>
  <c r="Y279"/>
  <c r="Q295"/>
  <c r="Q287"/>
  <c r="E18" i="14"/>
  <c r="E291" i="7"/>
  <c r="Q292"/>
  <c r="E30" i="14"/>
  <c r="E28" s="1"/>
  <c r="E295" i="7"/>
  <c r="E296"/>
  <c r="E24" i="14"/>
  <c r="E20"/>
  <c r="C33"/>
  <c r="B317" i="7"/>
  <c r="C28" i="14"/>
  <c r="B33"/>
  <c r="AK84" i="1"/>
  <c r="AK16"/>
  <c r="AK17"/>
  <c r="AK48"/>
  <c r="AK58"/>
  <c r="AK86"/>
  <c r="AK88"/>
  <c r="AK90"/>
  <c r="AK92"/>
  <c r="AK94"/>
  <c r="AK96"/>
  <c r="AK98"/>
  <c r="AK100"/>
  <c r="AK186"/>
  <c r="AK202"/>
  <c r="AK229"/>
  <c r="AK230"/>
  <c r="AK279"/>
  <c r="AK288"/>
  <c r="AK289"/>
  <c r="AK299"/>
  <c r="AK300"/>
  <c r="AK295"/>
  <c r="AK296"/>
  <c r="AK18"/>
  <c r="AK19"/>
  <c r="AK20"/>
  <c r="AK22"/>
  <c r="AK23"/>
  <c r="AK24"/>
  <c r="AK25"/>
  <c r="AK26"/>
  <c r="AK27"/>
  <c r="AK133"/>
  <c r="AK152"/>
  <c r="AK47"/>
  <c r="AK59"/>
  <c r="AK162"/>
  <c r="AK163"/>
  <c r="AK165"/>
  <c r="AK201"/>
  <c r="AK237"/>
  <c r="AK238"/>
  <c r="AK240"/>
  <c r="AK260"/>
  <c r="AK261"/>
  <c r="AK263"/>
  <c r="V18" i="13"/>
  <c r="N28"/>
  <c r="AP327" i="1"/>
  <c r="D283"/>
  <c r="E130"/>
  <c r="F117" i="6"/>
  <c r="I114"/>
  <c r="I117" s="1"/>
  <c r="I63" i="1"/>
  <c r="I298"/>
  <c r="U326"/>
  <c r="AR117" i="6"/>
  <c r="AQ326" i="1"/>
  <c r="I45" i="6"/>
  <c r="E63" i="1"/>
  <c r="I291"/>
  <c r="AB279" i="7"/>
  <c r="B38" i="13"/>
  <c r="J38" s="1"/>
  <c r="C38"/>
  <c r="K38" s="1"/>
  <c r="AU38" s="1"/>
  <c r="D38"/>
  <c r="L38" s="1"/>
  <c r="AV38" s="1"/>
  <c r="D37"/>
  <c r="L37" s="1"/>
  <c r="AV37" s="1"/>
  <c r="B37"/>
  <c r="J37" s="1"/>
  <c r="C37"/>
  <c r="K37" s="1"/>
  <c r="AU37" s="1"/>
  <c r="C36"/>
  <c r="K36" s="1"/>
  <c r="B36"/>
  <c r="J36" s="1"/>
  <c r="D36"/>
  <c r="L36" s="1"/>
  <c r="AV36" s="1"/>
  <c r="B35"/>
  <c r="J35" s="1"/>
  <c r="AT35" s="1"/>
  <c r="C35"/>
  <c r="K35" s="1"/>
  <c r="D35"/>
  <c r="L35" s="1"/>
  <c r="AV35" s="1"/>
  <c r="B34"/>
  <c r="J34" s="1"/>
  <c r="AT34" s="1"/>
  <c r="C34"/>
  <c r="K34" s="1"/>
  <c r="B31"/>
  <c r="J31" s="1"/>
  <c r="AT31" s="1"/>
  <c r="C31"/>
  <c r="K31" s="1"/>
  <c r="D31"/>
  <c r="L31" s="1"/>
  <c r="AV31" s="1"/>
  <c r="B30"/>
  <c r="J30" s="1"/>
  <c r="AT30" s="1"/>
  <c r="D30"/>
  <c r="L30" s="1"/>
  <c r="AV30" s="1"/>
  <c r="C30"/>
  <c r="K30" s="1"/>
  <c r="B29"/>
  <c r="D29"/>
  <c r="L29" s="1"/>
  <c r="AV29" s="1"/>
  <c r="C29"/>
  <c r="K29" s="1"/>
  <c r="C10" i="5"/>
  <c r="C114" s="1"/>
  <c r="C13" i="3" s="1"/>
  <c r="B20" i="13"/>
  <c r="J20" s="1"/>
  <c r="AT20" s="1"/>
  <c r="C20"/>
  <c r="K20" s="1"/>
  <c r="D20"/>
  <c r="L20" s="1"/>
  <c r="AV20" s="1"/>
  <c r="B19"/>
  <c r="J19" s="1"/>
  <c r="AT19" s="1"/>
  <c r="D19"/>
  <c r="L19" s="1"/>
  <c r="AV19" s="1"/>
  <c r="C19"/>
  <c r="K19" s="1"/>
  <c r="I328" i="1"/>
  <c r="C18" i="13"/>
  <c r="K18" s="1"/>
  <c r="AU18" s="1"/>
  <c r="D18"/>
  <c r="L18" s="1"/>
  <c r="AV18" s="1"/>
  <c r="B18"/>
  <c r="J18" s="1"/>
  <c r="C26"/>
  <c r="K26" s="1"/>
  <c r="D26"/>
  <c r="L26" s="1"/>
  <c r="AV26" s="1"/>
  <c r="B26"/>
  <c r="J26" s="1"/>
  <c r="AT26" s="1"/>
  <c r="D25"/>
  <c r="L25" s="1"/>
  <c r="AV25" s="1"/>
  <c r="B25"/>
  <c r="J25" s="1"/>
  <c r="AT25" s="1"/>
  <c r="C25"/>
  <c r="K25" s="1"/>
  <c r="B23"/>
  <c r="J23" s="1"/>
  <c r="AT23" s="1"/>
  <c r="C23"/>
  <c r="K23" s="1"/>
  <c r="D23"/>
  <c r="L23" s="1"/>
  <c r="AV23" s="1"/>
  <c r="AR328" i="1"/>
  <c r="B24" i="13"/>
  <c r="J24" s="1"/>
  <c r="AT24" s="1"/>
  <c r="D24"/>
  <c r="L24" s="1"/>
  <c r="AV24" s="1"/>
  <c r="C24"/>
  <c r="K24" s="1"/>
  <c r="AQ328" i="1"/>
  <c r="E17" i="13"/>
  <c r="AR326" i="1"/>
  <c r="I326"/>
  <c r="Q18" i="3"/>
  <c r="B18" i="12"/>
  <c r="B19"/>
  <c r="D21"/>
  <c r="B23"/>
  <c r="D25"/>
  <c r="B29"/>
  <c r="B31"/>
  <c r="C9"/>
  <c r="K9" s="1"/>
  <c r="D18"/>
  <c r="D19"/>
  <c r="B21"/>
  <c r="E21" s="1"/>
  <c r="D23"/>
  <c r="B25"/>
  <c r="E25" s="1"/>
  <c r="C26"/>
  <c r="E26" s="1"/>
  <c r="D29"/>
  <c r="D31"/>
  <c r="E16"/>
  <c r="E9" i="14"/>
  <c r="E24" i="12"/>
  <c r="AJ326" i="1"/>
  <c r="L302"/>
  <c r="L334" s="1"/>
  <c r="L335" s="1"/>
  <c r="Q27" i="12"/>
  <c r="Q31"/>
  <c r="N285" i="7"/>
  <c r="E30" i="13"/>
  <c r="E35"/>
  <c r="Q37"/>
  <c r="Q34"/>
  <c r="AW11"/>
  <c r="E11"/>
  <c r="AP53" i="6"/>
  <c r="F52"/>
  <c r="I52" s="1"/>
  <c r="AP58"/>
  <c r="F57"/>
  <c r="AP60"/>
  <c r="AS60" s="1"/>
  <c r="AP62"/>
  <c r="AS62" s="1"/>
  <c r="AP64"/>
  <c r="AS64" s="1"/>
  <c r="AP66"/>
  <c r="AS66" s="1"/>
  <c r="AP68"/>
  <c r="AS68" s="1"/>
  <c r="AP70"/>
  <c r="AS70" s="1"/>
  <c r="AP72"/>
  <c r="AS72" s="1"/>
  <c r="AP74"/>
  <c r="AS74" s="1"/>
  <c r="AP76"/>
  <c r="AS76" s="1"/>
  <c r="AP78"/>
  <c r="AS78" s="1"/>
  <c r="B100" i="5"/>
  <c r="E101"/>
  <c r="E100" s="1"/>
  <c r="F130" i="6"/>
  <c r="I130" s="1"/>
  <c r="AP122"/>
  <c r="AP125"/>
  <c r="F124"/>
  <c r="I124" s="1"/>
  <c r="AP14"/>
  <c r="AS14" s="1"/>
  <c r="AP17"/>
  <c r="AS17" s="1"/>
  <c r="AP19"/>
  <c r="AS19" s="1"/>
  <c r="AP41"/>
  <c r="AS41" s="1"/>
  <c r="AP43"/>
  <c r="AS43" s="1"/>
  <c r="AP45"/>
  <c r="AS45" s="1"/>
  <c r="AP46"/>
  <c r="AS46" s="1"/>
  <c r="AP54"/>
  <c r="AS54" s="1"/>
  <c r="AP55"/>
  <c r="AS55" s="1"/>
  <c r="AP59"/>
  <c r="AS59" s="1"/>
  <c r="AP61"/>
  <c r="AS61" s="1"/>
  <c r="AP63"/>
  <c r="AS63" s="1"/>
  <c r="AP65"/>
  <c r="AS65" s="1"/>
  <c r="AP67"/>
  <c r="AS67" s="1"/>
  <c r="AP69"/>
  <c r="AS69" s="1"/>
  <c r="AP71"/>
  <c r="AS71" s="1"/>
  <c r="AP73"/>
  <c r="AS73" s="1"/>
  <c r="AP75"/>
  <c r="AS75" s="1"/>
  <c r="AP77"/>
  <c r="AS77" s="1"/>
  <c r="AP98"/>
  <c r="AS98" s="1"/>
  <c r="AP100"/>
  <c r="AS100" s="1"/>
  <c r="AP102"/>
  <c r="AS102" s="1"/>
  <c r="AP104"/>
  <c r="AS104" s="1"/>
  <c r="AP106"/>
  <c r="AS106" s="1"/>
  <c r="B12" i="5"/>
  <c r="E13"/>
  <c r="E12" s="1"/>
  <c r="B18"/>
  <c r="E19"/>
  <c r="E21"/>
  <c r="AL21"/>
  <c r="AL36"/>
  <c r="B35"/>
  <c r="E36"/>
  <c r="E37"/>
  <c r="AL37"/>
  <c r="AO37" s="1"/>
  <c r="AL38"/>
  <c r="AO38" s="1"/>
  <c r="E38"/>
  <c r="AL39"/>
  <c r="AO39" s="1"/>
  <c r="E39"/>
  <c r="AL40"/>
  <c r="AO40" s="1"/>
  <c r="E40"/>
  <c r="E50"/>
  <c r="B49"/>
  <c r="AL50"/>
  <c r="E55"/>
  <c r="B54"/>
  <c r="B60"/>
  <c r="E61"/>
  <c r="E60" s="1"/>
  <c r="E69"/>
  <c r="E68" s="1"/>
  <c r="B68"/>
  <c r="E73"/>
  <c r="E72" s="1"/>
  <c r="B72"/>
  <c r="B82"/>
  <c r="E83"/>
  <c r="E82" s="1"/>
  <c r="B95"/>
  <c r="E96"/>
  <c r="E97"/>
  <c r="AP114" i="6"/>
  <c r="F129"/>
  <c r="I129" s="1"/>
  <c r="F120"/>
  <c r="I120" s="1"/>
  <c r="AP121"/>
  <c r="AR120"/>
  <c r="AR129"/>
  <c r="AR128" s="1"/>
  <c r="Q30" i="13"/>
  <c r="AN18"/>
  <c r="AN20"/>
  <c r="H109" i="6"/>
  <c r="H110" s="1"/>
  <c r="D10" i="5"/>
  <c r="D114" s="1"/>
  <c r="D13" i="3" s="1"/>
  <c r="G49" i="6"/>
  <c r="G109"/>
  <c r="E18" i="5"/>
  <c r="E18" i="13"/>
  <c r="E37"/>
  <c r="Q29"/>
  <c r="F11" i="6"/>
  <c r="I11" s="1"/>
  <c r="AP10"/>
  <c r="AP15"/>
  <c r="AS15" s="1"/>
  <c r="AP16"/>
  <c r="AP18"/>
  <c r="AS18" s="1"/>
  <c r="AP40"/>
  <c r="AS40" s="1"/>
  <c r="F49"/>
  <c r="AP42"/>
  <c r="AS42" s="1"/>
  <c r="AP44"/>
  <c r="AS44" s="1"/>
  <c r="AP47"/>
  <c r="AS47" s="1"/>
  <c r="E11" i="3"/>
  <c r="AL11"/>
  <c r="AO11" s="1"/>
  <c r="AP99" i="6"/>
  <c r="AS99" s="1"/>
  <c r="AP101"/>
  <c r="AS101" s="1"/>
  <c r="AP103"/>
  <c r="AS103" s="1"/>
  <c r="AP105"/>
  <c r="AS105" s="1"/>
  <c r="AP107"/>
  <c r="AS107" s="1"/>
  <c r="E24" i="5"/>
  <c r="E23" s="1"/>
  <c r="B23"/>
  <c r="B29"/>
  <c r="E30"/>
  <c r="E29" s="1"/>
  <c r="B42"/>
  <c r="AL43"/>
  <c r="E43"/>
  <c r="E42" s="1"/>
  <c r="B45"/>
  <c r="E46"/>
  <c r="E45" s="1"/>
  <c r="AL51"/>
  <c r="AO51" s="1"/>
  <c r="E51"/>
  <c r="E52"/>
  <c r="AL52"/>
  <c r="AO52" s="1"/>
  <c r="B87"/>
  <c r="E88"/>
  <c r="E89"/>
  <c r="E92"/>
  <c r="E91" s="1"/>
  <c r="B91"/>
  <c r="AP115" i="6"/>
  <c r="AQ120"/>
  <c r="AQ129"/>
  <c r="AQ128" s="1"/>
  <c r="AP126"/>
  <c r="AS126" s="1"/>
  <c r="P28" i="13"/>
  <c r="Q26"/>
  <c r="AN26"/>
  <c r="AR109" i="6"/>
  <c r="AR110" s="1"/>
  <c r="AQ49"/>
  <c r="AQ109"/>
  <c r="I9" i="12"/>
  <c r="K9" i="14"/>
  <c r="M9" s="1"/>
  <c r="I9"/>
  <c r="AF279" i="7"/>
  <c r="V9" i="14"/>
  <c r="AD9" s="1"/>
  <c r="AF9"/>
  <c r="AB9"/>
  <c r="V9" i="12"/>
  <c r="Q9"/>
  <c r="AB9"/>
  <c r="AF9"/>
  <c r="N30"/>
  <c r="E11" i="14"/>
  <c r="N28" i="12"/>
  <c r="AN11" i="13"/>
  <c r="N16" i="12"/>
  <c r="N25"/>
  <c r="N29"/>
  <c r="N20"/>
  <c r="N22"/>
  <c r="N19"/>
  <c r="N17"/>
  <c r="N24"/>
  <c r="Q22" i="3"/>
  <c r="Q26"/>
  <c r="Q16"/>
  <c r="Q24"/>
  <c r="Q31"/>
  <c r="Q19"/>
  <c r="C283" i="1"/>
  <c r="C284" s="1"/>
  <c r="C306" s="1"/>
  <c r="F334"/>
  <c r="K302"/>
  <c r="K334" s="1"/>
  <c r="K335" s="1"/>
  <c r="V294" i="7"/>
  <c r="B274"/>
  <c r="J293"/>
  <c r="K279"/>
  <c r="AA279" s="1"/>
  <c r="H130" i="1"/>
  <c r="AQ334"/>
  <c r="AS11"/>
  <c r="I334"/>
  <c r="I50"/>
  <c r="G334"/>
  <c r="M334"/>
  <c r="M335" s="1"/>
  <c r="I53"/>
  <c r="G130"/>
  <c r="H334"/>
  <c r="B306"/>
  <c r="F130"/>
  <c r="AC50" i="5"/>
  <c r="AK116" i="1"/>
  <c r="M18" i="13" l="1"/>
  <c r="AT18"/>
  <c r="B13"/>
  <c r="B13" i="19"/>
  <c r="B28" i="13"/>
  <c r="J28" s="1"/>
  <c r="J29"/>
  <c r="AT29" s="1"/>
  <c r="M37"/>
  <c r="AT37"/>
  <c r="M38"/>
  <c r="AT38"/>
  <c r="D45" i="19"/>
  <c r="L13"/>
  <c r="C45"/>
  <c r="K13"/>
  <c r="AT28" i="13"/>
  <c r="M24"/>
  <c r="AU24"/>
  <c r="M26"/>
  <c r="AU26"/>
  <c r="M29"/>
  <c r="AU29"/>
  <c r="M35"/>
  <c r="AU35"/>
  <c r="M36"/>
  <c r="AU36"/>
  <c r="AV13"/>
  <c r="E26"/>
  <c r="M23"/>
  <c r="AU23"/>
  <c r="M25"/>
  <c r="AU25"/>
  <c r="M19"/>
  <c r="AU19"/>
  <c r="M20"/>
  <c r="AU20"/>
  <c r="M30"/>
  <c r="AU30"/>
  <c r="M31"/>
  <c r="AU31"/>
  <c r="M34"/>
  <c r="M33" s="1"/>
  <c r="AU34"/>
  <c r="AU13"/>
  <c r="E36"/>
  <c r="B22"/>
  <c r="J22" s="1"/>
  <c r="E20"/>
  <c r="E31"/>
  <c r="AE9" i="12"/>
  <c r="AA9"/>
  <c r="I49" i="6"/>
  <c r="D16" i="13"/>
  <c r="B33"/>
  <c r="J33" s="1"/>
  <c r="E24"/>
  <c r="E54" i="5"/>
  <c r="E38" i="13"/>
  <c r="E29"/>
  <c r="E28" s="1"/>
  <c r="C33"/>
  <c r="K33" s="1"/>
  <c r="AU33" s="1"/>
  <c r="AW18"/>
  <c r="Q28"/>
  <c r="Q24"/>
  <c r="B15" i="12"/>
  <c r="B22" i="14"/>
  <c r="B28"/>
  <c r="AW25" i="13"/>
  <c r="AS53" i="1"/>
  <c r="AN53"/>
  <c r="AJ53"/>
  <c r="U53"/>
  <c r="AD293" i="7"/>
  <c r="E279"/>
  <c r="J279"/>
  <c r="B9" i="12"/>
  <c r="J9" s="1"/>
  <c r="AD9" s="1"/>
  <c r="E9"/>
  <c r="AA9" i="14"/>
  <c r="AW38" i="13"/>
  <c r="AW37"/>
  <c r="E34"/>
  <c r="AW30"/>
  <c r="E19"/>
  <c r="E16" s="1"/>
  <c r="B16"/>
  <c r="H329" i="1"/>
  <c r="G329"/>
  <c r="E23" i="13"/>
  <c r="AK11" i="1"/>
  <c r="AK12"/>
  <c r="U12"/>
  <c r="AO12" s="1"/>
  <c r="C22" i="13"/>
  <c r="K22" s="1"/>
  <c r="AU22" s="1"/>
  <c r="C16"/>
  <c r="D28"/>
  <c r="L28" s="1"/>
  <c r="AV28" s="1"/>
  <c r="D22"/>
  <c r="L22" s="1"/>
  <c r="AW31"/>
  <c r="AW24"/>
  <c r="E95" i="5"/>
  <c r="C28" i="13"/>
  <c r="K28" s="1"/>
  <c r="AU28" s="1"/>
  <c r="D33"/>
  <c r="L33" s="1"/>
  <c r="AV33" s="1"/>
  <c r="AW35"/>
  <c r="AW20"/>
  <c r="AW26"/>
  <c r="E25"/>
  <c r="D284" i="1"/>
  <c r="E283"/>
  <c r="F330"/>
  <c r="I130"/>
  <c r="AS114" i="6"/>
  <c r="AP117"/>
  <c r="F109"/>
  <c r="I109" s="1"/>
  <c r="I57"/>
  <c r="AS326" i="1"/>
  <c r="AS328"/>
  <c r="F329"/>
  <c r="AS327"/>
  <c r="B16" i="14"/>
  <c r="B45" s="1"/>
  <c r="E23" i="12"/>
  <c r="J23"/>
  <c r="E31"/>
  <c r="E29"/>
  <c r="E19"/>
  <c r="E18"/>
  <c r="G283" i="1"/>
  <c r="G330"/>
  <c r="H283"/>
  <c r="H330"/>
  <c r="G110" i="6"/>
  <c r="G132" s="1"/>
  <c r="C9" i="19" s="1"/>
  <c r="AS115" i="6"/>
  <c r="D15" i="13"/>
  <c r="L15" s="1"/>
  <c r="AO50" i="5"/>
  <c r="AO49" s="1"/>
  <c r="AL49"/>
  <c r="AS125" i="6"/>
  <c r="AS124" s="1"/>
  <c r="AP124"/>
  <c r="AS58"/>
  <c r="AP57"/>
  <c r="E33" i="13"/>
  <c r="AW29"/>
  <c r="H132" i="6"/>
  <c r="AR132"/>
  <c r="E49" i="5"/>
  <c r="AL42"/>
  <c r="AO43"/>
  <c r="AO42" s="1"/>
  <c r="AP49" i="6"/>
  <c r="AS16"/>
  <c r="AS10"/>
  <c r="AS11" s="1"/>
  <c r="AP11"/>
  <c r="AP120"/>
  <c r="AP129"/>
  <c r="AS121"/>
  <c r="AO36" i="5"/>
  <c r="AO35" s="1"/>
  <c r="AL35"/>
  <c r="AP130" i="6"/>
  <c r="AS122"/>
  <c r="AS130" s="1"/>
  <c r="AS53"/>
  <c r="AS52" s="1"/>
  <c r="AP52"/>
  <c r="AQ110"/>
  <c r="AQ132" s="1"/>
  <c r="E87" i="5"/>
  <c r="AW34" i="13"/>
  <c r="E35" i="5"/>
  <c r="E10" s="1"/>
  <c r="E114" s="1"/>
  <c r="E115" s="1"/>
  <c r="B10"/>
  <c r="B114" s="1"/>
  <c r="B13" i="3" s="1"/>
  <c r="E13" s="1"/>
  <c r="AS49" i="6"/>
  <c r="AS57"/>
  <c r="F110"/>
  <c r="I110" s="1"/>
  <c r="AE9" i="14"/>
  <c r="AE279" i="7"/>
  <c r="Y9" i="12"/>
  <c r="Z9" i="14"/>
  <c r="Y9"/>
  <c r="AG9" s="1"/>
  <c r="Q22" i="12"/>
  <c r="Q20"/>
  <c r="Q25"/>
  <c r="N15"/>
  <c r="V24"/>
  <c r="Q24"/>
  <c r="Q17"/>
  <c r="Q19"/>
  <c r="I329" i="1"/>
  <c r="AC321" i="7"/>
  <c r="AC322" s="1"/>
  <c r="AC319"/>
  <c r="AC320" s="1"/>
  <c r="B283"/>
  <c r="Z293"/>
  <c r="AP334" i="1"/>
  <c r="AJ334"/>
  <c r="AJ335" s="1"/>
  <c r="AK291"/>
  <c r="AK50"/>
  <c r="AK298"/>
  <c r="AK304"/>
  <c r="AI334"/>
  <c r="AI335" s="1"/>
  <c r="AS334"/>
  <c r="AR334"/>
  <c r="F283"/>
  <c r="B15" i="3"/>
  <c r="C40" i="19" l="1"/>
  <c r="C42" s="1"/>
  <c r="K9"/>
  <c r="J13" i="13"/>
  <c r="E13"/>
  <c r="L40"/>
  <c r="E45"/>
  <c r="D9"/>
  <c r="L9" s="1"/>
  <c r="AV9" s="1"/>
  <c r="D9" i="19"/>
  <c r="B45" i="13"/>
  <c r="J16"/>
  <c r="K45" i="19"/>
  <c r="AY13"/>
  <c r="L45"/>
  <c r="AZ13"/>
  <c r="B45"/>
  <c r="J13"/>
  <c r="E13"/>
  <c r="E45" s="1"/>
  <c r="K16" i="13"/>
  <c r="C45"/>
  <c r="M28"/>
  <c r="L16"/>
  <c r="L45" s="1"/>
  <c r="D45"/>
  <c r="M16"/>
  <c r="M22"/>
  <c r="C15"/>
  <c r="K15" s="1"/>
  <c r="E22"/>
  <c r="AG9" i="12"/>
  <c r="Z9"/>
  <c r="AC9" s="1"/>
  <c r="B15" i="13"/>
  <c r="J15" s="1"/>
  <c r="M9" i="12"/>
  <c r="AC9" i="14"/>
  <c r="AD279" i="7"/>
  <c r="M279"/>
  <c r="AG279" s="1"/>
  <c r="Z279"/>
  <c r="AC279" s="1"/>
  <c r="B13" i="12"/>
  <c r="B33" s="1"/>
  <c r="E15" i="13"/>
  <c r="H284" i="1"/>
  <c r="G284"/>
  <c r="AK303"/>
  <c r="AK294"/>
  <c r="AW28" i="13"/>
  <c r="S334" i="1"/>
  <c r="AM334" s="1"/>
  <c r="E284"/>
  <c r="D306"/>
  <c r="E306" s="1"/>
  <c r="AS117" i="6"/>
  <c r="F284" i="1"/>
  <c r="I283"/>
  <c r="R334"/>
  <c r="AL334" s="1"/>
  <c r="T334"/>
  <c r="AN334" s="1"/>
  <c r="C9" i="3"/>
  <c r="AM9" s="1"/>
  <c r="C9" i="13"/>
  <c r="K9" s="1"/>
  <c r="AU9" s="1"/>
  <c r="AD23" i="12"/>
  <c r="Z23"/>
  <c r="B15" i="14"/>
  <c r="B40" s="1"/>
  <c r="B43" s="1"/>
  <c r="I330" i="1"/>
  <c r="AS129" i="6"/>
  <c r="AS128" s="1"/>
  <c r="AS120"/>
  <c r="C40" i="13"/>
  <c r="D9" i="3"/>
  <c r="AS109" i="6"/>
  <c r="AS110" s="1"/>
  <c r="AP128"/>
  <c r="F132"/>
  <c r="B9" i="19" s="1"/>
  <c r="C33" i="3"/>
  <c r="AP109" i="6"/>
  <c r="AP110" s="1"/>
  <c r="AL15" i="3"/>
  <c r="E15"/>
  <c r="B303" i="7"/>
  <c r="B305" s="1"/>
  <c r="F306" i="1"/>
  <c r="D40" i="19" l="1"/>
  <c r="D42" s="1"/>
  <c r="L9"/>
  <c r="J45" i="13"/>
  <c r="AT13"/>
  <c r="AW13" s="1"/>
  <c r="M13"/>
  <c r="B40" i="19"/>
  <c r="B42" s="1"/>
  <c r="E9"/>
  <c r="E40" s="1"/>
  <c r="E42" s="1"/>
  <c r="J9"/>
  <c r="J45"/>
  <c r="AX13"/>
  <c r="AZ45"/>
  <c r="AY45"/>
  <c r="AY9"/>
  <c r="AY40" s="1"/>
  <c r="K40"/>
  <c r="M13"/>
  <c r="M45" s="1"/>
  <c r="M15" i="13"/>
  <c r="AU16"/>
  <c r="AU45" s="1"/>
  <c r="K45"/>
  <c r="M45"/>
  <c r="AU15"/>
  <c r="K40"/>
  <c r="B42" i="14"/>
  <c r="B35" i="12"/>
  <c r="G306" i="1"/>
  <c r="H306"/>
  <c r="I284"/>
  <c r="I306" s="1"/>
  <c r="AH334"/>
  <c r="AH335" s="1"/>
  <c r="AK302"/>
  <c r="AK334" s="1"/>
  <c r="AK335" s="1"/>
  <c r="U334"/>
  <c r="AO334" s="1"/>
  <c r="I132" i="6"/>
  <c r="I134" s="1"/>
  <c r="B9" i="13"/>
  <c r="J9" s="1"/>
  <c r="F332" i="1"/>
  <c r="I332"/>
  <c r="D40" i="13"/>
  <c r="D42" s="1"/>
  <c r="AS132" i="6"/>
  <c r="B9" i="3"/>
  <c r="AN9"/>
  <c r="D33"/>
  <c r="D35" s="1"/>
  <c r="AP132" i="6"/>
  <c r="AO15" i="3"/>
  <c r="M9" i="13" l="1"/>
  <c r="M40" s="1"/>
  <c r="J40"/>
  <c r="AT9"/>
  <c r="AX45" i="19"/>
  <c r="BA13"/>
  <c r="J40"/>
  <c r="AX9"/>
  <c r="M9"/>
  <c r="M40" s="1"/>
  <c r="M41" s="1"/>
  <c r="L40"/>
  <c r="AZ9"/>
  <c r="AZ40" s="1"/>
  <c r="H319" i="1"/>
  <c r="H332"/>
  <c r="G332"/>
  <c r="C35" i="3"/>
  <c r="C42" i="13"/>
  <c r="B40"/>
  <c r="B42" s="1"/>
  <c r="E9"/>
  <c r="E9" i="3"/>
  <c r="E33" s="1"/>
  <c r="E35" s="1"/>
  <c r="AL9"/>
  <c r="AO9" s="1"/>
  <c r="B33"/>
  <c r="B35" s="1"/>
  <c r="E40" i="13" l="1"/>
  <c r="E42" s="1"/>
  <c r="BA9" i="19"/>
  <c r="BA40" s="1"/>
  <c r="BA42" s="1"/>
  <c r="AX40"/>
  <c r="BA45"/>
  <c r="G319" i="1"/>
  <c r="H321"/>
  <c r="AW9" i="13"/>
  <c r="I319" i="1" l="1"/>
  <c r="I321" s="1"/>
  <c r="G321"/>
  <c r="W74" i="4"/>
  <c r="X73"/>
  <c r="AF73" s="1"/>
  <c r="P257" i="7"/>
  <c r="W73" i="4"/>
  <c r="AE73" s="1"/>
  <c r="X74"/>
  <c r="P256" i="7"/>
  <c r="X256" s="1"/>
  <c r="AB256" s="1"/>
  <c r="O256" l="1"/>
  <c r="Q256" s="1"/>
  <c r="W72" i="4"/>
  <c r="X72"/>
  <c r="AM73"/>
  <c r="AI73"/>
  <c r="P255" i="7"/>
  <c r="O257"/>
  <c r="Q257" s="1"/>
  <c r="O255"/>
  <c r="Q255" s="1"/>
  <c r="O254" l="1"/>
  <c r="X255"/>
  <c r="AF255" s="1"/>
  <c r="P254"/>
  <c r="AF72" i="4"/>
  <c r="X71"/>
  <c r="AE72"/>
  <c r="W71"/>
  <c r="W255" i="7"/>
  <c r="W256"/>
  <c r="AL72" i="4"/>
  <c r="Y72"/>
  <c r="Y74"/>
  <c r="AM72"/>
  <c r="Y73"/>
  <c r="AO73" s="1"/>
  <c r="AL73"/>
  <c r="Q254" i="7" l="1"/>
  <c r="AE256"/>
  <c r="Y256"/>
  <c r="Y255"/>
  <c r="AB255"/>
  <c r="O28" i="3"/>
  <c r="AK251" i="1"/>
  <c r="AK252"/>
  <c r="P28" i="3"/>
  <c r="AA256" i="7"/>
  <c r="AC256" s="1"/>
  <c r="AG256"/>
  <c r="Y71" i="4"/>
  <c r="AO72"/>
  <c r="AH73"/>
  <c r="AI72"/>
  <c r="AH72"/>
  <c r="P298" i="7"/>
  <c r="O298"/>
  <c r="Q298" l="1"/>
  <c r="P28" i="12"/>
  <c r="O28"/>
  <c r="Q28" i="3"/>
  <c r="Q28" i="12" l="1"/>
  <c r="N177" i="7"/>
  <c r="N175" l="1"/>
  <c r="N176"/>
  <c r="N174" l="1"/>
  <c r="W83" i="4" l="1"/>
  <c r="AE83" s="1"/>
  <c r="X83"/>
  <c r="AF83" s="1"/>
  <c r="P265" i="7"/>
  <c r="P267"/>
  <c r="W82" i="4"/>
  <c r="W84"/>
  <c r="X82"/>
  <c r="X84"/>
  <c r="P266" i="7"/>
  <c r="X266" s="1"/>
  <c r="AB266" l="1"/>
  <c r="AF266"/>
  <c r="X265"/>
  <c r="AF265" s="1"/>
  <c r="P264"/>
  <c r="AF82" i="4"/>
  <c r="X81"/>
  <c r="AE82"/>
  <c r="W81"/>
  <c r="O267" i="7"/>
  <c r="Q267" s="1"/>
  <c r="O265"/>
  <c r="Q265" s="1"/>
  <c r="AM82" i="4"/>
  <c r="AI83"/>
  <c r="AM83"/>
  <c r="O266" i="7"/>
  <c r="Q266" s="1"/>
  <c r="AB265" l="1"/>
  <c r="O264"/>
  <c r="Q264" s="1"/>
  <c r="O30" i="3"/>
  <c r="P30"/>
  <c r="P15" s="1"/>
  <c r="X9" i="4"/>
  <c r="W266" i="7"/>
  <c r="W265"/>
  <c r="Y82" i="4"/>
  <c r="AL82"/>
  <c r="Y83"/>
  <c r="AO83" s="1"/>
  <c r="AL83"/>
  <c r="AI82"/>
  <c r="Y84"/>
  <c r="P300" i="7"/>
  <c r="AE265" l="1"/>
  <c r="Y265"/>
  <c r="AG265" s="1"/>
  <c r="Y266"/>
  <c r="Q30" i="3"/>
  <c r="P30" i="12"/>
  <c r="AK268" i="1"/>
  <c r="AK269"/>
  <c r="AA265" i="7"/>
  <c r="AC265" s="1"/>
  <c r="Y81" i="4"/>
  <c r="AO82"/>
  <c r="O300" i="7"/>
  <c r="Q300" s="1"/>
  <c r="AH83" i="4"/>
  <c r="AH82"/>
  <c r="O30" i="12" l="1"/>
  <c r="Q30" l="1"/>
  <c r="S51" i="5" l="1"/>
  <c r="U51" s="1"/>
  <c r="AA203" i="1"/>
  <c r="AC203" s="1"/>
  <c r="S52" i="5"/>
  <c r="AA204" i="1"/>
  <c r="AC204" l="1"/>
  <c r="AE204"/>
  <c r="O144" i="7"/>
  <c r="U52" i="5"/>
  <c r="U49" s="1"/>
  <c r="S49"/>
  <c r="O52"/>
  <c r="N52"/>
  <c r="AM204" i="1" l="1"/>
  <c r="AI204"/>
  <c r="AG204"/>
  <c r="AO204" s="1"/>
  <c r="Q144" i="7"/>
  <c r="Q141" s="1"/>
  <c r="O141"/>
  <c r="AE52" i="5"/>
  <c r="W52"/>
  <c r="AD52"/>
  <c r="V52"/>
  <c r="Q52"/>
  <c r="Q20" i="14" l="1"/>
  <c r="AK204" i="1"/>
  <c r="AA52" i="5"/>
  <c r="AG52"/>
  <c r="Z52"/>
  <c r="Y52"/>
  <c r="AC52" l="1"/>
  <c r="N185" i="7" l="1"/>
  <c r="N184"/>
  <c r="N94"/>
  <c r="R105" i="5"/>
  <c r="N89" i="7" l="1"/>
  <c r="N314" s="1"/>
  <c r="N183"/>
  <c r="U105" i="5"/>
  <c r="N40" i="14" l="1"/>
  <c r="N42" s="1"/>
  <c r="N103" i="7"/>
  <c r="N191" s="1"/>
  <c r="N274" l="1"/>
  <c r="N316"/>
  <c r="N317" s="1"/>
  <c r="N283" l="1"/>
  <c r="N303" s="1"/>
  <c r="N13" i="12" l="1"/>
  <c r="N33" s="1"/>
  <c r="N35" s="1"/>
  <c r="V34" i="4" l="1"/>
  <c r="AD34" s="1"/>
  <c r="V33"/>
  <c r="AD33" s="1"/>
  <c r="V32"/>
  <c r="AD32" l="1"/>
  <c r="V31"/>
  <c r="W34"/>
  <c r="W33"/>
  <c r="AE33" s="1"/>
  <c r="W32"/>
  <c r="N20" i="3" l="1"/>
  <c r="AD31" i="4"/>
  <c r="AE32"/>
  <c r="W31"/>
  <c r="AM33"/>
  <c r="AI33"/>
  <c r="AM32"/>
  <c r="AL34"/>
  <c r="Y34"/>
  <c r="Y33"/>
  <c r="AO33" s="1"/>
  <c r="AL33"/>
  <c r="AL32"/>
  <c r="Y32"/>
  <c r="V20" i="3" l="1"/>
  <c r="Y31" i="4"/>
  <c r="AK173" i="1"/>
  <c r="O20" i="3"/>
  <c r="Q20" s="1"/>
  <c r="AK172" i="1"/>
  <c r="AL31" i="4"/>
  <c r="AI32"/>
  <c r="AH34"/>
  <c r="AH33"/>
  <c r="AH32"/>
  <c r="AO32"/>
  <c r="Z20" i="3" l="1"/>
  <c r="AD20"/>
  <c r="AH31" i="4"/>
  <c r="V49" l="1"/>
  <c r="AD49" s="1"/>
  <c r="V48"/>
  <c r="AD48" s="1"/>
  <c r="W49" l="1"/>
  <c r="W48"/>
  <c r="AE48" s="1"/>
  <c r="W47"/>
  <c r="V47" l="1"/>
  <c r="AL47" s="1"/>
  <c r="AE47"/>
  <c r="W46"/>
  <c r="AL49"/>
  <c r="AH49"/>
  <c r="Y49"/>
  <c r="AM48"/>
  <c r="AI48"/>
  <c r="AL48"/>
  <c r="Y48"/>
  <c r="AO48" s="1"/>
  <c r="AM47"/>
  <c r="Y47" l="1"/>
  <c r="Y46" s="1"/>
  <c r="AL46"/>
  <c r="AD47"/>
  <c r="AH47" s="1"/>
  <c r="V46"/>
  <c r="AK198" i="1"/>
  <c r="AK199"/>
  <c r="O23" i="3"/>
  <c r="AH48" i="4"/>
  <c r="AI47"/>
  <c r="AO47" l="1"/>
  <c r="N23" i="3"/>
  <c r="AD46" i="4"/>
  <c r="AH46"/>
  <c r="Q23" i="3" l="1"/>
  <c r="V23"/>
  <c r="Z23" l="1"/>
  <c r="AD23"/>
  <c r="AA174" i="1" l="1"/>
  <c r="AA34" i="4"/>
  <c r="AC174" i="1" l="1"/>
  <c r="AE174"/>
  <c r="AA31" i="4"/>
  <c r="AC34"/>
  <c r="AE34"/>
  <c r="AM174" i="1" l="1"/>
  <c r="AI174"/>
  <c r="AG174"/>
  <c r="S20" i="3"/>
  <c r="AC31" i="4"/>
  <c r="AE31"/>
  <c r="AO174" i="1" l="1"/>
  <c r="W20" i="3"/>
  <c r="Y20" s="1"/>
  <c r="U20"/>
  <c r="O197" i="7" l="1"/>
  <c r="Q197" s="1"/>
  <c r="O195"/>
  <c r="Q195" s="1"/>
  <c r="O194" l="1"/>
  <c r="W195"/>
  <c r="Q194" l="1"/>
  <c r="AE195"/>
  <c r="Y195"/>
  <c r="AG195" s="1"/>
  <c r="AA195"/>
  <c r="AC195" s="1"/>
  <c r="O286"/>
  <c r="Q286" s="1"/>
  <c r="O16" i="12" l="1"/>
  <c r="Q16" l="1"/>
  <c r="F30" i="5" l="1"/>
  <c r="F32"/>
  <c r="J32" l="1"/>
  <c r="J30"/>
  <c r="AH30" s="1"/>
  <c r="AL30"/>
  <c r="J31"/>
  <c r="AH32"/>
  <c r="AL32"/>
  <c r="F31"/>
  <c r="AH31" l="1"/>
  <c r="AL31"/>
  <c r="S39" i="4" l="1"/>
  <c r="W18" i="13" l="1"/>
  <c r="U18"/>
  <c r="S36" i="4"/>
  <c r="K21" i="3" s="1"/>
  <c r="U39" i="4"/>
  <c r="U36" s="1"/>
  <c r="AQ39"/>
  <c r="Y18" i="13" l="1"/>
  <c r="AI21" i="3"/>
  <c r="M21"/>
  <c r="AS39" i="4"/>
  <c r="AQ36"/>
  <c r="AK21" i="3" l="1"/>
  <c r="AS36" i="4"/>
  <c r="H77" i="5" l="1"/>
  <c r="H74"/>
  <c r="H73"/>
  <c r="G80"/>
  <c r="G76"/>
  <c r="F78"/>
  <c r="F74"/>
  <c r="AL78" l="1"/>
  <c r="J80"/>
  <c r="AM80"/>
  <c r="K78"/>
  <c r="AN73"/>
  <c r="AN77"/>
  <c r="L76"/>
  <c r="AL74"/>
  <c r="J76"/>
  <c r="AM76"/>
  <c r="K74"/>
  <c r="AN74"/>
  <c r="L80"/>
  <c r="O84"/>
  <c r="O85"/>
  <c r="S84"/>
  <c r="AA256" i="1"/>
  <c r="S85" i="5"/>
  <c r="AA257" i="1"/>
  <c r="AB255"/>
  <c r="AF255" s="1"/>
  <c r="AJ255" s="1"/>
  <c r="T83" i="5"/>
  <c r="P175" i="7"/>
  <c r="O83" i="5"/>
  <c r="AA255" i="1"/>
  <c r="S83" i="5"/>
  <c r="P83"/>
  <c r="AB256" i="1"/>
  <c r="AF256" s="1"/>
  <c r="AJ256" s="1"/>
  <c r="T84" i="5"/>
  <c r="AB257" i="1"/>
  <c r="AF257" s="1"/>
  <c r="T85" i="5"/>
  <c r="P176" i="7"/>
  <c r="P177"/>
  <c r="N76" i="5"/>
  <c r="O73"/>
  <c r="O75"/>
  <c r="O77"/>
  <c r="O80"/>
  <c r="AA242" i="1"/>
  <c r="S74" i="5"/>
  <c r="AA244" i="1"/>
  <c r="S76" i="5"/>
  <c r="S78"/>
  <c r="AA246" i="1"/>
  <c r="S80" i="5"/>
  <c r="AA248" i="1"/>
  <c r="P73" i="5"/>
  <c r="P75"/>
  <c r="P78"/>
  <c r="P80"/>
  <c r="T73"/>
  <c r="AB241" i="1"/>
  <c r="AF241" s="1"/>
  <c r="AB243"/>
  <c r="AF243" s="1"/>
  <c r="T75" i="5"/>
  <c r="AB245" i="1"/>
  <c r="AF245" s="1"/>
  <c r="T77" i="5"/>
  <c r="T80"/>
  <c r="AB248" i="1"/>
  <c r="AF248" s="1"/>
  <c r="O168" i="7"/>
  <c r="O172"/>
  <c r="P171"/>
  <c r="P77" i="5"/>
  <c r="S73"/>
  <c r="AA241" i="1"/>
  <c r="P167" i="7"/>
  <c r="N74" i="5"/>
  <c r="O74"/>
  <c r="O76"/>
  <c r="O78"/>
  <c r="AA239" i="1"/>
  <c r="AA69" i="4"/>
  <c r="AA243" i="1"/>
  <c r="S75" i="5"/>
  <c r="AA245" i="1"/>
  <c r="S77" i="5"/>
  <c r="AA247" i="1"/>
  <c r="S79" i="5"/>
  <c r="P74"/>
  <c r="P76"/>
  <c r="P79"/>
  <c r="T74"/>
  <c r="AB242" i="1"/>
  <c r="AF242" s="1"/>
  <c r="T76" i="5"/>
  <c r="AB244" i="1"/>
  <c r="AF244" s="1"/>
  <c r="AB246"/>
  <c r="AF246" s="1"/>
  <c r="T78" i="5"/>
  <c r="O166" i="7"/>
  <c r="O170"/>
  <c r="P169"/>
  <c r="O79" i="5"/>
  <c r="T79"/>
  <c r="AB247" i="1"/>
  <c r="AF247" s="1"/>
  <c r="H79" i="5"/>
  <c r="H75"/>
  <c r="G84"/>
  <c r="G85"/>
  <c r="H83"/>
  <c r="H80"/>
  <c r="F76"/>
  <c r="G74"/>
  <c r="F80"/>
  <c r="G73"/>
  <c r="G75"/>
  <c r="G77"/>
  <c r="G79"/>
  <c r="L77"/>
  <c r="AJ77" s="1"/>
  <c r="AF77" s="1"/>
  <c r="J74"/>
  <c r="AH74" s="1"/>
  <c r="AJ245" i="1" l="1"/>
  <c r="AN245"/>
  <c r="AJ243"/>
  <c r="AN243"/>
  <c r="AJ247"/>
  <c r="AN247"/>
  <c r="AJ244"/>
  <c r="AN244"/>
  <c r="AJ242"/>
  <c r="AN242"/>
  <c r="AJ248"/>
  <c r="AN248"/>
  <c r="AJ241"/>
  <c r="AN241"/>
  <c r="AJ257"/>
  <c r="AN257"/>
  <c r="AC244"/>
  <c r="AE244"/>
  <c r="AC242"/>
  <c r="AE242"/>
  <c r="AC255"/>
  <c r="AE255"/>
  <c r="AC247"/>
  <c r="AE247"/>
  <c r="AC245"/>
  <c r="AE245"/>
  <c r="AC243"/>
  <c r="AE243"/>
  <c r="AA236"/>
  <c r="AE239"/>
  <c r="AC241"/>
  <c r="AE241"/>
  <c r="AC248"/>
  <c r="AE248"/>
  <c r="AC246"/>
  <c r="AE246"/>
  <c r="AC257"/>
  <c r="AE257"/>
  <c r="AC256"/>
  <c r="AE256"/>
  <c r="P174" i="7"/>
  <c r="W85" i="5"/>
  <c r="W75"/>
  <c r="R69" i="4"/>
  <c r="L73" i="5"/>
  <c r="K75"/>
  <c r="AI75" s="1"/>
  <c r="AM79"/>
  <c r="AM75"/>
  <c r="L78"/>
  <c r="K76"/>
  <c r="AI76" s="1"/>
  <c r="AE76" s="1"/>
  <c r="J78"/>
  <c r="AJ80"/>
  <c r="AF80" s="1"/>
  <c r="AN80"/>
  <c r="K84"/>
  <c r="AI84" s="1"/>
  <c r="AE84" s="1"/>
  <c r="L84"/>
  <c r="S74" i="4"/>
  <c r="AM84" i="5"/>
  <c r="AN79"/>
  <c r="L79"/>
  <c r="AJ79" s="1"/>
  <c r="AF79" s="1"/>
  <c r="L75"/>
  <c r="K79"/>
  <c r="AI79" s="1"/>
  <c r="AE79" s="1"/>
  <c r="K73"/>
  <c r="AM77"/>
  <c r="AI73"/>
  <c r="AM73"/>
  <c r="AH80"/>
  <c r="AL80"/>
  <c r="AO80" s="1"/>
  <c r="I80"/>
  <c r="T69" i="4"/>
  <c r="L74" i="5"/>
  <c r="AJ74" s="1"/>
  <c r="AF74" s="1"/>
  <c r="AI74"/>
  <c r="AE74" s="1"/>
  <c r="AM74"/>
  <c r="AO74" s="1"/>
  <c r="AH76"/>
  <c r="AD76" s="1"/>
  <c r="AL76"/>
  <c r="K80"/>
  <c r="AI80" s="1"/>
  <c r="AE80" s="1"/>
  <c r="K85"/>
  <c r="AI85" s="1"/>
  <c r="L85"/>
  <c r="AN83"/>
  <c r="AM85"/>
  <c r="AJ75"/>
  <c r="AF75" s="1"/>
  <c r="AN75"/>
  <c r="M74"/>
  <c r="X77"/>
  <c r="AB77" s="1"/>
  <c r="I74"/>
  <c r="S82"/>
  <c r="AA66" i="4"/>
  <c r="AE69"/>
  <c r="O176" i="7"/>
  <c r="Q176" s="1"/>
  <c r="R83" i="5"/>
  <c r="R85"/>
  <c r="U85" s="1"/>
  <c r="N83"/>
  <c r="O177" i="7"/>
  <c r="Q177" s="1"/>
  <c r="O175"/>
  <c r="AA253" i="1"/>
  <c r="AA74" i="4"/>
  <c r="N85" i="5"/>
  <c r="N84"/>
  <c r="AB74" i="4"/>
  <c r="AB253" i="1"/>
  <c r="P85" i="5"/>
  <c r="X85" s="1"/>
  <c r="P84"/>
  <c r="X84" s="1"/>
  <c r="R84"/>
  <c r="U84" s="1"/>
  <c r="X83"/>
  <c r="O82"/>
  <c r="W83"/>
  <c r="W84"/>
  <c r="T82"/>
  <c r="O169" i="7"/>
  <c r="Q169" s="1"/>
  <c r="P172"/>
  <c r="Q172" s="1"/>
  <c r="P170"/>
  <c r="Q170" s="1"/>
  <c r="P168"/>
  <c r="Q168" s="1"/>
  <c r="P166"/>
  <c r="Q166" s="1"/>
  <c r="R78" i="5"/>
  <c r="U78" s="1"/>
  <c r="R74"/>
  <c r="U74" s="1"/>
  <c r="N80"/>
  <c r="R79"/>
  <c r="U79" s="1"/>
  <c r="R75"/>
  <c r="U75" s="1"/>
  <c r="N77"/>
  <c r="N75"/>
  <c r="N73"/>
  <c r="W76"/>
  <c r="X73"/>
  <c r="P72"/>
  <c r="W80"/>
  <c r="W77"/>
  <c r="AE73"/>
  <c r="W73"/>
  <c r="O72"/>
  <c r="T72"/>
  <c r="X78"/>
  <c r="X75"/>
  <c r="O167" i="7"/>
  <c r="Q167" s="1"/>
  <c r="O165"/>
  <c r="R80" i="5"/>
  <c r="U80" s="1"/>
  <c r="N78"/>
  <c r="AB69" i="4"/>
  <c r="AB239" i="1"/>
  <c r="R77" i="5"/>
  <c r="U77" s="1"/>
  <c r="R73"/>
  <c r="N79"/>
  <c r="W79"/>
  <c r="W78"/>
  <c r="W74"/>
  <c r="AD74"/>
  <c r="Q74"/>
  <c r="Q76"/>
  <c r="X79"/>
  <c r="X76"/>
  <c r="X74"/>
  <c r="S72"/>
  <c r="X80"/>
  <c r="H85"/>
  <c r="H84"/>
  <c r="F83"/>
  <c r="F85"/>
  <c r="F84"/>
  <c r="H76"/>
  <c r="K77"/>
  <c r="AI77" s="1"/>
  <c r="AE77" s="1"/>
  <c r="F77"/>
  <c r="F73"/>
  <c r="G78"/>
  <c r="F79"/>
  <c r="F75"/>
  <c r="AA80" l="1"/>
  <c r="AB74"/>
  <c r="AB75"/>
  <c r="AA76"/>
  <c r="M76"/>
  <c r="AE85"/>
  <c r="AA85"/>
  <c r="AB236" i="1"/>
  <c r="AF239"/>
  <c r="AB250"/>
  <c r="AF253"/>
  <c r="AM256"/>
  <c r="AI256"/>
  <c r="AG256"/>
  <c r="AO256" s="1"/>
  <c r="AM257"/>
  <c r="AI257"/>
  <c r="AG257"/>
  <c r="AO257" s="1"/>
  <c r="AM246"/>
  <c r="AI246"/>
  <c r="AG246"/>
  <c r="AM248"/>
  <c r="AI248"/>
  <c r="AG248"/>
  <c r="AO248" s="1"/>
  <c r="AM241"/>
  <c r="AI241"/>
  <c r="AG241"/>
  <c r="AO241" s="1"/>
  <c r="AM239"/>
  <c r="AI239"/>
  <c r="AG239"/>
  <c r="AE236"/>
  <c r="AM236" s="1"/>
  <c r="AA250"/>
  <c r="AC253"/>
  <c r="AC250" s="1"/>
  <c r="AE253"/>
  <c r="AM243"/>
  <c r="AI243"/>
  <c r="AG243"/>
  <c r="AO243" s="1"/>
  <c r="AM245"/>
  <c r="AI245"/>
  <c r="AG245"/>
  <c r="AO245" s="1"/>
  <c r="AM247"/>
  <c r="AI247"/>
  <c r="AG247"/>
  <c r="AO247" s="1"/>
  <c r="AM255"/>
  <c r="AI255"/>
  <c r="AG255"/>
  <c r="AO255" s="1"/>
  <c r="AM242"/>
  <c r="AI242"/>
  <c r="AG242"/>
  <c r="AO242" s="1"/>
  <c r="AM244"/>
  <c r="AI244"/>
  <c r="AG244"/>
  <c r="AO244" s="1"/>
  <c r="AC239"/>
  <c r="AC236" s="1"/>
  <c r="O174" i="7"/>
  <c r="Q175"/>
  <c r="Q174" s="1"/>
  <c r="H82" i="5"/>
  <c r="AB80"/>
  <c r="V74"/>
  <c r="Y74" s="1"/>
  <c r="AA74"/>
  <c r="P82"/>
  <c r="AI34" i="13"/>
  <c r="AK74" i="5"/>
  <c r="AG74" s="1"/>
  <c r="AA75"/>
  <c r="AE75"/>
  <c r="I79"/>
  <c r="AL79"/>
  <c r="AO79" s="1"/>
  <c r="J79"/>
  <c r="M79" s="1"/>
  <c r="AL77"/>
  <c r="AO77" s="1"/>
  <c r="I77"/>
  <c r="J77"/>
  <c r="M77" s="1"/>
  <c r="AL85"/>
  <c r="I85"/>
  <c r="J83"/>
  <c r="AH83" s="1"/>
  <c r="AD83" s="1"/>
  <c r="J84"/>
  <c r="M84" s="1"/>
  <c r="AJ85"/>
  <c r="AF85" s="1"/>
  <c r="AN85"/>
  <c r="L83"/>
  <c r="T66" i="4"/>
  <c r="L27" i="3" s="1"/>
  <c r="AJ27" s="1"/>
  <c r="AR69" i="4"/>
  <c r="AD80" i="5"/>
  <c r="AK80"/>
  <c r="AB79"/>
  <c r="AA79"/>
  <c r="AA77"/>
  <c r="AA84"/>
  <c r="K72"/>
  <c r="M80"/>
  <c r="I75"/>
  <c r="AL75"/>
  <c r="AO75" s="1"/>
  <c r="J75"/>
  <c r="M75" s="1"/>
  <c r="AI78"/>
  <c r="AE78" s="1"/>
  <c r="AM78"/>
  <c r="F72"/>
  <c r="AL73"/>
  <c r="I73"/>
  <c r="J73"/>
  <c r="AJ76"/>
  <c r="AF76" s="1"/>
  <c r="AN76"/>
  <c r="I84"/>
  <c r="AL84"/>
  <c r="R74" i="4"/>
  <c r="F82" i="5"/>
  <c r="AL83"/>
  <c r="J85"/>
  <c r="M85" s="1"/>
  <c r="AJ84"/>
  <c r="AF84" s="1"/>
  <c r="AN84"/>
  <c r="T74" i="4"/>
  <c r="S71"/>
  <c r="K28" i="3" s="1"/>
  <c r="AI28" s="1"/>
  <c r="AQ74" i="4"/>
  <c r="M78" i="5"/>
  <c r="AH78"/>
  <c r="AD78" s="1"/>
  <c r="L72"/>
  <c r="AJ73"/>
  <c r="AB73" s="1"/>
  <c r="R66" i="4"/>
  <c r="J27" i="3" s="1"/>
  <c r="AP69" i="4"/>
  <c r="I76" i="5"/>
  <c r="AK76"/>
  <c r="AG76" s="1"/>
  <c r="G72"/>
  <c r="AB71" i="4"/>
  <c r="AF74"/>
  <c r="AA71"/>
  <c r="AE74"/>
  <c r="S27" i="3"/>
  <c r="W27" s="1"/>
  <c r="AE66" i="4"/>
  <c r="AB66"/>
  <c r="AF69"/>
  <c r="AI35" i="13"/>
  <c r="Z74" i="4"/>
  <c r="W82" i="5"/>
  <c r="X82"/>
  <c r="Q84"/>
  <c r="V84"/>
  <c r="Q85"/>
  <c r="V85"/>
  <c r="N82"/>
  <c r="Q83"/>
  <c r="V83"/>
  <c r="R82"/>
  <c r="U83"/>
  <c r="U82" s="1"/>
  <c r="R76"/>
  <c r="R72" s="1"/>
  <c r="U73"/>
  <c r="V78"/>
  <c r="Q78"/>
  <c r="X72"/>
  <c r="Q77"/>
  <c r="V77"/>
  <c r="Q80"/>
  <c r="V80"/>
  <c r="P165" i="7"/>
  <c r="P164" s="1"/>
  <c r="Z69" i="4"/>
  <c r="O171" i="7"/>
  <c r="Q171" s="1"/>
  <c r="Q79" i="5"/>
  <c r="V79"/>
  <c r="AA73"/>
  <c r="W72"/>
  <c r="V73"/>
  <c r="Q73"/>
  <c r="N72"/>
  <c r="Q75"/>
  <c r="V75"/>
  <c r="G83"/>
  <c r="AN82" l="1"/>
  <c r="AG80"/>
  <c r="AB85"/>
  <c r="Z74"/>
  <c r="AC74" s="1"/>
  <c r="AM72"/>
  <c r="AH84"/>
  <c r="AD84" s="1"/>
  <c r="AI236" i="1"/>
  <c r="AI253"/>
  <c r="AI250" s="1"/>
  <c r="AM253"/>
  <c r="AG253"/>
  <c r="AE250"/>
  <c r="AM250" s="1"/>
  <c r="AO239"/>
  <c r="AG236"/>
  <c r="AJ253"/>
  <c r="AJ250" s="1"/>
  <c r="AF250"/>
  <c r="AN250" s="1"/>
  <c r="AJ239"/>
  <c r="AF236"/>
  <c r="O164" i="7"/>
  <c r="Q165"/>
  <c r="Q164" s="1"/>
  <c r="X35" i="13"/>
  <c r="AB76" i="5"/>
  <c r="AC35" i="13"/>
  <c r="X34"/>
  <c r="AC34"/>
  <c r="AJ34"/>
  <c r="Q35" i="14"/>
  <c r="V35" i="13"/>
  <c r="V34"/>
  <c r="AJ35"/>
  <c r="AH27" i="3"/>
  <c r="AO85" i="5"/>
  <c r="S69" i="4"/>
  <c r="G82" i="5"/>
  <c r="AM83"/>
  <c r="AM82" s="1"/>
  <c r="K83"/>
  <c r="K82" s="1"/>
  <c r="AP66" i="4"/>
  <c r="AL69"/>
  <c r="AL66" s="1"/>
  <c r="T71"/>
  <c r="L28" i="3" s="1"/>
  <c r="AJ28" s="1"/>
  <c r="AR74" i="4"/>
  <c r="AL82" i="5"/>
  <c r="R71" i="4"/>
  <c r="J28" i="3" s="1"/>
  <c r="U74" i="4"/>
  <c r="U71" s="1"/>
  <c r="AP74"/>
  <c r="AO73" i="5"/>
  <c r="AL72"/>
  <c r="AN69" i="4"/>
  <c r="AN66" s="1"/>
  <c r="AR66"/>
  <c r="AO84" i="5"/>
  <c r="AK84"/>
  <c r="AG84" s="1"/>
  <c r="AH75"/>
  <c r="Z75" s="1"/>
  <c r="AC75" s="1"/>
  <c r="AO76"/>
  <c r="AB84"/>
  <c r="AA78"/>
  <c r="AA72" s="1"/>
  <c r="AH77"/>
  <c r="Z77" s="1"/>
  <c r="AC77" s="1"/>
  <c r="AF73"/>
  <c r="AQ71" i="4"/>
  <c r="AM74"/>
  <c r="AM71" s="1"/>
  <c r="J72" i="5"/>
  <c r="M73"/>
  <c r="M72" s="1"/>
  <c r="L82"/>
  <c r="AJ83"/>
  <c r="J82"/>
  <c r="I83"/>
  <c r="I82" s="1"/>
  <c r="AH73"/>
  <c r="Z73" s="1"/>
  <c r="AI72"/>
  <c r="AE72" s="1"/>
  <c r="AH85"/>
  <c r="Z85" s="1"/>
  <c r="AC85" s="1"/>
  <c r="AH79"/>
  <c r="Z79" s="1"/>
  <c r="AC79" s="1"/>
  <c r="W35" i="13"/>
  <c r="AQ35" s="1"/>
  <c r="AC74" i="4"/>
  <c r="Z71"/>
  <c r="AD74"/>
  <c r="T27" i="3"/>
  <c r="X27" s="1"/>
  <c r="AB27" s="1"/>
  <c r="AF66" i="4"/>
  <c r="AK257" i="1"/>
  <c r="S28" i="3"/>
  <c r="W28" s="1"/>
  <c r="AE28" s="1"/>
  <c r="AE71" i="4"/>
  <c r="T28" i="3"/>
  <c r="X28" s="1"/>
  <c r="AF71" i="4"/>
  <c r="AK248" i="1"/>
  <c r="AK256"/>
  <c r="AK245"/>
  <c r="AK247"/>
  <c r="AC69" i="4"/>
  <c r="Z66"/>
  <c r="AD69"/>
  <c r="AK241" i="1"/>
  <c r="AK243"/>
  <c r="AK242"/>
  <c r="AI74" i="4"/>
  <c r="V82" i="5"/>
  <c r="Y83"/>
  <c r="Z83"/>
  <c r="Y85"/>
  <c r="Y84"/>
  <c r="Q82"/>
  <c r="Q72"/>
  <c r="Z78"/>
  <c r="Y78"/>
  <c r="U76"/>
  <c r="U72" s="1"/>
  <c r="V76"/>
  <c r="V72" s="1"/>
  <c r="Y75"/>
  <c r="Y73"/>
  <c r="Y79"/>
  <c r="Z80"/>
  <c r="AC80" s="1"/>
  <c r="Y80"/>
  <c r="Y77"/>
  <c r="AF27" i="3" l="1"/>
  <c r="Z84" i="5"/>
  <c r="AC84" s="1"/>
  <c r="AK253" i="1"/>
  <c r="M83" i="5"/>
  <c r="M82" s="1"/>
  <c r="AR35" i="13"/>
  <c r="AO253" i="1"/>
  <c r="AG250"/>
  <c r="AO250" s="1"/>
  <c r="AN35" i="13"/>
  <c r="AO83" i="5"/>
  <c r="AO82" s="1"/>
  <c r="W34" i="13"/>
  <c r="Q34" i="14"/>
  <c r="Y34" i="13"/>
  <c r="Y35"/>
  <c r="U34"/>
  <c r="AH34"/>
  <c r="AG34"/>
  <c r="AH35"/>
  <c r="AK35" s="1"/>
  <c r="AG35"/>
  <c r="AR34"/>
  <c r="AN34"/>
  <c r="U35"/>
  <c r="AM35"/>
  <c r="AA28" i="3"/>
  <c r="M28"/>
  <c r="AH28"/>
  <c r="AF28"/>
  <c r="AB28"/>
  <c r="AK85" i="5"/>
  <c r="AG85" s="1"/>
  <c r="AD85"/>
  <c r="AF83"/>
  <c r="AJ82"/>
  <c r="AF82" s="1"/>
  <c r="AB83"/>
  <c r="AB82" s="1"/>
  <c r="AK77"/>
  <c r="AG77" s="1"/>
  <c r="AD77"/>
  <c r="AN74" i="4"/>
  <c r="AN71" s="1"/>
  <c r="AR71"/>
  <c r="AI83" i="5"/>
  <c r="AK79"/>
  <c r="AG79" s="1"/>
  <c r="AD79"/>
  <c r="AK73"/>
  <c r="AH72"/>
  <c r="AD72" s="1"/>
  <c r="AD73"/>
  <c r="AK75"/>
  <c r="AG75" s="1"/>
  <c r="AD75"/>
  <c r="AP71" i="4"/>
  <c r="AS74"/>
  <c r="AL74"/>
  <c r="AL71" s="1"/>
  <c r="S66"/>
  <c r="K27" i="3" s="1"/>
  <c r="AQ69" i="4"/>
  <c r="U69"/>
  <c r="U66" s="1"/>
  <c r="AH82" i="5"/>
  <c r="AD82" s="1"/>
  <c r="R28" i="3"/>
  <c r="AC71" i="4"/>
  <c r="AD71"/>
  <c r="AK244" i="1"/>
  <c r="AK255"/>
  <c r="AK239"/>
  <c r="R27" i="3"/>
  <c r="AC66" i="4"/>
  <c r="AD66"/>
  <c r="AI71"/>
  <c r="AH74"/>
  <c r="AH71" s="1"/>
  <c r="Z82" i="5"/>
  <c r="Y82"/>
  <c r="AC73"/>
  <c r="Y76"/>
  <c r="Y72" s="1"/>
  <c r="Z76"/>
  <c r="AC76" s="1"/>
  <c r="AH69" i="4"/>
  <c r="AH66" s="1"/>
  <c r="AK250" i="1" l="1"/>
  <c r="AP34" i="13"/>
  <c r="AK34"/>
  <c r="AS34" s="1"/>
  <c r="AS35"/>
  <c r="AQ34"/>
  <c r="AM34"/>
  <c r="AL35"/>
  <c r="AO35" s="1"/>
  <c r="AP35"/>
  <c r="AL34"/>
  <c r="V27" i="3"/>
  <c r="U27"/>
  <c r="U28"/>
  <c r="V28"/>
  <c r="Y28" s="1"/>
  <c r="AI27"/>
  <c r="M27"/>
  <c r="AK28"/>
  <c r="AQ66" i="4"/>
  <c r="AM69"/>
  <c r="AM66" s="1"/>
  <c r="AI69"/>
  <c r="AI66" s="1"/>
  <c r="AS69"/>
  <c r="AG73" i="5"/>
  <c r="AI82"/>
  <c r="AE82" s="1"/>
  <c r="AE83"/>
  <c r="AA83"/>
  <c r="AK83"/>
  <c r="AS71" i="4"/>
  <c r="AO74"/>
  <c r="AO71" s="1"/>
  <c r="Z72" i="5"/>
  <c r="Z28" i="3" l="1"/>
  <c r="AC28" s="1"/>
  <c r="AG28"/>
  <c r="AD28"/>
  <c r="AO34" i="13"/>
  <c r="AE27" i="3"/>
  <c r="AA27"/>
  <c r="AK27"/>
  <c r="Y27"/>
  <c r="Z27"/>
  <c r="AD27"/>
  <c r="AK82" i="5"/>
  <c r="AG82" s="1"/>
  <c r="AG83"/>
  <c r="AA82"/>
  <c r="AC83"/>
  <c r="AC82" s="1"/>
  <c r="AS66" i="4"/>
  <c r="AO69"/>
  <c r="AO66" s="1"/>
  <c r="AC27" i="3" l="1"/>
  <c r="AG27"/>
  <c r="H32" i="5"/>
  <c r="G30"/>
  <c r="H33"/>
  <c r="H31"/>
  <c r="H30"/>
  <c r="G33"/>
  <c r="G32"/>
  <c r="G31"/>
  <c r="J33" l="1"/>
  <c r="AM31"/>
  <c r="I31"/>
  <c r="AM33"/>
  <c r="K30"/>
  <c r="AI30" s="1"/>
  <c r="K32"/>
  <c r="AN31"/>
  <c r="L30"/>
  <c r="L33"/>
  <c r="AJ33" s="1"/>
  <c r="AF33" s="1"/>
  <c r="AN32"/>
  <c r="R29" i="4"/>
  <c r="AI32" i="5"/>
  <c r="AM32"/>
  <c r="I32"/>
  <c r="S29" i="4"/>
  <c r="K31" i="5"/>
  <c r="AI31" s="1"/>
  <c r="H29"/>
  <c r="AJ30"/>
  <c r="AN30"/>
  <c r="AN33"/>
  <c r="L31"/>
  <c r="AJ31" s="1"/>
  <c r="G29"/>
  <c r="AM30"/>
  <c r="I30"/>
  <c r="T29" i="4"/>
  <c r="R31" i="5"/>
  <c r="O31"/>
  <c r="O33"/>
  <c r="AA166" i="1"/>
  <c r="S30" i="5"/>
  <c r="AA168" i="1"/>
  <c r="S32" i="5"/>
  <c r="P30"/>
  <c r="AB164" i="1"/>
  <c r="AB29" i="4"/>
  <c r="AB167" i="1"/>
  <c r="AF167" s="1"/>
  <c r="T31" i="5"/>
  <c r="AB169" i="1"/>
  <c r="AF169" s="1"/>
  <c r="AJ169" s="1"/>
  <c r="T33" i="5"/>
  <c r="P31"/>
  <c r="P125" i="7"/>
  <c r="N33" i="5"/>
  <c r="R33"/>
  <c r="O30"/>
  <c r="O32"/>
  <c r="S31"/>
  <c r="AA167" i="1"/>
  <c r="AA169"/>
  <c r="S33" i="5"/>
  <c r="P32"/>
  <c r="AB166" i="1"/>
  <c r="AF166" s="1"/>
  <c r="T30" i="5"/>
  <c r="AB168" i="1"/>
  <c r="AF168" s="1"/>
  <c r="AJ168" s="1"/>
  <c r="T32" i="5"/>
  <c r="P33"/>
  <c r="O124" i="7"/>
  <c r="P123"/>
  <c r="P124"/>
  <c r="P122"/>
  <c r="O21" i="5"/>
  <c r="AA147" i="1"/>
  <c r="S19" i="5"/>
  <c r="O19"/>
  <c r="P19"/>
  <c r="AB147" i="1"/>
  <c r="AF147" s="1"/>
  <c r="T19" i="5"/>
  <c r="P111" i="7"/>
  <c r="AA148" i="1"/>
  <c r="S20" i="5"/>
  <c r="S21"/>
  <c r="AA149" i="1"/>
  <c r="O20" i="5"/>
  <c r="P20"/>
  <c r="P21"/>
  <c r="T20"/>
  <c r="AB148" i="1"/>
  <c r="AF148" s="1"/>
  <c r="AJ148" s="1"/>
  <c r="T21" i="5"/>
  <c r="AB149" i="1"/>
  <c r="AF149" s="1"/>
  <c r="AJ149" s="1"/>
  <c r="P112" i="7"/>
  <c r="P113"/>
  <c r="S38" i="5"/>
  <c r="AA178" i="1"/>
  <c r="AC178" s="1"/>
  <c r="F33" i="5"/>
  <c r="F19"/>
  <c r="G19"/>
  <c r="H20"/>
  <c r="H21"/>
  <c r="F20"/>
  <c r="G20"/>
  <c r="G21"/>
  <c r="H19"/>
  <c r="P121" i="7" l="1"/>
  <c r="AJ167" i="1"/>
  <c r="AN167"/>
  <c r="AJ147"/>
  <c r="AN147"/>
  <c r="AJ166"/>
  <c r="AN166"/>
  <c r="AF31" i="5"/>
  <c r="AF30"/>
  <c r="X31"/>
  <c r="AB31" s="1"/>
  <c r="AC148" i="1"/>
  <c r="AE148"/>
  <c r="AC169"/>
  <c r="AE169"/>
  <c r="AB161"/>
  <c r="AF164"/>
  <c r="AN164" s="1"/>
  <c r="AC149"/>
  <c r="AE149"/>
  <c r="AC147"/>
  <c r="AE147"/>
  <c r="AC167"/>
  <c r="AE167"/>
  <c r="AC168"/>
  <c r="AE168"/>
  <c r="AC166"/>
  <c r="AE166"/>
  <c r="Q124" i="7"/>
  <c r="P110"/>
  <c r="AO32" i="5"/>
  <c r="X33"/>
  <c r="AB33" s="1"/>
  <c r="V25" i="13"/>
  <c r="AK31" i="5"/>
  <c r="AM21"/>
  <c r="I21"/>
  <c r="AL20"/>
  <c r="I20"/>
  <c r="L19"/>
  <c r="AJ19" s="1"/>
  <c r="K21"/>
  <c r="AI21" s="1"/>
  <c r="AE21" s="1"/>
  <c r="AH33"/>
  <c r="AD33" s="1"/>
  <c r="AL33"/>
  <c r="I33"/>
  <c r="I29" s="1"/>
  <c r="F29"/>
  <c r="T26" i="4"/>
  <c r="L19" i="3" s="1"/>
  <c r="AJ19" s="1"/>
  <c r="AR29" i="4"/>
  <c r="AK30" i="5"/>
  <c r="R26" i="4"/>
  <c r="J19" i="3" s="1"/>
  <c r="U29" i="4"/>
  <c r="U26" s="1"/>
  <c r="AP29"/>
  <c r="M30" i="5"/>
  <c r="AN29"/>
  <c r="L20"/>
  <c r="AJ20" s="1"/>
  <c r="AF20" s="1"/>
  <c r="K19"/>
  <c r="AI19" s="1"/>
  <c r="AE19" s="1"/>
  <c r="J19"/>
  <c r="AN21"/>
  <c r="G18"/>
  <c r="AM19"/>
  <c r="J20"/>
  <c r="L21"/>
  <c r="AJ21" s="1"/>
  <c r="AF21" s="1"/>
  <c r="H18"/>
  <c r="AN19"/>
  <c r="S19" i="4"/>
  <c r="AM20" i="5"/>
  <c r="R19" i="4"/>
  <c r="T19"/>
  <c r="AN20" i="5"/>
  <c r="K20"/>
  <c r="AI20" s="1"/>
  <c r="AE20" s="1"/>
  <c r="J21"/>
  <c r="F18"/>
  <c r="AH19"/>
  <c r="I19"/>
  <c r="I18" s="1"/>
  <c r="AL19"/>
  <c r="S34" i="4"/>
  <c r="L32" i="5"/>
  <c r="AJ32" s="1"/>
  <c r="AK32" s="1"/>
  <c r="AM29"/>
  <c r="AO30"/>
  <c r="S26" i="4"/>
  <c r="K19" i="3" s="1"/>
  <c r="AI19" s="1"/>
  <c r="AQ29" i="4"/>
  <c r="J29" i="5"/>
  <c r="M31"/>
  <c r="AO31"/>
  <c r="X21"/>
  <c r="W24" i="13"/>
  <c r="X24"/>
  <c r="AB26" i="4"/>
  <c r="AF29"/>
  <c r="X25" i="13"/>
  <c r="O123" i="7"/>
  <c r="Q123" s="1"/>
  <c r="N31" i="5"/>
  <c r="R30"/>
  <c r="N30"/>
  <c r="O122" i="7"/>
  <c r="AA164" i="1"/>
  <c r="AA29" i="4"/>
  <c r="W30" i="5"/>
  <c r="AE30"/>
  <c r="O29"/>
  <c r="V33"/>
  <c r="Q33"/>
  <c r="X30"/>
  <c r="P29"/>
  <c r="AE31"/>
  <c r="W31"/>
  <c r="AA31" s="1"/>
  <c r="T29"/>
  <c r="X32"/>
  <c r="U33"/>
  <c r="U31"/>
  <c r="R32"/>
  <c r="U32" s="1"/>
  <c r="N32"/>
  <c r="AE32"/>
  <c r="W32"/>
  <c r="AA32" s="1"/>
  <c r="W33"/>
  <c r="S29"/>
  <c r="O113" i="7"/>
  <c r="Q113" s="1"/>
  <c r="R20" i="5"/>
  <c r="U20" s="1"/>
  <c r="R19"/>
  <c r="N21"/>
  <c r="N20"/>
  <c r="AA145" i="1"/>
  <c r="AA19" i="4"/>
  <c r="W20" i="5"/>
  <c r="P18"/>
  <c r="X19"/>
  <c r="W21"/>
  <c r="X20"/>
  <c r="T18"/>
  <c r="S18"/>
  <c r="O111" i="7"/>
  <c r="AB145" i="1"/>
  <c r="AB19" i="4"/>
  <c r="R21" i="5"/>
  <c r="U21" s="1"/>
  <c r="O112" i="7"/>
  <c r="Q112" s="1"/>
  <c r="N19" i="5"/>
  <c r="W19"/>
  <c r="O18"/>
  <c r="U38"/>
  <c r="AB32" l="1"/>
  <c r="AB20"/>
  <c r="AA161" i="1"/>
  <c r="AC164"/>
  <c r="AC161" s="1"/>
  <c r="AE164"/>
  <c r="AB142"/>
  <c r="AF145"/>
  <c r="AA142"/>
  <c r="AC145"/>
  <c r="AC142" s="1"/>
  <c r="AE145"/>
  <c r="AM166"/>
  <c r="AI166"/>
  <c r="AG166"/>
  <c r="AO166" s="1"/>
  <c r="AM168"/>
  <c r="AI168"/>
  <c r="AG168"/>
  <c r="AO168" s="1"/>
  <c r="AM167"/>
  <c r="AI167"/>
  <c r="AG167"/>
  <c r="AO167" s="1"/>
  <c r="AM147"/>
  <c r="AI147"/>
  <c r="AG147"/>
  <c r="AO147" s="1"/>
  <c r="AM149"/>
  <c r="AI149"/>
  <c r="AG149"/>
  <c r="AO149" s="1"/>
  <c r="AJ164"/>
  <c r="AJ161" s="1"/>
  <c r="AF161"/>
  <c r="AN161" s="1"/>
  <c r="AM169"/>
  <c r="AI169"/>
  <c r="AG169"/>
  <c r="AO169" s="1"/>
  <c r="AM148"/>
  <c r="AI148"/>
  <c r="AG148"/>
  <c r="AO148" s="1"/>
  <c r="O110" i="7"/>
  <c r="Q111"/>
  <c r="Q110" s="1"/>
  <c r="Q122"/>
  <c r="AJ25" i="13"/>
  <c r="AN25" s="1"/>
  <c r="W26"/>
  <c r="U26"/>
  <c r="V24"/>
  <c r="U24"/>
  <c r="M19" i="3"/>
  <c r="AH19"/>
  <c r="AA20" i="5"/>
  <c r="K33"/>
  <c r="AQ26" i="4"/>
  <c r="AM29"/>
  <c r="AM26" s="1"/>
  <c r="AJ29" i="5"/>
  <c r="AF29" s="1"/>
  <c r="AF32"/>
  <c r="AJ18"/>
  <c r="AF18" s="1"/>
  <c r="AF19"/>
  <c r="AN29" i="4"/>
  <c r="AN26" s="1"/>
  <c r="AR26"/>
  <c r="AH29" i="5"/>
  <c r="AA21"/>
  <c r="AB21"/>
  <c r="M20"/>
  <c r="AM18"/>
  <c r="L29"/>
  <c r="AO20"/>
  <c r="S31" i="4"/>
  <c r="K20" i="3" s="1"/>
  <c r="U34" i="4"/>
  <c r="U31" s="1"/>
  <c r="AQ34"/>
  <c r="AO19" i="5"/>
  <c r="AL18"/>
  <c r="AK19"/>
  <c r="AH21"/>
  <c r="AK21" s="1"/>
  <c r="M21"/>
  <c r="T16" i="4"/>
  <c r="L18" i="3" s="1"/>
  <c r="AJ18" s="1"/>
  <c r="AR19" i="4"/>
  <c r="R16"/>
  <c r="J18" i="3" s="1"/>
  <c r="U19" i="4"/>
  <c r="U16" s="1"/>
  <c r="AP19"/>
  <c r="S16"/>
  <c r="K18" i="3" s="1"/>
  <c r="AI18" s="1"/>
  <c r="AQ19" i="4"/>
  <c r="J18" i="5"/>
  <c r="M19"/>
  <c r="AP26" i="4"/>
  <c r="AS29"/>
  <c r="AL29"/>
  <c r="AL26" s="1"/>
  <c r="AO33" i="5"/>
  <c r="AO29" s="1"/>
  <c r="AL29"/>
  <c r="AN18"/>
  <c r="AI18"/>
  <c r="AE18" s="1"/>
  <c r="K18"/>
  <c r="M32"/>
  <c r="L18"/>
  <c r="AH20"/>
  <c r="AK20" s="1"/>
  <c r="AO21"/>
  <c r="AJ24" i="13"/>
  <c r="AN24" s="1"/>
  <c r="AA16" i="4"/>
  <c r="AE19"/>
  <c r="AI25" i="13"/>
  <c r="AC25"/>
  <c r="AK174" i="1"/>
  <c r="AC24" i="13"/>
  <c r="AB16" i="4"/>
  <c r="AF19"/>
  <c r="AI24" i="13"/>
  <c r="AM24" s="1"/>
  <c r="AA26" i="4"/>
  <c r="AE29"/>
  <c r="T19" i="3"/>
  <c r="X19" s="1"/>
  <c r="AB19" s="1"/>
  <c r="AF26" i="4"/>
  <c r="X29" i="5"/>
  <c r="AB30"/>
  <c r="AB29" s="1"/>
  <c r="Z33"/>
  <c r="Y33"/>
  <c r="AD30"/>
  <c r="Q30"/>
  <c r="N29"/>
  <c r="AD29" s="1"/>
  <c r="V30"/>
  <c r="V31"/>
  <c r="Q31"/>
  <c r="AG31" s="1"/>
  <c r="AD31"/>
  <c r="Z29" i="4"/>
  <c r="O125" i="7"/>
  <c r="Q125" s="1"/>
  <c r="V32" i="5"/>
  <c r="AD32"/>
  <c r="Q32"/>
  <c r="AG32" s="1"/>
  <c r="W29"/>
  <c r="AA30"/>
  <c r="R29"/>
  <c r="U30"/>
  <c r="U29" s="1"/>
  <c r="Z19" i="4"/>
  <c r="X18" i="5"/>
  <c r="AB19"/>
  <c r="R18"/>
  <c r="U19"/>
  <c r="U18" s="1"/>
  <c r="AA19"/>
  <c r="W18"/>
  <c r="N18"/>
  <c r="V19"/>
  <c r="AD19"/>
  <c r="Q19"/>
  <c r="V20"/>
  <c r="AD20"/>
  <c r="Q20"/>
  <c r="Q21"/>
  <c r="V21"/>
  <c r="AG20" l="1"/>
  <c r="AA18"/>
  <c r="AG21"/>
  <c r="AR25" i="13"/>
  <c r="AD21" i="5"/>
  <c r="AB18"/>
  <c r="AR24" i="13"/>
  <c r="AF19" i="3"/>
  <c r="AJ145" i="1"/>
  <c r="AJ142" s="1"/>
  <c r="AF142"/>
  <c r="AN142" s="1"/>
  <c r="AM164"/>
  <c r="AI164"/>
  <c r="AI161" s="1"/>
  <c r="AG164"/>
  <c r="AE161"/>
  <c r="AM161" s="1"/>
  <c r="AM145"/>
  <c r="AI145"/>
  <c r="AI142" s="1"/>
  <c r="AG145"/>
  <c r="AE142"/>
  <c r="AM142" s="1"/>
  <c r="O121" i="7"/>
  <c r="Q121"/>
  <c r="M18" i="5"/>
  <c r="W25" i="13"/>
  <c r="U25"/>
  <c r="Q24" i="14"/>
  <c r="Y24" i="13"/>
  <c r="Y26"/>
  <c r="AQ24"/>
  <c r="M18" i="3"/>
  <c r="AH18"/>
  <c r="AI20"/>
  <c r="M20"/>
  <c r="AK19"/>
  <c r="AK149" i="1"/>
  <c r="AQ16" i="4"/>
  <c r="AM19"/>
  <c r="AM16" s="1"/>
  <c r="AP16"/>
  <c r="AS19"/>
  <c r="AL19"/>
  <c r="AL16" s="1"/>
  <c r="AI33" i="5"/>
  <c r="M33"/>
  <c r="M29" s="1"/>
  <c r="K29"/>
  <c r="AH18"/>
  <c r="AO18"/>
  <c r="AS26" i="4"/>
  <c r="AO29"/>
  <c r="AO26" s="1"/>
  <c r="AN19"/>
  <c r="AN16" s="1"/>
  <c r="AR16"/>
  <c r="AS34"/>
  <c r="AQ31"/>
  <c r="AM34"/>
  <c r="AM31" s="1"/>
  <c r="AI34"/>
  <c r="AI31" s="1"/>
  <c r="AD18" i="5"/>
  <c r="AK18"/>
  <c r="AC29" i="4"/>
  <c r="Z26"/>
  <c r="AD29"/>
  <c r="AK167" i="1"/>
  <c r="S19" i="3"/>
  <c r="W19" s="1"/>
  <c r="AE26" i="4"/>
  <c r="AK169" i="1"/>
  <c r="AK166"/>
  <c r="S18" i="3"/>
  <c r="W18" s="1"/>
  <c r="AA18" s="1"/>
  <c r="AE16" i="4"/>
  <c r="AK147" i="1"/>
  <c r="AK148"/>
  <c r="AC19" i="4"/>
  <c r="Z16"/>
  <c r="AD19"/>
  <c r="AK168" i="1"/>
  <c r="T18" i="3"/>
  <c r="X18" s="1"/>
  <c r="AB18" s="1"/>
  <c r="AF16" i="4"/>
  <c r="Y31" i="5"/>
  <c r="Z31"/>
  <c r="AC31" s="1"/>
  <c r="AI29" i="4"/>
  <c r="Z32" i="5"/>
  <c r="AC32" s="1"/>
  <c r="Y32"/>
  <c r="V29"/>
  <c r="Y30"/>
  <c r="Z30"/>
  <c r="Q29"/>
  <c r="AG30"/>
  <c r="Z20"/>
  <c r="AC20" s="1"/>
  <c r="Y20"/>
  <c r="AG19"/>
  <c r="Q18"/>
  <c r="AG18" s="1"/>
  <c r="Z19"/>
  <c r="Y19"/>
  <c r="V18"/>
  <c r="Y21"/>
  <c r="Z21"/>
  <c r="AC21" s="1"/>
  <c r="AI19" i="4"/>
  <c r="AF18" i="3" l="1"/>
  <c r="AO164" i="1"/>
  <c r="AG161"/>
  <c r="AO161" s="1"/>
  <c r="AO145"/>
  <c r="AG142"/>
  <c r="AO142" s="1"/>
  <c r="AH25" i="13"/>
  <c r="AG25"/>
  <c r="Q25" i="14"/>
  <c r="AH24" i="13"/>
  <c r="AG24"/>
  <c r="AQ25"/>
  <c r="AM25"/>
  <c r="Y25"/>
  <c r="AA19" i="3"/>
  <c r="AE19"/>
  <c r="AE20"/>
  <c r="AA20"/>
  <c r="AC20" s="1"/>
  <c r="AK20"/>
  <c r="AG20" s="1"/>
  <c r="AE18"/>
  <c r="AK18"/>
  <c r="AS16" i="4"/>
  <c r="AO19"/>
  <c r="AO16" s="1"/>
  <c r="AS31"/>
  <c r="AO34"/>
  <c r="AO31" s="1"/>
  <c r="AI29" i="5"/>
  <c r="AE29" s="1"/>
  <c r="AE33"/>
  <c r="AK33"/>
  <c r="AA33"/>
  <c r="Y29"/>
  <c r="AK164" i="1"/>
  <c r="AK161" s="1"/>
  <c r="AK145"/>
  <c r="AK142" s="1"/>
  <c r="R18" i="3"/>
  <c r="AC16" i="4"/>
  <c r="AD16"/>
  <c r="R19" i="3"/>
  <c r="AC26" i="4"/>
  <c r="AD26"/>
  <c r="AI16"/>
  <c r="AI26"/>
  <c r="Z29" i="5"/>
  <c r="AC30"/>
  <c r="AH29" i="4"/>
  <c r="AH26" s="1"/>
  <c r="Y18" i="5"/>
  <c r="AH19" i="4"/>
  <c r="AH16" s="1"/>
  <c r="AC19" i="5"/>
  <c r="AC18" s="1"/>
  <c r="Z18"/>
  <c r="AK24" i="13" l="1"/>
  <c r="AS24" s="1"/>
  <c r="AP24"/>
  <c r="AL24"/>
  <c r="AO24" s="1"/>
  <c r="AK25"/>
  <c r="AS25" s="1"/>
  <c r="AL25"/>
  <c r="AO25" s="1"/>
  <c r="AP25"/>
  <c r="V19" i="3"/>
  <c r="U19"/>
  <c r="U18"/>
  <c r="V18"/>
  <c r="AG33" i="5"/>
  <c r="AK29"/>
  <c r="AG29" s="1"/>
  <c r="AC33"/>
  <c r="AC29" s="1"/>
  <c r="AA29"/>
  <c r="Y19" i="3" l="1"/>
  <c r="AG19" s="1"/>
  <c r="Z19"/>
  <c r="AC19" s="1"/>
  <c r="AD19"/>
  <c r="Y18"/>
  <c r="AG18" s="1"/>
  <c r="AD18"/>
  <c r="Z18"/>
  <c r="AC18" s="1"/>
  <c r="J94" i="7" l="1"/>
  <c r="R94"/>
  <c r="V94" l="1"/>
  <c r="Z94" l="1"/>
  <c r="AD94"/>
  <c r="AT18" i="4" l="1"/>
  <c r="AW18" s="1"/>
  <c r="AT44"/>
  <c r="AW44" s="1"/>
  <c r="AT13"/>
  <c r="AW13" s="1"/>
  <c r="AT65"/>
  <c r="AW65" s="1"/>
  <c r="AT80"/>
  <c r="AW80" s="1"/>
  <c r="AT63"/>
  <c r="AW63" s="1"/>
  <c r="AT34"/>
  <c r="AW34" s="1"/>
  <c r="AT78"/>
  <c r="AW78" s="1"/>
  <c r="AT58"/>
  <c r="AW58" s="1"/>
  <c r="AT83"/>
  <c r="AW83" s="1"/>
  <c r="AT50"/>
  <c r="AW50" s="1"/>
  <c r="AT45"/>
  <c r="AW45" s="1"/>
  <c r="AT48"/>
  <c r="AW48" s="1"/>
  <c r="AT39"/>
  <c r="AW39" s="1"/>
  <c r="AT23"/>
  <c r="AW23" s="1"/>
  <c r="AT59"/>
  <c r="AW59" s="1"/>
  <c r="AT69"/>
  <c r="AW69" s="1"/>
  <c r="AT35"/>
  <c r="AW35" s="1"/>
  <c r="AT49"/>
  <c r="AW49" s="1"/>
  <c r="AT64"/>
  <c r="AW64" s="1"/>
  <c r="AT85"/>
  <c r="AW85" s="1"/>
  <c r="AT43"/>
  <c r="AW43" s="1"/>
  <c r="AT60"/>
  <c r="AW60" s="1"/>
  <c r="AT84"/>
  <c r="AW84" s="1"/>
  <c r="AT54"/>
  <c r="AW54" s="1"/>
  <c r="AT15"/>
  <c r="AW15" s="1"/>
  <c r="AT75"/>
  <c r="AW75" s="1"/>
  <c r="AT14"/>
  <c r="AW14" s="1"/>
  <c r="AT88"/>
  <c r="AW88" s="1"/>
  <c r="AT29"/>
  <c r="AW29" s="1"/>
  <c r="AT25"/>
  <c r="AW25" s="1"/>
  <c r="AT79"/>
  <c r="AW79" s="1"/>
  <c r="AT74"/>
  <c r="AW74" s="1"/>
  <c r="AT24"/>
  <c r="AW24" s="1"/>
  <c r="AT38"/>
  <c r="AW38" s="1"/>
  <c r="AT82"/>
  <c r="AT81" s="1"/>
  <c r="AT27"/>
  <c r="AT70"/>
  <c r="AW70" s="1"/>
  <c r="AT33"/>
  <c r="AW33" s="1"/>
  <c r="AT53"/>
  <c r="AW53" s="1"/>
  <c r="AT20"/>
  <c r="AW20" s="1"/>
  <c r="AT55"/>
  <c r="AW55" s="1"/>
  <c r="AT30"/>
  <c r="AW30" s="1"/>
  <c r="AT72"/>
  <c r="AW72" s="1"/>
  <c r="AT28"/>
  <c r="AW28" s="1"/>
  <c r="AT40"/>
  <c r="AW40" s="1"/>
  <c r="AT19"/>
  <c r="AW19" s="1"/>
  <c r="AT87"/>
  <c r="AT22"/>
  <c r="AW22" s="1"/>
  <c r="AT77"/>
  <c r="AT17"/>
  <c r="AT16" s="1"/>
  <c r="AT57"/>
  <c r="AT68"/>
  <c r="AW68" s="1"/>
  <c r="AT42"/>
  <c r="AW42" s="1"/>
  <c r="AT12"/>
  <c r="AW12" s="1"/>
  <c r="AT89"/>
  <c r="AW89" s="1"/>
  <c r="AT32"/>
  <c r="AW32" s="1"/>
  <c r="AT73"/>
  <c r="AW73" s="1"/>
  <c r="AT67"/>
  <c r="AW67" s="1"/>
  <c r="AT47"/>
  <c r="AT37"/>
  <c r="AW37" s="1"/>
  <c r="AT62"/>
  <c r="AT52"/>
  <c r="AW11" l="1"/>
  <c r="AW82"/>
  <c r="AW81" s="1"/>
  <c r="AW17"/>
  <c r="AW36"/>
  <c r="AW66"/>
  <c r="AW41"/>
  <c r="AT61"/>
  <c r="AT51"/>
  <c r="AT31"/>
  <c r="AW57"/>
  <c r="AT56"/>
  <c r="AW77"/>
  <c r="AT76"/>
  <c r="AT21"/>
  <c r="AW27"/>
  <c r="AT26"/>
  <c r="AT11"/>
  <c r="AW71"/>
  <c r="AT36"/>
  <c r="AW47"/>
  <c r="AT46"/>
  <c r="AT66"/>
  <c r="AW31"/>
  <c r="AT41"/>
  <c r="AW16"/>
  <c r="AW21"/>
  <c r="AT86"/>
  <c r="AT71"/>
  <c r="AW52"/>
  <c r="AW62"/>
  <c r="AW87"/>
  <c r="B9"/>
  <c r="AW51" l="1"/>
  <c r="AW26"/>
  <c r="AW76"/>
  <c r="AW56"/>
  <c r="AW86"/>
  <c r="AW61"/>
  <c r="AW46"/>
  <c r="AT9"/>
  <c r="AG12"/>
  <c r="AJ12"/>
  <c r="AK12" s="1"/>
  <c r="AG18"/>
  <c r="AG25"/>
  <c r="AJ25"/>
  <c r="AK25" s="1"/>
  <c r="AG33"/>
  <c r="AG85"/>
  <c r="AG68"/>
  <c r="AG65"/>
  <c r="AG58"/>
  <c r="AG75"/>
  <c r="AG45"/>
  <c r="AG78"/>
  <c r="AJ18"/>
  <c r="AK18" s="1"/>
  <c r="AG60"/>
  <c r="AJ60"/>
  <c r="AK60" s="1"/>
  <c r="AG28"/>
  <c r="AG88"/>
  <c r="AG29"/>
  <c r="AG74"/>
  <c r="AG19"/>
  <c r="AJ19"/>
  <c r="AK19" s="1"/>
  <c r="AG80"/>
  <c r="AG83"/>
  <c r="AG69"/>
  <c r="AJ69"/>
  <c r="AK69" s="1"/>
  <c r="AG70"/>
  <c r="AG63"/>
  <c r="AJ63"/>
  <c r="AK63" s="1"/>
  <c r="AG15"/>
  <c r="AG55"/>
  <c r="AJ55"/>
  <c r="AK55" s="1"/>
  <c r="AJ28"/>
  <c r="AK28" s="1"/>
  <c r="AG34"/>
  <c r="AG23"/>
  <c r="AJ23"/>
  <c r="AK23" s="1"/>
  <c r="AG35"/>
  <c r="AJ35"/>
  <c r="AK35" s="1"/>
  <c r="AJ85"/>
  <c r="AK85" s="1"/>
  <c r="AJ68"/>
  <c r="AK68" s="1"/>
  <c r="AJ65"/>
  <c r="AK65" s="1"/>
  <c r="AJ38"/>
  <c r="AG20"/>
  <c r="AJ20"/>
  <c r="AK20" s="1"/>
  <c r="AJ88"/>
  <c r="AK88" s="1"/>
  <c r="AG50"/>
  <c r="AJ50"/>
  <c r="AK50" s="1"/>
  <c r="AG73"/>
  <c r="AJ73"/>
  <c r="AK73" s="1"/>
  <c r="AG40"/>
  <c r="AJ83"/>
  <c r="AK83" s="1"/>
  <c r="AG53"/>
  <c r="AJ53"/>
  <c r="AK53" s="1"/>
  <c r="AJ58"/>
  <c r="AK58" s="1"/>
  <c r="AG30"/>
  <c r="AJ70"/>
  <c r="AK70" s="1"/>
  <c r="AG48"/>
  <c r="AG43"/>
  <c r="AG32"/>
  <c r="AJ74"/>
  <c r="AK74" s="1"/>
  <c r="AG22"/>
  <c r="AJ75"/>
  <c r="AK75" s="1"/>
  <c r="AG52"/>
  <c r="AJ17"/>
  <c r="AK17" s="1"/>
  <c r="AG47"/>
  <c r="AJ39"/>
  <c r="AJ80"/>
  <c r="AK80" s="1"/>
  <c r="AJ47"/>
  <c r="AK47" s="1"/>
  <c r="AJ52"/>
  <c r="AK52" s="1"/>
  <c r="AJ15"/>
  <c r="AK15" s="1"/>
  <c r="AJ49"/>
  <c r="AJ42"/>
  <c r="AK42" s="1"/>
  <c r="AJ34"/>
  <c r="AK34" s="1"/>
  <c r="AG72"/>
  <c r="AG87"/>
  <c r="AJ33"/>
  <c r="AK33" s="1"/>
  <c r="AJ45"/>
  <c r="AK45" s="1"/>
  <c r="AJ78"/>
  <c r="AK78" s="1"/>
  <c r="AJ57"/>
  <c r="AK57" s="1"/>
  <c r="AG62"/>
  <c r="AJ37"/>
  <c r="AJ67"/>
  <c r="AJ29"/>
  <c r="AK29" s="1"/>
  <c r="AG27"/>
  <c r="AJ87"/>
  <c r="AK87" s="1"/>
  <c r="AG42"/>
  <c r="AJ72"/>
  <c r="AG13"/>
  <c r="AJ40"/>
  <c r="AK40" s="1"/>
  <c r="AJ27"/>
  <c r="AG67"/>
  <c r="AJ22"/>
  <c r="AK22" s="1"/>
  <c r="AG17"/>
  <c r="AG16" s="1"/>
  <c r="AJ30"/>
  <c r="AK30" s="1"/>
  <c r="AJ13"/>
  <c r="AK13" s="1"/>
  <c r="AJ77"/>
  <c r="AJ82"/>
  <c r="AJ48"/>
  <c r="AJ43"/>
  <c r="AK43" s="1"/>
  <c r="AG82"/>
  <c r="AJ32"/>
  <c r="AG57"/>
  <c r="AG77"/>
  <c r="AJ62"/>
  <c r="AG31" l="1"/>
  <c r="AG66"/>
  <c r="AJ71"/>
  <c r="AJ46"/>
  <c r="AJ26"/>
  <c r="AG26"/>
  <c r="AG71"/>
  <c r="AJ16"/>
  <c r="AJ31"/>
  <c r="AK72"/>
  <c r="AK71" s="1"/>
  <c r="AJ66"/>
  <c r="AK48"/>
  <c r="AK16"/>
  <c r="AK32"/>
  <c r="AK31" s="1"/>
  <c r="AJ36"/>
  <c r="AW9"/>
  <c r="AK62"/>
  <c r="AK82"/>
  <c r="AK77"/>
  <c r="AK27"/>
  <c r="AK26" s="1"/>
  <c r="AK67"/>
  <c r="AK66" s="1"/>
  <c r="T142" i="7" l="1"/>
  <c r="L232" l="1"/>
  <c r="H293"/>
  <c r="L142"/>
  <c r="X142"/>
  <c r="H23" i="12" l="1"/>
  <c r="L23" s="1"/>
  <c r="L293" i="7"/>
  <c r="AF142"/>
  <c r="AB142"/>
  <c r="L229"/>
  <c r="T232" l="1"/>
  <c r="S232"/>
  <c r="U232" l="1"/>
  <c r="S229"/>
  <c r="W232"/>
  <c r="T229"/>
  <c r="T293" s="1"/>
  <c r="X232"/>
  <c r="S142"/>
  <c r="S293" l="1"/>
  <c r="U293" s="1"/>
  <c r="U229"/>
  <c r="U142"/>
  <c r="Y232"/>
  <c r="AF232"/>
  <c r="X229"/>
  <c r="AF229" s="1"/>
  <c r="AB232"/>
  <c r="AB229" s="1"/>
  <c r="W229"/>
  <c r="Y229" s="1"/>
  <c r="W293"/>
  <c r="W142"/>
  <c r="K142"/>
  <c r="X293"/>
  <c r="T23" i="12"/>
  <c r="X23" s="1"/>
  <c r="S23" l="1"/>
  <c r="U23" s="1"/>
  <c r="M142" i="7"/>
  <c r="Y142"/>
  <c r="Y293"/>
  <c r="AB23" i="12"/>
  <c r="AF23"/>
  <c r="AA142" i="7"/>
  <c r="AE142"/>
  <c r="AF293"/>
  <c r="AB293"/>
  <c r="W23" i="12"/>
  <c r="Y23" s="1"/>
  <c r="AC142" i="7" l="1"/>
  <c r="AG142"/>
  <c r="F286" l="1"/>
  <c r="J197"/>
  <c r="F16" i="12" l="1"/>
  <c r="J286" i="7"/>
  <c r="J194"/>
  <c r="J16" i="12" l="1"/>
  <c r="J107" i="7" l="1"/>
  <c r="J106"/>
  <c r="R108"/>
  <c r="R107"/>
  <c r="R106"/>
  <c r="R105"/>
  <c r="R197"/>
  <c r="R104" l="1"/>
  <c r="R194"/>
  <c r="V197"/>
  <c r="AD197" s="1"/>
  <c r="V105"/>
  <c r="J108"/>
  <c r="V106"/>
  <c r="AD106" s="1"/>
  <c r="V107"/>
  <c r="Z107" s="1"/>
  <c r="V108"/>
  <c r="J105"/>
  <c r="AD107"/>
  <c r="J104" l="1"/>
  <c r="V104"/>
  <c r="R286"/>
  <c r="Z106"/>
  <c r="R16" i="12"/>
  <c r="AD105" i="7"/>
  <c r="Z105"/>
  <c r="AD108"/>
  <c r="Z108"/>
  <c r="V194"/>
  <c r="AD194" s="1"/>
  <c r="Z197"/>
  <c r="V286" l="1"/>
  <c r="Z104"/>
  <c r="AD104"/>
  <c r="V17" i="14"/>
  <c r="Z194" i="7"/>
  <c r="V16" i="12"/>
  <c r="AD16" s="1"/>
  <c r="J17" i="14"/>
  <c r="Z286" i="7" l="1"/>
  <c r="AD286"/>
  <c r="AD17" i="14"/>
  <c r="Z17"/>
  <c r="Z16" i="12"/>
  <c r="R116" i="7" l="1"/>
  <c r="R118"/>
  <c r="R117"/>
  <c r="R207"/>
  <c r="R115" l="1"/>
  <c r="R172"/>
  <c r="F287"/>
  <c r="J207"/>
  <c r="J117"/>
  <c r="R204"/>
  <c r="V207"/>
  <c r="V117"/>
  <c r="V118"/>
  <c r="J116"/>
  <c r="J118"/>
  <c r="V116"/>
  <c r="V115" l="1"/>
  <c r="J115"/>
  <c r="AD115" s="1"/>
  <c r="R287"/>
  <c r="R17" i="12" s="1"/>
  <c r="S170" i="7"/>
  <c r="W170" s="1"/>
  <c r="T170"/>
  <c r="X170" s="1"/>
  <c r="T166"/>
  <c r="X166" s="1"/>
  <c r="T169"/>
  <c r="X169" s="1"/>
  <c r="T165"/>
  <c r="AD118"/>
  <c r="Z118"/>
  <c r="Z116"/>
  <c r="AD116"/>
  <c r="F17" i="12"/>
  <c r="J287" i="7"/>
  <c r="T172"/>
  <c r="X172" s="1"/>
  <c r="T168"/>
  <c r="X168" s="1"/>
  <c r="T171"/>
  <c r="X171" s="1"/>
  <c r="T167"/>
  <c r="X167" s="1"/>
  <c r="J172"/>
  <c r="J171"/>
  <c r="J169"/>
  <c r="J168"/>
  <c r="J167"/>
  <c r="J166"/>
  <c r="J170"/>
  <c r="V204"/>
  <c r="AD117"/>
  <c r="Z117"/>
  <c r="AD207"/>
  <c r="Z207"/>
  <c r="J204"/>
  <c r="V172"/>
  <c r="R171"/>
  <c r="R169"/>
  <c r="R168"/>
  <c r="R167"/>
  <c r="R166"/>
  <c r="R165"/>
  <c r="R252"/>
  <c r="R170"/>
  <c r="U170" l="1"/>
  <c r="V287"/>
  <c r="Z287" s="1"/>
  <c r="AD204"/>
  <c r="R164"/>
  <c r="Z115"/>
  <c r="T164"/>
  <c r="T252"/>
  <c r="R249"/>
  <c r="V252"/>
  <c r="V166"/>
  <c r="V168"/>
  <c r="Z168" s="1"/>
  <c r="V171"/>
  <c r="Z171" s="1"/>
  <c r="J165"/>
  <c r="AD167"/>
  <c r="AD172"/>
  <c r="Z172"/>
  <c r="J23" i="14"/>
  <c r="J17" i="12"/>
  <c r="V17"/>
  <c r="V170" i="7"/>
  <c r="AD170" s="1"/>
  <c r="V165"/>
  <c r="V167"/>
  <c r="V169"/>
  <c r="AD169" s="1"/>
  <c r="Z204"/>
  <c r="F297"/>
  <c r="J252"/>
  <c r="AD166"/>
  <c r="Z166"/>
  <c r="AD168"/>
  <c r="AD171"/>
  <c r="AD287"/>
  <c r="V23" i="14"/>
  <c r="X165" i="7"/>
  <c r="X164" s="1"/>
  <c r="Z169" l="1"/>
  <c r="V164"/>
  <c r="Z167"/>
  <c r="Z170"/>
  <c r="Y170"/>
  <c r="J164"/>
  <c r="AD164" s="1"/>
  <c r="R297"/>
  <c r="V297" s="1"/>
  <c r="F27" i="12"/>
  <c r="J297" i="7"/>
  <c r="L171"/>
  <c r="L172"/>
  <c r="S167"/>
  <c r="U167" s="1"/>
  <c r="S165"/>
  <c r="AD17" i="12"/>
  <c r="Z17"/>
  <c r="V249" i="7"/>
  <c r="T249"/>
  <c r="T297" s="1"/>
  <c r="X252"/>
  <c r="X249" s="1"/>
  <c r="L170"/>
  <c r="S166"/>
  <c r="U166" s="1"/>
  <c r="AD252"/>
  <c r="Z252"/>
  <c r="J249"/>
  <c r="L167"/>
  <c r="L168"/>
  <c r="Z23" i="14"/>
  <c r="AD23"/>
  <c r="AD165" i="7"/>
  <c r="Z165"/>
  <c r="L169"/>
  <c r="L166"/>
  <c r="R27" i="12" l="1"/>
  <c r="AD249" i="7"/>
  <c r="U165"/>
  <c r="Z164"/>
  <c r="V27" i="12"/>
  <c r="V34" i="14"/>
  <c r="S168" i="7"/>
  <c r="U168" s="1"/>
  <c r="S169"/>
  <c r="U169" s="1"/>
  <c r="W166"/>
  <c r="Y166" s="1"/>
  <c r="AF170"/>
  <c r="AB170"/>
  <c r="L165"/>
  <c r="L164" s="1"/>
  <c r="W167"/>
  <c r="Y167" s="1"/>
  <c r="AF172"/>
  <c r="AB172"/>
  <c r="AF171"/>
  <c r="AB171"/>
  <c r="J34" i="14"/>
  <c r="J27" i="12"/>
  <c r="S171" i="7"/>
  <c r="U171" s="1"/>
  <c r="S252"/>
  <c r="U252" s="1"/>
  <c r="AF166"/>
  <c r="AB166"/>
  <c r="L252"/>
  <c r="H297"/>
  <c r="AF169"/>
  <c r="AB169"/>
  <c r="AF168"/>
  <c r="AB168"/>
  <c r="AF167"/>
  <c r="AB167"/>
  <c r="Z249"/>
  <c r="T27" i="12"/>
  <c r="X27" s="1"/>
  <c r="X297" i="7"/>
  <c r="W165"/>
  <c r="AD297"/>
  <c r="Z297"/>
  <c r="S172"/>
  <c r="U172" s="1"/>
  <c r="Y165" l="1"/>
  <c r="S164"/>
  <c r="U164"/>
  <c r="K172"/>
  <c r="M172" s="1"/>
  <c r="K170"/>
  <c r="M170" s="1"/>
  <c r="K171"/>
  <c r="M171" s="1"/>
  <c r="X34" i="14"/>
  <c r="K168" i="7"/>
  <c r="M168" s="1"/>
  <c r="H27" i="12"/>
  <c r="W171" i="7"/>
  <c r="Y171" s="1"/>
  <c r="AD34" i="14"/>
  <c r="Z34"/>
  <c r="W168" i="7"/>
  <c r="Y168" s="1"/>
  <c r="G297"/>
  <c r="I297" s="1"/>
  <c r="K252"/>
  <c r="M252" s="1"/>
  <c r="K166"/>
  <c r="M166" s="1"/>
  <c r="K167"/>
  <c r="M167" s="1"/>
  <c r="W172"/>
  <c r="Y172" s="1"/>
  <c r="K169"/>
  <c r="M169" s="1"/>
  <c r="AF252"/>
  <c r="AB252"/>
  <c r="S249"/>
  <c r="W252"/>
  <c r="Y252" s="1"/>
  <c r="Z27" i="12"/>
  <c r="AD27"/>
  <c r="AF165" i="7"/>
  <c r="AB165"/>
  <c r="AB164" s="1"/>
  <c r="AF164"/>
  <c r="W169"/>
  <c r="Y169" s="1"/>
  <c r="S297" l="1"/>
  <c r="U297" s="1"/>
  <c r="U249"/>
  <c r="W164"/>
  <c r="Y164"/>
  <c r="S27" i="12"/>
  <c r="AE167" i="7"/>
  <c r="AA167"/>
  <c r="AC167" s="1"/>
  <c r="AG167"/>
  <c r="G27" i="12"/>
  <c r="K297" i="7"/>
  <c r="AE168"/>
  <c r="AA168"/>
  <c r="AC168" s="1"/>
  <c r="AG168"/>
  <c r="AE170"/>
  <c r="AA170"/>
  <c r="AC170" s="1"/>
  <c r="AG170"/>
  <c r="W249"/>
  <c r="Y249" s="1"/>
  <c r="AE169"/>
  <c r="AA169"/>
  <c r="AC169" s="1"/>
  <c r="AG169"/>
  <c r="AE166"/>
  <c r="AA166"/>
  <c r="AC166" s="1"/>
  <c r="AG166"/>
  <c r="AE252"/>
  <c r="K249"/>
  <c r="AA252"/>
  <c r="AC252" s="1"/>
  <c r="L34" i="14"/>
  <c r="AE171" i="7"/>
  <c r="AA171"/>
  <c r="AC171" s="1"/>
  <c r="AG171"/>
  <c r="AE172"/>
  <c r="AA172"/>
  <c r="AC172" s="1"/>
  <c r="AG172"/>
  <c r="U34" i="14" l="1"/>
  <c r="W297" i="7"/>
  <c r="Y297" s="1"/>
  <c r="AE249"/>
  <c r="AG252"/>
  <c r="K27" i="12"/>
  <c r="I27"/>
  <c r="W34" i="14"/>
  <c r="W27" i="12"/>
  <c r="Y27" s="1"/>
  <c r="U27"/>
  <c r="AF34" i="14"/>
  <c r="AB34"/>
  <c r="AA249" i="7"/>
  <c r="AE297" l="1"/>
  <c r="AA297"/>
  <c r="Y34" i="14"/>
  <c r="AE27" i="12"/>
  <c r="AA27"/>
  <c r="T144" i="7" l="1"/>
  <c r="X144" s="1"/>
  <c r="T143"/>
  <c r="T141" l="1"/>
  <c r="S144"/>
  <c r="W144" s="1"/>
  <c r="S143"/>
  <c r="X143"/>
  <c r="X141" s="1"/>
  <c r="X20" i="14"/>
  <c r="R143" i="7"/>
  <c r="R144"/>
  <c r="U144" l="1"/>
  <c r="S141"/>
  <c r="U143"/>
  <c r="U141" s="1"/>
  <c r="R141"/>
  <c r="V144"/>
  <c r="Y144" s="1"/>
  <c r="V143"/>
  <c r="J143"/>
  <c r="J144"/>
  <c r="L144"/>
  <c r="W143"/>
  <c r="W141" s="1"/>
  <c r="W20" i="14"/>
  <c r="Y143" i="7" l="1"/>
  <c r="Y141" s="1"/>
  <c r="V141"/>
  <c r="J141"/>
  <c r="J20" i="14"/>
  <c r="AF144" i="7"/>
  <c r="AB144"/>
  <c r="L143"/>
  <c r="L141" s="1"/>
  <c r="V20" i="14"/>
  <c r="Y20" s="1"/>
  <c r="U20"/>
  <c r="AD144" i="7"/>
  <c r="Z144"/>
  <c r="AD143"/>
  <c r="AD141"/>
  <c r="Z143"/>
  <c r="AD20" i="14" l="1"/>
  <c r="Z141" i="7"/>
  <c r="K143"/>
  <c r="AF143"/>
  <c r="AB143"/>
  <c r="AB141" s="1"/>
  <c r="AF141"/>
  <c r="K144"/>
  <c r="M144" s="1"/>
  <c r="Z20" i="14"/>
  <c r="K141" i="7" l="1"/>
  <c r="M143"/>
  <c r="M141" s="1"/>
  <c r="AE144"/>
  <c r="AA144"/>
  <c r="AC144" s="1"/>
  <c r="AG144"/>
  <c r="AA143"/>
  <c r="AE141"/>
  <c r="AE143"/>
  <c r="AA141" l="1"/>
  <c r="AC143"/>
  <c r="AC141" s="1"/>
  <c r="AG141"/>
  <c r="AG143"/>
  <c r="R111" l="1"/>
  <c r="R113"/>
  <c r="R112" l="1"/>
  <c r="R110" s="1"/>
  <c r="T111"/>
  <c r="V113"/>
  <c r="T112"/>
  <c r="X112" s="1"/>
  <c r="V111"/>
  <c r="T113"/>
  <c r="X113" s="1"/>
  <c r="T110" l="1"/>
  <c r="R202"/>
  <c r="L113"/>
  <c r="L112"/>
  <c r="X111"/>
  <c r="X110" s="1"/>
  <c r="V112"/>
  <c r="K112"/>
  <c r="S111"/>
  <c r="S202"/>
  <c r="K113"/>
  <c r="U111" l="1"/>
  <c r="V110"/>
  <c r="J112"/>
  <c r="M112" s="1"/>
  <c r="W202"/>
  <c r="W199" s="1"/>
  <c r="S199"/>
  <c r="S288" s="1"/>
  <c r="S112"/>
  <c r="U112" s="1"/>
  <c r="S113"/>
  <c r="U113" s="1"/>
  <c r="R199"/>
  <c r="V202"/>
  <c r="J113"/>
  <c r="M113" s="1"/>
  <c r="W111"/>
  <c r="AF112"/>
  <c r="AB112"/>
  <c r="AF113"/>
  <c r="AB113"/>
  <c r="R288" l="1"/>
  <c r="V288" s="1"/>
  <c r="S110"/>
  <c r="W24" i="14" s="1"/>
  <c r="Y111" i="7"/>
  <c r="U110"/>
  <c r="K202"/>
  <c r="G288"/>
  <c r="L111"/>
  <c r="L110" s="1"/>
  <c r="W113"/>
  <c r="Y113" s="1"/>
  <c r="K111"/>
  <c r="K110" s="1"/>
  <c r="J111"/>
  <c r="L202"/>
  <c r="H288"/>
  <c r="AD113"/>
  <c r="Z113"/>
  <c r="V199"/>
  <c r="F288"/>
  <c r="J202"/>
  <c r="W112"/>
  <c r="Y112" s="1"/>
  <c r="W288"/>
  <c r="S18" i="12"/>
  <c r="W18" s="1"/>
  <c r="AD112" i="7"/>
  <c r="Z112"/>
  <c r="R18" i="12" l="1"/>
  <c r="V18" s="1"/>
  <c r="M202" i="7"/>
  <c r="I288"/>
  <c r="J110"/>
  <c r="M111"/>
  <c r="M110" s="1"/>
  <c r="W110"/>
  <c r="Y110"/>
  <c r="F18" i="12"/>
  <c r="J288" i="7"/>
  <c r="L199"/>
  <c r="AD111"/>
  <c r="Z111"/>
  <c r="AE111"/>
  <c r="AA111"/>
  <c r="AA113"/>
  <c r="AC113" s="1"/>
  <c r="AE113"/>
  <c r="AF111"/>
  <c r="AB111"/>
  <c r="AB110" s="1"/>
  <c r="K24" i="14"/>
  <c r="K288" i="7"/>
  <c r="G18" i="12"/>
  <c r="K18" s="1"/>
  <c r="AE112" i="7"/>
  <c r="AA112"/>
  <c r="AC112" s="1"/>
  <c r="AD202"/>
  <c r="J199"/>
  <c r="Z202"/>
  <c r="L24" i="14"/>
  <c r="H18" i="12"/>
  <c r="L18" s="1"/>
  <c r="L288" i="7"/>
  <c r="V24" i="14"/>
  <c r="AE202" i="7"/>
  <c r="AA202"/>
  <c r="AA199" s="1"/>
  <c r="K199"/>
  <c r="AG112"/>
  <c r="AG113"/>
  <c r="M199" l="1"/>
  <c r="M288"/>
  <c r="Z110"/>
  <c r="AC111"/>
  <c r="AC110" s="1"/>
  <c r="AA110"/>
  <c r="AD199"/>
  <c r="AA18" i="12"/>
  <c r="AE18"/>
  <c r="AE24" i="14"/>
  <c r="AA24"/>
  <c r="AG111" i="7"/>
  <c r="J18" i="12"/>
  <c r="I18"/>
  <c r="AE199" i="7"/>
  <c r="Z199"/>
  <c r="AE288"/>
  <c r="AA288"/>
  <c r="AF110"/>
  <c r="AE110"/>
  <c r="AD110"/>
  <c r="AD288"/>
  <c r="Z288"/>
  <c r="J24" i="14"/>
  <c r="I24"/>
  <c r="AL24" s="1"/>
  <c r="AN24" s="1"/>
  <c r="M24" l="1"/>
  <c r="AD24"/>
  <c r="Z24"/>
  <c r="M18" i="12"/>
  <c r="AD18"/>
  <c r="Z18"/>
  <c r="AG110" i="7"/>
  <c r="R87" l="1"/>
  <c r="L87" l="1"/>
  <c r="L85"/>
  <c r="V87"/>
  <c r="K86"/>
  <c r="R85"/>
  <c r="S87"/>
  <c r="W87" s="1"/>
  <c r="L86"/>
  <c r="AF86" s="1"/>
  <c r="R86"/>
  <c r="K85"/>
  <c r="K84" l="1"/>
  <c r="V86"/>
  <c r="J86"/>
  <c r="M86" s="1"/>
  <c r="V85"/>
  <c r="AF85"/>
  <c r="J87"/>
  <c r="S84"/>
  <c r="T84"/>
  <c r="R84"/>
  <c r="L84"/>
  <c r="L82" s="1"/>
  <c r="J85"/>
  <c r="M85" s="1"/>
  <c r="R82" l="1"/>
  <c r="U84"/>
  <c r="H281"/>
  <c r="H11" i="12" s="1"/>
  <c r="L11" s="1"/>
  <c r="H313" i="7"/>
  <c r="L11" i="14"/>
  <c r="V84" i="7"/>
  <c r="Z87"/>
  <c r="AD87"/>
  <c r="Z85"/>
  <c r="AD85"/>
  <c r="X84"/>
  <c r="AF84" s="1"/>
  <c r="J84"/>
  <c r="Z86"/>
  <c r="AD86"/>
  <c r="M84" l="1"/>
  <c r="J82"/>
  <c r="AD82" s="1"/>
  <c r="AD313" s="1"/>
  <c r="V82"/>
  <c r="V313" s="1"/>
  <c r="L281"/>
  <c r="L313"/>
  <c r="F281"/>
  <c r="F313"/>
  <c r="R281"/>
  <c r="R313"/>
  <c r="AB84"/>
  <c r="Z84"/>
  <c r="AD84"/>
  <c r="J313" l="1"/>
  <c r="Z82"/>
  <c r="Z313" s="1"/>
  <c r="J281"/>
  <c r="R11" i="12"/>
  <c r="V11" s="1"/>
  <c r="V281" i="7"/>
  <c r="Z281" s="1"/>
  <c r="F11" i="12"/>
  <c r="AD281" i="7"/>
  <c r="V11" i="14"/>
  <c r="J11"/>
  <c r="J11" i="12" l="1"/>
  <c r="Z11" s="1"/>
  <c r="AD11" i="14"/>
  <c r="Z11"/>
  <c r="AD11" i="12" l="1"/>
  <c r="R101" i="7"/>
  <c r="J101" l="1"/>
  <c r="R100"/>
  <c r="V101"/>
  <c r="Z101" l="1"/>
  <c r="AD101"/>
  <c r="J100"/>
  <c r="V100"/>
  <c r="Z100" l="1"/>
  <c r="AD100"/>
  <c r="R97"/>
  <c r="R99"/>
  <c r="J99"/>
  <c r="AD99" l="1"/>
  <c r="J98"/>
  <c r="V97"/>
  <c r="V99"/>
  <c r="J97"/>
  <c r="R98"/>
  <c r="AD98" l="1"/>
  <c r="V98"/>
  <c r="Z97"/>
  <c r="AD97"/>
  <c r="R96"/>
  <c r="Z99"/>
  <c r="R92" l="1"/>
  <c r="V96"/>
  <c r="R95"/>
  <c r="J96"/>
  <c r="J95"/>
  <c r="Z98"/>
  <c r="Z96" l="1"/>
  <c r="AD96"/>
  <c r="V95"/>
  <c r="AD95" s="1"/>
  <c r="J93"/>
  <c r="V92"/>
  <c r="R93"/>
  <c r="J92" l="1"/>
  <c r="AD93"/>
  <c r="Z95"/>
  <c r="V93"/>
  <c r="J91" l="1"/>
  <c r="Z92"/>
  <c r="AD92"/>
  <c r="R91"/>
  <c r="Z93"/>
  <c r="AD91" l="1"/>
  <c r="V91"/>
  <c r="Z91" l="1"/>
  <c r="R90"/>
  <c r="R89" l="1"/>
  <c r="R189"/>
  <c r="R188"/>
  <c r="V90"/>
  <c r="J90"/>
  <c r="J89" l="1"/>
  <c r="R187"/>
  <c r="V89"/>
  <c r="F314"/>
  <c r="R314"/>
  <c r="J13" i="14"/>
  <c r="V314" i="7"/>
  <c r="V188"/>
  <c r="J189"/>
  <c r="Z90"/>
  <c r="AD90"/>
  <c r="V13" i="14"/>
  <c r="R272" i="7"/>
  <c r="V189"/>
  <c r="Z89" l="1"/>
  <c r="V187"/>
  <c r="AD89"/>
  <c r="AD314" s="1"/>
  <c r="J314"/>
  <c r="R269"/>
  <c r="V272"/>
  <c r="F301"/>
  <c r="J272"/>
  <c r="AD189"/>
  <c r="Z189"/>
  <c r="Z13" i="14"/>
  <c r="AD13"/>
  <c r="Z314" i="7"/>
  <c r="R301" l="1"/>
  <c r="R31" i="12" s="1"/>
  <c r="R267" i="7"/>
  <c r="J188"/>
  <c r="AD272"/>
  <c r="Z272"/>
  <c r="J269"/>
  <c r="F31" i="12"/>
  <c r="J301" i="7"/>
  <c r="V269"/>
  <c r="J185"/>
  <c r="V301" l="1"/>
  <c r="Z301" s="1"/>
  <c r="V38" i="14"/>
  <c r="J187" i="7"/>
  <c r="AD187" s="1"/>
  <c r="AD269"/>
  <c r="AD301"/>
  <c r="J31" i="12"/>
  <c r="Z269" i="7"/>
  <c r="J38" i="14"/>
  <c r="V31" i="12"/>
  <c r="Z188" i="7"/>
  <c r="AD188"/>
  <c r="R264"/>
  <c r="V267"/>
  <c r="R300" l="1"/>
  <c r="V300" s="1"/>
  <c r="Z187"/>
  <c r="F300"/>
  <c r="J267"/>
  <c r="V264"/>
  <c r="AD31" i="12"/>
  <c r="R30"/>
  <c r="Z31"/>
  <c r="AD38" i="14"/>
  <c r="Z38"/>
  <c r="J184" i="7" l="1"/>
  <c r="J264"/>
  <c r="Z267"/>
  <c r="AD267"/>
  <c r="V30" i="12"/>
  <c r="J300" i="7"/>
  <c r="F30" i="12"/>
  <c r="J183" i="7" l="1"/>
  <c r="AD264"/>
  <c r="J30" i="12"/>
  <c r="J37" i="14"/>
  <c r="Z264" i="7"/>
  <c r="AD300"/>
  <c r="Z300"/>
  <c r="R177" l="1"/>
  <c r="T177"/>
  <c r="X177" s="1"/>
  <c r="AD30" i="12"/>
  <c r="Z30"/>
  <c r="S257" i="7" l="1"/>
  <c r="S176"/>
  <c r="W176" s="1"/>
  <c r="S177"/>
  <c r="W177" s="1"/>
  <c r="V177"/>
  <c r="T257"/>
  <c r="T175"/>
  <c r="T176"/>
  <c r="X176" s="1"/>
  <c r="L177"/>
  <c r="T174" l="1"/>
  <c r="Y177"/>
  <c r="U177"/>
  <c r="J177"/>
  <c r="R176"/>
  <c r="U176" s="1"/>
  <c r="X175"/>
  <c r="X174" s="1"/>
  <c r="W257"/>
  <c r="W254" s="1"/>
  <c r="S254"/>
  <c r="S298" s="1"/>
  <c r="R175"/>
  <c r="AF177"/>
  <c r="AB177"/>
  <c r="X257"/>
  <c r="X254" s="1"/>
  <c r="T254"/>
  <c r="T298" s="1"/>
  <c r="R257"/>
  <c r="U257" s="1"/>
  <c r="L176"/>
  <c r="S175"/>
  <c r="S174" s="1"/>
  <c r="R174" l="1"/>
  <c r="U175"/>
  <c r="U174" s="1"/>
  <c r="F298"/>
  <c r="J257"/>
  <c r="AF176"/>
  <c r="AB176"/>
  <c r="R254"/>
  <c r="V257"/>
  <c r="Y257" s="1"/>
  <c r="L175"/>
  <c r="L174" s="1"/>
  <c r="W298"/>
  <c r="S28" i="12"/>
  <c r="W28" s="1"/>
  <c r="AD177" i="7"/>
  <c r="Z177"/>
  <c r="H298"/>
  <c r="L257"/>
  <c r="W175"/>
  <c r="W174" s="1"/>
  <c r="X298"/>
  <c r="T28" i="12"/>
  <c r="X28" s="1"/>
  <c r="J175" i="7"/>
  <c r="V175"/>
  <c r="V176"/>
  <c r="Y176" s="1"/>
  <c r="K176"/>
  <c r="R298" l="1"/>
  <c r="U298" s="1"/>
  <c r="U254"/>
  <c r="V174"/>
  <c r="Y175"/>
  <c r="Y174" s="1"/>
  <c r="W35" i="14"/>
  <c r="AD175" i="7"/>
  <c r="Z175"/>
  <c r="AF257"/>
  <c r="L254"/>
  <c r="AF254" s="1"/>
  <c r="AB257"/>
  <c r="AB254" s="1"/>
  <c r="AF175"/>
  <c r="AF174"/>
  <c r="AB175"/>
  <c r="AB174" s="1"/>
  <c r="V254"/>
  <c r="Y254" s="1"/>
  <c r="J254"/>
  <c r="AD257"/>
  <c r="Z257"/>
  <c r="J298"/>
  <c r="F28" i="12"/>
  <c r="AE176" i="7"/>
  <c r="AA176"/>
  <c r="X35" i="14"/>
  <c r="L298" i="7"/>
  <c r="H28" i="12"/>
  <c r="L28" s="1"/>
  <c r="R28"/>
  <c r="V298" i="7" l="1"/>
  <c r="Y298" s="1"/>
  <c r="AD254"/>
  <c r="AB28" i="12"/>
  <c r="AF28"/>
  <c r="J28"/>
  <c r="J176" i="7"/>
  <c r="U35" i="14"/>
  <c r="V35"/>
  <c r="V28" i="12"/>
  <c r="Y28" s="1"/>
  <c r="U28"/>
  <c r="AF298" i="7"/>
  <c r="AB298"/>
  <c r="AD298"/>
  <c r="Z254"/>
  <c r="Z298" l="1"/>
  <c r="M176"/>
  <c r="J174"/>
  <c r="AD174" s="1"/>
  <c r="Z176"/>
  <c r="AD176"/>
  <c r="Z28" i="12"/>
  <c r="AD28"/>
  <c r="Y35" i="14"/>
  <c r="J35"/>
  <c r="AC176" i="7" l="1"/>
  <c r="Z174"/>
  <c r="AD35" i="14"/>
  <c r="Z35"/>
  <c r="AG176" i="7"/>
  <c r="R158" l="1"/>
  <c r="J158"/>
  <c r="V158" l="1"/>
  <c r="AD158" s="1"/>
  <c r="Z158" l="1"/>
  <c r="R156"/>
  <c r="V156" l="1"/>
  <c r="J156"/>
  <c r="R157"/>
  <c r="V157" l="1"/>
  <c r="AD156"/>
  <c r="Z156"/>
  <c r="J157"/>
  <c r="AD157" l="1"/>
  <c r="R155"/>
  <c r="Z157"/>
  <c r="V155" l="1"/>
  <c r="R154"/>
  <c r="J155"/>
  <c r="J154" l="1"/>
  <c r="AD155"/>
  <c r="Z155"/>
  <c r="V154"/>
  <c r="AD154" l="1"/>
  <c r="Z154"/>
  <c r="R150" l="1"/>
  <c r="R242"/>
  <c r="R153"/>
  <c r="R152" l="1"/>
  <c r="V153"/>
  <c r="R148"/>
  <c r="J153"/>
  <c r="R239"/>
  <c r="V242"/>
  <c r="V150"/>
  <c r="J152" l="1"/>
  <c r="AD152" s="1"/>
  <c r="V152"/>
  <c r="R295"/>
  <c r="R25" i="12" s="1"/>
  <c r="F295" i="7"/>
  <c r="J242"/>
  <c r="V239"/>
  <c r="J148"/>
  <c r="J150"/>
  <c r="V148"/>
  <c r="Z153"/>
  <c r="AD153"/>
  <c r="V295" l="1"/>
  <c r="Z152"/>
  <c r="AD148"/>
  <c r="Z148"/>
  <c r="J239"/>
  <c r="AD242"/>
  <c r="Z242"/>
  <c r="V30" i="14"/>
  <c r="V25" i="12"/>
  <c r="R149" i="7"/>
  <c r="AD150"/>
  <c r="Z150"/>
  <c r="F25" i="12"/>
  <c r="J295" i="7"/>
  <c r="AD239" l="1"/>
  <c r="J25" i="12"/>
  <c r="V149" i="7"/>
  <c r="Z239"/>
  <c r="AD295"/>
  <c r="Z295"/>
  <c r="J30" i="14"/>
  <c r="J149" i="7"/>
  <c r="AD149" l="1"/>
  <c r="Z149"/>
  <c r="Z30" i="14"/>
  <c r="AD30"/>
  <c r="R147" i="7"/>
  <c r="AD25" i="12"/>
  <c r="Z25"/>
  <c r="R146" i="7" l="1"/>
  <c r="J237"/>
  <c r="F294"/>
  <c r="V147"/>
  <c r="R139"/>
  <c r="V146" l="1"/>
  <c r="V139"/>
  <c r="J294"/>
  <c r="F24" i="12"/>
  <c r="J147" i="7"/>
  <c r="V29" i="14"/>
  <c r="J234" i="7"/>
  <c r="AD237"/>
  <c r="Z237"/>
  <c r="AD234" l="1"/>
  <c r="J146"/>
  <c r="AD146" s="1"/>
  <c r="J29" i="14"/>
  <c r="AD294" i="7"/>
  <c r="Z294"/>
  <c r="Z234"/>
  <c r="Z147"/>
  <c r="AD147"/>
  <c r="J24" i="12"/>
  <c r="R138" i="7"/>
  <c r="R227"/>
  <c r="Z146" l="1"/>
  <c r="R137"/>
  <c r="R224"/>
  <c r="V227"/>
  <c r="Z29" i="14"/>
  <c r="AD29"/>
  <c r="V138" i="7"/>
  <c r="AD24" i="12"/>
  <c r="Z24"/>
  <c r="R135" i="7"/>
  <c r="R134" l="1"/>
  <c r="V137"/>
  <c r="R292"/>
  <c r="V292" s="1"/>
  <c r="J139"/>
  <c r="V135"/>
  <c r="T135"/>
  <c r="T134" s="1"/>
  <c r="V224"/>
  <c r="R222"/>
  <c r="R22" i="12" l="1"/>
  <c r="V22" s="1"/>
  <c r="V134" i="7"/>
  <c r="J138"/>
  <c r="X135"/>
  <c r="X134" s="1"/>
  <c r="F292"/>
  <c r="J227"/>
  <c r="S135"/>
  <c r="R219"/>
  <c r="V222"/>
  <c r="V19" i="14"/>
  <c r="AD139" i="7"/>
  <c r="Z139"/>
  <c r="R291" l="1"/>
  <c r="V291" s="1"/>
  <c r="S134"/>
  <c r="U135"/>
  <c r="U134" s="1"/>
  <c r="J137"/>
  <c r="AD137" s="1"/>
  <c r="L135"/>
  <c r="L134" s="1"/>
  <c r="W135"/>
  <c r="J224"/>
  <c r="Z227"/>
  <c r="AD227"/>
  <c r="K135"/>
  <c r="K134" s="1"/>
  <c r="AD138"/>
  <c r="Z138"/>
  <c r="V219"/>
  <c r="J292"/>
  <c r="F22" i="12"/>
  <c r="R132" i="7"/>
  <c r="R21" i="12" l="1"/>
  <c r="V21" s="1"/>
  <c r="AD224" i="7"/>
  <c r="Z137"/>
  <c r="W134"/>
  <c r="Y135"/>
  <c r="Y134" s="1"/>
  <c r="V132"/>
  <c r="T132"/>
  <c r="X132" s="1"/>
  <c r="F291"/>
  <c r="J222"/>
  <c r="J22" i="12"/>
  <c r="J19" i="14"/>
  <c r="J135" i="7"/>
  <c r="V18" i="14"/>
  <c r="L222" i="7"/>
  <c r="H291"/>
  <c r="AD292"/>
  <c r="Z292"/>
  <c r="AE135"/>
  <c r="AA135"/>
  <c r="AA134" s="1"/>
  <c r="Z224"/>
  <c r="K222"/>
  <c r="G291"/>
  <c r="AF135"/>
  <c r="AB135"/>
  <c r="AB134" s="1"/>
  <c r="AF134"/>
  <c r="J134" l="1"/>
  <c r="AD134" s="1"/>
  <c r="M135"/>
  <c r="M134" s="1"/>
  <c r="I291"/>
  <c r="M222"/>
  <c r="K219"/>
  <c r="L291"/>
  <c r="H21" i="12"/>
  <c r="L21" s="1"/>
  <c r="L132" i="7"/>
  <c r="AD19" i="14"/>
  <c r="Z19"/>
  <c r="AD22" i="12"/>
  <c r="Z22"/>
  <c r="J219" i="7"/>
  <c r="AD222"/>
  <c r="Z222"/>
  <c r="AE134"/>
  <c r="G21" i="12"/>
  <c r="K21" s="1"/>
  <c r="K291" i="7"/>
  <c r="L219"/>
  <c r="V16" i="14"/>
  <c r="V45" s="1"/>
  <c r="AP45" s="1"/>
  <c r="AD135" i="7"/>
  <c r="Z135"/>
  <c r="F21" i="12"/>
  <c r="J291" i="7"/>
  <c r="K132"/>
  <c r="R131"/>
  <c r="M291" l="1"/>
  <c r="Z134"/>
  <c r="AC135"/>
  <c r="AC134" s="1"/>
  <c r="AD219"/>
  <c r="M219"/>
  <c r="V131"/>
  <c r="T131"/>
  <c r="X131" s="1"/>
  <c r="J21" i="12"/>
  <c r="I21"/>
  <c r="AG135" i="7"/>
  <c r="AG134"/>
  <c r="K18" i="14"/>
  <c r="J132" i="7"/>
  <c r="M132" s="1"/>
  <c r="AD291"/>
  <c r="Z291"/>
  <c r="J18" i="14"/>
  <c r="I18"/>
  <c r="F16"/>
  <c r="F45" s="1"/>
  <c r="Z219" i="7"/>
  <c r="AF132"/>
  <c r="AB132"/>
  <c r="L18" i="14"/>
  <c r="AD18" l="1"/>
  <c r="Z18"/>
  <c r="M18"/>
  <c r="J16"/>
  <c r="J45" s="1"/>
  <c r="AD45" s="1"/>
  <c r="AX45" s="1"/>
  <c r="AD132" i="7"/>
  <c r="Z132"/>
  <c r="L131"/>
  <c r="AD21" i="12"/>
  <c r="Z21"/>
  <c r="M21"/>
  <c r="K131" i="7"/>
  <c r="AF131" l="1"/>
  <c r="AB131"/>
  <c r="AD16" i="14"/>
  <c r="Z16"/>
  <c r="Z45" s="1"/>
  <c r="R129" i="7"/>
  <c r="T130" l="1"/>
  <c r="X130" s="1"/>
  <c r="J131"/>
  <c r="M131" s="1"/>
  <c r="V129"/>
  <c r="T129"/>
  <c r="X129" s="1"/>
  <c r="S130"/>
  <c r="L130" l="1"/>
  <c r="AD131"/>
  <c r="Z131"/>
  <c r="R130"/>
  <c r="U130" s="1"/>
  <c r="L129"/>
  <c r="W130"/>
  <c r="K130"/>
  <c r="K129"/>
  <c r="R128"/>
  <c r="R127" l="1"/>
  <c r="AA130"/>
  <c r="V128"/>
  <c r="T128"/>
  <c r="T127" s="1"/>
  <c r="J129"/>
  <c r="M129" s="1"/>
  <c r="AF129"/>
  <c r="AB129"/>
  <c r="V130"/>
  <c r="Y130" s="1"/>
  <c r="AF130"/>
  <c r="AB130"/>
  <c r="AE130"/>
  <c r="R217"/>
  <c r="V127" l="1"/>
  <c r="R214"/>
  <c r="V217"/>
  <c r="J130"/>
  <c r="M130" s="1"/>
  <c r="AD129"/>
  <c r="Z129"/>
  <c r="X128"/>
  <c r="X127" s="1"/>
  <c r="R290" l="1"/>
  <c r="R20" i="12" s="1"/>
  <c r="K128" i="7"/>
  <c r="K127" s="1"/>
  <c r="V214"/>
  <c r="L128"/>
  <c r="L127" s="1"/>
  <c r="AD130"/>
  <c r="AG130"/>
  <c r="Z130"/>
  <c r="AC130" s="1"/>
  <c r="V290" l="1"/>
  <c r="G290"/>
  <c r="K217"/>
  <c r="V26" i="14"/>
  <c r="J128" i="7"/>
  <c r="F290"/>
  <c r="J217"/>
  <c r="V20" i="12"/>
  <c r="AF128" i="7"/>
  <c r="AF127"/>
  <c r="AB128"/>
  <c r="AB127" s="1"/>
  <c r="J127" l="1"/>
  <c r="AD127" s="1"/>
  <c r="M128"/>
  <c r="M127" s="1"/>
  <c r="J290"/>
  <c r="F20" i="12"/>
  <c r="K26" i="14"/>
  <c r="K290" i="7"/>
  <c r="G20" i="12"/>
  <c r="K20" s="1"/>
  <c r="J214" i="7"/>
  <c r="Z217"/>
  <c r="AD217"/>
  <c r="AD128"/>
  <c r="Z128"/>
  <c r="K214"/>
  <c r="R125"/>
  <c r="AD214" l="1"/>
  <c r="Z127"/>
  <c r="R122"/>
  <c r="S123"/>
  <c r="W123" s="1"/>
  <c r="S124"/>
  <c r="W124" s="1"/>
  <c r="V125"/>
  <c r="T125"/>
  <c r="X125" s="1"/>
  <c r="J20" i="12"/>
  <c r="AD290" i="7"/>
  <c r="Z290"/>
  <c r="T123"/>
  <c r="X123" s="1"/>
  <c r="T124"/>
  <c r="X124" s="1"/>
  <c r="Z214"/>
  <c r="J26" i="14"/>
  <c r="S125" i="7" l="1"/>
  <c r="U125" s="1"/>
  <c r="R124"/>
  <c r="U124" s="1"/>
  <c r="R123"/>
  <c r="U123" s="1"/>
  <c r="S122"/>
  <c r="AD20" i="12"/>
  <c r="Z20"/>
  <c r="L123" i="7"/>
  <c r="AD26" i="14"/>
  <c r="Z26"/>
  <c r="S212" i="7"/>
  <c r="L124"/>
  <c r="T122"/>
  <c r="T121" s="1"/>
  <c r="V122"/>
  <c r="T212"/>
  <c r="R212"/>
  <c r="S121" l="1"/>
  <c r="U212"/>
  <c r="R121"/>
  <c r="U122"/>
  <c r="U121" s="1"/>
  <c r="T209"/>
  <c r="T289" s="1"/>
  <c r="X212"/>
  <c r="X209" s="1"/>
  <c r="J123"/>
  <c r="AF123"/>
  <c r="AB123"/>
  <c r="H289"/>
  <c r="L212"/>
  <c r="L122"/>
  <c r="W122"/>
  <c r="W125"/>
  <c r="Y125" s="1"/>
  <c r="K212"/>
  <c r="R209"/>
  <c r="V212"/>
  <c r="X122"/>
  <c r="X121" s="1"/>
  <c r="AF124"/>
  <c r="AB124"/>
  <c r="S209"/>
  <c r="S289" s="1"/>
  <c r="W212"/>
  <c r="W209" s="1"/>
  <c r="K123"/>
  <c r="J212"/>
  <c r="V123"/>
  <c r="Y123" s="1"/>
  <c r="V124"/>
  <c r="Y124" s="1"/>
  <c r="J125"/>
  <c r="W121" l="1"/>
  <c r="M212"/>
  <c r="Y212"/>
  <c r="M123"/>
  <c r="AG123" s="1"/>
  <c r="Y122"/>
  <c r="Y121" s="1"/>
  <c r="U209"/>
  <c r="V121"/>
  <c r="AD125"/>
  <c r="Z125"/>
  <c r="F289"/>
  <c r="K124"/>
  <c r="AE123"/>
  <c r="AA123"/>
  <c r="R289"/>
  <c r="U289" s="1"/>
  <c r="AA212"/>
  <c r="AA209" s="1"/>
  <c r="AE212"/>
  <c r="K209"/>
  <c r="AF212"/>
  <c r="AB212"/>
  <c r="AB209" s="1"/>
  <c r="L209"/>
  <c r="AD123"/>
  <c r="Z123"/>
  <c r="X25" i="14"/>
  <c r="T19" i="12"/>
  <c r="X19" s="1"/>
  <c r="X289" i="7"/>
  <c r="AD212"/>
  <c r="Z212"/>
  <c r="J209"/>
  <c r="S19" i="12"/>
  <c r="W289" i="7"/>
  <c r="V209"/>
  <c r="G289"/>
  <c r="J124"/>
  <c r="M124" s="1"/>
  <c r="AF122"/>
  <c r="AB122"/>
  <c r="L289"/>
  <c r="H19" i="12"/>
  <c r="K122" i="7"/>
  <c r="AC212" l="1"/>
  <c r="AC123"/>
  <c r="I289"/>
  <c r="Y209"/>
  <c r="M209"/>
  <c r="AF289"/>
  <c r="AB289"/>
  <c r="F22" i="14"/>
  <c r="J122" i="7"/>
  <c r="G19" i="12"/>
  <c r="K289" i="7"/>
  <c r="W25" i="14"/>
  <c r="AG212" i="7"/>
  <c r="Z209"/>
  <c r="AE209"/>
  <c r="R19" i="12"/>
  <c r="V289" i="7"/>
  <c r="Y289" s="1"/>
  <c r="F19" i="12"/>
  <c r="J289" i="7"/>
  <c r="AE122"/>
  <c r="AA122"/>
  <c r="L19" i="12"/>
  <c r="AD124" i="7"/>
  <c r="Z124"/>
  <c r="AG124"/>
  <c r="W19" i="12"/>
  <c r="AD209" i="7"/>
  <c r="AF209"/>
  <c r="AE124"/>
  <c r="AA124"/>
  <c r="M289" l="1"/>
  <c r="AG289" s="1"/>
  <c r="AC209"/>
  <c r="J121"/>
  <c r="M122"/>
  <c r="AC124"/>
  <c r="AB19" i="12"/>
  <c r="AF19"/>
  <c r="J25" i="14"/>
  <c r="V25"/>
  <c r="U25"/>
  <c r="AE289" i="7"/>
  <c r="AA289"/>
  <c r="AD289"/>
  <c r="Z289"/>
  <c r="J19" i="12"/>
  <c r="I19"/>
  <c r="V19"/>
  <c r="U19"/>
  <c r="AG209" i="7"/>
  <c r="K19" i="12"/>
  <c r="AD122" i="7"/>
  <c r="Z122"/>
  <c r="AC289" l="1"/>
  <c r="Z121"/>
  <c r="AC122"/>
  <c r="AG122"/>
  <c r="AD121"/>
  <c r="Y19" i="12"/>
  <c r="Y25" i="14"/>
  <c r="V22"/>
  <c r="AE19" i="12"/>
  <c r="AA19"/>
  <c r="AD19"/>
  <c r="Z19"/>
  <c r="M19"/>
  <c r="Z25" i="14"/>
  <c r="Z22" s="1"/>
  <c r="AD25"/>
  <c r="J22"/>
  <c r="AG19" i="12" l="1"/>
  <c r="AD22" i="14"/>
  <c r="AC19" i="12"/>
  <c r="T217" i="7" l="1"/>
  <c r="S217"/>
  <c r="U217" l="1"/>
  <c r="S214"/>
  <c r="W217"/>
  <c r="T214"/>
  <c r="T290" s="1"/>
  <c r="X217"/>
  <c r="S290" l="1"/>
  <c r="U290" s="1"/>
  <c r="U214"/>
  <c r="Y217"/>
  <c r="X214"/>
  <c r="W290"/>
  <c r="X26" i="14"/>
  <c r="X290" i="7"/>
  <c r="T20" i="12"/>
  <c r="X20" s="1"/>
  <c r="AE217" i="7"/>
  <c r="W214"/>
  <c r="Y214" s="1"/>
  <c r="AA217"/>
  <c r="S20" i="12" l="1"/>
  <c r="U20" s="1"/>
  <c r="Y290" i="7"/>
  <c r="W20" i="12"/>
  <c r="AA214" i="7"/>
  <c r="AE214"/>
  <c r="AE290"/>
  <c r="AA290"/>
  <c r="Y20" i="12" l="1"/>
  <c r="AE20"/>
  <c r="AA20"/>
  <c r="K125" i="7" l="1"/>
  <c r="L125"/>
  <c r="L121" s="1"/>
  <c r="M125" l="1"/>
  <c r="M121" s="1"/>
  <c r="K121"/>
  <c r="AE125"/>
  <c r="AA125"/>
  <c r="AF125"/>
  <c r="AB125"/>
  <c r="AB121" s="1"/>
  <c r="AC125" l="1"/>
  <c r="AC121" s="1"/>
  <c r="AA121"/>
  <c r="AF121"/>
  <c r="AE121"/>
  <c r="L25" i="14"/>
  <c r="AG125" i="7"/>
  <c r="K25" i="14"/>
  <c r="I25"/>
  <c r="AL25" s="1"/>
  <c r="AN25" s="1"/>
  <c r="AE25" l="1"/>
  <c r="AA25"/>
  <c r="M25"/>
  <c r="AG121" i="7"/>
  <c r="AB25" i="14"/>
  <c r="AF25"/>
  <c r="AC25" l="1"/>
  <c r="AG25"/>
  <c r="R185" i="7" l="1"/>
  <c r="R184"/>
  <c r="R183" l="1"/>
  <c r="V184"/>
  <c r="AD184" s="1"/>
  <c r="V185"/>
  <c r="AD185" s="1"/>
  <c r="V183" l="1"/>
  <c r="AD183" s="1"/>
  <c r="Z185"/>
  <c r="Z184"/>
  <c r="Z183" l="1"/>
  <c r="V37" i="14"/>
  <c r="AD37" s="1"/>
  <c r="Z37" l="1"/>
  <c r="T202" i="7" l="1"/>
  <c r="U202" s="1"/>
  <c r="T199" l="1"/>
  <c r="U199" s="1"/>
  <c r="X202"/>
  <c r="Y202" s="1"/>
  <c r="AF202" l="1"/>
  <c r="X199"/>
  <c r="Y199" s="1"/>
  <c r="AB202"/>
  <c r="AC202" s="1"/>
  <c r="T288"/>
  <c r="U288" s="1"/>
  <c r="X288" l="1"/>
  <c r="Y288" s="1"/>
  <c r="T18" i="12"/>
  <c r="AG202" i="7"/>
  <c r="AB199"/>
  <c r="AC199" s="1"/>
  <c r="AF199"/>
  <c r="AF288" l="1"/>
  <c r="AG288"/>
  <c r="AB288"/>
  <c r="AC288" s="1"/>
  <c r="AG199"/>
  <c r="X18" i="12"/>
  <c r="U18"/>
  <c r="X24" i="14"/>
  <c r="U24"/>
  <c r="Y18" i="12" l="1"/>
  <c r="AG18" s="1"/>
  <c r="AB18"/>
  <c r="AF18"/>
  <c r="AB24" i="14"/>
  <c r="Y24"/>
  <c r="AF24"/>
  <c r="AC24" l="1"/>
  <c r="AG24"/>
  <c r="AC18" i="12"/>
  <c r="W187" i="1" l="1"/>
  <c r="AE187" s="1"/>
  <c r="O43" i="5"/>
  <c r="V187" i="1"/>
  <c r="N43" i="5"/>
  <c r="AM187" i="1" l="1"/>
  <c r="AI187"/>
  <c r="AD187"/>
  <c r="Y187"/>
  <c r="AE43" i="5"/>
  <c r="O42"/>
  <c r="AE42" s="1"/>
  <c r="W43"/>
  <c r="N42"/>
  <c r="AD42" s="1"/>
  <c r="V43"/>
  <c r="AD43"/>
  <c r="Q43"/>
  <c r="AG187" i="1" l="1"/>
  <c r="AO187" s="1"/>
  <c r="AH187"/>
  <c r="AL187"/>
  <c r="AA43" i="5"/>
  <c r="AA42" s="1"/>
  <c r="W42"/>
  <c r="AK187" i="1"/>
  <c r="AG43" i="5"/>
  <c r="Q42"/>
  <c r="AG42" s="1"/>
  <c r="Y43"/>
  <c r="Y42" s="1"/>
  <c r="V42"/>
  <c r="Z43"/>
  <c r="Z42" l="1"/>
  <c r="AC43"/>
  <c r="AC42" s="1"/>
  <c r="S131" i="7" l="1"/>
  <c r="U131" s="1"/>
  <c r="W131" l="1"/>
  <c r="Y131" s="1"/>
  <c r="AE131" l="1"/>
  <c r="AA131"/>
  <c r="AC131" s="1"/>
  <c r="AG131" l="1"/>
  <c r="AA179" i="1" l="1"/>
  <c r="AC179" s="1"/>
  <c r="S39" i="5"/>
  <c r="W179" i="1"/>
  <c r="O39" i="5"/>
  <c r="AE179" i="1" l="1"/>
  <c r="AM179" s="1"/>
  <c r="U39" i="5"/>
  <c r="W39"/>
  <c r="AE39"/>
  <c r="V179" i="1"/>
  <c r="N39" i="5"/>
  <c r="AI179" i="1" l="1"/>
  <c r="AD179"/>
  <c r="Y179"/>
  <c r="AA39" i="5"/>
  <c r="AD39"/>
  <c r="Q39"/>
  <c r="V39"/>
  <c r="AG179" i="1" l="1"/>
  <c r="AO179" s="1"/>
  <c r="AL179"/>
  <c r="AH179"/>
  <c r="AK179" s="1"/>
  <c r="Z39" i="5"/>
  <c r="Y39"/>
  <c r="AG39"/>
  <c r="AC39" l="1"/>
  <c r="W203" i="1" l="1"/>
  <c r="O51" i="5"/>
  <c r="AE203" i="1" l="1"/>
  <c r="W197"/>
  <c r="AE51" i="5"/>
  <c r="W51"/>
  <c r="O49"/>
  <c r="AE49" s="1"/>
  <c r="V203" i="1"/>
  <c r="N51" i="5"/>
  <c r="AD203" i="1" l="1"/>
  <c r="Y203"/>
  <c r="Y197" s="1"/>
  <c r="V197"/>
  <c r="AM203"/>
  <c r="AI203"/>
  <c r="AA51" i="5"/>
  <c r="AA49" s="1"/>
  <c r="W49"/>
  <c r="Q51"/>
  <c r="AD51"/>
  <c r="V51"/>
  <c r="N49"/>
  <c r="AD49" s="1"/>
  <c r="AG203" i="1" l="1"/>
  <c r="AO203" s="1"/>
  <c r="AL203"/>
  <c r="AH203"/>
  <c r="AH197" s="1"/>
  <c r="AD197"/>
  <c r="AL197" s="1"/>
  <c r="AC20" i="13"/>
  <c r="AH20"/>
  <c r="Z51" i="5"/>
  <c r="V49"/>
  <c r="Y51"/>
  <c r="Y49" s="1"/>
  <c r="AG51"/>
  <c r="Q49"/>
  <c r="AG49" s="1"/>
  <c r="AK203" i="1" l="1"/>
  <c r="AC51" i="5"/>
  <c r="AC49" s="1"/>
  <c r="Z49"/>
  <c r="AP20" i="13"/>
  <c r="AL20"/>
  <c r="S128" i="7" l="1"/>
  <c r="U128" l="1"/>
  <c r="W128"/>
  <c r="Y128" l="1"/>
  <c r="AE128"/>
  <c r="AA128"/>
  <c r="AC128" l="1"/>
  <c r="AG128"/>
  <c r="AA176" i="1" l="1"/>
  <c r="S36" i="5"/>
  <c r="W176" i="1"/>
  <c r="O36" i="5"/>
  <c r="V176" i="1"/>
  <c r="N36" i="5"/>
  <c r="AD176" i="1" l="1"/>
  <c r="Y176"/>
  <c r="AE176"/>
  <c r="AC176"/>
  <c r="U36" i="5"/>
  <c r="AE36"/>
  <c r="W36"/>
  <c r="V36"/>
  <c r="Q36"/>
  <c r="AD36"/>
  <c r="AM176" i="1" l="1"/>
  <c r="AI176"/>
  <c r="AG176"/>
  <c r="AL176"/>
  <c r="AH176"/>
  <c r="AA36" i="5"/>
  <c r="AG36"/>
  <c r="Y36"/>
  <c r="Z36"/>
  <c r="AK176" i="1" l="1"/>
  <c r="AO176"/>
  <c r="AC36" i="5"/>
  <c r="P261" i="7" l="1"/>
  <c r="Q261" s="1"/>
  <c r="P262"/>
  <c r="Q262" s="1"/>
  <c r="P260"/>
  <c r="Q260" s="1"/>
  <c r="X260" l="1"/>
  <c r="P259"/>
  <c r="X261"/>
  <c r="Y261" s="1"/>
  <c r="AF260" l="1"/>
  <c r="Y260"/>
  <c r="Q259"/>
  <c r="P193"/>
  <c r="AB261"/>
  <c r="AC261" s="1"/>
  <c r="AG261"/>
  <c r="P299"/>
  <c r="Q299" s="1"/>
  <c r="AB260"/>
  <c r="AC260" s="1"/>
  <c r="AG260"/>
  <c r="P29" i="12" l="1"/>
  <c r="P285" i="7"/>
  <c r="P315"/>
  <c r="Q29" i="12" l="1"/>
  <c r="P15"/>
  <c r="F55" i="5" l="1"/>
  <c r="F57"/>
  <c r="G58"/>
  <c r="K58"/>
  <c r="J56"/>
  <c r="L58"/>
  <c r="O222" i="7"/>
  <c r="Q222" s="1"/>
  <c r="O221"/>
  <c r="Q221" s="1"/>
  <c r="W185" i="1"/>
  <c r="W39" i="4"/>
  <c r="V185" i="1"/>
  <c r="V39" i="4"/>
  <c r="W184" i="1"/>
  <c r="AE184" s="1"/>
  <c r="W38" i="4"/>
  <c r="V184" i="1"/>
  <c r="V38" i="4"/>
  <c r="W183" i="1"/>
  <c r="W37" i="4"/>
  <c r="V183" i="1"/>
  <c r="V37" i="4"/>
  <c r="AI184" i="1" l="1"/>
  <c r="AM184"/>
  <c r="V182"/>
  <c r="AD183"/>
  <c r="Y183"/>
  <c r="W182"/>
  <c r="AE183"/>
  <c r="AD184"/>
  <c r="Y184"/>
  <c r="AD185"/>
  <c r="Y185"/>
  <c r="J57" i="5"/>
  <c r="J55"/>
  <c r="AH55" s="1"/>
  <c r="H58"/>
  <c r="AL55"/>
  <c r="F56"/>
  <c r="AI58"/>
  <c r="AM58"/>
  <c r="AL57"/>
  <c r="AH57"/>
  <c r="W221" i="7"/>
  <c r="Y221" s="1"/>
  <c r="O219"/>
  <c r="AA185" i="1"/>
  <c r="AA39" i="4"/>
  <c r="AE39" s="1"/>
  <c r="AI39" s="1"/>
  <c r="AM39"/>
  <c r="AD39"/>
  <c r="AL39"/>
  <c r="Y39"/>
  <c r="AO39" s="1"/>
  <c r="AE38"/>
  <c r="AI38" s="1"/>
  <c r="AM38"/>
  <c r="AD38"/>
  <c r="Y38"/>
  <c r="AO38" s="1"/>
  <c r="AL38"/>
  <c r="W328" i="1"/>
  <c r="AE37" i="4"/>
  <c r="AI37" s="1"/>
  <c r="AM37"/>
  <c r="W36"/>
  <c r="V36"/>
  <c r="AD37"/>
  <c r="AL37"/>
  <c r="Y37"/>
  <c r="AA182" i="1" l="1"/>
  <c r="AC185"/>
  <c r="AC182" s="1"/>
  <c r="AL185"/>
  <c r="AH185"/>
  <c r="AG184"/>
  <c r="AO184" s="1"/>
  <c r="AL184"/>
  <c r="AH184"/>
  <c r="AD182"/>
  <c r="AL182" s="1"/>
  <c r="AG183"/>
  <c r="AH183"/>
  <c r="AL183"/>
  <c r="AE185"/>
  <c r="AM183"/>
  <c r="AI183"/>
  <c r="Y182"/>
  <c r="Q219" i="7"/>
  <c r="Q193" s="1"/>
  <c r="O193"/>
  <c r="AI36" i="4"/>
  <c r="AL36"/>
  <c r="AM36"/>
  <c r="AH56" i="5"/>
  <c r="AL56"/>
  <c r="AN58"/>
  <c r="AJ58"/>
  <c r="O291" i="7"/>
  <c r="Q291" s="1"/>
  <c r="AE221"/>
  <c r="AA221"/>
  <c r="AC221" s="1"/>
  <c r="Q315"/>
  <c r="AA36" i="4"/>
  <c r="AC39"/>
  <c r="AH39"/>
  <c r="AK39" s="1"/>
  <c r="AG39"/>
  <c r="AK184" i="1"/>
  <c r="AH38" i="4"/>
  <c r="AK38" s="1"/>
  <c r="AG38"/>
  <c r="O21" i="3"/>
  <c r="W9" i="4"/>
  <c r="N21" i="3"/>
  <c r="AD36" i="4"/>
  <c r="AK183" i="1"/>
  <c r="Y36" i="4"/>
  <c r="AO37"/>
  <c r="AO36" s="1"/>
  <c r="AH37"/>
  <c r="AG37"/>
  <c r="AG36" l="1"/>
  <c r="AH182" i="1"/>
  <c r="AM185"/>
  <c r="AI185"/>
  <c r="AI182" s="1"/>
  <c r="AG185"/>
  <c r="AO185" s="1"/>
  <c r="AO183"/>
  <c r="AE182"/>
  <c r="AM182" s="1"/>
  <c r="O21" i="12"/>
  <c r="O285" i="7"/>
  <c r="Q285" s="1"/>
  <c r="AG221"/>
  <c r="O315"/>
  <c r="S21" i="3"/>
  <c r="W21" s="1"/>
  <c r="AC36" i="4"/>
  <c r="AI18" i="13"/>
  <c r="AE36" i="4"/>
  <c r="O15" i="3"/>
  <c r="AH36" i="4"/>
  <c r="AK37"/>
  <c r="AK36" s="1"/>
  <c r="V21" i="3"/>
  <c r="Q21"/>
  <c r="AH18" i="13"/>
  <c r="AC18"/>
  <c r="AK185" i="1" l="1"/>
  <c r="AK182" s="1"/>
  <c r="AG182"/>
  <c r="AO182" s="1"/>
  <c r="Q21" i="12"/>
  <c r="Q15" s="1"/>
  <c r="O15"/>
  <c r="Q18" i="14"/>
  <c r="U21" i="3"/>
  <c r="AG18" i="13"/>
  <c r="AA21" i="3"/>
  <c r="AE21"/>
  <c r="AM18" i="13"/>
  <c r="AQ18"/>
  <c r="AK18"/>
  <c r="AL18"/>
  <c r="AP18"/>
  <c r="AD21" i="3"/>
  <c r="Z21"/>
  <c r="Y21"/>
  <c r="AG21" s="1"/>
  <c r="AC21" l="1"/>
  <c r="AS18" i="13"/>
  <c r="AO18"/>
  <c r="T161" i="7" l="1"/>
  <c r="S161" l="1"/>
  <c r="T86" l="1"/>
  <c r="X86" s="1"/>
  <c r="AB86" s="1"/>
  <c r="T85"/>
  <c r="T87"/>
  <c r="U87" s="1"/>
  <c r="S129"/>
  <c r="S132"/>
  <c r="U132" s="1"/>
  <c r="T82" l="1"/>
  <c r="U129"/>
  <c r="U127" s="1"/>
  <c r="S127"/>
  <c r="L161"/>
  <c r="X87"/>
  <c r="X85"/>
  <c r="W129"/>
  <c r="T222"/>
  <c r="Y129" l="1"/>
  <c r="AF87"/>
  <c r="Y87"/>
  <c r="X82"/>
  <c r="AB85"/>
  <c r="AB87"/>
  <c r="T313"/>
  <c r="T281"/>
  <c r="AG129"/>
  <c r="AE129"/>
  <c r="AA129"/>
  <c r="X222"/>
  <c r="T219"/>
  <c r="S222"/>
  <c r="U222" s="1"/>
  <c r="AC129" l="1"/>
  <c r="AB82"/>
  <c r="AB313" s="1"/>
  <c r="X313"/>
  <c r="AF313" s="1"/>
  <c r="AF82"/>
  <c r="X11" i="14"/>
  <c r="X281" i="7"/>
  <c r="T11" i="12"/>
  <c r="X11" s="1"/>
  <c r="U26" i="14"/>
  <c r="T291" i="7"/>
  <c r="X219"/>
  <c r="AB222"/>
  <c r="AB219" s="1"/>
  <c r="AF222"/>
  <c r="S219"/>
  <c r="U219" s="1"/>
  <c r="W222"/>
  <c r="Y222" s="1"/>
  <c r="AB281" l="1"/>
  <c r="AF281"/>
  <c r="AB11" i="12"/>
  <c r="AF11"/>
  <c r="AB11" i="14"/>
  <c r="AF11"/>
  <c r="T21" i="12"/>
  <c r="X291" i="7"/>
  <c r="AF219"/>
  <c r="AA222"/>
  <c r="AC222" s="1"/>
  <c r="AE222"/>
  <c r="W219"/>
  <c r="Y219" s="1"/>
  <c r="S291"/>
  <c r="U291" s="1"/>
  <c r="AF291" l="1"/>
  <c r="AB291"/>
  <c r="X18" i="14"/>
  <c r="X21" i="12"/>
  <c r="AG222" i="7"/>
  <c r="S21" i="12"/>
  <c r="W291" i="7"/>
  <c r="Y291" s="1"/>
  <c r="AE219"/>
  <c r="AA219"/>
  <c r="AC219" s="1"/>
  <c r="AF18" i="14" l="1"/>
  <c r="AB18"/>
  <c r="AF21" i="12"/>
  <c r="AB21"/>
  <c r="AG219" i="7"/>
  <c r="AE291"/>
  <c r="AG291"/>
  <c r="AA291"/>
  <c r="AC291" s="1"/>
  <c r="U21" i="12"/>
  <c r="W21"/>
  <c r="U18" i="14"/>
  <c r="W18"/>
  <c r="AA21" i="12" l="1"/>
  <c r="Y21"/>
  <c r="AG21" s="1"/>
  <c r="AE21"/>
  <c r="AA18" i="14"/>
  <c r="Y18"/>
  <c r="AE18"/>
  <c r="AG18" l="1"/>
  <c r="AC18"/>
  <c r="AC21" i="12"/>
  <c r="S86" i="7" l="1"/>
  <c r="U86" s="1"/>
  <c r="S85"/>
  <c r="U85" l="1"/>
  <c r="U82" s="1"/>
  <c r="S82"/>
  <c r="W85"/>
  <c r="Y85" l="1"/>
  <c r="S313"/>
  <c r="S281"/>
  <c r="U281" s="1"/>
  <c r="AE85"/>
  <c r="AA85"/>
  <c r="U313"/>
  <c r="AC85" l="1"/>
  <c r="AG85"/>
  <c r="S11" i="12"/>
  <c r="U11" l="1"/>
  <c r="U11" i="14"/>
  <c r="W233" i="1" l="1"/>
  <c r="O69" i="5"/>
  <c r="S69"/>
  <c r="AA233" i="1"/>
  <c r="X233"/>
  <c r="P69" i="5"/>
  <c r="AB233" i="1"/>
  <c r="T69" i="5"/>
  <c r="P162" i="7"/>
  <c r="AA64" i="4"/>
  <c r="AA231" i="1"/>
  <c r="W234"/>
  <c r="O70" i="5"/>
  <c r="AA234" i="1"/>
  <c r="S70" i="5"/>
  <c r="X234" i="1"/>
  <c r="P70" i="5"/>
  <c r="T70"/>
  <c r="AB234" i="1"/>
  <c r="P161" i="7"/>
  <c r="S64" i="4"/>
  <c r="Z231" i="1"/>
  <c r="Z64" i="4"/>
  <c r="AB231" i="1"/>
  <c r="AB64" i="4"/>
  <c r="W222" i="1"/>
  <c r="O62" i="5"/>
  <c r="O65"/>
  <c r="W225" i="1"/>
  <c r="AA222"/>
  <c r="S62" i="5"/>
  <c r="AA224" i="1"/>
  <c r="S64" i="5"/>
  <c r="AA226" i="1"/>
  <c r="S66" i="5"/>
  <c r="X221" i="1"/>
  <c r="P61" i="5"/>
  <c r="P63"/>
  <c r="X223" i="1"/>
  <c r="X225"/>
  <c r="P65" i="5"/>
  <c r="AB222" i="1"/>
  <c r="T62" i="5"/>
  <c r="AB224" i="1"/>
  <c r="T64" i="5"/>
  <c r="AB226" i="1"/>
  <c r="T66" i="5"/>
  <c r="P153" i="7"/>
  <c r="P155"/>
  <c r="P157"/>
  <c r="W221" i="1"/>
  <c r="O61" i="5"/>
  <c r="O64"/>
  <c r="W64" s="1"/>
  <c r="W224" i="1"/>
  <c r="AE224" s="1"/>
  <c r="W226"/>
  <c r="AE226" s="1"/>
  <c r="O66" i="5"/>
  <c r="AA221" i="1"/>
  <c r="S61" i="5"/>
  <c r="AA223" i="1"/>
  <c r="S63" i="5"/>
  <c r="AA225" i="1"/>
  <c r="S65" i="5"/>
  <c r="P62"/>
  <c r="X62" s="1"/>
  <c r="X222" i="1"/>
  <c r="AF222" s="1"/>
  <c r="X224"/>
  <c r="AF224" s="1"/>
  <c r="P64" i="5"/>
  <c r="P66"/>
  <c r="X66" s="1"/>
  <c r="X226" i="1"/>
  <c r="AF226" s="1"/>
  <c r="T61" i="5"/>
  <c r="AB221" i="1"/>
  <c r="T63" i="5"/>
  <c r="AB223" i="1"/>
  <c r="T65" i="5"/>
  <c r="AB225" i="1"/>
  <c r="P154" i="7"/>
  <c r="P156"/>
  <c r="P158"/>
  <c r="V104" i="1"/>
  <c r="N101" i="5"/>
  <c r="V109" i="1"/>
  <c r="N106" i="5"/>
  <c r="Z107" i="1"/>
  <c r="R104" i="5"/>
  <c r="W107" i="1"/>
  <c r="O104" i="5"/>
  <c r="S101"/>
  <c r="AA104" i="1"/>
  <c r="H104" i="5"/>
  <c r="AN104" s="1"/>
  <c r="X107" i="1"/>
  <c r="P104" i="5"/>
  <c r="O95" i="7"/>
  <c r="P94"/>
  <c r="W110" i="1"/>
  <c r="O107" i="5"/>
  <c r="S107"/>
  <c r="AA110" i="1"/>
  <c r="T106" i="5"/>
  <c r="AB109" i="1"/>
  <c r="P90" i="7"/>
  <c r="J107" i="5"/>
  <c r="V108" i="1"/>
  <c r="N105" i="5"/>
  <c r="Z110" i="1"/>
  <c r="R107" i="5"/>
  <c r="K101"/>
  <c r="AA107" i="1"/>
  <c r="S104" i="5"/>
  <c r="AA109" i="1"/>
  <c r="S106" i="5"/>
  <c r="H109"/>
  <c r="AN109" s="1"/>
  <c r="L104"/>
  <c r="AJ104" s="1"/>
  <c r="AF104" s="1"/>
  <c r="X112" i="1"/>
  <c r="P109" i="5"/>
  <c r="X110" i="1"/>
  <c r="P107" i="5"/>
  <c r="T104"/>
  <c r="AB107" i="1"/>
  <c r="T107" i="5"/>
  <c r="AB110" i="1"/>
  <c r="O90" i="7"/>
  <c r="P95"/>
  <c r="T101" i="5"/>
  <c r="AB104" i="1"/>
  <c r="F96" i="5"/>
  <c r="Z281" i="1"/>
  <c r="R97" i="5"/>
  <c r="G96"/>
  <c r="AA281" i="1"/>
  <c r="S97" i="5"/>
  <c r="L96"/>
  <c r="S96"/>
  <c r="AA280" i="1"/>
  <c r="W280"/>
  <c r="O96" i="5"/>
  <c r="H96"/>
  <c r="X280" i="1"/>
  <c r="P96" i="5"/>
  <c r="AB280" i="1"/>
  <c r="T96" i="5"/>
  <c r="W273" i="1"/>
  <c r="O93" i="5"/>
  <c r="S92"/>
  <c r="AA272" i="1"/>
  <c r="X273"/>
  <c r="P93" i="5"/>
  <c r="AB272" i="1"/>
  <c r="T92" i="5"/>
  <c r="P184" i="7"/>
  <c r="W272" i="1"/>
  <c r="O92" i="5"/>
  <c r="S93"/>
  <c r="AA273" i="1"/>
  <c r="X272"/>
  <c r="P92" i="5"/>
  <c r="T93"/>
  <c r="AB273" i="1"/>
  <c r="P185" i="7"/>
  <c r="W265" i="1"/>
  <c r="O89" i="5"/>
  <c r="AA264" i="1"/>
  <c r="S88" i="5"/>
  <c r="X265" i="1"/>
  <c r="P89" i="5"/>
  <c r="T88"/>
  <c r="AB264" i="1"/>
  <c r="P180" i="7"/>
  <c r="W264" i="1"/>
  <c r="O88" i="5"/>
  <c r="AA265" i="1"/>
  <c r="S89" i="5"/>
  <c r="X264" i="1"/>
  <c r="P88" i="5"/>
  <c r="T89"/>
  <c r="AB265" i="1"/>
  <c r="P181" i="7"/>
  <c r="X64" i="5" l="1"/>
  <c r="W66"/>
  <c r="P160" i="7"/>
  <c r="AJ224" i="1"/>
  <c r="AN224"/>
  <c r="AJ226"/>
  <c r="AN226"/>
  <c r="AJ222"/>
  <c r="AN222"/>
  <c r="P179" i="7"/>
  <c r="AF280" i="1"/>
  <c r="AJ280" s="1"/>
  <c r="AM226"/>
  <c r="AI226"/>
  <c r="AE221"/>
  <c r="AA228"/>
  <c r="AE231"/>
  <c r="AF233"/>
  <c r="X228"/>
  <c r="AE233"/>
  <c r="W228"/>
  <c r="AF265"/>
  <c r="AJ265" s="1"/>
  <c r="AE265"/>
  <c r="AF273"/>
  <c r="AE273"/>
  <c r="AF110"/>
  <c r="AJ110" s="1"/>
  <c r="AE107"/>
  <c r="AF223"/>
  <c r="AE225"/>
  <c r="X70" i="5"/>
  <c r="AF264" i="1"/>
  <c r="X259"/>
  <c r="AE264"/>
  <c r="W259"/>
  <c r="AF272"/>
  <c r="AJ272" s="1"/>
  <c r="X267"/>
  <c r="AE272"/>
  <c r="W267"/>
  <c r="AE280"/>
  <c r="AD108"/>
  <c r="AM224"/>
  <c r="AI224"/>
  <c r="AF221"/>
  <c r="X216"/>
  <c r="AB228"/>
  <c r="AF231"/>
  <c r="AN231" s="1"/>
  <c r="AC231"/>
  <c r="AD231"/>
  <c r="AC110"/>
  <c r="AE110"/>
  <c r="AF107"/>
  <c r="AC107"/>
  <c r="AF225"/>
  <c r="AE222"/>
  <c r="AF234"/>
  <c r="AE234"/>
  <c r="Q90" i="7"/>
  <c r="P183"/>
  <c r="Q95"/>
  <c r="P152"/>
  <c r="S95" i="5"/>
  <c r="X104"/>
  <c r="AB104" s="1"/>
  <c r="W107"/>
  <c r="X107"/>
  <c r="W62"/>
  <c r="T64" i="4"/>
  <c r="O162" i="7"/>
  <c r="Q162" s="1"/>
  <c r="L70" i="5"/>
  <c r="H69"/>
  <c r="Z234" i="1"/>
  <c r="AC234" s="1"/>
  <c r="R70" i="5"/>
  <c r="U70" s="1"/>
  <c r="J69"/>
  <c r="AB61" i="4"/>
  <c r="AF64"/>
  <c r="AQ64"/>
  <c r="S61"/>
  <c r="K26" i="3" s="1"/>
  <c r="AI26" s="1"/>
  <c r="X161" i="7"/>
  <c r="O68" i="5"/>
  <c r="W69"/>
  <c r="R64" i="4"/>
  <c r="O161" i="7"/>
  <c r="L69" i="5"/>
  <c r="H70"/>
  <c r="AN70" s="1"/>
  <c r="G69"/>
  <c r="J70"/>
  <c r="Z233" i="1"/>
  <c r="AC233" s="1"/>
  <c r="R69" i="5"/>
  <c r="AC64" i="4"/>
  <c r="AD64"/>
  <c r="Z61"/>
  <c r="AA61"/>
  <c r="AE64"/>
  <c r="P68" i="5"/>
  <c r="X69"/>
  <c r="X68" s="1"/>
  <c r="W70"/>
  <c r="T68"/>
  <c r="S68"/>
  <c r="O156" i="7"/>
  <c r="Q156" s="1"/>
  <c r="AB59" i="4"/>
  <c r="AB219" i="1"/>
  <c r="L66" i="5"/>
  <c r="L64"/>
  <c r="L62"/>
  <c r="T59" i="4"/>
  <c r="O157" i="7"/>
  <c r="Q157" s="1"/>
  <c r="O153"/>
  <c r="G65" i="5"/>
  <c r="AM65" s="1"/>
  <c r="Z226" i="1"/>
  <c r="AC226" s="1"/>
  <c r="R66" i="5"/>
  <c r="U66" s="1"/>
  <c r="R62"/>
  <c r="U62" s="1"/>
  <c r="Z222" i="1"/>
  <c r="AC222" s="1"/>
  <c r="V226"/>
  <c r="N66" i="5"/>
  <c r="N62"/>
  <c r="V222" i="1"/>
  <c r="J64" i="5"/>
  <c r="R59" i="4"/>
  <c r="F66" i="5"/>
  <c r="AA219" i="1"/>
  <c r="AA59" i="4"/>
  <c r="K66" i="5"/>
  <c r="K64"/>
  <c r="G66"/>
  <c r="G64"/>
  <c r="G62"/>
  <c r="Z223" i="1"/>
  <c r="AC223" s="1"/>
  <c r="R63" i="5"/>
  <c r="U63" s="1"/>
  <c r="V225" i="1"/>
  <c r="N65" i="5"/>
  <c r="J63"/>
  <c r="F65"/>
  <c r="P60"/>
  <c r="X61"/>
  <c r="X65"/>
  <c r="X63"/>
  <c r="W65"/>
  <c r="O158" i="7"/>
  <c r="Q158" s="1"/>
  <c r="O154"/>
  <c r="Q154" s="1"/>
  <c r="H66" i="5"/>
  <c r="H64"/>
  <c r="H62"/>
  <c r="W223" i="1"/>
  <c r="AE223" s="1"/>
  <c r="O63" i="5"/>
  <c r="W63" s="1"/>
  <c r="O155" i="7"/>
  <c r="Q155" s="1"/>
  <c r="L65" i="5"/>
  <c r="L63"/>
  <c r="L61"/>
  <c r="H65"/>
  <c r="H63"/>
  <c r="H61"/>
  <c r="K65"/>
  <c r="AI65" s="1"/>
  <c r="K63"/>
  <c r="G63"/>
  <c r="AM63" s="1"/>
  <c r="R64"/>
  <c r="U64" s="1"/>
  <c r="Z224" i="1"/>
  <c r="AC224" s="1"/>
  <c r="N64" i="5"/>
  <c r="V224" i="1"/>
  <c r="J66" i="5"/>
  <c r="M66" s="1"/>
  <c r="J62"/>
  <c r="F62"/>
  <c r="Z225" i="1"/>
  <c r="AC225" s="1"/>
  <c r="R65" i="5"/>
  <c r="U65" s="1"/>
  <c r="R61"/>
  <c r="Z221" i="1"/>
  <c r="AC221" s="1"/>
  <c r="J65" i="5"/>
  <c r="M65" s="1"/>
  <c r="J61"/>
  <c r="W61"/>
  <c r="O60"/>
  <c r="T60"/>
  <c r="S60"/>
  <c r="J109"/>
  <c r="X109" i="1"/>
  <c r="AF109" s="1"/>
  <c r="P106" i="5"/>
  <c r="X106" s="1"/>
  <c r="J104"/>
  <c r="H101"/>
  <c r="X104" i="1"/>
  <c r="AF104" s="1"/>
  <c r="AJ104" s="1"/>
  <c r="P101" i="5"/>
  <c r="O96" i="7"/>
  <c r="T109" i="5"/>
  <c r="X109" s="1"/>
  <c r="AB112" i="1"/>
  <c r="AF112" s="1"/>
  <c r="AJ112" s="1"/>
  <c r="Z104"/>
  <c r="AC104" s="1"/>
  <c r="R101" i="5"/>
  <c r="V101" s="1"/>
  <c r="L106"/>
  <c r="W112" i="1"/>
  <c r="O109" i="5"/>
  <c r="G109"/>
  <c r="AM109" s="1"/>
  <c r="P93" i="7"/>
  <c r="O93"/>
  <c r="X108" i="1"/>
  <c r="AF108" s="1"/>
  <c r="AJ108" s="1"/>
  <c r="P105" i="5"/>
  <c r="X105" s="1"/>
  <c r="L107"/>
  <c r="L109"/>
  <c r="AJ109" s="1"/>
  <c r="AF109" s="1"/>
  <c r="W109" i="1"/>
  <c r="AE109" s="1"/>
  <c r="O106" i="5"/>
  <c r="W106" s="1"/>
  <c r="W104" i="1"/>
  <c r="AE104" s="1"/>
  <c r="O101" i="5"/>
  <c r="Q101" s="1"/>
  <c r="K104"/>
  <c r="F101"/>
  <c r="U107"/>
  <c r="W104"/>
  <c r="Z109" i="1"/>
  <c r="AC109" s="1"/>
  <c r="R106" i="5"/>
  <c r="U106" s="1"/>
  <c r="Z112" i="1"/>
  <c r="R109" i="5"/>
  <c r="G107"/>
  <c r="V107" i="1"/>
  <c r="N104" i="5"/>
  <c r="P96" i="7"/>
  <c r="W108" i="1"/>
  <c r="AE108" s="1"/>
  <c r="O105" i="5"/>
  <c r="W105" s="1"/>
  <c r="F105"/>
  <c r="AA112" i="1"/>
  <c r="S109" i="5"/>
  <c r="K109"/>
  <c r="H107"/>
  <c r="AN107" s="1"/>
  <c r="V105"/>
  <c r="U104"/>
  <c r="P189" i="7"/>
  <c r="K96" i="5"/>
  <c r="AI96" s="1"/>
  <c r="J96"/>
  <c r="V281" i="1"/>
  <c r="N97" i="5"/>
  <c r="T97"/>
  <c r="U97" s="1"/>
  <c r="AB281" i="1"/>
  <c r="AC281" s="1"/>
  <c r="AN96" i="5"/>
  <c r="AJ96"/>
  <c r="W96"/>
  <c r="I96"/>
  <c r="AL96"/>
  <c r="AH96"/>
  <c r="AB89" i="4"/>
  <c r="AB278" i="1"/>
  <c r="O189" i="7"/>
  <c r="L97" i="5"/>
  <c r="L95" s="1"/>
  <c r="J97"/>
  <c r="O188" i="7"/>
  <c r="T89" i="4"/>
  <c r="W281" i="1"/>
  <c r="AE281" s="1"/>
  <c r="O97" i="5"/>
  <c r="W97" s="1"/>
  <c r="K97"/>
  <c r="Z280" i="1"/>
  <c r="AC280" s="1"/>
  <c r="R96" i="5"/>
  <c r="R89" i="4"/>
  <c r="X96" i="5"/>
  <c r="AM96"/>
  <c r="T95"/>
  <c r="O185" i="7"/>
  <c r="Q185" s="1"/>
  <c r="L92" i="5"/>
  <c r="H92"/>
  <c r="T84" i="4"/>
  <c r="H93" i="5"/>
  <c r="AN93" s="1"/>
  <c r="K92"/>
  <c r="G92"/>
  <c r="J92"/>
  <c r="AA84" i="4"/>
  <c r="AA270" i="1"/>
  <c r="K93" i="5"/>
  <c r="J93"/>
  <c r="R84" i="4"/>
  <c r="W92" i="5"/>
  <c r="O91"/>
  <c r="W93"/>
  <c r="O184" i="7"/>
  <c r="AB270" i="1"/>
  <c r="AB84" i="4"/>
  <c r="L93" i="5"/>
  <c r="Z272" i="1"/>
  <c r="AC272" s="1"/>
  <c r="R92" i="5"/>
  <c r="S84" i="4"/>
  <c r="G93" i="5"/>
  <c r="AM93" s="1"/>
  <c r="Z273" i="1"/>
  <c r="AC273" s="1"/>
  <c r="R93" i="5"/>
  <c r="U93" s="1"/>
  <c r="V273" i="1"/>
  <c r="N93" i="5"/>
  <c r="X92"/>
  <c r="P91"/>
  <c r="T91"/>
  <c r="X93"/>
  <c r="S91"/>
  <c r="L88"/>
  <c r="H88"/>
  <c r="L89"/>
  <c r="L87" s="1"/>
  <c r="V264" i="1"/>
  <c r="N88" i="5"/>
  <c r="F88"/>
  <c r="K89"/>
  <c r="V265" i="1"/>
  <c r="N89" i="5"/>
  <c r="X89"/>
  <c r="W89"/>
  <c r="O180" i="7"/>
  <c r="AB262" i="1"/>
  <c r="AB79" i="4"/>
  <c r="K88" i="5"/>
  <c r="AA262" i="1"/>
  <c r="AA79" i="4"/>
  <c r="Z265" i="1"/>
  <c r="AC265" s="1"/>
  <c r="R89" i="5"/>
  <c r="U89" s="1"/>
  <c r="O181" i="7"/>
  <c r="Q181" s="1"/>
  <c r="T79" i="4"/>
  <c r="H89" i="5"/>
  <c r="G88"/>
  <c r="Z264" i="1"/>
  <c r="AC264" s="1"/>
  <c r="R88" i="5"/>
  <c r="J88"/>
  <c r="G89"/>
  <c r="J89"/>
  <c r="R79" i="4"/>
  <c r="X88" i="5"/>
  <c r="P87"/>
  <c r="O87"/>
  <c r="W88"/>
  <c r="T87"/>
  <c r="S87"/>
  <c r="X87" l="1"/>
  <c r="AJ109" i="1"/>
  <c r="AN109"/>
  <c r="AJ107"/>
  <c r="AN107"/>
  <c r="AI109" i="5"/>
  <c r="W60"/>
  <c r="AJ264" i="1"/>
  <c r="AN264"/>
  <c r="L60" i="5"/>
  <c r="Q189" i="7"/>
  <c r="Q93"/>
  <c r="AJ234" i="1"/>
  <c r="AN234"/>
  <c r="AJ225"/>
  <c r="AN225"/>
  <c r="AJ221"/>
  <c r="AN221"/>
  <c r="AJ223"/>
  <c r="AN223"/>
  <c r="AJ273"/>
  <c r="AN273"/>
  <c r="AJ233"/>
  <c r="AN233"/>
  <c r="K87" i="5"/>
  <c r="Q105"/>
  <c r="AC112" i="1"/>
  <c r="AA259"/>
  <c r="AE262"/>
  <c r="AB267"/>
  <c r="AF270"/>
  <c r="AD281"/>
  <c r="AD107"/>
  <c r="Y107"/>
  <c r="AM104"/>
  <c r="AI104"/>
  <c r="AM223"/>
  <c r="AI223"/>
  <c r="AA216"/>
  <c r="AE219"/>
  <c r="AD222"/>
  <c r="Y222"/>
  <c r="AG231"/>
  <c r="AH231"/>
  <c r="AL231"/>
  <c r="AG108"/>
  <c r="AO108" s="1"/>
  <c r="AH108"/>
  <c r="AL108"/>
  <c r="AM280"/>
  <c r="AI280"/>
  <c r="AM272"/>
  <c r="AI272"/>
  <c r="AM264"/>
  <c r="AI264"/>
  <c r="AM225"/>
  <c r="AI225"/>
  <c r="AM107"/>
  <c r="AI107"/>
  <c r="AM221"/>
  <c r="AI221"/>
  <c r="Q106" i="5"/>
  <c r="Z228" i="1"/>
  <c r="AD104"/>
  <c r="AD109"/>
  <c r="AB259"/>
  <c r="AF262"/>
  <c r="AN262" s="1"/>
  <c r="AD265"/>
  <c r="Y265"/>
  <c r="AD264"/>
  <c r="Y264"/>
  <c r="AD273"/>
  <c r="Y273"/>
  <c r="AA267"/>
  <c r="AE270"/>
  <c r="AM281"/>
  <c r="AI281"/>
  <c r="AB275"/>
  <c r="AF278"/>
  <c r="AN278" s="1"/>
  <c r="AM108"/>
  <c r="AI108"/>
  <c r="AD224"/>
  <c r="Y224"/>
  <c r="AD225"/>
  <c r="Y225"/>
  <c r="AD226"/>
  <c r="Y226"/>
  <c r="AB216"/>
  <c r="AF219"/>
  <c r="AN219" s="1"/>
  <c r="AM110"/>
  <c r="AI110"/>
  <c r="AJ231"/>
  <c r="AJ228" s="1"/>
  <c r="AF228"/>
  <c r="AN228" s="1"/>
  <c r="AM273"/>
  <c r="AI273"/>
  <c r="AM265"/>
  <c r="AI265"/>
  <c r="AI231"/>
  <c r="AM231"/>
  <c r="AE228"/>
  <c r="AE112"/>
  <c r="AC228"/>
  <c r="Y104"/>
  <c r="Y109"/>
  <c r="Y108"/>
  <c r="W275"/>
  <c r="W216"/>
  <c r="O179" i="7"/>
  <c r="Q180"/>
  <c r="Q179" s="1"/>
  <c r="O183"/>
  <c r="Q184"/>
  <c r="Q183" s="1"/>
  <c r="O187"/>
  <c r="O152"/>
  <c r="Q153"/>
  <c r="Q152" s="1"/>
  <c r="O160"/>
  <c r="Q31" i="14" s="1"/>
  <c r="Q161" i="7"/>
  <c r="Q160" s="1"/>
  <c r="Q96"/>
  <c r="W87" i="5"/>
  <c r="M88"/>
  <c r="AJ93"/>
  <c r="AE109"/>
  <c r="AG31" i="13"/>
  <c r="AJ31"/>
  <c r="L68" i="5"/>
  <c r="AB161" i="7"/>
  <c r="AF161"/>
  <c r="M97" i="5"/>
  <c r="R68"/>
  <c r="U69"/>
  <c r="U68" s="1"/>
  <c r="AM69"/>
  <c r="W161" i="7"/>
  <c r="H68" i="5"/>
  <c r="AN69"/>
  <c r="AN68" s="1"/>
  <c r="AJ69"/>
  <c r="X31" i="13"/>
  <c r="AG64" i="4"/>
  <c r="AG61" s="1"/>
  <c r="W68" i="5"/>
  <c r="AJ70"/>
  <c r="V234" i="1"/>
  <c r="N70" i="5"/>
  <c r="AE61" i="4"/>
  <c r="S26" i="3"/>
  <c r="W26" s="1"/>
  <c r="AA26" s="1"/>
  <c r="R26"/>
  <c r="AD61" i="4"/>
  <c r="AC61"/>
  <c r="U64"/>
  <c r="U61" s="1"/>
  <c r="R61"/>
  <c r="J26" i="3" s="1"/>
  <c r="AP64" i="4"/>
  <c r="AM64"/>
  <c r="AM61" s="1"/>
  <c r="AQ61"/>
  <c r="AI64"/>
  <c r="AI61" s="1"/>
  <c r="AF61"/>
  <c r="T26" i="3"/>
  <c r="X26" s="1"/>
  <c r="J68" i="5"/>
  <c r="T61" i="4"/>
  <c r="L26" i="3" s="1"/>
  <c r="AJ26" s="1"/>
  <c r="AR64" i="4"/>
  <c r="AI31" i="13"/>
  <c r="V221" i="1"/>
  <c r="N61" i="5"/>
  <c r="J60"/>
  <c r="R60"/>
  <c r="U61"/>
  <c r="U60" s="1"/>
  <c r="Q64"/>
  <c r="V64"/>
  <c r="Y64" s="1"/>
  <c r="AL65"/>
  <c r="AH65"/>
  <c r="I65"/>
  <c r="V65"/>
  <c r="Y65" s="1"/>
  <c r="Q65"/>
  <c r="AA56" i="4"/>
  <c r="AE59"/>
  <c r="AJ30" i="13"/>
  <c r="X60" i="5"/>
  <c r="M64"/>
  <c r="V223" i="1"/>
  <c r="N63" i="5"/>
  <c r="G61"/>
  <c r="Z219" i="1"/>
  <c r="Z59" i="4"/>
  <c r="AL62" i="5"/>
  <c r="AH62"/>
  <c r="I62"/>
  <c r="AA65"/>
  <c r="AE65"/>
  <c r="AN61"/>
  <c r="AJ61"/>
  <c r="H60"/>
  <c r="AN63"/>
  <c r="AJ63"/>
  <c r="AN65"/>
  <c r="AJ65"/>
  <c r="AN62"/>
  <c r="AJ62"/>
  <c r="AN64"/>
  <c r="AJ64"/>
  <c r="AN66"/>
  <c r="AJ66"/>
  <c r="AM62"/>
  <c r="AM64"/>
  <c r="AI64"/>
  <c r="AM66"/>
  <c r="AI66"/>
  <c r="AI30" i="13"/>
  <c r="AH66" i="5"/>
  <c r="I66"/>
  <c r="AL66"/>
  <c r="R56" i="4"/>
  <c r="J25" i="3" s="1"/>
  <c r="AP59" i="4"/>
  <c r="V62" i="5"/>
  <c r="Y62" s="1"/>
  <c r="Q62"/>
  <c r="Q66"/>
  <c r="V66"/>
  <c r="Y66" s="1"/>
  <c r="T56" i="4"/>
  <c r="L25" i="3" s="1"/>
  <c r="AJ25" s="1"/>
  <c r="AR59" i="4"/>
  <c r="AF59"/>
  <c r="AB56"/>
  <c r="AI63" i="5"/>
  <c r="M63"/>
  <c r="F109"/>
  <c r="O94" i="7"/>
  <c r="Q94" s="1"/>
  <c r="O98"/>
  <c r="G101" i="5"/>
  <c r="P98" i="7"/>
  <c r="G105" i="5"/>
  <c r="G106"/>
  <c r="V110" i="1"/>
  <c r="N107" i="5"/>
  <c r="AM107"/>
  <c r="U109"/>
  <c r="W109"/>
  <c r="AB109"/>
  <c r="M109"/>
  <c r="J101"/>
  <c r="AH101" s="1"/>
  <c r="J106"/>
  <c r="V112" i="1"/>
  <c r="N109" i="5"/>
  <c r="H106"/>
  <c r="AN106" s="1"/>
  <c r="H105"/>
  <c r="K107"/>
  <c r="AH105"/>
  <c r="AL105"/>
  <c r="Q104"/>
  <c r="V104"/>
  <c r="Y104" s="1"/>
  <c r="AL101"/>
  <c r="I101"/>
  <c r="W101"/>
  <c r="U101"/>
  <c r="X101"/>
  <c r="AN101"/>
  <c r="Y105"/>
  <c r="V106"/>
  <c r="Y106" s="1"/>
  <c r="AJ107"/>
  <c r="AJ106"/>
  <c r="M104"/>
  <c r="AA89" i="4"/>
  <c r="AA278" i="1"/>
  <c r="H97" i="5"/>
  <c r="Z278" i="1"/>
  <c r="Z89" i="4"/>
  <c r="G97" i="5"/>
  <c r="AA96"/>
  <c r="AE96"/>
  <c r="R86" i="4"/>
  <c r="J31" i="3" s="1"/>
  <c r="AP89" i="4"/>
  <c r="T86"/>
  <c r="L31" i="3" s="1"/>
  <c r="AJ31" s="1"/>
  <c r="AR89" i="4"/>
  <c r="AO96" i="5"/>
  <c r="V97"/>
  <c r="W95"/>
  <c r="X281" i="1"/>
  <c r="P97" i="5"/>
  <c r="F97"/>
  <c r="U96"/>
  <c r="U95" s="1"/>
  <c r="R95"/>
  <c r="AF89" i="4"/>
  <c r="AB86"/>
  <c r="AK96" i="5"/>
  <c r="AF96"/>
  <c r="AB96"/>
  <c r="J95"/>
  <c r="M96"/>
  <c r="O95"/>
  <c r="K95"/>
  <c r="V272" i="1"/>
  <c r="N92" i="5"/>
  <c r="Z270" i="1"/>
  <c r="Z84" i="4"/>
  <c r="Q93" i="5"/>
  <c r="V93"/>
  <c r="Y93" s="1"/>
  <c r="AQ84" i="4"/>
  <c r="S81"/>
  <c r="K30" i="3" s="1"/>
  <c r="AI30" s="1"/>
  <c r="R91" i="5"/>
  <c r="U92"/>
  <c r="U91" s="1"/>
  <c r="AF93"/>
  <c r="AB93"/>
  <c r="AJ37" i="13"/>
  <c r="AI37"/>
  <c r="AR84" i="4"/>
  <c r="T81"/>
  <c r="L30" i="3" s="1"/>
  <c r="AJ30" s="1"/>
  <c r="AF30" s="1"/>
  <c r="H91" i="5"/>
  <c r="AN92"/>
  <c r="AN91" s="1"/>
  <c r="AJ92"/>
  <c r="W91"/>
  <c r="M93"/>
  <c r="K91"/>
  <c r="W37" i="13"/>
  <c r="AB81" i="4"/>
  <c r="AF84"/>
  <c r="R81"/>
  <c r="J30" i="3" s="1"/>
  <c r="AP84" i="4"/>
  <c r="U84"/>
  <c r="U81" s="1"/>
  <c r="AA81"/>
  <c r="AE84"/>
  <c r="M92" i="5"/>
  <c r="M91" s="1"/>
  <c r="J91"/>
  <c r="G91"/>
  <c r="AM92"/>
  <c r="AM91" s="1"/>
  <c r="AI92"/>
  <c r="X37" i="13"/>
  <c r="X91" i="5"/>
  <c r="AI93"/>
  <c r="L91"/>
  <c r="Z262" i="1"/>
  <c r="Z79" i="4"/>
  <c r="R76"/>
  <c r="AP79"/>
  <c r="U88" i="5"/>
  <c r="U87" s="1"/>
  <c r="R87"/>
  <c r="Q89"/>
  <c r="V89"/>
  <c r="Y89" s="1"/>
  <c r="N87"/>
  <c r="V88"/>
  <c r="Q88"/>
  <c r="J87"/>
  <c r="M89"/>
  <c r="AM89"/>
  <c r="AI89"/>
  <c r="G87"/>
  <c r="AI88"/>
  <c r="AM88"/>
  <c r="AM87" s="1"/>
  <c r="AJ89"/>
  <c r="AF89" s="1"/>
  <c r="AN89"/>
  <c r="T76" i="4"/>
  <c r="AR79"/>
  <c r="AA76"/>
  <c r="AE79"/>
  <c r="AB76"/>
  <c r="AF79"/>
  <c r="AH88" i="5"/>
  <c r="I88"/>
  <c r="AL88"/>
  <c r="H87"/>
  <c r="AJ88"/>
  <c r="AN88"/>
  <c r="AN87" s="1"/>
  <c r="AK108" i="1" l="1"/>
  <c r="M87" i="5"/>
  <c r="AR37" i="13"/>
  <c r="M95" i="5"/>
  <c r="AA109"/>
  <c r="AO66"/>
  <c r="Z267" i="1"/>
  <c r="AC270"/>
  <c r="AC267" s="1"/>
  <c r="AD270"/>
  <c r="AD272"/>
  <c r="Y272"/>
  <c r="Y267" s="1"/>
  <c r="V267"/>
  <c r="Z275"/>
  <c r="AC278"/>
  <c r="AC275" s="1"/>
  <c r="AD278"/>
  <c r="AA275"/>
  <c r="AE278"/>
  <c r="AD110"/>
  <c r="Y110"/>
  <c r="AD223"/>
  <c r="Y223"/>
  <c r="AD234"/>
  <c r="Y234"/>
  <c r="AG226"/>
  <c r="AO226" s="1"/>
  <c r="AL226"/>
  <c r="AH226"/>
  <c r="AK226" s="1"/>
  <c r="AG225"/>
  <c r="AO225" s="1"/>
  <c r="AH225"/>
  <c r="AL225"/>
  <c r="AG224"/>
  <c r="AO224" s="1"/>
  <c r="AH224"/>
  <c r="AK224" s="1"/>
  <c r="AL224"/>
  <c r="AG273"/>
  <c r="AO273" s="1"/>
  <c r="AL273"/>
  <c r="AH273"/>
  <c r="AK273" s="1"/>
  <c r="AJ262"/>
  <c r="AJ259" s="1"/>
  <c r="AF259"/>
  <c r="AN259" s="1"/>
  <c r="AG109"/>
  <c r="AL109"/>
  <c r="AH109"/>
  <c r="AO231"/>
  <c r="AG222"/>
  <c r="AH222"/>
  <c r="AL222"/>
  <c r="AG107"/>
  <c r="AO107" s="1"/>
  <c r="AL107"/>
  <c r="AH107"/>
  <c r="AK107" s="1"/>
  <c r="AL281"/>
  <c r="AH281"/>
  <c r="Z259"/>
  <c r="AC262"/>
  <c r="AC259" s="1"/>
  <c r="AF281"/>
  <c r="AF275" s="1"/>
  <c r="AN275" s="1"/>
  <c r="X275"/>
  <c r="AD112"/>
  <c r="Y112"/>
  <c r="Z216"/>
  <c r="AC219"/>
  <c r="AC216" s="1"/>
  <c r="AD219"/>
  <c r="AD221"/>
  <c r="Y221"/>
  <c r="V216"/>
  <c r="AM112"/>
  <c r="AI112"/>
  <c r="AJ219"/>
  <c r="AJ216" s="1"/>
  <c r="AF216"/>
  <c r="AN216" s="1"/>
  <c r="AJ278"/>
  <c r="AM270"/>
  <c r="AI270"/>
  <c r="AI267" s="1"/>
  <c r="AE267"/>
  <c r="AM267" s="1"/>
  <c r="AG264"/>
  <c r="AO264" s="1"/>
  <c r="AH264"/>
  <c r="AL264"/>
  <c r="AG265"/>
  <c r="AO265" s="1"/>
  <c r="AL265"/>
  <c r="AH265"/>
  <c r="AK265" s="1"/>
  <c r="AG104"/>
  <c r="AO104" s="1"/>
  <c r="AH104"/>
  <c r="AL104"/>
  <c r="AE216"/>
  <c r="AJ270"/>
  <c r="AJ267" s="1"/>
  <c r="AF267"/>
  <c r="AN267" s="1"/>
  <c r="AI262"/>
  <c r="AI259" s="1"/>
  <c r="AM262"/>
  <c r="AE259"/>
  <c r="AM259" s="1"/>
  <c r="Y281"/>
  <c r="Q98" i="7"/>
  <c r="AB89" i="5"/>
  <c r="I105"/>
  <c r="F70"/>
  <c r="G70"/>
  <c r="F69"/>
  <c r="V233" i="1"/>
  <c r="N69" i="5"/>
  <c r="AR61" i="4"/>
  <c r="AN64"/>
  <c r="AN61" s="1"/>
  <c r="AJ64"/>
  <c r="AJ61" s="1"/>
  <c r="M26" i="3"/>
  <c r="AH26"/>
  <c r="V31" i="13"/>
  <c r="AE26" i="3"/>
  <c r="AB26"/>
  <c r="AF26"/>
  <c r="AH64" i="4"/>
  <c r="AP61"/>
  <c r="AS64"/>
  <c r="AL64"/>
  <c r="AL61" s="1"/>
  <c r="U26" i="3"/>
  <c r="V26"/>
  <c r="Y26" s="1"/>
  <c r="Q70" i="5"/>
  <c r="V70"/>
  <c r="Y70" s="1"/>
  <c r="AF70"/>
  <c r="AB70"/>
  <c r="AN31" i="13"/>
  <c r="AR31"/>
  <c r="AB69" i="5"/>
  <c r="AJ68"/>
  <c r="AF68" s="1"/>
  <c r="AF69"/>
  <c r="AK231" i="1"/>
  <c r="F63" i="5"/>
  <c r="K61"/>
  <c r="AI61" s="1"/>
  <c r="F64"/>
  <c r="F61"/>
  <c r="AE63"/>
  <c r="AA63"/>
  <c r="T25" i="3"/>
  <c r="X25" s="1"/>
  <c r="AB25" s="1"/>
  <c r="AF56" i="4"/>
  <c r="AN59"/>
  <c r="AN56" s="1"/>
  <c r="AR56"/>
  <c r="AJ59"/>
  <c r="AJ56" s="1"/>
  <c r="AL59"/>
  <c r="AL56" s="1"/>
  <c r="AP56"/>
  <c r="AH25" i="3"/>
  <c r="AD66" i="5"/>
  <c r="AK66"/>
  <c r="AG66" s="1"/>
  <c r="Z66"/>
  <c r="AF61"/>
  <c r="AB61"/>
  <c r="AJ60"/>
  <c r="AF60" s="1"/>
  <c r="AM61"/>
  <c r="AM60" s="1"/>
  <c r="G60"/>
  <c r="Q30" i="14"/>
  <c r="S25" i="3"/>
  <c r="W25" s="1"/>
  <c r="AE56" i="4"/>
  <c r="AK65" i="5"/>
  <c r="AG65" s="1"/>
  <c r="AD65"/>
  <c r="Z65"/>
  <c r="N60"/>
  <c r="V61"/>
  <c r="Q61"/>
  <c r="AO62"/>
  <c r="V30" i="13"/>
  <c r="AE66" i="5"/>
  <c r="AA66"/>
  <c r="AA64"/>
  <c r="AE64"/>
  <c r="AB66"/>
  <c r="AF66"/>
  <c r="AB64"/>
  <c r="AF64"/>
  <c r="AB62"/>
  <c r="AF62"/>
  <c r="AB65"/>
  <c r="AF65"/>
  <c r="AB63"/>
  <c r="AF63"/>
  <c r="AD62"/>
  <c r="Z62"/>
  <c r="Z56" i="4"/>
  <c r="AD59"/>
  <c r="AG59" s="1"/>
  <c r="AG56" s="1"/>
  <c r="AC59"/>
  <c r="V63" i="5"/>
  <c r="Y63" s="1"/>
  <c r="Q63"/>
  <c r="AK225" i="1"/>
  <c r="AN60" i="5"/>
  <c r="AO65"/>
  <c r="F104"/>
  <c r="AF107"/>
  <c r="AB107"/>
  <c r="Z101"/>
  <c r="AD101"/>
  <c r="AD105"/>
  <c r="Z105"/>
  <c r="AN105"/>
  <c r="AJ105"/>
  <c r="V109"/>
  <c r="Y109" s="1"/>
  <c r="Q109"/>
  <c r="AH109"/>
  <c r="AL109"/>
  <c r="AO109" s="1"/>
  <c r="I109"/>
  <c r="F107"/>
  <c r="G104"/>
  <c r="AF106"/>
  <c r="AB106"/>
  <c r="M107"/>
  <c r="V107"/>
  <c r="Y107" s="1"/>
  <c r="Q107"/>
  <c r="AM106"/>
  <c r="AM105"/>
  <c r="AI105"/>
  <c r="AI101"/>
  <c r="AM101"/>
  <c r="Y101"/>
  <c r="AI107"/>
  <c r="V280" i="1"/>
  <c r="N96" i="5"/>
  <c r="S89" i="4"/>
  <c r="V38" i="13"/>
  <c r="AH97" i="5"/>
  <c r="I97"/>
  <c r="I95" s="1"/>
  <c r="AL97"/>
  <c r="F95"/>
  <c r="X97"/>
  <c r="Y97" s="1"/>
  <c r="P95"/>
  <c r="AN89" i="4"/>
  <c r="AN86" s="1"/>
  <c r="AR86"/>
  <c r="AJ89"/>
  <c r="AH31" i="3"/>
  <c r="AI97" i="5"/>
  <c r="AM97"/>
  <c r="AM95" s="1"/>
  <c r="G95"/>
  <c r="Z86" i="4"/>
  <c r="AC89"/>
  <c r="AD89"/>
  <c r="AH89" s="1"/>
  <c r="AH86" s="1"/>
  <c r="AJ97" i="5"/>
  <c r="AN97"/>
  <c r="AN95" s="1"/>
  <c r="H95"/>
  <c r="AI38" i="13"/>
  <c r="P188" i="7"/>
  <c r="AF86" i="4"/>
  <c r="T31" i="3"/>
  <c r="X31" s="1"/>
  <c r="AB31" s="1"/>
  <c r="AP86" i="4"/>
  <c r="AL89"/>
  <c r="AL86" s="1"/>
  <c r="AE89"/>
  <c r="AA86"/>
  <c r="Q97" i="5"/>
  <c r="F92"/>
  <c r="AE93"/>
  <c r="AA93"/>
  <c r="M30" i="3"/>
  <c r="AH30"/>
  <c r="T30"/>
  <c r="X30" s="1"/>
  <c r="AB30" s="1"/>
  <c r="AF81" i="4"/>
  <c r="AJ91" i="5"/>
  <c r="AF91" s="1"/>
  <c r="AF92"/>
  <c r="AB92"/>
  <c r="AB91" s="1"/>
  <c r="AN84" i="4"/>
  <c r="AN81" s="1"/>
  <c r="AR81"/>
  <c r="AJ84"/>
  <c r="Q37" i="14"/>
  <c r="AC84" i="4"/>
  <c r="AD84"/>
  <c r="AG84" s="1"/>
  <c r="AG81" s="1"/>
  <c r="Z81"/>
  <c r="AC37" i="13"/>
  <c r="F93" i="5"/>
  <c r="AE92"/>
  <c r="AI91"/>
  <c r="AE91" s="1"/>
  <c r="AA92"/>
  <c r="AE81" i="4"/>
  <c r="S30" i="3"/>
  <c r="W30" s="1"/>
  <c r="AE30" s="1"/>
  <c r="AS84" i="4"/>
  <c r="AL84"/>
  <c r="AL81" s="1"/>
  <c r="AP81"/>
  <c r="AM37" i="13"/>
  <c r="AQ37"/>
  <c r="V37"/>
  <c r="U37"/>
  <c r="AQ81" i="4"/>
  <c r="AM84"/>
  <c r="AM81" s="1"/>
  <c r="AI84"/>
  <c r="AI81" s="1"/>
  <c r="N91" i="5"/>
  <c r="Q92"/>
  <c r="Q91" s="1"/>
  <c r="V92"/>
  <c r="AN37" i="13"/>
  <c r="S79" i="4"/>
  <c r="AF76"/>
  <c r="T29" i="3"/>
  <c r="AE76" i="4"/>
  <c r="S29" i="3"/>
  <c r="L29"/>
  <c r="AE88" i="5"/>
  <c r="AA88"/>
  <c r="AI87"/>
  <c r="AE89"/>
  <c r="AA89"/>
  <c r="V87"/>
  <c r="Y88"/>
  <c r="Y87" s="1"/>
  <c r="J29" i="3"/>
  <c r="AC79" i="4"/>
  <c r="Z76"/>
  <c r="F89" i="5"/>
  <c r="AJ87"/>
  <c r="AF88"/>
  <c r="AB88"/>
  <c r="AO88"/>
  <c r="AK88"/>
  <c r="AD88"/>
  <c r="Z88"/>
  <c r="AN79" i="4"/>
  <c r="AN76" s="1"/>
  <c r="AR76"/>
  <c r="AJ79"/>
  <c r="AC36" i="13"/>
  <c r="AI36"/>
  <c r="AI33" s="1"/>
  <c r="AE33"/>
  <c r="AK264" i="1"/>
  <c r="AP76" i="4"/>
  <c r="Q87" i="5"/>
  <c r="AB87" l="1"/>
  <c r="Y216" i="1"/>
  <c r="AF31" i="3"/>
  <c r="AJ281" i="1"/>
  <c r="AN281"/>
  <c r="AJ275"/>
  <c r="AF25" i="3"/>
  <c r="AD280" i="1"/>
  <c r="AD275" s="1"/>
  <c r="AL275" s="1"/>
  <c r="Y280"/>
  <c r="Y275" s="1"/>
  <c r="V275"/>
  <c r="AD233"/>
  <c r="Y233"/>
  <c r="Y228" s="1"/>
  <c r="V228"/>
  <c r="AG219"/>
  <c r="AH219"/>
  <c r="AL219"/>
  <c r="AD216"/>
  <c r="AL216" s="1"/>
  <c r="AG112"/>
  <c r="AO112" s="1"/>
  <c r="AH112"/>
  <c r="AK112" s="1"/>
  <c r="AL112"/>
  <c r="AI278"/>
  <c r="AI275" s="1"/>
  <c r="AM278"/>
  <c r="AE275"/>
  <c r="AM275" s="1"/>
  <c r="AG278"/>
  <c r="AL278"/>
  <c r="AH278"/>
  <c r="AG270"/>
  <c r="AH270"/>
  <c r="AL270"/>
  <c r="AD267"/>
  <c r="AL267" s="1"/>
  <c r="AG281"/>
  <c r="AO281" s="1"/>
  <c r="AG221"/>
  <c r="AO221" s="1"/>
  <c r="AH221"/>
  <c r="AL221"/>
  <c r="AG234"/>
  <c r="AH234"/>
  <c r="AL234"/>
  <c r="AG223"/>
  <c r="AO223" s="1"/>
  <c r="AH223"/>
  <c r="AL223"/>
  <c r="AG110"/>
  <c r="AO110" s="1"/>
  <c r="AL110"/>
  <c r="AH110"/>
  <c r="AG272"/>
  <c r="AO272" s="1"/>
  <c r="AH272"/>
  <c r="AK272" s="1"/>
  <c r="AL272"/>
  <c r="P187" i="7"/>
  <c r="Q188"/>
  <c r="Q187" s="1"/>
  <c r="AA91" i="5"/>
  <c r="AB68"/>
  <c r="AA87"/>
  <c r="AH84" i="4"/>
  <c r="AH81" s="1"/>
  <c r="AS61"/>
  <c r="AO64"/>
  <c r="AO61" s="1"/>
  <c r="AH61"/>
  <c r="AK64"/>
  <c r="AK61" s="1"/>
  <c r="AD26" i="3"/>
  <c r="AK26"/>
  <c r="AG26" s="1"/>
  <c r="Z26"/>
  <c r="AC26" s="1"/>
  <c r="AM70" i="5"/>
  <c r="AM68" s="1"/>
  <c r="G68"/>
  <c r="AH70"/>
  <c r="I70"/>
  <c r="AL70"/>
  <c r="AO70" s="1"/>
  <c r="V69"/>
  <c r="N68"/>
  <c r="Q69"/>
  <c r="Q68" s="1"/>
  <c r="AH69"/>
  <c r="I69"/>
  <c r="I68" s="1"/>
  <c r="F68"/>
  <c r="AL69"/>
  <c r="AG30" i="13"/>
  <c r="Y61" i="5"/>
  <c r="Y60" s="1"/>
  <c r="V60"/>
  <c r="AE61"/>
  <c r="AA61"/>
  <c r="AH64"/>
  <c r="I64"/>
  <c r="AL64"/>
  <c r="AO64" s="1"/>
  <c r="M61"/>
  <c r="I63"/>
  <c r="AL63"/>
  <c r="AO63" s="1"/>
  <c r="AH63"/>
  <c r="AB60"/>
  <c r="AC66"/>
  <c r="AD56" i="4"/>
  <c r="R25" i="3"/>
  <c r="AC56" i="4"/>
  <c r="AL61" i="5"/>
  <c r="AH61"/>
  <c r="F60"/>
  <c r="I61"/>
  <c r="Q60"/>
  <c r="AC65"/>
  <c r="AK223" i="1"/>
  <c r="AH59" i="4"/>
  <c r="AE105" i="5"/>
  <c r="AA105"/>
  <c r="AI104"/>
  <c r="AM104"/>
  <c r="AL107"/>
  <c r="AO107" s="1"/>
  <c r="AH107"/>
  <c r="I107"/>
  <c r="AF105"/>
  <c r="AB105"/>
  <c r="AL104"/>
  <c r="AH104"/>
  <c r="I104"/>
  <c r="AE107"/>
  <c r="AA107"/>
  <c r="AA101"/>
  <c r="AE101"/>
  <c r="AK109"/>
  <c r="AG109" s="1"/>
  <c r="AD109"/>
  <c r="Z109"/>
  <c r="AC109" s="1"/>
  <c r="AO105"/>
  <c r="AK105"/>
  <c r="AG105" s="1"/>
  <c r="AO101"/>
  <c r="AF97"/>
  <c r="AJ95"/>
  <c r="AF95" s="1"/>
  <c r="AE97"/>
  <c r="AI95"/>
  <c r="AE95" s="1"/>
  <c r="AA97"/>
  <c r="AA95" s="1"/>
  <c r="Q96"/>
  <c r="V96"/>
  <c r="N95"/>
  <c r="AD96"/>
  <c r="AH38" i="13"/>
  <c r="AE86" i="4"/>
  <c r="S31" i="3"/>
  <c r="W31" s="1"/>
  <c r="AG38" i="13"/>
  <c r="AC86" i="4"/>
  <c r="R31" i="3"/>
  <c r="AD86" i="4"/>
  <c r="AJ86"/>
  <c r="AB97" i="5"/>
  <c r="AB95" s="1"/>
  <c r="X95"/>
  <c r="AO97"/>
  <c r="AO95" s="1"/>
  <c r="AL95"/>
  <c r="AK97"/>
  <c r="AK95" s="1"/>
  <c r="AD97"/>
  <c r="Z97"/>
  <c r="AH95"/>
  <c r="S86" i="4"/>
  <c r="K31" i="3" s="1"/>
  <c r="AQ89" i="4"/>
  <c r="U89"/>
  <c r="U86" s="1"/>
  <c r="AG89"/>
  <c r="AG86" s="1"/>
  <c r="AH37" i="13"/>
  <c r="AK37" s="1"/>
  <c r="AG37"/>
  <c r="Y37"/>
  <c r="AS81" i="4"/>
  <c r="AO84"/>
  <c r="AO81" s="1"/>
  <c r="AJ81"/>
  <c r="AK30" i="3"/>
  <c r="AH92" i="5"/>
  <c r="I92"/>
  <c r="F91"/>
  <c r="AL92"/>
  <c r="AA30" i="3"/>
  <c r="V91" i="5"/>
  <c r="Y92"/>
  <c r="Y91" s="1"/>
  <c r="AH93"/>
  <c r="AL93"/>
  <c r="AO93" s="1"/>
  <c r="I93"/>
  <c r="R30" i="3"/>
  <c r="AD81" i="4"/>
  <c r="AC81"/>
  <c r="AJ76"/>
  <c r="AC88" i="5"/>
  <c r="AF87"/>
  <c r="AH89"/>
  <c r="I89"/>
  <c r="I87" s="1"/>
  <c r="AL89"/>
  <c r="F87"/>
  <c r="AE87"/>
  <c r="AJ29" i="3"/>
  <c r="W29"/>
  <c r="X36" i="13"/>
  <c r="AJ36"/>
  <c r="AF33"/>
  <c r="AG88" i="5"/>
  <c r="AC76" i="4"/>
  <c r="R29" i="3"/>
  <c r="AH29"/>
  <c r="R33" i="13"/>
  <c r="X29" i="3"/>
  <c r="S76" i="4"/>
  <c r="AQ79"/>
  <c r="U79"/>
  <c r="U76" s="1"/>
  <c r="AC97" i="5" l="1"/>
  <c r="AK84" i="4"/>
  <c r="AK81" s="1"/>
  <c r="AR36" i="13"/>
  <c r="AF29" i="3"/>
  <c r="I60" i="5"/>
  <c r="AO270" i="1"/>
  <c r="AG267"/>
  <c r="AO267" s="1"/>
  <c r="AO278"/>
  <c r="AG216"/>
  <c r="AG280"/>
  <c r="AO280" s="1"/>
  <c r="AH280"/>
  <c r="AL280"/>
  <c r="AH275"/>
  <c r="AH267"/>
  <c r="AK270"/>
  <c r="AK267" s="1"/>
  <c r="AG233"/>
  <c r="AH233"/>
  <c r="AH228" s="1"/>
  <c r="AL233"/>
  <c r="AD228"/>
  <c r="AL228" s="1"/>
  <c r="AH216"/>
  <c r="AK110"/>
  <c r="AK281"/>
  <c r="AB29" i="3"/>
  <c r="AP37" i="13"/>
  <c r="AG97" i="5"/>
  <c r="AC105"/>
  <c r="AL38" i="13"/>
  <c r="AP38"/>
  <c r="AL68" i="5"/>
  <c r="AO69"/>
  <c r="AO68" s="1"/>
  <c r="AC31" i="13"/>
  <c r="AH31"/>
  <c r="AD69" i="5"/>
  <c r="AH68"/>
  <c r="AD68" s="1"/>
  <c r="Z69"/>
  <c r="Y69"/>
  <c r="Y68" s="1"/>
  <c r="V68"/>
  <c r="AD70"/>
  <c r="Z70"/>
  <c r="AO61"/>
  <c r="AO60" s="1"/>
  <c r="AL60"/>
  <c r="AD63"/>
  <c r="AK63"/>
  <c r="AG63" s="1"/>
  <c r="Z63"/>
  <c r="AC63" s="1"/>
  <c r="Z64"/>
  <c r="AC64" s="1"/>
  <c r="AD64"/>
  <c r="AK64"/>
  <c r="AG64" s="1"/>
  <c r="AH56" i="4"/>
  <c r="AD61" i="5"/>
  <c r="AH60"/>
  <c r="AD60" s="1"/>
  <c r="Z61"/>
  <c r="AK61"/>
  <c r="V25" i="3"/>
  <c r="U25"/>
  <c r="AO104" i="5"/>
  <c r="AE104"/>
  <c r="AA104"/>
  <c r="Z104"/>
  <c r="AD104"/>
  <c r="AK104"/>
  <c r="AG104" s="1"/>
  <c r="AK107"/>
  <c r="AG107" s="1"/>
  <c r="AD107"/>
  <c r="Z107"/>
  <c r="AC107" s="1"/>
  <c r="AQ86" i="4"/>
  <c r="AM89"/>
  <c r="AM86" s="1"/>
  <c r="AI89"/>
  <c r="AS89"/>
  <c r="V31" i="3"/>
  <c r="U31"/>
  <c r="AC38" i="13"/>
  <c r="AC33" s="1"/>
  <c r="Q95" i="5"/>
  <c r="AG95" s="1"/>
  <c r="AG96"/>
  <c r="AK278" i="1"/>
  <c r="AD95" i="5"/>
  <c r="AI31" i="3"/>
  <c r="M31"/>
  <c r="AK280" i="1"/>
  <c r="Y96" i="5"/>
  <c r="Y95" s="1"/>
  <c r="V95"/>
  <c r="Z96"/>
  <c r="AJ38" i="13"/>
  <c r="AJ33" s="1"/>
  <c r="U30" i="3"/>
  <c r="V30"/>
  <c r="AD92" i="5"/>
  <c r="AK92"/>
  <c r="Z92"/>
  <c r="AH91"/>
  <c r="AD91" s="1"/>
  <c r="AS37" i="13"/>
  <c r="Z93" i="5"/>
  <c r="AC93" s="1"/>
  <c r="AK93"/>
  <c r="AG93" s="1"/>
  <c r="AD93"/>
  <c r="AO92"/>
  <c r="AO91" s="1"/>
  <c r="AL91"/>
  <c r="I91"/>
  <c r="AL37" i="13"/>
  <c r="AO37" s="1"/>
  <c r="K29" i="3"/>
  <c r="AG36" i="13"/>
  <c r="AG33" s="1"/>
  <c r="AH36"/>
  <c r="AD33"/>
  <c r="AQ76" i="4"/>
  <c r="AI79"/>
  <c r="AM79"/>
  <c r="AM76" s="1"/>
  <c r="AS79"/>
  <c r="U29" i="3"/>
  <c r="AN36" i="13"/>
  <c r="AO89" i="5"/>
  <c r="AO87" s="1"/>
  <c r="AL87"/>
  <c r="AD89"/>
  <c r="Z89"/>
  <c r="AK89"/>
  <c r="AH87"/>
  <c r="AG228" i="1" l="1"/>
  <c r="AK275"/>
  <c r="AG275"/>
  <c r="AO275" s="1"/>
  <c r="AK221"/>
  <c r="AK38" i="13"/>
  <c r="Z68" i="5"/>
  <c r="AK31" i="13"/>
  <c r="AL31"/>
  <c r="AP31"/>
  <c r="AG61" i="5"/>
  <c r="Y25" i="3"/>
  <c r="Z25"/>
  <c r="AD25"/>
  <c r="Z60" i="5"/>
  <c r="AC61"/>
  <c r="AC104"/>
  <c r="AC96"/>
  <c r="AC95" s="1"/>
  <c r="Z95"/>
  <c r="Y31" i="3"/>
  <c r="AD31"/>
  <c r="Z31"/>
  <c r="AI86" i="4"/>
  <c r="AK89"/>
  <c r="AK86" s="1"/>
  <c r="Q38" i="14"/>
  <c r="AE31" i="3"/>
  <c r="AA31"/>
  <c r="AK31"/>
  <c r="AO89" i="4"/>
  <c r="AO86" s="1"/>
  <c r="AS86"/>
  <c r="AC92" i="5"/>
  <c r="AC91" s="1"/>
  <c r="Z91"/>
  <c r="AK91"/>
  <c r="AG91" s="1"/>
  <c r="AG92"/>
  <c r="Y30" i="3"/>
  <c r="AG30" s="1"/>
  <c r="AD30"/>
  <c r="Z30"/>
  <c r="AC30" s="1"/>
  <c r="AG89" i="5"/>
  <c r="AK87"/>
  <c r="AI29" i="3"/>
  <c r="M29"/>
  <c r="AD87" i="5"/>
  <c r="AC89"/>
  <c r="AC87" s="1"/>
  <c r="Z87"/>
  <c r="AS76" i="4"/>
  <c r="AI76"/>
  <c r="AK36" i="13"/>
  <c r="AH33"/>
  <c r="AG31" i="3" l="1"/>
  <c r="AK33" i="13"/>
  <c r="AC31" i="3"/>
  <c r="AE29"/>
  <c r="AA29"/>
  <c r="AK29"/>
  <c r="AG87" i="5"/>
  <c r="J58" l="1"/>
  <c r="G55"/>
  <c r="K56"/>
  <c r="W212" i="1"/>
  <c r="O56" i="5"/>
  <c r="W214" i="1"/>
  <c r="O58" i="5"/>
  <c r="AA212" i="1"/>
  <c r="S56" i="5"/>
  <c r="S58"/>
  <c r="AA214" i="1"/>
  <c r="H56" i="5"/>
  <c r="AN56" s="1"/>
  <c r="T54" i="4"/>
  <c r="L56" i="5"/>
  <c r="X211" i="1"/>
  <c r="P55" i="5"/>
  <c r="X213" i="1"/>
  <c r="P57" i="5"/>
  <c r="T56"/>
  <c r="AB212" i="1"/>
  <c r="T58" i="5"/>
  <c r="AB214" i="1"/>
  <c r="P150" i="7"/>
  <c r="P148"/>
  <c r="R54" i="4"/>
  <c r="G56" i="5"/>
  <c r="K57"/>
  <c r="W211" i="1"/>
  <c r="O55" i="5"/>
  <c r="W213" i="1"/>
  <c r="O57" i="5"/>
  <c r="AA211" i="1"/>
  <c r="S55" i="5"/>
  <c r="S57"/>
  <c r="AA213" i="1"/>
  <c r="H55" i="5"/>
  <c r="AN55" s="1"/>
  <c r="H57"/>
  <c r="L55"/>
  <c r="L57"/>
  <c r="X212" i="1"/>
  <c r="AF212" s="1"/>
  <c r="P56" i="5"/>
  <c r="X214" i="1"/>
  <c r="AF214" s="1"/>
  <c r="P58" i="5"/>
  <c r="AF58" s="1"/>
  <c r="T55"/>
  <c r="AB211" i="1"/>
  <c r="AB213"/>
  <c r="T57" i="5"/>
  <c r="P147" i="7"/>
  <c r="P149"/>
  <c r="S54" i="4"/>
  <c r="AA177" i="1"/>
  <c r="S37" i="5"/>
  <c r="U37" s="1"/>
  <c r="W178" i="1"/>
  <c r="AE178" s="1"/>
  <c r="O38" i="5"/>
  <c r="S40"/>
  <c r="AA180" i="1"/>
  <c r="AC180" s="1"/>
  <c r="W180"/>
  <c r="O40" i="5"/>
  <c r="AJ214" i="1" l="1"/>
  <c r="AN214"/>
  <c r="AJ212"/>
  <c r="AN212"/>
  <c r="AE180"/>
  <c r="AM180" s="1"/>
  <c r="P146" i="7"/>
  <c r="AE214" i="1"/>
  <c r="AM214" s="1"/>
  <c r="AM178"/>
  <c r="AI178"/>
  <c r="AC177"/>
  <c r="AC171" s="1"/>
  <c r="AA171"/>
  <c r="AE211"/>
  <c r="W206"/>
  <c r="AF211"/>
  <c r="X206"/>
  <c r="AE213"/>
  <c r="AF213"/>
  <c r="S54" i="5"/>
  <c r="AE212" i="1"/>
  <c r="AJ56" i="5"/>
  <c r="AF56" s="1"/>
  <c r="T54"/>
  <c r="O147" i="7"/>
  <c r="G57" i="5"/>
  <c r="G54" s="1"/>
  <c r="Z213" i="1"/>
  <c r="AC213" s="1"/>
  <c r="R57" i="5"/>
  <c r="U57" s="1"/>
  <c r="V213" i="1"/>
  <c r="N57" i="5"/>
  <c r="AA54" i="4"/>
  <c r="AA209" i="1"/>
  <c r="Z212"/>
  <c r="AC212" s="1"/>
  <c r="R56" i="5"/>
  <c r="U56" s="1"/>
  <c r="V214" i="1"/>
  <c r="N58" i="5"/>
  <c r="H54"/>
  <c r="AN57"/>
  <c r="AN54" s="1"/>
  <c r="AJ57"/>
  <c r="AF57" s="1"/>
  <c r="AP54" i="4"/>
  <c r="R51"/>
  <c r="J24" i="3" s="1"/>
  <c r="AH24" s="1"/>
  <c r="P54" i="5"/>
  <c r="X55"/>
  <c r="AR54" i="4"/>
  <c r="T51"/>
  <c r="L24" i="3" s="1"/>
  <c r="AJ24" s="1"/>
  <c r="W58" i="5"/>
  <c r="AA58" s="1"/>
  <c r="AE58"/>
  <c r="AM55"/>
  <c r="I55"/>
  <c r="W57"/>
  <c r="M57"/>
  <c r="X58"/>
  <c r="AB58" s="1"/>
  <c r="M56"/>
  <c r="O148" i="7"/>
  <c r="Q148" s="1"/>
  <c r="O149"/>
  <c r="Q149" s="1"/>
  <c r="AB54" i="4"/>
  <c r="AB209" i="1"/>
  <c r="Z211"/>
  <c r="AC211" s="1"/>
  <c r="R55" i="5"/>
  <c r="V211" i="1"/>
  <c r="N55" i="5"/>
  <c r="Z214" i="1"/>
  <c r="AC214" s="1"/>
  <c r="R58" i="5"/>
  <c r="U58" s="1"/>
  <c r="V212" i="1"/>
  <c r="N56" i="5"/>
  <c r="X56"/>
  <c r="AJ55"/>
  <c r="L54"/>
  <c r="W55"/>
  <c r="O54"/>
  <c r="AM56"/>
  <c r="AO56" s="1"/>
  <c r="AI56"/>
  <c r="I56"/>
  <c r="M58"/>
  <c r="J54"/>
  <c r="X57"/>
  <c r="W56"/>
  <c r="U54" i="4"/>
  <c r="U51" s="1"/>
  <c r="S51"/>
  <c r="K24" i="3" s="1"/>
  <c r="AQ54" i="4"/>
  <c r="W177" i="1"/>
  <c r="O37" i="5"/>
  <c r="O35" s="1"/>
  <c r="W38"/>
  <c r="AA38" s="1"/>
  <c r="AE38"/>
  <c r="V178" i="1"/>
  <c r="N38" i="5"/>
  <c r="O132" i="7"/>
  <c r="U40" i="5"/>
  <c r="U35" s="1"/>
  <c r="S35"/>
  <c r="W40"/>
  <c r="AE40"/>
  <c r="V180" i="1"/>
  <c r="N40" i="5"/>
  <c r="AI214" i="1" l="1"/>
  <c r="AA56" i="5"/>
  <c r="AJ213" i="1"/>
  <c r="AN213"/>
  <c r="AJ211"/>
  <c r="AN211"/>
  <c r="AB56" i="5"/>
  <c r="AI180" i="1"/>
  <c r="AB206"/>
  <c r="AF209"/>
  <c r="AD214"/>
  <c r="Y214"/>
  <c r="AD213"/>
  <c r="Y213"/>
  <c r="AD178"/>
  <c r="Y178"/>
  <c r="V171"/>
  <c r="AE177"/>
  <c r="Y177"/>
  <c r="W171"/>
  <c r="AD180"/>
  <c r="Y180"/>
  <c r="AD212"/>
  <c r="Y212"/>
  <c r="AD211"/>
  <c r="Y211"/>
  <c r="Y206" s="1"/>
  <c r="V206"/>
  <c r="AA206"/>
  <c r="AE209"/>
  <c r="AM212"/>
  <c r="AI212"/>
  <c r="AM213"/>
  <c r="AI213"/>
  <c r="Q132" i="7"/>
  <c r="Q127" s="1"/>
  <c r="O127"/>
  <c r="Q147"/>
  <c r="AB57" i="5"/>
  <c r="O150" i="7"/>
  <c r="Q150" s="1"/>
  <c r="V29" i="13"/>
  <c r="R28"/>
  <c r="V28" s="1"/>
  <c r="AF55" i="5"/>
  <c r="AJ54"/>
  <c r="AF54" s="1"/>
  <c r="AB55"/>
  <c r="Q55"/>
  <c r="V55"/>
  <c r="N54"/>
  <c r="AD55"/>
  <c r="AA51" i="4"/>
  <c r="AE54"/>
  <c r="AI54" s="1"/>
  <c r="V57" i="5"/>
  <c r="Q57"/>
  <c r="AD57"/>
  <c r="W54"/>
  <c r="X54"/>
  <c r="Z209" i="1"/>
  <c r="Z54" i="4"/>
  <c r="F58" i="5"/>
  <c r="X29" i="13"/>
  <c r="AE56" i="5"/>
  <c r="AK56"/>
  <c r="V56"/>
  <c r="Q56"/>
  <c r="AG56" s="1"/>
  <c r="AD56"/>
  <c r="U55"/>
  <c r="U54" s="1"/>
  <c r="R54"/>
  <c r="AB51" i="4"/>
  <c r="AF54"/>
  <c r="AJ54" s="1"/>
  <c r="AJ51" s="1"/>
  <c r="AO55" i="5"/>
  <c r="AN54" i="4"/>
  <c r="AN51" s="1"/>
  <c r="AR51"/>
  <c r="AP51"/>
  <c r="AL54"/>
  <c r="AL51" s="1"/>
  <c r="V58" i="5"/>
  <c r="Y58" s="1"/>
  <c r="Q58"/>
  <c r="AI57"/>
  <c r="AM57"/>
  <c r="AO57" s="1"/>
  <c r="I57"/>
  <c r="AQ51" i="4"/>
  <c r="AM54"/>
  <c r="AM51" s="1"/>
  <c r="AS54"/>
  <c r="AI24" i="3"/>
  <c r="M24"/>
  <c r="AE37" i="5"/>
  <c r="Q37"/>
  <c r="AG37" s="1"/>
  <c r="W37"/>
  <c r="W35" s="1"/>
  <c r="Q38"/>
  <c r="AG38" s="1"/>
  <c r="AD38"/>
  <c r="V38"/>
  <c r="W132" i="7"/>
  <c r="AE35" i="5"/>
  <c r="AA40"/>
  <c r="AD40"/>
  <c r="V40"/>
  <c r="Q40"/>
  <c r="N35"/>
  <c r="Z206" i="1" l="1"/>
  <c r="AC209"/>
  <c r="AC206" s="1"/>
  <c r="AD209"/>
  <c r="AI209"/>
  <c r="AM209"/>
  <c r="AE206"/>
  <c r="AG211"/>
  <c r="AL211"/>
  <c r="AH211"/>
  <c r="AG212"/>
  <c r="AO212" s="1"/>
  <c r="AH212"/>
  <c r="AK212" s="1"/>
  <c r="AL212"/>
  <c r="AM177"/>
  <c r="AI177"/>
  <c r="AI171" s="1"/>
  <c r="AG177"/>
  <c r="AE171"/>
  <c r="AM171" s="1"/>
  <c r="AJ209"/>
  <c r="AJ206" s="1"/>
  <c r="AF206"/>
  <c r="AN206" s="1"/>
  <c r="AG180"/>
  <c r="AO180" s="1"/>
  <c r="AL180"/>
  <c r="AH180"/>
  <c r="AK180" s="1"/>
  <c r="AG178"/>
  <c r="AO178" s="1"/>
  <c r="AH178"/>
  <c r="AH171" s="1"/>
  <c r="AL178"/>
  <c r="AD171"/>
  <c r="AL171" s="1"/>
  <c r="AG213"/>
  <c r="AO213" s="1"/>
  <c r="AH213"/>
  <c r="AK213" s="1"/>
  <c r="AL213"/>
  <c r="AG214"/>
  <c r="AO214" s="1"/>
  <c r="AH214"/>
  <c r="AL214"/>
  <c r="Y171"/>
  <c r="Q146" i="7"/>
  <c r="Y132"/>
  <c r="Y127" s="1"/>
  <c r="W127"/>
  <c r="O146"/>
  <c r="AB54" i="5"/>
  <c r="Q29" i="14"/>
  <c r="Q28" s="1"/>
  <c r="AE57" i="5"/>
  <c r="AK57"/>
  <c r="AG57" s="1"/>
  <c r="AI29" i="13"/>
  <c r="AI28" s="1"/>
  <c r="AE28"/>
  <c r="AF51" i="4"/>
  <c r="T24" i="3"/>
  <c r="X24" s="1"/>
  <c r="AC29" i="13"/>
  <c r="Y56" i="5"/>
  <c r="Z56"/>
  <c r="AC56" s="1"/>
  <c r="AL58"/>
  <c r="AH58"/>
  <c r="I58"/>
  <c r="I54" s="1"/>
  <c r="F54"/>
  <c r="Z51" i="4"/>
  <c r="AC54"/>
  <c r="AD54"/>
  <c r="Y55" i="5"/>
  <c r="V54"/>
  <c r="Z55"/>
  <c r="AM54"/>
  <c r="AA57"/>
  <c r="Y57"/>
  <c r="Z57"/>
  <c r="S24" i="3"/>
  <c r="W24" s="1"/>
  <c r="AE24" s="1"/>
  <c r="AE51" i="4"/>
  <c r="AK214" i="1"/>
  <c r="Q54" i="5"/>
  <c r="AO54" i="4"/>
  <c r="AO51" s="1"/>
  <c r="AS51"/>
  <c r="AK24" i="3"/>
  <c r="AI51" i="4"/>
  <c r="AK177" i="1"/>
  <c r="AA37" i="5"/>
  <c r="AC37" s="1"/>
  <c r="Y37"/>
  <c r="Y38"/>
  <c r="Z38"/>
  <c r="AC38" s="1"/>
  <c r="AA132" i="7"/>
  <c r="AE132"/>
  <c r="AG26" i="13"/>
  <c r="AI26"/>
  <c r="AG40" i="5"/>
  <c r="Q35"/>
  <c r="AD35"/>
  <c r="Z40"/>
  <c r="Y40"/>
  <c r="V35"/>
  <c r="AK178" i="1" l="1"/>
  <c r="AK171" s="1"/>
  <c r="AC57" i="5"/>
  <c r="AA24" i="3"/>
  <c r="AB24"/>
  <c r="AF24"/>
  <c r="AO177" i="1"/>
  <c r="AG171"/>
  <c r="AO171" s="1"/>
  <c r="AG209"/>
  <c r="AL209"/>
  <c r="AH209"/>
  <c r="AH206" s="1"/>
  <c r="AD206"/>
  <c r="AL206" s="1"/>
  <c r="Y35" i="5"/>
  <c r="AC132" i="7"/>
  <c r="AC127" s="1"/>
  <c r="AA127"/>
  <c r="AD58" i="5"/>
  <c r="AK58"/>
  <c r="Z58"/>
  <c r="AC58" s="1"/>
  <c r="AH54"/>
  <c r="AD54" s="1"/>
  <c r="AJ29" i="13"/>
  <c r="AF28"/>
  <c r="AH29"/>
  <c r="AG29"/>
  <c r="AG28" s="1"/>
  <c r="AD28"/>
  <c r="AG54" i="4"/>
  <c r="AG51" s="1"/>
  <c r="AH54"/>
  <c r="R24" i="3"/>
  <c r="AD51" i="4"/>
  <c r="AC51"/>
  <c r="AO58" i="5"/>
  <c r="AO54" s="1"/>
  <c r="AL54"/>
  <c r="Y54"/>
  <c r="AA35"/>
  <c r="AE127" i="7"/>
  <c r="AG132"/>
  <c r="Q26" i="14"/>
  <c r="W26"/>
  <c r="AQ26" i="13"/>
  <c r="AM26"/>
  <c r="AH26"/>
  <c r="AC26"/>
  <c r="AC40" i="5"/>
  <c r="AC35" s="1"/>
  <c r="Z35"/>
  <c r="AG35"/>
  <c r="Z54" l="1"/>
  <c r="AK209" i="1"/>
  <c r="AO209"/>
  <c r="AG206"/>
  <c r="V24" i="3"/>
  <c r="U24"/>
  <c r="AH51" i="4"/>
  <c r="AK54"/>
  <c r="AK51" s="1"/>
  <c r="AK29" i="13"/>
  <c r="AL29"/>
  <c r="AP29"/>
  <c r="AJ28"/>
  <c r="AN29"/>
  <c r="AR29"/>
  <c r="AG58" i="5"/>
  <c r="AE26" i="14"/>
  <c r="AA26"/>
  <c r="Y26"/>
  <c r="AG127" i="7"/>
  <c r="AL26" i="13"/>
  <c r="AP26"/>
  <c r="AK26"/>
  <c r="Y24" i="3" l="1"/>
  <c r="AG24" s="1"/>
  <c r="AD24"/>
  <c r="Z24"/>
  <c r="AC24" s="1"/>
  <c r="AO26" i="13"/>
  <c r="AS26"/>
  <c r="W115" i="1" l="1"/>
  <c r="O112" i="5"/>
  <c r="W114" i="1"/>
  <c r="O111" i="5"/>
  <c r="S112"/>
  <c r="AA115" i="1"/>
  <c r="AA114"/>
  <c r="S111" i="5"/>
  <c r="X105" i="1"/>
  <c r="P102" i="5"/>
  <c r="X113" i="1"/>
  <c r="P110" i="5"/>
  <c r="X106" i="1"/>
  <c r="P103" i="5"/>
  <c r="AB105" i="1"/>
  <c r="T102" i="5"/>
  <c r="AB113" i="1"/>
  <c r="T110" i="5"/>
  <c r="AB106" i="1"/>
  <c r="T103" i="5"/>
  <c r="P101" i="7"/>
  <c r="P100"/>
  <c r="W105" i="1"/>
  <c r="O102" i="5"/>
  <c r="W113" i="1"/>
  <c r="O110" i="5"/>
  <c r="W106" i="1"/>
  <c r="O103" i="5"/>
  <c r="AA105" i="1"/>
  <c r="S102" i="5"/>
  <c r="AA113" i="1"/>
  <c r="S110" i="5"/>
  <c r="W110" s="1"/>
  <c r="S103"/>
  <c r="AA106" i="1"/>
  <c r="X115"/>
  <c r="P112" i="5"/>
  <c r="X114" i="1"/>
  <c r="P111" i="5"/>
  <c r="T112"/>
  <c r="AB115" i="1"/>
  <c r="T111" i="5"/>
  <c r="AB114" i="1"/>
  <c r="P91" i="7"/>
  <c r="P99"/>
  <c r="P92"/>
  <c r="AF114" i="1" l="1"/>
  <c r="AF115"/>
  <c r="AJ115" s="1"/>
  <c r="AE106"/>
  <c r="AE113"/>
  <c r="AE105"/>
  <c r="AF106"/>
  <c r="AJ106" s="1"/>
  <c r="AF113"/>
  <c r="AJ113" s="1"/>
  <c r="AF105"/>
  <c r="AE114"/>
  <c r="AE115"/>
  <c r="X111" i="5"/>
  <c r="O99" i="7"/>
  <c r="Q99" s="1"/>
  <c r="O100"/>
  <c r="Q100" s="1"/>
  <c r="H108" i="5"/>
  <c r="AN108" s="1"/>
  <c r="K103"/>
  <c r="K110"/>
  <c r="G111"/>
  <c r="AM111" s="1"/>
  <c r="G112"/>
  <c r="AM112" s="1"/>
  <c r="G108"/>
  <c r="Z105" i="1"/>
  <c r="AC105" s="1"/>
  <c r="R102" i="5"/>
  <c r="V115" i="1"/>
  <c r="N112" i="5"/>
  <c r="Z115" i="1"/>
  <c r="AC115" s="1"/>
  <c r="R112" i="5"/>
  <c r="U112" s="1"/>
  <c r="V106" i="1"/>
  <c r="N103" i="5"/>
  <c r="X102"/>
  <c r="X112"/>
  <c r="W103"/>
  <c r="X110"/>
  <c r="W112"/>
  <c r="P97" i="7"/>
  <c r="P89" s="1"/>
  <c r="O92"/>
  <c r="Q92" s="1"/>
  <c r="O91"/>
  <c r="X111" i="1"/>
  <c r="P108" i="5"/>
  <c r="P100" s="1"/>
  <c r="L111"/>
  <c r="L112"/>
  <c r="H103"/>
  <c r="AN103" s="1"/>
  <c r="H110"/>
  <c r="AN110" s="1"/>
  <c r="H102"/>
  <c r="O101" i="7"/>
  <c r="Q101" s="1"/>
  <c r="AB111" i="1"/>
  <c r="AB63" s="1"/>
  <c r="T108" i="5"/>
  <c r="L103"/>
  <c r="AJ103" s="1"/>
  <c r="L102"/>
  <c r="H111"/>
  <c r="AN111" s="1"/>
  <c r="H112"/>
  <c r="AA111" i="1"/>
  <c r="AA327" s="1"/>
  <c r="S108" i="5"/>
  <c r="S100" s="1"/>
  <c r="K102"/>
  <c r="Z113" i="1"/>
  <c r="AC113" s="1"/>
  <c r="R110" i="5"/>
  <c r="U110" s="1"/>
  <c r="V114" i="1"/>
  <c r="N111" i="5"/>
  <c r="W111" i="1"/>
  <c r="O108" i="5"/>
  <c r="V113" i="1"/>
  <c r="N110" i="5"/>
  <c r="W102"/>
  <c r="X327" i="1"/>
  <c r="T100" i="5"/>
  <c r="X103"/>
  <c r="W111"/>
  <c r="V105" i="1"/>
  <c r="N102" i="5"/>
  <c r="AJ114" i="1" l="1"/>
  <c r="AN114"/>
  <c r="W108" i="5"/>
  <c r="W100" s="1"/>
  <c r="AJ105" i="1"/>
  <c r="AN105"/>
  <c r="AD105"/>
  <c r="Y105"/>
  <c r="AD113"/>
  <c r="Y113"/>
  <c r="W327"/>
  <c r="AE111"/>
  <c r="Y114"/>
  <c r="AM114"/>
  <c r="AI114"/>
  <c r="AM105"/>
  <c r="AI105"/>
  <c r="AM106"/>
  <c r="AI106"/>
  <c r="X63"/>
  <c r="AF111"/>
  <c r="Y106"/>
  <c r="AD115"/>
  <c r="Y115"/>
  <c r="AM115"/>
  <c r="AI115"/>
  <c r="AM113"/>
  <c r="AI113"/>
  <c r="Q91" i="7"/>
  <c r="O100" i="5"/>
  <c r="AA63" i="1"/>
  <c r="G102" i="5"/>
  <c r="G110"/>
  <c r="G103"/>
  <c r="J102"/>
  <c r="J110"/>
  <c r="J103"/>
  <c r="M103" s="1"/>
  <c r="Z111" i="1"/>
  <c r="AC111" s="1"/>
  <c r="R108" i="5"/>
  <c r="U108" s="1"/>
  <c r="Z106" i="1"/>
  <c r="AC106" s="1"/>
  <c r="R103" i="5"/>
  <c r="U103" s="1"/>
  <c r="J108"/>
  <c r="J112"/>
  <c r="J111"/>
  <c r="V111" i="1"/>
  <c r="V327" s="1"/>
  <c r="N108" i="5"/>
  <c r="N100" s="1"/>
  <c r="P314" i="7"/>
  <c r="V110" i="5"/>
  <c r="Y110" s="1"/>
  <c r="Q110"/>
  <c r="Q112"/>
  <c r="V112"/>
  <c r="Y112" s="1"/>
  <c r="AM108"/>
  <c r="AB327" i="1"/>
  <c r="Z114"/>
  <c r="AC114" s="1"/>
  <c r="R111" i="5"/>
  <c r="U111" s="1"/>
  <c r="L108"/>
  <c r="AJ108" s="1"/>
  <c r="AF108" s="1"/>
  <c r="O97" i="7"/>
  <c r="Q97" s="1"/>
  <c r="L110" i="5"/>
  <c r="AJ110" s="1"/>
  <c r="Q111"/>
  <c r="AJ112"/>
  <c r="AF112" s="1"/>
  <c r="AN112"/>
  <c r="AF103"/>
  <c r="AB103"/>
  <c r="AN102"/>
  <c r="AJ102"/>
  <c r="H100"/>
  <c r="Q103"/>
  <c r="U102"/>
  <c r="AJ111"/>
  <c r="X108"/>
  <c r="W63" i="1"/>
  <c r="V63"/>
  <c r="Q102" i="5"/>
  <c r="V102"/>
  <c r="AJ111" i="1" l="1"/>
  <c r="AN111"/>
  <c r="AB108" i="5"/>
  <c r="U100"/>
  <c r="AN100"/>
  <c r="AF327" i="1"/>
  <c r="V111" i="5"/>
  <c r="Y111" s="1"/>
  <c r="AE63" i="1"/>
  <c r="Y63"/>
  <c r="AD111"/>
  <c r="Y111"/>
  <c r="Y327" s="1"/>
  <c r="AG115"/>
  <c r="AO115" s="1"/>
  <c r="AH115"/>
  <c r="AL115"/>
  <c r="AF63"/>
  <c r="AG113"/>
  <c r="AO113" s="1"/>
  <c r="AL113"/>
  <c r="AH113"/>
  <c r="AG105"/>
  <c r="AO105" s="1"/>
  <c r="AH105"/>
  <c r="AK105" s="1"/>
  <c r="AL105"/>
  <c r="X100" i="5"/>
  <c r="AD106" i="1"/>
  <c r="AD114"/>
  <c r="AM111"/>
  <c r="AI111"/>
  <c r="Q89" i="7"/>
  <c r="O89"/>
  <c r="R100" i="5"/>
  <c r="V103"/>
  <c r="Y103" s="1"/>
  <c r="F110"/>
  <c r="K111"/>
  <c r="AI111" s="1"/>
  <c r="K108"/>
  <c r="M108" s="1"/>
  <c r="F112"/>
  <c r="F111"/>
  <c r="AJ13" i="13"/>
  <c r="AF111" i="5"/>
  <c r="AB111"/>
  <c r="Q314" i="7"/>
  <c r="AF102" i="5"/>
  <c r="AB102"/>
  <c r="AB110"/>
  <c r="AF110"/>
  <c r="AC327" i="1"/>
  <c r="Q108" i="5"/>
  <c r="Q100" s="1"/>
  <c r="V108"/>
  <c r="Y108" s="1"/>
  <c r="N327" i="1"/>
  <c r="N63"/>
  <c r="AM102" i="5"/>
  <c r="AI102"/>
  <c r="G100"/>
  <c r="Z63" i="1"/>
  <c r="AE327"/>
  <c r="F102" i="5"/>
  <c r="K112"/>
  <c r="AI112" s="1"/>
  <c r="F108"/>
  <c r="F103"/>
  <c r="AI13" i="13"/>
  <c r="M102" i="5"/>
  <c r="J100"/>
  <c r="AI103"/>
  <c r="AM103"/>
  <c r="AM110"/>
  <c r="AI110"/>
  <c r="AB112"/>
  <c r="Z327" i="1"/>
  <c r="M110" i="5"/>
  <c r="Y102"/>
  <c r="V100"/>
  <c r="AC13" i="13"/>
  <c r="AH13"/>
  <c r="AD327" i="1" l="1"/>
  <c r="M111" i="5"/>
  <c r="Y100"/>
  <c r="O314" i="7"/>
  <c r="AC63" i="1"/>
  <c r="AG106"/>
  <c r="AO106" s="1"/>
  <c r="AH106"/>
  <c r="AK106" s="1"/>
  <c r="AL106"/>
  <c r="AG111"/>
  <c r="AO111" s="1"/>
  <c r="AH111"/>
  <c r="AL111"/>
  <c r="AD63"/>
  <c r="AG63" s="1"/>
  <c r="R63"/>
  <c r="AG114"/>
  <c r="AO114" s="1"/>
  <c r="AH114"/>
  <c r="AK114" s="1"/>
  <c r="AL114"/>
  <c r="AG13" i="13"/>
  <c r="AE110" i="5"/>
  <c r="AA110"/>
  <c r="AH108"/>
  <c r="I108"/>
  <c r="AL108"/>
  <c r="AO108" s="1"/>
  <c r="I102"/>
  <c r="AH102"/>
  <c r="AL102"/>
  <c r="AO102" s="1"/>
  <c r="AA102"/>
  <c r="AE102"/>
  <c r="R327" i="1"/>
  <c r="AL112" i="5"/>
  <c r="AO112" s="1"/>
  <c r="AH112"/>
  <c r="I112"/>
  <c r="AI108"/>
  <c r="AH110"/>
  <c r="AL110"/>
  <c r="AO110" s="1"/>
  <c r="I110"/>
  <c r="M112"/>
  <c r="AE103"/>
  <c r="AA103"/>
  <c r="AK115" i="1"/>
  <c r="Q13" i="14"/>
  <c r="AL103" i="5"/>
  <c r="AO103" s="1"/>
  <c r="AH103"/>
  <c r="I103"/>
  <c r="AE112"/>
  <c r="AA112"/>
  <c r="AK113" i="1"/>
  <c r="AH111" i="5"/>
  <c r="I111"/>
  <c r="AL111"/>
  <c r="AO111" s="1"/>
  <c r="AA111"/>
  <c r="AE111"/>
  <c r="AM100"/>
  <c r="AK13" i="13"/>
  <c r="AP13"/>
  <c r="AL13"/>
  <c r="AL327" i="1" l="1"/>
  <c r="AG327"/>
  <c r="AL63"/>
  <c r="AH63"/>
  <c r="AH327"/>
  <c r="Z111" i="5"/>
  <c r="AC111" s="1"/>
  <c r="AK111"/>
  <c r="AG111" s="1"/>
  <c r="AD111"/>
  <c r="Z110"/>
  <c r="AC110" s="1"/>
  <c r="AD110"/>
  <c r="AK110"/>
  <c r="AG110" s="1"/>
  <c r="AA108"/>
  <c r="AE108"/>
  <c r="Z112"/>
  <c r="AC112" s="1"/>
  <c r="AD112"/>
  <c r="AK112"/>
  <c r="AG112" s="1"/>
  <c r="AK111" i="1"/>
  <c r="AD103" i="5"/>
  <c r="AK103"/>
  <c r="AG103" s="1"/>
  <c r="Z103"/>
  <c r="AC103" s="1"/>
  <c r="AK102"/>
  <c r="AG102" s="1"/>
  <c r="AD102"/>
  <c r="Z102"/>
  <c r="AC102" s="1"/>
  <c r="AD108"/>
  <c r="Z108"/>
  <c r="AK108"/>
  <c r="AG108" s="1"/>
  <c r="AC108" l="1"/>
  <c r="T100" i="7"/>
  <c r="X100" s="1"/>
  <c r="S101" l="1"/>
  <c r="L101"/>
  <c r="L100"/>
  <c r="T97" l="1"/>
  <c r="X97" s="1"/>
  <c r="AF100"/>
  <c r="AB100"/>
  <c r="S100"/>
  <c r="U100" s="1"/>
  <c r="K100"/>
  <c r="M100" s="1"/>
  <c r="T99"/>
  <c r="X99" s="1"/>
  <c r="K101"/>
  <c r="M101" s="1"/>
  <c r="W101"/>
  <c r="T98"/>
  <c r="X98" s="1"/>
  <c r="S97" l="1"/>
  <c r="U97" s="1"/>
  <c r="S99"/>
  <c r="U99" s="1"/>
  <c r="AE101"/>
  <c r="AA101"/>
  <c r="L97"/>
  <c r="W100"/>
  <c r="Y100" s="1"/>
  <c r="L99"/>
  <c r="S98"/>
  <c r="U98" s="1"/>
  <c r="L98"/>
  <c r="AF99" l="1"/>
  <c r="AB99"/>
  <c r="W99"/>
  <c r="Y99" s="1"/>
  <c r="AA100"/>
  <c r="AC100" s="1"/>
  <c r="K97"/>
  <c r="M97" s="1"/>
  <c r="AF97"/>
  <c r="AB97"/>
  <c r="W97"/>
  <c r="Y97" s="1"/>
  <c r="AG100"/>
  <c r="AE100"/>
  <c r="AF98"/>
  <c r="AB98"/>
  <c r="T96"/>
  <c r="X96" s="1"/>
  <c r="K98"/>
  <c r="M98" s="1"/>
  <c r="W98"/>
  <c r="Y98" s="1"/>
  <c r="AA97" l="1"/>
  <c r="AC97" s="1"/>
  <c r="AE97"/>
  <c r="AG97"/>
  <c r="T95"/>
  <c r="X95" s="1"/>
  <c r="AA98"/>
  <c r="AC98" s="1"/>
  <c r="AE98"/>
  <c r="AG98"/>
  <c r="S96"/>
  <c r="U96" s="1"/>
  <c r="L96"/>
  <c r="AF96" l="1"/>
  <c r="AB96"/>
  <c r="W96"/>
  <c r="Y96" s="1"/>
  <c r="K96"/>
  <c r="M96" s="1"/>
  <c r="S95"/>
  <c r="U95" s="1"/>
  <c r="L94"/>
  <c r="L92" l="1"/>
  <c r="W95"/>
  <c r="Y95" s="1"/>
  <c r="S93"/>
  <c r="L93"/>
  <c r="AA96"/>
  <c r="AC96" s="1"/>
  <c r="AE96"/>
  <c r="AG96"/>
  <c r="K94"/>
  <c r="M94" s="1"/>
  <c r="K93" l="1"/>
  <c r="M93" s="1"/>
  <c r="AF93"/>
  <c r="W93"/>
  <c r="S91" l="1"/>
  <c r="L91"/>
  <c r="AE93"/>
  <c r="AA93"/>
  <c r="W91" l="1"/>
  <c r="K91"/>
  <c r="M91" s="1"/>
  <c r="AE91" l="1"/>
  <c r="AA91"/>
  <c r="T189"/>
  <c r="X189" s="1"/>
  <c r="L90" l="1"/>
  <c r="K90"/>
  <c r="T272"/>
  <c r="T188"/>
  <c r="T187" s="1"/>
  <c r="S189"/>
  <c r="U189" s="1"/>
  <c r="L189"/>
  <c r="M90" l="1"/>
  <c r="AF189"/>
  <c r="AB189"/>
  <c r="W189"/>
  <c r="Y189" s="1"/>
  <c r="K189"/>
  <c r="M189" s="1"/>
  <c r="X188"/>
  <c r="X187" s="1"/>
  <c r="X272"/>
  <c r="X269" s="1"/>
  <c r="T269"/>
  <c r="T301" s="1"/>
  <c r="S188"/>
  <c r="S272"/>
  <c r="U272" s="1"/>
  <c r="S187" l="1"/>
  <c r="U188"/>
  <c r="U187" s="1"/>
  <c r="W188"/>
  <c r="AA189"/>
  <c r="AC189" s="1"/>
  <c r="AE189"/>
  <c r="AG189"/>
  <c r="L188"/>
  <c r="L187" s="1"/>
  <c r="K188"/>
  <c r="L272"/>
  <c r="H301"/>
  <c r="S269"/>
  <c r="W272"/>
  <c r="Y272" s="1"/>
  <c r="T31" i="12"/>
  <c r="X31" s="1"/>
  <c r="X38" i="14"/>
  <c r="X301" i="7"/>
  <c r="K187" l="1"/>
  <c r="M188"/>
  <c r="M187" s="1"/>
  <c r="S301"/>
  <c r="U301" s="1"/>
  <c r="U269"/>
  <c r="W187"/>
  <c r="Y188"/>
  <c r="Y187" s="1"/>
  <c r="W301"/>
  <c r="Y301" s="1"/>
  <c r="AB272"/>
  <c r="AB269" s="1"/>
  <c r="AF272"/>
  <c r="L269"/>
  <c r="AF269" s="1"/>
  <c r="AF188"/>
  <c r="AB188"/>
  <c r="AB187" s="1"/>
  <c r="AF187"/>
  <c r="W269"/>
  <c r="Y269" s="1"/>
  <c r="H31" i="12"/>
  <c r="L31" s="1"/>
  <c r="L301" i="7"/>
  <c r="AA188"/>
  <c r="AE188"/>
  <c r="K185"/>
  <c r="S31" i="12" l="1"/>
  <c r="U31" s="1"/>
  <c r="AA187" i="7"/>
  <c r="AC188"/>
  <c r="AC187" s="1"/>
  <c r="AE187"/>
  <c r="W38" i="14"/>
  <c r="Y38" s="1"/>
  <c r="U38"/>
  <c r="AB31" i="12"/>
  <c r="AF31"/>
  <c r="AG187" i="7"/>
  <c r="AG188"/>
  <c r="AB301"/>
  <c r="AF301"/>
  <c r="W31" i="12"/>
  <c r="Y31" s="1"/>
  <c r="K184" i="7" l="1"/>
  <c r="S181"/>
  <c r="W181" s="1"/>
  <c r="T181"/>
  <c r="X181" s="1"/>
  <c r="K183" l="1"/>
  <c r="S180"/>
  <c r="S179" s="1"/>
  <c r="T180"/>
  <c r="T179" s="1"/>
  <c r="R180"/>
  <c r="R181"/>
  <c r="U181" s="1"/>
  <c r="L181"/>
  <c r="R179" l="1"/>
  <c r="U180"/>
  <c r="U179" s="1"/>
  <c r="K37" i="14"/>
  <c r="K180" i="7"/>
  <c r="V181"/>
  <c r="Y181" s="1"/>
  <c r="V180"/>
  <c r="J180"/>
  <c r="L180"/>
  <c r="L179" s="1"/>
  <c r="W180"/>
  <c r="W179" s="1"/>
  <c r="S262"/>
  <c r="AB181"/>
  <c r="AF181"/>
  <c r="X180"/>
  <c r="X179" s="1"/>
  <c r="T262"/>
  <c r="R262"/>
  <c r="V179" l="1"/>
  <c r="Y180"/>
  <c r="Y179" s="1"/>
  <c r="M180"/>
  <c r="U262"/>
  <c r="R259"/>
  <c r="V262"/>
  <c r="T259"/>
  <c r="X262"/>
  <c r="X259" s="1"/>
  <c r="J181"/>
  <c r="L262"/>
  <c r="W262"/>
  <c r="W259" s="1"/>
  <c r="S259"/>
  <c r="AF180"/>
  <c r="AB180"/>
  <c r="AB179" s="1"/>
  <c r="Z180"/>
  <c r="AD180"/>
  <c r="J262"/>
  <c r="AE180"/>
  <c r="AA180"/>
  <c r="Y262" l="1"/>
  <c r="J179"/>
  <c r="AD179" s="1"/>
  <c r="AC180"/>
  <c r="U259"/>
  <c r="AD262"/>
  <c r="Z262"/>
  <c r="J259"/>
  <c r="AF179"/>
  <c r="H299"/>
  <c r="T299"/>
  <c r="F299"/>
  <c r="AG180"/>
  <c r="S299"/>
  <c r="AB262"/>
  <c r="AB259" s="1"/>
  <c r="AF262"/>
  <c r="L259"/>
  <c r="AD181"/>
  <c r="Z181"/>
  <c r="V259"/>
  <c r="Y259" s="1"/>
  <c r="R299"/>
  <c r="U299" l="1"/>
  <c r="Z179"/>
  <c r="F33" i="14"/>
  <c r="T29" i="12"/>
  <c r="X299" i="7"/>
  <c r="H29" i="12"/>
  <c r="L299" i="7"/>
  <c r="AD259"/>
  <c r="R29" i="12"/>
  <c r="V299" i="7"/>
  <c r="AF259"/>
  <c r="S29" i="12"/>
  <c r="W299" i="7"/>
  <c r="J299"/>
  <c r="F29" i="12"/>
  <c r="Z259" i="7"/>
  <c r="Y299" l="1"/>
  <c r="J29" i="12"/>
  <c r="Z299" i="7"/>
  <c r="AD299"/>
  <c r="W29" i="12"/>
  <c r="U29"/>
  <c r="V29"/>
  <c r="AB299" i="7"/>
  <c r="AF299"/>
  <c r="L29" i="12"/>
  <c r="X29"/>
  <c r="J36" i="14"/>
  <c r="V36"/>
  <c r="V33" l="1"/>
  <c r="AD36"/>
  <c r="Z36"/>
  <c r="J33"/>
  <c r="AD29" i="12"/>
  <c r="Z29"/>
  <c r="AB29"/>
  <c r="AF29"/>
  <c r="Y29"/>
  <c r="AD33" i="14" l="1"/>
  <c r="Z33"/>
  <c r="T162" i="7" l="1"/>
  <c r="T160" s="1"/>
  <c r="S162"/>
  <c r="S160" s="1"/>
  <c r="T247" l="1"/>
  <c r="W162"/>
  <c r="W160" s="1"/>
  <c r="S247"/>
  <c r="X162"/>
  <c r="X160" s="1"/>
  <c r="R162"/>
  <c r="U162" s="1"/>
  <c r="V162" l="1"/>
  <c r="Y162" s="1"/>
  <c r="W247"/>
  <c r="W244" s="1"/>
  <c r="S244"/>
  <c r="S296" s="1"/>
  <c r="R161"/>
  <c r="X247"/>
  <c r="X244" s="1"/>
  <c r="T244"/>
  <c r="T296" s="1"/>
  <c r="K162"/>
  <c r="J162"/>
  <c r="L162"/>
  <c r="L160" s="1"/>
  <c r="R247"/>
  <c r="U247" s="1"/>
  <c r="R160" l="1"/>
  <c r="R103" s="1"/>
  <c r="R191" s="1"/>
  <c r="U161"/>
  <c r="U160" s="1"/>
  <c r="M162"/>
  <c r="AG162" s="1"/>
  <c r="K247"/>
  <c r="G296"/>
  <c r="AD162"/>
  <c r="Z162"/>
  <c r="J161"/>
  <c r="AE162"/>
  <c r="AA162"/>
  <c r="W296"/>
  <c r="W31" i="14"/>
  <c r="S26" i="12"/>
  <c r="W26" s="1"/>
  <c r="R244" i="7"/>
  <c r="V247"/>
  <c r="Y247" s="1"/>
  <c r="AB162"/>
  <c r="AB160" s="1"/>
  <c r="AF162"/>
  <c r="AF160"/>
  <c r="X31" i="14"/>
  <c r="T26" i="12"/>
  <c r="X26" s="1"/>
  <c r="X296" i="7"/>
  <c r="V161"/>
  <c r="J247"/>
  <c r="T158"/>
  <c r="X158" s="1"/>
  <c r="V160" l="1"/>
  <c r="Y161"/>
  <c r="Y160" s="1"/>
  <c r="J160"/>
  <c r="U244"/>
  <c r="R193"/>
  <c r="AC162"/>
  <c r="J244"/>
  <c r="Z247"/>
  <c r="AD247"/>
  <c r="F296"/>
  <c r="V103"/>
  <c r="V191" s="1"/>
  <c r="V244"/>
  <c r="F283"/>
  <c r="F316"/>
  <c r="AA247"/>
  <c r="AA244" s="1"/>
  <c r="AE247"/>
  <c r="K244"/>
  <c r="AE244" s="1"/>
  <c r="R316"/>
  <c r="L31" i="14"/>
  <c r="R296" i="7"/>
  <c r="U296" s="1"/>
  <c r="Z161"/>
  <c r="AD161"/>
  <c r="G26" i="12"/>
  <c r="K26" s="1"/>
  <c r="K296" i="7"/>
  <c r="L158"/>
  <c r="S158"/>
  <c r="U158" s="1"/>
  <c r="Z160" l="1"/>
  <c r="F28" i="14"/>
  <c r="Y244" i="7"/>
  <c r="V193"/>
  <c r="V274" s="1"/>
  <c r="J193"/>
  <c r="R283"/>
  <c r="AA296"/>
  <c r="AE296"/>
  <c r="AD160"/>
  <c r="J103"/>
  <c r="J191" s="1"/>
  <c r="Z103"/>
  <c r="Z191" s="1"/>
  <c r="R26" i="12"/>
  <c r="V296" i="7"/>
  <c r="Y296" s="1"/>
  <c r="R285"/>
  <c r="AB31" i="14"/>
  <c r="AF31"/>
  <c r="V316" i="7"/>
  <c r="F26" i="12"/>
  <c r="J296" i="7"/>
  <c r="F285"/>
  <c r="F303" s="1"/>
  <c r="Z244"/>
  <c r="AD244"/>
  <c r="AA26" i="12"/>
  <c r="AE26"/>
  <c r="R274" i="7"/>
  <c r="R315"/>
  <c r="R317" s="1"/>
  <c r="R13" i="12"/>
  <c r="V13" s="1"/>
  <c r="V283" i="7"/>
  <c r="F13" i="12"/>
  <c r="J13" s="1"/>
  <c r="J283" i="7"/>
  <c r="F274"/>
  <c r="F315"/>
  <c r="F317" s="1"/>
  <c r="F318" s="1"/>
  <c r="W158"/>
  <c r="Y158" s="1"/>
  <c r="AF158"/>
  <c r="AB158"/>
  <c r="T156"/>
  <c r="X156" s="1"/>
  <c r="T157"/>
  <c r="X157" s="1"/>
  <c r="K158"/>
  <c r="M158" s="1"/>
  <c r="V315" l="1"/>
  <c r="V317" s="1"/>
  <c r="J285"/>
  <c r="V285"/>
  <c r="Z193"/>
  <c r="Z315" s="1"/>
  <c r="R303"/>
  <c r="AD13" i="12"/>
  <c r="Z13"/>
  <c r="AD296" i="7"/>
  <c r="Z296"/>
  <c r="J26" i="12"/>
  <c r="F15"/>
  <c r="F33" s="1"/>
  <c r="F35" s="1"/>
  <c r="V31" i="14"/>
  <c r="U31"/>
  <c r="R40"/>
  <c r="R42" s="1"/>
  <c r="Z316" i="7"/>
  <c r="J303"/>
  <c r="AD283"/>
  <c r="Z283"/>
  <c r="J315"/>
  <c r="AD193"/>
  <c r="AD315" s="1"/>
  <c r="AD285"/>
  <c r="J31" i="14"/>
  <c r="F15"/>
  <c r="F40" s="1"/>
  <c r="F43" s="1"/>
  <c r="V26" i="12"/>
  <c r="U26"/>
  <c r="R15"/>
  <c r="R33" s="1"/>
  <c r="J316" i="7"/>
  <c r="AD103"/>
  <c r="AD316" s="1"/>
  <c r="AA158"/>
  <c r="AC158" s="1"/>
  <c r="AG158"/>
  <c r="AE158"/>
  <c r="L157"/>
  <c r="L156"/>
  <c r="S157"/>
  <c r="U157" s="1"/>
  <c r="S156"/>
  <c r="U156" s="1"/>
  <c r="R35" i="12" l="1"/>
  <c r="F42" i="14"/>
  <c r="Z285" i="7"/>
  <c r="Z317"/>
  <c r="V303"/>
  <c r="AD303" s="1"/>
  <c r="Z274"/>
  <c r="AD191"/>
  <c r="Z31" i="14"/>
  <c r="AD31"/>
  <c r="J28"/>
  <c r="Y31"/>
  <c r="V28"/>
  <c r="V15" s="1"/>
  <c r="V40" s="1"/>
  <c r="V42" s="1"/>
  <c r="Z26" i="12"/>
  <c r="AD26"/>
  <c r="J15"/>
  <c r="J274" i="7"/>
  <c r="Z303"/>
  <c r="Y26" i="12"/>
  <c r="V15"/>
  <c r="V33" s="1"/>
  <c r="V35" s="1"/>
  <c r="AD317" i="7"/>
  <c r="J317"/>
  <c r="W156"/>
  <c r="Y156" s="1"/>
  <c r="AF156"/>
  <c r="AB156"/>
  <c r="K156"/>
  <c r="M156" s="1"/>
  <c r="AF157"/>
  <c r="AB157"/>
  <c r="T155"/>
  <c r="X155" s="1"/>
  <c r="K157"/>
  <c r="M157" s="1"/>
  <c r="W157"/>
  <c r="Y157" s="1"/>
  <c r="AD274" l="1"/>
  <c r="Z28" i="14"/>
  <c r="Z15" s="1"/>
  <c r="Z40" s="1"/>
  <c r="Z42" s="1"/>
  <c r="J33" i="12"/>
  <c r="AD15"/>
  <c r="Z15"/>
  <c r="Z33" s="1"/>
  <c r="Z35" s="1"/>
  <c r="AD28" i="14"/>
  <c r="J15"/>
  <c r="AE157" i="7"/>
  <c r="AA157"/>
  <c r="AC157" s="1"/>
  <c r="AG157"/>
  <c r="S155"/>
  <c r="U155" s="1"/>
  <c r="L155"/>
  <c r="AE156"/>
  <c r="AA156"/>
  <c r="AC156" s="1"/>
  <c r="AG156"/>
  <c r="J35" i="12" l="1"/>
  <c r="AD33"/>
  <c r="J40" i="14"/>
  <c r="J42" s="1"/>
  <c r="AD15"/>
  <c r="T154" i="7"/>
  <c r="X154" s="1"/>
  <c r="K155"/>
  <c r="M155" s="1"/>
  <c r="AF155"/>
  <c r="AB155"/>
  <c r="W155"/>
  <c r="Y155" s="1"/>
  <c r="AD40" i="14" l="1"/>
  <c r="L154" i="7"/>
  <c r="AA155"/>
  <c r="AC155" s="1"/>
  <c r="AG155"/>
  <c r="AE155"/>
  <c r="S154"/>
  <c r="U154" s="1"/>
  <c r="W154" l="1"/>
  <c r="Y154" s="1"/>
  <c r="K154"/>
  <c r="M154" s="1"/>
  <c r="T153"/>
  <c r="T152" s="1"/>
  <c r="AF154"/>
  <c r="AB154"/>
  <c r="X153" l="1"/>
  <c r="X152" s="1"/>
  <c r="AA154"/>
  <c r="AC154" s="1"/>
  <c r="AG154"/>
  <c r="AE154"/>
  <c r="S153"/>
  <c r="S152" l="1"/>
  <c r="U153"/>
  <c r="U152" s="1"/>
  <c r="T242"/>
  <c r="K153"/>
  <c r="W153"/>
  <c r="L153"/>
  <c r="L152" s="1"/>
  <c r="T150"/>
  <c r="X150" s="1"/>
  <c r="T148"/>
  <c r="X148" s="1"/>
  <c r="W152" l="1"/>
  <c r="Y153"/>
  <c r="Y152" s="1"/>
  <c r="K152"/>
  <c r="M153"/>
  <c r="M152" s="1"/>
  <c r="S242"/>
  <c r="U242" s="1"/>
  <c r="AA153"/>
  <c r="AE153"/>
  <c r="X242"/>
  <c r="X239" s="1"/>
  <c r="T239"/>
  <c r="T295" s="1"/>
  <c r="AB153"/>
  <c r="AB152" s="1"/>
  <c r="AF153"/>
  <c r="AF152"/>
  <c r="S148"/>
  <c r="U148" s="1"/>
  <c r="L148"/>
  <c r="S150"/>
  <c r="U150" s="1"/>
  <c r="L150"/>
  <c r="AA152" l="1"/>
  <c r="AC153"/>
  <c r="AC152" s="1"/>
  <c r="K242"/>
  <c r="G295"/>
  <c r="X30" i="14"/>
  <c r="T25" i="12"/>
  <c r="X25" s="1"/>
  <c r="X295" i="7"/>
  <c r="AG153"/>
  <c r="AG152"/>
  <c r="H295"/>
  <c r="L242"/>
  <c r="W242"/>
  <c r="Y242" s="1"/>
  <c r="S239"/>
  <c r="AE152"/>
  <c r="T149"/>
  <c r="X149" s="1"/>
  <c r="K150"/>
  <c r="M150" s="1"/>
  <c r="K148"/>
  <c r="M148" s="1"/>
  <c r="AF150"/>
  <c r="AB150"/>
  <c r="W150"/>
  <c r="Y150" s="1"/>
  <c r="AF148"/>
  <c r="AB148"/>
  <c r="W148"/>
  <c r="Y148" s="1"/>
  <c r="S295" l="1"/>
  <c r="U295" s="1"/>
  <c r="U239"/>
  <c r="M242"/>
  <c r="I295"/>
  <c r="L239"/>
  <c r="AF239" s="1"/>
  <c r="AF242"/>
  <c r="AB242"/>
  <c r="AB239" s="1"/>
  <c r="K295"/>
  <c r="G25" i="12"/>
  <c r="K239" i="7"/>
  <c r="AE242"/>
  <c r="AA242"/>
  <c r="S25" i="12"/>
  <c r="W239" i="7"/>
  <c r="Y239" s="1"/>
  <c r="L295"/>
  <c r="L30" i="14"/>
  <c r="H25" i="12"/>
  <c r="L25" s="1"/>
  <c r="AE150" i="7"/>
  <c r="AG150"/>
  <c r="AA150"/>
  <c r="AC150" s="1"/>
  <c r="S149"/>
  <c r="U149" s="1"/>
  <c r="AE148"/>
  <c r="AA148"/>
  <c r="AC148" s="1"/>
  <c r="AG148"/>
  <c r="AC242" l="1"/>
  <c r="M239"/>
  <c r="W295"/>
  <c r="Y295" s="1"/>
  <c r="M295"/>
  <c r="AF25" i="12"/>
  <c r="AB25"/>
  <c r="AB295" i="7"/>
  <c r="AF295"/>
  <c r="W25" i="12"/>
  <c r="Y25" s="1"/>
  <c r="U25"/>
  <c r="AA239" i="7"/>
  <c r="AC239" s="1"/>
  <c r="I25" i="12"/>
  <c r="K25"/>
  <c r="AE239" i="7"/>
  <c r="AB30" i="14"/>
  <c r="AF30"/>
  <c r="U30"/>
  <c r="W30"/>
  <c r="Y30" s="1"/>
  <c r="AG242" i="7"/>
  <c r="AG239"/>
  <c r="AA295"/>
  <c r="AC295" s="1"/>
  <c r="T237"/>
  <c r="K149"/>
  <c r="W149"/>
  <c r="Y149" s="1"/>
  <c r="T147"/>
  <c r="T146" s="1"/>
  <c r="AG295" l="1"/>
  <c r="AE295"/>
  <c r="AA25" i="12"/>
  <c r="AC25" s="1"/>
  <c r="AE25"/>
  <c r="M25"/>
  <c r="AG25" s="1"/>
  <c r="S237" i="7"/>
  <c r="U237" s="1"/>
  <c r="AA149"/>
  <c r="AE149"/>
  <c r="S147"/>
  <c r="X147"/>
  <c r="X146" s="1"/>
  <c r="T234"/>
  <c r="X237"/>
  <c r="X234" s="1"/>
  <c r="T294" l="1"/>
  <c r="S146"/>
  <c r="U147"/>
  <c r="U146" s="1"/>
  <c r="K237"/>
  <c r="T24" i="12"/>
  <c r="X24" s="1"/>
  <c r="K147" i="7"/>
  <c r="L147"/>
  <c r="W147"/>
  <c r="S234"/>
  <c r="W237"/>
  <c r="Y237" s="1"/>
  <c r="X294" l="1"/>
  <c r="S294"/>
  <c r="U294" s="1"/>
  <c r="U234"/>
  <c r="W146"/>
  <c r="Y147"/>
  <c r="Y146" s="1"/>
  <c r="K146"/>
  <c r="M147"/>
  <c r="AE237"/>
  <c r="K234"/>
  <c r="AA237"/>
  <c r="W234"/>
  <c r="W294"/>
  <c r="AB147"/>
  <c r="AF147"/>
  <c r="AA147"/>
  <c r="AE147"/>
  <c r="X29" i="14"/>
  <c r="X28" s="1"/>
  <c r="G294" i="7"/>
  <c r="Y294" l="1"/>
  <c r="S24" i="12"/>
  <c r="U24" s="1"/>
  <c r="Y234" i="7"/>
  <c r="AA146"/>
  <c r="AC147"/>
  <c r="G24" i="12"/>
  <c r="K294" i="7"/>
  <c r="U29" i="14"/>
  <c r="U28" s="1"/>
  <c r="W29"/>
  <c r="AA234" i="7"/>
  <c r="AG147"/>
  <c r="AE146"/>
  <c r="AE234"/>
  <c r="W24" i="12" l="1"/>
  <c r="Y24" s="1"/>
  <c r="AA294" i="7"/>
  <c r="AE294"/>
  <c r="K29" i="14"/>
  <c r="Y29"/>
  <c r="Y28" s="1"/>
  <c r="W28"/>
  <c r="K24" i="12"/>
  <c r="AA29" i="14" l="1"/>
  <c r="AE29"/>
  <c r="AE24" i="12"/>
  <c r="AA24"/>
  <c r="T91" i="7" l="1"/>
  <c r="U91" s="1"/>
  <c r="T101"/>
  <c r="U101" s="1"/>
  <c r="X91" l="1"/>
  <c r="Y91" s="1"/>
  <c r="X101"/>
  <c r="AF101" l="1"/>
  <c r="Y101"/>
  <c r="AB101"/>
  <c r="AC101" s="1"/>
  <c r="AG101"/>
  <c r="AB91"/>
  <c r="AC91" s="1"/>
  <c r="AF91"/>
  <c r="AG91"/>
  <c r="T93" l="1"/>
  <c r="U93" s="1"/>
  <c r="S94"/>
  <c r="T94" l="1"/>
  <c r="X94" s="1"/>
  <c r="X93"/>
  <c r="Y93" s="1"/>
  <c r="W94"/>
  <c r="Y94" l="1"/>
  <c r="U94"/>
  <c r="AB94"/>
  <c r="AF94"/>
  <c r="AG94"/>
  <c r="AE94"/>
  <c r="AA94"/>
  <c r="AC94" s="1"/>
  <c r="AB93"/>
  <c r="AC93" s="1"/>
  <c r="AG93"/>
  <c r="T90" l="1"/>
  <c r="X90" l="1"/>
  <c r="AF90" l="1"/>
  <c r="AB90"/>
  <c r="S92" l="1"/>
  <c r="W92" l="1"/>
  <c r="T92" l="1"/>
  <c r="T89" l="1"/>
  <c r="U92"/>
  <c r="X92"/>
  <c r="X89" l="1"/>
  <c r="Y92"/>
  <c r="T314"/>
  <c r="X13" i="14"/>
  <c r="AB92" i="7"/>
  <c r="AF92"/>
  <c r="X314" l="1"/>
  <c r="H294" l="1"/>
  <c r="I294" s="1"/>
  <c r="L237"/>
  <c r="M237" s="1"/>
  <c r="H24" i="12" l="1"/>
  <c r="L294" i="7"/>
  <c r="M294" s="1"/>
  <c r="AB237"/>
  <c r="AC237" s="1"/>
  <c r="AF237"/>
  <c r="L234"/>
  <c r="AF234" l="1"/>
  <c r="M234"/>
  <c r="AG234" s="1"/>
  <c r="AB234"/>
  <c r="AC234" s="1"/>
  <c r="AF294"/>
  <c r="AB294"/>
  <c r="AC294" s="1"/>
  <c r="AG294"/>
  <c r="AG237"/>
  <c r="L24" i="12"/>
  <c r="I24"/>
  <c r="AF24" l="1"/>
  <c r="AB24"/>
  <c r="AC24" s="1"/>
  <c r="M24"/>
  <c r="AG24" s="1"/>
  <c r="T185" i="7"/>
  <c r="X185" s="1"/>
  <c r="S185" l="1"/>
  <c r="U185" s="1"/>
  <c r="T267"/>
  <c r="T184"/>
  <c r="T183" s="1"/>
  <c r="S267"/>
  <c r="U267" s="1"/>
  <c r="S184"/>
  <c r="S183" l="1"/>
  <c r="U184"/>
  <c r="U183" s="1"/>
  <c r="W184"/>
  <c r="L267"/>
  <c r="X184"/>
  <c r="X267"/>
  <c r="X264" s="1"/>
  <c r="T264"/>
  <c r="W185"/>
  <c r="Y185" s="1"/>
  <c r="L184"/>
  <c r="W267"/>
  <c r="Y267" s="1"/>
  <c r="S264"/>
  <c r="L185"/>
  <c r="M185" s="1"/>
  <c r="U264" l="1"/>
  <c r="L183"/>
  <c r="M184"/>
  <c r="M183" s="1"/>
  <c r="X183"/>
  <c r="W183"/>
  <c r="Y184"/>
  <c r="Y183" s="1"/>
  <c r="AF185"/>
  <c r="AB185"/>
  <c r="W264"/>
  <c r="AF184"/>
  <c r="AB184"/>
  <c r="AA185"/>
  <c r="AC185" s="1"/>
  <c r="AE185"/>
  <c r="L264"/>
  <c r="AF267"/>
  <c r="AB267"/>
  <c r="AB264" s="1"/>
  <c r="AA184"/>
  <c r="AE184"/>
  <c r="S300"/>
  <c r="T300"/>
  <c r="H300"/>
  <c r="R318"/>
  <c r="U300" l="1"/>
  <c r="AB183"/>
  <c r="AA183"/>
  <c r="AC184"/>
  <c r="AC183" s="1"/>
  <c r="Y264"/>
  <c r="H30" i="12"/>
  <c r="L300" i="7"/>
  <c r="X300"/>
  <c r="T30" i="12"/>
  <c r="S30"/>
  <c r="W300" i="7"/>
  <c r="AF264"/>
  <c r="AG184"/>
  <c r="AG185"/>
  <c r="AE183"/>
  <c r="AF183"/>
  <c r="Y300" l="1"/>
  <c r="AB300"/>
  <c r="AF300"/>
  <c r="L30" i="12"/>
  <c r="AG183" i="7"/>
  <c r="U37" i="14"/>
  <c r="W37"/>
  <c r="U30" i="12"/>
  <c r="W30"/>
  <c r="X30"/>
  <c r="X37" i="14"/>
  <c r="L37"/>
  <c r="I37"/>
  <c r="AL37" s="1"/>
  <c r="AN37" s="1"/>
  <c r="Y37" l="1"/>
  <c r="AE37"/>
  <c r="AA37"/>
  <c r="AB37"/>
  <c r="AF37"/>
  <c r="M37"/>
  <c r="Y30" i="12"/>
  <c r="AF30"/>
  <c r="AB30"/>
  <c r="AC37" i="14" l="1"/>
  <c r="AG37"/>
  <c r="S90" i="7" l="1"/>
  <c r="S89" l="1"/>
  <c r="U90"/>
  <c r="U89" s="1"/>
  <c r="W90"/>
  <c r="W89" l="1"/>
  <c r="Y90"/>
  <c r="Y89" s="1"/>
  <c r="S314"/>
  <c r="AE90"/>
  <c r="AA90"/>
  <c r="U314"/>
  <c r="AC90" l="1"/>
  <c r="AG90"/>
  <c r="W314"/>
  <c r="Y314" l="1"/>
  <c r="F106" i="5" l="1"/>
  <c r="I106" l="1"/>
  <c r="I100" s="1"/>
  <c r="AH106"/>
  <c r="AL106"/>
  <c r="F100"/>
  <c r="AO106" l="1"/>
  <c r="AO100" s="1"/>
  <c r="AL100"/>
  <c r="AD106"/>
  <c r="Z106"/>
  <c r="AH100"/>
  <c r="AD100" l="1"/>
  <c r="Z100"/>
  <c r="AA49" i="4" l="1"/>
  <c r="AA200" i="1"/>
  <c r="AA197" l="1"/>
  <c r="AC200"/>
  <c r="AC197" s="1"/>
  <c r="AE200"/>
  <c r="AE49" i="4"/>
  <c r="AG49" s="1"/>
  <c r="AG46" s="1"/>
  <c r="AA46"/>
  <c r="AC49"/>
  <c r="AM200" i="1" l="1"/>
  <c r="AI200"/>
  <c r="AI197" s="1"/>
  <c r="AG200"/>
  <c r="AE197"/>
  <c r="AM197" s="1"/>
  <c r="AE46" i="4"/>
  <c r="S23" i="3"/>
  <c r="AC46" i="4"/>
  <c r="S49"/>
  <c r="AO200" i="1" l="1"/>
  <c r="AG197"/>
  <c r="AO197" s="1"/>
  <c r="AI20" i="13"/>
  <c r="U23" i="3"/>
  <c r="W23"/>
  <c r="Y23" s="1"/>
  <c r="K232" i="7"/>
  <c r="M232" s="1"/>
  <c r="U49" i="4"/>
  <c r="U46" s="1"/>
  <c r="AQ49"/>
  <c r="S46"/>
  <c r="AK20" i="13" l="1"/>
  <c r="G293" i="7"/>
  <c r="AE232"/>
  <c r="K229"/>
  <c r="AA232"/>
  <c r="AC232" s="1"/>
  <c r="AI49" i="4"/>
  <c r="AS49"/>
  <c r="AM49"/>
  <c r="AM46" s="1"/>
  <c r="AQ46"/>
  <c r="AK200" i="1"/>
  <c r="AK197" s="1"/>
  <c r="K23" i="3"/>
  <c r="M229" i="7" l="1"/>
  <c r="I293"/>
  <c r="AG232"/>
  <c r="AE229"/>
  <c r="K293"/>
  <c r="M293" s="1"/>
  <c r="G23" i="12"/>
  <c r="AA229" i="7"/>
  <c r="M23" i="3"/>
  <c r="AI23"/>
  <c r="AI46" i="4"/>
  <c r="AK49"/>
  <c r="AK46" s="1"/>
  <c r="W20" i="13"/>
  <c r="U20"/>
  <c r="AO49" i="4"/>
  <c r="AO46" s="1"/>
  <c r="AS46"/>
  <c r="AC229" i="7" l="1"/>
  <c r="K23" i="12"/>
  <c r="I23"/>
  <c r="AG229" i="7"/>
  <c r="K20" i="14"/>
  <c r="AA293" i="7"/>
  <c r="AC293" s="1"/>
  <c r="AG293"/>
  <c r="AE293"/>
  <c r="AE23" i="3"/>
  <c r="AK23"/>
  <c r="AG23" s="1"/>
  <c r="AA23"/>
  <c r="AC23" s="1"/>
  <c r="Y20" i="13"/>
  <c r="AS20" s="1"/>
  <c r="AQ20"/>
  <c r="AM20"/>
  <c r="AE20" i="14" l="1"/>
  <c r="AA20"/>
  <c r="AA23" i="12"/>
  <c r="M23"/>
  <c r="AG23" s="1"/>
  <c r="AE23"/>
  <c r="AO20" i="13"/>
  <c r="AC23" i="12" l="1"/>
  <c r="N318" i="7" l="1"/>
  <c r="B318"/>
  <c r="Z318" l="1"/>
  <c r="L101" i="5" l="1"/>
  <c r="AJ101" l="1"/>
  <c r="M101"/>
  <c r="L100"/>
  <c r="P327" i="1"/>
  <c r="P63"/>
  <c r="T63" l="1"/>
  <c r="AK104"/>
  <c r="T327"/>
  <c r="AN327" s="1"/>
  <c r="AB101" i="5"/>
  <c r="AF101"/>
  <c r="AK101"/>
  <c r="AJ100"/>
  <c r="AN63" i="1" l="1"/>
  <c r="AJ63"/>
  <c r="AG101" i="5"/>
  <c r="AC101"/>
  <c r="AB100"/>
  <c r="AF100"/>
  <c r="AJ327" i="1"/>
  <c r="AR13" i="13"/>
  <c r="AN13"/>
  <c r="K165" i="7" l="1"/>
  <c r="K164" l="1"/>
  <c r="M165"/>
  <c r="M164" s="1"/>
  <c r="AE165"/>
  <c r="AA165"/>
  <c r="AA164" l="1"/>
  <c r="AC165"/>
  <c r="AC164" s="1"/>
  <c r="AE164"/>
  <c r="AG165"/>
  <c r="AG164"/>
  <c r="K34" i="14"/>
  <c r="I34"/>
  <c r="AL34" s="1"/>
  <c r="AN34" s="1"/>
  <c r="AE34" l="1"/>
  <c r="AA34"/>
  <c r="M34"/>
  <c r="AG34" l="1"/>
  <c r="AC34"/>
  <c r="L95" i="7" l="1"/>
  <c r="L89" l="1"/>
  <c r="H314"/>
  <c r="AF95"/>
  <c r="AB95"/>
  <c r="AB89" l="1"/>
  <c r="AB314" s="1"/>
  <c r="AF89"/>
  <c r="L314"/>
  <c r="AF314" s="1"/>
  <c r="K272" l="1"/>
  <c r="M272" s="1"/>
  <c r="G301"/>
  <c r="I301" l="1"/>
  <c r="AA272"/>
  <c r="AC272" s="1"/>
  <c r="K269"/>
  <c r="AE272"/>
  <c r="K301"/>
  <c r="M301" s="1"/>
  <c r="G31" i="12"/>
  <c r="AE269" i="7" l="1"/>
  <c r="M269"/>
  <c r="AG269" s="1"/>
  <c r="I31" i="12"/>
  <c r="K31"/>
  <c r="I38" i="14"/>
  <c r="AL38" s="1"/>
  <c r="AN38" s="1"/>
  <c r="K38"/>
  <c r="AG272" i="7"/>
  <c r="AE301"/>
  <c r="AA301"/>
  <c r="AC301" s="1"/>
  <c r="AG301"/>
  <c r="AA269"/>
  <c r="AC269" s="1"/>
  <c r="AA38" i="14" l="1"/>
  <c r="AE38"/>
  <c r="AA31" i="12"/>
  <c r="AC31" s="1"/>
  <c r="M31"/>
  <c r="AG31" s="1"/>
  <c r="AE31"/>
  <c r="K262" i="7" l="1"/>
  <c r="M262" s="1"/>
  <c r="AA262" l="1"/>
  <c r="AC262" s="1"/>
  <c r="AE262"/>
  <c r="K259"/>
  <c r="G299"/>
  <c r="M259" l="1"/>
  <c r="AG259" s="1"/>
  <c r="I299"/>
  <c r="AG262"/>
  <c r="K299"/>
  <c r="M299" s="1"/>
  <c r="G29" i="12"/>
  <c r="AE259" i="7"/>
  <c r="AA259"/>
  <c r="AC259" l="1"/>
  <c r="AA299"/>
  <c r="AC299" s="1"/>
  <c r="AG299"/>
  <c r="AE299"/>
  <c r="I29" i="12"/>
  <c r="K29"/>
  <c r="AA29" l="1"/>
  <c r="M29"/>
  <c r="AG29" s="1"/>
  <c r="AE29"/>
  <c r="AC29" l="1"/>
  <c r="L149" i="7" l="1"/>
  <c r="H28" i="14"/>
  <c r="M149" i="7" l="1"/>
  <c r="M146" s="1"/>
  <c r="L146"/>
  <c r="AB149"/>
  <c r="AF149"/>
  <c r="AC149" l="1"/>
  <c r="AC146" s="1"/>
  <c r="AB146"/>
  <c r="I29" i="14"/>
  <c r="AL29" s="1"/>
  <c r="AN29" s="1"/>
  <c r="L29"/>
  <c r="AG149" i="7"/>
  <c r="AF146"/>
  <c r="L28" i="14" l="1"/>
  <c r="AF28" s="1"/>
  <c r="AB29"/>
  <c r="AF29"/>
  <c r="M29"/>
  <c r="AG146" i="7"/>
  <c r="AG29" i="14" l="1"/>
  <c r="AB28"/>
  <c r="AC29"/>
  <c r="L217" i="7" l="1"/>
  <c r="M217" s="1"/>
  <c r="H290" l="1"/>
  <c r="L214"/>
  <c r="AB217"/>
  <c r="AC217" s="1"/>
  <c r="AF217"/>
  <c r="M214" l="1"/>
  <c r="I290"/>
  <c r="AB214"/>
  <c r="AG217"/>
  <c r="AF214"/>
  <c r="L290"/>
  <c r="M290" s="1"/>
  <c r="H20" i="12"/>
  <c r="AC214" i="7" l="1"/>
  <c r="L20" i="12"/>
  <c r="I20"/>
  <c r="AB290" i="7"/>
  <c r="AC290" s="1"/>
  <c r="AG290"/>
  <c r="AF290"/>
  <c r="AG214"/>
  <c r="L26" i="14"/>
  <c r="I26"/>
  <c r="AL26" s="1"/>
  <c r="AN26" s="1"/>
  <c r="M20" i="12" l="1"/>
  <c r="AG20" s="1"/>
  <c r="AB20"/>
  <c r="AF20"/>
  <c r="AF26" i="14"/>
  <c r="M26"/>
  <c r="AB26"/>
  <c r="AC26" l="1"/>
  <c r="AC20" i="12"/>
  <c r="AG26" i="14"/>
  <c r="J194" i="1" l="1"/>
  <c r="F46" i="5"/>
  <c r="N194" i="1"/>
  <c r="J46" i="5"/>
  <c r="J195" i="1"/>
  <c r="F47" i="5"/>
  <c r="N195" i="1"/>
  <c r="J47" i="5"/>
  <c r="R195" i="1" l="1"/>
  <c r="AH47" i="5"/>
  <c r="AL47"/>
  <c r="AP195" i="1"/>
  <c r="J45" i="5"/>
  <c r="R194" i="1"/>
  <c r="J189"/>
  <c r="AP194"/>
  <c r="F45" i="5"/>
  <c r="AH46"/>
  <c r="AL46"/>
  <c r="P192" i="1" l="1"/>
  <c r="T44" i="4"/>
  <c r="AH45" i="5"/>
  <c r="AL45"/>
  <c r="AP189" i="1"/>
  <c r="AR44" i="4" l="1"/>
  <c r="T41"/>
  <c r="L22" i="3" s="1"/>
  <c r="AJ22" s="1"/>
  <c r="T192" i="1"/>
  <c r="AR41" i="4" l="1"/>
  <c r="AN44"/>
  <c r="AN41" s="1"/>
  <c r="G87" i="7" l="1"/>
  <c r="G82" l="1"/>
  <c r="I87"/>
  <c r="I82" s="1"/>
  <c r="I313" s="1"/>
  <c r="K87"/>
  <c r="AA87" l="1"/>
  <c r="AE87"/>
  <c r="M87"/>
  <c r="K82"/>
  <c r="G313"/>
  <c r="G281"/>
  <c r="K281" l="1"/>
  <c r="G11" i="12"/>
  <c r="I281" i="7"/>
  <c r="K313"/>
  <c r="M82"/>
  <c r="AG87"/>
  <c r="AC87"/>
  <c r="M313" l="1"/>
  <c r="K11" i="12"/>
  <c r="I11"/>
  <c r="M281" i="7"/>
  <c r="K11" i="14"/>
  <c r="I11"/>
  <c r="M11" i="12" l="1"/>
  <c r="M11" i="14"/>
  <c r="R47" i="5" l="1"/>
  <c r="Z195" i="1"/>
  <c r="O194"/>
  <c r="K46" i="5"/>
  <c r="W194" i="1"/>
  <c r="O46" i="5"/>
  <c r="S46"/>
  <c r="AA194" i="1"/>
  <c r="P194"/>
  <c r="L46" i="5"/>
  <c r="P47"/>
  <c r="X195" i="1"/>
  <c r="AB195"/>
  <c r="T47" i="5"/>
  <c r="P138" i="7"/>
  <c r="L195" i="1"/>
  <c r="AR195" s="1"/>
  <c r="H47" i="5"/>
  <c r="D139" i="7"/>
  <c r="N46" i="5"/>
  <c r="V194" i="1"/>
  <c r="R46" i="5"/>
  <c r="Z194" i="1"/>
  <c r="K194"/>
  <c r="G46" i="5"/>
  <c r="O195" i="1"/>
  <c r="K47" i="5"/>
  <c r="O47"/>
  <c r="W195" i="1"/>
  <c r="S47" i="5"/>
  <c r="AA195" i="1"/>
  <c r="L194"/>
  <c r="H46" i="5"/>
  <c r="X194" i="1"/>
  <c r="P46" i="5"/>
  <c r="T46"/>
  <c r="AB194" i="1"/>
  <c r="C138" i="7"/>
  <c r="P195" i="1"/>
  <c r="T195" s="1"/>
  <c r="L47" i="5"/>
  <c r="P139" i="7"/>
  <c r="V156" i="1"/>
  <c r="N24" i="5"/>
  <c r="Z156" i="1"/>
  <c r="R24" i="5"/>
  <c r="O25"/>
  <c r="W157" i="1"/>
  <c r="W159"/>
  <c r="O27" i="5"/>
  <c r="AA156" i="1"/>
  <c r="S24" i="5"/>
  <c r="AA158" i="1"/>
  <c r="S26" i="5"/>
  <c r="P25"/>
  <c r="X157" i="1"/>
  <c r="X159"/>
  <c r="P27" i="5"/>
  <c r="AB156" i="1"/>
  <c r="T24" i="5"/>
  <c r="AB158" i="1"/>
  <c r="T26" i="5"/>
  <c r="P118" i="7"/>
  <c r="V158" i="1"/>
  <c r="N26" i="5"/>
  <c r="R26"/>
  <c r="U26" s="1"/>
  <c r="Z158" i="1"/>
  <c r="AC158" s="1"/>
  <c r="W156"/>
  <c r="O24" i="5"/>
  <c r="O26"/>
  <c r="W26" s="1"/>
  <c r="W158" i="1"/>
  <c r="AE158" s="1"/>
  <c r="AA157"/>
  <c r="S25" i="5"/>
  <c r="AA159" i="1"/>
  <c r="S27" i="5"/>
  <c r="X156" i="1"/>
  <c r="P24" i="5"/>
  <c r="P26"/>
  <c r="X26" s="1"/>
  <c r="X158" i="1"/>
  <c r="AF158" s="1"/>
  <c r="AB24" i="4"/>
  <c r="AB154" i="1"/>
  <c r="AB157"/>
  <c r="T25" i="5"/>
  <c r="AB159" i="1"/>
  <c r="T27" i="5"/>
  <c r="P116" i="7"/>
  <c r="P119"/>
  <c r="X119" s="1"/>
  <c r="O13" i="5"/>
  <c r="W137" i="1"/>
  <c r="S14" i="5"/>
  <c r="AA138" i="1"/>
  <c r="AA140"/>
  <c r="S16" i="5"/>
  <c r="P14"/>
  <c r="X138" i="1"/>
  <c r="P15" i="5"/>
  <c r="X139" i="1"/>
  <c r="AB135"/>
  <c r="AB14" i="4"/>
  <c r="AB137" i="1"/>
  <c r="T13" i="5"/>
  <c r="T16"/>
  <c r="AB140" i="1"/>
  <c r="P105" i="7"/>
  <c r="P108"/>
  <c r="W139" i="1"/>
  <c r="O15" i="5"/>
  <c r="AA139" i="1"/>
  <c r="S15" i="5"/>
  <c r="P13"/>
  <c r="X137" i="1"/>
  <c r="P16" i="5"/>
  <c r="X16" s="1"/>
  <c r="X140" i="1"/>
  <c r="AF140" s="1"/>
  <c r="T14" i="5"/>
  <c r="AB138" i="1"/>
  <c r="T15" i="5"/>
  <c r="AB139" i="1"/>
  <c r="P106" i="7"/>
  <c r="P107"/>
  <c r="T45" i="5" l="1"/>
  <c r="AE139" i="1"/>
  <c r="AB44" i="4"/>
  <c r="AB192" i="1"/>
  <c r="AB328" s="1"/>
  <c r="O138" i="7"/>
  <c r="N47" i="5"/>
  <c r="N45" s="1"/>
  <c r="AD45" s="1"/>
  <c r="V195" i="1"/>
  <c r="V189" s="1"/>
  <c r="O139" i="7"/>
  <c r="Q139" s="1"/>
  <c r="X189" i="1"/>
  <c r="AF194"/>
  <c r="AR194"/>
  <c r="L189"/>
  <c r="Q195"/>
  <c r="R45" i="5"/>
  <c r="U46"/>
  <c r="Y194" i="1"/>
  <c r="AD194"/>
  <c r="AJ47" i="5"/>
  <c r="AN47"/>
  <c r="T194" i="1"/>
  <c r="P189"/>
  <c r="W189"/>
  <c r="AE194"/>
  <c r="S194"/>
  <c r="Q194"/>
  <c r="AE195"/>
  <c r="M47" i="5"/>
  <c r="P137" i="7"/>
  <c r="X47" i="5"/>
  <c r="S45"/>
  <c r="AC195" i="1"/>
  <c r="Z192"/>
  <c r="Z44" i="4"/>
  <c r="D138" i="7"/>
  <c r="E138" s="1"/>
  <c r="N192" i="1"/>
  <c r="R44" i="4"/>
  <c r="X46" i="5"/>
  <c r="X45" s="1"/>
  <c r="P45"/>
  <c r="H45"/>
  <c r="AJ46"/>
  <c r="AN46"/>
  <c r="AN45" s="1"/>
  <c r="AI46"/>
  <c r="AM46"/>
  <c r="I46"/>
  <c r="AQ194" i="1"/>
  <c r="M194"/>
  <c r="Q46" i="5"/>
  <c r="V46"/>
  <c r="AD46"/>
  <c r="W46"/>
  <c r="O45"/>
  <c r="K45"/>
  <c r="M46"/>
  <c r="W47"/>
  <c r="AC194" i="1"/>
  <c r="AF195"/>
  <c r="AJ195" s="1"/>
  <c r="L45" i="5"/>
  <c r="U47"/>
  <c r="O118" i="7"/>
  <c r="Q118" s="1"/>
  <c r="C116"/>
  <c r="O117"/>
  <c r="C117"/>
  <c r="P159" i="1"/>
  <c r="L27" i="5"/>
  <c r="P157" i="1"/>
  <c r="L25" i="5"/>
  <c r="P154" i="1"/>
  <c r="T24" i="4"/>
  <c r="L159" i="1"/>
  <c r="AR159" s="1"/>
  <c r="H27" i="5"/>
  <c r="L157" i="1"/>
  <c r="AR157" s="1"/>
  <c r="H25" i="5"/>
  <c r="K158" i="1"/>
  <c r="AQ158" s="1"/>
  <c r="G26" i="5"/>
  <c r="N158" i="1"/>
  <c r="J26" i="5"/>
  <c r="N156" i="1"/>
  <c r="J24" i="5"/>
  <c r="V159" i="1"/>
  <c r="N27" i="5"/>
  <c r="Z159" i="1"/>
  <c r="AC159" s="1"/>
  <c r="R27" i="5"/>
  <c r="U27" s="1"/>
  <c r="N157" i="1"/>
  <c r="J25" i="5"/>
  <c r="N154" i="1"/>
  <c r="R24" i="4"/>
  <c r="AF154" i="1"/>
  <c r="AB151"/>
  <c r="X24" i="5"/>
  <c r="P23"/>
  <c r="W24"/>
  <c r="O23"/>
  <c r="AD158" i="1"/>
  <c r="AG158" s="1"/>
  <c r="Y158"/>
  <c r="AD156"/>
  <c r="Y156"/>
  <c r="AF159"/>
  <c r="AF157"/>
  <c r="S23" i="5"/>
  <c r="AE159" i="1"/>
  <c r="AE157"/>
  <c r="AC156"/>
  <c r="D119" i="7"/>
  <c r="L119" s="1"/>
  <c r="O116"/>
  <c r="P117"/>
  <c r="P115" s="1"/>
  <c r="D118"/>
  <c r="C119"/>
  <c r="P158" i="1"/>
  <c r="L26" i="5"/>
  <c r="P156" i="1"/>
  <c r="L24" i="5"/>
  <c r="L158" i="1"/>
  <c r="AR158" s="1"/>
  <c r="H26" i="5"/>
  <c r="L156" i="1"/>
  <c r="H24" i="5"/>
  <c r="AA24" i="4"/>
  <c r="AA154" i="1"/>
  <c r="K157"/>
  <c r="AQ157" s="1"/>
  <c r="G25" i="5"/>
  <c r="V157" i="1"/>
  <c r="N25" i="5"/>
  <c r="R25"/>
  <c r="U25" s="1"/>
  <c r="Z157" i="1"/>
  <c r="AC157" s="1"/>
  <c r="N159"/>
  <c r="J27" i="5"/>
  <c r="J157" i="1"/>
  <c r="F25" i="5"/>
  <c r="AF24" i="4"/>
  <c r="AB21"/>
  <c r="AF156" i="1"/>
  <c r="X151"/>
  <c r="AE156"/>
  <c r="W151"/>
  <c r="V26" i="5"/>
  <c r="Y26" s="1"/>
  <c r="Q26"/>
  <c r="U24"/>
  <c r="U23" s="1"/>
  <c r="Q24"/>
  <c r="V24"/>
  <c r="T23"/>
  <c r="X27"/>
  <c r="X25"/>
  <c r="W27"/>
  <c r="W25"/>
  <c r="C108" i="7"/>
  <c r="D106"/>
  <c r="O107"/>
  <c r="Q107" s="1"/>
  <c r="P139" i="1"/>
  <c r="L15" i="5"/>
  <c r="P138" i="1"/>
  <c r="L14" i="5"/>
  <c r="L139" i="1"/>
  <c r="AR139" s="1"/>
  <c r="H15" i="5"/>
  <c r="L138" i="1"/>
  <c r="AR138" s="1"/>
  <c r="H14" i="5"/>
  <c r="K139" i="1"/>
  <c r="AQ139" s="1"/>
  <c r="G15" i="5"/>
  <c r="V138" i="1"/>
  <c r="N14" i="5"/>
  <c r="N138" i="1"/>
  <c r="J14" i="5"/>
  <c r="R13"/>
  <c r="Z137" i="1"/>
  <c r="N16" i="5"/>
  <c r="V140" i="1"/>
  <c r="N140"/>
  <c r="J16" i="5"/>
  <c r="J140" i="1"/>
  <c r="F16" i="5"/>
  <c r="X13"/>
  <c r="P12"/>
  <c r="AB132" i="1"/>
  <c r="AF135"/>
  <c r="W15" i="5"/>
  <c r="T12"/>
  <c r="X15"/>
  <c r="AF138" i="1"/>
  <c r="O106" i="7"/>
  <c r="Q106" s="1"/>
  <c r="AA137" i="1"/>
  <c r="AE137" s="1"/>
  <c r="S13" i="5"/>
  <c r="S12" s="1"/>
  <c r="S10" s="1"/>
  <c r="S114" s="1"/>
  <c r="S13" i="3" s="1"/>
  <c r="P140" i="1"/>
  <c r="L16" i="5"/>
  <c r="P137" i="1"/>
  <c r="L13" i="5"/>
  <c r="P135" i="1"/>
  <c r="T14" i="4"/>
  <c r="L140" i="1"/>
  <c r="AR140" s="1"/>
  <c r="H16" i="5"/>
  <c r="L137" i="1"/>
  <c r="H13" i="5"/>
  <c r="AA14" i="4"/>
  <c r="AA135" i="1"/>
  <c r="R15" i="5"/>
  <c r="U15" s="1"/>
  <c r="Z139" i="1"/>
  <c r="AC139" s="1"/>
  <c r="V139"/>
  <c r="N15" i="5"/>
  <c r="N139" i="1"/>
  <c r="J15" i="5"/>
  <c r="J139" i="1"/>
  <c r="F15" i="5"/>
  <c r="Z140" i="1"/>
  <c r="AC140" s="1"/>
  <c r="R16" i="5"/>
  <c r="U16" s="1"/>
  <c r="V137" i="1"/>
  <c r="N13" i="5"/>
  <c r="N137" i="1"/>
  <c r="J13" i="5"/>
  <c r="N135" i="1"/>
  <c r="R14" i="4"/>
  <c r="X132" i="1"/>
  <c r="AF137"/>
  <c r="AF14" i="4"/>
  <c r="AF11" s="1"/>
  <c r="AB11"/>
  <c r="P104" i="7"/>
  <c r="AF139" i="1"/>
  <c r="X14" i="5"/>
  <c r="V151" i="1" l="1"/>
  <c r="AS194"/>
  <c r="P10" i="5"/>
  <c r="P114" s="1"/>
  <c r="P13" i="3" s="1"/>
  <c r="P33" s="1"/>
  <c r="R23" i="5"/>
  <c r="L23"/>
  <c r="M45"/>
  <c r="AN195" i="1"/>
  <c r="T137"/>
  <c r="AN137" s="1"/>
  <c r="AC19" i="13"/>
  <c r="AJ137" i="1"/>
  <c r="AA192"/>
  <c r="AC192" s="1"/>
  <c r="AC189" s="1"/>
  <c r="AA44" i="4"/>
  <c r="AC44" s="1"/>
  <c r="C139" i="7"/>
  <c r="Y46" i="5"/>
  <c r="Z46"/>
  <c r="AE46"/>
  <c r="AA46"/>
  <c r="AK46"/>
  <c r="AF46"/>
  <c r="AJ45"/>
  <c r="AF45" s="1"/>
  <c r="AB46"/>
  <c r="R192" i="1"/>
  <c r="N189"/>
  <c r="AD192"/>
  <c r="Z189"/>
  <c r="Y195"/>
  <c r="AD195"/>
  <c r="Q138" i="7"/>
  <c r="Q137" s="1"/>
  <c r="O137"/>
  <c r="AF192" i="1"/>
  <c r="AN192" s="1"/>
  <c r="AB189"/>
  <c r="AJ19" i="13" s="1"/>
  <c r="Y189" i="1"/>
  <c r="K195"/>
  <c r="G47" i="5"/>
  <c r="AO46"/>
  <c r="R41" i="4"/>
  <c r="J22" i="3" s="1"/>
  <c r="AP44" i="4"/>
  <c r="D137" i="7"/>
  <c r="AD44" i="4"/>
  <c r="Z41"/>
  <c r="AI194" i="1"/>
  <c r="AM194"/>
  <c r="U194"/>
  <c r="AN194"/>
  <c r="T189"/>
  <c r="AF47" i="5"/>
  <c r="AB47"/>
  <c r="AG194" i="1"/>
  <c r="AH194"/>
  <c r="AL194"/>
  <c r="AR189"/>
  <c r="V47" i="5"/>
  <c r="Q47"/>
  <c r="Q45" s="1"/>
  <c r="AD47"/>
  <c r="AF44" i="4"/>
  <c r="AJ44" s="1"/>
  <c r="AJ41" s="1"/>
  <c r="AB41"/>
  <c r="AB9" s="1"/>
  <c r="W45" i="5"/>
  <c r="U45"/>
  <c r="AJ194" i="1"/>
  <c r="AC23" i="13"/>
  <c r="AC22" s="1"/>
  <c r="Z24" i="4"/>
  <c r="Z154" i="1"/>
  <c r="K156"/>
  <c r="G24" i="5"/>
  <c r="O119" i="7"/>
  <c r="Y24" i="5"/>
  <c r="AF21" i="4"/>
  <c r="T17" i="3"/>
  <c r="X17" s="1"/>
  <c r="I25" i="5"/>
  <c r="AL25"/>
  <c r="AH25"/>
  <c r="V25"/>
  <c r="Y25" s="1"/>
  <c r="Q25"/>
  <c r="AM25"/>
  <c r="AA21" i="4"/>
  <c r="AE24"/>
  <c r="AR156" i="1"/>
  <c r="L151"/>
  <c r="AJ26" i="5"/>
  <c r="AN26"/>
  <c r="E119" i="7"/>
  <c r="K119"/>
  <c r="AF119"/>
  <c r="AB119"/>
  <c r="R154" i="1"/>
  <c r="N151"/>
  <c r="AD159"/>
  <c r="AG159" s="1"/>
  <c r="Y159"/>
  <c r="AN25" i="5"/>
  <c r="AJ25"/>
  <c r="T21" i="4"/>
  <c r="L17" i="3" s="1"/>
  <c r="AJ17" s="1"/>
  <c r="AR24" i="4"/>
  <c r="T10" i="5"/>
  <c r="T114" s="1"/>
  <c r="T13" i="3" s="1"/>
  <c r="T156" i="1"/>
  <c r="AN156" s="1"/>
  <c r="T158"/>
  <c r="AG156"/>
  <c r="W23" i="5"/>
  <c r="X23"/>
  <c r="AF151" i="1"/>
  <c r="Q117" i="7"/>
  <c r="K159" i="1"/>
  <c r="AQ159" s="1"/>
  <c r="G27" i="5"/>
  <c r="M157" i="1"/>
  <c r="AP157"/>
  <c r="AS157" s="1"/>
  <c r="AD157"/>
  <c r="AG157" s="1"/>
  <c r="Y157"/>
  <c r="Y151" s="1"/>
  <c r="AE154"/>
  <c r="AE151" s="1"/>
  <c r="AA151"/>
  <c r="AJ24" i="5"/>
  <c r="H23"/>
  <c r="AN24"/>
  <c r="Q116" i="7"/>
  <c r="O115"/>
  <c r="AF22" i="13"/>
  <c r="AJ23"/>
  <c r="AJ22" s="1"/>
  <c r="R21" i="4"/>
  <c r="J17" i="3" s="1"/>
  <c r="AP24" i="4"/>
  <c r="R157" i="1"/>
  <c r="N23" i="5"/>
  <c r="V27"/>
  <c r="Y27" s="1"/>
  <c r="Q27"/>
  <c r="Q23" s="1"/>
  <c r="J23"/>
  <c r="AM26"/>
  <c r="AJ27"/>
  <c r="AN27"/>
  <c r="P151" i="1"/>
  <c r="T154"/>
  <c r="AJ156"/>
  <c r="T157"/>
  <c r="AN157" s="1"/>
  <c r="T159"/>
  <c r="AN159" s="1"/>
  <c r="W140"/>
  <c r="AE140" s="1"/>
  <c r="O16" i="5"/>
  <c r="W16" s="1"/>
  <c r="C105" i="7"/>
  <c r="K140" i="1"/>
  <c r="AQ140" s="1"/>
  <c r="G16" i="5"/>
  <c r="P103" i="7"/>
  <c r="X130" i="1"/>
  <c r="AB40" i="13"/>
  <c r="AB42" s="1"/>
  <c r="N132" i="1"/>
  <c r="R135"/>
  <c r="N328"/>
  <c r="J12" i="5"/>
  <c r="Q13"/>
  <c r="N12"/>
  <c r="N10" s="1"/>
  <c r="N114" s="1"/>
  <c r="N13" i="3" s="1"/>
  <c r="V13" i="5"/>
  <c r="R139" i="1"/>
  <c r="V15" i="5"/>
  <c r="Y15" s="1"/>
  <c r="Q15"/>
  <c r="AA132" i="1"/>
  <c r="AE135"/>
  <c r="H12" i="5"/>
  <c r="AJ13"/>
  <c r="AN13"/>
  <c r="AN16"/>
  <c r="AJ16"/>
  <c r="H197" i="7"/>
  <c r="AH16" i="5"/>
  <c r="AL16"/>
  <c r="V16"/>
  <c r="U13"/>
  <c r="AM15"/>
  <c r="AJ15"/>
  <c r="AN15"/>
  <c r="W13"/>
  <c r="T138" i="1"/>
  <c r="AN138" s="1"/>
  <c r="T139"/>
  <c r="AN139" s="1"/>
  <c r="Z135"/>
  <c r="Z14" i="4"/>
  <c r="K137" i="1"/>
  <c r="G13" i="5"/>
  <c r="K138" i="1"/>
  <c r="AQ138" s="1"/>
  <c r="G14" i="5"/>
  <c r="O138" i="1"/>
  <c r="S138" s="1"/>
  <c r="K14" i="5"/>
  <c r="M14" s="1"/>
  <c r="D105" i="7"/>
  <c r="O14" i="5"/>
  <c r="W138" i="1"/>
  <c r="Y138" s="1"/>
  <c r="D108" i="7"/>
  <c r="E108" s="1"/>
  <c r="D107"/>
  <c r="O108"/>
  <c r="Q108" s="1"/>
  <c r="T16" i="3"/>
  <c r="R11" i="4"/>
  <c r="AP14"/>
  <c r="AD137" i="1"/>
  <c r="AG137" s="1"/>
  <c r="V132"/>
  <c r="Y137"/>
  <c r="AH15" i="5"/>
  <c r="AL15"/>
  <c r="I15"/>
  <c r="M139" i="1"/>
  <c r="AP139"/>
  <c r="AS139" s="1"/>
  <c r="Y139"/>
  <c r="AD139"/>
  <c r="AG139" s="1"/>
  <c r="AE14" i="4"/>
  <c r="AE11" s="1"/>
  <c r="AA11"/>
  <c r="AR137" i="1"/>
  <c r="L132"/>
  <c r="T11" i="4"/>
  <c r="AR14"/>
  <c r="P132" i="1"/>
  <c r="T135"/>
  <c r="P328"/>
  <c r="AF132"/>
  <c r="AP140"/>
  <c r="R140"/>
  <c r="AD140"/>
  <c r="Y140"/>
  <c r="AJ14" i="5"/>
  <c r="AN14"/>
  <c r="L12"/>
  <c r="T140" i="1"/>
  <c r="X12" i="5"/>
  <c r="AC137" i="1"/>
  <c r="AO15" i="5" l="1"/>
  <c r="AJ138" i="1"/>
  <c r="M140"/>
  <c r="Y16" i="5"/>
  <c r="X13" i="3"/>
  <c r="L10" i="5"/>
  <c r="L114" s="1"/>
  <c r="L13" i="3" s="1"/>
  <c r="AG140" i="1"/>
  <c r="AB130"/>
  <c r="AA328"/>
  <c r="AO194"/>
  <c r="X10" i="5"/>
  <c r="X114" s="1"/>
  <c r="Q138" i="1"/>
  <c r="AS140"/>
  <c r="AF328"/>
  <c r="Q16" i="5"/>
  <c r="J10"/>
  <c r="J114" s="1"/>
  <c r="J13" i="3" s="1"/>
  <c r="Y132" i="1"/>
  <c r="AF41" i="4"/>
  <c r="AF9" s="1"/>
  <c r="T22" i="3"/>
  <c r="X22" s="1"/>
  <c r="V45" i="5"/>
  <c r="Y47"/>
  <c r="Y45" s="1"/>
  <c r="Z47"/>
  <c r="AD41" i="4"/>
  <c r="R22" i="3"/>
  <c r="AP41" i="4"/>
  <c r="AL44"/>
  <c r="AL41" s="1"/>
  <c r="AH44"/>
  <c r="AH22" i="3"/>
  <c r="AI47" i="5"/>
  <c r="AM47"/>
  <c r="I47"/>
  <c r="I45" s="1"/>
  <c r="G45"/>
  <c r="Q19" i="14"/>
  <c r="AG195" i="1"/>
  <c r="AL195"/>
  <c r="AH195"/>
  <c r="AD189"/>
  <c r="E139" i="7"/>
  <c r="E137" s="1"/>
  <c r="C137"/>
  <c r="AE44" i="4"/>
  <c r="AG44" s="1"/>
  <c r="AG41" s="1"/>
  <c r="AA41"/>
  <c r="AK194" i="1"/>
  <c r="X19" i="13"/>
  <c r="AR19" s="1"/>
  <c r="AB45" i="5"/>
  <c r="AQ195" i="1"/>
  <c r="AS195" s="1"/>
  <c r="M195"/>
  <c r="M189" s="1"/>
  <c r="K189"/>
  <c r="S195"/>
  <c r="AF189"/>
  <c r="AN189" s="1"/>
  <c r="AJ192"/>
  <c r="AJ189" s="1"/>
  <c r="AH19" i="13"/>
  <c r="V19"/>
  <c r="R189" i="1"/>
  <c r="AH192"/>
  <c r="AL192"/>
  <c r="AG46" i="5"/>
  <c r="AC46"/>
  <c r="Z45"/>
  <c r="AE192" i="1"/>
  <c r="AE189" s="1"/>
  <c r="AA189"/>
  <c r="AI19" i="13" s="1"/>
  <c r="J158" i="1"/>
  <c r="F26" i="5"/>
  <c r="D117" i="7"/>
  <c r="C118"/>
  <c r="J159" i="1"/>
  <c r="F27" i="5"/>
  <c r="J156" i="1"/>
  <c r="F24" i="5"/>
  <c r="AF27"/>
  <c r="AB27"/>
  <c r="AH157" i="1"/>
  <c r="AL157"/>
  <c r="AH17" i="3"/>
  <c r="AJ23" i="5"/>
  <c r="AF23" s="1"/>
  <c r="AF24"/>
  <c r="AB24"/>
  <c r="AJ24" i="4"/>
  <c r="AJ21" s="1"/>
  <c r="AN24"/>
  <c r="AN21" s="1"/>
  <c r="AR21"/>
  <c r="AB25" i="5"/>
  <c r="AF25"/>
  <c r="R22" i="13"/>
  <c r="AB26" i="5"/>
  <c r="AF26"/>
  <c r="AE21" i="4"/>
  <c r="S17" i="3"/>
  <c r="W17" s="1"/>
  <c r="Q119" i="7"/>
  <c r="Q115" s="1"/>
  <c r="W119"/>
  <c r="Y119" s="1"/>
  <c r="Z151" i="1"/>
  <c r="AD154"/>
  <c r="AC154"/>
  <c r="AC151" s="1"/>
  <c r="AN23" i="5"/>
  <c r="AJ157" i="1"/>
  <c r="AO25" i="5"/>
  <c r="V23"/>
  <c r="D116" i="7"/>
  <c r="AN154" i="1"/>
  <c r="T151"/>
  <c r="AN151" s="1"/>
  <c r="AJ154"/>
  <c r="AP21" i="4"/>
  <c r="AL24"/>
  <c r="AL21" s="1"/>
  <c r="Q23" i="14"/>
  <c r="Q22" s="1"/>
  <c r="AI23" i="13"/>
  <c r="AI22" s="1"/>
  <c r="AE22"/>
  <c r="AM27" i="5"/>
  <c r="AN158" i="1"/>
  <c r="AJ158"/>
  <c r="AF17" i="3"/>
  <c r="AB17"/>
  <c r="M119" i="7"/>
  <c r="AR151" i="1"/>
  <c r="AD25" i="5"/>
  <c r="Z25"/>
  <c r="AM24"/>
  <c r="G23"/>
  <c r="AQ156" i="1"/>
  <c r="K151"/>
  <c r="AC24" i="4"/>
  <c r="AD24"/>
  <c r="AG24" s="1"/>
  <c r="AG21" s="1"/>
  <c r="Z21"/>
  <c r="AJ159" i="1"/>
  <c r="Y23" i="5"/>
  <c r="O135" i="1"/>
  <c r="S14" i="4"/>
  <c r="AF14" i="5"/>
  <c r="AB14"/>
  <c r="AL140" i="1"/>
  <c r="AH140"/>
  <c r="AF16" i="13"/>
  <c r="AF45" s="1"/>
  <c r="AJ17"/>
  <c r="AJ16" s="1"/>
  <c r="AJ45" s="1"/>
  <c r="T132" i="1"/>
  <c r="AN132" s="1"/>
  <c r="AN135"/>
  <c r="AJ135"/>
  <c r="T328"/>
  <c r="AN328" s="1"/>
  <c r="AR11" i="4"/>
  <c r="AN14"/>
  <c r="AN11" s="1"/>
  <c r="AN9" s="1"/>
  <c r="AJ14"/>
  <c r="AJ11" s="1"/>
  <c r="R9"/>
  <c r="J16" i="3"/>
  <c r="X16"/>
  <c r="S197" i="7"/>
  <c r="AE138" i="1"/>
  <c r="AE132" s="1"/>
  <c r="W132"/>
  <c r="D104" i="7"/>
  <c r="AI14" i="5"/>
  <c r="AM14"/>
  <c r="AQ137" i="1"/>
  <c r="K132"/>
  <c r="AC135"/>
  <c r="Z328"/>
  <c r="AD135"/>
  <c r="AL135" s="1"/>
  <c r="AH139"/>
  <c r="AL139"/>
  <c r="Y13" i="5"/>
  <c r="N130" i="1"/>
  <c r="X329"/>
  <c r="AF130"/>
  <c r="X330"/>
  <c r="X331" s="1"/>
  <c r="X283"/>
  <c r="E105" i="7"/>
  <c r="AN12" i="5"/>
  <c r="C107" i="7"/>
  <c r="J137" i="1"/>
  <c r="F13" i="5"/>
  <c r="C106" i="7"/>
  <c r="J138" i="1"/>
  <c r="F14" i="5"/>
  <c r="AN140" i="1"/>
  <c r="AJ140"/>
  <c r="AB329"/>
  <c r="AB283"/>
  <c r="AB284" s="1"/>
  <c r="AB306" s="1"/>
  <c r="AB330"/>
  <c r="P130"/>
  <c r="L16" i="3"/>
  <c r="T9" i="4"/>
  <c r="AR132" i="1"/>
  <c r="S16" i="3"/>
  <c r="AA9" i="4"/>
  <c r="AD15" i="5"/>
  <c r="Z15"/>
  <c r="AP11" i="4"/>
  <c r="AL14"/>
  <c r="AL11" s="1"/>
  <c r="AL9" s="1"/>
  <c r="Q14" i="5"/>
  <c r="W14"/>
  <c r="O12"/>
  <c r="O10" s="1"/>
  <c r="O114" s="1"/>
  <c r="O13" i="3" s="1"/>
  <c r="Q13" s="1"/>
  <c r="AM138" i="1"/>
  <c r="AM13" i="5"/>
  <c r="G12"/>
  <c r="AD14" i="4"/>
  <c r="AC14"/>
  <c r="Z11"/>
  <c r="AF15" i="5"/>
  <c r="AB15"/>
  <c r="Z16"/>
  <c r="AD16"/>
  <c r="H194" i="7"/>
  <c r="L197"/>
  <c r="AF16" i="5"/>
  <c r="AB16"/>
  <c r="AF13"/>
  <c r="AB13"/>
  <c r="AJ12"/>
  <c r="R328" i="1"/>
  <c r="P316" i="7"/>
  <c r="P317" s="1"/>
  <c r="P318" s="1"/>
  <c r="P191"/>
  <c r="I16" i="5"/>
  <c r="AM16"/>
  <c r="AO16" s="1"/>
  <c r="AJ139" i="1"/>
  <c r="AB12" i="5" l="1"/>
  <c r="AF15" i="13"/>
  <c r="AF40" s="1"/>
  <c r="AF42" s="1"/>
  <c r="AJ15"/>
  <c r="AA119" i="7"/>
  <c r="AC119" s="1"/>
  <c r="AH135" i="1"/>
  <c r="AI138"/>
  <c r="Q12" i="5"/>
  <c r="Q10" s="1"/>
  <c r="Q114" s="1"/>
  <c r="Q115" s="1"/>
  <c r="AE328" i="1"/>
  <c r="T15" i="3"/>
  <c r="X15" s="1"/>
  <c r="X33" s="1"/>
  <c r="AM23" i="5"/>
  <c r="AA130" i="1"/>
  <c r="AA329" s="1"/>
  <c r="G10" i="5"/>
  <c r="G114" s="1"/>
  <c r="G13" i="3" s="1"/>
  <c r="G33" s="1"/>
  <c r="AP9" i="4"/>
  <c r="AJ9"/>
  <c r="AR9"/>
  <c r="C104" i="7"/>
  <c r="AE119"/>
  <c r="AG119"/>
  <c r="AB22" i="3"/>
  <c r="AF22"/>
  <c r="AN19" i="13"/>
  <c r="AH189" i="1"/>
  <c r="AQ189"/>
  <c r="AS189" s="1"/>
  <c r="AA47" i="5"/>
  <c r="AA45" s="1"/>
  <c r="AE47"/>
  <c r="AK47"/>
  <c r="AI45"/>
  <c r="AE45" s="1"/>
  <c r="AH41" i="4"/>
  <c r="V22" i="3"/>
  <c r="Z22" s="1"/>
  <c r="AK19" i="13"/>
  <c r="AG192" i="1"/>
  <c r="AG189" s="1"/>
  <c r="AC47" i="5"/>
  <c r="AC45" s="1"/>
  <c r="AL19" i="13"/>
  <c r="AP19"/>
  <c r="AI195" i="1"/>
  <c r="AK195" s="1"/>
  <c r="AM195"/>
  <c r="U195"/>
  <c r="AO195" s="1"/>
  <c r="AE41" i="4"/>
  <c r="AE9" s="1"/>
  <c r="S22" i="3"/>
  <c r="W22" s="1"/>
  <c r="E19" i="14"/>
  <c r="AO47" i="5"/>
  <c r="AO45" s="1"/>
  <c r="AM45"/>
  <c r="AG19" i="13"/>
  <c r="AL189" i="1"/>
  <c r="AC41" i="4"/>
  <c r="R17" i="3"/>
  <c r="AD21" i="4"/>
  <c r="AC21"/>
  <c r="P22" i="13"/>
  <c r="AV22" s="1"/>
  <c r="X23"/>
  <c r="AD151" i="1"/>
  <c r="AG154"/>
  <c r="AG151" s="1"/>
  <c r="J151"/>
  <c r="AP156"/>
  <c r="AS156" s="1"/>
  <c r="M156"/>
  <c r="R156"/>
  <c r="E118" i="7"/>
  <c r="C115"/>
  <c r="E117"/>
  <c r="AJ151" i="1"/>
  <c r="AH154"/>
  <c r="AQ151"/>
  <c r="D115" i="7"/>
  <c r="E116"/>
  <c r="AH23" i="13"/>
  <c r="AD22"/>
  <c r="AG23"/>
  <c r="AG22" s="1"/>
  <c r="AL24" i="5"/>
  <c r="F23"/>
  <c r="AH24"/>
  <c r="I24"/>
  <c r="AH27"/>
  <c r="AL27"/>
  <c r="AO27" s="1"/>
  <c r="I27"/>
  <c r="AP159" i="1"/>
  <c r="AS159" s="1"/>
  <c r="M159"/>
  <c r="R159"/>
  <c r="AL26" i="5"/>
  <c r="AO26" s="1"/>
  <c r="AH26"/>
  <c r="I26"/>
  <c r="AP158" i="1"/>
  <c r="AS158" s="1"/>
  <c r="M158"/>
  <c r="R158"/>
  <c r="AH24" i="4"/>
  <c r="AL154" i="1"/>
  <c r="AB23" i="5"/>
  <c r="O105" i="7"/>
  <c r="P283"/>
  <c r="P274"/>
  <c r="AE16" i="13"/>
  <c r="AE45" s="1"/>
  <c r="L194" i="7"/>
  <c r="AC11" i="4"/>
  <c r="R16" i="3"/>
  <c r="Z9" i="4"/>
  <c r="AC9" s="1"/>
  <c r="AG14"/>
  <c r="AG11" s="1"/>
  <c r="AD11"/>
  <c r="W12" i="5"/>
  <c r="W10" s="1"/>
  <c r="W114" s="1"/>
  <c r="W16" i="3"/>
  <c r="P16" i="13"/>
  <c r="X17"/>
  <c r="P329" i="1"/>
  <c r="P330"/>
  <c r="P331" s="1"/>
  <c r="P283"/>
  <c r="AB332"/>
  <c r="AB331"/>
  <c r="G197" i="7"/>
  <c r="AH14" i="5"/>
  <c r="AL14"/>
  <c r="AO14" s="1"/>
  <c r="I14"/>
  <c r="AP138" i="1"/>
  <c r="AS138" s="1"/>
  <c r="M138"/>
  <c r="R138"/>
  <c r="R16" i="13"/>
  <c r="R45" s="1"/>
  <c r="AG135" i="1"/>
  <c r="AA14" i="5"/>
  <c r="AE14"/>
  <c r="D103" i="7"/>
  <c r="T33" i="3"/>
  <c r="T35" s="1"/>
  <c r="S135" i="1"/>
  <c r="Q135"/>
  <c r="AM12" i="5"/>
  <c r="AA283" i="1"/>
  <c r="AA284" s="1"/>
  <c r="AA306" s="1"/>
  <c r="AF12" i="5"/>
  <c r="H286" i="7"/>
  <c r="W13" i="3"/>
  <c r="AJ16"/>
  <c r="L15"/>
  <c r="E106" i="7"/>
  <c r="AL13" i="5"/>
  <c r="I13"/>
  <c r="AH13"/>
  <c r="F12"/>
  <c r="AP137" i="1"/>
  <c r="AS137" s="1"/>
  <c r="J132"/>
  <c r="M137"/>
  <c r="R137"/>
  <c r="E107" i="7"/>
  <c r="AF283" i="1"/>
  <c r="X284"/>
  <c r="AF329"/>
  <c r="AF330"/>
  <c r="N329"/>
  <c r="N330"/>
  <c r="N331" s="1"/>
  <c r="N283"/>
  <c r="AC328"/>
  <c r="AQ132"/>
  <c r="K130"/>
  <c r="W130"/>
  <c r="W197" i="7"/>
  <c r="W194" s="1"/>
  <c r="S194"/>
  <c r="J15" i="3"/>
  <c r="AH16"/>
  <c r="AJ132" i="1"/>
  <c r="AJ328"/>
  <c r="AJ40" i="13"/>
  <c r="AJ42" s="1"/>
  <c r="S11" i="4"/>
  <c r="AQ14"/>
  <c r="U14"/>
  <c r="U11" s="1"/>
  <c r="AH14"/>
  <c r="AV16" i="13" l="1"/>
  <c r="AV45" s="1"/>
  <c r="P45"/>
  <c r="R15"/>
  <c r="R40" s="1"/>
  <c r="R42" s="1"/>
  <c r="AE15"/>
  <c r="AE40" s="1"/>
  <c r="AE42" s="1"/>
  <c r="AM13" i="3"/>
  <c r="AM33" s="1"/>
  <c r="E115" i="7"/>
  <c r="F10" i="5"/>
  <c r="F114" s="1"/>
  <c r="F13" i="3" s="1"/>
  <c r="F33" s="1"/>
  <c r="I12" i="5"/>
  <c r="AM10"/>
  <c r="AM114" s="1"/>
  <c r="E104" i="7"/>
  <c r="M132" i="1"/>
  <c r="AA330"/>
  <c r="AA331" s="1"/>
  <c r="S15" i="3"/>
  <c r="W15" s="1"/>
  <c r="U22"/>
  <c r="AD22"/>
  <c r="Y22"/>
  <c r="AG47" i="5"/>
  <c r="AK45"/>
  <c r="AG45" s="1"/>
  <c r="AW19" i="13"/>
  <c r="Q19"/>
  <c r="AH21" i="4"/>
  <c r="AD27" i="5"/>
  <c r="Z27"/>
  <c r="AH23"/>
  <c r="AD23" s="1"/>
  <c r="Z24"/>
  <c r="AD24"/>
  <c r="AL23"/>
  <c r="AO24"/>
  <c r="AO23" s="1"/>
  <c r="AK23" i="13"/>
  <c r="AK22" s="1"/>
  <c r="AH22"/>
  <c r="E23" i="14"/>
  <c r="E22" s="1"/>
  <c r="C22"/>
  <c r="AP151" i="1"/>
  <c r="AS151" s="1"/>
  <c r="AR23" i="13"/>
  <c r="AN23"/>
  <c r="AN22" s="1"/>
  <c r="X22"/>
  <c r="AR22" s="1"/>
  <c r="M151" i="1"/>
  <c r="AH158"/>
  <c r="AL158"/>
  <c r="AD26" i="5"/>
  <c r="Z26"/>
  <c r="AH159" i="1"/>
  <c r="AL159"/>
  <c r="D22" i="14"/>
  <c r="AH156" i="1"/>
  <c r="AL156"/>
  <c r="R151"/>
  <c r="AL151" s="1"/>
  <c r="U17" i="3"/>
  <c r="V17"/>
  <c r="I23" i="5"/>
  <c r="AH11" i="4"/>
  <c r="AM14"/>
  <c r="AM11" s="1"/>
  <c r="AM9" s="1"/>
  <c r="AI14"/>
  <c r="AI11" s="1"/>
  <c r="AQ11"/>
  <c r="AS14"/>
  <c r="AH15" i="3"/>
  <c r="J33"/>
  <c r="W329" i="1"/>
  <c r="AE130"/>
  <c r="AL137"/>
  <c r="AH137"/>
  <c r="R132"/>
  <c r="AP132"/>
  <c r="AS132" s="1"/>
  <c r="J130"/>
  <c r="AL13" i="3"/>
  <c r="AJ15"/>
  <c r="L33"/>
  <c r="AM135" i="1"/>
  <c r="AI135"/>
  <c r="U135"/>
  <c r="D16" i="14"/>
  <c r="D45" s="1"/>
  <c r="U138" i="1"/>
  <c r="I197" i="7"/>
  <c r="G194"/>
  <c r="K197"/>
  <c r="P284" i="1"/>
  <c r="AR17" i="13"/>
  <c r="AN17"/>
  <c r="AN16" s="1"/>
  <c r="AN45" s="1"/>
  <c r="P15"/>
  <c r="AV15" s="1"/>
  <c r="X16"/>
  <c r="X45" s="1"/>
  <c r="AR45" s="1"/>
  <c r="U16" i="3"/>
  <c r="R15"/>
  <c r="V16"/>
  <c r="Y16" s="1"/>
  <c r="P303" i="7"/>
  <c r="P13" i="12"/>
  <c r="P33" s="1"/>
  <c r="Q105" i="7"/>
  <c r="Q104" s="1"/>
  <c r="O104"/>
  <c r="AC17" i="13"/>
  <c r="AC16" s="1"/>
  <c r="AC45" s="1"/>
  <c r="AI17"/>
  <c r="AI16" s="1"/>
  <c r="AI45" s="1"/>
  <c r="K16" i="3"/>
  <c r="S286" i="7"/>
  <c r="K329" i="1"/>
  <c r="K330"/>
  <c r="K331" s="1"/>
  <c r="AQ130"/>
  <c r="K283"/>
  <c r="AG17" i="13"/>
  <c r="AG16" s="1"/>
  <c r="AG45" s="1"/>
  <c r="AH17"/>
  <c r="AD16"/>
  <c r="AD45" s="1"/>
  <c r="N284" i="1"/>
  <c r="AF284"/>
  <c r="X306"/>
  <c r="Z13" i="5"/>
  <c r="AD13"/>
  <c r="AH12"/>
  <c r="AL12"/>
  <c r="AO13"/>
  <c r="AO12" s="1"/>
  <c r="AF16" i="3"/>
  <c r="AB16"/>
  <c r="H16" i="12"/>
  <c r="L286" i="7"/>
  <c r="D191"/>
  <c r="D316"/>
  <c r="E17" i="14"/>
  <c r="E16" s="1"/>
  <c r="C16"/>
  <c r="AD14" i="5"/>
  <c r="AK14"/>
  <c r="AG14" s="1"/>
  <c r="S33" i="3"/>
  <c r="S35" s="1"/>
  <c r="AI15" i="13" l="1"/>
  <c r="AD15"/>
  <c r="AD40" s="1"/>
  <c r="AD42" s="1"/>
  <c r="AX45"/>
  <c r="AG15"/>
  <c r="AG40" s="1"/>
  <c r="AG42" s="1"/>
  <c r="AR16"/>
  <c r="AH13" i="3"/>
  <c r="AL10" i="5"/>
  <c r="AL114" s="1"/>
  <c r="AA332" i="1"/>
  <c r="C15" i="14"/>
  <c r="Z16" i="3"/>
  <c r="Q23" i="13"/>
  <c r="Q22" s="1"/>
  <c r="AW23"/>
  <c r="N22"/>
  <c r="V23"/>
  <c r="P35" i="12"/>
  <c r="AH151" i="1"/>
  <c r="Y17" i="3"/>
  <c r="Z17"/>
  <c r="AD17"/>
  <c r="Z23" i="5"/>
  <c r="D283" i="7"/>
  <c r="L16" i="12"/>
  <c r="AQ329" i="1"/>
  <c r="AQ330"/>
  <c r="AI16" i="3"/>
  <c r="M16"/>
  <c r="O103" i="7"/>
  <c r="M197"/>
  <c r="AE197"/>
  <c r="K194"/>
  <c r="AA197"/>
  <c r="AA194" s="1"/>
  <c r="AF15" i="3"/>
  <c r="AB15"/>
  <c r="N16" i="13"/>
  <c r="Q17"/>
  <c r="Q16" s="1"/>
  <c r="Q45" s="1"/>
  <c r="AW17"/>
  <c r="V17"/>
  <c r="AL17" s="1"/>
  <c r="AH10" i="5"/>
  <c r="AD12"/>
  <c r="X332" i="1"/>
  <c r="X333" s="1"/>
  <c r="AF306"/>
  <c r="P35" i="3"/>
  <c r="N306" i="1"/>
  <c r="J35" i="3" s="1"/>
  <c r="AK17" i="13"/>
  <c r="AK16" s="1"/>
  <c r="AK45" s="1"/>
  <c r="AH16"/>
  <c r="AH45" s="1"/>
  <c r="K284" i="1"/>
  <c r="AQ283"/>
  <c r="W286" i="7"/>
  <c r="S16" i="12"/>
  <c r="U15" i="3"/>
  <c r="P40" i="13"/>
  <c r="P41" s="1"/>
  <c r="AV40"/>
  <c r="P306" i="1"/>
  <c r="L35" i="3" s="1"/>
  <c r="I194" i="7"/>
  <c r="G286"/>
  <c r="AO135" i="1"/>
  <c r="AK135"/>
  <c r="AL33" i="3"/>
  <c r="AP130" i="1"/>
  <c r="J330"/>
  <c r="J283"/>
  <c r="J329"/>
  <c r="R130"/>
  <c r="AE329"/>
  <c r="AO14" i="4"/>
  <c r="AO11" s="1"/>
  <c r="AO9" s="1"/>
  <c r="AS11"/>
  <c r="AD16" i="3"/>
  <c r="AK14" i="4"/>
  <c r="AK11" s="1"/>
  <c r="AT22" i="13" l="1"/>
  <c r="P43"/>
  <c r="AT16"/>
  <c r="AT45" s="1"/>
  <c r="N45"/>
  <c r="AH33" i="3"/>
  <c r="AW22" i="13"/>
  <c r="V22"/>
  <c r="AP23"/>
  <c r="AL23"/>
  <c r="O40"/>
  <c r="O41" s="1"/>
  <c r="AU40"/>
  <c r="AP329" i="1"/>
  <c r="AP330"/>
  <c r="P332"/>
  <c r="P333" s="1"/>
  <c r="W16" i="12"/>
  <c r="AL16" i="13"/>
  <c r="AL45" s="1"/>
  <c r="N332" i="1"/>
  <c r="AD10" i="5"/>
  <c r="AH114"/>
  <c r="AD114" s="1"/>
  <c r="V16" i="13"/>
  <c r="V45" s="1"/>
  <c r="AP45" s="1"/>
  <c r="O316" i="7"/>
  <c r="Q103"/>
  <c r="O191"/>
  <c r="R329" i="1"/>
  <c r="R330"/>
  <c r="AP283"/>
  <c r="J284"/>
  <c r="R283"/>
  <c r="I286" i="7"/>
  <c r="G16" i="12"/>
  <c r="K286" i="7"/>
  <c r="K306" i="1"/>
  <c r="AQ284"/>
  <c r="AF332"/>
  <c r="X35" i="3"/>
  <c r="AP17" i="13"/>
  <c r="AE194" i="7"/>
  <c r="M194"/>
  <c r="Q17" i="14"/>
  <c r="Q16" s="1"/>
  <c r="AA16" i="3"/>
  <c r="AC16" s="1"/>
  <c r="AE16"/>
  <c r="AK16"/>
  <c r="AG16" s="1"/>
  <c r="D13" i="12"/>
  <c r="O43" i="13" l="1"/>
  <c r="Q45" i="14"/>
  <c r="AW16" i="13"/>
  <c r="AW45" s="1"/>
  <c r="AL22"/>
  <c r="AP22"/>
  <c r="M286" i="7"/>
  <c r="AE286"/>
  <c r="AA286"/>
  <c r="J306" i="1"/>
  <c r="AP284"/>
  <c r="R284"/>
  <c r="Q316" i="7"/>
  <c r="Q191"/>
  <c r="AP16" i="13"/>
  <c r="K308" i="1"/>
  <c r="K332"/>
  <c r="K333" s="1"/>
  <c r="AQ306"/>
  <c r="G35" i="3"/>
  <c r="K16" i="12"/>
  <c r="I16"/>
  <c r="O283" i="7"/>
  <c r="Q283" l="1"/>
  <c r="O13" i="12"/>
  <c r="AE16"/>
  <c r="M16"/>
  <c r="AA16"/>
  <c r="AQ332" i="1"/>
  <c r="AM35" i="3"/>
  <c r="AP306" i="1"/>
  <c r="J332"/>
  <c r="J333" s="1"/>
  <c r="J308"/>
  <c r="F35" i="3"/>
  <c r="R306" i="1"/>
  <c r="R332" l="1"/>
  <c r="AH35" i="3"/>
  <c r="Q13" i="12"/>
  <c r="AP332" i="1"/>
  <c r="AL35" i="3"/>
  <c r="T108" i="7" l="1"/>
  <c r="X108" s="1"/>
  <c r="T106"/>
  <c r="X106" s="1"/>
  <c r="T107"/>
  <c r="X107" s="1"/>
  <c r="H107" l="1"/>
  <c r="L107" s="1"/>
  <c r="T105"/>
  <c r="H106"/>
  <c r="L106" s="1"/>
  <c r="H108"/>
  <c r="L108" s="1"/>
  <c r="G108"/>
  <c r="S108"/>
  <c r="S105"/>
  <c r="S107"/>
  <c r="T197"/>
  <c r="G105"/>
  <c r="H105"/>
  <c r="I105" l="1"/>
  <c r="K105"/>
  <c r="U197"/>
  <c r="X197"/>
  <c r="T194"/>
  <c r="U107"/>
  <c r="W107"/>
  <c r="Y107" s="1"/>
  <c r="U108"/>
  <c r="W108"/>
  <c r="Y108" s="1"/>
  <c r="X105"/>
  <c r="X104" s="1"/>
  <c r="T104"/>
  <c r="S106"/>
  <c r="H104"/>
  <c r="L105"/>
  <c r="W105"/>
  <c r="U105"/>
  <c r="I108"/>
  <c r="K108"/>
  <c r="AB108"/>
  <c r="AF108"/>
  <c r="AB106"/>
  <c r="AF106"/>
  <c r="AF107"/>
  <c r="AB107"/>
  <c r="G106"/>
  <c r="G107"/>
  <c r="G104" l="1"/>
  <c r="I107"/>
  <c r="K107"/>
  <c r="M108"/>
  <c r="AG108" s="1"/>
  <c r="AE108"/>
  <c r="AA108"/>
  <c r="AC108" s="1"/>
  <c r="S104"/>
  <c r="U106"/>
  <c r="U104" s="1"/>
  <c r="W106"/>
  <c r="Y106" s="1"/>
  <c r="Y197"/>
  <c r="AG197" s="1"/>
  <c r="X194"/>
  <c r="AB197"/>
  <c r="AF197"/>
  <c r="M105"/>
  <c r="AA105"/>
  <c r="AE105"/>
  <c r="I106"/>
  <c r="I104" s="1"/>
  <c r="K106"/>
  <c r="Y105"/>
  <c r="L104"/>
  <c r="AF105"/>
  <c r="AB105"/>
  <c r="AB104" s="1"/>
  <c r="T286"/>
  <c r="U194"/>
  <c r="Y104" l="1"/>
  <c r="K104"/>
  <c r="W104"/>
  <c r="U286"/>
  <c r="X286"/>
  <c r="T16" i="12"/>
  <c r="AC105" i="7"/>
  <c r="Y194"/>
  <c r="AF194"/>
  <c r="M107"/>
  <c r="AG107" s="1"/>
  <c r="AE107"/>
  <c r="AA107"/>
  <c r="AC107" s="1"/>
  <c r="AF104"/>
  <c r="M106"/>
  <c r="AG106" s="1"/>
  <c r="AA106"/>
  <c r="AC106" s="1"/>
  <c r="AE106"/>
  <c r="AG105"/>
  <c r="AC197"/>
  <c r="AB194"/>
  <c r="L17" i="14"/>
  <c r="I17"/>
  <c r="K17"/>
  <c r="AE104" i="7" l="1"/>
  <c r="M104"/>
  <c r="AG104" s="1"/>
  <c r="U17" i="14"/>
  <c r="W17"/>
  <c r="AA17" s="1"/>
  <c r="X16" i="12"/>
  <c r="U16"/>
  <c r="AC104" i="7"/>
  <c r="M17" i="14"/>
  <c r="AC194" i="7"/>
  <c r="AG194"/>
  <c r="X17" i="14"/>
  <c r="Y286" i="7"/>
  <c r="AG286" s="1"/>
  <c r="AB286"/>
  <c r="AC286" s="1"/>
  <c r="AF286"/>
  <c r="AA104"/>
  <c r="AE17" i="14" l="1"/>
  <c r="AF16" i="12"/>
  <c r="AB16"/>
  <c r="Y16"/>
  <c r="AG16" s="1"/>
  <c r="AF17" i="14"/>
  <c r="Y17"/>
  <c r="AB17"/>
  <c r="AC16" i="12" l="1"/>
  <c r="AG17" i="14"/>
  <c r="AC17"/>
  <c r="W57" i="1" l="1"/>
  <c r="AE57" s="1"/>
  <c r="W60"/>
  <c r="V60"/>
  <c r="W56" l="1"/>
  <c r="AE56" s="1"/>
  <c r="V56"/>
  <c r="AI57"/>
  <c r="AM57"/>
  <c r="AE60"/>
  <c r="Y60"/>
  <c r="AD60"/>
  <c r="O84" i="7" l="1"/>
  <c r="W55" i="1"/>
  <c r="AM56"/>
  <c r="AI56"/>
  <c r="AD56"/>
  <c r="Y56"/>
  <c r="O86" i="7"/>
  <c r="V57" i="1"/>
  <c r="AI60"/>
  <c r="AH60"/>
  <c r="AG60"/>
  <c r="AL60"/>
  <c r="Q84" i="7" l="1"/>
  <c r="W84"/>
  <c r="AE55" i="1"/>
  <c r="W53"/>
  <c r="W326"/>
  <c r="W330"/>
  <c r="W331" s="1"/>
  <c r="O11" i="3"/>
  <c r="V55" i="1"/>
  <c r="V53" s="1"/>
  <c r="AL56"/>
  <c r="AH56"/>
  <c r="AK56" s="1"/>
  <c r="AG56"/>
  <c r="AO56" s="1"/>
  <c r="Q86" i="7"/>
  <c r="O82"/>
  <c r="W86"/>
  <c r="AD57" i="1"/>
  <c r="Y57"/>
  <c r="AO60"/>
  <c r="AK60"/>
  <c r="V326" l="1"/>
  <c r="Q82" i="7"/>
  <c r="Q313" s="1"/>
  <c r="Q317" s="1"/>
  <c r="Q318" s="1"/>
  <c r="N11" i="3"/>
  <c r="Q11" s="1"/>
  <c r="Y84" i="7"/>
  <c r="AG84" s="1"/>
  <c r="AE84"/>
  <c r="AA84"/>
  <c r="AC84" s="1"/>
  <c r="O33" i="3"/>
  <c r="W11"/>
  <c r="AM55" i="1"/>
  <c r="AI55"/>
  <c r="AE326"/>
  <c r="AM326" s="1"/>
  <c r="AE330"/>
  <c r="AI11" i="13"/>
  <c r="AE53" i="1"/>
  <c r="W283"/>
  <c r="AD55"/>
  <c r="AD326" s="1"/>
  <c r="AL326" s="1"/>
  <c r="Y55"/>
  <c r="O313" i="7"/>
  <c r="O317" s="1"/>
  <c r="O318" s="1"/>
  <c r="O281"/>
  <c r="O274"/>
  <c r="Q274" s="1"/>
  <c r="Y86"/>
  <c r="W82"/>
  <c r="AA86"/>
  <c r="AE86"/>
  <c r="V11" i="3"/>
  <c r="AC11" i="13"/>
  <c r="AH11"/>
  <c r="AL57" i="1"/>
  <c r="AH57"/>
  <c r="AG57"/>
  <c r="AD53"/>
  <c r="Y53"/>
  <c r="Y326"/>
  <c r="AM53" l="1"/>
  <c r="AI53"/>
  <c r="AE283"/>
  <c r="W284"/>
  <c r="AQ11" i="13"/>
  <c r="AI40"/>
  <c r="AI42" s="1"/>
  <c r="AM11"/>
  <c r="AI326" i="1"/>
  <c r="AE11" i="3"/>
  <c r="AA11"/>
  <c r="W33"/>
  <c r="AH55" i="1"/>
  <c r="AK55" s="1"/>
  <c r="AL55"/>
  <c r="AG55"/>
  <c r="AO55" s="1"/>
  <c r="AC86" i="7"/>
  <c r="AC82" s="1"/>
  <c r="AC313" s="1"/>
  <c r="AA82"/>
  <c r="AA313" s="1"/>
  <c r="AG86"/>
  <c r="Y82"/>
  <c r="Q281"/>
  <c r="O11" i="12"/>
  <c r="W281" i="7"/>
  <c r="O303"/>
  <c r="Q303" s="1"/>
  <c r="W313"/>
  <c r="AE313" s="1"/>
  <c r="AE82"/>
  <c r="AO57" i="1"/>
  <c r="AP11" i="13"/>
  <c r="AL11"/>
  <c r="AK11"/>
  <c r="AH53" i="1"/>
  <c r="AL53"/>
  <c r="AG53"/>
  <c r="AO53" s="1"/>
  <c r="AK57"/>
  <c r="Z11" i="3"/>
  <c r="AD11"/>
  <c r="Y11"/>
  <c r="AH326" i="1" l="1"/>
  <c r="AK53"/>
  <c r="AG326"/>
  <c r="AO326" s="1"/>
  <c r="W306"/>
  <c r="AE284"/>
  <c r="Q11" i="14"/>
  <c r="W11"/>
  <c r="O40"/>
  <c r="O42" s="1"/>
  <c r="Y281" i="7"/>
  <c r="AG281" s="1"/>
  <c r="AE281"/>
  <c r="AA281"/>
  <c r="AC281" s="1"/>
  <c r="Q11" i="12"/>
  <c r="Q33" s="1"/>
  <c r="Q35" s="1"/>
  <c r="W11"/>
  <c r="O33"/>
  <c r="O35" s="1"/>
  <c r="Y313" i="7"/>
  <c r="AG313" s="1"/>
  <c r="AG82"/>
  <c r="AC11" i="3"/>
  <c r="AS11" i="13"/>
  <c r="AG11" i="3"/>
  <c r="AK326" i="1"/>
  <c r="AO11" i="13"/>
  <c r="AE306" i="1" l="1"/>
  <c r="O35" i="3"/>
  <c r="W332" i="1"/>
  <c r="W333" s="1"/>
  <c r="Y11" i="12"/>
  <c r="AG11" s="1"/>
  <c r="AE11"/>
  <c r="AA11"/>
  <c r="AC11" s="1"/>
  <c r="Y11" i="14"/>
  <c r="AG11" s="1"/>
  <c r="AA11"/>
  <c r="AC11" s="1"/>
  <c r="AE11"/>
  <c r="AE332" i="1" l="1"/>
  <c r="W35" i="3"/>
  <c r="G118" i="7" l="1"/>
  <c r="S118"/>
  <c r="W118" l="1"/>
  <c r="K118"/>
  <c r="T117" l="1"/>
  <c r="X117" s="1"/>
  <c r="AA118"/>
  <c r="AE118"/>
  <c r="S207" l="1"/>
  <c r="T116"/>
  <c r="T207"/>
  <c r="S116"/>
  <c r="U116" l="1"/>
  <c r="W116"/>
  <c r="H116"/>
  <c r="T204"/>
  <c r="X207"/>
  <c r="X204" s="1"/>
  <c r="X116"/>
  <c r="H117"/>
  <c r="L117" s="1"/>
  <c r="G117"/>
  <c r="U207"/>
  <c r="S204"/>
  <c r="W207"/>
  <c r="H207"/>
  <c r="H204" l="1"/>
  <c r="L207"/>
  <c r="S287"/>
  <c r="U204"/>
  <c r="T287"/>
  <c r="Y116"/>
  <c r="S117"/>
  <c r="Y207"/>
  <c r="W204"/>
  <c r="I117"/>
  <c r="K117"/>
  <c r="AF117"/>
  <c r="AB117"/>
  <c r="T118"/>
  <c r="L116"/>
  <c r="M117" l="1"/>
  <c r="Y204"/>
  <c r="H118"/>
  <c r="U117"/>
  <c r="W117"/>
  <c r="AE117" s="1"/>
  <c r="S115"/>
  <c r="T17" i="12"/>
  <c r="X287" i="7"/>
  <c r="U287"/>
  <c r="W287"/>
  <c r="Y287" s="1"/>
  <c r="S17" i="12"/>
  <c r="AB207" i="7"/>
  <c r="AB204" s="1"/>
  <c r="L204"/>
  <c r="AF207"/>
  <c r="AB116"/>
  <c r="AF116"/>
  <c r="X118"/>
  <c r="U118"/>
  <c r="T115"/>
  <c r="G207"/>
  <c r="H287"/>
  <c r="G116"/>
  <c r="I116" l="1"/>
  <c r="G115"/>
  <c r="K116"/>
  <c r="I207"/>
  <c r="G204"/>
  <c r="K207"/>
  <c r="Y118"/>
  <c r="X115"/>
  <c r="AF204"/>
  <c r="W23" i="14"/>
  <c r="X17" i="12"/>
  <c r="Y117" i="7"/>
  <c r="W115"/>
  <c r="L287"/>
  <c r="H17" i="12"/>
  <c r="U17"/>
  <c r="W17"/>
  <c r="L118" i="7"/>
  <c r="I118"/>
  <c r="H115"/>
  <c r="U115"/>
  <c r="AA117"/>
  <c r="AC117" s="1"/>
  <c r="Y115" l="1"/>
  <c r="AG117"/>
  <c r="L17" i="12"/>
  <c r="I204" i="7"/>
  <c r="G287"/>
  <c r="M116"/>
  <c r="AE116"/>
  <c r="K115"/>
  <c r="AA116"/>
  <c r="I115"/>
  <c r="AF118"/>
  <c r="AB118"/>
  <c r="M118"/>
  <c r="AG118" s="1"/>
  <c r="L115"/>
  <c r="Y17" i="12"/>
  <c r="AB287" i="7"/>
  <c r="AF287"/>
  <c r="X23" i="14"/>
  <c r="X22" s="1"/>
  <c r="W22"/>
  <c r="M207" i="7"/>
  <c r="AG207" s="1"/>
  <c r="AE207"/>
  <c r="AA207"/>
  <c r="K204"/>
  <c r="U23" i="14"/>
  <c r="U22" s="1"/>
  <c r="Y23" l="1"/>
  <c r="Y22" s="1"/>
  <c r="AC207" i="7"/>
  <c r="AA204"/>
  <c r="AE115"/>
  <c r="M115"/>
  <c r="AG115" s="1"/>
  <c r="AG116"/>
  <c r="I287"/>
  <c r="G17" i="12"/>
  <c r="K287" i="7"/>
  <c r="AF17" i="12"/>
  <c r="AB17"/>
  <c r="H22" i="14"/>
  <c r="L23"/>
  <c r="M204" i="7"/>
  <c r="AE204"/>
  <c r="AF115"/>
  <c r="AC118"/>
  <c r="AB115"/>
  <c r="AC116"/>
  <c r="AC115" s="1"/>
  <c r="AA115"/>
  <c r="AF23" i="14" l="1"/>
  <c r="AB23"/>
  <c r="AB22" s="1"/>
  <c r="L22"/>
  <c r="M287" i="7"/>
  <c r="AG287" s="1"/>
  <c r="AA287"/>
  <c r="AC287" s="1"/>
  <c r="AE287"/>
  <c r="G22" i="14"/>
  <c r="I23"/>
  <c r="K23"/>
  <c r="AG204" i="7"/>
  <c r="I17" i="12"/>
  <c r="K17"/>
  <c r="AC204" i="7"/>
  <c r="I22" i="14" l="1"/>
  <c r="AL23"/>
  <c r="AN23" s="1"/>
  <c r="AA17" i="12"/>
  <c r="AE17"/>
  <c r="M17"/>
  <c r="AG17" s="1"/>
  <c r="AF22" i="14"/>
  <c r="M23"/>
  <c r="AE23"/>
  <c r="AA23"/>
  <c r="K22"/>
  <c r="AE22" l="1"/>
  <c r="AA22"/>
  <c r="AC23"/>
  <c r="AC22" s="1"/>
  <c r="AG23"/>
  <c r="M22"/>
  <c r="AC17" i="12"/>
  <c r="AG22" i="14" l="1"/>
  <c r="T139" i="7" l="1"/>
  <c r="X139" s="1"/>
  <c r="G139" l="1"/>
  <c r="S139"/>
  <c r="H139"/>
  <c r="L139" s="1"/>
  <c r="U139" l="1"/>
  <c r="W139"/>
  <c r="Y139" s="1"/>
  <c r="AB139"/>
  <c r="AF139"/>
  <c r="I139"/>
  <c r="K139"/>
  <c r="T138" l="1"/>
  <c r="G138"/>
  <c r="H138"/>
  <c r="S227"/>
  <c r="M139"/>
  <c r="AG139" s="1"/>
  <c r="AE139"/>
  <c r="AA139"/>
  <c r="AC139" s="1"/>
  <c r="T227"/>
  <c r="G227"/>
  <c r="S138"/>
  <c r="H227"/>
  <c r="X227" l="1"/>
  <c r="X224" s="1"/>
  <c r="X193" s="1"/>
  <c r="X315" s="1"/>
  <c r="T224"/>
  <c r="W227"/>
  <c r="U227"/>
  <c r="S224"/>
  <c r="H137"/>
  <c r="H103" s="1"/>
  <c r="L138"/>
  <c r="T137"/>
  <c r="T103" s="1"/>
  <c r="X138"/>
  <c r="X137" s="1"/>
  <c r="X103" s="1"/>
  <c r="H224"/>
  <c r="L227"/>
  <c r="U138"/>
  <c r="U137" s="1"/>
  <c r="W138"/>
  <c r="S137"/>
  <c r="S103" s="1"/>
  <c r="G224"/>
  <c r="I227"/>
  <c r="K227"/>
  <c r="G137"/>
  <c r="I138"/>
  <c r="I137" s="1"/>
  <c r="K138"/>
  <c r="K137" l="1"/>
  <c r="AA138"/>
  <c r="M138"/>
  <c r="AE138"/>
  <c r="AA227"/>
  <c r="K224"/>
  <c r="M227"/>
  <c r="AE227"/>
  <c r="I224"/>
  <c r="G292"/>
  <c r="Y138"/>
  <c r="Y137" s="1"/>
  <c r="W137"/>
  <c r="W103" s="1"/>
  <c r="H292"/>
  <c r="T316"/>
  <c r="T191"/>
  <c r="T283" s="1"/>
  <c r="H316"/>
  <c r="H191"/>
  <c r="H283" s="1"/>
  <c r="T292"/>
  <c r="T193"/>
  <c r="U103"/>
  <c r="S316"/>
  <c r="S191"/>
  <c r="S283" s="1"/>
  <c r="AB227"/>
  <c r="AB224" s="1"/>
  <c r="AF227"/>
  <c r="L224"/>
  <c r="X191"/>
  <c r="X274" s="1"/>
  <c r="X316"/>
  <c r="X317" s="1"/>
  <c r="L137"/>
  <c r="AB138"/>
  <c r="AB137" s="1"/>
  <c r="AB103" s="1"/>
  <c r="AF138"/>
  <c r="S292"/>
  <c r="U224"/>
  <c r="U193" s="1"/>
  <c r="U315" s="1"/>
  <c r="S193"/>
  <c r="Y227"/>
  <c r="W224"/>
  <c r="AF137" l="1"/>
  <c r="L103"/>
  <c r="S13" i="12"/>
  <c r="U283" i="7"/>
  <c r="W283"/>
  <c r="U316"/>
  <c r="U317" s="1"/>
  <c r="U318" s="1"/>
  <c r="U191"/>
  <c r="X292"/>
  <c r="T22" i="12"/>
  <c r="T285" i="7"/>
  <c r="X285" s="1"/>
  <c r="H22" i="12"/>
  <c r="L292" i="7"/>
  <c r="I292"/>
  <c r="K292"/>
  <c r="G22" i="12"/>
  <c r="AE224" i="7"/>
  <c r="M224"/>
  <c r="M137"/>
  <c r="AG137" s="1"/>
  <c r="AG138"/>
  <c r="AE137"/>
  <c r="Y224"/>
  <c r="Y193" s="1"/>
  <c r="Y315" s="1"/>
  <c r="W193"/>
  <c r="W315" s="1"/>
  <c r="S315"/>
  <c r="S274"/>
  <c r="U292"/>
  <c r="S22" i="12"/>
  <c r="W292" i="7"/>
  <c r="Y292" s="1"/>
  <c r="S285"/>
  <c r="AB191"/>
  <c r="AB316"/>
  <c r="AF224"/>
  <c r="T315"/>
  <c r="T317" s="1"/>
  <c r="T318" s="1"/>
  <c r="T274"/>
  <c r="L283"/>
  <c r="H13" i="12"/>
  <c r="L13" s="1"/>
  <c r="X283" i="7"/>
  <c r="T13" i="12"/>
  <c r="X13" s="1"/>
  <c r="Y103" i="7"/>
  <c r="W316"/>
  <c r="W191"/>
  <c r="AC227"/>
  <c r="AA224"/>
  <c r="AC138"/>
  <c r="AC137" s="1"/>
  <c r="AA137"/>
  <c r="S317"/>
  <c r="S318" s="1"/>
  <c r="AG227"/>
  <c r="W274" l="1"/>
  <c r="Y274" s="1"/>
  <c r="W317"/>
  <c r="T303"/>
  <c r="X303"/>
  <c r="AC224"/>
  <c r="Y316"/>
  <c r="Y317" s="1"/>
  <c r="Y191"/>
  <c r="AF283"/>
  <c r="AB283"/>
  <c r="W285"/>
  <c r="Y285" s="1"/>
  <c r="U285"/>
  <c r="U19" i="14"/>
  <c r="U16" s="1"/>
  <c r="W19"/>
  <c r="AG224" i="7"/>
  <c r="I19" i="14"/>
  <c r="K19"/>
  <c r="G16"/>
  <c r="AB292" i="7"/>
  <c r="AF292"/>
  <c r="L19" i="14"/>
  <c r="X22" i="12"/>
  <c r="X15" s="1"/>
  <c r="T15"/>
  <c r="T33" s="1"/>
  <c r="X19" i="14"/>
  <c r="X16" s="1"/>
  <c r="T40"/>
  <c r="T42" s="1"/>
  <c r="U13" i="12"/>
  <c r="W13"/>
  <c r="Y13" s="1"/>
  <c r="X33"/>
  <c r="X35" s="1"/>
  <c r="AF13"/>
  <c r="AB13"/>
  <c r="U22"/>
  <c r="U15" s="1"/>
  <c r="W22"/>
  <c r="S15"/>
  <c r="S33" s="1"/>
  <c r="I22"/>
  <c r="K22"/>
  <c r="M292" i="7"/>
  <c r="AG292" s="1"/>
  <c r="AE292"/>
  <c r="AA292"/>
  <c r="L22" i="12"/>
  <c r="Y283" i="7"/>
  <c r="L316"/>
  <c r="AF316" s="1"/>
  <c r="AF103"/>
  <c r="L191"/>
  <c r="AF191" s="1"/>
  <c r="U274"/>
  <c r="S303"/>
  <c r="U303" l="1"/>
  <c r="X45" i="14"/>
  <c r="AR45" s="1"/>
  <c r="W303" i="7"/>
  <c r="Y303" s="1"/>
  <c r="AC292"/>
  <c r="T35" i="12"/>
  <c r="AE22"/>
  <c r="M22"/>
  <c r="AA22"/>
  <c r="Y22"/>
  <c r="W15"/>
  <c r="AB22"/>
  <c r="AF22"/>
  <c r="AF19" i="14"/>
  <c r="AB19"/>
  <c r="AA19"/>
  <c r="AE19"/>
  <c r="M19"/>
  <c r="K16"/>
  <c r="Y19"/>
  <c r="Y16" s="1"/>
  <c r="W16"/>
  <c r="S35" i="12"/>
  <c r="U33"/>
  <c r="U35" l="1"/>
  <c r="AE16" i="14"/>
  <c r="AC22" i="12"/>
  <c r="AG19" i="14"/>
  <c r="AC19"/>
  <c r="AA16"/>
  <c r="Y15" i="12"/>
  <c r="Y33" s="1"/>
  <c r="Y35" s="1"/>
  <c r="W33"/>
  <c r="W35" s="1"/>
  <c r="AG22"/>
  <c r="G161" i="7" l="1"/>
  <c r="I161" l="1"/>
  <c r="I160" s="1"/>
  <c r="G160"/>
  <c r="K161"/>
  <c r="AE161" l="1"/>
  <c r="AA161"/>
  <c r="K160"/>
  <c r="M161"/>
  <c r="G103"/>
  <c r="K31" i="14" l="1"/>
  <c r="I31"/>
  <c r="AL31" s="1"/>
  <c r="AN31" s="1"/>
  <c r="M160" i="7"/>
  <c r="AG160" s="1"/>
  <c r="AG161"/>
  <c r="AA160"/>
  <c r="AC161"/>
  <c r="AC160" s="1"/>
  <c r="I103"/>
  <c r="G316"/>
  <c r="AE160"/>
  <c r="AA31" i="14" l="1"/>
  <c r="AE31"/>
  <c r="M31"/>
  <c r="I316" i="7"/>
  <c r="AG31" i="14" l="1"/>
  <c r="AC31"/>
  <c r="O109" i="1" l="1"/>
  <c r="K106" i="5"/>
  <c r="AI106" l="1"/>
  <c r="M106"/>
  <c r="M100" s="1"/>
  <c r="K100"/>
  <c r="S109" i="1"/>
  <c r="Q109"/>
  <c r="Q327" s="1"/>
  <c r="O327"/>
  <c r="O63"/>
  <c r="O234"/>
  <c r="K70" i="5"/>
  <c r="O222" i="1"/>
  <c r="K62" i="5"/>
  <c r="O219" i="1"/>
  <c r="S59" i="4"/>
  <c r="U13" i="13" l="1"/>
  <c r="AE106" i="5"/>
  <c r="AA106"/>
  <c r="AI100"/>
  <c r="AE100" s="1"/>
  <c r="AK106"/>
  <c r="S63" i="1"/>
  <c r="Q63"/>
  <c r="U109"/>
  <c r="AI109"/>
  <c r="AM109"/>
  <c r="S327"/>
  <c r="AM327" s="1"/>
  <c r="Q234"/>
  <c r="S234"/>
  <c r="M70" i="5"/>
  <c r="AI70"/>
  <c r="S222" i="1"/>
  <c r="Q222"/>
  <c r="M62" i="5"/>
  <c r="M60" s="1"/>
  <c r="AI62"/>
  <c r="K60"/>
  <c r="O216" i="1"/>
  <c r="Q219"/>
  <c r="S219"/>
  <c r="S56" i="4"/>
  <c r="K25" i="3" s="1"/>
  <c r="AQ59" i="4"/>
  <c r="U59"/>
  <c r="U56" s="1"/>
  <c r="Q216" i="1" l="1"/>
  <c r="AO109"/>
  <c r="U327"/>
  <c r="AO327" s="1"/>
  <c r="AI63"/>
  <c r="AK63" s="1"/>
  <c r="AM63"/>
  <c r="U63"/>
  <c r="AO63" s="1"/>
  <c r="AQ13" i="13"/>
  <c r="AM13"/>
  <c r="Y13"/>
  <c r="AK109" i="1"/>
  <c r="AK327" s="1"/>
  <c r="AI327"/>
  <c r="AG106" i="5"/>
  <c r="AK100"/>
  <c r="AG100" s="1"/>
  <c r="AA100"/>
  <c r="AC106"/>
  <c r="AC100" s="1"/>
  <c r="O233" i="1"/>
  <c r="K69" i="5"/>
  <c r="AA70"/>
  <c r="AK70"/>
  <c r="AE70"/>
  <c r="U234" i="1"/>
  <c r="AI234"/>
  <c r="AM234"/>
  <c r="U222"/>
  <c r="AO222" s="1"/>
  <c r="AM222"/>
  <c r="AI222"/>
  <c r="AK222" s="1"/>
  <c r="AA62" i="5"/>
  <c r="AE62"/>
  <c r="AK62"/>
  <c r="AI60"/>
  <c r="AE60" s="1"/>
  <c r="AQ56" i="4"/>
  <c r="AS59"/>
  <c r="AM59"/>
  <c r="AM56" s="1"/>
  <c r="AI59"/>
  <c r="U219" i="1"/>
  <c r="S216"/>
  <c r="AM216" s="1"/>
  <c r="AM219"/>
  <c r="AI219"/>
  <c r="W30" i="13"/>
  <c r="AI25" i="3"/>
  <c r="M25"/>
  <c r="AO13" i="13" l="1"/>
  <c r="AS13"/>
  <c r="M69" i="5"/>
  <c r="M68" s="1"/>
  <c r="AI69"/>
  <c r="K68"/>
  <c r="Q233" i="1"/>
  <c r="Q228" s="1"/>
  <c r="S233"/>
  <c r="O228"/>
  <c r="AK234"/>
  <c r="AO234"/>
  <c r="AG70" i="5"/>
  <c r="AC70"/>
  <c r="AG62"/>
  <c r="AK60"/>
  <c r="AG60" s="1"/>
  <c r="AC62"/>
  <c r="AC60" s="1"/>
  <c r="AA60"/>
  <c r="AA25" i="3"/>
  <c r="AC25" s="1"/>
  <c r="AE25"/>
  <c r="AK25"/>
  <c r="AG25" s="1"/>
  <c r="U216" i="1"/>
  <c r="AO216" s="1"/>
  <c r="AO219"/>
  <c r="AM30" i="13"/>
  <c r="AQ30"/>
  <c r="AI216" i="1"/>
  <c r="AK219"/>
  <c r="AK216" s="1"/>
  <c r="AI56" i="4"/>
  <c r="AK59"/>
  <c r="AK56" s="1"/>
  <c r="AO59"/>
  <c r="AO56" s="1"/>
  <c r="AS56"/>
  <c r="U233" i="1" l="1"/>
  <c r="AI233"/>
  <c r="AM233"/>
  <c r="S228"/>
  <c r="AM228" s="1"/>
  <c r="W31" i="13"/>
  <c r="U31"/>
  <c r="AE69" i="5"/>
  <c r="AK69"/>
  <c r="AA69"/>
  <c r="AI68"/>
  <c r="AE68" s="1"/>
  <c r="AG69" l="1"/>
  <c r="AK68"/>
  <c r="AG68" s="1"/>
  <c r="AO233" i="1"/>
  <c r="U228"/>
  <c r="AO228" s="1"/>
  <c r="AC69" i="5"/>
  <c r="AC68" s="1"/>
  <c r="AA68"/>
  <c r="Y31" i="13"/>
  <c r="AS31" s="1"/>
  <c r="AQ31"/>
  <c r="AM31"/>
  <c r="AO31" s="1"/>
  <c r="AK233" i="1"/>
  <c r="AK228" s="1"/>
  <c r="AI228"/>
  <c r="O211" l="1"/>
  <c r="K55" i="5"/>
  <c r="S211" i="1" l="1"/>
  <c r="Q211"/>
  <c r="Q206" s="1"/>
  <c r="O206"/>
  <c r="M55" i="5"/>
  <c r="M54" s="1"/>
  <c r="AI55"/>
  <c r="K54"/>
  <c r="K27"/>
  <c r="O159" i="1"/>
  <c r="K25" i="5"/>
  <c r="O157" i="1"/>
  <c r="O158"/>
  <c r="K26" i="5"/>
  <c r="K16"/>
  <c r="O140" i="1"/>
  <c r="O139"/>
  <c r="K15" i="5"/>
  <c r="AA55" l="1"/>
  <c r="AE55"/>
  <c r="AK55"/>
  <c r="AI54"/>
  <c r="AE54" s="1"/>
  <c r="W29" i="13"/>
  <c r="W28"/>
  <c r="U29"/>
  <c r="U211" i="1"/>
  <c r="S206"/>
  <c r="AM206" s="1"/>
  <c r="AM211"/>
  <c r="AI211"/>
  <c r="S44" i="4"/>
  <c r="O192" i="1"/>
  <c r="M27" i="5"/>
  <c r="AI27"/>
  <c r="Q159" i="1"/>
  <c r="S159"/>
  <c r="AI25" i="5"/>
  <c r="M25"/>
  <c r="Q157" i="1"/>
  <c r="S157"/>
  <c r="S158"/>
  <c r="Q158"/>
  <c r="M26" i="5"/>
  <c r="AI26"/>
  <c r="Q139" i="1"/>
  <c r="S139"/>
  <c r="M16" i="5"/>
  <c r="AI16"/>
  <c r="AI15"/>
  <c r="M15"/>
  <c r="Q140" i="1"/>
  <c r="S140"/>
  <c r="AK211" l="1"/>
  <c r="AK206" s="1"/>
  <c r="AI206"/>
  <c r="AM29" i="13"/>
  <c r="Y29"/>
  <c r="AS29" s="1"/>
  <c r="AQ29"/>
  <c r="AG55" i="5"/>
  <c r="AK54"/>
  <c r="AG54" s="1"/>
  <c r="AC55"/>
  <c r="AC54" s="1"/>
  <c r="AA54"/>
  <c r="U206" i="1"/>
  <c r="AO206" s="1"/>
  <c r="AO211"/>
  <c r="AQ28" i="13"/>
  <c r="U44" i="4"/>
  <c r="U41" s="1"/>
  <c r="S41"/>
  <c r="K22" i="3" s="1"/>
  <c r="AQ44" i="4"/>
  <c r="Q192" i="1"/>
  <c r="Q189" s="1"/>
  <c r="O189"/>
  <c r="S192"/>
  <c r="AI159"/>
  <c r="AK159" s="1"/>
  <c r="AM159"/>
  <c r="U159"/>
  <c r="AO159" s="1"/>
  <c r="AE27" i="5"/>
  <c r="AA27"/>
  <c r="AC27" s="1"/>
  <c r="AK27"/>
  <c r="AG27" s="1"/>
  <c r="AE25"/>
  <c r="AK25"/>
  <c r="AG25" s="1"/>
  <c r="AA25"/>
  <c r="AC25" s="1"/>
  <c r="U157" i="1"/>
  <c r="AO157" s="1"/>
  <c r="AI157"/>
  <c r="AK157" s="1"/>
  <c r="AM157"/>
  <c r="AM158"/>
  <c r="AI158"/>
  <c r="AK158" s="1"/>
  <c r="U158"/>
  <c r="AO158" s="1"/>
  <c r="AA26" i="5"/>
  <c r="AC26" s="1"/>
  <c r="AE26"/>
  <c r="AK26"/>
  <c r="AG26" s="1"/>
  <c r="K24"/>
  <c r="O156" i="1"/>
  <c r="O154"/>
  <c r="S24" i="4"/>
  <c r="AK15" i="5"/>
  <c r="AG15" s="1"/>
  <c r="AE15"/>
  <c r="AA15"/>
  <c r="AC15" s="1"/>
  <c r="AI140" i="1"/>
  <c r="AK140" s="1"/>
  <c r="U140"/>
  <c r="AO140" s="1"/>
  <c r="AM140"/>
  <c r="AK16" i="5"/>
  <c r="AG16" s="1"/>
  <c r="AE16"/>
  <c r="AA16"/>
  <c r="AC16" s="1"/>
  <c r="AM139" i="1"/>
  <c r="U139"/>
  <c r="AO139" s="1"/>
  <c r="AI139"/>
  <c r="AK139" s="1"/>
  <c r="K13" i="5"/>
  <c r="O137" i="1"/>
  <c r="AM28" i="13" l="1"/>
  <c r="AO29"/>
  <c r="U19"/>
  <c r="W19"/>
  <c r="AI44" i="4"/>
  <c r="AM44"/>
  <c r="AM41" s="1"/>
  <c r="AS44"/>
  <c r="AQ41"/>
  <c r="U192" i="1"/>
  <c r="S189"/>
  <c r="AM189" s="1"/>
  <c r="AM192"/>
  <c r="AI192"/>
  <c r="AI22" i="3"/>
  <c r="M22"/>
  <c r="AI24" i="5"/>
  <c r="M24"/>
  <c r="M23" s="1"/>
  <c r="K23"/>
  <c r="S156" i="1"/>
  <c r="Q156"/>
  <c r="S21" i="4"/>
  <c r="U24"/>
  <c r="U21" s="1"/>
  <c r="U9" s="1"/>
  <c r="AQ24"/>
  <c r="O151" i="1"/>
  <c r="S154"/>
  <c r="Q154"/>
  <c r="O328"/>
  <c r="O132"/>
  <c r="Q137"/>
  <c r="Q132" s="1"/>
  <c r="S137"/>
  <c r="AI13" i="5"/>
  <c r="M13"/>
  <c r="M12" s="1"/>
  <c r="K12"/>
  <c r="K10" l="1"/>
  <c r="K114" s="1"/>
  <c r="K13" i="3" s="1"/>
  <c r="AI13" s="1"/>
  <c r="M10" i="5"/>
  <c r="M114" s="1"/>
  <c r="M115" s="1"/>
  <c r="AK22" i="3"/>
  <c r="AG22" s="1"/>
  <c r="AA22"/>
  <c r="AC22" s="1"/>
  <c r="AE22"/>
  <c r="AO192" i="1"/>
  <c r="U189"/>
  <c r="AO189" s="1"/>
  <c r="AS41" i="4"/>
  <c r="AO44"/>
  <c r="AO41" s="1"/>
  <c r="AI41"/>
  <c r="AK44"/>
  <c r="AK41" s="1"/>
  <c r="AI189" i="1"/>
  <c r="AK192"/>
  <c r="AK189" s="1"/>
  <c r="AQ19" i="13"/>
  <c r="Y19"/>
  <c r="AS19" s="1"/>
  <c r="AM19"/>
  <c r="AO19" s="1"/>
  <c r="AK24" i="5"/>
  <c r="AI23"/>
  <c r="AE23" s="1"/>
  <c r="AE24"/>
  <c r="AA24"/>
  <c r="AI156" i="1"/>
  <c r="AK156" s="1"/>
  <c r="AM156"/>
  <c r="U156"/>
  <c r="AO156" s="1"/>
  <c r="Q151"/>
  <c r="Q328"/>
  <c r="W22" i="13"/>
  <c r="W23"/>
  <c r="U23"/>
  <c r="U22" s="1"/>
  <c r="AI24" i="4"/>
  <c r="AM24"/>
  <c r="AM21" s="1"/>
  <c r="AQ21"/>
  <c r="AQ9" s="1"/>
  <c r="AS24"/>
  <c r="K17" i="3"/>
  <c r="S9" i="4"/>
  <c r="S151" i="1"/>
  <c r="AM151" s="1"/>
  <c r="AM154"/>
  <c r="AI154"/>
  <c r="U154"/>
  <c r="S328"/>
  <c r="AM328" s="1"/>
  <c r="AI12" i="5"/>
  <c r="AK13"/>
  <c r="AA13"/>
  <c r="AE13"/>
  <c r="AM137" i="1"/>
  <c r="U137"/>
  <c r="AI137"/>
  <c r="S132"/>
  <c r="AM132" s="1"/>
  <c r="O130"/>
  <c r="M13" i="3" l="1"/>
  <c r="AK23" i="5"/>
  <c r="AG23" s="1"/>
  <c r="AG24"/>
  <c r="AA23"/>
  <c r="AC24"/>
  <c r="AC23" s="1"/>
  <c r="AI151" i="1"/>
  <c r="AI328"/>
  <c r="AK154"/>
  <c r="AS21" i="4"/>
  <c r="AS9" s="1"/>
  <c r="AO24"/>
  <c r="AO21" s="1"/>
  <c r="AQ22" i="13"/>
  <c r="Y22"/>
  <c r="AS22" s="1"/>
  <c r="U151" i="1"/>
  <c r="AO151" s="1"/>
  <c r="AO154"/>
  <c r="U328"/>
  <c r="AI17" i="3"/>
  <c r="M17"/>
  <c r="K15"/>
  <c r="AI21" i="4"/>
  <c r="AI9" s="1"/>
  <c r="AK24"/>
  <c r="AK21" s="1"/>
  <c r="AM23" i="13"/>
  <c r="AQ23"/>
  <c r="Y23"/>
  <c r="AS23" s="1"/>
  <c r="U17"/>
  <c r="U16" s="1"/>
  <c r="U45" s="1"/>
  <c r="W17"/>
  <c r="AK137" i="1"/>
  <c r="AI132"/>
  <c r="AA12" i="5"/>
  <c r="AA10" s="1"/>
  <c r="AA114" s="1"/>
  <c r="AC13"/>
  <c r="AE12"/>
  <c r="AI10"/>
  <c r="S130" i="1"/>
  <c r="O329"/>
  <c r="Q130"/>
  <c r="O330"/>
  <c r="O283"/>
  <c r="AO137"/>
  <c r="U132"/>
  <c r="AG13" i="5"/>
  <c r="AK12"/>
  <c r="AA13" i="3"/>
  <c r="AE13"/>
  <c r="M15" l="1"/>
  <c r="M33" s="1"/>
  <c r="AI15"/>
  <c r="K33"/>
  <c r="AA17"/>
  <c r="AC17" s="1"/>
  <c r="AE17"/>
  <c r="AK17"/>
  <c r="AG17" s="1"/>
  <c r="AK151" i="1"/>
  <c r="AM22" i="13"/>
  <c r="AO23"/>
  <c r="AO22" s="1"/>
  <c r="O331" i="1"/>
  <c r="O337"/>
  <c r="AG12" i="5"/>
  <c r="O284" i="1"/>
  <c r="Q283"/>
  <c r="S283"/>
  <c r="Q330"/>
  <c r="Q331" s="1"/>
  <c r="Q329"/>
  <c r="S330"/>
  <c r="AM330" s="1"/>
  <c r="S329"/>
  <c r="AM329" s="1"/>
  <c r="AM130"/>
  <c r="AI130"/>
  <c r="AE10" i="5"/>
  <c r="AI114"/>
  <c r="AE114" s="1"/>
  <c r="AQ17" i="13"/>
  <c r="Y17"/>
  <c r="AS17" s="1"/>
  <c r="AM17"/>
  <c r="W16"/>
  <c r="W45" s="1"/>
  <c r="AQ45" s="1"/>
  <c r="AA15" i="3" l="1"/>
  <c r="AE15"/>
  <c r="AK15"/>
  <c r="AI33"/>
  <c r="AE33" s="1"/>
  <c r="AQ16" i="13"/>
  <c r="Y16"/>
  <c r="Y45" s="1"/>
  <c r="AS45" s="1"/>
  <c r="AM16"/>
  <c r="AM45" s="1"/>
  <c r="AO17"/>
  <c r="AO16" s="1"/>
  <c r="AO45" s="1"/>
  <c r="AI283" i="1"/>
  <c r="AM283"/>
  <c r="S284"/>
  <c r="Q284"/>
  <c r="O306"/>
  <c r="AI329"/>
  <c r="AI330"/>
  <c r="AI331" s="1"/>
  <c r="AS16" i="13" l="1"/>
  <c r="AA33" i="3"/>
  <c r="S306" i="1"/>
  <c r="Q306"/>
  <c r="O332"/>
  <c r="K35" i="3"/>
  <c r="AI284" i="1"/>
  <c r="AM284"/>
  <c r="Q332" l="1"/>
  <c r="Q333" s="1"/>
  <c r="M35" i="3"/>
  <c r="O338" i="1"/>
  <c r="O333"/>
  <c r="S332"/>
  <c r="AM332" s="1"/>
  <c r="AM306"/>
  <c r="AE35" i="3" s="1"/>
  <c r="AI306" i="1"/>
  <c r="AI35" i="3"/>
  <c r="AI332" i="1" l="1"/>
  <c r="AI333" s="1"/>
  <c r="AA35" i="3"/>
  <c r="G99" i="7" l="1"/>
  <c r="I99" l="1"/>
  <c r="K99"/>
  <c r="M99" l="1"/>
  <c r="AG99" s="1"/>
  <c r="AA99"/>
  <c r="AC99" s="1"/>
  <c r="AE99"/>
  <c r="G95" l="1"/>
  <c r="I95" l="1"/>
  <c r="K95"/>
  <c r="G92"/>
  <c r="AA95" l="1"/>
  <c r="AC95" s="1"/>
  <c r="AE95"/>
  <c r="M95"/>
  <c r="AG95" s="1"/>
  <c r="I92"/>
  <c r="I89" s="1"/>
  <c r="G89"/>
  <c r="K92"/>
  <c r="M92" l="1"/>
  <c r="K89"/>
  <c r="AA92"/>
  <c r="AE92"/>
  <c r="I314"/>
  <c r="I191"/>
  <c r="G314"/>
  <c r="G191"/>
  <c r="G283" l="1"/>
  <c r="AC92"/>
  <c r="AC89" s="1"/>
  <c r="AA89"/>
  <c r="AG92"/>
  <c r="M89"/>
  <c r="K314"/>
  <c r="AE89"/>
  <c r="AG89" l="1"/>
  <c r="M314"/>
  <c r="AA314"/>
  <c r="G13" i="12"/>
  <c r="I283" i="7"/>
  <c r="AE314"/>
  <c r="AC314"/>
  <c r="I13" i="12" l="1"/>
  <c r="AG314" i="7"/>
  <c r="Z30" i="13" l="1"/>
  <c r="Z28" l="1"/>
  <c r="Z15" s="1"/>
  <c r="Z40" s="1"/>
  <c r="Z42" s="1"/>
  <c r="AC30"/>
  <c r="AC28" s="1"/>
  <c r="AC15" s="1"/>
  <c r="AC40" s="1"/>
  <c r="AH30"/>
  <c r="AK30" l="1"/>
  <c r="AP30"/>
  <c r="AL30"/>
  <c r="AH28"/>
  <c r="V262" i="1"/>
  <c r="V79" i="4"/>
  <c r="AC42" i="13"/>
  <c r="AL28" l="1"/>
  <c r="AK28"/>
  <c r="V76" i="4"/>
  <c r="AD79"/>
  <c r="Y79"/>
  <c r="AL79"/>
  <c r="AL76" s="1"/>
  <c r="V328" i="1"/>
  <c r="Y262"/>
  <c r="V259"/>
  <c r="V130" s="1"/>
  <c r="AD262"/>
  <c r="AP28" i="13"/>
  <c r="AH15"/>
  <c r="V329" i="1" l="1"/>
  <c r="Y130"/>
  <c r="V283"/>
  <c r="V330"/>
  <c r="V331" s="1"/>
  <c r="AO79" i="4"/>
  <c r="AO76" s="1"/>
  <c r="Y76"/>
  <c r="Y9" s="1"/>
  <c r="N29" i="3"/>
  <c r="AD76" i="4"/>
  <c r="AD9" s="1"/>
  <c r="V9"/>
  <c r="AK15" i="13"/>
  <c r="AH40"/>
  <c r="AH42" s="1"/>
  <c r="AD259" i="1"/>
  <c r="AL259" s="1"/>
  <c r="AH262"/>
  <c r="AL262"/>
  <c r="AG262"/>
  <c r="AD328"/>
  <c r="AL328" s="1"/>
  <c r="Y259"/>
  <c r="Y328"/>
  <c r="AG79" i="4"/>
  <c r="AG76" s="1"/>
  <c r="AG9" s="1"/>
  <c r="AH79"/>
  <c r="AH76" l="1"/>
  <c r="AH9" s="1"/>
  <c r="AK79"/>
  <c r="AK76" s="1"/>
  <c r="AK9" s="1"/>
  <c r="AK40" i="13"/>
  <c r="AK42" s="1"/>
  <c r="Y283" i="1"/>
  <c r="V284"/>
  <c r="AO262"/>
  <c r="AG328"/>
  <c r="AO328" s="1"/>
  <c r="AG259"/>
  <c r="AO259" s="1"/>
  <c r="AH259"/>
  <c r="AH328"/>
  <c r="AK262"/>
  <c r="N15" i="3"/>
  <c r="Q29"/>
  <c r="V29"/>
  <c r="Y329" i="1"/>
  <c r="Y330"/>
  <c r="Y331" s="1"/>
  <c r="AK328" l="1"/>
  <c r="AK259"/>
  <c r="V306"/>
  <c r="Y284"/>
  <c r="AD29" i="3"/>
  <c r="Y29"/>
  <c r="AG29" s="1"/>
  <c r="Z29"/>
  <c r="AC29" s="1"/>
  <c r="Q15"/>
  <c r="Q33" s="1"/>
  <c r="N33"/>
  <c r="V15"/>
  <c r="N35" l="1"/>
  <c r="Y15"/>
  <c r="Z15"/>
  <c r="AD15"/>
  <c r="Y306" i="1"/>
  <c r="Y332" s="1"/>
  <c r="Y333" s="1"/>
  <c r="V332"/>
  <c r="V333" s="1"/>
  <c r="AC15" i="3" l="1"/>
  <c r="AG15"/>
  <c r="Q35"/>
  <c r="R14" i="5" l="1"/>
  <c r="Z138" i="1"/>
  <c r="AC138" l="1"/>
  <c r="AC132" s="1"/>
  <c r="AD138"/>
  <c r="Z132"/>
  <c r="Z130" s="1"/>
  <c r="U14" i="5"/>
  <c r="U12" s="1"/>
  <c r="U10" s="1"/>
  <c r="U114" s="1"/>
  <c r="U115" s="1"/>
  <c r="V14"/>
  <c r="R12"/>
  <c r="R10" s="1"/>
  <c r="R114" s="1"/>
  <c r="R13" i="3" s="1"/>
  <c r="U13" l="1"/>
  <c r="U33" s="1"/>
  <c r="V13"/>
  <c r="R33"/>
  <c r="V12" i="5"/>
  <c r="V10" s="1"/>
  <c r="V114" s="1"/>
  <c r="Y14"/>
  <c r="Y12" s="1"/>
  <c r="Y10" s="1"/>
  <c r="Y114" s="1"/>
  <c r="Y115" s="1"/>
  <c r="Z14"/>
  <c r="Z330" i="1"/>
  <c r="Z331" s="1"/>
  <c r="AC130"/>
  <c r="Z329"/>
  <c r="Z283"/>
  <c r="AD130"/>
  <c r="AD132"/>
  <c r="AL132" s="1"/>
  <c r="AG138"/>
  <c r="AH138"/>
  <c r="AL138"/>
  <c r="AK138" l="1"/>
  <c r="AK132" s="1"/>
  <c r="AH132"/>
  <c r="AG130"/>
  <c r="AD329"/>
  <c r="AL329" s="1"/>
  <c r="AD330"/>
  <c r="AL330" s="1"/>
  <c r="AH130"/>
  <c r="AL130"/>
  <c r="AG132"/>
  <c r="AO132" s="1"/>
  <c r="AO138"/>
  <c r="AC283"/>
  <c r="Z284"/>
  <c r="AD283"/>
  <c r="AC329"/>
  <c r="AC330"/>
  <c r="AC331" s="1"/>
  <c r="AC14" i="5"/>
  <c r="AC12" s="1"/>
  <c r="Z12"/>
  <c r="Z10" s="1"/>
  <c r="Z114" s="1"/>
  <c r="Y13" i="3"/>
  <c r="Y33" s="1"/>
  <c r="Z13"/>
  <c r="Z33" s="1"/>
  <c r="AD13"/>
  <c r="V33"/>
  <c r="AD33" l="1"/>
  <c r="AL283" i="1"/>
  <c r="AH283"/>
  <c r="AG283"/>
  <c r="AH330"/>
  <c r="AH331" s="1"/>
  <c r="AH329"/>
  <c r="AC284"/>
  <c r="Z306"/>
  <c r="AD284"/>
  <c r="AG329"/>
  <c r="AG330"/>
  <c r="AG284" l="1"/>
  <c r="AL284"/>
  <c r="AH284"/>
  <c r="R35" i="3"/>
  <c r="Z332" i="1"/>
  <c r="AC306"/>
  <c r="AD306"/>
  <c r="AG306" l="1"/>
  <c r="AD332"/>
  <c r="AL332" s="1"/>
  <c r="AL306"/>
  <c r="AD35" i="3" s="1"/>
  <c r="AH306" i="1"/>
  <c r="V35" i="3"/>
  <c r="AC332" i="1"/>
  <c r="U35" i="3"/>
  <c r="AG332" i="1" l="1"/>
  <c r="Y35" i="3"/>
  <c r="AH332" i="1"/>
  <c r="AH333" s="1"/>
  <c r="Z35" i="3"/>
  <c r="H247" i="7" l="1"/>
  <c r="H244" l="1"/>
  <c r="I247"/>
  <c r="L247"/>
  <c r="AF247" l="1"/>
  <c r="AB247"/>
  <c r="M247"/>
  <c r="AG247" s="1"/>
  <c r="L244"/>
  <c r="I244"/>
  <c r="H296"/>
  <c r="H193"/>
  <c r="H20" i="14"/>
  <c r="AK20" s="1"/>
  <c r="AL20" s="1"/>
  <c r="AN20" s="1"/>
  <c r="L20" l="1"/>
  <c r="I20"/>
  <c r="I16" s="1"/>
  <c r="H16"/>
  <c r="L296" i="7"/>
  <c r="H26" i="12"/>
  <c r="I296" i="7"/>
  <c r="H285"/>
  <c r="AF244"/>
  <c r="M244"/>
  <c r="AB244"/>
  <c r="AC247"/>
  <c r="H274"/>
  <c r="H315"/>
  <c r="H317" s="1"/>
  <c r="H318" s="1"/>
  <c r="AF296" l="1"/>
  <c r="AB296"/>
  <c r="AC296" s="1"/>
  <c r="M296"/>
  <c r="AG296" s="1"/>
  <c r="D251"/>
  <c r="AF20" i="14"/>
  <c r="AB20"/>
  <c r="M20"/>
  <c r="L16"/>
  <c r="AC244" i="7"/>
  <c r="AG244"/>
  <c r="H303"/>
  <c r="L26" i="12"/>
  <c r="I26"/>
  <c r="H15"/>
  <c r="H33" l="1"/>
  <c r="H35" s="1"/>
  <c r="AF26"/>
  <c r="AB26"/>
  <c r="M26"/>
  <c r="AG26" s="1"/>
  <c r="H305" i="7"/>
  <c r="H306"/>
  <c r="H304"/>
  <c r="AF16" i="14"/>
  <c r="AC20"/>
  <c r="AC16" s="1"/>
  <c r="AB16"/>
  <c r="D249" i="7"/>
  <c r="E251"/>
  <c r="L251"/>
  <c r="AG20" i="14"/>
  <c r="M16"/>
  <c r="M251" i="7" l="1"/>
  <c r="AG251" s="1"/>
  <c r="AF251"/>
  <c r="AB251"/>
  <c r="L249"/>
  <c r="D193"/>
  <c r="E249"/>
  <c r="D297"/>
  <c r="AG16" i="14"/>
  <c r="AC26" i="12"/>
  <c r="E297" i="7" l="1"/>
  <c r="D27" i="12"/>
  <c r="D285" i="7"/>
  <c r="L297"/>
  <c r="D315"/>
  <c r="D317" s="1"/>
  <c r="D318" s="1"/>
  <c r="D274"/>
  <c r="AC251"/>
  <c r="AB249"/>
  <c r="AF249"/>
  <c r="M249"/>
  <c r="L193"/>
  <c r="AF193" l="1"/>
  <c r="L315"/>
  <c r="L274"/>
  <c r="D303"/>
  <c r="L285"/>
  <c r="AG249"/>
  <c r="AC249"/>
  <c r="AB193"/>
  <c r="AB297"/>
  <c r="AC297" s="1"/>
  <c r="AF297"/>
  <c r="M297"/>
  <c r="AG297" s="1"/>
  <c r="E27" i="12"/>
  <c r="D15"/>
  <c r="L27"/>
  <c r="D33" l="1"/>
  <c r="D35" s="1"/>
  <c r="AF274" i="7"/>
  <c r="AF27" i="12"/>
  <c r="AB27"/>
  <c r="M27"/>
  <c r="AG27" s="1"/>
  <c r="L15"/>
  <c r="AB315" i="7"/>
  <c r="AB317" s="1"/>
  <c r="AB318" s="1"/>
  <c r="AB274"/>
  <c r="L303"/>
  <c r="AF285"/>
  <c r="AB285"/>
  <c r="AF315"/>
  <c r="L317"/>
  <c r="AF317" s="1"/>
  <c r="AB303" l="1"/>
  <c r="AF303"/>
  <c r="L33" i="12"/>
  <c r="AF15"/>
  <c r="AC27"/>
  <c r="AB15"/>
  <c r="AB33" l="1"/>
  <c r="AB35" s="1"/>
  <c r="AF33"/>
  <c r="AF35" s="1"/>
  <c r="L35"/>
  <c r="P36" i="14" l="1"/>
  <c r="P33" l="1"/>
  <c r="P15" s="1"/>
  <c r="P40" s="1"/>
  <c r="P42" s="1"/>
  <c r="Q36"/>
  <c r="Q33" s="1"/>
  <c r="Q15" s="1"/>
  <c r="Q40" s="1"/>
  <c r="Q42" s="1"/>
  <c r="X36"/>
  <c r="D36"/>
  <c r="X33" l="1"/>
  <c r="X15" s="1"/>
  <c r="X40" s="1"/>
  <c r="X42" s="1"/>
  <c r="E36"/>
  <c r="L36"/>
  <c r="AF36" l="1"/>
  <c r="AB36"/>
  <c r="S36" l="1"/>
  <c r="G36"/>
  <c r="AJ36" s="1"/>
  <c r="AP36" s="1"/>
  <c r="S33" l="1"/>
  <c r="S15" s="1"/>
  <c r="U36"/>
  <c r="U33" s="1"/>
  <c r="U15" s="1"/>
  <c r="W36"/>
  <c r="K36"/>
  <c r="I36"/>
  <c r="AL36" s="1"/>
  <c r="AN36" s="1"/>
  <c r="W33" l="1"/>
  <c r="W15" s="1"/>
  <c r="Y36"/>
  <c r="Y33" s="1"/>
  <c r="Y15" s="1"/>
  <c r="AA36"/>
  <c r="AE36"/>
  <c r="M36"/>
  <c r="AG36" s="1"/>
  <c r="AC36" l="1"/>
  <c r="S13" l="1"/>
  <c r="S45" l="1"/>
  <c r="W13"/>
  <c r="U13"/>
  <c r="S40"/>
  <c r="S42" s="1"/>
  <c r="U45" l="1"/>
  <c r="U40"/>
  <c r="U42" s="1"/>
  <c r="Y13"/>
  <c r="W45"/>
  <c r="AQ45" s="1"/>
  <c r="W40"/>
  <c r="W42" s="1"/>
  <c r="Y45" l="1"/>
  <c r="AS45" s="1"/>
  <c r="Y40"/>
  <c r="Y42" s="1"/>
  <c r="T30" i="13" l="1"/>
  <c r="H78" i="5"/>
  <c r="L246" i="1"/>
  <c r="D38" i="14"/>
  <c r="AR246" i="1" l="1"/>
  <c r="AS246" s="1"/>
  <c r="L236"/>
  <c r="M246"/>
  <c r="M236" s="1"/>
  <c r="T246"/>
  <c r="X30" i="13"/>
  <c r="T28"/>
  <c r="X28" s="1"/>
  <c r="U30"/>
  <c r="U28" s="1"/>
  <c r="AN78" i="5"/>
  <c r="H72"/>
  <c r="H10" s="1"/>
  <c r="H114" s="1"/>
  <c r="H13" i="3" s="1"/>
  <c r="AJ78" i="5"/>
  <c r="I78"/>
  <c r="I72" s="1"/>
  <c r="I10" s="1"/>
  <c r="I114" s="1"/>
  <c r="I115" s="1"/>
  <c r="T38" i="13"/>
  <c r="N36"/>
  <c r="O32" s="1"/>
  <c r="E38" i="14"/>
  <c r="E33" s="1"/>
  <c r="E15" s="1"/>
  <c r="D33"/>
  <c r="D15" s="1"/>
  <c r="D40" s="1"/>
  <c r="D43" s="1"/>
  <c r="L38"/>
  <c r="H33" i="3" l="1"/>
  <c r="I13"/>
  <c r="I33" s="1"/>
  <c r="AN13"/>
  <c r="AJ13"/>
  <c r="AN30" i="13"/>
  <c r="Y30"/>
  <c r="AS30" s="1"/>
  <c r="AR30"/>
  <c r="AB78" i="5"/>
  <c r="AJ72"/>
  <c r="AF78"/>
  <c r="AK78"/>
  <c r="AO78"/>
  <c r="AO72" s="1"/>
  <c r="AO10" s="1"/>
  <c r="AO114" s="1"/>
  <c r="AN72"/>
  <c r="AN10" s="1"/>
  <c r="AN114" s="1"/>
  <c r="Y28" i="13"/>
  <c r="AS28" s="1"/>
  <c r="AR28"/>
  <c r="U246" i="1"/>
  <c r="T236"/>
  <c r="AN236" s="1"/>
  <c r="AJ246"/>
  <c r="AN246"/>
  <c r="L130"/>
  <c r="AR236"/>
  <c r="AS236" s="1"/>
  <c r="T33" i="13"/>
  <c r="X38"/>
  <c r="AT36"/>
  <c r="AW36" s="1"/>
  <c r="N33"/>
  <c r="Q36"/>
  <c r="Q33" s="1"/>
  <c r="Q15" s="1"/>
  <c r="Q40" s="1"/>
  <c r="Q41" s="1"/>
  <c r="V36"/>
  <c r="AB38" i="14"/>
  <c r="AF38"/>
  <c r="M38"/>
  <c r="D42"/>
  <c r="AG78" i="5" l="1"/>
  <c r="AK72"/>
  <c r="AJ10"/>
  <c r="AF72"/>
  <c r="AO30" i="13"/>
  <c r="AO28" s="1"/>
  <c r="AN28"/>
  <c r="AO13" i="3"/>
  <c r="AO33" s="1"/>
  <c r="AN33"/>
  <c r="L329" i="1"/>
  <c r="M130"/>
  <c r="T130"/>
  <c r="L283"/>
  <c r="AR130"/>
  <c r="L330"/>
  <c r="L331" s="1"/>
  <c r="AJ236"/>
  <c r="AK246"/>
  <c r="AK236" s="1"/>
  <c r="AO246"/>
  <c r="U236"/>
  <c r="AO236" s="1"/>
  <c r="AC78" i="5"/>
  <c r="AC72" s="1"/>
  <c r="AC10" s="1"/>
  <c r="AC114" s="1"/>
  <c r="AC115" s="1"/>
  <c r="AB72"/>
  <c r="AB10" s="1"/>
  <c r="AB114" s="1"/>
  <c r="AB13" i="3"/>
  <c r="AK13"/>
  <c r="AF13"/>
  <c r="AJ33"/>
  <c r="AN38" i="13"/>
  <c r="AN33" s="1"/>
  <c r="AN15" s="1"/>
  <c r="AN40" s="1"/>
  <c r="AR38"/>
  <c r="X33"/>
  <c r="AR33" s="1"/>
  <c r="T15"/>
  <c r="S36"/>
  <c r="S38"/>
  <c r="Q43"/>
  <c r="Q42"/>
  <c r="AL36"/>
  <c r="AP36"/>
  <c r="AT33"/>
  <c r="AW33" s="1"/>
  <c r="V33"/>
  <c r="N15"/>
  <c r="AG38" i="14"/>
  <c r="AC38"/>
  <c r="AN42" i="13" l="1"/>
  <c r="AF33" i="3"/>
  <c r="AK33"/>
  <c r="AG13"/>
  <c r="L284" i="1"/>
  <c r="AR283"/>
  <c r="AS283" s="1"/>
  <c r="T283"/>
  <c r="M283"/>
  <c r="M330"/>
  <c r="M331" s="1"/>
  <c r="M329"/>
  <c r="AJ114" i="5"/>
  <c r="AF10"/>
  <c r="AC13" i="3"/>
  <c r="AC33" s="1"/>
  <c r="AB33"/>
  <c r="AR330" i="1"/>
  <c r="AR329"/>
  <c r="AS130"/>
  <c r="T329"/>
  <c r="AN329" s="1"/>
  <c r="AJ130"/>
  <c r="U130"/>
  <c r="T330"/>
  <c r="AN330" s="1"/>
  <c r="AN130"/>
  <c r="AK10" i="5"/>
  <c r="AG72"/>
  <c r="T40" i="13"/>
  <c r="T42" s="1"/>
  <c r="X15"/>
  <c r="U36"/>
  <c r="W36"/>
  <c r="U38"/>
  <c r="U33" s="1"/>
  <c r="U15" s="1"/>
  <c r="U40" s="1"/>
  <c r="W38"/>
  <c r="S33"/>
  <c r="AT15"/>
  <c r="N40"/>
  <c r="N41" s="1"/>
  <c r="V15"/>
  <c r="AP33"/>
  <c r="AL33"/>
  <c r="AL15" s="1"/>
  <c r="AL40" s="1"/>
  <c r="AL42" s="1"/>
  <c r="AK114" i="5" l="1"/>
  <c r="AG114" s="1"/>
  <c r="AG10"/>
  <c r="AJ330" i="1"/>
  <c r="AJ331" s="1"/>
  <c r="AK130"/>
  <c r="AJ329"/>
  <c r="AS330"/>
  <c r="AS329"/>
  <c r="AJ283"/>
  <c r="AK283" s="1"/>
  <c r="U283"/>
  <c r="AO283" s="1"/>
  <c r="AN283"/>
  <c r="L306"/>
  <c r="AR284"/>
  <c r="AS284" s="1"/>
  <c r="T284"/>
  <c r="M284"/>
  <c r="AG33" i="3"/>
  <c r="U329" i="1"/>
  <c r="AO329" s="1"/>
  <c r="U330"/>
  <c r="AO330" s="1"/>
  <c r="AO130"/>
  <c r="X40" i="13"/>
  <c r="AR15"/>
  <c r="AM36"/>
  <c r="AO36" s="1"/>
  <c r="AQ36"/>
  <c r="Y36"/>
  <c r="AS36" s="1"/>
  <c r="AM38"/>
  <c r="Y38"/>
  <c r="AS38" s="1"/>
  <c r="AQ38"/>
  <c r="W33"/>
  <c r="S15"/>
  <c r="U42"/>
  <c r="V40"/>
  <c r="AP15"/>
  <c r="AT40"/>
  <c r="AW15"/>
  <c r="AW40" s="1"/>
  <c r="N43"/>
  <c r="AJ284" i="1" l="1"/>
  <c r="AK284" s="1"/>
  <c r="AN284"/>
  <c r="U284"/>
  <c r="AO284" s="1"/>
  <c r="T306"/>
  <c r="L332"/>
  <c r="L333" s="1"/>
  <c r="M306"/>
  <c r="L308"/>
  <c r="AR306"/>
  <c r="H35" i="3"/>
  <c r="AK330" i="1"/>
  <c r="AK331" s="1"/>
  <c r="AK329"/>
  <c r="X42" i="13"/>
  <c r="AR40"/>
  <c r="AR42" s="1"/>
  <c r="AQ33"/>
  <c r="Y33"/>
  <c r="AS33" s="1"/>
  <c r="AO38"/>
  <c r="AO33" s="1"/>
  <c r="AO15" s="1"/>
  <c r="AO40" s="1"/>
  <c r="AM33"/>
  <c r="AM15" s="1"/>
  <c r="AM40" s="1"/>
  <c r="AM42" s="1"/>
  <c r="S40"/>
  <c r="S42" s="1"/>
  <c r="W15"/>
  <c r="V42"/>
  <c r="AP40"/>
  <c r="AP42" s="1"/>
  <c r="AS306" i="1" l="1"/>
  <c r="AR332"/>
  <c r="AN35" i="3"/>
  <c r="M308" i="1"/>
  <c r="M332"/>
  <c r="M333" s="1"/>
  <c r="I35" i="3"/>
  <c r="AJ306" i="1"/>
  <c r="T332"/>
  <c r="AN332" s="1"/>
  <c r="AN306"/>
  <c r="AF35" i="3" s="1"/>
  <c r="U306" i="1"/>
  <c r="AJ35" i="3"/>
  <c r="AO42" i="13"/>
  <c r="AO43"/>
  <c r="W40"/>
  <c r="Y15"/>
  <c r="AQ15"/>
  <c r="AJ332" i="1" l="1"/>
  <c r="AJ333" s="1"/>
  <c r="AK306"/>
  <c r="AB35" i="3"/>
  <c r="AS332" i="1"/>
  <c r="AO35" i="3"/>
  <c r="AO306" i="1"/>
  <c r="AG35" i="3" s="1"/>
  <c r="U332" i="1"/>
  <c r="AO332" s="1"/>
  <c r="AK35" i="3"/>
  <c r="W42" i="13"/>
  <c r="AQ40"/>
  <c r="AQ42" s="1"/>
  <c r="AS15"/>
  <c r="Y40"/>
  <c r="AK332" i="1" l="1"/>
  <c r="AK333" s="1"/>
  <c r="AC35" i="3"/>
  <c r="Y42" i="13"/>
  <c r="AS40"/>
  <c r="AS42" s="1"/>
  <c r="C13" i="14" l="1"/>
  <c r="C45" l="1"/>
  <c r="C40"/>
  <c r="C43" s="1"/>
  <c r="E13"/>
  <c r="E45" l="1"/>
  <c r="E40"/>
  <c r="E43" s="1"/>
  <c r="C42"/>
  <c r="E42" l="1"/>
  <c r="C181" i="7" l="1"/>
  <c r="E181" l="1"/>
  <c r="E179" s="1"/>
  <c r="K181"/>
  <c r="C179"/>
  <c r="AE181" l="1"/>
  <c r="M181"/>
  <c r="AA181"/>
  <c r="K179"/>
  <c r="AE179" s="1"/>
  <c r="AC181" l="1"/>
  <c r="AC179" s="1"/>
  <c r="AA179"/>
  <c r="M179"/>
  <c r="AG179" s="1"/>
  <c r="AG181"/>
  <c r="C177" l="1"/>
  <c r="K177" l="1"/>
  <c r="E177"/>
  <c r="AA177" l="1"/>
  <c r="AC177" s="1"/>
  <c r="M177"/>
  <c r="AG177" s="1"/>
  <c r="AE177"/>
  <c r="G257" l="1"/>
  <c r="I257" l="1"/>
  <c r="K257"/>
  <c r="G254"/>
  <c r="AE257" l="1"/>
  <c r="AA257"/>
  <c r="AC257" s="1"/>
  <c r="M257"/>
  <c r="AG257" s="1"/>
  <c r="C175"/>
  <c r="G298"/>
  <c r="I254"/>
  <c r="E175" l="1"/>
  <c r="E174" s="1"/>
  <c r="C174"/>
  <c r="C103" s="1"/>
  <c r="K175"/>
  <c r="G30" i="14"/>
  <c r="AJ30" s="1"/>
  <c r="G28" i="12"/>
  <c r="I298" i="7"/>
  <c r="I28" i="12" l="1"/>
  <c r="C266" i="7"/>
  <c r="K174"/>
  <c r="AA175"/>
  <c r="M175"/>
  <c r="AE175"/>
  <c r="C255"/>
  <c r="K30" i="14"/>
  <c r="I30"/>
  <c r="G28"/>
  <c r="C316" i="7"/>
  <c r="C191"/>
  <c r="C283" s="1"/>
  <c r="E103"/>
  <c r="I28" i="14" l="1"/>
  <c r="AL30"/>
  <c r="AN30" s="1"/>
  <c r="C13" i="12"/>
  <c r="E283" i="7"/>
  <c r="K283"/>
  <c r="AA30" i="14"/>
  <c r="M30"/>
  <c r="AE30"/>
  <c r="K28"/>
  <c r="E255" i="7"/>
  <c r="C254"/>
  <c r="K255"/>
  <c r="AA174"/>
  <c r="AA103" s="1"/>
  <c r="AC175"/>
  <c r="AC174" s="1"/>
  <c r="C264"/>
  <c r="E266"/>
  <c r="K266"/>
  <c r="E191"/>
  <c r="E316"/>
  <c r="AG175"/>
  <c r="M174"/>
  <c r="AG174" s="1"/>
  <c r="K103"/>
  <c r="AE174"/>
  <c r="G267"/>
  <c r="K316" l="1"/>
  <c r="AE316" s="1"/>
  <c r="K191"/>
  <c r="AE191" s="1"/>
  <c r="M103"/>
  <c r="AE103"/>
  <c r="M266"/>
  <c r="AG266" s="1"/>
  <c r="AA266"/>
  <c r="AE266"/>
  <c r="C300"/>
  <c r="E264"/>
  <c r="AA316"/>
  <c r="AC103"/>
  <c r="AA191"/>
  <c r="E254"/>
  <c r="E193" s="1"/>
  <c r="E315" s="1"/>
  <c r="E317" s="1"/>
  <c r="E318" s="1"/>
  <c r="C298"/>
  <c r="C193"/>
  <c r="AA28" i="14"/>
  <c r="AC30"/>
  <c r="AC28" s="1"/>
  <c r="M283" i="7"/>
  <c r="AG283" s="1"/>
  <c r="AE283"/>
  <c r="AA283"/>
  <c r="K13" i="12"/>
  <c r="E13"/>
  <c r="G264" i="7"/>
  <c r="K267"/>
  <c r="I267"/>
  <c r="AE255"/>
  <c r="K254"/>
  <c r="M255"/>
  <c r="AG255" s="1"/>
  <c r="AA255"/>
  <c r="AE28" i="14"/>
  <c r="AG30"/>
  <c r="M28"/>
  <c r="K264" i="7" l="1"/>
  <c r="AE267"/>
  <c r="AA267"/>
  <c r="AC267" s="1"/>
  <c r="M267"/>
  <c r="AG267" s="1"/>
  <c r="C274"/>
  <c r="E274" s="1"/>
  <c r="C315"/>
  <c r="C317" s="1"/>
  <c r="C318" s="1"/>
  <c r="AC191"/>
  <c r="AC316"/>
  <c r="AG103"/>
  <c r="M316"/>
  <c r="AG316" s="1"/>
  <c r="M191"/>
  <c r="AG191" s="1"/>
  <c r="AG28" i="14"/>
  <c r="AA254" i="7"/>
  <c r="AC255"/>
  <c r="M254"/>
  <c r="AE254"/>
  <c r="K193"/>
  <c r="G300"/>
  <c r="I264"/>
  <c r="I193" s="1"/>
  <c r="I315" s="1"/>
  <c r="I317" s="1"/>
  <c r="I318" s="1"/>
  <c r="G193"/>
  <c r="M13" i="12"/>
  <c r="AG13" s="1"/>
  <c r="AE13"/>
  <c r="AA13"/>
  <c r="AC13" s="1"/>
  <c r="AC283" i="7"/>
  <c r="C28" i="12"/>
  <c r="K298" i="7"/>
  <c r="C285"/>
  <c r="E298"/>
  <c r="E300"/>
  <c r="C30" i="12"/>
  <c r="E30" s="1"/>
  <c r="AC266" i="7"/>
  <c r="AA264" l="1"/>
  <c r="AC264" s="1"/>
  <c r="E285"/>
  <c r="C303"/>
  <c r="E303" s="1"/>
  <c r="G274"/>
  <c r="I274" s="1"/>
  <c r="G315"/>
  <c r="G317" s="1"/>
  <c r="G318" s="1"/>
  <c r="AE264"/>
  <c r="M264"/>
  <c r="AG264" s="1"/>
  <c r="C15" i="12"/>
  <c r="K28"/>
  <c r="E28"/>
  <c r="K300" i="7"/>
  <c r="I300"/>
  <c r="G30" i="12"/>
  <c r="G285" i="7"/>
  <c r="K285" s="1"/>
  <c r="M298"/>
  <c r="AG298" s="1"/>
  <c r="AA298"/>
  <c r="AC298" s="1"/>
  <c r="AE298"/>
  <c r="K315"/>
  <c r="K274"/>
  <c r="AE193"/>
  <c r="AG254"/>
  <c r="M193"/>
  <c r="AC254"/>
  <c r="AC193" s="1"/>
  <c r="AC315" s="1"/>
  <c r="AC317" s="1"/>
  <c r="AC318" s="1"/>
  <c r="AA193"/>
  <c r="AE285" l="1"/>
  <c r="AA285"/>
  <c r="M285"/>
  <c r="AG285" s="1"/>
  <c r="K303"/>
  <c r="AE274"/>
  <c r="M274"/>
  <c r="AG274" s="1"/>
  <c r="K30" i="12"/>
  <c r="K15" s="1"/>
  <c r="I30"/>
  <c r="G15"/>
  <c r="AA300" i="7"/>
  <c r="AC300" s="1"/>
  <c r="AE300"/>
  <c r="M300"/>
  <c r="AG300" s="1"/>
  <c r="AA28" i="12"/>
  <c r="M28"/>
  <c r="AG28" s="1"/>
  <c r="AE28"/>
  <c r="AA315" i="7"/>
  <c r="AA317" s="1"/>
  <c r="AA318" s="1"/>
  <c r="AA274"/>
  <c r="AC274" s="1"/>
  <c r="AG193"/>
  <c r="M315"/>
  <c r="K317"/>
  <c r="AE317" s="1"/>
  <c r="AE315"/>
  <c r="G303"/>
  <c r="I285"/>
  <c r="C33" i="12"/>
  <c r="C35" s="1"/>
  <c r="E15"/>
  <c r="E33" s="1"/>
  <c r="E35" s="1"/>
  <c r="G305" i="7" l="1"/>
  <c r="G306"/>
  <c r="G304"/>
  <c r="I303"/>
  <c r="AC28" i="12"/>
  <c r="G33"/>
  <c r="G35" s="1"/>
  <c r="I15"/>
  <c r="I33" s="1"/>
  <c r="AA30"/>
  <c r="AC30" s="1"/>
  <c r="AE30"/>
  <c r="M30"/>
  <c r="AG30" s="1"/>
  <c r="AG315" i="7"/>
  <c r="M317"/>
  <c r="AG317" s="1"/>
  <c r="K33" i="12"/>
  <c r="AE15"/>
  <c r="M15"/>
  <c r="AE303" i="7"/>
  <c r="M303"/>
  <c r="AG303" s="1"/>
  <c r="AC285"/>
  <c r="AA303"/>
  <c r="AC303" s="1"/>
  <c r="I35" i="12" l="1"/>
  <c r="AA15"/>
  <c r="AA33" s="1"/>
  <c r="AA35" s="1"/>
  <c r="M33"/>
  <c r="AG15"/>
  <c r="K35"/>
  <c r="AE33"/>
  <c r="AE35" s="1"/>
  <c r="AC15" l="1"/>
  <c r="AC33" s="1"/>
  <c r="AC35" s="1"/>
  <c r="AG33"/>
  <c r="AG35" s="1"/>
  <c r="M35"/>
  <c r="G35" i="14" l="1"/>
  <c r="H35"/>
  <c r="AJ35" l="1"/>
  <c r="K35"/>
  <c r="G33"/>
  <c r="G15" s="1"/>
  <c r="AK35"/>
  <c r="L35"/>
  <c r="I35"/>
  <c r="H33"/>
  <c r="H15" s="1"/>
  <c r="AA35" l="1"/>
  <c r="AA33" s="1"/>
  <c r="AA15" s="1"/>
  <c r="AE35"/>
  <c r="K33"/>
  <c r="AL35"/>
  <c r="AN35" s="1"/>
  <c r="I33"/>
  <c r="I15" s="1"/>
  <c r="AB35"/>
  <c r="AF35"/>
  <c r="M35"/>
  <c r="L33"/>
  <c r="AE33" l="1"/>
  <c r="K15"/>
  <c r="AG35"/>
  <c r="M33"/>
  <c r="AC35"/>
  <c r="AC33" s="1"/>
  <c r="AC15" s="1"/>
  <c r="AB33"/>
  <c r="AB15" s="1"/>
  <c r="AF33"/>
  <c r="L15"/>
  <c r="AE15" l="1"/>
  <c r="AF15"/>
  <c r="AG33"/>
  <c r="M15"/>
  <c r="AG15" l="1"/>
  <c r="G13" l="1"/>
  <c r="H13"/>
  <c r="AJ13" l="1"/>
  <c r="AJ40" s="1"/>
  <c r="G45"/>
  <c r="K13"/>
  <c r="G40"/>
  <c r="G43" s="1"/>
  <c r="AK13"/>
  <c r="L13"/>
  <c r="H45"/>
  <c r="I13"/>
  <c r="H40"/>
  <c r="H43" s="1"/>
  <c r="AA13" l="1"/>
  <c r="AE13"/>
  <c r="K45"/>
  <c r="AE45" s="1"/>
  <c r="K40"/>
  <c r="G42"/>
  <c r="H42"/>
  <c r="AL13"/>
  <c r="AK40"/>
  <c r="I45"/>
  <c r="I40"/>
  <c r="I43" s="1"/>
  <c r="AB13"/>
  <c r="AF13"/>
  <c r="L45"/>
  <c r="AF45" s="1"/>
  <c r="M13"/>
  <c r="L40"/>
  <c r="AA45" l="1"/>
  <c r="AA40"/>
  <c r="AA42" s="1"/>
  <c r="AE40"/>
  <c r="AE42" s="1"/>
  <c r="K42"/>
  <c r="L42"/>
  <c r="AF40"/>
  <c r="AF42" s="1"/>
  <c r="AB45"/>
  <c r="AC13"/>
  <c r="AB40"/>
  <c r="AB42" s="1"/>
  <c r="AL40"/>
  <c r="AN13"/>
  <c r="AN45" s="1"/>
  <c r="M45"/>
  <c r="AG45" s="1"/>
  <c r="AG13"/>
  <c r="M40"/>
  <c r="I42"/>
  <c r="AG40" l="1"/>
  <c r="AG42" s="1"/>
  <c r="M42"/>
  <c r="AC45"/>
  <c r="AC40"/>
  <c r="AC44" l="1"/>
  <c r="AC42"/>
  <c r="Y35" i="19"/>
  <c r="Y33" s="1"/>
  <c r="Y15" s="1"/>
  <c r="Y40" s="1"/>
  <c r="AQ35" l="1"/>
  <c r="AV15"/>
  <c r="AC35"/>
  <c r="AR35"/>
  <c r="AW35" l="1"/>
  <c r="AC33"/>
  <c r="AU15"/>
  <c r="AS35"/>
  <c r="AV40"/>
  <c r="AS33" l="1"/>
  <c r="AS15" s="1"/>
  <c r="AS40" s="1"/>
  <c r="AS42" s="1"/>
  <c r="AW33"/>
  <c r="AC15"/>
  <c r="AC40" s="1"/>
  <c r="AU40"/>
  <c r="AV42"/>
  <c r="AW15" l="1"/>
  <c r="AU42"/>
  <c r="AW40"/>
  <c r="AW42" l="1"/>
</calcChain>
</file>

<file path=xl/comments1.xml><?xml version="1.0" encoding="utf-8"?>
<comments xmlns="http://schemas.openxmlformats.org/spreadsheetml/2006/main">
  <authors>
    <author>HP</author>
  </authors>
  <commentList>
    <comment ref="N9" authorId="0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W/ REALIGNMENT FROM MOOE  P149,793</t>
        </r>
      </text>
    </comment>
    <comment ref="O9" authorId="0">
      <text>
        <r>
          <rPr>
            <b/>
            <sz val="9"/>
            <color indexed="81"/>
            <rFont val="Tahoma"/>
            <family val="2"/>
          </rPr>
          <t xml:space="preserve">HP:
</t>
        </r>
        <r>
          <rPr>
            <sz val="9"/>
            <color indexed="81"/>
            <rFont val="Tahoma"/>
            <family val="2"/>
          </rPr>
          <t>REALIGNMENT to PS P149,793</t>
        </r>
      </text>
    </comment>
    <comment ref="P9" authorId="0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ADD'L ALLOTMENT P4,567,800,210.00
</t>
        </r>
      </text>
    </comment>
    <comment ref="O11" authorId="0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addl allotment P9,988,250.00</t>
        </r>
      </text>
    </comment>
    <comment ref="N13" authorId="0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addl allotment P2,338,917
</t>
        </r>
      </text>
    </comment>
    <comment ref="N20" authorId="0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addl allot of P10,837,346.00
</t>
        </r>
      </text>
    </comment>
    <comment ref="N24" authorId="0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addl allot P431,500</t>
        </r>
      </text>
    </comment>
    <comment ref="N25" authorId="0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addl allotment of P223,663
</t>
        </r>
      </text>
    </comment>
    <comment ref="H34" authorId="0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realignment from CY2010 - MOOE</t>
        </r>
      </text>
    </comment>
    <comment ref="N34" authorId="0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addl allotment of P119,328.00</t>
        </r>
      </text>
    </comment>
    <comment ref="P34" authorId="0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realignment from CY2010 - MOOE</t>
        </r>
      </text>
    </comment>
    <comment ref="N35" authorId="0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addl allotment of P939,540</t>
        </r>
      </text>
    </comment>
  </commentList>
</comments>
</file>

<file path=xl/comments2.xml><?xml version="1.0" encoding="utf-8"?>
<comments xmlns="http://schemas.openxmlformats.org/spreadsheetml/2006/main">
  <authors>
    <author>HP</author>
  </authors>
  <commentList>
    <comment ref="C9" authorId="0">
      <text>
        <r>
          <rPr>
            <b/>
            <sz val="9"/>
            <color indexed="81"/>
            <rFont val="Tahoma"/>
            <family val="2"/>
          </rPr>
          <t>realignment to CO - P192,685,921</t>
        </r>
      </text>
    </comment>
    <comment ref="D9" authorId="0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realignment from MOOE - P192,685,92</t>
        </r>
      </text>
    </comment>
    <comment ref="H17" authorId="0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W/ ADJUSTMENT ON LAS PINAS P118,000.00</t>
        </r>
      </text>
    </comment>
    <comment ref="G36" authorId="0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w/ adjustment on SAA balance worth - P13,719,760.72</t>
        </r>
      </text>
    </comment>
  </commentList>
</comments>
</file>

<file path=xl/comments3.xml><?xml version="1.0" encoding="utf-8"?>
<comments xmlns="http://schemas.openxmlformats.org/spreadsheetml/2006/main">
  <authors>
    <author>HP</author>
  </authors>
  <commentList>
    <comment ref="N9" authorId="0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W/ REALIGNMENT FROM MOOE  P149,793</t>
        </r>
      </text>
    </comment>
    <comment ref="O9" authorId="0">
      <text>
        <r>
          <rPr>
            <b/>
            <sz val="9"/>
            <color indexed="81"/>
            <rFont val="Tahoma"/>
            <family val="2"/>
          </rPr>
          <t xml:space="preserve">HP:
</t>
        </r>
        <r>
          <rPr>
            <sz val="9"/>
            <color indexed="81"/>
            <rFont val="Tahoma"/>
            <family val="2"/>
          </rPr>
          <t>REALIGNMENT to PS P149,793</t>
        </r>
      </text>
    </comment>
    <comment ref="P9" authorId="0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ADD'L ALLOTMENT P4,567,800,210.00
</t>
        </r>
      </text>
    </comment>
    <comment ref="R9" authorId="0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W/ REALIGNMENT FROM MOOE  P149,793</t>
        </r>
      </text>
    </comment>
    <comment ref="S9" authorId="0">
      <text>
        <r>
          <rPr>
            <b/>
            <sz val="9"/>
            <color indexed="81"/>
            <rFont val="Tahoma"/>
            <family val="2"/>
          </rPr>
          <t xml:space="preserve">HP:
</t>
        </r>
        <r>
          <rPr>
            <sz val="9"/>
            <color indexed="81"/>
            <rFont val="Tahoma"/>
            <family val="2"/>
          </rPr>
          <t>REALIGNMENT to PS P149,793</t>
        </r>
      </text>
    </comment>
    <comment ref="T9" authorId="0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ADD'L ALLOTMENT P4,567,800,210.00
</t>
        </r>
      </text>
    </comment>
    <comment ref="O11" authorId="0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addl allotment P9,988,250.00</t>
        </r>
      </text>
    </comment>
    <comment ref="S11" authorId="0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addl allotment P9,988,250.00</t>
        </r>
      </text>
    </comment>
    <comment ref="N13" authorId="0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addl allotment P2,338,917
</t>
        </r>
      </text>
    </comment>
    <comment ref="R13" authorId="0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addl allotment P2,338,917
</t>
        </r>
      </text>
    </comment>
    <comment ref="N20" authorId="0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addl allot of P10,837,346.00
</t>
        </r>
      </text>
    </comment>
    <comment ref="R20" authorId="0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addl allot of P10,837,346.00
</t>
        </r>
      </text>
    </comment>
    <comment ref="N24" authorId="0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addl allot P431,500</t>
        </r>
      </text>
    </comment>
    <comment ref="R24" authorId="0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addl allot P431,500</t>
        </r>
      </text>
    </comment>
    <comment ref="N25" authorId="0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addl allotment of P223,663
</t>
        </r>
      </text>
    </comment>
    <comment ref="R25" authorId="0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addl allotment of P223,663
</t>
        </r>
      </text>
    </comment>
    <comment ref="H34" authorId="0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realignment from CY2010 - MOOE</t>
        </r>
      </text>
    </comment>
    <comment ref="N34" authorId="0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addl allotment of P119,328.00</t>
        </r>
      </text>
    </comment>
    <comment ref="P34" authorId="0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realignment from CY2010 - MOOE</t>
        </r>
      </text>
    </comment>
    <comment ref="R34" authorId="0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addl allotment of P119,328.00</t>
        </r>
      </text>
    </comment>
    <comment ref="T34" authorId="0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realignment from CY2010 - MOOE</t>
        </r>
      </text>
    </comment>
    <comment ref="N35" authorId="0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addl allotment of P939,540</t>
        </r>
      </text>
    </comment>
    <comment ref="R35" authorId="0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addl allotment of P939,540</t>
        </r>
      </text>
    </comment>
  </commentList>
</comments>
</file>

<file path=xl/sharedStrings.xml><?xml version="1.0" encoding="utf-8"?>
<sst xmlns="http://schemas.openxmlformats.org/spreadsheetml/2006/main" count="13634" uniqueCount="871">
  <si>
    <t>CY 2012 GAA</t>
  </si>
  <si>
    <t>PROGRAM/ACTIVITY/PROJECT</t>
  </si>
  <si>
    <t>PS</t>
  </si>
  <si>
    <t>MOOE</t>
  </si>
  <si>
    <t>CO</t>
  </si>
  <si>
    <t>TOTAL</t>
  </si>
  <si>
    <t>A Programs</t>
  </si>
  <si>
    <t xml:space="preserve">    I. General Administration and Support Services</t>
  </si>
  <si>
    <t xml:space="preserve">       a. General Administration and Support Services</t>
  </si>
  <si>
    <t xml:space="preserve">           1. General Management and Supervision</t>
  </si>
  <si>
    <t xml:space="preserve">    Sub-total General Administration and Support</t>
  </si>
  <si>
    <t xml:space="preserve">    II. Support to Operations</t>
  </si>
  <si>
    <t xml:space="preserve">           a. Formulation and Development of National Health Policies
               and Plans including Essential National Health Research</t>
  </si>
  <si>
    <t xml:space="preserve">        b. Health Information Systems and Technology Development</t>
  </si>
  <si>
    <t xml:space="preserve">        c. Health Human Resource Development</t>
  </si>
  <si>
    <t xml:space="preserve">                1. Health Human Resource Policy Development 
                   and Planning</t>
  </si>
  <si>
    <t xml:space="preserve">                3. Provision for a pool of 136 Medical Specialist II 
                    (Part time)   and 10 Medical Specialist (Full Time)</t>
  </si>
  <si>
    <t xml:space="preserve">                    a. Central Office</t>
  </si>
  <si>
    <t xml:space="preserve">                    b. National Capital Region</t>
  </si>
  <si>
    <t xml:space="preserve">                    c. Region I</t>
  </si>
  <si>
    <t xml:space="preserve">                    d. Cordillera Administrative Region</t>
  </si>
  <si>
    <t xml:space="preserve">                    e. Region II</t>
  </si>
  <si>
    <t xml:space="preserve">                    f. Region III</t>
  </si>
  <si>
    <t xml:space="preserve">                    g. Region IV-A</t>
  </si>
  <si>
    <t xml:space="preserve">                    h. Region IV -B</t>
  </si>
  <si>
    <t xml:space="preserve">                    i. Region V</t>
  </si>
  <si>
    <t xml:space="preserve">                    j. Region VI</t>
  </si>
  <si>
    <t xml:space="preserve">                    k. Region VII</t>
  </si>
  <si>
    <t xml:space="preserve">                    l. Region VIII</t>
  </si>
  <si>
    <t xml:space="preserve">                    m.Region IX</t>
  </si>
  <si>
    <t xml:space="preserve">                   n. Region X</t>
  </si>
  <si>
    <t xml:space="preserve">                   o. Region XI</t>
  </si>
  <si>
    <t xml:space="preserve">                   p. Region XII</t>
  </si>
  <si>
    <t xml:space="preserve">                   q. Region XIII</t>
  </si>
  <si>
    <t xml:space="preserve">                   r. ARMM</t>
  </si>
  <si>
    <t xml:space="preserve">          d. Development of Policies, Support Mechanisms
              and  Collaboration for International Health Cooperation </t>
  </si>
  <si>
    <t xml:space="preserve">         e. Health System Development</t>
  </si>
  <si>
    <t xml:space="preserve">             1. Local Health System Development  Assistance</t>
  </si>
  <si>
    <t xml:space="preserve">             2.Health System Development Program including 
                     Policy Support</t>
  </si>
  <si>
    <t xml:space="preserve">         f. Health Care Assistance</t>
  </si>
  <si>
    <t xml:space="preserve">         Sub-total, Support to Operations</t>
  </si>
  <si>
    <t>III. Operations</t>
  </si>
  <si>
    <t xml:space="preserve">        a. Regulation Programs</t>
  </si>
  <si>
    <t xml:space="preserve">           1. Regulation of Food and Drugs </t>
  </si>
  <si>
    <t xml:space="preserve">              a. Regulation of Food and Drugs, including 
                  Regulation of Food Fortification and Salt Iodization</t>
  </si>
  <si>
    <t xml:space="preserve">               b. Operations of Cebu Satellite Laboratory</t>
  </si>
  <si>
    <t xml:space="preserve">               c. Operations of Davao Satellite Laboratory</t>
  </si>
  <si>
    <t xml:space="preserve">           2. Regulation of Health Facilities and Services</t>
  </si>
  <si>
    <t xml:space="preserve">           3. Regulation of  Devices and Radiation Health </t>
  </si>
  <si>
    <t xml:space="preserve">           4. Quarantine Services and International Health Surveillance</t>
  </si>
  <si>
    <t xml:space="preserve">           5. National Pharmaceutical Policy Development including
                provision of drugs and medicines, medical and dental
               supplies to make affordable   quality drugs available </t>
  </si>
  <si>
    <t xml:space="preserve">        b. Service Delivery Program</t>
  </si>
  <si>
    <t xml:space="preserve">             1. Epidemiology and Disease Surveillance</t>
  </si>
  <si>
    <t xml:space="preserve">             2. Disease Prevention and Control</t>
  </si>
  <si>
    <t xml:space="preserve">                 a Public Health Development Program including formulation of
                    Public Health Policies and Quality Assurance </t>
  </si>
  <si>
    <t xml:space="preserve">                 b. Infectious Disease Prevention and Control </t>
  </si>
  <si>
    <t xml:space="preserve">                     1. Elimination of diseases as public health threat such as
                         malaria,  schistosomiasis, leprosy and filariasis</t>
  </si>
  <si>
    <t xml:space="preserve">                     2. Rabies Control Program</t>
  </si>
  <si>
    <t xml:space="preserve">                     3. Intensified Disease Prevention and Control</t>
  </si>
  <si>
    <t xml:space="preserve">                         a. Vaccine-Preventable Disease Control</t>
  </si>
  <si>
    <t xml:space="preserve">                             1. Expanded Program on Immunization</t>
  </si>
  <si>
    <t xml:space="preserve">                         b. TB Control</t>
  </si>
  <si>
    <t xml:space="preserve">                         c. Other Infectious Diseases and Emerging and
                             Re-emerging Diseases   including HIV/AIDS, 
                             Dengue,Food and Water-Borne Disases</t>
  </si>
  <si>
    <t xml:space="preserve">                c. Non-Communicable Disease Prevention and Control</t>
  </si>
  <si>
    <t xml:space="preserve">                d. Family Health and Responsible Parenting</t>
  </si>
  <si>
    <t xml:space="preserve">                e. Environmental and Occupational Health</t>
  </si>
  <si>
    <t xml:space="preserve">           3. Operation of the PNAC Secretariat</t>
  </si>
  <si>
    <t xml:space="preserve">           4.  Health Promotion</t>
  </si>
  <si>
    <t xml:space="preserve">           5. Health Emergency Management including provision of
               emergency drugs and supplies</t>
  </si>
  <si>
    <t xml:space="preserve">          6. Health Facility Planning, Operations and Infrastructures
              Development </t>
  </si>
  <si>
    <t xml:space="preserve">              a. Formulation of Policies, Standards, and Plans for Hospital 
                  and Other Health Facilities </t>
  </si>
  <si>
    <t xml:space="preserve">              b. National Voluntary Blood Services Program and Operation 
                  of  Blood  Centers</t>
  </si>
  <si>
    <t xml:space="preserve">              c. Health Facilities Enhancement Program</t>
  </si>
  <si>
    <t xml:space="preserve">                  1. National Capital Region</t>
  </si>
  <si>
    <t xml:space="preserve">                  2. Region I</t>
  </si>
  <si>
    <t xml:space="preserve">                  3. Cordillera Administrative Region</t>
  </si>
  <si>
    <t xml:space="preserve">                  4. Region II</t>
  </si>
  <si>
    <t xml:space="preserve">                  5. Region III</t>
  </si>
  <si>
    <t xml:space="preserve">                  6. Region IV-A</t>
  </si>
  <si>
    <t xml:space="preserve">                  7. Region IV - B</t>
  </si>
  <si>
    <t xml:space="preserve">                  8. Region V</t>
  </si>
  <si>
    <t xml:space="preserve">                  9. Region VI</t>
  </si>
  <si>
    <t xml:space="preserve">                 10. Region VII</t>
  </si>
  <si>
    <t xml:space="preserve">                 11. Region VIII</t>
  </si>
  <si>
    <t xml:space="preserve">                 12. Region IX</t>
  </si>
  <si>
    <t xml:space="preserve">                 13. Region X</t>
  </si>
  <si>
    <t xml:space="preserve">                 14. Region XI</t>
  </si>
  <si>
    <t xml:space="preserve">                 15. Region XII</t>
  </si>
  <si>
    <t xml:space="preserve">                 16. Region XIII</t>
  </si>
  <si>
    <t xml:space="preserve">                 17. ARMM</t>
  </si>
  <si>
    <t xml:space="preserve">          7. Operation of Special Hospitals, Medical Centers and
               Institutes  for  Disease Prevention and Control</t>
  </si>
  <si>
    <t xml:space="preserve">                a. Jose Reyes Memorial Medical Center, (A-450), (IBC-525)</t>
  </si>
  <si>
    <t xml:space="preserve">                b. Rizal Medical Center , (A-300), (IBC- 273)</t>
  </si>
  <si>
    <t xml:space="preserve">                c. East Avenue Medical Center, (A-600), (IBC-586)</t>
  </si>
  <si>
    <t xml:space="preserve">                d. Quirino Memorial Medical Center, (A-350), (IBC-350)</t>
  </si>
  <si>
    <t xml:space="preserve">                e. Tondo Medical Center, (A-200), (IBC- 243)</t>
  </si>
  <si>
    <t xml:space="preserve">                f. Jose Fabella Memorial Hospital (A-700), (IBC- 513)</t>
  </si>
  <si>
    <t xml:space="preserve">                g. National Children's Hospital , (A-250), (IBC-200)</t>
  </si>
  <si>
    <t xml:space="preserve">                h. National Center for Mental Health (A-4200), (IBC-3151)</t>
  </si>
  <si>
    <t xml:space="preserve">                i. Philippine Orthopedic Center, (A-700), (IBC- 645)</t>
  </si>
  <si>
    <t xml:space="preserve">                j. San Lazaro Hospital , (A-500), (IBC-463)</t>
  </si>
  <si>
    <t xml:space="preserve">                k. Research Institute for Tropical Medicine (A-50), (IBC-37)</t>
  </si>
  <si>
    <t xml:space="preserve">                l. "Amang" Rodriguez Medical Center, (A-150), (IBC-204)</t>
  </si>
  <si>
    <t xml:space="preserve">          6. Operation of Dangerous Drug Abuse Treatment and
              Rehabilitation Centers</t>
  </si>
  <si>
    <t xml:space="preserve">              a. Tagaytay City Rehabilitation Center</t>
  </si>
  <si>
    <t xml:space="preserve">              b. Mandaue Rehabilitation Center</t>
  </si>
  <si>
    <t xml:space="preserve">              c. Cagayan de Oro  City Rehabilitation Center</t>
  </si>
  <si>
    <t xml:space="preserve">              d. Cebu (PNP) Rehabilitation Center</t>
  </si>
  <si>
    <t xml:space="preserve">              e. Iloilo (PNP) Rehabilitation Center</t>
  </si>
  <si>
    <t xml:space="preserve">              f.  San Fernando Camarines Sur (PNP) Rehabilitation Center</t>
  </si>
  <si>
    <t xml:space="preserve">              g. Malinao Regional Drug Rehabilitation Center</t>
  </si>
  <si>
    <t xml:space="preserve">              h.  Bicutan (PNP)  Rehabilitation Center</t>
  </si>
  <si>
    <t xml:space="preserve">              i.  Dulag , Leyte Drug Rehabilitation Center</t>
  </si>
  <si>
    <t xml:space="preserve">              j. Establishment of new as well as the operation, maintenance
                 and modernization /expansion of existing treatment and
                 rehabilitation centers and facilities, subject to the 
                 submission of special budget pursuant to  Section 35, 
                Chapter 5, Book VI of EO No. 292</t>
  </si>
  <si>
    <t>c. Operation of Centers for Health Development</t>
  </si>
  <si>
    <t>1.  Metro Manila</t>
  </si>
  <si>
    <t xml:space="preserve">     a. Field coordination, internal and area sectoral planning, human
        resource    development and other support services</t>
  </si>
  <si>
    <t xml:space="preserve">     b. Implementation of health regulations and standards </t>
  </si>
  <si>
    <t xml:space="preserve">     c. Local health assistance including  health systems development 
         and public health program support </t>
  </si>
  <si>
    <t xml:space="preserve">     d. Direct service provision</t>
  </si>
  <si>
    <t xml:space="preserve">         1. Valenzuela General Hospital, Secondary (A-200) (IBC- 
            100),Valenzuela, Metro Manila</t>
  </si>
  <si>
    <t xml:space="preserve">         2. Las Piñas General Hospital and Satellite Trauma Center,
             Secondary (A-200) (IBC-88), Las Pinas Metro Manila</t>
  </si>
  <si>
    <t xml:space="preserve">         3. San Lorenzo Ruiz Special Hospital for Women ( A-10) (IBC-10), 
             Malabon,Metro Manila</t>
  </si>
  <si>
    <t xml:space="preserve">         4. Dr. Jose N. Rodriguez Memorial Hospital, Sanitaria (A-2000) 
            (IBC- Custodial Care-1419; General Care -50)  Tala, Quezon  City</t>
  </si>
  <si>
    <t>2.  Ilocos</t>
  </si>
  <si>
    <t xml:space="preserve">         1. Mariano Marcos Memorial Hospital and Medical Center, 
            Tertiary-Medical  Center (A-200) (IBC-200), Batac, Ilocos Norte,</t>
  </si>
  <si>
    <t xml:space="preserve">         2. Region I Medical Center, Tertiary-Medical Center (A-300) (IBC-
             300), Dagupan City      </t>
  </si>
  <si>
    <t xml:space="preserve">         3.  Ilocos Training and Regional Medical Center, Tertiary-Regional,
             (A-300) (IBC-250) San   Fernando, La Union</t>
  </si>
  <si>
    <t>3. Cordillera</t>
  </si>
  <si>
    <t xml:space="preserve">         1.Baguio General Hospital and Medical Center, Tertiary-Medical,    
            (A-400) (IBC-400) , Baguio City</t>
  </si>
  <si>
    <t xml:space="preserve">         2. Luis Hora Memorial Regional Hospital Tertiary-Regional (A-150) 
            (IBC-75),  Bauko, Mt. Province</t>
  </si>
  <si>
    <t xml:space="preserve">         3. Conner District Hosp (A-25) (IBC-18), Conner, Apayao Province</t>
  </si>
  <si>
    <t xml:space="preserve">         4.  Far North Luzon General Hospital and Training Center
             (A-100) (IBC-35), Luna, Apayao Province</t>
  </si>
  <si>
    <t>4. Cagayan Valley</t>
  </si>
  <si>
    <t xml:space="preserve">          1. Cagayan Valley Medical Center, Tertiary-Medical Center (A-500)
               (IBC- General Care - 350), Tuguegarao , Cagayan</t>
  </si>
  <si>
    <t xml:space="preserve">           2. Veterans Regional Hospital, Tertiary-Regional (A-200) (IBC-
                200),  Bayombong,  Nueva Vizcaya</t>
  </si>
  <si>
    <t xml:space="preserve">           3. Southern Isabela General Hosp.Tertiary (A-50) (IBC-50), 
               Santiago City, Isabela</t>
  </si>
  <si>
    <t xml:space="preserve">           4. Batanes General Hospital, Tertiary (A-75) (IBC-50),  Basco, 
               Batanes</t>
  </si>
  <si>
    <t>5. Central Luzon</t>
  </si>
  <si>
    <t xml:space="preserve">          1.Dr. Paulino J. Garcia Memorial Research &amp; Medical
              Center, Tertiary-Medical Center (A-400) (IBC-400) , 
              Cabanatuan City</t>
  </si>
  <si>
    <t xml:space="preserve">          2. Talavera Extension Hospital, Secondary (A-50) (IBC-11), 
              Talavera, Nueva Ecija</t>
  </si>
  <si>
    <t xml:space="preserve">          3. Jose B. Lingad Memorial General Hospital, Tertiary-Regional, 
              (A-250) (IBC- 296) San  Fernando, Pampanga</t>
  </si>
  <si>
    <t xml:space="preserve">          4. Mariveles Mental Hospital (A-500) (ibc-500), Mariveles, Bataan</t>
  </si>
  <si>
    <t xml:space="preserve">          5. Bataan General Hospital, Tertiary (A-350) (IBC-200) , 
              Balanga, Bataan.</t>
  </si>
  <si>
    <t>6. Calabarzon</t>
  </si>
  <si>
    <t xml:space="preserve">         1. Batangas Regional Hospital, Tertiary-Regional (A-250) (IBC-200), 
             Batangas City</t>
  </si>
  <si>
    <t>7. Mimaropa</t>
  </si>
  <si>
    <t xml:space="preserve">          1.Culion Sanitarium and Balala Hospital, Sanitaria (A-600) (IBC- 
             Custodial Care - 200; General Care-50), Culion, Palawan</t>
  </si>
  <si>
    <t xml:space="preserve">          2. Ospital ng Palawan, Tertiary (A-150) (IBC-130), Puerto Princesa
              City, Palawan.</t>
  </si>
  <si>
    <t>8. Bicol</t>
  </si>
  <si>
    <t xml:space="preserve">         1. Bicol Medical Center, Tertiary-Medical Center (A-500) (IBC-510),
             Naga   City
</t>
  </si>
  <si>
    <t xml:space="preserve">         2. Bicol Regional Training and Teaching Hospital, 
             Tertiary-Regional (A-250) (IBC-279), Legaspi City</t>
  </si>
  <si>
    <t xml:space="preserve">         3. Bicol Sanitarium, Sanitaria (A-200) (IBC-200) , Cabusao,
            Camarines Sur</t>
  </si>
  <si>
    <t>9. Western Visayas</t>
  </si>
  <si>
    <t xml:space="preserve">         1. Western Visayas Medical Center, Tertiary-Medical Center 
             (A-400) (IBC-368), Iloilo City </t>
  </si>
  <si>
    <t xml:space="preserve">          2. Western Visayas Regional Hospital, Tertiary-Regional 
              (A-400) (IBC-400), Bacolod City</t>
  </si>
  <si>
    <t xml:space="preserve">          3. Western Visayas Sanitarium (A-300) (IBC Custodial Care -150;
              General Care 50), Sta. Barbara, Iloilo City</t>
  </si>
  <si>
    <t xml:space="preserve">          4. Don Jose S. Monfort Medical Center, Ext. Hosp.,
              Tertiary Medical Center (A-50) (IBC-27), Barotac Nuevo, Iloilo</t>
  </si>
  <si>
    <t>10. Central Visayas</t>
  </si>
  <si>
    <t xml:space="preserve">          1. Vicente Sotto Sr. Memorial Medical Center, 
              Tertiary -Medical Center (A-800) (IBC-619) , Cebu City</t>
  </si>
  <si>
    <t xml:space="preserve">          2. Gov. Celestino Gallares Memorial Hospital, 
              Tertiary-Regional (A-225) (IBC-250) , Tagbilaran     City</t>
  </si>
  <si>
    <t xml:space="preserve">          3.  St. Anthony Mother and Child Hospital, Secondary (A-25)
               (IBC-25),  Cebu City</t>
  </si>
  <si>
    <t xml:space="preserve">          4.  Eversley Child Sanitarium, Sanitaria (A-500) (IBC Custodial 
               Care  -200; General Care -50),  Mandaue City</t>
  </si>
  <si>
    <t xml:space="preserve">          5. Talisay District Hospital (A-25) (IBC-25),  Talisay, Cebu</t>
  </si>
  <si>
    <t xml:space="preserve">          6. Don Emilio del Valle Memorial Hospital (A-50) (IBC-27), 
              Ubay, Bohol</t>
  </si>
  <si>
    <t>11. Eastern Visayas</t>
  </si>
  <si>
    <t xml:space="preserve">          1.Eastern Visayas Regional Medical Center, Tertiary
              Medical Center (A-250) (IBC-273), Tacloban City</t>
  </si>
  <si>
    <t xml:space="preserve">          2. Schistosomiasis Hospital, Secondary Medical Center, 
              (A-25) (IBC - 25)Palo, Leyte</t>
  </si>
  <si>
    <t>12. Zamboanga Peninsula</t>
  </si>
  <si>
    <t xml:space="preserve">         1. Zamboanga City Medical Center, Tertiary-Medical
            Center (A-250) (IBC - 251), Zamboanga City</t>
  </si>
  <si>
    <t xml:space="preserve">         2. Mindanao Central Sanitarium, Sanitaria (A-450) (IBC Custodial
            Care-100; General Care - 13), Pasabolong, Zamboanga City</t>
  </si>
  <si>
    <t xml:space="preserve">         3. Sulu Sanitarium, Sanitaria (A-130) )IBC-115) , San Raymundo, 
            Jolo, Sulu</t>
  </si>
  <si>
    <t xml:space="preserve">         4. Labuan Public Hospital (A-10) (IBC-10), Labuan, Zamboanga City</t>
  </si>
  <si>
    <t xml:space="preserve">         5. Basilan General Hospital, Tertiary (A-100) (IBC-25), Isabela, 
             Basilan</t>
  </si>
  <si>
    <t xml:space="preserve">         6. Dr. Jose Rizal Memorial Hospital, Tertiary (A-200) (IBC_75),  
             Dapitan  City, Zamboanga del  Norte</t>
  </si>
  <si>
    <t xml:space="preserve">         7. Margosatubig Regional Hospital, Tertiary-Regional (A-300) (IBC-
            121), Margosatubig,     Zamboanga del Sur</t>
  </si>
  <si>
    <t xml:space="preserve">         8. Provision for maintenance of two floating clinics</t>
  </si>
  <si>
    <t>13. Northern Mindanao</t>
  </si>
  <si>
    <t xml:space="preserve">          1.Northern Mindanao Medical Center, Tertiary-Medical Center
             (A-300) (IBC-335)Center, Cagayan De Oro City</t>
  </si>
  <si>
    <t xml:space="preserve">          2. Mayor Hilarion A. Ramiro Sr. Regional Training and
             Teaching Hospital, Tertiary-Regional (A-150) (IBC-150), Ozamis
               City</t>
  </si>
  <si>
    <t xml:space="preserve">          3. Amai pakpak Medical Center, Tertiary-Medical Center (A-
              200)(IBC-75),  Marawi City, Lanao del Sur</t>
  </si>
  <si>
    <t>14. Davao Region</t>
  </si>
  <si>
    <t xml:space="preserve">          1. Southern Philippines Medical Center, Tertiary-Medical Center 
             (A-1,200) (IBC- 1,200),  Davao City</t>
  </si>
  <si>
    <t xml:space="preserve">          2. Davao Regional Hospital, Tertiary-Regional (A-200) (IBC-300), 
              Tagum,  Davao Del Norte</t>
  </si>
  <si>
    <t>15. Soccsksargen</t>
  </si>
  <si>
    <t xml:space="preserve">         1. Cotabato Regional and Medical Center, Tertiary-Medical 
             Center (A-400) (IBC-200), Cotabato City</t>
  </si>
  <si>
    <t xml:space="preserve">         2. Cotobato Sanitarium, Sanitaria (A-250)(IBC- Custodial Care -100;
             General Care-10), Cotabato City</t>
  </si>
  <si>
    <t>16. Caraga</t>
  </si>
  <si>
    <t xml:space="preserve">         1. Caraga Regional Hospital, Tertiary-Regional (A-150) (IBC-150),
            Surigao City</t>
  </si>
  <si>
    <t xml:space="preserve">         2. Adela Serra Ty Memorial Medical Center (A-200)(IBC-100), 
            Tandag, Surigao del Sur</t>
  </si>
  <si>
    <t>SUB-TOTAL , OPERATIONS</t>
  </si>
  <si>
    <t>TOTAL PROGRAMS</t>
  </si>
  <si>
    <t>B. PROJECTS</t>
  </si>
  <si>
    <t>I. Locally Funded Projects</t>
  </si>
  <si>
    <t xml:space="preserve">    a.  Provision of Portable Water Supply</t>
  </si>
  <si>
    <t xml:space="preserve">    a. Equity for the modernization of the twenty five (25) regional hospitals
        under the Public-Private Partnership (PPP) Framework</t>
  </si>
  <si>
    <t xml:space="preserve">   Sub-total, Locally Funded Projects</t>
  </si>
  <si>
    <t>II. Foreign Assisted Projects</t>
  </si>
  <si>
    <t xml:space="preserve">             Peso Counterpart</t>
  </si>
  <si>
    <t xml:space="preserve">              Loan Proceeds</t>
  </si>
  <si>
    <t>TOTAL FOREIGN ASSISTED PROJECTS</t>
  </si>
  <si>
    <t>TOTAL APPROPRIATION</t>
  </si>
  <si>
    <t>DEPARTMENT OF HEALTH</t>
  </si>
  <si>
    <t>ALLOTMENT</t>
  </si>
  <si>
    <t>SUB-ALLOTMENT</t>
  </si>
  <si>
    <t>BUREAUS</t>
  </si>
  <si>
    <t xml:space="preserve">                2. Provision for a pool of 60 Resident Physicians</t>
  </si>
  <si>
    <t xml:space="preserve">                4. Implementation of the Doctors to the Barrios 
                    and Rural Health Practice Program</t>
  </si>
  <si>
    <t xml:space="preserve">             2. Assistance to Philippine Tuberculosis Society (PTS)</t>
  </si>
  <si>
    <t xml:space="preserve">             3. Assistance to Central Luzon Drug Rehabilitation Center</t>
  </si>
  <si>
    <t xml:space="preserve">             1. Subsidy for Health Insurance Premium Payment of 
                Indigents   Families including  Informal Sector Enrolled in 
                the  National  Health Insurance Program
      </t>
  </si>
  <si>
    <t>% OF UTILIZATION</t>
  </si>
  <si>
    <t>ADJUSTED ALLOTMENT</t>
  </si>
  <si>
    <t xml:space="preserve">   a. Womens Health and Safemotherhood Project II</t>
  </si>
  <si>
    <t>OBLIGATIONS SAA</t>
  </si>
  <si>
    <t xml:space="preserve"> OBLIGATIONS ( REGULAR + SAA)</t>
  </si>
  <si>
    <t>NCR</t>
  </si>
  <si>
    <t>CARAGA</t>
  </si>
  <si>
    <t>BALANCE OF APPROPRIATION</t>
  </si>
  <si>
    <t>PROPOSED BUDGET FOR CY 2013</t>
  </si>
  <si>
    <t xml:space="preserve">DOH </t>
  </si>
  <si>
    <t>POP COM</t>
  </si>
  <si>
    <t>NNC</t>
  </si>
  <si>
    <t>MOOE AND CO</t>
  </si>
  <si>
    <t>CENTRAL OFFICE</t>
  </si>
  <si>
    <t>CHD'S</t>
  </si>
  <si>
    <t>CORDILLERA</t>
  </si>
  <si>
    <t>REGION 1 - ILOCOS</t>
  </si>
  <si>
    <t>REGION II - CAGAYAN VALLEY</t>
  </si>
  <si>
    <t>REGION III - CENTRAL LUZON</t>
  </si>
  <si>
    <t>REGION IV A - CALABARZON</t>
  </si>
  <si>
    <t>REGION IV B - MIMAROPA</t>
  </si>
  <si>
    <t>REGION V - BICOL</t>
  </si>
  <si>
    <t>REGION VI - WESTERN VISAYAS</t>
  </si>
  <si>
    <t>REGION VII - CENTRAL VISAYAS</t>
  </si>
  <si>
    <t>REGION VIII  - EASTERN VISAYAS</t>
  </si>
  <si>
    <t>REGION IX - ZAMBOANGA CITY</t>
  </si>
  <si>
    <t>REGION X - NORTHERN MINDANAO</t>
  </si>
  <si>
    <t>REGION XI - DAVAO CITY</t>
  </si>
  <si>
    <t>REGION XII - SOCCSKSARGEN</t>
  </si>
  <si>
    <t>GRAND TOTAL</t>
  </si>
  <si>
    <t>OBLIGATIONS  REGULAR</t>
  </si>
  <si>
    <t>CURRENT APPROPRIATIONS</t>
  </si>
  <si>
    <t>OBLIGATIONS REGULAR</t>
  </si>
  <si>
    <t>ADJUSTED ALLOTMENT (ALLOTMENT(+/-) SUB-ALLOTMENT)</t>
  </si>
  <si>
    <t>% OF UTILIZATION (OBLIG/ADJUSTED ALLOT)</t>
  </si>
  <si>
    <t>BALANCE OF ALLOTMENT (ALLOT-TOTAL OBLIGATIONS)</t>
  </si>
  <si>
    <t xml:space="preserve"> TOTAL OBLIGATIONS ( REGULAR + SAA)</t>
  </si>
  <si>
    <t>BALANCE OF ALLOTMENT</t>
  </si>
  <si>
    <t>SPECIAL HOSPITALS</t>
  </si>
  <si>
    <t>HOSPITALS GRAND TOTAL</t>
  </si>
  <si>
    <t>HOSPITALS</t>
  </si>
  <si>
    <t>CY 2012 NEP</t>
  </si>
  <si>
    <t>CY 2013 DOH</t>
  </si>
  <si>
    <t>INCREASE/DECREASE</t>
  </si>
  <si>
    <t>DOH - OSEC</t>
  </si>
  <si>
    <t>HIP/HFEP/PPP/CI 300M</t>
  </si>
  <si>
    <t>CONTINUING APPROPRIATIONS</t>
  </si>
  <si>
    <t xml:space="preserve"> General  Management and Supervision</t>
  </si>
  <si>
    <t>SMCT</t>
  </si>
  <si>
    <t>Formulation and Development of National Health Policies
 and plans including Essential National Health Research</t>
  </si>
  <si>
    <t xml:space="preserve"> Health Information Systems and Technology Devt.</t>
  </si>
  <si>
    <t xml:space="preserve"> Health Human Resource Policy Development and Planning</t>
  </si>
  <si>
    <t>Prov for Medical Officer III</t>
  </si>
  <si>
    <t>Prov. for Medical Specialist II</t>
  </si>
  <si>
    <t xml:space="preserve"> Implementation of the Doctor to the Barrios and RHPP</t>
  </si>
  <si>
    <t>Development of policies, support mechanisms and 
collaboration for International Health Cooperation</t>
  </si>
  <si>
    <t xml:space="preserve"> Local Health Systems and Local Health Devt.</t>
  </si>
  <si>
    <t>Health System Development Program</t>
  </si>
  <si>
    <t xml:space="preserve"> Subsidy to Indigent Patients for Confinement in Specialty</t>
  </si>
  <si>
    <t xml:space="preserve"> Assistance to Philippine Tuberculosis Society (PTS)</t>
  </si>
  <si>
    <t>Assistance to Central Luzon Drug Rehab</t>
  </si>
  <si>
    <t>SUB-TOTAL</t>
  </si>
  <si>
    <t>REGULATORY</t>
  </si>
  <si>
    <t xml:space="preserve"> Regulation of Health Facilities and Services</t>
  </si>
  <si>
    <t xml:space="preserve"> Regulation of Health Devices and Technology</t>
  </si>
  <si>
    <t>SERVICE DELIVERY</t>
  </si>
  <si>
    <t xml:space="preserve"> Epidemiology, Disease Surveillance and Lab. Network</t>
  </si>
  <si>
    <t>Public Health System Development Program</t>
  </si>
  <si>
    <t>Elimination of diseases sych as malaria, schisto</t>
  </si>
  <si>
    <t>Rabies Control program</t>
  </si>
  <si>
    <t xml:space="preserve"> Expanded Program on Immunization</t>
  </si>
  <si>
    <t xml:space="preserve"> Tuberculosis Prevention and Control Program</t>
  </si>
  <si>
    <t>Other Infectious Diseases and Control Program</t>
  </si>
  <si>
    <t xml:space="preserve"> Non- Communicable Diseases Prevention and Control Prog.</t>
  </si>
  <si>
    <t xml:space="preserve"> Family Health and Primary Health Care Programs</t>
  </si>
  <si>
    <t xml:space="preserve"> Environmental and Occupational Health Programs</t>
  </si>
  <si>
    <t xml:space="preserve"> Operation of the Philippine National AIDS Council</t>
  </si>
  <si>
    <t xml:space="preserve"> Health Promotion </t>
  </si>
  <si>
    <t xml:space="preserve"> Health Emergency Preparedness and  Response Prog.</t>
  </si>
  <si>
    <t xml:space="preserve"> Health Facility Planning, Operation and Infra. Devt.</t>
  </si>
  <si>
    <t>National Voluntary Blood Program</t>
  </si>
  <si>
    <t>Health Facilities enhancement program</t>
  </si>
  <si>
    <t>OFFICE OF THE SPECIAL CONCERN</t>
  </si>
  <si>
    <t>Establishment of new as well as the operation,  
maintenance and modernization /expansion of
existing treatment and  rehabilitation centers 
and facilities, subject to the submission 
of special budget pursuant to  Section 35,
Chapter 5, Book VI of EO No. 292</t>
  </si>
  <si>
    <t>TOTAL OSEC - FUND 101</t>
  </si>
  <si>
    <t>FOREIGN ASSISTED PROJECTS - FUND 102</t>
  </si>
  <si>
    <t>OPERATION OF CHD - RELEASE SARO IN CY 2012</t>
  </si>
  <si>
    <t>Womens Health and Safe Motherhood Project II</t>
  </si>
  <si>
    <t xml:space="preserve">     Peso Counterpart</t>
  </si>
  <si>
    <t xml:space="preserve">     Loan Proceeds</t>
  </si>
  <si>
    <t>Development of Sub-Specialty Center for Heart, Lung</t>
  </si>
  <si>
    <t>and Kidney Diseases in Luzon, Visayas and Mindanao</t>
  </si>
  <si>
    <t>Health Sector Development Project</t>
  </si>
  <si>
    <t>Health Sector Reform Projct - KFW Loan</t>
  </si>
  <si>
    <t>GRAND TOTAL - CENTRAL OFFICE</t>
  </si>
  <si>
    <t>CHD HOSPITALS</t>
  </si>
  <si>
    <t>GRAND TOTAL DOH - CONAP</t>
  </si>
  <si>
    <t>RECAP</t>
  </si>
  <si>
    <t>TOTAL HOSPITALS</t>
  </si>
  <si>
    <t>SAOB FOR THE MONTH OF FEBRUARY 2012</t>
  </si>
  <si>
    <t>STATEMENT OF ALLOTMENTS, OBLIGATIONS AND BALANCES</t>
  </si>
  <si>
    <t>REGION</t>
  </si>
  <si>
    <t>CHD &amp; HOSPITAL</t>
  </si>
  <si>
    <t>OBLIGATION</t>
  </si>
  <si>
    <t>BALANCE</t>
  </si>
  <si>
    <t>REMARKS</t>
  </si>
  <si>
    <t>NCR-chd</t>
  </si>
  <si>
    <t>CHD - METRO MANILA</t>
  </si>
  <si>
    <t>*</t>
  </si>
  <si>
    <t>REGULAR APPROPRIATION</t>
  </si>
  <si>
    <t xml:space="preserve">  GAAS</t>
  </si>
  <si>
    <t xml:space="preserve">  Health Regulation</t>
  </si>
  <si>
    <t xml:space="preserve">  Hospital Operation</t>
  </si>
  <si>
    <t>AUTOMATIC APPROPRIATION</t>
  </si>
  <si>
    <t>SPECIAL PURPOSE FUND</t>
  </si>
  <si>
    <t>chd</t>
  </si>
  <si>
    <t>NCR-HOSPITALS</t>
  </si>
  <si>
    <t>HOSPITALS-METRO MANILA</t>
  </si>
  <si>
    <t>Valenzuela General Hospital</t>
  </si>
  <si>
    <t>1.</t>
  </si>
  <si>
    <t>Las Piñas General Hospital and Satellite Trauma Center</t>
  </si>
  <si>
    <t>2.</t>
  </si>
  <si>
    <t>San Lorenzo Ruiz Special Hosp. for Women</t>
  </si>
  <si>
    <t>3.</t>
  </si>
  <si>
    <t>Dr. Jose N. Rodriguez Memo. Hosp.</t>
  </si>
  <si>
    <t>4.</t>
  </si>
  <si>
    <t>CAR-chd</t>
  </si>
  <si>
    <t>CHD- CAR</t>
  </si>
  <si>
    <t>CAR-hospital</t>
  </si>
  <si>
    <t>CAR</t>
  </si>
  <si>
    <t>HOSPITALS-CAR</t>
  </si>
  <si>
    <t>Baguio Gen Hosp &amp; Med. Ctr.</t>
  </si>
  <si>
    <t>Luis Hora Memo. Reg'l Hosp</t>
  </si>
  <si>
    <t>Conner District Hospital</t>
  </si>
  <si>
    <t xml:space="preserve">Far North Luzon General </t>
  </si>
  <si>
    <t>ILOCOS-chd</t>
  </si>
  <si>
    <t>CHD 1- ILOCOS</t>
  </si>
  <si>
    <t>ILOCOS-hospital</t>
  </si>
  <si>
    <t>HOSPITALS- ILOCOS REGION</t>
  </si>
  <si>
    <t>Region 1 Medical Center</t>
  </si>
  <si>
    <t>Mariano Marcos Memorial Hosp. &amp; Medical Ctr.</t>
  </si>
  <si>
    <t>Ilocos Training and Regional Medical   Center</t>
  </si>
  <si>
    <t>CAGAYAN-chd</t>
  </si>
  <si>
    <t>CHD 2 - Cagayan Valley</t>
  </si>
  <si>
    <t>CHD 2 - CAGAYAN VALLEY</t>
  </si>
  <si>
    <t>CAGAYAN-hospital</t>
  </si>
  <si>
    <t>CAGAYAN</t>
  </si>
  <si>
    <t>HOSPITALS- CAGAYAN VALLEY</t>
  </si>
  <si>
    <t>Cagayan Valley Medical Center</t>
  </si>
  <si>
    <t>Veterans General Hospital</t>
  </si>
  <si>
    <t>Southern Isabela General Hosp.</t>
  </si>
  <si>
    <t>Batanes General Hospital</t>
  </si>
  <si>
    <t>CENTRAL LUZON-chd</t>
  </si>
  <si>
    <t>CHD 3 - CENTRAL LUZON</t>
  </si>
  <si>
    <t>CENTRAL LUZON-hospital</t>
  </si>
  <si>
    <t>CENTRAL LUZON</t>
  </si>
  <si>
    <t>HOSPITALS- CENTRAL LUZON</t>
  </si>
  <si>
    <t>Dr. Paulino J. Garcia Memorial Research &amp; Medical Center</t>
  </si>
  <si>
    <t>Talavera Extension Hospital</t>
  </si>
  <si>
    <t>Jose B. Lingad Memorial General Hospital</t>
  </si>
  <si>
    <t>Financial Assistance</t>
  </si>
  <si>
    <t>Mariveles Mental Hospital</t>
  </si>
  <si>
    <t>Bataan Provincial Hospital</t>
  </si>
  <si>
    <t>5.</t>
  </si>
  <si>
    <t>CALABARZON-chd</t>
  </si>
  <si>
    <t>CHD 4-A -CALABARZON</t>
  </si>
  <si>
    <t>CALABARZON-hospital</t>
  </si>
  <si>
    <t>CALABARZON</t>
  </si>
  <si>
    <t>HOSPITALS- CALABARZON</t>
  </si>
  <si>
    <t>Batangas Regional Hospital</t>
  </si>
  <si>
    <t>CALABARZON-total</t>
  </si>
  <si>
    <t>MIMAROPA-chd</t>
  </si>
  <si>
    <t>CHD 4-B- MIMAROPA</t>
  </si>
  <si>
    <t>MIMAROPA-hospital</t>
  </si>
  <si>
    <t>MIMAROPA</t>
  </si>
  <si>
    <t>HOSPITALS- MIMAROPA</t>
  </si>
  <si>
    <t>Culion Sanitarium &amp; Balala Hospital</t>
  </si>
  <si>
    <t>Ospital ng Palawan</t>
  </si>
  <si>
    <t>BICOL-chd</t>
  </si>
  <si>
    <t>CHD 5- BICOL REGION</t>
  </si>
  <si>
    <t>BICOL-hospital</t>
  </si>
  <si>
    <t>HOSPITALS-BICOL REGION</t>
  </si>
  <si>
    <t>Bicol Medical Center</t>
  </si>
  <si>
    <t>Bicol Regional Training &amp; Teaching Hospital</t>
  </si>
  <si>
    <t>Bicol Sanitarium</t>
  </si>
  <si>
    <t>W. VISAYAS-chd</t>
  </si>
  <si>
    <t>CHD 6- WESTERN VISAYAS</t>
  </si>
  <si>
    <t>W. VISAYAS-hospital</t>
  </si>
  <si>
    <t>W. VISAYAS</t>
  </si>
  <si>
    <t>HOSPITALS-WESTERN VISAYAS</t>
  </si>
  <si>
    <t>Western Visayas Medical Center</t>
  </si>
  <si>
    <t>Western Visayas Sanitarium</t>
  </si>
  <si>
    <t>Don Jose S. Monfort Medical Center</t>
  </si>
  <si>
    <t>Corazon Locsin Montelibano Memorial Regional Hospital</t>
  </si>
  <si>
    <t>Corazon Locsin Montelibano Memorial Regional Hospital / Western Visayas Regional Hospital</t>
  </si>
  <si>
    <t>C. VISAYAS-chd</t>
  </si>
  <si>
    <t>CHD 7- CENTRAL VISAYAS</t>
  </si>
  <si>
    <t>C. VISAYAS-hospital</t>
  </si>
  <si>
    <t>HOSPITALS-CENTRALVISAYAS</t>
  </si>
  <si>
    <t>Vicente Sotto Sr. Memorial Medical Center</t>
  </si>
  <si>
    <t>Gov. Celestino Gallares Memorial Hospital</t>
  </si>
  <si>
    <t>St. Anthony Mother &amp; Child Hospital</t>
  </si>
  <si>
    <t>Eversly Child Sanitarium</t>
  </si>
  <si>
    <t>Eversley Child Sanitarium</t>
  </si>
  <si>
    <t>Talisay District Hospital</t>
  </si>
  <si>
    <t>Don Emilio Del Valle Memorial Hospital</t>
  </si>
  <si>
    <t>6.</t>
  </si>
  <si>
    <t>E. VISAYAS-chd</t>
  </si>
  <si>
    <t>CHD 8- EASTERN VISAYAS</t>
  </si>
  <si>
    <t>E. VISAYAS-hospital</t>
  </si>
  <si>
    <t>HOSPITALS-EASTERN VISAYAS</t>
  </si>
  <si>
    <t>Eastern Visayas Regional Medical Center</t>
  </si>
  <si>
    <t>Schistosomiasis Hospital</t>
  </si>
  <si>
    <t>ZAMBOANGA-chd</t>
  </si>
  <si>
    <t>CHD 9- ZAMBOANGA PENINSULA</t>
  </si>
  <si>
    <t>ZAMBOANGA-hospital</t>
  </si>
  <si>
    <t>ZAMBOANGA</t>
  </si>
  <si>
    <t>HOSPITALS-ZAMBOANGA PENINSULA</t>
  </si>
  <si>
    <t>Zamboanga City Medical Center</t>
  </si>
  <si>
    <t xml:space="preserve"> </t>
  </si>
  <si>
    <t>Mindanao Central Sanitarium</t>
  </si>
  <si>
    <t>Sulu Sanitarium</t>
  </si>
  <si>
    <t>Labuan Public Hospital</t>
  </si>
  <si>
    <t>Basilan General Hospital</t>
  </si>
  <si>
    <t>Dr. Jose Rizal Memorial Hospital</t>
  </si>
  <si>
    <t>Margosatubig Regional Hospital</t>
  </si>
  <si>
    <t>7.</t>
  </si>
  <si>
    <t>Provision for Maintenance of two floating clinics</t>
  </si>
  <si>
    <t>8.</t>
  </si>
  <si>
    <t>N. MINDANAO-chd</t>
  </si>
  <si>
    <t>CHD 10- NORTHERN MINDANAO</t>
  </si>
  <si>
    <t>N. MINDANAO-hospital</t>
  </si>
  <si>
    <t>HOSPITALS-NORTHERN MINDANAO</t>
  </si>
  <si>
    <t>Northern Mindanao Medical Center</t>
  </si>
  <si>
    <t>Mayor Hilarion A. Ramiro Sr. Regional Training &amp; Teaching Hospital</t>
  </si>
  <si>
    <t>Amai Pakpak Medical Center</t>
  </si>
  <si>
    <t>DAVAO-chd</t>
  </si>
  <si>
    <t>CHD 11- DAVAO REGION</t>
  </si>
  <si>
    <t>DAVAO-hospital</t>
  </si>
  <si>
    <t>HOSPITALS-DAVAO REGION</t>
  </si>
  <si>
    <t>Southern Philippines Medical Center</t>
  </si>
  <si>
    <t>Davao Regional Hospital</t>
  </si>
  <si>
    <t>SOCCSARGEN-chd</t>
  </si>
  <si>
    <t>CHD 12- SOCCSARGEN</t>
  </si>
  <si>
    <t>SOCCSARGEN-hospital</t>
  </si>
  <si>
    <t>Cotobato Regional &amp; Medical Center</t>
  </si>
  <si>
    <t>Cotabato Regional &amp; Medical Center</t>
  </si>
  <si>
    <t>Cotobato Sanitarium</t>
  </si>
  <si>
    <t>Cotabato Sanitarium</t>
  </si>
  <si>
    <t>CARAGA-chd</t>
  </si>
  <si>
    <t>CHD-CARAGA</t>
  </si>
  <si>
    <t>CARAGA-hospital</t>
  </si>
  <si>
    <t>HOSPITALS-CARAGA</t>
  </si>
  <si>
    <t>Caraga Regional Hospital</t>
  </si>
  <si>
    <t>Adela Serra Ty Memo. Med. Center</t>
  </si>
  <si>
    <t>JOSE REYES  MEMORIAL MEDICAL CENTER</t>
  </si>
  <si>
    <t>Jose Reyes Memorial Medical Center</t>
  </si>
  <si>
    <t>RIZAL MEDICAL CENTER</t>
  </si>
  <si>
    <t>Rizal Medical Center</t>
  </si>
  <si>
    <t>EAST AVENUE MEDICAL CENTER</t>
  </si>
  <si>
    <t>3</t>
  </si>
  <si>
    <t>East Avenue Medical Center</t>
  </si>
  <si>
    <t>QUIRINO MEMORIAL MEDICAL CENTER</t>
  </si>
  <si>
    <t>4</t>
  </si>
  <si>
    <t>Quirino Memorial Medical Center</t>
  </si>
  <si>
    <t>TONDO MEDICAL CENTER</t>
  </si>
  <si>
    <t>5</t>
  </si>
  <si>
    <t>Tondo Medical Center</t>
  </si>
  <si>
    <t>Jose Fabella Memorial Hospital</t>
  </si>
  <si>
    <t>6</t>
  </si>
  <si>
    <t>National Childrens Hospital</t>
  </si>
  <si>
    <t>7</t>
  </si>
  <si>
    <t>National Center for Mental Health</t>
  </si>
  <si>
    <t>8</t>
  </si>
  <si>
    <t>Philippine Orthopedic Center</t>
  </si>
  <si>
    <t>9</t>
  </si>
  <si>
    <t>San Lazaro Hospital</t>
  </si>
  <si>
    <t>10</t>
  </si>
  <si>
    <t>Research Institute for Tropical Medicine</t>
  </si>
  <si>
    <t>11</t>
  </si>
  <si>
    <t>Amang Rodriguez Medical Center</t>
  </si>
  <si>
    <t>12</t>
  </si>
  <si>
    <t>SPECIAL HOSPITALS-total</t>
  </si>
  <si>
    <t>total special hospitals</t>
  </si>
  <si>
    <t>TOTAL SPECIAL HOSPITALS</t>
  </si>
  <si>
    <t>BUREAUS-LUZON</t>
  </si>
  <si>
    <t>BFAD-LUZON</t>
  </si>
  <si>
    <t>BUREAUS-VISYAS</t>
  </si>
  <si>
    <t>BFAD-VISAYAS</t>
  </si>
  <si>
    <t>BUREAUS-MINDANAO</t>
  </si>
  <si>
    <t>BFAD-DAVAO</t>
  </si>
  <si>
    <t>BUREAUS-total</t>
  </si>
  <si>
    <t>total bureaus</t>
  </si>
  <si>
    <t>TOTAL BUREAUS</t>
  </si>
  <si>
    <t>QUARANTINE-tl</t>
  </si>
  <si>
    <t>QUARANTINE</t>
  </si>
  <si>
    <t>TOTAL QUARANTINE</t>
  </si>
  <si>
    <t>tl</t>
  </si>
  <si>
    <t>SUMMARY</t>
  </si>
  <si>
    <t>TL CHD</t>
  </si>
  <si>
    <t>TOTAL CHD'S</t>
  </si>
  <si>
    <t>SUB-TOTAL FOR CHD'S</t>
  </si>
  <si>
    <t>TL RETAINED HOSPITALS</t>
  </si>
  <si>
    <t>TOTAL RETAINED HOSPITALS</t>
  </si>
  <si>
    <t>SUB-TOTAL FOR RETAINED HOSPITALS</t>
  </si>
  <si>
    <t>TL SPECIAL HOSPITALS</t>
  </si>
  <si>
    <t>SUB-TOTAL FOR SPECIAL HOSPITALS</t>
  </si>
  <si>
    <t>TL BUREAUS</t>
  </si>
  <si>
    <t>TL QUARANTINE</t>
  </si>
  <si>
    <t>TL OSEC</t>
  </si>
  <si>
    <t>TOTAL OSEC</t>
  </si>
  <si>
    <t>1. REGULAR APPROPRIATION</t>
  </si>
  <si>
    <t>TL FAPS</t>
  </si>
  <si>
    <t>TOTAL FAPS</t>
  </si>
  <si>
    <t>TOTAL FOREIGN ASSISTED  PROJECTS</t>
  </si>
  <si>
    <t>grand tl</t>
  </si>
  <si>
    <t>grand total</t>
  </si>
  <si>
    <t>RLIP</t>
  </si>
  <si>
    <t>Custom Duties and Taxes</t>
  </si>
  <si>
    <t>Franchise Taxes</t>
  </si>
  <si>
    <t>MPBF</t>
  </si>
  <si>
    <t>PGF</t>
  </si>
  <si>
    <t>PDAF</t>
  </si>
  <si>
    <t xml:space="preserve">GRAND TOTAL </t>
  </si>
  <si>
    <t>Noted by:</t>
  </si>
  <si>
    <t>LAUREANO C. CRUZ</t>
  </si>
  <si>
    <t>OIC, Finance Service</t>
  </si>
  <si>
    <t>total (c</t>
  </si>
  <si>
    <t>CHD</t>
  </si>
  <si>
    <t>HOSPITAL</t>
  </si>
  <si>
    <t>SPECIAL</t>
  </si>
  <si>
    <t>STATEMENT OF ALLOTMENT, OBLIGATIONS AND BALANCES</t>
  </si>
  <si>
    <t>NCr-total</t>
  </si>
  <si>
    <t>TOTAL (CHD CAR)</t>
  </si>
  <si>
    <t>TOTAL (CHD ILOCOS)</t>
  </si>
  <si>
    <t>ILOCOS</t>
  </si>
  <si>
    <t>Sales From Non-Serviceable  Property</t>
  </si>
  <si>
    <t>TOTAL (CHD CAGAYAN VALLEY)</t>
  </si>
  <si>
    <t>CAGAYAN-total</t>
  </si>
  <si>
    <t>TOTAL (CHD CENTRAL LUZON)</t>
  </si>
  <si>
    <t>TOTAL (CHD CALABARZON)</t>
  </si>
  <si>
    <t>TOTAL (CHD MIMAROPA)</t>
  </si>
  <si>
    <t>TOTAL (CHD BICOL REGION)</t>
  </si>
  <si>
    <t>BICOL</t>
  </si>
  <si>
    <t>TOTAL (CHD WESTERN VISAYAS)</t>
  </si>
  <si>
    <t>TOTAL (CHD CENTRAL VISAYAS)</t>
  </si>
  <si>
    <t>C. VISAYAS</t>
  </si>
  <si>
    <t>TOTAL (CHD EASTERN VISAYAS)</t>
  </si>
  <si>
    <t>E. VISAYAS</t>
  </si>
  <si>
    <t>TOTAL (CHD ZAMBOANGA PENINSULA)</t>
  </si>
  <si>
    <t>TOTAL (CHD NORTHERN MINDANAO)</t>
  </si>
  <si>
    <t>N. MINDANAO</t>
  </si>
  <si>
    <t>TOTAL (CHD DAVAO REGION)</t>
  </si>
  <si>
    <t>DAVAO</t>
  </si>
  <si>
    <t>SOCCSARGEN</t>
  </si>
  <si>
    <t>TOTAL (CHD CARAGA)</t>
  </si>
  <si>
    <t xml:space="preserve">   b. Health Sector Reform Project - KFW Loan</t>
  </si>
  <si>
    <t xml:space="preserve">     c. Local health assistance including  health systems development 
         and puflic health program support </t>
  </si>
  <si>
    <t>TOTAL CHD PROPER</t>
  </si>
  <si>
    <t xml:space="preserve">National Pharmaceutical Policy Development including provision of drugs and medicines, medical and dental supplies to make affordable   quality drugs available </t>
  </si>
  <si>
    <t>NOTE:</t>
  </si>
  <si>
    <t>CURRENT YEAR 2012</t>
  </si>
  <si>
    <t>CONAP YEAR 2012</t>
  </si>
  <si>
    <t>SPECIAL &amp; REGIONAL HOSPITALS</t>
  </si>
  <si>
    <t>CHD'S &amp; RETAINED HOSPITALS</t>
  </si>
  <si>
    <t>METRO MANILA HOSPITALS - USEC HERBOSA</t>
  </si>
  <si>
    <t>NCR &amp; SOUTHERN LUZON - USEC HERBOSA</t>
  </si>
  <si>
    <t>NORTHERN &amp; CENTRAL LUZON CLUSTER (USEC. BAYUGO)</t>
  </si>
  <si>
    <t>VISAYAS - ASEC UBIAL</t>
  </si>
  <si>
    <t>MINDANAO - ASEC BUSUEGO</t>
  </si>
  <si>
    <t xml:space="preserve">FINANCIAL REPORT OF OPERATIONS </t>
  </si>
  <si>
    <t xml:space="preserve">DEPARTMENT OF HEALTH </t>
  </si>
  <si>
    <t>OFFICE OF THE SECRETARY</t>
  </si>
  <si>
    <t>CY 2012 CURRENT APPROPRIATIONS</t>
  </si>
  <si>
    <t>P/P/A</t>
  </si>
  <si>
    <t>PURPOSE</t>
  </si>
  <si>
    <t>ALLOT.</t>
  </si>
  <si>
    <t>ALLOTMENT AVAILABLE</t>
  </si>
  <si>
    <t>REALIGNMENT</t>
  </si>
  <si>
    <t>OBLIGATIONS</t>
  </si>
  <si>
    <t>UNOBLIGATED</t>
  </si>
  <si>
    <t>CODE</t>
  </si>
  <si>
    <t>BALANCE
PREVIOUS
QUARTER</t>
  </si>
  <si>
    <t>THIS
QUARTER</t>
  </si>
  <si>
    <t>INCURRED
THIS QUARTER</t>
  </si>
  <si>
    <t>BALANCE OF
ALLOTMENT</t>
  </si>
  <si>
    <t>I. GENERAL ADMINISTRATION AND SUPPORT SERVICES</t>
  </si>
  <si>
    <t>II. SUPPORT TO OPERATIONS</t>
  </si>
  <si>
    <t>A.II.a</t>
  </si>
  <si>
    <t xml:space="preserve"> Formulation and Development of National Health Policies
    and Plans including Essential National Health Research</t>
  </si>
  <si>
    <t>A.II.b</t>
  </si>
  <si>
    <t>A.II.c.1</t>
  </si>
  <si>
    <t xml:space="preserve"> Health Human Resource Development</t>
  </si>
  <si>
    <t>A.II.c.2</t>
  </si>
  <si>
    <t>Provision for a pool of 60 Resident Physician</t>
  </si>
  <si>
    <t>A.II.c.3</t>
  </si>
  <si>
    <t>Provision for a pool of 136 Medical Specialist II</t>
  </si>
  <si>
    <t>A.II.c.4</t>
  </si>
  <si>
    <t>Implementation of Doctor to the Barrios and RHPP</t>
  </si>
  <si>
    <t>BREAKDOWN</t>
  </si>
  <si>
    <t>A.II.d</t>
  </si>
  <si>
    <t xml:space="preserve"> Development of Policies, Support Mechanisms
 and  Collaboration for International Health Cooperation </t>
  </si>
  <si>
    <t>A.II.e.1</t>
  </si>
  <si>
    <t>Local Health Systems Development Assistance</t>
  </si>
  <si>
    <t>A.II.e.2</t>
  </si>
  <si>
    <t xml:space="preserve">Health System Development Program including
Policy </t>
  </si>
  <si>
    <t>A.II.f.2</t>
  </si>
  <si>
    <t>Assistance to Philippine Tuberculosis Society</t>
  </si>
  <si>
    <t>A.II.f.3</t>
  </si>
  <si>
    <t>Assistance to Central Luzon Drug Rehabilitation Center</t>
  </si>
  <si>
    <t>III. OPERATIONS</t>
  </si>
  <si>
    <t>A.III.a.2</t>
  </si>
  <si>
    <t>A.III.a.5</t>
  </si>
  <si>
    <t xml:space="preserve">     5. National Pharmaceutical Policy Development 
         including provision of drugs and medicines, medical
         and dental supplies to make affordable quality drugs
         available </t>
  </si>
  <si>
    <t>A.III.b.1</t>
  </si>
  <si>
    <t>Epidemiology and Disease Surveillance</t>
  </si>
  <si>
    <t>A.III.b.2.a</t>
  </si>
  <si>
    <t xml:space="preserve"> Public Health Development Program including
 formulation of Public Health Policies and Quality
 Assurance </t>
  </si>
  <si>
    <t>A.III.b.2.b.1</t>
  </si>
  <si>
    <t xml:space="preserve"> Elimination of diseases as public health threat such 
 as malaria, schistosomiasis,  leprosy and filariasis</t>
  </si>
  <si>
    <t>A.III.b.2.b.2</t>
  </si>
  <si>
    <t>Rabies Control Program</t>
  </si>
  <si>
    <t>A.III.b.2.b.3.a.1</t>
  </si>
  <si>
    <t>Expanded Program on Immunization</t>
  </si>
  <si>
    <t>A.III.b.2.b.3.b</t>
  </si>
  <si>
    <t xml:space="preserve"> Tuberculosis  Control Program</t>
  </si>
  <si>
    <t>A.III.b.2.b.3.c</t>
  </si>
  <si>
    <t xml:space="preserve"> Other infectious diseases and emerging re-emerging 
 diseases including HIV/AIDS, dengue, food and water 
borne disases</t>
  </si>
  <si>
    <t>A.III.b.2.c</t>
  </si>
  <si>
    <t xml:space="preserve"> Non-Communicable Disease Prevention and 
 Control including P25 Million for Breast Cancer</t>
  </si>
  <si>
    <t>A.III.b.2.d</t>
  </si>
  <si>
    <t>Family Health including Family Planning</t>
  </si>
  <si>
    <t>A.III.b.2.e</t>
  </si>
  <si>
    <t>Environmental and Occupational Health</t>
  </si>
  <si>
    <t>A.III.b.3</t>
  </si>
  <si>
    <t>Operation of the PNAC Secretariat</t>
  </si>
  <si>
    <t>A.III.b.4</t>
  </si>
  <si>
    <t>Health Promotion</t>
  </si>
  <si>
    <t>A.III.b.5</t>
  </si>
  <si>
    <t xml:space="preserve"> Health Emergency Management including 
 provision of  emergency drugs and supplies</t>
  </si>
  <si>
    <t>A.III.b.6.a</t>
  </si>
  <si>
    <t xml:space="preserve">Formulation of Policies, Standards, and Plans
for Hospital and Other Health Facilities </t>
  </si>
  <si>
    <t>A.III.b.6.b</t>
  </si>
  <si>
    <t>National Voluntary Blood Services Program 
and Operation of  Blood Centers</t>
  </si>
  <si>
    <t>A.III.b.6.c</t>
  </si>
  <si>
    <t>Health Facilities Enhancement Program</t>
  </si>
  <si>
    <t>A.III.b.8.a</t>
  </si>
  <si>
    <t>Tagaytay City Rehabilitation Center</t>
  </si>
  <si>
    <t>A.III.b.8.b</t>
  </si>
  <si>
    <t>Mandaue City Rehabilitation Center</t>
  </si>
  <si>
    <t>A.III.b.8.c</t>
  </si>
  <si>
    <t>Cagayan de Oro Rehabilitation Center</t>
  </si>
  <si>
    <t>A.III.b.8.d</t>
  </si>
  <si>
    <t>Cebu (PNP) Rehabilitation Center</t>
  </si>
  <si>
    <t>Iloilo (PNP) Rehabilitation Center</t>
  </si>
  <si>
    <t>A.III.b.8.e</t>
  </si>
  <si>
    <t>San Fernando Camrines Sur (PNP) Rehabilitation Center</t>
  </si>
  <si>
    <t>A.III.b.8.g</t>
  </si>
  <si>
    <t>Malinao Regional Drug Rehabilitation Center</t>
  </si>
  <si>
    <t>A.III.b.8.h</t>
  </si>
  <si>
    <t>Bicutan (PNP) Rehabilitation Center</t>
  </si>
  <si>
    <t>A.III.b.8.I</t>
  </si>
  <si>
    <t>Dulag Leyte Rehabilitation Center</t>
  </si>
  <si>
    <t>A.III.b.8.J</t>
  </si>
  <si>
    <t xml:space="preserve">  Establishment of new as well as the operation,  
  maintenance and modernization /expansion of
  existing treatment and  rehabilitation centers 
  and facilities, subject to the submission 
  of special budget pursuant to  Section 35,
  Chapter 5, Book VI of EO No. 292</t>
  </si>
  <si>
    <t>B.I.a</t>
  </si>
  <si>
    <t>LOCALLY FUNDED PROJECT</t>
  </si>
  <si>
    <t>PENSION AND GRATUITY FUND</t>
  </si>
  <si>
    <t>FE</t>
  </si>
  <si>
    <t>GRAND TOTAL , OSEC</t>
  </si>
  <si>
    <t>Prepared by:</t>
  </si>
  <si>
    <t>AGNES D. MARFORI</t>
  </si>
  <si>
    <t>OIC, Budget Division</t>
  </si>
  <si>
    <t>CY 2012  CURRENT APPROPRIATIONS</t>
  </si>
  <si>
    <t>BALANCE PREVIOUS QUARTER</t>
  </si>
  <si>
    <t>THIS QUARTER</t>
  </si>
  <si>
    <t>INCURRED THIS QUARTER</t>
  </si>
  <si>
    <t>BALANCE OF ALLOT</t>
  </si>
  <si>
    <t>GOP</t>
  </si>
  <si>
    <t>LP</t>
  </si>
  <si>
    <t>B.II.a</t>
  </si>
  <si>
    <t>B.II.b</t>
  </si>
  <si>
    <t>Prepared by :</t>
  </si>
  <si>
    <t>Approved by:</t>
  </si>
  <si>
    <t>CY 2011 CONTINUING APPROPRIATIONS</t>
  </si>
  <si>
    <t>A.II.f.1</t>
  </si>
  <si>
    <t>Subsidy to Indigent Patients for confinement to
Specialty Hospitals</t>
  </si>
  <si>
    <t>A.III.b.2.b.3.d</t>
  </si>
  <si>
    <t>A.III.b.2.b.3.e</t>
  </si>
  <si>
    <t>A.III.b.8.k</t>
  </si>
  <si>
    <t>OPERATION OF CHD</t>
  </si>
  <si>
    <t>OPERATION OF SPECIAL HOSPITALS</t>
  </si>
  <si>
    <t>Unprogrammed Fund - DTTB</t>
  </si>
  <si>
    <t>e-GOVERNMENT FUND</t>
  </si>
  <si>
    <t>TOTAL SPECIAL PURPOSE FUND</t>
  </si>
  <si>
    <t>TOTAL OFFICE OF THE SECRETARY</t>
  </si>
  <si>
    <t>CY 2011  CONTINUING APPROPRIATIONS</t>
  </si>
  <si>
    <t>Help for Catubig Agricultural Advancement Project - JBIC Loan</t>
  </si>
  <si>
    <t xml:space="preserve">B.II.c </t>
  </si>
  <si>
    <t>B.II.d</t>
  </si>
  <si>
    <t>B.II.e</t>
  </si>
  <si>
    <t>As of March 31, 2012</t>
  </si>
  <si>
    <t>SAOB AS OF MARCH 31, 2012</t>
  </si>
  <si>
    <t>TOTAL CHD/HOSPITAL</t>
  </si>
  <si>
    <t>OSEC</t>
  </si>
  <si>
    <t>FAPS</t>
  </si>
  <si>
    <t>REGIONAL HOSPITALS</t>
  </si>
  <si>
    <t xml:space="preserve">         1. Valenzuela Medical Hospital, Secondary (A-200) (IBC- 
            100),Valenzuela, Metro Manila</t>
  </si>
  <si>
    <t xml:space="preserve">         2. Cotabato Sanitarium, Sanitaria (A-250)(IBC- Custodial Care -100;
             General Care-10), Cotabato City</t>
  </si>
  <si>
    <t>CHD 12- SOCCSKSARGEN</t>
  </si>
  <si>
    <t>HOSPITALS-SOCCSKSARGEN</t>
  </si>
  <si>
    <t>Valenzuela Medical Hospital</t>
  </si>
  <si>
    <t>TOTAL (CHD SOCCSKSARGEN)</t>
  </si>
  <si>
    <t xml:space="preserve">THE ADJUSTMENT HAS BEEN MADE TO THE FF. CHD'S/HOSPITALS (COMPARED TO SAOB AS OF MARCH 25, 2012); </t>
  </si>
  <si>
    <t>2. Research Institute for Tropical Medicine - Regular (CO - CONAP)worth P19,209,607.60 was deleted because  it is a 2011 transactions  that was erroneously retained 2012 report.</t>
  </si>
  <si>
    <t>1. Vicente Sotto Sr. Memorial Medical Center - P3,300,000.00 was transfer to PDAF (MOOE-CONAP), because it is erroneously posted to SAA-CONAP 2011.</t>
  </si>
  <si>
    <t>HEALTH SECTOR POLICY SUPPORT PROGRAM
(AECID)</t>
  </si>
  <si>
    <t>CONAP YEAR 2010</t>
  </si>
  <si>
    <t>CURRENT YEAR 2011</t>
  </si>
  <si>
    <t>SAOB FOR THE MONTH OF MARCH 2011</t>
  </si>
  <si>
    <t>CY 2011 GAA</t>
  </si>
  <si>
    <t>REGULAR</t>
  </si>
  <si>
    <t>TOTAL (REGULAR FUND)</t>
  </si>
  <si>
    <t>As of May 31, 2012</t>
  </si>
  <si>
    <t>***</t>
  </si>
  <si>
    <t>****</t>
  </si>
  <si>
    <t>ADJUSTED REGULAR ALLOTMENT</t>
  </si>
  <si>
    <t>Calamity Fund</t>
  </si>
  <si>
    <t>TOTAL (CHD METRO MANILA)</t>
  </si>
  <si>
    <t>TOTAL METRO MANILA HOSPITALS</t>
  </si>
  <si>
    <t>NCR-TOTAL</t>
  </si>
  <si>
    <t>total ncr</t>
  </si>
  <si>
    <t>total-chd mm incl hospital</t>
  </si>
  <si>
    <t>GRAND TOTAL METRO MANILA CHD&amp; HOSPITAL</t>
  </si>
  <si>
    <t>TOTAL CAR HOSPITALS</t>
  </si>
  <si>
    <t>CAR-total</t>
  </si>
  <si>
    <t>total car</t>
  </si>
  <si>
    <t>total-chd car incl hospital</t>
  </si>
  <si>
    <t>GRAND TOTAL CAR CHD &amp; HOSPITALS</t>
  </si>
  <si>
    <t>TOTAL ILOCOS REGION HOSPITALS</t>
  </si>
  <si>
    <t>total ilocos</t>
  </si>
  <si>
    <t>ILOCOS-total</t>
  </si>
  <si>
    <t>total-chd ilocos incl hospital</t>
  </si>
  <si>
    <t>GRAND TOTAL ILOCOS CHD &amp; HOSPITALS</t>
  </si>
  <si>
    <t>TOTAL CAGAYAN VALLEY HOSPITALS</t>
  </si>
  <si>
    <t>total cagayan</t>
  </si>
  <si>
    <t>total-chd cagayan valley incl hospital</t>
  </si>
  <si>
    <t>GRAND TOTAL CAGAYAN VALLEY CHD &amp; HOSPITALS</t>
  </si>
  <si>
    <t>total c. luzon</t>
  </si>
  <si>
    <t>TOTAL CENTRAL LUZON HOSPITALS</t>
  </si>
  <si>
    <t>CENTRAL LUZON-total</t>
  </si>
  <si>
    <t>total-chd central luzon incl hospital</t>
  </si>
  <si>
    <t>GRAND TOTAL CENTRAL LUZON CHD &amp; HOSPITALS</t>
  </si>
  <si>
    <t>total calabarzon</t>
  </si>
  <si>
    <t>TOTAL CALABARZON HOSPITAL</t>
  </si>
  <si>
    <t>total-chd 4a calabarzon incl hospital</t>
  </si>
  <si>
    <t>GRAND TOTAL CALABARZON CHD &amp; HOSPITALS</t>
  </si>
  <si>
    <t>total mimaropa</t>
  </si>
  <si>
    <t>TOTAL MIMAROPA HOSPITALS</t>
  </si>
  <si>
    <t>MIMAROPA-total</t>
  </si>
  <si>
    <t>total-chd 4b mimaropa incl hospital</t>
  </si>
  <si>
    <t>GRAND TOTAL MIMAROPA CHD &amp; HOSPITALS</t>
  </si>
  <si>
    <t>total bicol</t>
  </si>
  <si>
    <t>TOTAL BICOL REGION HOSPITALS</t>
  </si>
  <si>
    <t>BICOL-total</t>
  </si>
  <si>
    <t>total-chd 5 bicol region incl hospital</t>
  </si>
  <si>
    <t>GRAND TOTAL BICOL CHD &amp; HOSPITALS</t>
  </si>
  <si>
    <t>total w. visyas</t>
  </si>
  <si>
    <t>TOTAL WESTERN VISAYAS HOSPITALS</t>
  </si>
  <si>
    <t>W. VISAYAS-total</t>
  </si>
  <si>
    <t>total-chd 6 western visayas incl hospital</t>
  </si>
  <si>
    <t>GRAND TOTAL WESTERN VISAYAS CHD &amp; HOSPITALS</t>
  </si>
  <si>
    <t>total c. visayas</t>
  </si>
  <si>
    <t>TOTAL CENTRAL VISAYAS HOSPITALS</t>
  </si>
  <si>
    <t>C. VISAYAS-total</t>
  </si>
  <si>
    <t>total-chd 7 central visayas incl hospital</t>
  </si>
  <si>
    <t>GRAND TOTAL CENTRAL VISAYAS CHD &amp; HOSPITALS</t>
  </si>
  <si>
    <t>total e. visayas</t>
  </si>
  <si>
    <t>TOTAL EASTERN VISAYAS HOSPITALS</t>
  </si>
  <si>
    <t>E. VISAYAS-total</t>
  </si>
  <si>
    <t>total-chd 8 eastern visayas incl hospital</t>
  </si>
  <si>
    <t>GRAND TOTAL EASTERN VISAYAS CHD &amp; HOSPITALS</t>
  </si>
  <si>
    <t>total zamboanga</t>
  </si>
  <si>
    <t>TOTAL ZAMBOANGA PENINSULA HOSPITALS</t>
  </si>
  <si>
    <t>ZAMBOANGA-total</t>
  </si>
  <si>
    <t>total-chd 9 zamboanga incl hospital</t>
  </si>
  <si>
    <t>GRAND TOTAL ZAMBOANGA PENINSULA CHD &amp; HOSPITALS</t>
  </si>
  <si>
    <t>TOTAL NORTHERN MINDANAO HOSPITALS</t>
  </si>
  <si>
    <t>total n. mindanao</t>
  </si>
  <si>
    <t>N. MINDANAO-total</t>
  </si>
  <si>
    <t>total-chd 10 northern mindanao incl hospital</t>
  </si>
  <si>
    <t>GRAND TOTAL NORTHERN MINDANAO CHD &amp; HOSPITALS</t>
  </si>
  <si>
    <t>TOTAL DAVAO REGION HOSPITALS</t>
  </si>
  <si>
    <t>total davao</t>
  </si>
  <si>
    <t>DAVAO-total</t>
  </si>
  <si>
    <t>total-chd 11 davao region incl hospital</t>
  </si>
  <si>
    <t>GRAND TOTAL DAVAO CHD &amp; HOSPITALS</t>
  </si>
  <si>
    <t>total soccsksargen</t>
  </si>
  <si>
    <t>TOTAL SOCCSKSARGEN HOSPITALS</t>
  </si>
  <si>
    <t>SOCCSARGEN-total</t>
  </si>
  <si>
    <t>total-chd 12 soccsksargen incl hospital</t>
  </si>
  <si>
    <t>GRAND TOTAL SOCCSKSARGEN CHD &amp; HOSPITALS</t>
  </si>
  <si>
    <t>total caraga</t>
  </si>
  <si>
    <t>TOTAL CARAGA HOSPITALS</t>
  </si>
  <si>
    <t>CARAGA-total</t>
  </si>
  <si>
    <t>total-chd caraga incl hospital</t>
  </si>
  <si>
    <t>GRAND TOTAL CARAGA CHD &amp; HOSPITALS</t>
  </si>
  <si>
    <t>total- special hospitals</t>
  </si>
  <si>
    <t>GRAND TOTAL SPECIAL HOSPITALS</t>
  </si>
  <si>
    <t>total- bureaus</t>
  </si>
  <si>
    <t>GRAND TOTAL BUREAUS</t>
  </si>
  <si>
    <t>SAGF-Fund 152</t>
  </si>
  <si>
    <t>GRAND TOTAL QUARANTINE</t>
  </si>
  <si>
    <t>SUB-TOTAL FOR BUREAUS</t>
  </si>
  <si>
    <t>SUB-TOTAL FOR QUARANTINE</t>
  </si>
  <si>
    <t>AUTOMATIC APPROPRIATIONs</t>
  </si>
  <si>
    <t>HSRP-EC GRANT EU (TF 090182)</t>
  </si>
  <si>
    <t xml:space="preserve"> Sustainable Sanitation in East Asia Project (SUSEA)</t>
  </si>
  <si>
    <t>SPECIAL PURPOSE FUNDs</t>
  </si>
  <si>
    <t xml:space="preserve"> E- Government Fund</t>
  </si>
  <si>
    <t>Unprogrammed Fund- DTTB</t>
  </si>
  <si>
    <t>SUB-TOTAL FOR OSEC</t>
  </si>
  <si>
    <t>SUB-TOTAL FOR FAPs</t>
  </si>
  <si>
    <t>OSEC/FAPS</t>
  </si>
  <si>
    <t>GAAS</t>
  </si>
  <si>
    <t>Health Regulation</t>
  </si>
  <si>
    <t>Hospital Operation</t>
  </si>
  <si>
    <t>CY 2012 Released</t>
  </si>
  <si>
    <t>2011 SAA balance</t>
  </si>
  <si>
    <t xml:space="preserve">M </t>
  </si>
  <si>
    <t>Financial  Assistance</t>
  </si>
  <si>
    <t>f</t>
  </si>
  <si>
    <t>x</t>
  </si>
  <si>
    <t>CHD 12- SOCCKSKSARGEN</t>
  </si>
  <si>
    <t xml:space="preserve">   Sales From Non-Serviceable Property</t>
  </si>
  <si>
    <t>1. \</t>
  </si>
  <si>
    <t xml:space="preserve"> AUTOMATIC APPROPRIATION</t>
  </si>
  <si>
    <t xml:space="preserve"> Special Account in the General Fund</t>
  </si>
  <si>
    <t>SUB-ALLOTMENT (CHD/HOSPITALS)</t>
  </si>
  <si>
    <t>Sales From Non-Serviceable Property</t>
  </si>
  <si>
    <t>OSEC &amp; FAPS</t>
  </si>
  <si>
    <t>Results Based M&amp;E Towards Equity &amp; Effectiveness (ME3)</t>
  </si>
  <si>
    <t>Sustainable Sanitation for Asia-SIDA</t>
  </si>
  <si>
    <t>Result Based M &amp; E Towards Equity and Effectiveness (ME3)</t>
  </si>
  <si>
    <t>Health Sector Policy Support Programme Spanish Grant</t>
  </si>
  <si>
    <t>SAOB FOR THE MONTH OF SEPTEMBER 2011</t>
  </si>
  <si>
    <t>Special Hospitals, NCR &amp; Southern Luzon Cluster</t>
  </si>
  <si>
    <t>REALIGNMENT/ ADD'L SARO</t>
  </si>
  <si>
    <t>ADJUSTED APPROPRIATION</t>
  </si>
  <si>
    <t>ADJUSTED ALLOTMENT (PDAF)</t>
  </si>
  <si>
    <t>ADJUSTED ALLOTMENT (Unprogrammed Fund- DTTB)</t>
  </si>
  <si>
    <t>osec adjustment</t>
  </si>
  <si>
    <t>SAOB AS OF December 31, 2011</t>
  </si>
  <si>
    <t>FOR CURRENT YEAR 2011</t>
  </si>
  <si>
    <t>As of December 31, 2011</t>
  </si>
  <si>
    <t>ADJUSTED ALLOTMENT (E-Gov Fund)</t>
  </si>
  <si>
    <t>CY 2010 CONTINUING APPROPRIATION</t>
  </si>
  <si>
    <t>INTERNAL REALIGNMENT ( USE OF SAVINGS TO PAY BENEFITS)</t>
  </si>
  <si>
    <t>Internal realignment P2,224,369.90 - was realignment to SPF &amp; RLIP</t>
  </si>
  <si>
    <t>*SAA MOOE - P283,518,200.00 - sub-alloted to SPF</t>
  </si>
</sst>
</file>

<file path=xl/styles.xml><?xml version="1.0" encoding="utf-8"?>
<styleSheet xmlns="http://schemas.openxmlformats.org/spreadsheetml/2006/main">
  <numFmts count="5">
    <numFmt numFmtId="43" formatCode="_(* #,##0.00_);_(* \(#,##0.00\);_(* &quot;-&quot;??_);_(@_)"/>
    <numFmt numFmtId="164" formatCode="_(* #,##0_);_(* \(#,##0\);_(* &quot;-&quot;??_);_(@_)"/>
    <numFmt numFmtId="165" formatCode="General_)"/>
    <numFmt numFmtId="166" formatCode="_(* #,##0.0000_);_(* \(#,##0.0000\);_(* &quot;-&quot;??_);_(@_)"/>
    <numFmt numFmtId="167" formatCode="0.0%"/>
  </numFmts>
  <fonts count="100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name val="Comic Sans MS"/>
      <family val="4"/>
    </font>
    <font>
      <sz val="10"/>
      <color indexed="8"/>
      <name val="Arial"/>
      <family val="2"/>
    </font>
    <font>
      <sz val="8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 val="singleAccounting"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1"/>
      <color theme="1"/>
      <name val="Comic Sans MS"/>
      <family val="4"/>
    </font>
    <font>
      <sz val="11"/>
      <color theme="1"/>
      <name val="Comic Sans MS"/>
      <family val="4"/>
    </font>
    <font>
      <b/>
      <i/>
      <u/>
      <sz val="11"/>
      <color theme="1"/>
      <name val="Comic Sans MS"/>
      <family val="4"/>
    </font>
    <font>
      <b/>
      <sz val="10"/>
      <color indexed="8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4" tint="-0.249977111117893"/>
      <name val="Calibri"/>
      <family val="2"/>
      <scheme val="minor"/>
    </font>
    <font>
      <b/>
      <sz val="8"/>
      <color theme="3" tint="-0.249977111117893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u val="singleAccounting"/>
      <sz val="11"/>
      <name val="Calibri"/>
      <family val="2"/>
      <scheme val="minor"/>
    </font>
    <font>
      <u/>
      <sz val="11"/>
      <name val="Calibri"/>
      <family val="2"/>
      <scheme val="minor"/>
    </font>
    <font>
      <b/>
      <u/>
      <sz val="11"/>
      <name val="Calibri"/>
      <family val="2"/>
      <scheme val="minor"/>
    </font>
    <font>
      <sz val="10"/>
      <color theme="3" tint="-0.499984740745262"/>
      <name val="Arial"/>
      <family val="2"/>
    </font>
    <font>
      <sz val="11"/>
      <color theme="3" tint="-0.499984740745262"/>
      <name val="Calibri"/>
      <family val="2"/>
      <scheme val="minor"/>
    </font>
    <font>
      <sz val="10"/>
      <color theme="5" tint="-0.499984740745262"/>
      <name val="Arial"/>
      <family val="2"/>
    </font>
    <font>
      <sz val="11"/>
      <color theme="5" tint="-0.499984740745262"/>
      <name val="Calibri"/>
      <family val="2"/>
      <scheme val="minor"/>
    </font>
    <font>
      <b/>
      <sz val="10"/>
      <color theme="5" tint="-0.499984740745262"/>
      <name val="Arial"/>
      <family val="2"/>
    </font>
    <font>
      <sz val="10"/>
      <color theme="5" tint="-0.499984740745262"/>
      <name val="Comic Sans MS"/>
      <family val="4"/>
    </font>
    <font>
      <b/>
      <sz val="8"/>
      <name val="Arial"/>
      <family val="2"/>
    </font>
    <font>
      <b/>
      <i/>
      <sz val="11"/>
      <color theme="5" tint="-0.499984740745262"/>
      <name val="Comic Sans MS"/>
      <family val="4"/>
    </font>
    <font>
      <b/>
      <i/>
      <sz val="11"/>
      <color theme="3" tint="-0.499984740745262"/>
      <name val="Comic Sans MS"/>
      <family val="4"/>
    </font>
    <font>
      <sz val="11"/>
      <color theme="3" tint="-0.499984740745262"/>
      <name val="Comic Sans MS"/>
      <family val="4"/>
    </font>
    <font>
      <b/>
      <i/>
      <u/>
      <sz val="11"/>
      <color theme="3" tint="-0.499984740745262"/>
      <name val="Comic Sans MS"/>
      <family val="4"/>
    </font>
    <font>
      <b/>
      <sz val="10"/>
      <name val="Comic Sans MS"/>
      <family val="4"/>
    </font>
    <font>
      <b/>
      <sz val="11"/>
      <name val="Calibri"/>
      <family val="2"/>
      <scheme val="minor"/>
    </font>
    <font>
      <b/>
      <i/>
      <sz val="11"/>
      <color theme="5" tint="-0.499984740745262"/>
      <name val="Calibri"/>
      <family val="2"/>
      <scheme val="minor"/>
    </font>
    <font>
      <sz val="11"/>
      <color theme="5" tint="-0.499984740745262"/>
      <name val="Comic Sans MS"/>
      <family val="4"/>
    </font>
    <font>
      <b/>
      <i/>
      <u/>
      <sz val="11"/>
      <color theme="5" tint="-0.499984740745262"/>
      <name val="Comic Sans MS"/>
      <family val="4"/>
    </font>
    <font>
      <b/>
      <sz val="10"/>
      <color theme="1"/>
      <name val="Arial"/>
      <family val="2"/>
    </font>
    <font>
      <b/>
      <i/>
      <sz val="10"/>
      <color theme="8" tint="-0.499984740745262"/>
      <name val="Comic Sans MS"/>
      <family val="4"/>
    </font>
    <font>
      <b/>
      <i/>
      <sz val="10"/>
      <color theme="8" tint="-0.499984740745262"/>
      <name val="Calibri"/>
      <family val="2"/>
      <scheme val="minor"/>
    </font>
    <font>
      <sz val="10"/>
      <color theme="8" tint="-0.499984740745262"/>
      <name val="Arial"/>
      <family val="2"/>
    </font>
    <font>
      <sz val="10"/>
      <color theme="8" tint="-0.499984740745262"/>
      <name val="Calibri"/>
      <family val="2"/>
      <scheme val="minor"/>
    </font>
    <font>
      <sz val="10"/>
      <color theme="1"/>
      <name val="Comic Sans MS"/>
      <family val="4"/>
    </font>
    <font>
      <b/>
      <i/>
      <sz val="10"/>
      <color theme="1"/>
      <name val="Calibri"/>
      <family val="2"/>
      <scheme val="minor"/>
    </font>
    <font>
      <b/>
      <sz val="4"/>
      <name val="Arial"/>
      <family val="2"/>
    </font>
    <font>
      <sz val="14"/>
      <name val="Arial"/>
      <family val="2"/>
    </font>
    <font>
      <sz val="10"/>
      <color rgb="FFFF0000"/>
      <name val="Arial"/>
      <family val="2"/>
    </font>
    <font>
      <sz val="14"/>
      <color indexed="8"/>
      <name val="Calibri"/>
      <family val="2"/>
    </font>
    <font>
      <sz val="10"/>
      <color indexed="8"/>
      <name val="Calibri"/>
      <family val="2"/>
    </font>
    <font>
      <sz val="9"/>
      <color indexed="8"/>
      <name val="Calibri"/>
      <family val="2"/>
    </font>
    <font>
      <sz val="11"/>
      <color theme="6" tint="-0.499984740745262"/>
      <name val="Calibri"/>
      <family val="2"/>
      <scheme val="minor"/>
    </font>
    <font>
      <sz val="10"/>
      <color theme="6" tint="-0.499984740745262"/>
      <name val="Arial"/>
      <family val="2"/>
    </font>
    <font>
      <sz val="11"/>
      <color rgb="FFC00000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10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theme="4" tint="-0.499984740745262"/>
      <name val="Calibri"/>
      <family val="2"/>
      <scheme val="minor"/>
    </font>
    <font>
      <sz val="9"/>
      <color theme="4" tint="-0.499984740745262"/>
      <name val="Calibri"/>
      <family val="2"/>
      <scheme val="minor"/>
    </font>
    <font>
      <sz val="9"/>
      <name val="Calibri"/>
      <family val="2"/>
      <scheme val="minor"/>
    </font>
    <font>
      <i/>
      <sz val="9"/>
      <name val="Calibri"/>
      <family val="2"/>
      <scheme val="minor"/>
    </font>
    <font>
      <b/>
      <i/>
      <sz val="9"/>
      <color theme="7" tint="-0.249977111117893"/>
      <name val="Calibri"/>
      <family val="2"/>
      <scheme val="minor"/>
    </font>
    <font>
      <i/>
      <sz val="9"/>
      <color theme="5" tint="-0.499984740745262"/>
      <name val="Calibri"/>
      <family val="2"/>
      <scheme val="minor"/>
    </font>
    <font>
      <sz val="9"/>
      <color theme="5" tint="-0.499984740745262"/>
      <name val="Calibri"/>
      <family val="2"/>
      <scheme val="minor"/>
    </font>
    <font>
      <sz val="9"/>
      <color theme="4" tint="-0.249977111117893"/>
      <name val="Calibri"/>
      <family val="2"/>
      <scheme val="minor"/>
    </font>
    <font>
      <b/>
      <i/>
      <sz val="9"/>
      <name val="Calibri"/>
      <family val="2"/>
      <scheme val="minor"/>
    </font>
    <font>
      <b/>
      <i/>
      <sz val="9"/>
      <color theme="4" tint="-0.249977111117893"/>
      <name val="Calibri"/>
      <family val="2"/>
      <scheme val="minor"/>
    </font>
    <font>
      <b/>
      <sz val="9"/>
      <color theme="4" tint="-0.249977111117893"/>
      <name val="Calibri"/>
      <family val="2"/>
      <scheme val="minor"/>
    </font>
    <font>
      <b/>
      <sz val="9"/>
      <color theme="5" tint="-0.249977111117893"/>
      <name val="Calibri"/>
      <family val="2"/>
      <scheme val="minor"/>
    </font>
    <font>
      <b/>
      <i/>
      <sz val="9"/>
      <color theme="5" tint="-0.249977111117893"/>
      <name val="Calibri"/>
      <family val="2"/>
      <scheme val="minor"/>
    </font>
    <font>
      <b/>
      <sz val="9"/>
      <color theme="5" tint="-0.499984740745262"/>
      <name val="Calibri"/>
      <family val="2"/>
      <scheme val="minor"/>
    </font>
    <font>
      <b/>
      <i/>
      <sz val="9"/>
      <color theme="8" tint="-0.249977111117893"/>
      <name val="Calibri"/>
      <family val="2"/>
      <scheme val="minor"/>
    </font>
    <font>
      <b/>
      <sz val="9"/>
      <color theme="8" tint="-0.249977111117893"/>
      <name val="Calibri"/>
      <family val="2"/>
      <scheme val="minor"/>
    </font>
    <font>
      <sz val="9"/>
      <color theme="5" tint="-0.249977111117893"/>
      <name val="Calibri"/>
      <family val="2"/>
      <scheme val="minor"/>
    </font>
    <font>
      <i/>
      <sz val="9"/>
      <color theme="5" tint="-0.249977111117893"/>
      <name val="Calibri"/>
      <family val="2"/>
      <scheme val="minor"/>
    </font>
    <font>
      <b/>
      <sz val="9"/>
      <color theme="3" tint="-0.249977111117893"/>
      <name val="Calibri"/>
      <family val="2"/>
      <scheme val="minor"/>
    </font>
    <font>
      <b/>
      <i/>
      <sz val="9"/>
      <color theme="5" tint="-0.499984740745262"/>
      <name val="Calibri"/>
      <family val="2"/>
      <scheme val="minor"/>
    </font>
    <font>
      <b/>
      <sz val="9"/>
      <color theme="7" tint="-0.249977111117893"/>
      <name val="Calibri"/>
      <family val="2"/>
      <scheme val="minor"/>
    </font>
    <font>
      <sz val="9"/>
      <color theme="7" tint="-0.249977111117893"/>
      <name val="Calibri"/>
      <family val="2"/>
      <scheme val="minor"/>
    </font>
    <font>
      <i/>
      <sz val="9"/>
      <color theme="7" tint="-0.249977111117893"/>
      <name val="Calibri"/>
      <family val="2"/>
      <scheme val="minor"/>
    </font>
    <font>
      <b/>
      <sz val="9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b/>
      <u/>
      <sz val="12"/>
      <color theme="6" tint="-0.499984740745262"/>
      <name val="Calibri"/>
      <family val="2"/>
      <scheme val="minor"/>
    </font>
    <font>
      <b/>
      <i/>
      <sz val="9"/>
      <color rgb="FFFF0000"/>
      <name val="Calibri"/>
      <family val="2"/>
      <scheme val="minor"/>
    </font>
    <font>
      <sz val="9"/>
      <color theme="3" tint="-0.249977111117893"/>
      <name val="Calibri"/>
      <family val="2"/>
      <scheme val="minor"/>
    </font>
    <font>
      <b/>
      <i/>
      <u/>
      <sz val="12"/>
      <color theme="6" tint="-0.499984740745262"/>
      <name val="Calibri"/>
      <family val="2"/>
      <scheme val="minor"/>
    </font>
    <font>
      <b/>
      <i/>
      <sz val="9"/>
      <color theme="3" tint="-0.249977111117893"/>
      <name val="Calibri"/>
      <family val="2"/>
      <scheme val="minor"/>
    </font>
    <font>
      <b/>
      <u/>
      <sz val="9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sz val="10"/>
      <color theme="1"/>
      <name val="Arial"/>
      <family val="2"/>
    </font>
    <font>
      <b/>
      <i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i/>
      <sz val="11"/>
      <color rgb="FFFF00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39997558519241921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</cellStyleXfs>
  <cellXfs count="777">
    <xf numFmtId="0" fontId="0" fillId="0" borderId="0" xfId="0"/>
    <xf numFmtId="0" fontId="1" fillId="0" borderId="0" xfId="0" applyFont="1"/>
    <xf numFmtId="0" fontId="8" fillId="0" borderId="0" xfId="0" applyFont="1"/>
    <xf numFmtId="0" fontId="2" fillId="0" borderId="1" xfId="0" applyFont="1" applyBorder="1"/>
    <xf numFmtId="43" fontId="2" fillId="0" borderId="1" xfId="1" applyFont="1" applyBorder="1"/>
    <xf numFmtId="164" fontId="2" fillId="0" borderId="2" xfId="1" applyNumberFormat="1" applyFont="1" applyBorder="1"/>
    <xf numFmtId="0" fontId="0" fillId="0" borderId="2" xfId="0" applyBorder="1"/>
    <xf numFmtId="0" fontId="2" fillId="0" borderId="1" xfId="0" applyFont="1" applyBorder="1" applyAlignment="1">
      <alignment wrapText="1"/>
    </xf>
    <xf numFmtId="0" fontId="2" fillId="0" borderId="2" xfId="0" applyFont="1" applyBorder="1" applyAlignment="1">
      <alignment vertical="top" wrapText="1"/>
    </xf>
    <xf numFmtId="0" fontId="2" fillId="0" borderId="2" xfId="0" applyFont="1" applyBorder="1" applyAlignment="1">
      <alignment vertical="top"/>
    </xf>
    <xf numFmtId="0" fontId="2" fillId="0" borderId="3" xfId="0" applyFont="1" applyBorder="1" applyAlignment="1">
      <alignment vertical="top" wrapText="1"/>
    </xf>
    <xf numFmtId="0" fontId="2" fillId="0" borderId="2" xfId="0" applyFont="1" applyFill="1" applyBorder="1" applyAlignment="1">
      <alignment vertical="top"/>
    </xf>
    <xf numFmtId="0" fontId="2" fillId="0" borderId="2" xfId="0" applyFont="1" applyFill="1" applyBorder="1" applyAlignment="1">
      <alignment vertical="top" wrapText="1"/>
    </xf>
    <xf numFmtId="0" fontId="2" fillId="0" borderId="3" xfId="0" applyFont="1" applyFill="1" applyBorder="1" applyAlignment="1">
      <alignment vertical="top" wrapText="1"/>
    </xf>
    <xf numFmtId="0" fontId="2" fillId="0" borderId="3" xfId="0" applyFont="1" applyFill="1" applyBorder="1" applyAlignment="1">
      <alignment vertical="top"/>
    </xf>
    <xf numFmtId="165" fontId="2" fillId="0" borderId="2" xfId="0" applyNumberFormat="1" applyFont="1" applyBorder="1" applyAlignment="1" applyProtection="1">
      <alignment horizontal="left" vertical="top"/>
    </xf>
    <xf numFmtId="165" fontId="2" fillId="0" borderId="3" xfId="0" applyNumberFormat="1" applyFont="1" applyBorder="1" applyAlignment="1" applyProtection="1">
      <alignment vertical="top" wrapText="1"/>
    </xf>
    <xf numFmtId="0" fontId="1" fillId="0" borderId="2" xfId="0" applyFont="1" applyBorder="1" applyAlignment="1">
      <alignment vertical="top"/>
    </xf>
    <xf numFmtId="165" fontId="2" fillId="0" borderId="2" xfId="0" applyNumberFormat="1" applyFont="1" applyBorder="1" applyAlignment="1" applyProtection="1">
      <alignment horizontal="left" vertical="top" wrapText="1"/>
    </xf>
    <xf numFmtId="37" fontId="2" fillId="0" borderId="2" xfId="0" applyNumberFormat="1" applyFont="1" applyBorder="1" applyAlignment="1" applyProtection="1">
      <alignment horizontal="left" vertical="top" wrapText="1"/>
    </xf>
    <xf numFmtId="0" fontId="2" fillId="0" borderId="2" xfId="0" applyFont="1" applyBorder="1"/>
    <xf numFmtId="43" fontId="2" fillId="0" borderId="2" xfId="1" applyNumberFormat="1" applyFont="1" applyBorder="1"/>
    <xf numFmtId="43" fontId="0" fillId="0" borderId="0" xfId="0" applyNumberFormat="1"/>
    <xf numFmtId="43" fontId="3" fillId="0" borderId="2" xfId="1" applyNumberFormat="1" applyFont="1" applyBorder="1" applyAlignment="1" applyProtection="1">
      <alignment horizontal="right"/>
    </xf>
    <xf numFmtId="166" fontId="0" fillId="0" borderId="0" xfId="0" applyNumberFormat="1"/>
    <xf numFmtId="43" fontId="2" fillId="0" borderId="2" xfId="1" applyNumberFormat="1" applyFont="1" applyBorder="1" applyAlignment="1" applyProtection="1">
      <alignment horizontal="right"/>
    </xf>
    <xf numFmtId="10" fontId="2" fillId="0" borderId="2" xfId="2" applyNumberFormat="1" applyFont="1" applyBorder="1"/>
    <xf numFmtId="0" fontId="2" fillId="3" borderId="1" xfId="0" applyFont="1" applyFill="1" applyBorder="1"/>
    <xf numFmtId="0" fontId="2" fillId="3" borderId="1" xfId="0" applyFont="1" applyFill="1" applyBorder="1" applyAlignment="1">
      <alignment wrapText="1"/>
    </xf>
    <xf numFmtId="43" fontId="2" fillId="3" borderId="2" xfId="1" applyNumberFormat="1" applyFont="1" applyFill="1" applyBorder="1"/>
    <xf numFmtId="10" fontId="2" fillId="3" borderId="2" xfId="2" applyNumberFormat="1" applyFont="1" applyFill="1" applyBorder="1"/>
    <xf numFmtId="43" fontId="4" fillId="3" borderId="2" xfId="1" applyNumberFormat="1" applyFont="1" applyFill="1" applyBorder="1"/>
    <xf numFmtId="0" fontId="1" fillId="3" borderId="2" xfId="0" applyFont="1" applyFill="1" applyBorder="1" applyAlignment="1">
      <alignment vertical="top"/>
    </xf>
    <xf numFmtId="0" fontId="2" fillId="3" borderId="2" xfId="0" applyFont="1" applyFill="1" applyBorder="1" applyAlignment="1">
      <alignment vertical="top"/>
    </xf>
    <xf numFmtId="0" fontId="2" fillId="3" borderId="2" xfId="0" applyFont="1" applyFill="1" applyBorder="1"/>
    <xf numFmtId="43" fontId="2" fillId="0" borderId="2" xfId="1" applyFont="1" applyBorder="1"/>
    <xf numFmtId="43" fontId="0" fillId="0" borderId="2" xfId="0" applyNumberFormat="1" applyBorder="1"/>
    <xf numFmtId="43" fontId="8" fillId="0" borderId="0" xfId="0" applyNumberFormat="1" applyFont="1"/>
    <xf numFmtId="43" fontId="11" fillId="0" borderId="2" xfId="0" applyNumberFormat="1" applyFont="1" applyBorder="1"/>
    <xf numFmtId="0" fontId="12" fillId="0" borderId="0" xfId="0" applyFont="1"/>
    <xf numFmtId="0" fontId="14" fillId="0" borderId="2" xfId="0" applyFont="1" applyBorder="1"/>
    <xf numFmtId="0" fontId="14" fillId="0" borderId="2" xfId="0" applyFont="1" applyBorder="1" applyAlignment="1">
      <alignment horizontal="left" vertical="center"/>
    </xf>
    <xf numFmtId="0" fontId="14" fillId="0" borderId="2" xfId="0" applyFont="1" applyBorder="1" applyAlignment="1">
      <alignment horizontal="left"/>
    </xf>
    <xf numFmtId="0" fontId="1" fillId="3" borderId="2" xfId="0" applyFont="1" applyFill="1" applyBorder="1"/>
    <xf numFmtId="43" fontId="16" fillId="3" borderId="2" xfId="1" applyNumberFormat="1" applyFont="1" applyFill="1" applyBorder="1"/>
    <xf numFmtId="0" fontId="0" fillId="3" borderId="0" xfId="0" applyFill="1"/>
    <xf numFmtId="0" fontId="7" fillId="3" borderId="0" xfId="0" applyFont="1" applyFill="1"/>
    <xf numFmtId="165" fontId="2" fillId="0" borderId="1" xfId="0" applyNumberFormat="1" applyFont="1" applyBorder="1" applyAlignment="1" applyProtection="1">
      <alignment horizontal="left" vertical="top"/>
    </xf>
    <xf numFmtId="10" fontId="1" fillId="3" borderId="2" xfId="2" applyNumberFormat="1" applyFont="1" applyFill="1" applyBorder="1"/>
    <xf numFmtId="0" fontId="23" fillId="0" borderId="0" xfId="0" applyFont="1"/>
    <xf numFmtId="0" fontId="24" fillId="0" borderId="0" xfId="0" applyFont="1"/>
    <xf numFmtId="43" fontId="24" fillId="0" borderId="0" xfId="0" applyNumberFormat="1" applyFont="1"/>
    <xf numFmtId="166" fontId="24" fillId="0" borderId="0" xfId="0" applyNumberFormat="1" applyFont="1"/>
    <xf numFmtId="43" fontId="25" fillId="0" borderId="0" xfId="0" applyNumberFormat="1" applyFont="1"/>
    <xf numFmtId="167" fontId="24" fillId="0" borderId="0" xfId="2" applyNumberFormat="1" applyFont="1"/>
    <xf numFmtId="43" fontId="1" fillId="0" borderId="0" xfId="1" applyFont="1"/>
    <xf numFmtId="43" fontId="8" fillId="0" borderId="0" xfId="1" applyFont="1"/>
    <xf numFmtId="43" fontId="0" fillId="0" borderId="0" xfId="1" applyFont="1"/>
    <xf numFmtId="43" fontId="12" fillId="0" borderId="0" xfId="1" applyFont="1"/>
    <xf numFmtId="43" fontId="2" fillId="0" borderId="2" xfId="1" applyFont="1" applyBorder="1" applyAlignment="1" applyProtection="1">
      <alignment horizontal="right"/>
    </xf>
    <xf numFmtId="43" fontId="1" fillId="3" borderId="2" xfId="1" applyFont="1" applyFill="1" applyBorder="1" applyAlignment="1">
      <alignment vertical="top"/>
    </xf>
    <xf numFmtId="43" fontId="3" fillId="3" borderId="2" xfId="1" applyFont="1" applyFill="1" applyBorder="1" applyAlignment="1" applyProtection="1">
      <alignment horizontal="right"/>
    </xf>
    <xf numFmtId="43" fontId="2" fillId="0" borderId="2" xfId="1" applyFont="1" applyFill="1" applyBorder="1" applyAlignment="1">
      <alignment vertical="top"/>
    </xf>
    <xf numFmtId="43" fontId="3" fillId="0" borderId="2" xfId="1" applyFont="1" applyBorder="1" applyAlignment="1" applyProtection="1">
      <alignment horizontal="right"/>
    </xf>
    <xf numFmtId="43" fontId="1" fillId="0" borderId="2" xfId="1" applyFont="1" applyBorder="1" applyAlignment="1">
      <alignment vertical="top"/>
    </xf>
    <xf numFmtId="43" fontId="4" fillId="0" borderId="2" xfId="1" applyFont="1" applyBorder="1"/>
    <xf numFmtId="43" fontId="2" fillId="0" borderId="3" xfId="1" applyFont="1" applyBorder="1" applyAlignment="1">
      <alignment vertical="top" wrapText="1"/>
    </xf>
    <xf numFmtId="43" fontId="2" fillId="0" borderId="2" xfId="1" applyFont="1" applyBorder="1" applyAlignment="1">
      <alignment vertical="top"/>
    </xf>
    <xf numFmtId="9" fontId="0" fillId="0" borderId="0" xfId="2" applyFont="1"/>
    <xf numFmtId="9" fontId="2" fillId="0" borderId="2" xfId="2" applyFont="1" applyBorder="1"/>
    <xf numFmtId="9" fontId="4" fillId="0" borderId="2" xfId="2" applyFont="1" applyBorder="1"/>
    <xf numFmtId="9" fontId="4" fillId="3" borderId="2" xfId="2" applyFont="1" applyFill="1" applyBorder="1"/>
    <xf numFmtId="43" fontId="0" fillId="3" borderId="0" xfId="0" applyNumberFormat="1" applyFill="1"/>
    <xf numFmtId="10" fontId="0" fillId="0" borderId="0" xfId="2" applyNumberFormat="1" applyFont="1" applyAlignment="1">
      <alignment horizontal="center"/>
    </xf>
    <xf numFmtId="43" fontId="2" fillId="0" borderId="1" xfId="1" applyFont="1" applyBorder="1" applyAlignment="1">
      <alignment vertical="center"/>
    </xf>
    <xf numFmtId="10" fontId="2" fillId="0" borderId="2" xfId="2" applyNumberFormat="1" applyFont="1" applyBorder="1" applyAlignment="1">
      <alignment horizontal="center" vertical="center"/>
    </xf>
    <xf numFmtId="10" fontId="24" fillId="0" borderId="0" xfId="2" applyNumberFormat="1" applyFont="1" applyAlignment="1">
      <alignment horizontal="center" vertical="center"/>
    </xf>
    <xf numFmtId="43" fontId="26" fillId="3" borderId="0" xfId="1" applyFont="1" applyFill="1" applyAlignment="1">
      <alignment vertical="center"/>
    </xf>
    <xf numFmtId="43" fontId="24" fillId="0" borderId="0" xfId="1" applyFont="1" applyAlignment="1">
      <alignment vertical="center"/>
    </xf>
    <xf numFmtId="43" fontId="26" fillId="0" borderId="0" xfId="1" applyFont="1" applyAlignment="1">
      <alignment horizontal="center" vertical="center"/>
    </xf>
    <xf numFmtId="43" fontId="24" fillId="0" borderId="0" xfId="1" applyFont="1" applyFill="1" applyAlignment="1">
      <alignment vertical="center"/>
    </xf>
    <xf numFmtId="43" fontId="25" fillId="0" borderId="0" xfId="1" applyFont="1" applyAlignment="1">
      <alignment vertical="center"/>
    </xf>
    <xf numFmtId="43" fontId="25" fillId="3" borderId="0" xfId="1" applyFont="1" applyFill="1" applyAlignment="1">
      <alignment vertical="center"/>
    </xf>
    <xf numFmtId="43" fontId="6" fillId="0" borderId="0" xfId="1" applyFont="1" applyAlignment="1">
      <alignment vertical="center"/>
    </xf>
    <xf numFmtId="10" fontId="1" fillId="3" borderId="2" xfId="2" applyNumberFormat="1" applyFont="1" applyFill="1" applyBorder="1" applyAlignment="1">
      <alignment horizontal="center" vertical="center"/>
    </xf>
    <xf numFmtId="43" fontId="1" fillId="0" borderId="0" xfId="1" applyFont="1" applyAlignment="1">
      <alignment horizontal="left" vertical="center"/>
    </xf>
    <xf numFmtId="43" fontId="1" fillId="0" borderId="0" xfId="1" applyFont="1" applyAlignment="1">
      <alignment vertical="center"/>
    </xf>
    <xf numFmtId="43" fontId="12" fillId="0" borderId="0" xfId="1" applyFont="1" applyAlignment="1">
      <alignment horizontal="left" vertical="center"/>
    </xf>
    <xf numFmtId="43" fontId="2" fillId="4" borderId="1" xfId="1" applyFont="1" applyFill="1" applyBorder="1" applyAlignment="1">
      <alignment horizontal="left" vertical="center"/>
    </xf>
    <xf numFmtId="43" fontId="5" fillId="0" borderId="2" xfId="1" applyFont="1" applyBorder="1" applyAlignment="1" applyProtection="1">
      <alignment horizontal="left" vertical="center"/>
    </xf>
    <xf numFmtId="43" fontId="5" fillId="0" borderId="2" xfId="1" applyFont="1" applyBorder="1" applyAlignment="1" applyProtection="1">
      <alignment horizontal="left" vertical="center" wrapText="1"/>
    </xf>
    <xf numFmtId="43" fontId="5" fillId="0" borderId="2" xfId="1" applyFont="1" applyBorder="1" applyAlignment="1">
      <alignment horizontal="left" vertical="center"/>
    </xf>
    <xf numFmtId="43" fontId="5" fillId="0" borderId="2" xfId="1" applyFont="1" applyBorder="1" applyAlignment="1">
      <alignment horizontal="left" vertical="center" wrapText="1"/>
    </xf>
    <xf numFmtId="43" fontId="5" fillId="0" borderId="1" xfId="1" applyFont="1" applyBorder="1" applyAlignment="1">
      <alignment horizontal="left" vertical="center" wrapText="1"/>
    </xf>
    <xf numFmtId="43" fontId="2" fillId="0" borderId="1" xfId="1" applyFont="1" applyBorder="1" applyAlignment="1">
      <alignment horizontal="left" vertical="center" wrapText="1"/>
    </xf>
    <xf numFmtId="43" fontId="2" fillId="0" borderId="1" xfId="1" applyFont="1" applyBorder="1" applyAlignment="1">
      <alignment horizontal="left" vertical="center"/>
    </xf>
    <xf numFmtId="43" fontId="2" fillId="0" borderId="2" xfId="1" applyFont="1" applyBorder="1" applyAlignment="1">
      <alignment horizontal="left" vertical="center" wrapText="1"/>
    </xf>
    <xf numFmtId="43" fontId="2" fillId="0" borderId="2" xfId="1" applyFont="1" applyBorder="1" applyAlignment="1">
      <alignment horizontal="left" vertical="center"/>
    </xf>
    <xf numFmtId="43" fontId="2" fillId="0" borderId="3" xfId="1" applyFont="1" applyFill="1" applyBorder="1" applyAlignment="1">
      <alignment horizontal="left" vertical="center"/>
    </xf>
    <xf numFmtId="43" fontId="2" fillId="0" borderId="2" xfId="1" applyFont="1" applyBorder="1" applyAlignment="1" applyProtection="1">
      <alignment horizontal="left" vertical="center"/>
    </xf>
    <xf numFmtId="43" fontId="1" fillId="3" borderId="2" xfId="1" applyFont="1" applyFill="1" applyBorder="1" applyAlignment="1">
      <alignment horizontal="left" vertical="center"/>
    </xf>
    <xf numFmtId="43" fontId="2" fillId="0" borderId="3" xfId="1" applyFont="1" applyBorder="1" applyAlignment="1" applyProtection="1">
      <alignment horizontal="left" vertical="center" wrapText="1"/>
    </xf>
    <xf numFmtId="43" fontId="2" fillId="0" borderId="2" xfId="1" applyFont="1" applyBorder="1" applyAlignment="1" applyProtection="1">
      <alignment horizontal="left" vertical="center" wrapText="1"/>
    </xf>
    <xf numFmtId="43" fontId="2" fillId="0" borderId="2" xfId="1" applyFont="1" applyFill="1" applyBorder="1" applyAlignment="1">
      <alignment horizontal="left" vertical="center"/>
    </xf>
    <xf numFmtId="43" fontId="2" fillId="0" borderId="3" xfId="1" applyFont="1" applyFill="1" applyBorder="1" applyAlignment="1" applyProtection="1">
      <alignment horizontal="left" vertical="center" wrapText="1"/>
    </xf>
    <xf numFmtId="43" fontId="0" fillId="0" borderId="2" xfId="1" applyFont="1" applyBorder="1" applyAlignment="1">
      <alignment horizontal="left" vertical="center"/>
    </xf>
    <xf numFmtId="43" fontId="2" fillId="0" borderId="3" xfId="1" applyFont="1" applyBorder="1" applyAlignment="1">
      <alignment horizontal="left" vertical="center" wrapText="1"/>
    </xf>
    <xf numFmtId="43" fontId="15" fillId="0" borderId="2" xfId="1" applyFont="1" applyBorder="1" applyAlignment="1">
      <alignment horizontal="left" vertical="center"/>
    </xf>
    <xf numFmtId="43" fontId="14" fillId="0" borderId="2" xfId="1" applyFont="1" applyBorder="1" applyAlignment="1">
      <alignment horizontal="left" vertical="center"/>
    </xf>
    <xf numFmtId="43" fontId="13" fillId="6" borderId="2" xfId="1" applyFont="1" applyFill="1" applyBorder="1" applyAlignment="1">
      <alignment horizontal="left" vertical="center"/>
    </xf>
    <xf numFmtId="43" fontId="24" fillId="0" borderId="0" xfId="1" applyFont="1" applyAlignment="1">
      <alignment horizontal="left" vertical="center"/>
    </xf>
    <xf numFmtId="43" fontId="0" fillId="0" borderId="0" xfId="1" applyFont="1" applyAlignment="1">
      <alignment horizontal="left" vertical="center"/>
    </xf>
    <xf numFmtId="43" fontId="8" fillId="0" borderId="0" xfId="1" applyFont="1" applyAlignment="1">
      <alignment vertical="center"/>
    </xf>
    <xf numFmtId="43" fontId="23" fillId="0" borderId="0" xfId="1" applyFont="1" applyAlignment="1">
      <alignment vertical="center"/>
    </xf>
    <xf numFmtId="43" fontId="0" fillId="0" borderId="0" xfId="1" applyFont="1" applyAlignment="1">
      <alignment vertical="center"/>
    </xf>
    <xf numFmtId="43" fontId="12" fillId="0" borderId="0" xfId="1" applyFont="1" applyAlignment="1">
      <alignment vertical="center"/>
    </xf>
    <xf numFmtId="43" fontId="2" fillId="0" borderId="2" xfId="1" applyFont="1" applyBorder="1" applyAlignment="1">
      <alignment vertical="center"/>
    </xf>
    <xf numFmtId="43" fontId="2" fillId="0" borderId="2" xfId="1" applyFont="1" applyBorder="1" applyAlignment="1" applyProtection="1">
      <alignment horizontal="right" vertical="center"/>
    </xf>
    <xf numFmtId="43" fontId="2" fillId="0" borderId="2" xfId="1" applyFont="1" applyBorder="1" applyAlignment="1">
      <alignment vertical="center" wrapText="1"/>
    </xf>
    <xf numFmtId="43" fontId="3" fillId="0" borderId="2" xfId="1" applyFont="1" applyBorder="1" applyAlignment="1" applyProtection="1">
      <alignment horizontal="right" vertical="center"/>
    </xf>
    <xf numFmtId="43" fontId="2" fillId="0" borderId="1" xfId="1" applyFont="1" applyBorder="1" applyAlignment="1">
      <alignment vertical="center" wrapText="1"/>
    </xf>
    <xf numFmtId="43" fontId="2" fillId="0" borderId="3" xfId="1" applyFont="1" applyBorder="1" applyAlignment="1">
      <alignment vertical="center" wrapText="1"/>
    </xf>
    <xf numFmtId="43" fontId="2" fillId="0" borderId="2" xfId="1" applyFont="1" applyFill="1" applyBorder="1" applyAlignment="1">
      <alignment vertical="center"/>
    </xf>
    <xf numFmtId="43" fontId="2" fillId="0" borderId="2" xfId="1" applyFont="1" applyFill="1" applyBorder="1" applyAlignment="1">
      <alignment vertical="center" wrapText="1"/>
    </xf>
    <xf numFmtId="43" fontId="2" fillId="0" borderId="3" xfId="1" applyFont="1" applyFill="1" applyBorder="1" applyAlignment="1">
      <alignment vertical="center" wrapText="1"/>
    </xf>
    <xf numFmtId="43" fontId="30" fillId="0" borderId="2" xfId="1" applyFont="1" applyFill="1" applyBorder="1" applyAlignment="1">
      <alignment vertical="center"/>
    </xf>
    <xf numFmtId="43" fontId="30" fillId="0" borderId="2" xfId="1" applyFont="1" applyBorder="1" applyAlignment="1">
      <alignment vertical="center"/>
    </xf>
    <xf numFmtId="43" fontId="31" fillId="0" borderId="0" xfId="1" applyFont="1" applyAlignment="1">
      <alignment vertical="center"/>
    </xf>
    <xf numFmtId="43" fontId="2" fillId="0" borderId="3" xfId="1" applyFont="1" applyFill="1" applyBorder="1" applyAlignment="1">
      <alignment vertical="center"/>
    </xf>
    <xf numFmtId="43" fontId="2" fillId="2" borderId="2" xfId="1" applyFont="1" applyFill="1" applyBorder="1" applyAlignment="1" applyProtection="1">
      <alignment horizontal="right" vertical="center"/>
    </xf>
    <xf numFmtId="43" fontId="2" fillId="4" borderId="2" xfId="1" applyFont="1" applyFill="1" applyBorder="1" applyAlignment="1">
      <alignment vertical="center"/>
    </xf>
    <xf numFmtId="43" fontId="4" fillId="0" borderId="2" xfId="1" applyFont="1" applyBorder="1" applyAlignment="1">
      <alignment vertical="center"/>
    </xf>
    <xf numFmtId="43" fontId="2" fillId="0" borderId="3" xfId="1" applyFont="1" applyBorder="1" applyAlignment="1" applyProtection="1">
      <alignment vertical="center" wrapText="1"/>
    </xf>
    <xf numFmtId="43" fontId="1" fillId="3" borderId="2" xfId="1" applyFont="1" applyFill="1" applyBorder="1" applyAlignment="1">
      <alignment vertical="center"/>
    </xf>
    <xf numFmtId="43" fontId="32" fillId="0" borderId="2" xfId="1" applyFont="1" applyBorder="1" applyAlignment="1">
      <alignment vertical="center"/>
    </xf>
    <xf numFmtId="43" fontId="1" fillId="0" borderId="2" xfId="1" applyFont="1" applyBorder="1" applyAlignment="1">
      <alignment vertical="center"/>
    </xf>
    <xf numFmtId="43" fontId="16" fillId="3" borderId="2" xfId="1" applyFont="1" applyFill="1" applyBorder="1" applyAlignment="1">
      <alignment vertical="center"/>
    </xf>
    <xf numFmtId="43" fontId="7" fillId="3" borderId="0" xfId="1" applyFont="1" applyFill="1" applyAlignment="1">
      <alignment vertical="center"/>
    </xf>
    <xf numFmtId="43" fontId="19" fillId="0" borderId="0" xfId="1" applyFont="1" applyAlignment="1">
      <alignment vertical="center"/>
    </xf>
    <xf numFmtId="43" fontId="27" fillId="3" borderId="0" xfId="1" applyFont="1" applyFill="1" applyAlignment="1">
      <alignment vertical="center"/>
    </xf>
    <xf numFmtId="43" fontId="9" fillId="3" borderId="0" xfId="1" applyFont="1" applyFill="1" applyAlignment="1">
      <alignment vertical="center"/>
    </xf>
    <xf numFmtId="10" fontId="0" fillId="0" borderId="0" xfId="2" applyNumberFormat="1" applyFont="1" applyAlignment="1">
      <alignment horizontal="center" vertical="center"/>
    </xf>
    <xf numFmtId="10" fontId="24" fillId="0" borderId="0" xfId="2" applyNumberFormat="1" applyFont="1" applyFill="1" applyAlignment="1">
      <alignment horizontal="center" vertical="center"/>
    </xf>
    <xf numFmtId="43" fontId="34" fillId="3" borderId="2" xfId="1" applyFont="1" applyFill="1" applyBorder="1" applyAlignment="1" applyProtection="1">
      <alignment horizontal="left" vertical="center"/>
    </xf>
    <xf numFmtId="43" fontId="7" fillId="3" borderId="2" xfId="1" applyFont="1" applyFill="1" applyBorder="1" applyAlignment="1">
      <alignment horizontal="left" vertical="center"/>
    </xf>
    <xf numFmtId="43" fontId="34" fillId="3" borderId="2" xfId="1" applyFont="1" applyFill="1" applyBorder="1" applyAlignment="1">
      <alignment horizontal="left" vertical="center"/>
    </xf>
    <xf numFmtId="0" fontId="5" fillId="0" borderId="2" xfId="1" applyNumberFormat="1" applyFont="1" applyBorder="1" applyAlignment="1" applyProtection="1">
      <alignment horizontal="left" vertical="center" wrapText="1"/>
    </xf>
    <xf numFmtId="43" fontId="34" fillId="3" borderId="1" xfId="1" applyFont="1" applyFill="1" applyBorder="1" applyAlignment="1">
      <alignment horizontal="left" vertical="center" wrapText="1"/>
    </xf>
    <xf numFmtId="43" fontId="1" fillId="3" borderId="1" xfId="1" applyFont="1" applyFill="1" applyBorder="1" applyAlignment="1">
      <alignment horizontal="left" vertical="center" wrapText="1"/>
    </xf>
    <xf numFmtId="43" fontId="30" fillId="0" borderId="1" xfId="1" applyFont="1" applyBorder="1" applyAlignment="1">
      <alignment horizontal="left" vertical="center" wrapText="1"/>
    </xf>
    <xf numFmtId="43" fontId="1" fillId="6" borderId="1" xfId="1" applyFont="1" applyFill="1" applyBorder="1" applyAlignment="1">
      <alignment horizontal="left" vertical="center" wrapText="1"/>
    </xf>
    <xf numFmtId="43" fontId="1" fillId="3" borderId="1" xfId="1" applyFont="1" applyFill="1" applyBorder="1" applyAlignment="1">
      <alignment horizontal="left" vertical="center"/>
    </xf>
    <xf numFmtId="0" fontId="2" fillId="0" borderId="3" xfId="1" applyNumberFormat="1" applyFont="1" applyBorder="1" applyAlignment="1" applyProtection="1">
      <alignment vertical="center" wrapText="1"/>
    </xf>
    <xf numFmtId="43" fontId="1" fillId="3" borderId="3" xfId="1" applyFont="1" applyFill="1" applyBorder="1" applyAlignment="1">
      <alignment horizontal="left" vertical="center" wrapText="1"/>
    </xf>
    <xf numFmtId="10" fontId="2" fillId="4" borderId="1" xfId="2" applyNumberFormat="1" applyFont="1" applyFill="1" applyBorder="1" applyAlignment="1">
      <alignment horizontal="center" vertical="center"/>
    </xf>
    <xf numFmtId="10" fontId="2" fillId="4" borderId="2" xfId="2" applyNumberFormat="1" applyFont="1" applyFill="1" applyBorder="1" applyAlignment="1">
      <alignment horizontal="center" vertical="center"/>
    </xf>
    <xf numFmtId="10" fontId="30" fillId="4" borderId="2" xfId="2" applyNumberFormat="1" applyFont="1" applyFill="1" applyBorder="1" applyAlignment="1">
      <alignment horizontal="center" vertical="center"/>
    </xf>
    <xf numFmtId="10" fontId="1" fillId="6" borderId="2" xfId="2" applyNumberFormat="1" applyFont="1" applyFill="1" applyBorder="1" applyAlignment="1">
      <alignment horizontal="center" vertical="center"/>
    </xf>
    <xf numFmtId="43" fontId="2" fillId="4" borderId="1" xfId="1" applyFont="1" applyFill="1" applyBorder="1" applyAlignment="1">
      <alignment vertical="center"/>
    </xf>
    <xf numFmtId="43" fontId="0" fillId="4" borderId="0" xfId="1" applyFont="1" applyFill="1" applyAlignment="1">
      <alignment vertical="center"/>
    </xf>
    <xf numFmtId="43" fontId="30" fillId="4" borderId="2" xfId="1" applyFont="1" applyFill="1" applyBorder="1" applyAlignment="1">
      <alignment vertical="center"/>
    </xf>
    <xf numFmtId="43" fontId="1" fillId="6" borderId="2" xfId="1" applyFont="1" applyFill="1" applyBorder="1" applyAlignment="1">
      <alignment vertical="center"/>
    </xf>
    <xf numFmtId="43" fontId="7" fillId="6" borderId="0" xfId="1" applyFont="1" applyFill="1" applyAlignment="1">
      <alignment vertical="center"/>
    </xf>
    <xf numFmtId="43" fontId="0" fillId="4" borderId="2" xfId="1" applyFont="1" applyFill="1" applyBorder="1" applyAlignment="1">
      <alignment vertical="center"/>
    </xf>
    <xf numFmtId="43" fontId="0" fillId="0" borderId="2" xfId="1" applyFont="1" applyFill="1" applyBorder="1" applyAlignment="1">
      <alignment vertical="center"/>
    </xf>
    <xf numFmtId="43" fontId="0" fillId="0" borderId="2" xfId="1" applyFont="1" applyBorder="1" applyAlignment="1">
      <alignment vertical="center"/>
    </xf>
    <xf numFmtId="43" fontId="6" fillId="0" borderId="2" xfId="1" applyFont="1" applyBorder="1" applyAlignment="1">
      <alignment vertical="center"/>
    </xf>
    <xf numFmtId="43" fontId="6" fillId="0" borderId="2" xfId="1" applyFont="1" applyFill="1" applyBorder="1" applyAlignment="1">
      <alignment vertical="center"/>
    </xf>
    <xf numFmtId="43" fontId="0" fillId="0" borderId="0" xfId="1" applyFont="1" applyFill="1" applyAlignment="1">
      <alignment vertical="center"/>
    </xf>
    <xf numFmtId="43" fontId="32" fillId="0" borderId="2" xfId="1" applyFont="1" applyBorder="1" applyAlignment="1">
      <alignment horizontal="left" vertical="center"/>
    </xf>
    <xf numFmtId="43" fontId="31" fillId="4" borderId="2" xfId="1" applyFont="1" applyFill="1" applyBorder="1" applyAlignment="1">
      <alignment vertical="center"/>
    </xf>
    <xf numFmtId="43" fontId="31" fillId="4" borderId="0" xfId="1" applyFont="1" applyFill="1" applyAlignment="1">
      <alignment vertical="center"/>
    </xf>
    <xf numFmtId="43" fontId="31" fillId="0" borderId="2" xfId="1" applyFont="1" applyBorder="1" applyAlignment="1">
      <alignment vertical="center"/>
    </xf>
    <xf numFmtId="43" fontId="7" fillId="3" borderId="2" xfId="1" applyFont="1" applyFill="1" applyBorder="1" applyAlignment="1">
      <alignment vertical="center"/>
    </xf>
    <xf numFmtId="43" fontId="1" fillId="0" borderId="2" xfId="1" applyFont="1" applyFill="1" applyBorder="1" applyAlignment="1">
      <alignment vertical="center"/>
    </xf>
    <xf numFmtId="43" fontId="7" fillId="6" borderId="2" xfId="1" applyFont="1" applyFill="1" applyBorder="1" applyAlignment="1">
      <alignment horizontal="left" vertical="center"/>
    </xf>
    <xf numFmtId="43" fontId="7" fillId="6" borderId="2" xfId="1" applyFont="1" applyFill="1" applyBorder="1" applyAlignment="1">
      <alignment vertical="center"/>
    </xf>
    <xf numFmtId="43" fontId="35" fillId="0" borderId="2" xfId="1" applyFont="1" applyBorder="1" applyAlignment="1">
      <alignment horizontal="left" vertical="center"/>
    </xf>
    <xf numFmtId="43" fontId="36" fillId="0" borderId="2" xfId="1" applyFont="1" applyBorder="1" applyAlignment="1">
      <alignment horizontal="left" vertical="center"/>
    </xf>
    <xf numFmtId="43" fontId="29" fillId="0" borderId="2" xfId="1" applyFont="1" applyBorder="1" applyAlignment="1">
      <alignment vertical="center"/>
    </xf>
    <xf numFmtId="43" fontId="28" fillId="0" borderId="2" xfId="1" applyFont="1" applyBorder="1" applyAlignment="1">
      <alignment vertical="center"/>
    </xf>
    <xf numFmtId="43" fontId="28" fillId="4" borderId="2" xfId="1" applyFont="1" applyFill="1" applyBorder="1" applyAlignment="1">
      <alignment vertical="center"/>
    </xf>
    <xf numFmtId="10" fontId="28" fillId="4" borderId="2" xfId="2" applyNumberFormat="1" applyFont="1" applyFill="1" applyBorder="1" applyAlignment="1">
      <alignment horizontal="center" vertical="center"/>
    </xf>
    <xf numFmtId="43" fontId="29" fillId="0" borderId="0" xfId="1" applyFont="1" applyAlignment="1">
      <alignment vertical="center"/>
    </xf>
    <xf numFmtId="43" fontId="37" fillId="0" borderId="2" xfId="1" applyFont="1" applyBorder="1" applyAlignment="1">
      <alignment horizontal="left" vertical="center"/>
    </xf>
    <xf numFmtId="43" fontId="38" fillId="0" borderId="2" xfId="1" applyFont="1" applyBorder="1" applyAlignment="1">
      <alignment horizontal="left" vertical="center"/>
    </xf>
    <xf numFmtId="43" fontId="7" fillId="0" borderId="0" xfId="1" applyFont="1" applyAlignment="1">
      <alignment vertical="center"/>
    </xf>
    <xf numFmtId="43" fontId="1" fillId="3" borderId="5" xfId="1" applyFont="1" applyFill="1" applyBorder="1" applyAlignment="1" applyProtection="1">
      <alignment horizontal="center" vertical="center"/>
    </xf>
    <xf numFmtId="43" fontId="1" fillId="3" borderId="5" xfId="1" applyFont="1" applyFill="1" applyBorder="1" applyAlignment="1" applyProtection="1">
      <alignment vertical="center"/>
    </xf>
    <xf numFmtId="10" fontId="1" fillId="3" borderId="5" xfId="2" applyNumberFormat="1" applyFont="1" applyFill="1" applyBorder="1" applyAlignment="1" applyProtection="1">
      <alignment horizontal="center" vertical="center"/>
    </xf>
    <xf numFmtId="43" fontId="1" fillId="3" borderId="1" xfId="1" applyFont="1" applyFill="1" applyBorder="1" applyAlignment="1">
      <alignment vertical="center"/>
    </xf>
    <xf numFmtId="10" fontId="2" fillId="0" borderId="1" xfId="2" applyNumberFormat="1" applyFont="1" applyBorder="1" applyAlignment="1">
      <alignment horizontal="center" vertical="center"/>
    </xf>
    <xf numFmtId="43" fontId="1" fillId="3" borderId="16" xfId="1" applyFont="1" applyFill="1" applyBorder="1" applyAlignment="1">
      <alignment vertical="center"/>
    </xf>
    <xf numFmtId="10" fontId="1" fillId="3" borderId="16" xfId="2" applyNumberFormat="1" applyFont="1" applyFill="1" applyBorder="1" applyAlignment="1">
      <alignment horizontal="center" vertical="center"/>
    </xf>
    <xf numFmtId="43" fontId="1" fillId="3" borderId="1" xfId="1" applyFont="1" applyFill="1" applyBorder="1" applyAlignment="1">
      <alignment vertical="center" wrapText="1"/>
    </xf>
    <xf numFmtId="10" fontId="1" fillId="0" borderId="2" xfId="2" applyNumberFormat="1" applyFont="1" applyBorder="1" applyAlignment="1">
      <alignment horizontal="center" vertical="center"/>
    </xf>
    <xf numFmtId="43" fontId="1" fillId="0" borderId="1" xfId="1" applyFont="1" applyBorder="1" applyAlignment="1">
      <alignment vertical="center"/>
    </xf>
    <xf numFmtId="0" fontId="7" fillId="0" borderId="0" xfId="0" applyFont="1"/>
    <xf numFmtId="37" fontId="1" fillId="3" borderId="5" xfId="0" applyNumberFormat="1" applyFont="1" applyFill="1" applyBorder="1" applyAlignment="1" applyProtection="1">
      <alignment horizontal="center"/>
    </xf>
    <xf numFmtId="164" fontId="1" fillId="3" borderId="5" xfId="1" applyNumberFormat="1" applyFont="1" applyFill="1" applyBorder="1" applyAlignment="1" applyProtection="1">
      <alignment horizontal="center"/>
    </xf>
    <xf numFmtId="164" fontId="1" fillId="3" borderId="5" xfId="1" applyNumberFormat="1" applyFont="1" applyFill="1" applyBorder="1" applyAlignment="1" applyProtection="1"/>
    <xf numFmtId="0" fontId="1" fillId="3" borderId="1" xfId="0" applyFont="1" applyFill="1" applyBorder="1"/>
    <xf numFmtId="43" fontId="40" fillId="3" borderId="0" xfId="1" applyFont="1" applyFill="1" applyAlignment="1">
      <alignment vertical="center"/>
    </xf>
    <xf numFmtId="43" fontId="9" fillId="0" borderId="0" xfId="1" applyFont="1" applyFill="1" applyAlignment="1">
      <alignment vertical="center"/>
    </xf>
    <xf numFmtId="10" fontId="0" fillId="0" borderId="0" xfId="2" applyNumberFormat="1" applyFont="1" applyFill="1" applyAlignment="1">
      <alignment horizontal="center" vertical="center"/>
    </xf>
    <xf numFmtId="10" fontId="1" fillId="3" borderId="5" xfId="2" applyNumberFormat="1" applyFont="1" applyFill="1" applyBorder="1" applyAlignment="1" applyProtection="1">
      <alignment horizontal="center"/>
    </xf>
    <xf numFmtId="164" fontId="2" fillId="0" borderId="1" xfId="1" applyNumberFormat="1" applyFont="1" applyBorder="1"/>
    <xf numFmtId="43" fontId="2" fillId="0" borderId="1" xfId="1" applyNumberFormat="1" applyFont="1" applyBorder="1"/>
    <xf numFmtId="10" fontId="2" fillId="0" borderId="1" xfId="2" applyNumberFormat="1" applyFont="1" applyBorder="1" applyAlignment="1">
      <alignment horizontal="center"/>
    </xf>
    <xf numFmtId="0" fontId="1" fillId="3" borderId="16" xfId="0" applyFont="1" applyFill="1" applyBorder="1"/>
    <xf numFmtId="10" fontId="1" fillId="3" borderId="16" xfId="2" applyNumberFormat="1" applyFont="1" applyFill="1" applyBorder="1" applyAlignment="1">
      <alignment horizontal="center"/>
    </xf>
    <xf numFmtId="43" fontId="7" fillId="0" borderId="0" xfId="1" applyFont="1" applyAlignment="1"/>
    <xf numFmtId="43" fontId="1" fillId="3" borderId="5" xfId="1" applyFont="1" applyFill="1" applyBorder="1" applyAlignment="1" applyProtection="1">
      <alignment horizontal="center"/>
    </xf>
    <xf numFmtId="43" fontId="1" fillId="3" borderId="16" xfId="1" applyFont="1" applyFill="1" applyBorder="1" applyAlignment="1"/>
    <xf numFmtId="43" fontId="7" fillId="0" borderId="0" xfId="1" applyFont="1"/>
    <xf numFmtId="43" fontId="1" fillId="3" borderId="5" xfId="1" applyFont="1" applyFill="1" applyBorder="1" applyAlignment="1" applyProtection="1"/>
    <xf numFmtId="9" fontId="1" fillId="3" borderId="5" xfId="2" applyFont="1" applyFill="1" applyBorder="1" applyAlignment="1" applyProtection="1">
      <alignment horizontal="center"/>
    </xf>
    <xf numFmtId="43" fontId="2" fillId="0" borderId="1" xfId="1" applyFont="1" applyBorder="1" applyAlignment="1" applyProtection="1">
      <alignment horizontal="right"/>
    </xf>
    <xf numFmtId="9" fontId="2" fillId="0" borderId="1" xfId="2" applyFont="1" applyBorder="1"/>
    <xf numFmtId="43" fontId="1" fillId="3" borderId="16" xfId="1" applyFont="1" applyFill="1" applyBorder="1"/>
    <xf numFmtId="9" fontId="1" fillId="3" borderId="16" xfId="2" applyFont="1" applyFill="1" applyBorder="1"/>
    <xf numFmtId="43" fontId="8" fillId="3" borderId="0" xfId="1" applyFont="1" applyFill="1"/>
    <xf numFmtId="43" fontId="7" fillId="3" borderId="2" xfId="0" applyNumberFormat="1" applyFont="1" applyFill="1" applyBorder="1"/>
    <xf numFmtId="0" fontId="7" fillId="3" borderId="2" xfId="0" applyFont="1" applyFill="1" applyBorder="1"/>
    <xf numFmtId="43" fontId="7" fillId="0" borderId="0" xfId="1" applyFont="1" applyAlignment="1">
      <alignment horizontal="left" vertical="center"/>
    </xf>
    <xf numFmtId="37" fontId="1" fillId="3" borderId="4" xfId="0" applyNumberFormat="1" applyFont="1" applyFill="1" applyBorder="1" applyAlignment="1" applyProtection="1">
      <alignment horizontal="center" vertical="center"/>
    </xf>
    <xf numFmtId="37" fontId="1" fillId="3" borderId="16" xfId="0" applyNumberFormat="1" applyFont="1" applyFill="1" applyBorder="1" applyAlignment="1" applyProtection="1">
      <alignment horizontal="center" vertical="center"/>
    </xf>
    <xf numFmtId="37" fontId="1" fillId="3" borderId="5" xfId="0" applyNumberFormat="1" applyFont="1" applyFill="1" applyBorder="1" applyAlignment="1" applyProtection="1">
      <alignment horizontal="center" vertical="center"/>
    </xf>
    <xf numFmtId="37" fontId="1" fillId="3" borderId="16" xfId="0" applyNumberFormat="1" applyFont="1" applyFill="1" applyBorder="1" applyAlignment="1" applyProtection="1">
      <alignment horizontal="center" vertical="center"/>
    </xf>
    <xf numFmtId="37" fontId="1" fillId="3" borderId="9" xfId="0" applyNumberFormat="1" applyFont="1" applyFill="1" applyBorder="1" applyAlignment="1" applyProtection="1">
      <alignment horizontal="center" vertical="center"/>
    </xf>
    <xf numFmtId="10" fontId="2" fillId="0" borderId="2" xfId="2" applyNumberFormat="1" applyFont="1" applyBorder="1" applyAlignment="1">
      <alignment vertical="center"/>
    </xf>
    <xf numFmtId="10" fontId="2" fillId="3" borderId="2" xfId="2" applyNumberFormat="1" applyFont="1" applyFill="1" applyBorder="1" applyAlignment="1">
      <alignment vertical="center"/>
    </xf>
    <xf numFmtId="43" fontId="30" fillId="0" borderId="2" xfId="1" applyFont="1" applyBorder="1" applyAlignment="1">
      <alignment vertical="center" wrapText="1"/>
    </xf>
    <xf numFmtId="10" fontId="30" fillId="0" borderId="2" xfId="2" applyNumberFormat="1" applyFont="1" applyBorder="1" applyAlignment="1">
      <alignment horizontal="center" vertical="center"/>
    </xf>
    <xf numFmtId="0" fontId="35" fillId="0" borderId="2" xfId="0" applyFont="1" applyBorder="1"/>
    <xf numFmtId="43" fontId="41" fillId="0" borderId="2" xfId="0" applyNumberFormat="1" applyFont="1" applyBorder="1"/>
    <xf numFmtId="0" fontId="31" fillId="0" borderId="0" xfId="0" applyFont="1"/>
    <xf numFmtId="0" fontId="42" fillId="0" borderId="2" xfId="0" applyFont="1" applyBorder="1"/>
    <xf numFmtId="0" fontId="31" fillId="0" borderId="2" xfId="0" applyFont="1" applyBorder="1"/>
    <xf numFmtId="10" fontId="30" fillId="0" borderId="2" xfId="2" applyNumberFormat="1" applyFont="1" applyBorder="1" applyAlignment="1">
      <alignment horizontal="center"/>
    </xf>
    <xf numFmtId="43" fontId="31" fillId="0" borderId="2" xfId="0" applyNumberFormat="1" applyFont="1" applyBorder="1"/>
    <xf numFmtId="0" fontId="43" fillId="0" borderId="2" xfId="0" applyFont="1" applyBorder="1"/>
    <xf numFmtId="10" fontId="44" fillId="4" borderId="2" xfId="2" applyNumberFormat="1" applyFont="1" applyFill="1" applyBorder="1" applyAlignment="1">
      <alignment horizontal="center" vertical="center"/>
    </xf>
    <xf numFmtId="0" fontId="13" fillId="7" borderId="2" xfId="0" applyFont="1" applyFill="1" applyBorder="1"/>
    <xf numFmtId="43" fontId="11" fillId="7" borderId="2" xfId="0" applyNumberFormat="1" applyFont="1" applyFill="1" applyBorder="1"/>
    <xf numFmtId="10" fontId="44" fillId="7" borderId="2" xfId="2" applyNumberFormat="1" applyFont="1" applyFill="1" applyBorder="1" applyAlignment="1">
      <alignment horizontal="center" vertical="center"/>
    </xf>
    <xf numFmtId="0" fontId="7" fillId="7" borderId="0" xfId="0" applyFont="1" applyFill="1"/>
    <xf numFmtId="0" fontId="1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0" fillId="0" borderId="0" xfId="0" applyAlignment="1">
      <alignment vertical="center"/>
    </xf>
    <xf numFmtId="0" fontId="7" fillId="0" borderId="0" xfId="0" applyFont="1" applyAlignment="1">
      <alignment vertical="center"/>
    </xf>
    <xf numFmtId="164" fontId="1" fillId="3" borderId="5" xfId="1" applyNumberFormat="1" applyFont="1" applyFill="1" applyBorder="1" applyAlignment="1" applyProtection="1">
      <alignment horizontal="center" vertical="center"/>
    </xf>
    <xf numFmtId="0" fontId="1" fillId="3" borderId="16" xfId="0" applyFont="1" applyFill="1" applyBorder="1" applyAlignment="1">
      <alignment vertical="center"/>
    </xf>
    <xf numFmtId="43" fontId="2" fillId="0" borderId="1" xfId="1" applyNumberFormat="1" applyFont="1" applyBorder="1" applyAlignment="1">
      <alignment vertical="center"/>
    </xf>
    <xf numFmtId="164" fontId="2" fillId="0" borderId="1" xfId="1" applyNumberFormat="1" applyFont="1" applyBorder="1" applyAlignment="1">
      <alignment vertical="center"/>
    </xf>
    <xf numFmtId="0" fontId="35" fillId="0" borderId="2" xfId="0" applyFont="1" applyBorder="1" applyAlignment="1">
      <alignment vertical="center"/>
    </xf>
    <xf numFmtId="43" fontId="41" fillId="0" borderId="2" xfId="0" applyNumberFormat="1" applyFont="1" applyBorder="1" applyAlignment="1">
      <alignment vertical="center"/>
    </xf>
    <xf numFmtId="0" fontId="41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42" fillId="0" borderId="2" xfId="0" applyFont="1" applyBorder="1" applyAlignment="1">
      <alignment vertical="center"/>
    </xf>
    <xf numFmtId="0" fontId="31" fillId="0" borderId="2" xfId="0" applyFont="1" applyBorder="1" applyAlignment="1">
      <alignment vertical="center"/>
    </xf>
    <xf numFmtId="43" fontId="31" fillId="0" borderId="2" xfId="0" applyNumberFormat="1" applyFont="1" applyBorder="1" applyAlignment="1">
      <alignment vertical="center"/>
    </xf>
    <xf numFmtId="0" fontId="43" fillId="0" borderId="2" xfId="0" applyFont="1" applyBorder="1" applyAlignment="1">
      <alignment vertical="center"/>
    </xf>
    <xf numFmtId="43" fontId="11" fillId="0" borderId="2" xfId="0" applyNumberFormat="1" applyFont="1" applyFill="1" applyBorder="1" applyAlignment="1">
      <alignment vertical="center"/>
    </xf>
    <xf numFmtId="43" fontId="0" fillId="0" borderId="2" xfId="0" applyNumberFormat="1" applyBorder="1" applyAlignment="1">
      <alignment vertical="center"/>
    </xf>
    <xf numFmtId="43" fontId="11" fillId="0" borderId="2" xfId="0" applyNumberFormat="1" applyFont="1" applyBorder="1" applyAlignment="1">
      <alignment vertical="center"/>
    </xf>
    <xf numFmtId="0" fontId="14" fillId="0" borderId="2" xfId="0" applyFont="1" applyBorder="1" applyAlignment="1">
      <alignment vertical="center"/>
    </xf>
    <xf numFmtId="0" fontId="0" fillId="0" borderId="2" xfId="0" applyBorder="1" applyAlignment="1">
      <alignment vertical="center"/>
    </xf>
    <xf numFmtId="43" fontId="0" fillId="0" borderId="0" xfId="0" applyNumberFormat="1" applyAlignment="1">
      <alignment vertical="center"/>
    </xf>
    <xf numFmtId="0" fontId="13" fillId="7" borderId="2" xfId="0" applyFont="1" applyFill="1" applyBorder="1" applyAlignment="1">
      <alignment vertical="center"/>
    </xf>
    <xf numFmtId="43" fontId="11" fillId="7" borderId="2" xfId="0" applyNumberFormat="1" applyFont="1" applyFill="1" applyBorder="1" applyAlignment="1">
      <alignment vertical="center"/>
    </xf>
    <xf numFmtId="10" fontId="2" fillId="7" borderId="2" xfId="2" applyNumberFormat="1" applyFont="1" applyFill="1" applyBorder="1" applyAlignment="1">
      <alignment horizontal="center" vertical="center"/>
    </xf>
    <xf numFmtId="0" fontId="11" fillId="7" borderId="0" xfId="0" applyFont="1" applyFill="1" applyAlignment="1">
      <alignment vertical="center"/>
    </xf>
    <xf numFmtId="0" fontId="0" fillId="7" borderId="0" xfId="0" applyFill="1" applyAlignment="1">
      <alignment vertical="center"/>
    </xf>
    <xf numFmtId="0" fontId="7" fillId="0" borderId="0" xfId="0" applyFont="1" applyAlignment="1">
      <alignment horizontal="center" vertical="center"/>
    </xf>
    <xf numFmtId="0" fontId="45" fillId="0" borderId="2" xfId="0" applyFont="1" applyBorder="1" applyAlignment="1">
      <alignment vertical="center"/>
    </xf>
    <xf numFmtId="43" fontId="46" fillId="0" borderId="2" xfId="0" applyNumberFormat="1" applyFont="1" applyBorder="1" applyAlignment="1">
      <alignment vertical="center"/>
    </xf>
    <xf numFmtId="0" fontId="48" fillId="0" borderId="0" xfId="0" applyFont="1" applyAlignment="1">
      <alignment vertical="center"/>
    </xf>
    <xf numFmtId="0" fontId="49" fillId="0" borderId="2" xfId="0" applyFont="1" applyBorder="1" applyAlignment="1">
      <alignment horizontal="left" vertical="center"/>
    </xf>
    <xf numFmtId="43" fontId="8" fillId="0" borderId="2" xfId="0" applyNumberFormat="1" applyFont="1" applyBorder="1"/>
    <xf numFmtId="43" fontId="50" fillId="0" borderId="2" xfId="0" applyNumberFormat="1" applyFont="1" applyBorder="1"/>
    <xf numFmtId="0" fontId="49" fillId="0" borderId="2" xfId="0" applyFont="1" applyBorder="1" applyAlignment="1">
      <alignment horizontal="left"/>
    </xf>
    <xf numFmtId="10" fontId="47" fillId="4" borderId="2" xfId="2" applyNumberFormat="1" applyFont="1" applyFill="1" applyBorder="1" applyAlignment="1">
      <alignment horizontal="center" vertical="center"/>
    </xf>
    <xf numFmtId="0" fontId="5" fillId="0" borderId="0" xfId="0" applyFont="1"/>
    <xf numFmtId="0" fontId="34" fillId="0" borderId="0" xfId="0" applyFont="1"/>
    <xf numFmtId="0" fontId="5" fillId="0" borderId="0" xfId="0" applyFont="1" applyBorder="1"/>
    <xf numFmtId="0" fontId="34" fillId="0" borderId="5" xfId="0" applyFont="1" applyBorder="1" applyAlignment="1">
      <alignment horizontal="center"/>
    </xf>
    <xf numFmtId="0" fontId="34" fillId="0" borderId="11" xfId="0" applyFont="1" applyBorder="1" applyAlignment="1">
      <alignment horizontal="center"/>
    </xf>
    <xf numFmtId="0" fontId="34" fillId="0" borderId="1" xfId="0" applyFont="1" applyBorder="1" applyAlignment="1">
      <alignment horizontal="center"/>
    </xf>
    <xf numFmtId="0" fontId="34" fillId="0" borderId="17" xfId="0" applyFont="1" applyBorder="1" applyAlignment="1">
      <alignment horizontal="center"/>
    </xf>
    <xf numFmtId="0" fontId="34" fillId="0" borderId="1" xfId="0" applyFont="1" applyBorder="1" applyAlignment="1">
      <alignment horizontal="center" wrapText="1"/>
    </xf>
    <xf numFmtId="0" fontId="34" fillId="0" borderId="17" xfId="0" applyFont="1" applyBorder="1" applyAlignment="1">
      <alignment horizontal="center" wrapText="1"/>
    </xf>
    <xf numFmtId="0" fontId="5" fillId="0" borderId="1" xfId="0" applyFont="1" applyBorder="1"/>
    <xf numFmtId="0" fontId="5" fillId="0" borderId="2" xfId="0" applyFont="1" applyBorder="1"/>
    <xf numFmtId="0" fontId="5" fillId="0" borderId="2" xfId="0" applyFont="1" applyBorder="1" applyAlignment="1">
      <alignment horizontal="left"/>
    </xf>
    <xf numFmtId="0" fontId="34" fillId="0" borderId="2" xfId="0" applyFont="1" applyBorder="1" applyAlignment="1">
      <alignment horizontal="center"/>
    </xf>
    <xf numFmtId="0" fontId="51" fillId="0" borderId="2" xfId="0" applyFont="1" applyBorder="1" applyAlignment="1">
      <alignment horizontal="center"/>
    </xf>
    <xf numFmtId="165" fontId="5" fillId="0" borderId="2" xfId="0" applyNumberFormat="1" applyFont="1" applyBorder="1" applyAlignment="1" applyProtection="1">
      <alignment horizontal="left"/>
    </xf>
    <xf numFmtId="43" fontId="52" fillId="0" borderId="2" xfId="1" applyFont="1" applyBorder="1"/>
    <xf numFmtId="0" fontId="5" fillId="0" borderId="2" xfId="0" applyFont="1" applyBorder="1" applyAlignment="1">
      <alignment vertical="top" wrapText="1"/>
    </xf>
    <xf numFmtId="43" fontId="2" fillId="0" borderId="2" xfId="1" applyFont="1" applyBorder="1" applyAlignment="1" applyProtection="1">
      <alignment horizontal="left"/>
    </xf>
    <xf numFmtId="43" fontId="2" fillId="0" borderId="3" xfId="1" applyFont="1" applyBorder="1" applyAlignment="1" applyProtection="1">
      <alignment horizontal="left"/>
    </xf>
    <xf numFmtId="43" fontId="53" fillId="0" borderId="2" xfId="1" applyFont="1" applyBorder="1"/>
    <xf numFmtId="43" fontId="5" fillId="0" borderId="2" xfId="1" applyFont="1" applyBorder="1"/>
    <xf numFmtId="165" fontId="5" fillId="0" borderId="2" xfId="0" applyNumberFormat="1" applyFont="1" applyBorder="1" applyAlignment="1" applyProtection="1">
      <alignment horizontal="left" wrapText="1"/>
    </xf>
    <xf numFmtId="43" fontId="2" fillId="5" borderId="2" xfId="1" applyFont="1" applyFill="1" applyBorder="1"/>
    <xf numFmtId="0" fontId="5" fillId="0" borderId="2" xfId="0" applyFont="1" applyBorder="1" applyAlignment="1">
      <alignment vertical="top"/>
    </xf>
    <xf numFmtId="0" fontId="5" fillId="0" borderId="2" xfId="0" applyFont="1" applyFill="1" applyBorder="1" applyAlignment="1">
      <alignment vertical="top" wrapText="1"/>
    </xf>
    <xf numFmtId="165" fontId="5" fillId="0" borderId="2" xfId="0" applyNumberFormat="1" applyFont="1" applyBorder="1" applyAlignment="1" applyProtection="1">
      <alignment vertical="top" wrapText="1"/>
    </xf>
    <xf numFmtId="43" fontId="5" fillId="0" borderId="2" xfId="1" applyFont="1" applyBorder="1" applyAlignment="1">
      <alignment wrapText="1"/>
    </xf>
    <xf numFmtId="43" fontId="5" fillId="0" borderId="5" xfId="1" applyFont="1" applyBorder="1"/>
    <xf numFmtId="165" fontId="5" fillId="0" borderId="5" xfId="0" applyNumberFormat="1" applyFont="1" applyBorder="1" applyAlignment="1" applyProtection="1">
      <alignment horizontal="left"/>
    </xf>
    <xf numFmtId="43" fontId="5" fillId="0" borderId="18" xfId="1" applyFont="1" applyBorder="1"/>
    <xf numFmtId="43" fontId="5" fillId="0" borderId="19" xfId="1" applyFont="1" applyBorder="1"/>
    <xf numFmtId="165" fontId="5" fillId="0" borderId="19" xfId="0" applyNumberFormat="1" applyFont="1" applyBorder="1" applyAlignment="1" applyProtection="1">
      <alignment horizontal="left"/>
    </xf>
    <xf numFmtId="43" fontId="2" fillId="0" borderId="19" xfId="1" applyFont="1" applyBorder="1"/>
    <xf numFmtId="43" fontId="52" fillId="0" borderId="20" xfId="1" applyFont="1" applyBorder="1"/>
    <xf numFmtId="43" fontId="5" fillId="0" borderId="21" xfId="1" applyFont="1" applyBorder="1"/>
    <xf numFmtId="43" fontId="5" fillId="0" borderId="22" xfId="1" applyFont="1" applyBorder="1"/>
    <xf numFmtId="43" fontId="5" fillId="5" borderId="23" xfId="1" applyFont="1" applyFill="1" applyBorder="1"/>
    <xf numFmtId="43" fontId="5" fillId="5" borderId="5" xfId="1" applyFont="1" applyFill="1" applyBorder="1"/>
    <xf numFmtId="165" fontId="5" fillId="5" borderId="5" xfId="0" applyNumberFormat="1" applyFont="1" applyFill="1" applyBorder="1" applyAlignment="1" applyProtection="1">
      <alignment horizontal="left"/>
    </xf>
    <xf numFmtId="43" fontId="2" fillId="5" borderId="5" xfId="1" applyFont="1" applyFill="1" applyBorder="1"/>
    <xf numFmtId="43" fontId="5" fillId="5" borderId="24" xfId="1" applyFont="1" applyFill="1" applyBorder="1"/>
    <xf numFmtId="43" fontId="54" fillId="0" borderId="2" xfId="1" applyFont="1" applyBorder="1"/>
    <xf numFmtId="43" fontId="55" fillId="0" borderId="0" xfId="0" applyNumberFormat="1" applyFont="1"/>
    <xf numFmtId="0" fontId="54" fillId="0" borderId="0" xfId="0" applyFont="1"/>
    <xf numFmtId="43" fontId="53" fillId="0" borderId="2" xfId="1" applyFont="1" applyBorder="1" applyAlignment="1" applyProtection="1">
      <alignment horizontal="left"/>
    </xf>
    <xf numFmtId="43" fontId="5" fillId="0" borderId="17" xfId="1" applyFont="1" applyBorder="1"/>
    <xf numFmtId="43" fontId="5" fillId="0" borderId="1" xfId="1" applyFont="1" applyBorder="1"/>
    <xf numFmtId="165" fontId="5" fillId="0" borderId="1" xfId="0" applyNumberFormat="1" applyFont="1" applyBorder="1" applyAlignment="1" applyProtection="1">
      <alignment horizontal="left"/>
    </xf>
    <xf numFmtId="43" fontId="52" fillId="0" borderId="25" xfId="1" applyFont="1" applyBorder="1"/>
    <xf numFmtId="43" fontId="5" fillId="0" borderId="23" xfId="1" applyFont="1" applyBorder="1"/>
    <xf numFmtId="43" fontId="2" fillId="0" borderId="5" xfId="1" applyFont="1" applyBorder="1"/>
    <xf numFmtId="43" fontId="5" fillId="0" borderId="24" xfId="1" applyFont="1" applyBorder="1"/>
    <xf numFmtId="43" fontId="5" fillId="8" borderId="2" xfId="1" applyFont="1" applyFill="1" applyBorder="1"/>
    <xf numFmtId="165" fontId="5" fillId="8" borderId="2" xfId="0" applyNumberFormat="1" applyFont="1" applyFill="1" applyBorder="1" applyAlignment="1" applyProtection="1">
      <alignment horizontal="left"/>
    </xf>
    <xf numFmtId="43" fontId="2" fillId="8" borderId="2" xfId="1" applyFont="1" applyFill="1" applyBorder="1"/>
    <xf numFmtId="43" fontId="52" fillId="8" borderId="2" xfId="1" applyFont="1" applyFill="1" applyBorder="1"/>
    <xf numFmtId="0" fontId="0" fillId="8" borderId="0" xfId="0" applyFill="1"/>
    <xf numFmtId="0" fontId="56" fillId="0" borderId="2" xfId="0" applyFont="1" applyBorder="1"/>
    <xf numFmtId="43" fontId="6" fillId="0" borderId="0" xfId="1" applyFont="1"/>
    <xf numFmtId="0" fontId="5" fillId="0" borderId="2" xfId="0" applyFont="1" applyBorder="1" applyAlignment="1">
      <alignment wrapText="1"/>
    </xf>
    <xf numFmtId="43" fontId="57" fillId="0" borderId="0" xfId="1" applyFont="1" applyAlignment="1">
      <alignment vertical="center"/>
    </xf>
    <xf numFmtId="10" fontId="0" fillId="0" borderId="0" xfId="2" applyNumberFormat="1" applyFont="1" applyBorder="1" applyAlignment="1">
      <alignment horizontal="center" vertical="center"/>
    </xf>
    <xf numFmtId="10" fontId="0" fillId="0" borderId="0" xfId="2" applyNumberFormat="1" applyFont="1" applyFill="1" applyBorder="1" applyAlignment="1">
      <alignment horizontal="center" vertical="center"/>
    </xf>
    <xf numFmtId="10" fontId="28" fillId="0" borderId="0" xfId="2" applyNumberFormat="1" applyFont="1" applyFill="1" applyBorder="1" applyAlignment="1">
      <alignment horizontal="center" vertical="center"/>
    </xf>
    <xf numFmtId="43" fontId="57" fillId="0" borderId="0" xfId="1" applyFont="1" applyFill="1" applyAlignment="1">
      <alignment vertical="center"/>
    </xf>
    <xf numFmtId="10" fontId="58" fillId="0" borderId="0" xfId="2" applyNumberFormat="1" applyFont="1" applyFill="1" applyBorder="1" applyAlignment="1">
      <alignment horizontal="center" vertical="center"/>
    </xf>
    <xf numFmtId="10" fontId="2" fillId="0" borderId="0" xfId="2" applyNumberFormat="1" applyFont="1" applyBorder="1" applyAlignment="1">
      <alignment horizontal="center" vertical="center"/>
    </xf>
    <xf numFmtId="10" fontId="58" fillId="0" borderId="0" xfId="2" applyNumberFormat="1" applyFont="1" applyBorder="1" applyAlignment="1">
      <alignment horizontal="center" vertical="center"/>
    </xf>
    <xf numFmtId="43" fontId="59" fillId="0" borderId="0" xfId="1" applyFont="1" applyAlignment="1">
      <alignment vertical="center"/>
    </xf>
    <xf numFmtId="0" fontId="34" fillId="0" borderId="17" xfId="0" applyFont="1" applyBorder="1" applyAlignment="1">
      <alignment horizontal="center" wrapText="1"/>
    </xf>
    <xf numFmtId="43" fontId="57" fillId="5" borderId="0" xfId="1" applyFont="1" applyFill="1" applyAlignment="1">
      <alignment vertical="center"/>
    </xf>
    <xf numFmtId="10" fontId="58" fillId="5" borderId="0" xfId="2" applyNumberFormat="1" applyFont="1" applyFill="1" applyBorder="1" applyAlignment="1">
      <alignment horizontal="center" vertical="center"/>
    </xf>
    <xf numFmtId="43" fontId="0" fillId="5" borderId="0" xfId="1" applyFont="1" applyFill="1" applyAlignment="1">
      <alignment vertical="center"/>
    </xf>
    <xf numFmtId="43" fontId="0" fillId="5" borderId="0" xfId="1" applyFont="1" applyFill="1" applyAlignment="1">
      <alignment horizontal="left" vertical="center"/>
    </xf>
    <xf numFmtId="10" fontId="0" fillId="5" borderId="0" xfId="2" applyNumberFormat="1" applyFont="1" applyFill="1" applyAlignment="1">
      <alignment horizontal="center" vertical="center"/>
    </xf>
    <xf numFmtId="43" fontId="0" fillId="9" borderId="0" xfId="1" applyFont="1" applyFill="1" applyAlignment="1">
      <alignment vertical="center"/>
    </xf>
    <xf numFmtId="0" fontId="0" fillId="0" borderId="2" xfId="0" applyBorder="1" applyAlignment="1">
      <alignment wrapText="1"/>
    </xf>
    <xf numFmtId="43" fontId="57" fillId="5" borderId="0" xfId="1" applyFont="1" applyFill="1" applyBorder="1" applyAlignment="1">
      <alignment vertical="center"/>
    </xf>
    <xf numFmtId="43" fontId="24" fillId="5" borderId="0" xfId="1" applyFont="1" applyFill="1" applyAlignment="1">
      <alignment vertical="center"/>
    </xf>
    <xf numFmtId="10" fontId="57" fillId="5" borderId="0" xfId="2" applyNumberFormat="1" applyFont="1" applyFill="1" applyBorder="1" applyAlignment="1">
      <alignment horizontal="center" vertical="center"/>
    </xf>
    <xf numFmtId="43" fontId="53" fillId="0" borderId="2" xfId="1" applyFont="1" applyBorder="1" applyAlignment="1">
      <alignment vertical="center"/>
    </xf>
    <xf numFmtId="43" fontId="2" fillId="3" borderId="2" xfId="1" applyFont="1" applyFill="1" applyBorder="1"/>
    <xf numFmtId="43" fontId="8" fillId="0" borderId="0" xfId="0" applyNumberFormat="1" applyFont="1" applyAlignment="1">
      <alignment vertical="center"/>
    </xf>
    <xf numFmtId="164" fontId="8" fillId="0" borderId="0" xfId="1" applyNumberFormat="1" applyFont="1" applyAlignment="1">
      <alignment vertical="center"/>
    </xf>
    <xf numFmtId="164" fontId="1" fillId="3" borderId="16" xfId="1" applyNumberFormat="1" applyFont="1" applyFill="1" applyBorder="1" applyAlignment="1">
      <alignment vertical="center"/>
    </xf>
    <xf numFmtId="164" fontId="1" fillId="0" borderId="2" xfId="1" applyNumberFormat="1" applyFont="1" applyBorder="1" applyAlignment="1">
      <alignment vertical="center"/>
    </xf>
    <xf numFmtId="164" fontId="2" fillId="0" borderId="2" xfId="1" applyNumberFormat="1" applyFont="1" applyBorder="1" applyAlignment="1">
      <alignment vertical="center"/>
    </xf>
    <xf numFmtId="164" fontId="2" fillId="0" borderId="2" xfId="1" applyNumberFormat="1" applyFont="1" applyBorder="1" applyAlignment="1" applyProtection="1">
      <alignment horizontal="right" vertical="center"/>
    </xf>
    <xf numFmtId="164" fontId="16" fillId="3" borderId="2" xfId="1" applyNumberFormat="1" applyFont="1" applyFill="1" applyBorder="1" applyAlignment="1">
      <alignment vertical="center"/>
    </xf>
    <xf numFmtId="164" fontId="1" fillId="0" borderId="2" xfId="1" applyNumberFormat="1" applyFont="1" applyBorder="1" applyAlignment="1" applyProtection="1">
      <alignment horizontal="right" vertical="center"/>
    </xf>
    <xf numFmtId="164" fontId="3" fillId="0" borderId="2" xfId="1" applyNumberFormat="1" applyFont="1" applyBorder="1" applyAlignment="1" applyProtection="1">
      <alignment horizontal="right" vertical="center"/>
    </xf>
    <xf numFmtId="164" fontId="3" fillId="2" borderId="2" xfId="1" applyNumberFormat="1" applyFont="1" applyFill="1" applyBorder="1" applyAlignment="1" applyProtection="1">
      <alignment horizontal="right" vertical="center"/>
    </xf>
    <xf numFmtId="164" fontId="30" fillId="0" borderId="2" xfId="1" applyNumberFormat="1" applyFont="1" applyBorder="1" applyAlignment="1" applyProtection="1">
      <alignment horizontal="right" vertical="center"/>
    </xf>
    <xf numFmtId="164" fontId="33" fillId="0" borderId="2" xfId="1" applyNumberFormat="1" applyFont="1" applyBorder="1" applyAlignment="1" applyProtection="1">
      <alignment horizontal="right" vertical="center"/>
    </xf>
    <xf numFmtId="164" fontId="30" fillId="2" borderId="2" xfId="1" applyNumberFormat="1" applyFont="1" applyFill="1" applyBorder="1" applyAlignment="1" applyProtection="1">
      <alignment horizontal="right" vertical="center"/>
    </xf>
    <xf numFmtId="164" fontId="2" fillId="2" borderId="2" xfId="1" applyNumberFormat="1" applyFont="1" applyFill="1" applyBorder="1" applyAlignment="1" applyProtection="1">
      <alignment horizontal="right" vertical="center"/>
    </xf>
    <xf numFmtId="164" fontId="4" fillId="0" borderId="2" xfId="1" applyNumberFormat="1" applyFont="1" applyBorder="1" applyAlignment="1">
      <alignment vertical="center"/>
    </xf>
    <xf numFmtId="164" fontId="39" fillId="3" borderId="2" xfId="1" applyNumberFormat="1" applyFont="1" applyFill="1" applyBorder="1" applyAlignment="1" applyProtection="1">
      <alignment horizontal="right" vertical="center"/>
    </xf>
    <xf numFmtId="164" fontId="30" fillId="0" borderId="2" xfId="1" applyNumberFormat="1" applyFont="1" applyBorder="1" applyAlignment="1">
      <alignment vertical="center"/>
    </xf>
    <xf numFmtId="164" fontId="1" fillId="3" borderId="2" xfId="1" applyNumberFormat="1" applyFont="1" applyFill="1" applyBorder="1" applyAlignment="1">
      <alignment vertical="center"/>
    </xf>
    <xf numFmtId="164" fontId="24" fillId="0" borderId="0" xfId="1" applyNumberFormat="1" applyFont="1" applyAlignment="1">
      <alignment vertical="center"/>
    </xf>
    <xf numFmtId="164" fontId="24" fillId="0" borderId="0" xfId="1" applyNumberFormat="1" applyFont="1" applyFill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Fill="1" applyAlignment="1">
      <alignment vertical="center"/>
    </xf>
    <xf numFmtId="164" fontId="57" fillId="0" borderId="0" xfId="1" applyNumberFormat="1" applyFont="1" applyAlignment="1">
      <alignment vertical="center"/>
    </xf>
    <xf numFmtId="164" fontId="0" fillId="5" borderId="0" xfId="1" applyNumberFormat="1" applyFont="1" applyFill="1" applyAlignment="1">
      <alignment vertical="center"/>
    </xf>
    <xf numFmtId="164" fontId="57" fillId="5" borderId="0" xfId="1" applyNumberFormat="1" applyFont="1" applyFill="1" applyAlignment="1">
      <alignment vertical="center"/>
    </xf>
    <xf numFmtId="43" fontId="2" fillId="3" borderId="2" xfId="1" applyFont="1" applyFill="1" applyBorder="1" applyAlignment="1">
      <alignment vertical="center"/>
    </xf>
    <xf numFmtId="43" fontId="61" fillId="0" borderId="2" xfId="0" applyNumberFormat="1" applyFont="1" applyBorder="1"/>
    <xf numFmtId="0" fontId="60" fillId="0" borderId="0" xfId="0" applyFont="1" applyFill="1" applyBorder="1" applyAlignment="1">
      <alignment horizontal="fill" vertical="center"/>
    </xf>
    <xf numFmtId="0" fontId="62" fillId="0" borderId="0" xfId="0" applyFont="1" applyFill="1" applyAlignment="1">
      <alignment vertical="center"/>
    </xf>
    <xf numFmtId="0" fontId="60" fillId="0" borderId="0" xfId="0" applyFont="1" applyFill="1" applyAlignment="1">
      <alignment vertical="center"/>
    </xf>
    <xf numFmtId="43" fontId="62" fillId="0" borderId="0" xfId="1" applyFont="1" applyFill="1" applyAlignment="1">
      <alignment horizontal="left" vertical="center"/>
    </xf>
    <xf numFmtId="43" fontId="60" fillId="0" borderId="0" xfId="1" applyFont="1" applyFill="1" applyAlignment="1">
      <alignment vertical="center"/>
    </xf>
    <xf numFmtId="0" fontId="63" fillId="0" borderId="0" xfId="0" applyFont="1" applyFill="1" applyAlignment="1">
      <alignment vertical="center"/>
    </xf>
    <xf numFmtId="0" fontId="62" fillId="0" borderId="0" xfId="0" applyFont="1" applyFill="1" applyBorder="1" applyAlignment="1">
      <alignment vertical="center"/>
    </xf>
    <xf numFmtId="0" fontId="60" fillId="0" borderId="0" xfId="0" applyFont="1" applyFill="1" applyBorder="1" applyAlignment="1">
      <alignment vertical="center"/>
    </xf>
    <xf numFmtId="43" fontId="62" fillId="0" borderId="0" xfId="1" applyFont="1" applyFill="1" applyBorder="1" applyAlignment="1">
      <alignment horizontal="left" vertical="center"/>
    </xf>
    <xf numFmtId="0" fontId="60" fillId="0" borderId="8" xfId="0" applyFont="1" applyFill="1" applyBorder="1" applyAlignment="1">
      <alignment vertical="center"/>
    </xf>
    <xf numFmtId="0" fontId="66" fillId="0" borderId="0" xfId="0" applyFont="1" applyFill="1" applyBorder="1" applyAlignment="1">
      <alignment horizontal="fill" vertical="center"/>
    </xf>
    <xf numFmtId="43" fontId="66" fillId="0" borderId="2" xfId="1" applyFont="1" applyFill="1" applyBorder="1" applyAlignment="1">
      <alignment horizontal="center" vertical="center"/>
    </xf>
    <xf numFmtId="0" fontId="71" fillId="0" borderId="0" xfId="0" applyFont="1" applyFill="1" applyAlignment="1">
      <alignment vertical="center"/>
    </xf>
    <xf numFmtId="0" fontId="63" fillId="0" borderId="0" xfId="0" applyFont="1" applyFill="1" applyBorder="1" applyAlignment="1">
      <alignment horizontal="fill" vertical="center"/>
    </xf>
    <xf numFmtId="0" fontId="72" fillId="0" borderId="0" xfId="0" applyFont="1" applyFill="1" applyBorder="1" applyAlignment="1">
      <alignment horizontal="fill" vertical="center"/>
    </xf>
    <xf numFmtId="0" fontId="67" fillId="0" borderId="2" xfId="0" applyFont="1" applyFill="1" applyBorder="1" applyAlignment="1">
      <alignment vertical="center"/>
    </xf>
    <xf numFmtId="43" fontId="66" fillId="0" borderId="2" xfId="1" applyFont="1" applyFill="1" applyBorder="1" applyAlignment="1">
      <alignment vertical="center"/>
    </xf>
    <xf numFmtId="43" fontId="66" fillId="0" borderId="0" xfId="0" applyNumberFormat="1" applyFont="1" applyFill="1" applyAlignment="1">
      <alignment vertical="center"/>
    </xf>
    <xf numFmtId="9" fontId="66" fillId="0" borderId="2" xfId="2" applyNumberFormat="1" applyFont="1" applyFill="1" applyBorder="1" applyAlignment="1">
      <alignment horizontal="center" vertical="center"/>
    </xf>
    <xf numFmtId="0" fontId="66" fillId="0" borderId="0" xfId="0" applyFont="1" applyFill="1" applyAlignment="1">
      <alignment vertical="center"/>
    </xf>
    <xf numFmtId="0" fontId="66" fillId="0" borderId="2" xfId="0" applyFont="1" applyFill="1" applyBorder="1" applyAlignment="1">
      <alignment horizontal="left" vertical="center"/>
    </xf>
    <xf numFmtId="9" fontId="66" fillId="0" borderId="2" xfId="2" applyFont="1" applyFill="1" applyBorder="1" applyAlignment="1">
      <alignment horizontal="center" vertical="center"/>
    </xf>
    <xf numFmtId="0" fontId="73" fillId="0" borderId="2" xfId="0" applyFont="1" applyFill="1" applyBorder="1" applyAlignment="1">
      <alignment vertical="center"/>
    </xf>
    <xf numFmtId="0" fontId="74" fillId="0" borderId="2" xfId="0" applyFont="1" applyFill="1" applyBorder="1" applyAlignment="1">
      <alignment horizontal="left" vertical="center"/>
    </xf>
    <xf numFmtId="43" fontId="74" fillId="0" borderId="2" xfId="1" applyFont="1" applyFill="1" applyBorder="1" applyAlignment="1">
      <alignment horizontal="center" vertical="center"/>
    </xf>
    <xf numFmtId="43" fontId="71" fillId="0" borderId="0" xfId="0" applyNumberFormat="1" applyFont="1" applyFill="1" applyAlignment="1">
      <alignment vertical="center"/>
    </xf>
    <xf numFmtId="0" fontId="72" fillId="0" borderId="2" xfId="0" applyFont="1" applyFill="1" applyBorder="1" applyAlignment="1">
      <alignment vertical="center"/>
    </xf>
    <xf numFmtId="0" fontId="63" fillId="0" borderId="2" xfId="0" applyFont="1" applyFill="1" applyBorder="1" applyAlignment="1">
      <alignment horizontal="left" vertical="center"/>
    </xf>
    <xf numFmtId="43" fontId="63" fillId="0" borderId="2" xfId="1" applyFont="1" applyFill="1" applyBorder="1" applyAlignment="1">
      <alignment horizontal="center" vertical="center"/>
    </xf>
    <xf numFmtId="43" fontId="66" fillId="0" borderId="2" xfId="1" applyFont="1" applyFill="1" applyBorder="1" applyAlignment="1">
      <alignment horizontal="left" vertical="center"/>
    </xf>
    <xf numFmtId="9" fontId="71" fillId="0" borderId="2" xfId="2" applyNumberFormat="1" applyFont="1" applyFill="1" applyBorder="1" applyAlignment="1">
      <alignment horizontal="center" vertical="center"/>
    </xf>
    <xf numFmtId="43" fontId="75" fillId="0" borderId="2" xfId="1" applyFont="1" applyFill="1" applyBorder="1" applyAlignment="1">
      <alignment horizontal="center" vertical="center"/>
    </xf>
    <xf numFmtId="0" fontId="75" fillId="0" borderId="0" xfId="0" applyFont="1" applyFill="1" applyAlignment="1">
      <alignment vertical="center"/>
    </xf>
    <xf numFmtId="0" fontId="66" fillId="0" borderId="2" xfId="0" applyFont="1" applyFill="1" applyBorder="1" applyAlignment="1">
      <alignment vertical="center"/>
    </xf>
    <xf numFmtId="0" fontId="76" fillId="0" borderId="2" xfId="0" applyFont="1" applyFill="1" applyBorder="1" applyAlignment="1">
      <alignment vertical="center"/>
    </xf>
    <xf numFmtId="0" fontId="66" fillId="0" borderId="0" xfId="0" applyFont="1" applyFill="1" applyBorder="1" applyAlignment="1">
      <alignment vertical="center"/>
    </xf>
    <xf numFmtId="43" fontId="80" fillId="0" borderId="2" xfId="1" applyFont="1" applyFill="1" applyBorder="1" applyAlignment="1">
      <alignment horizontal="center" vertical="center"/>
    </xf>
    <xf numFmtId="0" fontId="80" fillId="0" borderId="0" xfId="0" applyFont="1" applyFill="1" applyAlignment="1">
      <alignment vertical="center"/>
    </xf>
    <xf numFmtId="0" fontId="63" fillId="0" borderId="2" xfId="0" applyFont="1" applyFill="1" applyBorder="1" applyAlignment="1">
      <alignment vertical="center"/>
    </xf>
    <xf numFmtId="0" fontId="81" fillId="0" borderId="2" xfId="0" applyFont="1" applyFill="1" applyBorder="1" applyAlignment="1">
      <alignment vertical="center"/>
    </xf>
    <xf numFmtId="0" fontId="80" fillId="0" borderId="2" xfId="0" applyFont="1" applyFill="1" applyBorder="1" applyAlignment="1">
      <alignment horizontal="left" vertical="center"/>
    </xf>
    <xf numFmtId="9" fontId="80" fillId="0" borderId="2" xfId="2" applyNumberFormat="1" applyFont="1" applyFill="1" applyBorder="1" applyAlignment="1">
      <alignment horizontal="center" vertical="center"/>
    </xf>
    <xf numFmtId="43" fontId="80" fillId="0" borderId="0" xfId="0" applyNumberFormat="1" applyFont="1" applyFill="1" applyAlignment="1">
      <alignment vertical="center"/>
    </xf>
    <xf numFmtId="43" fontId="66" fillId="0" borderId="2" xfId="0" applyNumberFormat="1" applyFont="1" applyFill="1" applyBorder="1" applyAlignment="1">
      <alignment vertical="center"/>
    </xf>
    <xf numFmtId="0" fontId="67" fillId="0" borderId="2" xfId="0" quotePrefix="1" applyFont="1" applyFill="1" applyBorder="1" applyAlignment="1">
      <alignment vertical="center"/>
    </xf>
    <xf numFmtId="0" fontId="74" fillId="0" borderId="0" xfId="0" applyFont="1" applyFill="1" applyAlignment="1">
      <alignment vertical="center"/>
    </xf>
    <xf numFmtId="0" fontId="87" fillId="0" borderId="0" xfId="0" applyFont="1" applyFill="1" applyBorder="1" applyAlignment="1">
      <alignment horizontal="fill" vertical="center"/>
    </xf>
    <xf numFmtId="0" fontId="88" fillId="0" borderId="0" xfId="0" applyFont="1" applyFill="1" applyBorder="1" applyAlignment="1">
      <alignment horizontal="fill" vertical="center"/>
    </xf>
    <xf numFmtId="43" fontId="88" fillId="0" borderId="2" xfId="1" applyFont="1" applyFill="1" applyBorder="1" applyAlignment="1">
      <alignment horizontal="center" vertical="center"/>
    </xf>
    <xf numFmtId="0" fontId="88" fillId="0" borderId="0" xfId="0" applyFont="1" applyFill="1" applyAlignment="1">
      <alignment vertical="center"/>
    </xf>
    <xf numFmtId="9" fontId="88" fillId="0" borderId="2" xfId="2" applyFont="1" applyFill="1" applyBorder="1" applyAlignment="1">
      <alignment horizontal="center" vertical="center"/>
    </xf>
    <xf numFmtId="43" fontId="63" fillId="0" borderId="2" xfId="1" applyFont="1" applyFill="1" applyBorder="1" applyAlignment="1">
      <alignment vertical="center"/>
    </xf>
    <xf numFmtId="43" fontId="88" fillId="0" borderId="2" xfId="1" applyFont="1" applyFill="1" applyBorder="1" applyAlignment="1">
      <alignment vertical="center"/>
    </xf>
    <xf numFmtId="0" fontId="74" fillId="0" borderId="2" xfId="0" applyFont="1" applyFill="1" applyBorder="1" applyAlignment="1">
      <alignment vertical="center"/>
    </xf>
    <xf numFmtId="43" fontId="66" fillId="0" borderId="0" xfId="0" applyNumberFormat="1" applyFont="1" applyFill="1" applyBorder="1" applyAlignment="1">
      <alignment vertical="center"/>
    </xf>
    <xf numFmtId="43" fontId="74" fillId="0" borderId="2" xfId="1" applyFont="1" applyFill="1" applyBorder="1" applyAlignment="1">
      <alignment vertical="center"/>
    </xf>
    <xf numFmtId="43" fontId="74" fillId="0" borderId="0" xfId="0" applyNumberFormat="1" applyFont="1" applyFill="1" applyAlignment="1">
      <alignment vertical="center"/>
    </xf>
    <xf numFmtId="0" fontId="72" fillId="0" borderId="2" xfId="0" applyFont="1" applyFill="1" applyBorder="1" applyAlignment="1">
      <alignment horizontal="left" vertical="center"/>
    </xf>
    <xf numFmtId="43" fontId="71" fillId="0" borderId="2" xfId="1" applyFont="1" applyFill="1" applyBorder="1" applyAlignment="1">
      <alignment horizontal="center" vertical="center"/>
    </xf>
    <xf numFmtId="0" fontId="63" fillId="0" borderId="0" xfId="0" applyFont="1" applyFill="1" applyBorder="1" applyAlignment="1">
      <alignment vertical="center"/>
    </xf>
    <xf numFmtId="43" fontId="63" fillId="0" borderId="0" xfId="1" applyFont="1" applyFill="1" applyBorder="1" applyAlignment="1">
      <alignment horizontal="left" vertical="center"/>
    </xf>
    <xf numFmtId="43" fontId="63" fillId="0" borderId="0" xfId="0" applyNumberFormat="1" applyFont="1" applyFill="1" applyBorder="1" applyAlignment="1">
      <alignment vertical="center"/>
    </xf>
    <xf numFmtId="0" fontId="66" fillId="0" borderId="0" xfId="0" applyFont="1" applyFill="1" applyBorder="1" applyAlignment="1">
      <alignment horizontal="left" vertical="center"/>
    </xf>
    <xf numFmtId="0" fontId="66" fillId="0" borderId="0" xfId="0" applyFont="1" applyFill="1" applyAlignment="1">
      <alignment horizontal="left" vertical="center"/>
    </xf>
    <xf numFmtId="0" fontId="94" fillId="0" borderId="0" xfId="0" applyFont="1" applyFill="1" applyAlignment="1">
      <alignment vertical="center"/>
    </xf>
    <xf numFmtId="0" fontId="67" fillId="0" borderId="0" xfId="0" applyFont="1" applyFill="1" applyAlignment="1">
      <alignment vertical="center"/>
    </xf>
    <xf numFmtId="9" fontId="91" fillId="0" borderId="0" xfId="2" applyNumberFormat="1" applyFont="1" applyFill="1" applyBorder="1" applyAlignment="1">
      <alignment horizontal="center" vertical="center"/>
    </xf>
    <xf numFmtId="0" fontId="72" fillId="0" borderId="0" xfId="0" applyFont="1" applyFill="1" applyAlignment="1">
      <alignment vertical="center"/>
    </xf>
    <xf numFmtId="0" fontId="63" fillId="0" borderId="0" xfId="0" applyFont="1" applyFill="1" applyAlignment="1">
      <alignment horizontal="left" vertical="center"/>
    </xf>
    <xf numFmtId="43" fontId="63" fillId="0" borderId="26" xfId="0" applyNumberFormat="1" applyFont="1" applyFill="1" applyBorder="1" applyAlignment="1">
      <alignment vertical="center"/>
    </xf>
    <xf numFmtId="9" fontId="91" fillId="0" borderId="26" xfId="2" applyNumberFormat="1" applyFont="1" applyFill="1" applyBorder="1" applyAlignment="1">
      <alignment horizontal="center" vertical="center"/>
    </xf>
    <xf numFmtId="9" fontId="63" fillId="0" borderId="0" xfId="0" applyNumberFormat="1" applyFont="1" applyFill="1" applyBorder="1" applyAlignment="1">
      <alignment vertical="center"/>
    </xf>
    <xf numFmtId="0" fontId="75" fillId="0" borderId="0" xfId="0" applyFont="1" applyFill="1" applyBorder="1" applyAlignment="1">
      <alignment vertical="center"/>
    </xf>
    <xf numFmtId="0" fontId="74" fillId="0" borderId="0" xfId="0" applyFont="1" applyFill="1" applyBorder="1" applyAlignment="1">
      <alignment horizontal="left" vertical="center"/>
    </xf>
    <xf numFmtId="43" fontId="63" fillId="0" borderId="0" xfId="0" applyNumberFormat="1" applyFont="1" applyFill="1" applyAlignment="1">
      <alignment vertical="center"/>
    </xf>
    <xf numFmtId="43" fontId="75" fillId="0" borderId="0" xfId="1" applyFont="1" applyFill="1" applyAlignment="1">
      <alignment horizontal="left" vertical="center" wrapText="1"/>
    </xf>
    <xf numFmtId="43" fontId="63" fillId="0" borderId="0" xfId="1" applyFont="1" applyFill="1" applyAlignment="1">
      <alignment vertical="center"/>
    </xf>
    <xf numFmtId="9" fontId="63" fillId="0" borderId="0" xfId="2" applyFont="1" applyFill="1" applyAlignment="1">
      <alignment horizontal="center" vertical="center"/>
    </xf>
    <xf numFmtId="43" fontId="75" fillId="0" borderId="0" xfId="1" applyFont="1" applyFill="1" applyAlignment="1">
      <alignment horizontal="left" vertical="center"/>
    </xf>
    <xf numFmtId="43" fontId="63" fillId="0" borderId="0" xfId="1" applyFont="1" applyFill="1" applyBorder="1" applyAlignment="1">
      <alignment vertical="center"/>
    </xf>
    <xf numFmtId="0" fontId="66" fillId="0" borderId="0" xfId="0" applyFont="1" applyFill="1" applyAlignment="1">
      <alignment horizontal="left" vertical="center" indent="11"/>
    </xf>
    <xf numFmtId="43" fontId="66" fillId="0" borderId="0" xfId="1" applyFont="1" applyFill="1" applyAlignment="1">
      <alignment vertical="center"/>
    </xf>
    <xf numFmtId="43" fontId="66" fillId="0" borderId="0" xfId="1" applyFont="1" applyFill="1" applyAlignment="1">
      <alignment horizontal="right" vertical="center"/>
    </xf>
    <xf numFmtId="9" fontId="66" fillId="0" borderId="0" xfId="2" applyFont="1" applyFill="1" applyAlignment="1">
      <alignment horizontal="center" vertical="center"/>
    </xf>
    <xf numFmtId="0" fontId="66" fillId="0" borderId="0" xfId="0" applyFont="1" applyFill="1"/>
    <xf numFmtId="0" fontId="63" fillId="0" borderId="8" xfId="0" applyFont="1" applyFill="1" applyBorder="1" applyAlignment="1">
      <alignment vertical="center"/>
    </xf>
    <xf numFmtId="0" fontId="66" fillId="0" borderId="8" xfId="0" applyFont="1" applyFill="1" applyBorder="1" applyAlignment="1">
      <alignment vertical="center"/>
    </xf>
    <xf numFmtId="0" fontId="66" fillId="0" borderId="8" xfId="0" applyFont="1" applyFill="1" applyBorder="1" applyAlignment="1">
      <alignment horizontal="left" vertical="center" indent="11"/>
    </xf>
    <xf numFmtId="43" fontId="65" fillId="0" borderId="0" xfId="0" applyNumberFormat="1" applyFont="1" applyFill="1" applyAlignment="1">
      <alignment vertical="center"/>
    </xf>
    <xf numFmtId="0" fontId="60" fillId="0" borderId="0" xfId="0" applyFont="1" applyFill="1" applyBorder="1" applyAlignment="1">
      <alignment horizontal="center" vertical="center" wrapText="1"/>
    </xf>
    <xf numFmtId="0" fontId="60" fillId="0" borderId="2" xfId="0" applyFont="1" applyFill="1" applyBorder="1" applyAlignment="1">
      <alignment vertical="center"/>
    </xf>
    <xf numFmtId="0" fontId="60" fillId="0" borderId="2" xfId="0" applyFont="1" applyFill="1" applyBorder="1" applyAlignment="1">
      <alignment horizontal="left" vertical="center" indent="1"/>
    </xf>
    <xf numFmtId="43" fontId="60" fillId="0" borderId="2" xfId="1" applyFont="1" applyFill="1" applyBorder="1" applyAlignment="1">
      <alignment horizontal="center" vertical="center"/>
    </xf>
    <xf numFmtId="43" fontId="60" fillId="0" borderId="0" xfId="0" applyNumberFormat="1" applyFont="1" applyFill="1" applyAlignment="1">
      <alignment vertical="center"/>
    </xf>
    <xf numFmtId="9" fontId="60" fillId="0" borderId="2" xfId="2" applyNumberFormat="1" applyFont="1" applyFill="1" applyBorder="1" applyAlignment="1">
      <alignment horizontal="center" vertical="center"/>
    </xf>
    <xf numFmtId="9" fontId="60" fillId="0" borderId="3" xfId="2" applyNumberFormat="1" applyFont="1" applyFill="1" applyBorder="1" applyAlignment="1">
      <alignment horizontal="center" vertical="center"/>
    </xf>
    <xf numFmtId="0" fontId="60" fillId="0" borderId="2" xfId="0" applyFont="1" applyFill="1" applyBorder="1" applyAlignment="1">
      <alignment horizontal="left" vertical="center" wrapText="1" indent="1"/>
    </xf>
    <xf numFmtId="9" fontId="74" fillId="0" borderId="2" xfId="2" applyNumberFormat="1" applyFont="1" applyFill="1" applyBorder="1" applyAlignment="1">
      <alignment horizontal="center" vertical="center"/>
    </xf>
    <xf numFmtId="0" fontId="60" fillId="0" borderId="2" xfId="0" applyFont="1" applyFill="1" applyBorder="1" applyAlignment="1">
      <alignment horizontal="left" vertical="center"/>
    </xf>
    <xf numFmtId="9" fontId="75" fillId="0" borderId="2" xfId="2" applyNumberFormat="1" applyFont="1" applyFill="1" applyBorder="1" applyAlignment="1">
      <alignment horizontal="center" vertical="center"/>
    </xf>
    <xf numFmtId="0" fontId="60" fillId="0" borderId="2" xfId="0" applyFont="1" applyFill="1" applyBorder="1" applyAlignment="1">
      <alignment vertical="center" wrapText="1"/>
    </xf>
    <xf numFmtId="0" fontId="75" fillId="0" borderId="2" xfId="0" applyFont="1" applyFill="1" applyBorder="1" applyAlignment="1">
      <alignment vertical="center"/>
    </xf>
    <xf numFmtId="0" fontId="60" fillId="0" borderId="2" xfId="0" applyFont="1" applyFill="1" applyBorder="1" applyAlignment="1">
      <alignment horizontal="left" vertical="center" wrapText="1"/>
    </xf>
    <xf numFmtId="43" fontId="60" fillId="0" borderId="2" xfId="1" applyFont="1" applyFill="1" applyBorder="1" applyAlignment="1">
      <alignment vertical="center"/>
    </xf>
    <xf numFmtId="0" fontId="74" fillId="0" borderId="0" xfId="0" applyFont="1" applyFill="1" applyBorder="1" applyAlignment="1">
      <alignment horizontal="fill" vertical="center"/>
    </xf>
    <xf numFmtId="0" fontId="60" fillId="0" borderId="2" xfId="0" quotePrefix="1" applyFont="1" applyFill="1" applyBorder="1" applyAlignment="1">
      <alignment horizontal="right" vertical="center"/>
    </xf>
    <xf numFmtId="0" fontId="84" fillId="0" borderId="0" xfId="0" applyFont="1" applyFill="1" applyAlignment="1">
      <alignment vertical="center"/>
    </xf>
    <xf numFmtId="0" fontId="60" fillId="0" borderId="2" xfId="0" applyFont="1" applyFill="1" applyBorder="1" applyAlignment="1">
      <alignment horizontal="center" vertical="center" wrapText="1"/>
    </xf>
    <xf numFmtId="43" fontId="87" fillId="0" borderId="2" xfId="1" applyFont="1" applyFill="1" applyBorder="1" applyAlignment="1">
      <alignment horizontal="center" vertical="center"/>
    </xf>
    <xf numFmtId="0" fontId="87" fillId="0" borderId="0" xfId="0" applyFont="1" applyFill="1" applyAlignment="1">
      <alignment vertical="center"/>
    </xf>
    <xf numFmtId="9" fontId="87" fillId="0" borderId="2" xfId="2" applyNumberFormat="1" applyFont="1" applyFill="1" applyBorder="1" applyAlignment="1">
      <alignment horizontal="center" vertical="center"/>
    </xf>
    <xf numFmtId="43" fontId="87" fillId="0" borderId="2" xfId="1" applyFont="1" applyFill="1" applyBorder="1" applyAlignment="1">
      <alignment vertical="center"/>
    </xf>
    <xf numFmtId="43" fontId="60" fillId="0" borderId="2" xfId="0" applyNumberFormat="1" applyFont="1" applyFill="1" applyBorder="1" applyAlignment="1">
      <alignment vertical="center"/>
    </xf>
    <xf numFmtId="9" fontId="88" fillId="0" borderId="2" xfId="2" applyNumberFormat="1" applyFont="1" applyFill="1" applyBorder="1" applyAlignment="1">
      <alignment horizontal="center" vertical="center"/>
    </xf>
    <xf numFmtId="43" fontId="60" fillId="0" borderId="0" xfId="1" applyFont="1" applyFill="1" applyAlignment="1">
      <alignment horizontal="left" vertical="center" indent="1"/>
    </xf>
    <xf numFmtId="0" fontId="66" fillId="0" borderId="0" xfId="0" applyFont="1" applyFill="1" applyBorder="1" applyAlignment="1">
      <alignment horizontal="left" vertical="center" indent="1"/>
    </xf>
    <xf numFmtId="0" fontId="66" fillId="0" borderId="0" xfId="0" applyFont="1" applyFill="1" applyBorder="1" applyAlignment="1">
      <alignment horizontal="left" vertical="center" indent="2"/>
    </xf>
    <xf numFmtId="0" fontId="66" fillId="0" borderId="0" xfId="0" applyFont="1" applyFill="1" applyAlignment="1">
      <alignment horizontal="left" vertical="center" indent="2"/>
    </xf>
    <xf numFmtId="0" fontId="60" fillId="0" borderId="0" xfId="0" applyFont="1" applyFill="1" applyAlignment="1">
      <alignment horizontal="left" vertical="center" indent="2"/>
    </xf>
    <xf numFmtId="0" fontId="60" fillId="0" borderId="0" xfId="0" applyFont="1" applyFill="1" applyAlignment="1">
      <alignment horizontal="left" vertical="center" indent="11"/>
    </xf>
    <xf numFmtId="0" fontId="60" fillId="0" borderId="0" xfId="0" applyFont="1" applyFill="1" applyBorder="1" applyAlignment="1">
      <alignment horizontal="left" vertical="center" indent="3"/>
    </xf>
    <xf numFmtId="0" fontId="63" fillId="0" borderId="0" xfId="0" applyFont="1" applyFill="1" applyAlignment="1">
      <alignment horizontal="left" vertical="center" indent="2"/>
    </xf>
    <xf numFmtId="43" fontId="63" fillId="0" borderId="0" xfId="1" applyFont="1" applyFill="1" applyBorder="1" applyAlignment="1">
      <alignment horizontal="left" vertical="center" indent="2"/>
    </xf>
    <xf numFmtId="0" fontId="74" fillId="0" borderId="0" xfId="0" applyFont="1" applyFill="1" applyBorder="1" applyAlignment="1">
      <alignment horizontal="left" vertical="center" indent="2"/>
    </xf>
    <xf numFmtId="0" fontId="0" fillId="0" borderId="0" xfId="0" applyNumberFormat="1"/>
    <xf numFmtId="0" fontId="64" fillId="0" borderId="0" xfId="0" applyFont="1" applyFill="1" applyBorder="1" applyAlignment="1">
      <alignment horizontal="center" vertical="center" wrapText="1"/>
    </xf>
    <xf numFmtId="0" fontId="64" fillId="0" borderId="0" xfId="0" applyFont="1" applyFill="1" applyBorder="1" applyAlignment="1">
      <alignment horizontal="fill" vertical="center" wrapText="1"/>
    </xf>
    <xf numFmtId="0" fontId="65" fillId="0" borderId="0" xfId="0" applyFont="1" applyFill="1" applyBorder="1" applyAlignment="1">
      <alignment vertical="center"/>
    </xf>
    <xf numFmtId="0" fontId="65" fillId="0" borderId="0" xfId="0" applyFont="1" applyFill="1" applyAlignment="1">
      <alignment vertical="center"/>
    </xf>
    <xf numFmtId="43" fontId="64" fillId="0" borderId="15" xfId="1" applyFont="1" applyFill="1" applyBorder="1" applyAlignment="1">
      <alignment horizontal="center" vertical="center" wrapText="1"/>
    </xf>
    <xf numFmtId="0" fontId="65" fillId="0" borderId="13" xfId="0" applyFont="1" applyFill="1" applyBorder="1" applyAlignment="1">
      <alignment horizontal="center" vertical="center"/>
    </xf>
    <xf numFmtId="0" fontId="65" fillId="0" borderId="0" xfId="0" applyFont="1" applyFill="1" applyAlignment="1">
      <alignment horizontal="center" vertical="center"/>
    </xf>
    <xf numFmtId="43" fontId="82" fillId="0" borderId="2" xfId="1" applyFont="1" applyFill="1" applyBorder="1" applyAlignment="1">
      <alignment horizontal="center" vertical="center"/>
    </xf>
    <xf numFmtId="43" fontId="82" fillId="0" borderId="0" xfId="0" applyNumberFormat="1" applyFont="1" applyFill="1" applyAlignment="1">
      <alignment vertical="center"/>
    </xf>
    <xf numFmtId="0" fontId="82" fillId="0" borderId="0" xfId="0" applyFont="1" applyFill="1" applyAlignment="1">
      <alignment vertical="center"/>
    </xf>
    <xf numFmtId="0" fontId="64" fillId="0" borderId="0" xfId="0" applyFont="1" applyFill="1" applyBorder="1" applyAlignment="1">
      <alignment horizontal="fill" vertical="center"/>
    </xf>
    <xf numFmtId="0" fontId="82" fillId="0" borderId="0" xfId="0" applyFont="1" applyFill="1" applyBorder="1" applyAlignment="1">
      <alignment horizontal="fill" vertical="center"/>
    </xf>
    <xf numFmtId="9" fontId="82" fillId="0" borderId="2" xfId="2" applyFont="1" applyFill="1" applyBorder="1" applyAlignment="1">
      <alignment horizontal="center" vertical="center"/>
    </xf>
    <xf numFmtId="43" fontId="82" fillId="0" borderId="2" xfId="1" applyFont="1" applyFill="1" applyBorder="1" applyAlignment="1">
      <alignment vertical="center"/>
    </xf>
    <xf numFmtId="0" fontId="91" fillId="0" borderId="0" xfId="0" applyFont="1" applyFill="1" applyBorder="1" applyAlignment="1">
      <alignment horizontal="fill" vertical="center"/>
    </xf>
    <xf numFmtId="0" fontId="93" fillId="0" borderId="2" xfId="0" applyFont="1" applyFill="1" applyBorder="1" applyAlignment="1">
      <alignment vertical="center"/>
    </xf>
    <xf numFmtId="0" fontId="82" fillId="0" borderId="2" xfId="0" applyFont="1" applyFill="1" applyBorder="1" applyAlignment="1">
      <alignment horizontal="left" vertical="center"/>
    </xf>
    <xf numFmtId="9" fontId="91" fillId="0" borderId="2" xfId="2" applyNumberFormat="1" applyFont="1" applyFill="1" applyBorder="1" applyAlignment="1">
      <alignment horizontal="center" vertical="center"/>
    </xf>
    <xf numFmtId="9" fontId="91" fillId="0" borderId="2" xfId="2" applyFont="1" applyFill="1" applyBorder="1" applyAlignment="1">
      <alignment horizontal="center" vertical="center"/>
    </xf>
    <xf numFmtId="0" fontId="93" fillId="0" borderId="0" xfId="0" applyFont="1" applyFill="1" applyBorder="1" applyAlignment="1">
      <alignment vertical="center"/>
    </xf>
    <xf numFmtId="0" fontId="82" fillId="0" borderId="0" xfId="0" applyFont="1" applyFill="1" applyBorder="1" applyAlignment="1">
      <alignment horizontal="left" vertical="center"/>
    </xf>
    <xf numFmtId="43" fontId="82" fillId="0" borderId="0" xfId="1" applyFont="1" applyFill="1" applyBorder="1" applyAlignment="1">
      <alignment vertical="center"/>
    </xf>
    <xf numFmtId="9" fontId="91" fillId="0" borderId="0" xfId="2" applyFont="1" applyFill="1" applyBorder="1" applyAlignment="1">
      <alignment horizontal="center" vertical="center"/>
    </xf>
    <xf numFmtId="20" fontId="63" fillId="0" borderId="0" xfId="0" applyNumberFormat="1" applyFont="1" applyFill="1" applyBorder="1" applyAlignment="1">
      <alignment vertical="center"/>
    </xf>
    <xf numFmtId="39" fontId="94" fillId="0" borderId="0" xfId="0" applyNumberFormat="1" applyFont="1" applyFill="1" applyBorder="1" applyAlignment="1">
      <alignment vertical="center"/>
    </xf>
    <xf numFmtId="39" fontId="66" fillId="0" borderId="0" xfId="0" applyNumberFormat="1" applyFont="1" applyFill="1" applyBorder="1" applyAlignment="1">
      <alignment vertical="center"/>
    </xf>
    <xf numFmtId="0" fontId="82" fillId="0" borderId="0" xfId="0" applyFont="1" applyFill="1" applyBorder="1" applyAlignment="1">
      <alignment horizontal="center" vertical="center" wrapText="1"/>
    </xf>
    <xf numFmtId="0" fontId="82" fillId="0" borderId="0" xfId="0" applyFont="1" applyFill="1" applyBorder="1" applyAlignment="1">
      <alignment horizontal="fill" vertical="center" wrapText="1"/>
    </xf>
    <xf numFmtId="0" fontId="64" fillId="0" borderId="0" xfId="0" applyFont="1" applyFill="1" applyAlignment="1">
      <alignment vertical="center"/>
    </xf>
    <xf numFmtId="0" fontId="64" fillId="0" borderId="16" xfId="0" applyFont="1" applyFill="1" applyBorder="1" applyAlignment="1">
      <alignment vertical="center"/>
    </xf>
    <xf numFmtId="0" fontId="64" fillId="0" borderId="16" xfId="0" applyFont="1" applyFill="1" applyBorder="1" applyAlignment="1">
      <alignment horizontal="left" vertical="center" indent="11"/>
    </xf>
    <xf numFmtId="43" fontId="64" fillId="0" borderId="16" xfId="1" applyFont="1" applyFill="1" applyBorder="1" applyAlignment="1">
      <alignment horizontal="center" vertical="center" wrapText="1"/>
    </xf>
    <xf numFmtId="43" fontId="64" fillId="0" borderId="12" xfId="1" applyFont="1" applyFill="1" applyBorder="1" applyAlignment="1">
      <alignment horizontal="center" vertical="center" wrapText="1"/>
    </xf>
    <xf numFmtId="0" fontId="64" fillId="0" borderId="0" xfId="0" applyFont="1" applyFill="1" applyAlignment="1">
      <alignment horizontal="center" vertical="center"/>
    </xf>
    <xf numFmtId="9" fontId="82" fillId="0" borderId="2" xfId="2" applyNumberFormat="1" applyFont="1" applyFill="1" applyBorder="1" applyAlignment="1">
      <alignment horizontal="center" vertical="center"/>
    </xf>
    <xf numFmtId="43" fontId="64" fillId="0" borderId="2" xfId="1" applyFont="1" applyFill="1" applyBorder="1" applyAlignment="1">
      <alignment horizontal="center" vertical="center"/>
    </xf>
    <xf numFmtId="43" fontId="64" fillId="0" borderId="0" xfId="0" applyNumberFormat="1" applyFont="1" applyFill="1" applyAlignment="1">
      <alignment vertical="center"/>
    </xf>
    <xf numFmtId="0" fontId="82" fillId="0" borderId="2" xfId="0" applyFont="1" applyFill="1" applyBorder="1" applyAlignment="1">
      <alignment vertical="center"/>
    </xf>
    <xf numFmtId="9" fontId="82" fillId="0" borderId="3" xfId="2" applyNumberFormat="1" applyFont="1" applyFill="1" applyBorder="1" applyAlignment="1">
      <alignment horizontal="center" vertical="center"/>
    </xf>
    <xf numFmtId="9" fontId="64" fillId="0" borderId="2" xfId="2" applyFont="1" applyFill="1" applyBorder="1" applyAlignment="1">
      <alignment horizontal="center" vertical="center"/>
    </xf>
    <xf numFmtId="43" fontId="41" fillId="10" borderId="2" xfId="0" applyNumberFormat="1" applyFont="1" applyFill="1" applyBorder="1" applyAlignment="1">
      <alignment vertical="center"/>
    </xf>
    <xf numFmtId="43" fontId="8" fillId="10" borderId="2" xfId="0" applyNumberFormat="1" applyFont="1" applyFill="1" applyBorder="1"/>
    <xf numFmtId="43" fontId="41" fillId="0" borderId="2" xfId="0" applyNumberFormat="1" applyFont="1" applyFill="1" applyBorder="1" applyAlignment="1">
      <alignment vertical="center"/>
    </xf>
    <xf numFmtId="43" fontId="41" fillId="0" borderId="2" xfId="0" applyNumberFormat="1" applyFont="1" applyFill="1" applyBorder="1"/>
    <xf numFmtId="43" fontId="8" fillId="0" borderId="2" xfId="0" applyNumberFormat="1" applyFont="1" applyFill="1" applyBorder="1"/>
    <xf numFmtId="43" fontId="46" fillId="0" borderId="2" xfId="0" applyNumberFormat="1" applyFont="1" applyFill="1" applyBorder="1" applyAlignment="1">
      <alignment vertical="center"/>
    </xf>
    <xf numFmtId="37" fontId="1" fillId="3" borderId="5" xfId="0" applyNumberFormat="1" applyFont="1" applyFill="1" applyBorder="1" applyAlignment="1" applyProtection="1">
      <alignment horizontal="center" vertical="center"/>
    </xf>
    <xf numFmtId="43" fontId="95" fillId="0" borderId="0" xfId="0" applyNumberFormat="1" applyFont="1" applyAlignment="1">
      <alignment vertical="center"/>
    </xf>
    <xf numFmtId="0" fontId="42" fillId="0" borderId="2" xfId="0" applyFont="1" applyFill="1" applyBorder="1" applyAlignment="1">
      <alignment vertical="center"/>
    </xf>
    <xf numFmtId="0" fontId="31" fillId="0" borderId="2" xfId="0" applyFont="1" applyFill="1" applyBorder="1" applyAlignment="1">
      <alignment vertical="center"/>
    </xf>
    <xf numFmtId="10" fontId="30" fillId="0" borderId="2" xfId="2" applyNumberFormat="1" applyFont="1" applyFill="1" applyBorder="1" applyAlignment="1">
      <alignment horizontal="center" vertical="center"/>
    </xf>
    <xf numFmtId="0" fontId="31" fillId="0" borderId="0" xfId="0" applyFont="1" applyFill="1" applyAlignment="1">
      <alignment vertical="center"/>
    </xf>
    <xf numFmtId="0" fontId="35" fillId="0" borderId="2" xfId="0" applyFont="1" applyFill="1" applyBorder="1" applyAlignment="1">
      <alignment vertical="center"/>
    </xf>
    <xf numFmtId="43" fontId="31" fillId="0" borderId="2" xfId="0" applyNumberFormat="1" applyFont="1" applyFill="1" applyBorder="1" applyAlignment="1">
      <alignment vertical="center"/>
    </xf>
    <xf numFmtId="0" fontId="43" fillId="0" borderId="2" xfId="0" applyFont="1" applyFill="1" applyBorder="1"/>
    <xf numFmtId="0" fontId="45" fillId="0" borderId="2" xfId="0" applyFont="1" applyFill="1" applyBorder="1" applyAlignment="1">
      <alignment vertical="center"/>
    </xf>
    <xf numFmtId="10" fontId="47" fillId="0" borderId="2" xfId="2" applyNumberFormat="1" applyFont="1" applyFill="1" applyBorder="1" applyAlignment="1">
      <alignment horizontal="center" vertical="center"/>
    </xf>
    <xf numFmtId="0" fontId="48" fillId="0" borderId="0" xfId="0" applyFont="1" applyFill="1" applyAlignment="1">
      <alignment vertical="center"/>
    </xf>
    <xf numFmtId="0" fontId="49" fillId="0" borderId="2" xfId="0" applyFont="1" applyFill="1" applyBorder="1" applyAlignment="1">
      <alignment horizontal="left" vertical="center"/>
    </xf>
    <xf numFmtId="43" fontId="8" fillId="0" borderId="2" xfId="0" applyNumberFormat="1" applyFont="1" applyFill="1" applyBorder="1" applyAlignment="1">
      <alignment vertical="center"/>
    </xf>
    <xf numFmtId="43" fontId="50" fillId="0" borderId="2" xfId="0" applyNumberFormat="1" applyFont="1" applyFill="1" applyBorder="1" applyAlignment="1">
      <alignment vertical="center"/>
    </xf>
    <xf numFmtId="43" fontId="61" fillId="0" borderId="2" xfId="0" applyNumberFormat="1" applyFont="1" applyFill="1" applyBorder="1" applyAlignment="1">
      <alignment vertical="center"/>
    </xf>
    <xf numFmtId="10" fontId="2" fillId="0" borderId="2" xfId="2" applyNumberFormat="1" applyFont="1" applyFill="1" applyBorder="1" applyAlignment="1">
      <alignment horizontal="center" vertical="center"/>
    </xf>
    <xf numFmtId="0" fontId="8" fillId="0" borderId="0" xfId="0" applyFont="1" applyFill="1" applyAlignment="1">
      <alignment vertical="center"/>
    </xf>
    <xf numFmtId="0" fontId="14" fillId="0" borderId="2" xfId="0" applyFont="1" applyFill="1" applyBorder="1" applyAlignment="1">
      <alignment horizontal="left" vertical="center"/>
    </xf>
    <xf numFmtId="43" fontId="0" fillId="0" borderId="2" xfId="0" applyNumberFormat="1" applyFill="1" applyBorder="1" applyAlignment="1">
      <alignment vertical="center"/>
    </xf>
    <xf numFmtId="43" fontId="95" fillId="0" borderId="2" xfId="0" applyNumberFormat="1" applyFont="1" applyFill="1" applyBorder="1" applyAlignment="1">
      <alignment vertical="center"/>
    </xf>
    <xf numFmtId="0" fontId="0" fillId="0" borderId="0" xfId="0" applyFill="1" applyAlignment="1">
      <alignment vertical="center"/>
    </xf>
    <xf numFmtId="0" fontId="0" fillId="11" borderId="0" xfId="0" applyFill="1" applyAlignment="1">
      <alignment vertical="center"/>
    </xf>
    <xf numFmtId="43" fontId="0" fillId="11" borderId="0" xfId="0" applyNumberFormat="1" applyFill="1" applyAlignment="1">
      <alignment vertical="center"/>
    </xf>
    <xf numFmtId="10" fontId="2" fillId="11" borderId="0" xfId="2" applyNumberFormat="1" applyFont="1" applyFill="1" applyBorder="1" applyAlignment="1">
      <alignment horizontal="center" vertical="center"/>
    </xf>
    <xf numFmtId="10" fontId="96" fillId="11" borderId="0" xfId="2" applyNumberFormat="1" applyFont="1" applyFill="1" applyBorder="1" applyAlignment="1">
      <alignment horizontal="center" vertical="center"/>
    </xf>
    <xf numFmtId="43" fontId="8" fillId="10" borderId="2" xfId="0" applyNumberFormat="1" applyFont="1" applyFill="1" applyBorder="1" applyAlignment="1">
      <alignment vertical="center"/>
    </xf>
    <xf numFmtId="43" fontId="0" fillId="0" borderId="2" xfId="0" applyNumberFormat="1" applyFont="1" applyBorder="1" applyAlignment="1">
      <alignment vertical="center"/>
    </xf>
    <xf numFmtId="43" fontId="97" fillId="0" borderId="2" xfId="0" applyNumberFormat="1" applyFont="1" applyBorder="1"/>
    <xf numFmtId="0" fontId="63" fillId="0" borderId="2" xfId="0" applyFont="1" applyFill="1" applyBorder="1" applyAlignment="1">
      <alignment horizontal="left" vertical="center" wrapText="1"/>
    </xf>
    <xf numFmtId="43" fontId="31" fillId="0" borderId="0" xfId="0" applyNumberFormat="1" applyFont="1"/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  <xf numFmtId="43" fontId="31" fillId="0" borderId="0" xfId="0" applyNumberFormat="1" applyFont="1" applyAlignment="1">
      <alignment horizontal="center"/>
    </xf>
    <xf numFmtId="0" fontId="31" fillId="0" borderId="0" xfId="0" applyFont="1" applyAlignment="1">
      <alignment horizontal="center"/>
    </xf>
    <xf numFmtId="0" fontId="31" fillId="0" borderId="0" xfId="0" applyFont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8" fillId="0" borderId="0" xfId="0" applyFont="1" applyAlignment="1">
      <alignment horizontal="center"/>
    </xf>
    <xf numFmtId="43" fontId="0" fillId="11" borderId="0" xfId="0" applyNumberFormat="1" applyFill="1" applyAlignment="1">
      <alignment horizontal="center" vertical="center"/>
    </xf>
    <xf numFmtId="0" fontId="7" fillId="5" borderId="13" xfId="0" applyFont="1" applyFill="1" applyBorder="1" applyAlignment="1">
      <alignment horizontal="center"/>
    </xf>
    <xf numFmtId="43" fontId="8" fillId="0" borderId="0" xfId="0" applyNumberFormat="1" applyFont="1" applyAlignment="1">
      <alignment horizontal="center"/>
    </xf>
    <xf numFmtId="43" fontId="48" fillId="0" borderId="0" xfId="0" applyNumberFormat="1" applyFont="1" applyAlignment="1">
      <alignment horizontal="center" vertical="center"/>
    </xf>
    <xf numFmtId="0" fontId="67" fillId="0" borderId="0" xfId="0" applyFont="1" applyFill="1" applyBorder="1" applyAlignment="1">
      <alignment horizontal="fill" vertical="center"/>
    </xf>
    <xf numFmtId="0" fontId="70" fillId="0" borderId="0" xfId="0" applyFont="1" applyFill="1" applyAlignment="1">
      <alignment vertical="center"/>
    </xf>
    <xf numFmtId="43" fontId="75" fillId="0" borderId="0" xfId="0" applyNumberFormat="1" applyFont="1" applyFill="1" applyAlignment="1">
      <alignment vertical="center"/>
    </xf>
    <xf numFmtId="0" fontId="68" fillId="0" borderId="2" xfId="0" applyFont="1" applyFill="1" applyBorder="1" applyAlignment="1">
      <alignment vertical="center"/>
    </xf>
    <xf numFmtId="0" fontId="76" fillId="0" borderId="2" xfId="0" quotePrefix="1" applyFont="1" applyFill="1" applyBorder="1" applyAlignment="1">
      <alignment vertical="center"/>
    </xf>
    <xf numFmtId="0" fontId="75" fillId="0" borderId="2" xfId="0" applyFont="1" applyFill="1" applyBorder="1" applyAlignment="1">
      <alignment horizontal="left" vertical="center"/>
    </xf>
    <xf numFmtId="43" fontId="77" fillId="0" borderId="2" xfId="1" applyFont="1" applyFill="1" applyBorder="1" applyAlignment="1">
      <alignment horizontal="center" vertical="center"/>
    </xf>
    <xf numFmtId="0" fontId="77" fillId="0" borderId="0" xfId="0" applyFont="1" applyFill="1" applyAlignment="1">
      <alignment vertical="center"/>
    </xf>
    <xf numFmtId="0" fontId="78" fillId="0" borderId="2" xfId="0" applyFont="1" applyFill="1" applyBorder="1" applyAlignment="1">
      <alignment vertical="center"/>
    </xf>
    <xf numFmtId="0" fontId="79" fillId="0" borderId="2" xfId="0" applyFont="1" applyFill="1" applyBorder="1" applyAlignment="1">
      <alignment horizontal="left" vertical="center"/>
    </xf>
    <xf numFmtId="43" fontId="79" fillId="0" borderId="2" xfId="1" applyFont="1" applyFill="1" applyBorder="1" applyAlignment="1">
      <alignment horizontal="center" vertical="center"/>
    </xf>
    <xf numFmtId="43" fontId="79" fillId="0" borderId="0" xfId="0" applyNumberFormat="1" applyFont="1" applyFill="1" applyAlignment="1">
      <alignment vertical="center"/>
    </xf>
    <xf numFmtId="0" fontId="79" fillId="0" borderId="0" xfId="0" applyFont="1" applyFill="1" applyAlignment="1">
      <alignment vertical="center"/>
    </xf>
    <xf numFmtId="0" fontId="68" fillId="0" borderId="2" xfId="0" applyFont="1" applyFill="1" applyBorder="1" applyAlignment="1">
      <alignment horizontal="left" vertical="center"/>
    </xf>
    <xf numFmtId="43" fontId="70" fillId="0" borderId="2" xfId="1" applyFont="1" applyFill="1" applyBorder="1" applyAlignment="1">
      <alignment vertical="center"/>
    </xf>
    <xf numFmtId="43" fontId="70" fillId="0" borderId="2" xfId="1" applyFont="1" applyFill="1" applyBorder="1" applyAlignment="1">
      <alignment horizontal="center" vertical="center"/>
    </xf>
    <xf numFmtId="43" fontId="77" fillId="0" borderId="2" xfId="1" applyFont="1" applyFill="1" applyBorder="1" applyAlignment="1">
      <alignment vertical="center"/>
    </xf>
    <xf numFmtId="43" fontId="66" fillId="0" borderId="2" xfId="3" applyFont="1" applyFill="1" applyBorder="1" applyAlignment="1">
      <alignment vertical="center"/>
    </xf>
    <xf numFmtId="0" fontId="84" fillId="0" borderId="2" xfId="0" applyFont="1" applyFill="1" applyBorder="1" applyAlignment="1">
      <alignment horizontal="left" vertical="center"/>
    </xf>
    <xf numFmtId="0" fontId="69" fillId="0" borderId="2" xfId="0" applyFont="1" applyFill="1" applyBorder="1" applyAlignment="1">
      <alignment vertical="center"/>
    </xf>
    <xf numFmtId="0" fontId="70" fillId="0" borderId="2" xfId="0" applyFont="1" applyFill="1" applyBorder="1" applyAlignment="1">
      <alignment horizontal="left" vertical="center"/>
    </xf>
    <xf numFmtId="0" fontId="69" fillId="0" borderId="2" xfId="0" quotePrefix="1" applyFont="1" applyFill="1" applyBorder="1" applyAlignment="1">
      <alignment vertical="center"/>
    </xf>
    <xf numFmtId="43" fontId="88" fillId="0" borderId="2" xfId="0" applyNumberFormat="1" applyFont="1" applyFill="1" applyBorder="1" applyAlignment="1">
      <alignment vertical="center"/>
    </xf>
    <xf numFmtId="0" fontId="88" fillId="0" borderId="0" xfId="0" applyFont="1" applyFill="1" applyAlignment="1">
      <alignment horizontal="fill" vertical="center"/>
    </xf>
    <xf numFmtId="12" fontId="66" fillId="0" borderId="0" xfId="0" applyNumberFormat="1" applyFont="1" applyFill="1" applyAlignment="1">
      <alignment vertical="center"/>
    </xf>
    <xf numFmtId="0" fontId="64" fillId="0" borderId="0" xfId="1" applyNumberFormat="1" applyFont="1" applyFill="1" applyAlignment="1">
      <alignment vertical="center"/>
    </xf>
    <xf numFmtId="0" fontId="84" fillId="0" borderId="2" xfId="0" applyFont="1" applyFill="1" applyBorder="1" applyAlignment="1">
      <alignment vertical="center"/>
    </xf>
    <xf numFmtId="0" fontId="75" fillId="0" borderId="2" xfId="0" quotePrefix="1" applyFont="1" applyFill="1" applyBorder="1" applyAlignment="1">
      <alignment horizontal="right" vertical="center"/>
    </xf>
    <xf numFmtId="43" fontId="75" fillId="0" borderId="2" xfId="0" applyNumberFormat="1" applyFont="1" applyFill="1" applyBorder="1" applyAlignment="1">
      <alignment vertical="center"/>
    </xf>
    <xf numFmtId="0" fontId="79" fillId="0" borderId="2" xfId="0" applyFont="1" applyFill="1" applyBorder="1" applyAlignment="1">
      <alignment vertical="center"/>
    </xf>
    <xf numFmtId="0" fontId="79" fillId="0" borderId="2" xfId="0" applyFont="1" applyFill="1" applyBorder="1" applyAlignment="1">
      <alignment vertical="center" wrapText="1"/>
    </xf>
    <xf numFmtId="9" fontId="79" fillId="0" borderId="2" xfId="2" applyNumberFormat="1" applyFont="1" applyFill="1" applyBorder="1" applyAlignment="1">
      <alignment horizontal="center" vertical="center"/>
    </xf>
    <xf numFmtId="9" fontId="64" fillId="0" borderId="2" xfId="2" applyNumberFormat="1" applyFont="1" applyFill="1" applyBorder="1" applyAlignment="1">
      <alignment horizontal="center" vertical="center"/>
    </xf>
    <xf numFmtId="43" fontId="75" fillId="0" borderId="2" xfId="1" applyFont="1" applyFill="1" applyBorder="1" applyAlignment="1">
      <alignment vertical="center"/>
    </xf>
    <xf numFmtId="0" fontId="84" fillId="0" borderId="2" xfId="0" applyFont="1" applyFill="1" applyBorder="1" applyAlignment="1">
      <alignment vertical="center" wrapText="1"/>
    </xf>
    <xf numFmtId="43" fontId="84" fillId="0" borderId="2" xfId="1" applyFont="1" applyFill="1" applyBorder="1" applyAlignment="1">
      <alignment horizontal="center" vertical="center"/>
    </xf>
    <xf numFmtId="9" fontId="84" fillId="0" borderId="2" xfId="2" applyNumberFormat="1" applyFont="1" applyFill="1" applyBorder="1" applyAlignment="1">
      <alignment horizontal="center" vertical="center"/>
    </xf>
    <xf numFmtId="0" fontId="88" fillId="0" borderId="0" xfId="0" applyFont="1" applyFill="1" applyBorder="1" applyAlignment="1">
      <alignment vertical="center"/>
    </xf>
    <xf numFmtId="43" fontId="87" fillId="0" borderId="2" xfId="0" applyNumberFormat="1" applyFont="1" applyFill="1" applyBorder="1" applyAlignment="1">
      <alignment vertical="center"/>
    </xf>
    <xf numFmtId="43" fontId="60" fillId="0" borderId="2" xfId="4" applyFont="1" applyFill="1" applyBorder="1"/>
    <xf numFmtId="43" fontId="22" fillId="0" borderId="2" xfId="1" applyFont="1" applyFill="1" applyBorder="1" applyAlignment="1">
      <alignment horizontal="center" vertical="center"/>
    </xf>
    <xf numFmtId="0" fontId="74" fillId="0" borderId="0" xfId="0" applyFont="1" applyFill="1" applyBorder="1" applyAlignment="1">
      <alignment vertical="center"/>
    </xf>
    <xf numFmtId="43" fontId="74" fillId="0" borderId="2" xfId="0" applyNumberFormat="1" applyFont="1" applyFill="1" applyBorder="1" applyAlignment="1">
      <alignment vertical="center"/>
    </xf>
    <xf numFmtId="43" fontId="82" fillId="0" borderId="2" xfId="0" applyNumberFormat="1" applyFont="1" applyFill="1" applyBorder="1" applyAlignment="1">
      <alignment vertical="center"/>
    </xf>
    <xf numFmtId="43" fontId="50" fillId="0" borderId="2" xfId="0" applyNumberFormat="1" applyFont="1" applyFill="1" applyBorder="1"/>
    <xf numFmtId="0" fontId="63" fillId="0" borderId="2" xfId="0" applyFont="1" applyFill="1" applyBorder="1" applyAlignment="1">
      <alignment vertical="center" wrapText="1"/>
    </xf>
    <xf numFmtId="37" fontId="1" fillId="3" borderId="5" xfId="0" applyNumberFormat="1" applyFont="1" applyFill="1" applyBorder="1" applyAlignment="1" applyProtection="1">
      <alignment horizontal="center" vertical="center"/>
    </xf>
    <xf numFmtId="37" fontId="1" fillId="3" borderId="5" xfId="0" applyNumberFormat="1" applyFont="1" applyFill="1" applyBorder="1" applyAlignment="1" applyProtection="1">
      <alignment horizontal="center" vertical="center"/>
    </xf>
    <xf numFmtId="0" fontId="66" fillId="0" borderId="27" xfId="0" applyFont="1" applyFill="1" applyBorder="1" applyAlignment="1">
      <alignment horizontal="fill" vertical="center"/>
    </xf>
    <xf numFmtId="43" fontId="10" fillId="0" borderId="2" xfId="4" applyFont="1" applyFill="1" applyBorder="1"/>
    <xf numFmtId="43" fontId="20" fillId="0" borderId="2" xfId="4" applyFont="1" applyFill="1" applyBorder="1" applyAlignment="1">
      <alignment horizontal="center" vertical="center"/>
    </xf>
    <xf numFmtId="43" fontId="20" fillId="0" borderId="2" xfId="0" applyNumberFormat="1" applyFont="1" applyFill="1" applyBorder="1" applyAlignment="1">
      <alignment vertical="center"/>
    </xf>
    <xf numFmtId="0" fontId="63" fillId="0" borderId="27" xfId="0" applyFont="1" applyFill="1" applyBorder="1" applyAlignment="1">
      <alignment horizontal="fill" vertical="center"/>
    </xf>
    <xf numFmtId="43" fontId="21" fillId="0" borderId="2" xfId="4" applyFont="1" applyFill="1" applyBorder="1" applyAlignment="1"/>
    <xf numFmtId="43" fontId="21" fillId="0" borderId="2" xfId="4" applyFont="1" applyFill="1" applyBorder="1" applyAlignment="1">
      <alignment horizontal="center"/>
    </xf>
    <xf numFmtId="0" fontId="74" fillId="0" borderId="27" xfId="0" applyFont="1" applyFill="1" applyBorder="1" applyAlignment="1">
      <alignment horizontal="fill" vertical="center"/>
    </xf>
    <xf numFmtId="43" fontId="19" fillId="0" borderId="2" xfId="0" applyNumberFormat="1" applyFont="1" applyFill="1" applyBorder="1" applyAlignment="1"/>
    <xf numFmtId="43" fontId="19" fillId="0" borderId="2" xfId="1" applyFont="1" applyFill="1" applyBorder="1" applyAlignment="1">
      <alignment horizontal="center"/>
    </xf>
    <xf numFmtId="0" fontId="66" fillId="0" borderId="2" xfId="0" applyFont="1" applyFill="1" applyBorder="1" applyAlignment="1">
      <alignment horizontal="left" vertical="center" indent="1"/>
    </xf>
    <xf numFmtId="9" fontId="66" fillId="0" borderId="0" xfId="2" applyFont="1" applyFill="1" applyBorder="1" applyAlignment="1">
      <alignment horizontal="center" vertical="center"/>
    </xf>
    <xf numFmtId="0" fontId="82" fillId="0" borderId="27" xfId="0" applyFont="1" applyFill="1" applyBorder="1" applyAlignment="1">
      <alignment horizontal="fill" vertical="center"/>
    </xf>
    <xf numFmtId="43" fontId="82" fillId="0" borderId="0" xfId="0" applyNumberFormat="1" applyFont="1" applyFill="1" applyBorder="1" applyAlignment="1">
      <alignment vertical="center"/>
    </xf>
    <xf numFmtId="43" fontId="63" fillId="0" borderId="2" xfId="0" applyNumberFormat="1" applyFont="1" applyFill="1" applyBorder="1" applyAlignment="1">
      <alignment vertical="center"/>
    </xf>
    <xf numFmtId="0" fontId="82" fillId="0" borderId="0" xfId="0" applyFont="1" applyFill="1" applyAlignment="1">
      <alignment horizontal="fill" vertical="center"/>
    </xf>
    <xf numFmtId="9" fontId="63" fillId="0" borderId="2" xfId="2" applyNumberFormat="1" applyFont="1" applyFill="1" applyBorder="1" applyAlignment="1">
      <alignment horizontal="center" vertical="center"/>
    </xf>
    <xf numFmtId="0" fontId="60" fillId="0" borderId="2" xfId="0" applyFont="1" applyFill="1" applyBorder="1" applyAlignment="1">
      <alignment horizontal="right" vertical="center"/>
    </xf>
    <xf numFmtId="9" fontId="10" fillId="0" borderId="2" xfId="2" applyNumberFormat="1" applyFont="1" applyFill="1" applyBorder="1" applyAlignment="1">
      <alignment vertical="center" wrapText="1"/>
    </xf>
    <xf numFmtId="0" fontId="75" fillId="0" borderId="2" xfId="0" quotePrefix="1" applyFont="1" applyFill="1" applyBorder="1" applyAlignment="1">
      <alignment vertical="center"/>
    </xf>
    <xf numFmtId="43" fontId="98" fillId="10" borderId="2" xfId="0" applyNumberFormat="1" applyFont="1" applyFill="1" applyBorder="1" applyAlignment="1">
      <alignment vertical="center"/>
    </xf>
    <xf numFmtId="43" fontId="98" fillId="0" borderId="2" xfId="0" applyNumberFormat="1" applyFont="1" applyFill="1" applyBorder="1" applyAlignment="1">
      <alignment vertical="center"/>
    </xf>
    <xf numFmtId="43" fontId="99" fillId="10" borderId="2" xfId="0" applyNumberFormat="1" applyFont="1" applyFill="1" applyBorder="1" applyAlignment="1">
      <alignment vertical="center"/>
    </xf>
    <xf numFmtId="43" fontId="99" fillId="0" borderId="2" xfId="0" applyNumberFormat="1" applyFont="1" applyFill="1" applyBorder="1" applyAlignment="1">
      <alignment vertical="center"/>
    </xf>
    <xf numFmtId="43" fontId="96" fillId="0" borderId="2" xfId="1" applyNumberFormat="1" applyFont="1" applyBorder="1"/>
    <xf numFmtId="43" fontId="8" fillId="0" borderId="2" xfId="1" applyFont="1" applyFill="1" applyBorder="1" applyAlignment="1">
      <alignment vertical="center"/>
    </xf>
    <xf numFmtId="0" fontId="82" fillId="0" borderId="2" xfId="0" applyFont="1" applyFill="1" applyBorder="1" applyAlignment="1">
      <alignment vertical="center" wrapText="1"/>
    </xf>
    <xf numFmtId="0" fontId="75" fillId="0" borderId="2" xfId="0" applyFont="1" applyFill="1" applyBorder="1" applyAlignment="1">
      <alignment vertical="center" wrapText="1"/>
    </xf>
    <xf numFmtId="43" fontId="64" fillId="0" borderId="2" xfId="1" applyFont="1" applyFill="1" applyBorder="1" applyAlignment="1">
      <alignment horizontal="center" vertical="center" wrapText="1"/>
    </xf>
    <xf numFmtId="0" fontId="68" fillId="0" borderId="1" xfId="0" applyFont="1" applyFill="1" applyBorder="1" applyAlignment="1">
      <alignment horizontal="left" vertical="center"/>
    </xf>
    <xf numFmtId="0" fontId="69" fillId="0" borderId="1" xfId="0" applyFont="1" applyFill="1" applyBorder="1" applyAlignment="1">
      <alignment vertical="center"/>
    </xf>
    <xf numFmtId="0" fontId="70" fillId="0" borderId="1" xfId="0" applyFont="1" applyFill="1" applyBorder="1" applyAlignment="1">
      <alignment horizontal="left" vertical="center"/>
    </xf>
    <xf numFmtId="43" fontId="70" fillId="0" borderId="1" xfId="1" applyFont="1" applyFill="1" applyBorder="1" applyAlignment="1">
      <alignment horizontal="center" vertical="center"/>
    </xf>
    <xf numFmtId="9" fontId="63" fillId="0" borderId="2" xfId="2" applyFont="1" applyFill="1" applyBorder="1" applyAlignment="1">
      <alignment horizontal="center" vertical="center"/>
    </xf>
    <xf numFmtId="0" fontId="66" fillId="0" borderId="2" xfId="0" applyFont="1" applyFill="1" applyBorder="1" applyAlignment="1">
      <alignment vertical="center" wrapText="1"/>
    </xf>
    <xf numFmtId="43" fontId="77" fillId="0" borderId="2" xfId="0" applyNumberFormat="1" applyFont="1" applyFill="1" applyBorder="1" applyAlignment="1">
      <alignment vertical="center"/>
    </xf>
    <xf numFmtId="9" fontId="66" fillId="0" borderId="2" xfId="2" applyFont="1" applyFill="1" applyBorder="1" applyAlignment="1">
      <alignment horizontal="left" vertical="center"/>
    </xf>
    <xf numFmtId="0" fontId="83" fillId="0" borderId="2" xfId="0" applyFont="1" applyFill="1" applyBorder="1" applyAlignment="1">
      <alignment vertical="center"/>
    </xf>
    <xf numFmtId="0" fontId="69" fillId="0" borderId="2" xfId="0" applyFont="1" applyFill="1" applyBorder="1" applyAlignment="1">
      <alignment horizontal="left" vertical="center"/>
    </xf>
    <xf numFmtId="0" fontId="85" fillId="0" borderId="0" xfId="0" applyFont="1" applyFill="1" applyBorder="1" applyAlignment="1">
      <alignment horizontal="fill" vertical="center"/>
    </xf>
    <xf numFmtId="0" fontId="86" fillId="0" borderId="2" xfId="0" applyFont="1" applyFill="1" applyBorder="1" applyAlignment="1">
      <alignment vertical="center"/>
    </xf>
    <xf numFmtId="0" fontId="85" fillId="0" borderId="2" xfId="0" applyFont="1" applyFill="1" applyBorder="1" applyAlignment="1">
      <alignment horizontal="left" vertical="center"/>
    </xf>
    <xf numFmtId="43" fontId="85" fillId="0" borderId="2" xfId="1" applyFont="1" applyFill="1" applyBorder="1" applyAlignment="1">
      <alignment horizontal="center" vertical="center"/>
    </xf>
    <xf numFmtId="0" fontId="85" fillId="0" borderId="0" xfId="0" applyFont="1" applyFill="1" applyAlignment="1">
      <alignment vertical="center"/>
    </xf>
    <xf numFmtId="9" fontId="85" fillId="0" borderId="2" xfId="2" applyFont="1" applyFill="1" applyBorder="1" applyAlignment="1">
      <alignment horizontal="center" vertical="center"/>
    </xf>
    <xf numFmtId="0" fontId="72" fillId="0" borderId="2" xfId="0" quotePrefix="1" applyFont="1" applyFill="1" applyBorder="1" applyAlignment="1">
      <alignment vertical="center"/>
    </xf>
    <xf numFmtId="0" fontId="63" fillId="0" borderId="2" xfId="0" applyFont="1" applyFill="1" applyBorder="1" applyAlignment="1">
      <alignment horizontal="center" vertical="center"/>
    </xf>
    <xf numFmtId="0" fontId="84" fillId="0" borderId="1" xfId="0" applyFont="1" applyFill="1" applyBorder="1" applyAlignment="1">
      <alignment horizontal="left" vertical="center"/>
    </xf>
    <xf numFmtId="0" fontId="60" fillId="0" borderId="1" xfId="0" applyFont="1" applyFill="1" applyBorder="1" applyAlignment="1">
      <alignment vertical="center"/>
    </xf>
    <xf numFmtId="0" fontId="60" fillId="0" borderId="1" xfId="0" applyFont="1" applyFill="1" applyBorder="1" applyAlignment="1">
      <alignment vertical="center" wrapText="1"/>
    </xf>
    <xf numFmtId="43" fontId="60" fillId="0" borderId="1" xfId="1" applyFont="1" applyFill="1" applyBorder="1" applyAlignment="1">
      <alignment horizontal="center" vertical="center"/>
    </xf>
    <xf numFmtId="43" fontId="60" fillId="0" borderId="25" xfId="1" applyFont="1" applyFill="1" applyBorder="1" applyAlignment="1">
      <alignment horizontal="center" vertical="center"/>
    </xf>
    <xf numFmtId="43" fontId="79" fillId="0" borderId="0" xfId="1" applyFont="1" applyFill="1" applyAlignment="1">
      <alignment vertical="center"/>
    </xf>
    <xf numFmtId="43" fontId="1" fillId="3" borderId="5" xfId="1" applyFont="1" applyFill="1" applyBorder="1" applyAlignment="1" applyProtection="1">
      <alignment horizontal="center" vertical="center"/>
    </xf>
    <xf numFmtId="43" fontId="1" fillId="3" borderId="4" xfId="1" applyFont="1" applyFill="1" applyBorder="1" applyAlignment="1" applyProtection="1">
      <alignment horizontal="center" vertical="center"/>
    </xf>
    <xf numFmtId="43" fontId="1" fillId="3" borderId="3" xfId="1" applyFont="1" applyFill="1" applyBorder="1" applyAlignment="1" applyProtection="1">
      <alignment horizontal="center" vertical="center"/>
    </xf>
    <xf numFmtId="43" fontId="1" fillId="3" borderId="6" xfId="1" applyFont="1" applyFill="1" applyBorder="1" applyAlignment="1" applyProtection="1">
      <alignment horizontal="center" vertical="center"/>
    </xf>
    <xf numFmtId="43" fontId="1" fillId="3" borderId="7" xfId="1" applyFont="1" applyFill="1" applyBorder="1" applyAlignment="1" applyProtection="1">
      <alignment horizontal="center" vertical="center"/>
    </xf>
    <xf numFmtId="10" fontId="1" fillId="3" borderId="3" xfId="2" applyNumberFormat="1" applyFont="1" applyFill="1" applyBorder="1" applyAlignment="1" applyProtection="1">
      <alignment horizontal="center" vertical="center"/>
    </xf>
    <xf numFmtId="10" fontId="1" fillId="3" borderId="6" xfId="2" applyNumberFormat="1" applyFont="1" applyFill="1" applyBorder="1" applyAlignment="1" applyProtection="1">
      <alignment horizontal="center" vertical="center"/>
    </xf>
    <xf numFmtId="10" fontId="1" fillId="3" borderId="7" xfId="2" applyNumberFormat="1" applyFont="1" applyFill="1" applyBorder="1" applyAlignment="1" applyProtection="1">
      <alignment horizontal="center" vertical="center"/>
    </xf>
    <xf numFmtId="0" fontId="82" fillId="0" borderId="2" xfId="0" applyFont="1" applyFill="1" applyBorder="1" applyAlignment="1">
      <alignment horizontal="left" vertical="center" wrapText="1"/>
    </xf>
    <xf numFmtId="0" fontId="90" fillId="0" borderId="2" xfId="0" applyFont="1" applyFill="1" applyBorder="1" applyAlignment="1">
      <alignment horizontal="left" vertical="center" wrapText="1"/>
    </xf>
    <xf numFmtId="0" fontId="89" fillId="0" borderId="2" xfId="0" applyFont="1" applyFill="1" applyBorder="1" applyAlignment="1">
      <alignment horizontal="left" vertical="center" wrapText="1"/>
    </xf>
    <xf numFmtId="0" fontId="82" fillId="0" borderId="2" xfId="0" applyFont="1" applyFill="1" applyBorder="1" applyAlignment="1">
      <alignment vertical="center" wrapText="1"/>
    </xf>
    <xf numFmtId="0" fontId="75" fillId="0" borderId="2" xfId="0" applyFont="1" applyFill="1" applyBorder="1" applyAlignment="1">
      <alignment vertical="center" wrapText="1"/>
    </xf>
    <xf numFmtId="0" fontId="75" fillId="0" borderId="2" xfId="0" applyFont="1" applyFill="1" applyBorder="1" applyAlignment="1">
      <alignment horizontal="left" vertical="center" wrapText="1"/>
    </xf>
    <xf numFmtId="43" fontId="64" fillId="0" borderId="2" xfId="1" applyFont="1" applyFill="1" applyBorder="1" applyAlignment="1">
      <alignment horizontal="center" vertical="center" wrapText="1"/>
    </xf>
    <xf numFmtId="0" fontId="64" fillId="0" borderId="9" xfId="0" applyFont="1" applyFill="1" applyBorder="1" applyAlignment="1">
      <alignment horizontal="center" vertical="center"/>
    </xf>
    <xf numFmtId="0" fontId="64" fillId="0" borderId="10" xfId="0" applyFont="1" applyFill="1" applyBorder="1" applyAlignment="1">
      <alignment horizontal="center" vertical="center"/>
    </xf>
    <xf numFmtId="0" fontId="64" fillId="0" borderId="11" xfId="0" applyFont="1" applyFill="1" applyBorder="1" applyAlignment="1">
      <alignment horizontal="left" vertical="center"/>
    </xf>
    <xf numFmtId="0" fontId="64" fillId="0" borderId="12" xfId="0" applyFont="1" applyFill="1" applyBorder="1" applyAlignment="1">
      <alignment horizontal="center" vertical="center"/>
    </xf>
    <xf numFmtId="0" fontId="64" fillId="0" borderId="13" xfId="0" applyFont="1" applyFill="1" applyBorder="1" applyAlignment="1">
      <alignment horizontal="center" vertical="center"/>
    </xf>
    <xf numFmtId="0" fontId="64" fillId="0" borderId="14" xfId="0" applyFont="1" applyFill="1" applyBorder="1" applyAlignment="1">
      <alignment horizontal="left" vertical="center"/>
    </xf>
    <xf numFmtId="9" fontId="64" fillId="0" borderId="2" xfId="2" applyFont="1" applyFill="1" applyBorder="1" applyAlignment="1">
      <alignment horizontal="center" vertical="center" wrapText="1"/>
    </xf>
    <xf numFmtId="0" fontId="92" fillId="0" borderId="2" xfId="0" applyFont="1" applyFill="1" applyBorder="1" applyAlignment="1">
      <alignment horizontal="left" vertical="center" wrapText="1"/>
    </xf>
    <xf numFmtId="0" fontId="64" fillId="0" borderId="2" xfId="0" applyFont="1" applyFill="1" applyBorder="1" applyAlignment="1">
      <alignment vertical="center" wrapText="1"/>
    </xf>
    <xf numFmtId="0" fontId="63" fillId="0" borderId="2" xfId="0" applyFont="1" applyFill="1" applyBorder="1" applyAlignment="1">
      <alignment vertical="center" wrapText="1"/>
    </xf>
    <xf numFmtId="0" fontId="63" fillId="0" borderId="2" xfId="0" applyFont="1" applyFill="1" applyBorder="1" applyAlignment="1">
      <alignment horizontal="left" vertical="center" wrapText="1"/>
    </xf>
    <xf numFmtId="0" fontId="87" fillId="0" borderId="2" xfId="0" applyFont="1" applyFill="1" applyBorder="1" applyAlignment="1">
      <alignment horizontal="left" vertical="center" wrapText="1"/>
    </xf>
    <xf numFmtId="9" fontId="10" fillId="0" borderId="2" xfId="2" applyNumberFormat="1" applyFont="1" applyFill="1" applyBorder="1" applyAlignment="1">
      <alignment horizontal="center" vertical="center" wrapText="1"/>
    </xf>
    <xf numFmtId="0" fontId="75" fillId="0" borderId="2" xfId="0" applyFont="1" applyFill="1" applyBorder="1" applyAlignment="1">
      <alignment horizontal="center" vertical="center" wrapText="1"/>
    </xf>
    <xf numFmtId="0" fontId="64" fillId="0" borderId="2" xfId="0" applyFont="1" applyFill="1" applyBorder="1" applyAlignment="1">
      <alignment horizontal="center" vertical="center" wrapText="1"/>
    </xf>
    <xf numFmtId="0" fontId="64" fillId="0" borderId="3" xfId="0" applyFont="1" applyFill="1" applyBorder="1" applyAlignment="1">
      <alignment horizontal="center" vertical="center"/>
    </xf>
    <xf numFmtId="0" fontId="64" fillId="0" borderId="6" xfId="0" applyFont="1" applyFill="1" applyBorder="1" applyAlignment="1">
      <alignment horizontal="center" vertical="center"/>
    </xf>
    <xf numFmtId="0" fontId="64" fillId="0" borderId="7" xfId="0" applyFont="1" applyFill="1" applyBorder="1" applyAlignment="1">
      <alignment horizontal="left" vertical="center" indent="2"/>
    </xf>
    <xf numFmtId="9" fontId="64" fillId="0" borderId="5" xfId="2" applyFont="1" applyFill="1" applyBorder="1" applyAlignment="1">
      <alignment horizontal="center" vertical="center" wrapText="1"/>
    </xf>
    <xf numFmtId="9" fontId="64" fillId="0" borderId="16" xfId="2" applyFont="1" applyFill="1" applyBorder="1" applyAlignment="1">
      <alignment horizontal="center" vertical="center" wrapText="1"/>
    </xf>
    <xf numFmtId="0" fontId="64" fillId="0" borderId="2" xfId="0" applyFont="1" applyFill="1" applyBorder="1" applyAlignment="1">
      <alignment horizontal="left" vertical="center" wrapText="1"/>
    </xf>
    <xf numFmtId="9" fontId="64" fillId="0" borderId="3" xfId="2" applyFont="1" applyFill="1" applyBorder="1" applyAlignment="1">
      <alignment horizontal="center" vertical="center" wrapText="1"/>
    </xf>
    <xf numFmtId="0" fontId="84" fillId="0" borderId="2" xfId="0" applyFont="1" applyFill="1" applyBorder="1" applyAlignment="1">
      <alignment horizontal="left" vertical="center" wrapText="1"/>
    </xf>
    <xf numFmtId="37" fontId="1" fillId="3" borderId="3" xfId="0" applyNumberFormat="1" applyFont="1" applyFill="1" applyBorder="1" applyAlignment="1" applyProtection="1">
      <alignment horizontal="center" vertical="center"/>
    </xf>
    <xf numFmtId="37" fontId="1" fillId="3" borderId="6" xfId="0" applyNumberFormat="1" applyFont="1" applyFill="1" applyBorder="1" applyAlignment="1" applyProtection="1">
      <alignment horizontal="center" vertical="center"/>
    </xf>
    <xf numFmtId="37" fontId="1" fillId="3" borderId="7" xfId="0" applyNumberFormat="1" applyFont="1" applyFill="1" applyBorder="1" applyAlignment="1" applyProtection="1">
      <alignment horizontal="center" vertical="center"/>
    </xf>
    <xf numFmtId="37" fontId="1" fillId="3" borderId="5" xfId="0" applyNumberFormat="1" applyFont="1" applyFill="1" applyBorder="1" applyAlignment="1" applyProtection="1">
      <alignment horizontal="center" vertical="center"/>
    </xf>
    <xf numFmtId="37" fontId="1" fillId="3" borderId="4" xfId="0" applyNumberFormat="1" applyFont="1" applyFill="1" applyBorder="1" applyAlignment="1" applyProtection="1">
      <alignment horizontal="center" vertical="center"/>
    </xf>
    <xf numFmtId="37" fontId="1" fillId="3" borderId="16" xfId="0" applyNumberFormat="1" applyFont="1" applyFill="1" applyBorder="1" applyAlignment="1" applyProtection="1">
      <alignment horizontal="center" vertical="center"/>
    </xf>
    <xf numFmtId="43" fontId="1" fillId="3" borderId="3" xfId="1" applyFont="1" applyFill="1" applyBorder="1" applyAlignment="1" applyProtection="1">
      <alignment horizontal="center"/>
    </xf>
    <xf numFmtId="0" fontId="0" fillId="0" borderId="6" xfId="0" applyBorder="1"/>
    <xf numFmtId="0" fontId="0" fillId="0" borderId="7" xfId="0" applyBorder="1"/>
    <xf numFmtId="0" fontId="7" fillId="5" borderId="10" xfId="0" applyFont="1" applyFill="1" applyBorder="1" applyAlignment="1">
      <alignment horizontal="center"/>
    </xf>
    <xf numFmtId="37" fontId="1" fillId="3" borderId="3" xfId="0" applyNumberFormat="1" applyFont="1" applyFill="1" applyBorder="1" applyAlignment="1" applyProtection="1">
      <alignment horizontal="center"/>
    </xf>
    <xf numFmtId="37" fontId="1" fillId="3" borderId="6" xfId="0" applyNumberFormat="1" applyFont="1" applyFill="1" applyBorder="1" applyAlignment="1" applyProtection="1">
      <alignment horizontal="center"/>
    </xf>
    <xf numFmtId="37" fontId="1" fillId="3" borderId="7" xfId="0" applyNumberFormat="1" applyFont="1" applyFill="1" applyBorder="1" applyAlignment="1" applyProtection="1">
      <alignment horizontal="center"/>
    </xf>
    <xf numFmtId="10" fontId="1" fillId="3" borderId="3" xfId="2" applyNumberFormat="1" applyFont="1" applyFill="1" applyBorder="1" applyAlignment="1" applyProtection="1">
      <alignment horizontal="center"/>
    </xf>
    <xf numFmtId="10" fontId="1" fillId="3" borderId="6" xfId="2" applyNumberFormat="1" applyFont="1" applyFill="1" applyBorder="1" applyAlignment="1" applyProtection="1">
      <alignment horizontal="center"/>
    </xf>
    <xf numFmtId="10" fontId="1" fillId="3" borderId="7" xfId="2" applyNumberFormat="1" applyFont="1" applyFill="1" applyBorder="1" applyAlignment="1" applyProtection="1">
      <alignment horizontal="center"/>
    </xf>
    <xf numFmtId="37" fontId="1" fillId="3" borderId="9" xfId="0" applyNumberFormat="1" applyFont="1" applyFill="1" applyBorder="1" applyAlignment="1" applyProtection="1">
      <alignment horizontal="center"/>
    </xf>
    <xf numFmtId="37" fontId="1" fillId="3" borderId="10" xfId="0" applyNumberFormat="1" applyFont="1" applyFill="1" applyBorder="1" applyAlignment="1" applyProtection="1">
      <alignment horizontal="center"/>
    </xf>
    <xf numFmtId="37" fontId="1" fillId="3" borderId="11" xfId="0" applyNumberFormat="1" applyFont="1" applyFill="1" applyBorder="1" applyAlignment="1" applyProtection="1">
      <alignment horizontal="center"/>
    </xf>
    <xf numFmtId="43" fontId="1" fillId="3" borderId="6" xfId="1" applyFont="1" applyFill="1" applyBorder="1" applyAlignment="1" applyProtection="1">
      <alignment horizontal="center"/>
    </xf>
    <xf numFmtId="43" fontId="1" fillId="3" borderId="7" xfId="1" applyFont="1" applyFill="1" applyBorder="1" applyAlignment="1" applyProtection="1">
      <alignment horizontal="center"/>
    </xf>
    <xf numFmtId="43" fontId="1" fillId="3" borderId="16" xfId="1" applyFont="1" applyFill="1" applyBorder="1" applyAlignment="1" applyProtection="1">
      <alignment horizontal="center" vertical="center"/>
    </xf>
    <xf numFmtId="0" fontId="34" fillId="0" borderId="0" xfId="0" applyFont="1" applyAlignment="1">
      <alignment horizontal="center"/>
    </xf>
    <xf numFmtId="0" fontId="34" fillId="0" borderId="3" xfId="0" applyFont="1" applyBorder="1" applyAlignment="1">
      <alignment horizontal="center"/>
    </xf>
    <xf numFmtId="0" fontId="34" fillId="0" borderId="6" xfId="0" applyFont="1" applyBorder="1" applyAlignment="1">
      <alignment horizontal="center"/>
    </xf>
    <xf numFmtId="0" fontId="34" fillId="0" borderId="7" xfId="0" applyFont="1" applyBorder="1" applyAlignment="1">
      <alignment horizontal="center"/>
    </xf>
    <xf numFmtId="0" fontId="34" fillId="0" borderId="3" xfId="0" applyFont="1" applyBorder="1" applyAlignment="1">
      <alignment horizontal="center" wrapText="1"/>
    </xf>
    <xf numFmtId="0" fontId="34" fillId="0" borderId="7" xfId="0" applyFont="1" applyBorder="1" applyAlignment="1">
      <alignment horizontal="center" wrapText="1"/>
    </xf>
    <xf numFmtId="0" fontId="34" fillId="0" borderId="25" xfId="0" applyFont="1" applyBorder="1" applyAlignment="1">
      <alignment horizontal="center" wrapText="1"/>
    </xf>
    <xf numFmtId="0" fontId="34" fillId="0" borderId="17" xfId="0" applyFont="1" applyBorder="1" applyAlignment="1">
      <alignment horizontal="center" wrapText="1"/>
    </xf>
    <xf numFmtId="9" fontId="1" fillId="3" borderId="3" xfId="2" applyFont="1" applyFill="1" applyBorder="1" applyAlignment="1" applyProtection="1">
      <alignment horizontal="center"/>
    </xf>
    <xf numFmtId="9" fontId="1" fillId="3" borderId="6" xfId="2" applyFont="1" applyFill="1" applyBorder="1" applyAlignment="1" applyProtection="1">
      <alignment horizontal="center"/>
    </xf>
    <xf numFmtId="9" fontId="1" fillId="3" borderId="7" xfId="2" applyFont="1" applyFill="1" applyBorder="1" applyAlignment="1" applyProtection="1">
      <alignment horizontal="center"/>
    </xf>
  </cellXfs>
  <cellStyles count="5">
    <cellStyle name="Comma" xfId="1" builtinId="3"/>
    <cellStyle name="Comma 2" xfId="3"/>
    <cellStyle name="Comma 3" xfId="4"/>
    <cellStyle name="Normal" xfId="0" builtinId="0"/>
    <cellStyle name="Percent" xfId="2" builtinId="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26" Type="http://schemas.openxmlformats.org/officeDocument/2006/relationships/externalLink" Target="externalLinks/externalLink10.xml"/><Relationship Id="rId39" Type="http://schemas.openxmlformats.org/officeDocument/2006/relationships/externalLink" Target="externalLinks/externalLink23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5.xml"/><Relationship Id="rId34" Type="http://schemas.openxmlformats.org/officeDocument/2006/relationships/externalLink" Target="externalLinks/externalLink18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externalLink" Target="externalLinks/externalLink9.xml"/><Relationship Id="rId33" Type="http://schemas.openxmlformats.org/officeDocument/2006/relationships/externalLink" Target="externalLinks/externalLink17.xml"/><Relationship Id="rId38" Type="http://schemas.openxmlformats.org/officeDocument/2006/relationships/externalLink" Target="externalLinks/externalLink2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4.xml"/><Relationship Id="rId29" Type="http://schemas.openxmlformats.org/officeDocument/2006/relationships/externalLink" Target="externalLinks/externalLink13.xml"/><Relationship Id="rId41" Type="http://schemas.openxmlformats.org/officeDocument/2006/relationships/externalLink" Target="externalLinks/externalLink2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8.xml"/><Relationship Id="rId32" Type="http://schemas.openxmlformats.org/officeDocument/2006/relationships/externalLink" Target="externalLinks/externalLink16.xml"/><Relationship Id="rId37" Type="http://schemas.openxmlformats.org/officeDocument/2006/relationships/externalLink" Target="externalLinks/externalLink21.xml"/><Relationship Id="rId40" Type="http://schemas.openxmlformats.org/officeDocument/2006/relationships/externalLink" Target="externalLinks/externalLink24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7.xml"/><Relationship Id="rId28" Type="http://schemas.openxmlformats.org/officeDocument/2006/relationships/externalLink" Target="externalLinks/externalLink12.xml"/><Relationship Id="rId36" Type="http://schemas.openxmlformats.org/officeDocument/2006/relationships/externalLink" Target="externalLinks/externalLink20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31" Type="http://schemas.openxmlformats.org/officeDocument/2006/relationships/externalLink" Target="externalLinks/externalLink15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6.xml"/><Relationship Id="rId27" Type="http://schemas.openxmlformats.org/officeDocument/2006/relationships/externalLink" Target="externalLinks/externalLink11.xml"/><Relationship Id="rId30" Type="http://schemas.openxmlformats.org/officeDocument/2006/relationships/externalLink" Target="externalLinks/externalLink14.xml"/><Relationship Id="rId35" Type="http://schemas.openxmlformats.org/officeDocument/2006/relationships/externalLink" Target="externalLinks/externalLink19.xml"/><Relationship Id="rId43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udget%20monitoring/Documents/nylana%20doc/Consolidated%20Report/2012/Consolidated%20SAOB/December%2031,%202012%20-%20Report/2011data%20-December/As%20of%20March%2031,%202011-LAST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udget%20monitoring/AppData/Local/Temp/Temp1_From%20Ms.%20Agnes.zip/From%20Ms.%20Agnes/CY%202011%20DOH%20SUMMARY%20REPORT%20CURRENT%20AND%20CONAP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/Documents/nylana.doc/consolidated%20report/2012/Consolidated%20SAOB/March%2025,%202012-%20Report/REVISED%20-%20CY%202012%20FUR%20(SAOB%20as%20of%20March%2025)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/Documents/nylana.doc/consolidated%20report/2012/Consolidated%20SAOB/February%202012%20-%20Report/CY%202012%20FUR%20FOR%20FEBRUARY-ORIG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udget%20monitoring/Documents/nylana%20doc/Consolidated%20Report/2012/Consolidated%20SAOB/December%2031,%202012%20-%20Report/2011data%20-December/OSEC/OSEC%202012/MARCH%2031/SAOB%20CONAP%202011%20-MARCH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udget%20monitoring/Documents/nylana%20doc/Consolidated%20Report/2012/Consolidated%20SAOB/December%2031,%202012%20-%20Report/2011data%20-December/OSEC%20(as%20of%20March%2031,%202012)/SAOB%20FAP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udget%20monitoring/Documents/nylana%20doc/Consolidated%20Report/2012/Consolidated%20SAOB/December%2031,%202012%20-%20Report/2011data%20-December/OSEC/CY-SAOB%20-%20OSEC%20AS%20OF%20FEB%202012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gnes\backup\BUDGET%202005\coa%20reports%202005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udget%20monitoring/Documents/nylana%20doc/Consolidated%20Report/2012/Consolidated%20SAOB/December%2031,%202012%20-%20Report/2011data%20-December/OSEC/OSEC%202012/MARCH%2031/SAOB%20AS%20OF%20MARCH%20201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udget%20monitoring/Documents/nylana%20doc/Consolidated%20Report/2012/Consolidated%20SAOB/December%2031,%202012%20-%20Report/2011data%20-December/OSEC/CY-SAOB%20-%20OSEC%20(as%20of%2003.31.12)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Dell%20User\Desktop\CY%202011\2011%20SAOB%20NOVEMBER-CURREN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udget%20monitoring/Documents/nylana%20doc/Consolidated%20Report/2012/Consolidated%20SAOB/December%2031,%202012%20-%20Report/2011data%20-December/SBU-ALLOTMENT%20CHDS%20AND%20HOSPITAL%20CY%202012%20(as%20of%20March31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udget%20monitoring/Documents/nylana%20doc/Consolidated%20Report/2012/Consolidated%20SAOB/December%2031,%202012%20-%20Report/2011data%20-December/OSEC%20(as%20of%20March%2031,%202012)/SAOB%20AS%20OF%20MARCH%20201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/Documents/nylana.doc/consolidated%20report/2012/Consolidated%20SAOB/March%202012-%20Report/CY%202012%20FUR%20FOR%20MARCH-ORIG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ell%20User/Desktop/CY%202011/2011%20SAOB%20FAP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udget%20monitoring/Documents/nylana%20doc/Consolidated%20Report/2012/Consolidated%20SAOB/December%2031,%202012%20-%20Report/2011data%20-December/OSEC/OSEC%202012/MARCH%2031/SAOB%20FAPS%20CONAP-JANUARY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udget%20monitoring/Documents/nylana%20doc/Consolidated%20Report/2012/Consolidated%20SAOB/December%2031,%202012%20-%20Report/2011data%20-December/OSEC%20(as%20of%20March%2031,%202012)/SAOB%20FAPS%20CONAP-JANUARY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udget%20monitoring/Documents/nylana%20doc/Consolidated%20Report/2012/Consolidated%20SAOB/December%2031,%202012%20-%20Report/2011data%20-December/OSEC%20(as%20of%20March%2031,%202012)/SAOB%20CONAP%202011%20-MARCH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udget%20monitoring/Documents/nylana%20doc/Consolidated%20Report/2012/Consolidated%20SAOB/December%2031,%202012%20-%20Report/2011data%20-December/December%202011%20-%20All%20fund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/Documents/Nylana%20Files/Consolidated%20FUR/2012/Consolidated%20SAOB/October%2031,%202012%20-%20Report/OSEC%20(as%20of%20October%2031)/OSEC%20summary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orking%20papers\gene\OSEC%20summary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udget%20monitoring/Documents/nylana%20doc/Consolidated%20Report/2012/Consolidated%20SAOB/December%2031,%202012%20-%20Report/2011data%20-December/October%2031,%202012%20-%20Report/2011data%20-October/SUB-ALLOTMENT%20CY%202011%20(ADJUSTED)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/Documents/nylana.doc/consolidated%20report/2012/Consolidated%20SAOB/September%2030,%202012%20-%20Report%20(3rd%20qtr)/2011data%20-September/CY%202011%20FUR%20(093011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/Documents/nylana.doc/consolidated%20report/2012/Consolidated%20SAOB/August%2031,%202012-%20Report/2011data%20-August/CY%202011%20FUR%20(083111)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/Documents/nylana.doc/consolidated%20report/2012/Consolidated%20SAOB/July%2031,%202012-%20Report/2011data%20-July/CY%202011%20FUR%20(073112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URRENT-W INC"/>
      <sheetName val="SUMMARY-CONAP"/>
      <sheetName val="SUMMARY-CY"/>
      <sheetName val="CY2"/>
      <sheetName val="CA2"/>
      <sheetName val="CURRENT (2)"/>
      <sheetName val="CONAP - W INC"/>
      <sheetName val="CONAP (2)"/>
      <sheetName val="Utilization-Reg"/>
      <sheetName val="FS MATRIX SUMM"/>
      <sheetName val="Utilization-Income"/>
      <sheetName val="special hospitals2"/>
      <sheetName val="special hospitals1"/>
      <sheetName val="BUREAUS"/>
      <sheetName val="caraga-SAOB"/>
      <sheetName val="chd12-SAOB"/>
      <sheetName val="chd11-SAOB"/>
      <sheetName val="chd 10-SAOB"/>
      <sheetName val="chd9-SAOB"/>
      <sheetName val="chd 8-SAOB"/>
      <sheetName val="chd7-SAOB"/>
      <sheetName val="chd6-SAOB"/>
      <sheetName val="chd5-SAOB"/>
      <sheetName val="chd4b-SAOB"/>
      <sheetName val="chd4A-SAOB"/>
      <sheetName val="chd3-SAOB"/>
      <sheetName val="chd2-SAOB"/>
      <sheetName val="chd 1-SAOB"/>
      <sheetName val="car-SAOB"/>
      <sheetName val="ncr-SAOB"/>
      <sheetName val="ncr-other"/>
      <sheetName val="ncr-FSmatrix"/>
      <sheetName val="car-other"/>
      <sheetName val="car-FSmatrix"/>
      <sheetName val="chd1-other"/>
      <sheetName val="chd1-FSmatrix"/>
      <sheetName val="chd2-other"/>
      <sheetName val="chd2-FSmatrix"/>
      <sheetName val="chd3-other"/>
      <sheetName val="chd3-FSmatrix"/>
      <sheetName val="chd4A-other"/>
      <sheetName val="chd4A-FSmatrix"/>
      <sheetName val="chd4b-other"/>
      <sheetName val="chd4b-FSmatrix"/>
      <sheetName val="chd5-other"/>
      <sheetName val="chd5-FSmatrix"/>
      <sheetName val="chd6-other"/>
      <sheetName val="chd6-FSmatrix"/>
      <sheetName val="chd7-other"/>
      <sheetName val="chd7-FSmatrix"/>
      <sheetName val="chd8-other"/>
      <sheetName val="chd8-FSmatrix"/>
      <sheetName val="chd9-other"/>
      <sheetName val="chd9-FSmatrix"/>
      <sheetName val="chd10-other "/>
      <sheetName val="chd10-FSmatrix"/>
      <sheetName val="chd11-other "/>
      <sheetName val="chd11-FSmatrix"/>
      <sheetName val="chd12-other"/>
      <sheetName val="chd12-FSmatrix"/>
      <sheetName val="caraga-other"/>
      <sheetName val="caraga-FSmatrix"/>
      <sheetName val="other sources1"/>
      <sheetName val="FSmatrix1"/>
      <sheetName val="other sources2"/>
      <sheetName val="FSmatrix2"/>
    </sheetNames>
    <sheetDataSet>
      <sheetData sheetId="0">
        <row r="276">
          <cell r="Q276">
            <v>140656662</v>
          </cell>
        </row>
      </sheetData>
      <sheetData sheetId="1"/>
      <sheetData sheetId="2"/>
      <sheetData sheetId="3">
        <row r="1264">
          <cell r="Q1264">
            <v>15835481118.150002</v>
          </cell>
        </row>
      </sheetData>
      <sheetData sheetId="4">
        <row r="980">
          <cell r="Q980">
            <v>5666491134.1100006</v>
          </cell>
        </row>
      </sheetData>
      <sheetData sheetId="5">
        <row r="506">
          <cell r="Q506">
            <v>140656662</v>
          </cell>
        </row>
        <row r="1467">
          <cell r="G1467">
            <v>11520212814.780001</v>
          </cell>
          <cell r="H1467">
            <v>0</v>
          </cell>
          <cell r="I1467">
            <v>18540715053.73</v>
          </cell>
          <cell r="J1467">
            <v>1902838701.8699996</v>
          </cell>
          <cell r="K1467">
            <v>1193988903.4899998</v>
          </cell>
          <cell r="L1467">
            <v>0</v>
          </cell>
          <cell r="M1467">
            <v>3096827605.3599997</v>
          </cell>
          <cell r="N1467">
            <v>5117663537.0799999</v>
          </cell>
          <cell r="O1467">
            <v>10326223911.290001</v>
          </cell>
          <cell r="P1467">
            <v>0</v>
          </cell>
          <cell r="Q1467">
            <v>15443887448.370001</v>
          </cell>
        </row>
        <row r="1484">
          <cell r="F1484">
            <v>0</v>
          </cell>
          <cell r="G1484">
            <v>595952648</v>
          </cell>
          <cell r="H1484">
            <v>0</v>
          </cell>
          <cell r="I1484">
            <v>595952648</v>
          </cell>
          <cell r="J1484">
            <v>0</v>
          </cell>
          <cell r="K1484">
            <v>58634561.75</v>
          </cell>
          <cell r="L1484">
            <v>0</v>
          </cell>
          <cell r="M1484">
            <v>58634561.75</v>
          </cell>
          <cell r="N1484">
            <v>0</v>
          </cell>
          <cell r="O1484">
            <v>537318086.25</v>
          </cell>
          <cell r="P1484">
            <v>0</v>
          </cell>
          <cell r="Q1484">
            <v>537318086.25</v>
          </cell>
        </row>
      </sheetData>
      <sheetData sheetId="6">
        <row r="14">
          <cell r="F14">
            <v>0</v>
          </cell>
        </row>
      </sheetData>
      <sheetData sheetId="7">
        <row r="398">
          <cell r="Q398">
            <v>167637384.14000002</v>
          </cell>
        </row>
        <row r="1135">
          <cell r="F1135">
            <v>0</v>
          </cell>
          <cell r="G1135">
            <v>2986599215.8200002</v>
          </cell>
          <cell r="H1135">
            <v>1413991773.02</v>
          </cell>
          <cell r="I1135">
            <v>4400590988.8400002</v>
          </cell>
          <cell r="J1135">
            <v>0</v>
          </cell>
          <cell r="K1135">
            <v>297018703.06</v>
          </cell>
          <cell r="L1135">
            <v>106041752.31999999</v>
          </cell>
          <cell r="M1135">
            <v>403060455.38</v>
          </cell>
          <cell r="N1135">
            <v>0</v>
          </cell>
          <cell r="O1135">
            <v>2689580512.7600002</v>
          </cell>
          <cell r="P1135">
            <v>1307950020.7</v>
          </cell>
          <cell r="Q1135">
            <v>3997530533.46</v>
          </cell>
        </row>
        <row r="1146">
          <cell r="F1146">
            <v>0</v>
          </cell>
          <cell r="G1146">
            <v>1856725944.3899999</v>
          </cell>
          <cell r="H1146">
            <v>1496570966.5599999</v>
          </cell>
          <cell r="I1146">
            <v>3353296910.9499998</v>
          </cell>
          <cell r="J1146">
            <v>0</v>
          </cell>
          <cell r="K1146">
            <v>222287528.74000001</v>
          </cell>
          <cell r="L1146">
            <v>325063889.53999996</v>
          </cell>
          <cell r="M1146">
            <v>547351418.27999997</v>
          </cell>
          <cell r="O1146">
            <v>1634438415.6499999</v>
          </cell>
          <cell r="P1146">
            <v>1171507077.02</v>
          </cell>
          <cell r="Q1146">
            <v>2805945492.6700001</v>
          </cell>
        </row>
        <row r="1147">
          <cell r="N1147">
            <v>0</v>
          </cell>
        </row>
        <row r="1148">
          <cell r="G1148">
            <v>659541586.38999999</v>
          </cell>
          <cell r="H1148">
            <v>1441570966.5599999</v>
          </cell>
        </row>
      </sheetData>
      <sheetData sheetId="8"/>
      <sheetData sheetId="9"/>
      <sheetData sheetId="10"/>
      <sheetData sheetId="11">
        <row r="14">
          <cell r="Q14">
            <v>28702000</v>
          </cell>
        </row>
      </sheetData>
      <sheetData sheetId="12">
        <row r="14">
          <cell r="M14">
            <v>0</v>
          </cell>
        </row>
      </sheetData>
      <sheetData sheetId="13">
        <row r="14">
          <cell r="M14">
            <v>7351000</v>
          </cell>
        </row>
      </sheetData>
      <sheetData sheetId="14">
        <row r="14">
          <cell r="C14">
            <v>15372000</v>
          </cell>
        </row>
      </sheetData>
      <sheetData sheetId="15">
        <row r="14">
          <cell r="C14">
            <v>28377000</v>
          </cell>
        </row>
      </sheetData>
      <sheetData sheetId="16">
        <row r="14">
          <cell r="C14">
            <v>38361000</v>
          </cell>
        </row>
      </sheetData>
      <sheetData sheetId="17">
        <row r="13">
          <cell r="C13">
            <v>24318000</v>
          </cell>
        </row>
      </sheetData>
      <sheetData sheetId="18">
        <row r="14">
          <cell r="C14">
            <v>17389000</v>
          </cell>
        </row>
      </sheetData>
      <sheetData sheetId="19">
        <row r="14">
          <cell r="C14">
            <v>19021000</v>
          </cell>
        </row>
      </sheetData>
      <sheetData sheetId="20">
        <row r="14">
          <cell r="C14">
            <v>22822000</v>
          </cell>
        </row>
      </sheetData>
      <sheetData sheetId="21">
        <row r="14">
          <cell r="C14">
            <v>22728000</v>
          </cell>
        </row>
      </sheetData>
      <sheetData sheetId="22">
        <row r="14">
          <cell r="C14">
            <v>23034000</v>
          </cell>
        </row>
      </sheetData>
      <sheetData sheetId="23">
        <row r="14">
          <cell r="C14">
            <v>14736000</v>
          </cell>
        </row>
      </sheetData>
      <sheetData sheetId="24">
        <row r="14">
          <cell r="C14">
            <v>21201000</v>
          </cell>
        </row>
      </sheetData>
      <sheetData sheetId="25">
        <row r="13">
          <cell r="C13">
            <v>25410000</v>
          </cell>
        </row>
      </sheetData>
      <sheetData sheetId="26">
        <row r="14">
          <cell r="C14">
            <v>69560000</v>
          </cell>
        </row>
      </sheetData>
      <sheetData sheetId="27">
        <row r="14">
          <cell r="C14">
            <v>20756000</v>
          </cell>
        </row>
      </sheetData>
      <sheetData sheetId="28">
        <row r="14">
          <cell r="C14">
            <v>18952000</v>
          </cell>
        </row>
      </sheetData>
      <sheetData sheetId="29">
        <row r="14">
          <cell r="C14">
            <v>53135000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sumcur"/>
      <sheetName val="SUMCONAP"/>
    </sheetNames>
    <sheetDataSet>
      <sheetData sheetId="0">
        <row r="288">
          <cell r="I288">
            <v>31328616000</v>
          </cell>
          <cell r="J288">
            <v>-22736633</v>
          </cell>
          <cell r="M288">
            <v>465300000</v>
          </cell>
          <cell r="Q288">
            <v>31793916000</v>
          </cell>
          <cell r="U288">
            <v>27713504854.440002</v>
          </cell>
          <cell r="Y288">
            <v>2224369.8999999985</v>
          </cell>
          <cell r="AG288">
            <v>15075077645.396002</v>
          </cell>
          <cell r="AK288">
            <v>5475331291.8400002</v>
          </cell>
          <cell r="AO288">
            <v>20550408937.236</v>
          </cell>
          <cell r="AW288">
            <v>8439801521.104003</v>
          </cell>
          <cell r="BA288">
            <v>4080411145.5599976</v>
          </cell>
        </row>
      </sheetData>
      <sheetData sheetId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SUMMARY-CY2012"/>
      <sheetName val="SUMMARY-CONAP"/>
      <sheetName val="CLUSTER-CY2012"/>
      <sheetName val="CLUSTER-CONAP"/>
      <sheetName val="CY-FUR (REG)"/>
      <sheetName val="CONAP-FUR (REG)"/>
      <sheetName val="CY-CHD'S (ALL FUNDS)"/>
      <sheetName val="CONAP-CHD'S (ALL FUNDS)"/>
      <sheetName val="HOSP"/>
      <sheetName val="CHD"/>
      <sheetName val="OSEC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06">
          <cell r="J306">
            <v>7633148000</v>
          </cell>
        </row>
      </sheetData>
      <sheetData sheetId="5">
        <row r="303">
          <cell r="C303">
            <v>2184847861.6540003</v>
          </cell>
          <cell r="G303">
            <v>1000609999.4674999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CHECKLIST"/>
      <sheetName val="CY2012-CONS."/>
      <sheetName val="SAOB FOR FEB"/>
      <sheetName val="CONAP-CONS."/>
      <sheetName val="CONAP"/>
      <sheetName val="Sheet1"/>
      <sheetName val="SUMMARY"/>
      <sheetName val="CHD"/>
      <sheetName val="HOSP"/>
      <sheetName val="OSEC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21">
          <cell r="H321">
            <v>2777033915.21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jansaob"/>
      <sheetName val="bar"/>
      <sheetName val="SUMMARY"/>
    </sheetNames>
    <sheetDataSet>
      <sheetData sheetId="0"/>
      <sheetData sheetId="1"/>
      <sheetData sheetId="2">
        <row r="212">
          <cell r="H212">
            <v>0</v>
          </cell>
        </row>
        <row r="242">
          <cell r="D242">
            <v>3716823347.0800004</v>
          </cell>
          <cell r="F242">
            <v>3726823347.0800004</v>
          </cell>
          <cell r="H242">
            <v>214102734.07999998</v>
          </cell>
          <cell r="I242">
            <v>158113090.89000002</v>
          </cell>
          <cell r="J242">
            <v>3354607522.1100006</v>
          </cell>
        </row>
      </sheetData>
      <sheetData sheetId="3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Saob"/>
      <sheetName val="bar"/>
      <sheetName val="Sheet3"/>
    </sheetNames>
    <sheetDataSet>
      <sheetData sheetId="0">
        <row r="7">
          <cell r="BP7">
            <v>4055307.4000000004</v>
          </cell>
        </row>
        <row r="8">
          <cell r="BP8">
            <v>7038976.5999999996</v>
          </cell>
        </row>
        <row r="11">
          <cell r="BP11">
            <v>0</v>
          </cell>
        </row>
      </sheetData>
      <sheetData sheetId="1">
        <row r="27">
          <cell r="H27">
            <v>131051000</v>
          </cell>
          <cell r="I27">
            <v>4055307.4000000004</v>
          </cell>
          <cell r="J27">
            <v>7038976.5999999996</v>
          </cell>
          <cell r="M27">
            <v>119956716</v>
          </cell>
        </row>
      </sheetData>
      <sheetData sheetId="2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SAOB"/>
      <sheetName val="BAR"/>
      <sheetName val="SUMMARY"/>
    </sheetNames>
    <sheetDataSet>
      <sheetData sheetId="0" refreshError="1"/>
      <sheetData sheetId="1" refreshError="1">
        <row r="351">
          <cell r="I351">
            <v>75044611.120000005</v>
          </cell>
        </row>
        <row r="355">
          <cell r="I355">
            <v>121187421.46999997</v>
          </cell>
        </row>
      </sheetData>
      <sheetData sheetId="2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OBLG"/>
      <sheetName val="dec"/>
      <sheetName val="CUMM"/>
      <sheetName val="SARO"/>
      <sheetName val="REA SEPT"/>
      <sheetName val="REA"/>
      <sheetName val="SAOBRLIP"/>
      <sheetName val="cum1"/>
      <sheetName val="RLIP SEPT"/>
      <sheetName val="fro rlip"/>
    </sheetNames>
    <sheetDataSet>
      <sheetData sheetId="0" refreshError="1"/>
      <sheetData sheetId="1" refreshError="1">
        <row r="13">
          <cell r="A13" t="str">
            <v xml:space="preserve">A.I.a.1.a </v>
          </cell>
          <cell r="B13" t="str">
            <v xml:space="preserve"> General  Management and Supervision</v>
          </cell>
        </row>
        <row r="14">
          <cell r="C14">
            <v>100</v>
          </cell>
        </row>
        <row r="15">
          <cell r="C15">
            <v>200</v>
          </cell>
        </row>
        <row r="16">
          <cell r="C16">
            <v>300</v>
          </cell>
        </row>
        <row r="17">
          <cell r="C17" t="str">
            <v>FE</v>
          </cell>
        </row>
        <row r="18">
          <cell r="C18" t="str">
            <v>TOTAL</v>
          </cell>
        </row>
        <row r="20">
          <cell r="C20">
            <v>100</v>
          </cell>
        </row>
        <row r="21">
          <cell r="C21">
            <v>200</v>
          </cell>
        </row>
        <row r="22">
          <cell r="C22">
            <v>300</v>
          </cell>
        </row>
        <row r="23">
          <cell r="C23" t="str">
            <v>FE</v>
          </cell>
        </row>
        <row r="24">
          <cell r="C24" t="str">
            <v>TOTAL</v>
          </cell>
        </row>
        <row r="26">
          <cell r="C26">
            <v>100</v>
          </cell>
        </row>
        <row r="27">
          <cell r="C27">
            <v>200</v>
          </cell>
        </row>
        <row r="28">
          <cell r="C28">
            <v>300</v>
          </cell>
        </row>
        <row r="29">
          <cell r="C29" t="str">
            <v>FE</v>
          </cell>
        </row>
        <row r="30">
          <cell r="C30" t="str">
            <v>TOTAL</v>
          </cell>
        </row>
        <row r="32">
          <cell r="C32">
            <v>100</v>
          </cell>
        </row>
        <row r="33">
          <cell r="C33">
            <v>200</v>
          </cell>
        </row>
        <row r="34">
          <cell r="C34">
            <v>300</v>
          </cell>
        </row>
        <row r="35">
          <cell r="C35" t="str">
            <v>FE</v>
          </cell>
        </row>
        <row r="36">
          <cell r="C36" t="str">
            <v>TOTAL</v>
          </cell>
        </row>
        <row r="38">
          <cell r="C38">
            <v>100</v>
          </cell>
        </row>
        <row r="39">
          <cell r="C39">
            <v>200</v>
          </cell>
        </row>
        <row r="40">
          <cell r="C40">
            <v>300</v>
          </cell>
        </row>
        <row r="41">
          <cell r="C41" t="str">
            <v>FE</v>
          </cell>
        </row>
        <row r="42">
          <cell r="C42" t="str">
            <v>TOTAL</v>
          </cell>
        </row>
        <row r="44">
          <cell r="C44">
            <v>100</v>
          </cell>
        </row>
        <row r="45">
          <cell r="C45">
            <v>200</v>
          </cell>
        </row>
        <row r="46">
          <cell r="C46">
            <v>300</v>
          </cell>
        </row>
        <row r="47">
          <cell r="C47" t="str">
            <v>FE</v>
          </cell>
        </row>
        <row r="48">
          <cell r="C48" t="str">
            <v>TOTAL</v>
          </cell>
        </row>
        <row r="50">
          <cell r="C50">
            <v>100</v>
          </cell>
        </row>
        <row r="51">
          <cell r="C51">
            <v>200</v>
          </cell>
        </row>
        <row r="52">
          <cell r="C52">
            <v>300</v>
          </cell>
        </row>
        <row r="53">
          <cell r="C53" t="str">
            <v>FE</v>
          </cell>
        </row>
        <row r="54">
          <cell r="C54" t="str">
            <v>TOTAL</v>
          </cell>
        </row>
        <row r="55">
          <cell r="B55" t="str">
            <v xml:space="preserve"> Regulation of Health Facilities and Services</v>
          </cell>
        </row>
        <row r="56">
          <cell r="C56">
            <v>100</v>
          </cell>
        </row>
        <row r="57">
          <cell r="C57">
            <v>200</v>
          </cell>
        </row>
        <row r="58">
          <cell r="C58">
            <v>300</v>
          </cell>
        </row>
        <row r="59">
          <cell r="C59" t="str">
            <v>FE</v>
          </cell>
        </row>
        <row r="60">
          <cell r="C60" t="str">
            <v>TOTAL</v>
          </cell>
        </row>
        <row r="61">
          <cell r="A61" t="str">
            <v>A.III.a.3</v>
          </cell>
          <cell r="B61" t="str">
            <v xml:space="preserve"> Regulation of Health Devices and Technology</v>
          </cell>
        </row>
        <row r="62">
          <cell r="C62">
            <v>100</v>
          </cell>
        </row>
        <row r="63">
          <cell r="C63">
            <v>200</v>
          </cell>
        </row>
        <row r="64">
          <cell r="C64">
            <v>300</v>
          </cell>
        </row>
        <row r="65">
          <cell r="C65" t="str">
            <v>FE</v>
          </cell>
        </row>
        <row r="66">
          <cell r="C66" t="str">
            <v>TOTAL</v>
          </cell>
        </row>
        <row r="68">
          <cell r="C68">
            <v>100</v>
          </cell>
        </row>
        <row r="69">
          <cell r="C69">
            <v>200</v>
          </cell>
        </row>
        <row r="70">
          <cell r="C70">
            <v>300</v>
          </cell>
        </row>
        <row r="71">
          <cell r="C71" t="str">
            <v>FE</v>
          </cell>
        </row>
        <row r="72">
          <cell r="C72" t="str">
            <v>TOTAL</v>
          </cell>
        </row>
        <row r="74">
          <cell r="C74">
            <v>100</v>
          </cell>
        </row>
        <row r="75">
          <cell r="C75">
            <v>200</v>
          </cell>
        </row>
        <row r="76">
          <cell r="C76">
            <v>300</v>
          </cell>
        </row>
        <row r="77">
          <cell r="C77" t="str">
            <v>FE</v>
          </cell>
        </row>
        <row r="78">
          <cell r="C78" t="str">
            <v>TOTAL</v>
          </cell>
        </row>
        <row r="80">
          <cell r="C80">
            <v>100</v>
          </cell>
        </row>
        <row r="81">
          <cell r="C81">
            <v>200</v>
          </cell>
        </row>
        <row r="82">
          <cell r="C82">
            <v>300</v>
          </cell>
        </row>
        <row r="83">
          <cell r="C83" t="str">
            <v>FE</v>
          </cell>
        </row>
        <row r="84">
          <cell r="C84" t="str">
            <v>TOTAL</v>
          </cell>
        </row>
        <row r="86">
          <cell r="C86">
            <v>100</v>
          </cell>
        </row>
        <row r="87">
          <cell r="C87">
            <v>200</v>
          </cell>
        </row>
        <row r="88">
          <cell r="C88">
            <v>300</v>
          </cell>
        </row>
        <row r="89">
          <cell r="C89" t="str">
            <v>FE</v>
          </cell>
        </row>
        <row r="90">
          <cell r="C90" t="str">
            <v>TOTAL</v>
          </cell>
        </row>
        <row r="92">
          <cell r="C92">
            <v>100</v>
          </cell>
        </row>
        <row r="93">
          <cell r="C93">
            <v>200</v>
          </cell>
        </row>
        <row r="94">
          <cell r="C94">
            <v>300</v>
          </cell>
        </row>
        <row r="95">
          <cell r="C95" t="str">
            <v>FE</v>
          </cell>
        </row>
        <row r="96">
          <cell r="C96" t="str">
            <v>TOTAL</v>
          </cell>
        </row>
        <row r="98">
          <cell r="C98">
            <v>100</v>
          </cell>
        </row>
        <row r="99">
          <cell r="C99">
            <v>200</v>
          </cell>
        </row>
        <row r="100">
          <cell r="C100">
            <v>300</v>
          </cell>
        </row>
        <row r="101">
          <cell r="C101" t="str">
            <v>FE</v>
          </cell>
        </row>
        <row r="102">
          <cell r="C102" t="str">
            <v>TOTAL</v>
          </cell>
        </row>
        <row r="110">
          <cell r="C110">
            <v>100</v>
          </cell>
        </row>
        <row r="111">
          <cell r="C111">
            <v>200</v>
          </cell>
        </row>
        <row r="112">
          <cell r="C112">
            <v>300</v>
          </cell>
        </row>
        <row r="113">
          <cell r="C113" t="str">
            <v>FE</v>
          </cell>
        </row>
        <row r="114">
          <cell r="C114" t="str">
            <v>TOTAL</v>
          </cell>
        </row>
        <row r="116">
          <cell r="C116">
            <v>100</v>
          </cell>
        </row>
        <row r="117">
          <cell r="C117">
            <v>200</v>
          </cell>
        </row>
        <row r="118">
          <cell r="C118">
            <v>300</v>
          </cell>
        </row>
        <row r="119">
          <cell r="C119" t="str">
            <v>FE</v>
          </cell>
        </row>
        <row r="120">
          <cell r="C120" t="str">
            <v>TOTAL</v>
          </cell>
        </row>
        <row r="122">
          <cell r="C122">
            <v>100</v>
          </cell>
        </row>
        <row r="123">
          <cell r="C123">
            <v>200</v>
          </cell>
        </row>
        <row r="124">
          <cell r="C124">
            <v>300</v>
          </cell>
        </row>
        <row r="125">
          <cell r="C125" t="str">
            <v>FE</v>
          </cell>
        </row>
        <row r="126">
          <cell r="C126" t="str">
            <v>TOTAL</v>
          </cell>
        </row>
        <row r="128">
          <cell r="C128">
            <v>100</v>
          </cell>
        </row>
        <row r="129">
          <cell r="C129">
            <v>200</v>
          </cell>
        </row>
        <row r="130">
          <cell r="C130">
            <v>300</v>
          </cell>
        </row>
        <row r="131">
          <cell r="C131" t="str">
            <v>FE</v>
          </cell>
        </row>
        <row r="132">
          <cell r="C132" t="str">
            <v>TOTAL</v>
          </cell>
        </row>
        <row r="134">
          <cell r="C134">
            <v>100</v>
          </cell>
        </row>
        <row r="135">
          <cell r="C135">
            <v>200</v>
          </cell>
        </row>
        <row r="136">
          <cell r="C136">
            <v>300</v>
          </cell>
        </row>
        <row r="137">
          <cell r="C137" t="str">
            <v>FE</v>
          </cell>
        </row>
        <row r="138">
          <cell r="C138" t="str">
            <v>TOTAL</v>
          </cell>
        </row>
        <row r="140">
          <cell r="C140">
            <v>100</v>
          </cell>
        </row>
        <row r="141">
          <cell r="C141">
            <v>200</v>
          </cell>
        </row>
        <row r="142">
          <cell r="C142">
            <v>300</v>
          </cell>
        </row>
        <row r="143">
          <cell r="C143" t="str">
            <v>FE</v>
          </cell>
        </row>
        <row r="144">
          <cell r="C144" t="str">
            <v>TOTAL</v>
          </cell>
        </row>
        <row r="146">
          <cell r="C146">
            <v>100</v>
          </cell>
        </row>
        <row r="147">
          <cell r="C147">
            <v>200</v>
          </cell>
        </row>
        <row r="148">
          <cell r="C148">
            <v>300</v>
          </cell>
        </row>
        <row r="149">
          <cell r="C149" t="str">
            <v>FE</v>
          </cell>
        </row>
        <row r="150">
          <cell r="C150" t="str">
            <v>TOTAL</v>
          </cell>
        </row>
        <row r="152">
          <cell r="C152">
            <v>100</v>
          </cell>
        </row>
        <row r="153">
          <cell r="C153">
            <v>200</v>
          </cell>
        </row>
        <row r="154">
          <cell r="C154">
            <v>300</v>
          </cell>
        </row>
        <row r="155">
          <cell r="C155" t="str">
            <v>FE</v>
          </cell>
        </row>
        <row r="156">
          <cell r="C156" t="str">
            <v>TOTAL</v>
          </cell>
        </row>
        <row r="158">
          <cell r="C158">
            <v>100</v>
          </cell>
        </row>
        <row r="159">
          <cell r="C159">
            <v>200</v>
          </cell>
        </row>
        <row r="160">
          <cell r="C160">
            <v>300</v>
          </cell>
        </row>
        <row r="161">
          <cell r="C161" t="str">
            <v>FE</v>
          </cell>
        </row>
        <row r="162">
          <cell r="C162" t="str">
            <v>TOTAL</v>
          </cell>
        </row>
        <row r="164">
          <cell r="C164">
            <v>100</v>
          </cell>
        </row>
        <row r="165">
          <cell r="C165">
            <v>200</v>
          </cell>
        </row>
        <row r="166">
          <cell r="C166">
            <v>300</v>
          </cell>
        </row>
        <row r="167">
          <cell r="C167" t="str">
            <v>FE</v>
          </cell>
        </row>
        <row r="168">
          <cell r="C168" t="str">
            <v>TOTAL</v>
          </cell>
        </row>
        <row r="170">
          <cell r="C170">
            <v>100</v>
          </cell>
        </row>
        <row r="171">
          <cell r="C171">
            <v>200</v>
          </cell>
        </row>
        <row r="172">
          <cell r="C172">
            <v>300</v>
          </cell>
        </row>
        <row r="173">
          <cell r="C173" t="str">
            <v>FE</v>
          </cell>
        </row>
        <row r="174">
          <cell r="C174" t="str">
            <v>TOTAL</v>
          </cell>
        </row>
        <row r="176">
          <cell r="C176">
            <v>100</v>
          </cell>
        </row>
        <row r="177">
          <cell r="C177">
            <v>200</v>
          </cell>
        </row>
        <row r="178">
          <cell r="C178">
            <v>300</v>
          </cell>
        </row>
        <row r="179">
          <cell r="C179" t="str">
            <v>FE</v>
          </cell>
        </row>
        <row r="180">
          <cell r="C180" t="str">
            <v>TOTAL</v>
          </cell>
        </row>
        <row r="182">
          <cell r="C182">
            <v>100</v>
          </cell>
        </row>
        <row r="183">
          <cell r="C183">
            <v>200</v>
          </cell>
        </row>
        <row r="184">
          <cell r="C184">
            <v>300</v>
          </cell>
        </row>
        <row r="185">
          <cell r="C185" t="str">
            <v>FE</v>
          </cell>
        </row>
        <row r="186">
          <cell r="C186" t="str">
            <v>TOTAL</v>
          </cell>
        </row>
        <row r="188">
          <cell r="C188">
            <v>100</v>
          </cell>
        </row>
        <row r="189">
          <cell r="C189">
            <v>200</v>
          </cell>
        </row>
        <row r="190">
          <cell r="C190">
            <v>300</v>
          </cell>
        </row>
        <row r="191">
          <cell r="C191" t="str">
            <v>FE</v>
          </cell>
        </row>
        <row r="192">
          <cell r="C192" t="str">
            <v>TOTAL</v>
          </cell>
        </row>
        <row r="194">
          <cell r="C194">
            <v>100</v>
          </cell>
        </row>
        <row r="195">
          <cell r="C195">
            <v>200</v>
          </cell>
        </row>
        <row r="196">
          <cell r="C196">
            <v>300</v>
          </cell>
        </row>
        <row r="197">
          <cell r="C197" t="str">
            <v>FE</v>
          </cell>
        </row>
        <row r="198">
          <cell r="C198" t="str">
            <v>TOTAL</v>
          </cell>
        </row>
        <row r="206">
          <cell r="C206">
            <v>100</v>
          </cell>
        </row>
        <row r="207">
          <cell r="C207">
            <v>200</v>
          </cell>
        </row>
        <row r="208">
          <cell r="C208">
            <v>300</v>
          </cell>
        </row>
        <row r="209">
          <cell r="C209" t="str">
            <v>FE</v>
          </cell>
        </row>
        <row r="210">
          <cell r="C210" t="str">
            <v>TOTAL</v>
          </cell>
        </row>
        <row r="212">
          <cell r="C212">
            <v>100</v>
          </cell>
        </row>
        <row r="213">
          <cell r="C213">
            <v>200</v>
          </cell>
        </row>
        <row r="214">
          <cell r="C214">
            <v>300</v>
          </cell>
        </row>
        <row r="215">
          <cell r="C215" t="str">
            <v>FE</v>
          </cell>
        </row>
        <row r="216">
          <cell r="C216" t="str">
            <v>TOTAL</v>
          </cell>
        </row>
        <row r="218">
          <cell r="C218">
            <v>100</v>
          </cell>
        </row>
        <row r="219">
          <cell r="C219">
            <v>200</v>
          </cell>
        </row>
        <row r="220">
          <cell r="C220">
            <v>300</v>
          </cell>
        </row>
        <row r="221">
          <cell r="C221" t="str">
            <v>FE</v>
          </cell>
        </row>
        <row r="222">
          <cell r="C222" t="str">
            <v>TOTAL</v>
          </cell>
        </row>
        <row r="230">
          <cell r="C230">
            <v>100</v>
          </cell>
        </row>
        <row r="231">
          <cell r="C231">
            <v>200</v>
          </cell>
        </row>
        <row r="232">
          <cell r="C232">
            <v>300</v>
          </cell>
        </row>
        <row r="233">
          <cell r="C233" t="str">
            <v>FE</v>
          </cell>
        </row>
        <row r="234">
          <cell r="C234" t="str">
            <v>TOTAL</v>
          </cell>
        </row>
        <row r="236">
          <cell r="C236">
            <v>100</v>
          </cell>
        </row>
        <row r="237">
          <cell r="C237">
            <v>200</v>
          </cell>
        </row>
        <row r="238">
          <cell r="C238">
            <v>300</v>
          </cell>
        </row>
        <row r="239">
          <cell r="C239" t="str">
            <v>FE</v>
          </cell>
        </row>
        <row r="240">
          <cell r="C240" t="str">
            <v>TOTAL</v>
          </cell>
        </row>
        <row r="284">
          <cell r="B284" t="str">
            <v>TOTAL OFFICE OF THE SECRETARY</v>
          </cell>
        </row>
        <row r="285">
          <cell r="C285">
            <v>100</v>
          </cell>
        </row>
        <row r="286">
          <cell r="C286">
            <v>200</v>
          </cell>
        </row>
        <row r="287">
          <cell r="C287">
            <v>300</v>
          </cell>
        </row>
        <row r="288">
          <cell r="C288" t="str">
            <v>FE</v>
          </cell>
        </row>
        <row r="289">
          <cell r="C289" t="str">
            <v>TOTAL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SAOB"/>
      <sheetName val="BAR"/>
      <sheetName val="SUMMARY"/>
    </sheetNames>
    <sheetDataSet>
      <sheetData sheetId="0">
        <row r="8">
          <cell r="BS8">
            <v>3163774.33</v>
          </cell>
          <cell r="BT8">
            <v>1115707.8800000001</v>
          </cell>
        </row>
        <row r="9">
          <cell r="BS9">
            <v>3368269.6799999997</v>
          </cell>
          <cell r="BT9">
            <v>2391966.21</v>
          </cell>
          <cell r="BU9">
            <v>0</v>
          </cell>
        </row>
        <row r="10">
          <cell r="BS10">
            <v>3158980.85</v>
          </cell>
          <cell r="BT10">
            <v>4441781.57</v>
          </cell>
        </row>
        <row r="11">
          <cell r="BS11">
            <v>4707017.3800000008</v>
          </cell>
        </row>
        <row r="12">
          <cell r="BS12">
            <v>6433960.6099999994</v>
          </cell>
        </row>
        <row r="13">
          <cell r="BS13">
            <v>28391499.189999998</v>
          </cell>
          <cell r="BT13">
            <v>1249163901.5900002</v>
          </cell>
        </row>
        <row r="33">
          <cell r="BS33">
            <v>3613196.76</v>
          </cell>
          <cell r="BT33">
            <v>7197714.5099999998</v>
          </cell>
        </row>
        <row r="34">
          <cell r="BS34">
            <v>2373735.0099999998</v>
          </cell>
          <cell r="BT34">
            <v>1557086.33</v>
          </cell>
        </row>
        <row r="35">
          <cell r="BT35">
            <v>71172</v>
          </cell>
        </row>
        <row r="37">
          <cell r="BT37">
            <v>6156000</v>
          </cell>
        </row>
        <row r="42">
          <cell r="BS42">
            <v>5804762.8799999999</v>
          </cell>
          <cell r="BT42">
            <v>2283497.9</v>
          </cell>
        </row>
        <row r="43">
          <cell r="BS43">
            <v>5580037.3000000007</v>
          </cell>
          <cell r="BT43">
            <v>1298708.24</v>
          </cell>
        </row>
        <row r="44">
          <cell r="BT44">
            <v>17811524.66</v>
          </cell>
        </row>
        <row r="48">
          <cell r="BS48">
            <v>3122148.14</v>
          </cell>
          <cell r="BT48">
            <v>2340493.79</v>
          </cell>
        </row>
        <row r="49">
          <cell r="BS49">
            <v>8973067.8200000003</v>
          </cell>
          <cell r="BT49">
            <v>2125973.35</v>
          </cell>
        </row>
        <row r="50">
          <cell r="BT50">
            <v>50181905.549999997</v>
          </cell>
        </row>
        <row r="51">
          <cell r="BT51">
            <v>249409</v>
          </cell>
        </row>
        <row r="52">
          <cell r="BT52">
            <v>461287320</v>
          </cell>
        </row>
        <row r="53">
          <cell r="BT53">
            <v>1675137.1700000002</v>
          </cell>
        </row>
        <row r="54">
          <cell r="BT54">
            <v>0</v>
          </cell>
        </row>
        <row r="55">
          <cell r="BT55">
            <v>1296427.7000000002</v>
          </cell>
        </row>
        <row r="56">
          <cell r="BT56">
            <v>529318.14999999991</v>
          </cell>
        </row>
        <row r="57">
          <cell r="BT57">
            <v>560611.42999999993</v>
          </cell>
        </row>
        <row r="58">
          <cell r="BS58">
            <v>510239.56</v>
          </cell>
          <cell r="BT58">
            <v>849525.17</v>
          </cell>
        </row>
        <row r="59">
          <cell r="BS59">
            <v>3647942.59</v>
          </cell>
          <cell r="BT59">
            <v>1687429.59</v>
          </cell>
        </row>
        <row r="60">
          <cell r="BS60">
            <v>1610222.9500000002</v>
          </cell>
          <cell r="BT60">
            <v>2795864.56</v>
          </cell>
        </row>
        <row r="61">
          <cell r="BS61">
            <v>4953104.99</v>
          </cell>
          <cell r="BT61">
            <v>2607692.5499999998</v>
          </cell>
        </row>
        <row r="62">
          <cell r="BS62">
            <v>1674493.62</v>
          </cell>
          <cell r="BT62">
            <v>9489684.4499999993</v>
          </cell>
        </row>
        <row r="85">
          <cell r="BS85">
            <v>2273831.4899999998</v>
          </cell>
          <cell r="BT85">
            <v>17169000</v>
          </cell>
        </row>
        <row r="86">
          <cell r="BS86">
            <v>767690</v>
          </cell>
          <cell r="BT86">
            <v>4756000</v>
          </cell>
        </row>
        <row r="87">
          <cell r="BS87">
            <v>797524.55</v>
          </cell>
          <cell r="BT87">
            <v>5071000</v>
          </cell>
        </row>
        <row r="88">
          <cell r="BT88">
            <v>12455000</v>
          </cell>
        </row>
        <row r="89">
          <cell r="BT89">
            <v>9903000</v>
          </cell>
        </row>
        <row r="90">
          <cell r="BT90">
            <v>5616000</v>
          </cell>
        </row>
        <row r="91">
          <cell r="BT91">
            <v>10201000</v>
          </cell>
        </row>
        <row r="92">
          <cell r="BT92">
            <v>52785000</v>
          </cell>
        </row>
        <row r="93">
          <cell r="BT93">
            <v>4685000</v>
          </cell>
        </row>
        <row r="94">
          <cell r="BT94">
            <v>17221135.739999998</v>
          </cell>
        </row>
      </sheetData>
      <sheetData sheetId="1" refreshError="1"/>
      <sheetData sheetId="2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SAOB"/>
      <sheetName val="BAR"/>
      <sheetName val="SUMMARY"/>
      <sheetName val="Sheet1"/>
    </sheetNames>
    <sheetDataSet>
      <sheetData sheetId="0">
        <row r="100">
          <cell r="O100">
            <v>5050626</v>
          </cell>
        </row>
      </sheetData>
      <sheetData sheetId="1">
        <row r="368">
          <cell r="J368">
            <v>9079566113.9400005</v>
          </cell>
        </row>
      </sheetData>
      <sheetData sheetId="2" refreshError="1"/>
      <sheetData sheetId="3">
        <row r="6">
          <cell r="BS6">
            <v>18451997.02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SAOB FORM"/>
      <sheetName val="SAOBSUM"/>
      <sheetName val="SAOBJAN"/>
      <sheetName val="SAOBSAA"/>
      <sheetName val="OCT 21"/>
      <sheetName val="Nov 4"/>
      <sheetName val="Sheet1"/>
      <sheetName val="nov.22"/>
      <sheetName val="DEC.12"/>
      <sheetName val="DEC 27"/>
    </sheetNames>
    <sheetDataSet>
      <sheetData sheetId="0" refreshError="1"/>
      <sheetData sheetId="1" refreshError="1">
        <row r="36">
          <cell r="Q36">
            <v>0</v>
          </cell>
        </row>
        <row r="46">
          <cell r="P46">
            <v>0</v>
          </cell>
        </row>
        <row r="55">
          <cell r="Q5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current"/>
      <sheetName val="CONAP"/>
      <sheetName val="SUMMARY PAP"/>
      <sheetName val="PAP CURRENT"/>
      <sheetName val="PAP CONAP"/>
      <sheetName val="NUMBER"/>
      <sheetName val="CHD CURRENT"/>
      <sheetName val="CHD CONAP"/>
      <sheetName val="sum chd"/>
      <sheetName val="forms"/>
    </sheetNames>
    <sheetDataSet>
      <sheetData sheetId="0" refreshError="1"/>
      <sheetData sheetId="1" refreshError="1"/>
      <sheetData sheetId="2">
        <row r="76">
          <cell r="C76">
            <v>1354091558.0700002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46">
          <cell r="P146">
            <v>1354091558.0700002</v>
          </cell>
        </row>
      </sheetData>
      <sheetData sheetId="9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SAOB"/>
      <sheetName val="BAR"/>
      <sheetName val="SUMMARY"/>
    </sheetNames>
    <sheetDataSet>
      <sheetData sheetId="0">
        <row r="100">
          <cell r="O100">
            <v>5589159</v>
          </cell>
          <cell r="BS100">
            <v>5587152.2000000002</v>
          </cell>
        </row>
        <row r="101">
          <cell r="P101">
            <v>8454358</v>
          </cell>
          <cell r="BT101">
            <v>1342884</v>
          </cell>
        </row>
      </sheetData>
      <sheetData sheetId="1">
        <row r="351">
          <cell r="J351">
            <v>360591404.41000003</v>
          </cell>
        </row>
        <row r="352">
          <cell r="J352">
            <v>8490093887.3299999</v>
          </cell>
        </row>
        <row r="353">
          <cell r="J353">
            <v>150000000</v>
          </cell>
        </row>
        <row r="355">
          <cell r="J355">
            <v>9000685291.7399998</v>
          </cell>
        </row>
        <row r="375">
          <cell r="J375">
            <v>9007798772.539999</v>
          </cell>
        </row>
      </sheetData>
      <sheetData sheetId="2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CY-FUR (REG)"/>
      <sheetName val="CONAP-FUR (REG)"/>
      <sheetName val="SUMMARY"/>
      <sheetName val="CHD"/>
      <sheetName val="HOSP"/>
      <sheetName val="OSEC"/>
      <sheetName val="CY-CHD'S (ALL FUNDS)"/>
      <sheetName val="CONAP-CHD'S (ALL FUNDS)"/>
    </sheetNames>
    <sheetDataSet>
      <sheetData sheetId="0">
        <row r="313">
          <cell r="Q313">
            <v>11244666000</v>
          </cell>
          <cell r="U313">
            <v>-1328634591.4000001</v>
          </cell>
          <cell r="Y313">
            <v>712827842.47999954</v>
          </cell>
          <cell r="AC313">
            <v>0</v>
          </cell>
          <cell r="AG313">
            <v>712827842.47999954</v>
          </cell>
        </row>
        <row r="420">
          <cell r="I420">
            <v>8577213000</v>
          </cell>
          <cell r="Q420">
            <v>8377213000</v>
          </cell>
          <cell r="U420">
            <v>471265999.99999988</v>
          </cell>
          <cell r="Y420">
            <v>1969362308.6300004</v>
          </cell>
          <cell r="AC420">
            <v>123232522.3</v>
          </cell>
          <cell r="AG420">
            <v>2092594830.9299998</v>
          </cell>
          <cell r="AK420">
            <v>6755884169.0700006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FAPS SAOB 2010"/>
      <sheetName val="FAPS CONAP"/>
      <sheetName val="FAPS SAOBCONAP"/>
      <sheetName val="FAPS CURRENT 2011"/>
      <sheetName val="CURRENT 2011"/>
      <sheetName val="Sheet1"/>
    </sheetNames>
    <sheetDataSet>
      <sheetData sheetId="0" refreshError="1">
        <row r="6">
          <cell r="BS6">
            <v>0</v>
          </cell>
        </row>
        <row r="16">
          <cell r="BU16">
            <v>0</v>
          </cell>
        </row>
        <row r="17">
          <cell r="BU17">
            <v>0</v>
          </cell>
        </row>
        <row r="24">
          <cell r="BU24">
            <v>0</v>
          </cell>
        </row>
        <row r="25">
          <cell r="BU25">
            <v>0</v>
          </cell>
        </row>
      </sheetData>
      <sheetData sheetId="1" refreshError="1"/>
      <sheetData sheetId="2" refreshError="1"/>
      <sheetData sheetId="3" refreshError="1">
        <row r="20">
          <cell r="BQ20">
            <v>0</v>
          </cell>
        </row>
        <row r="21">
          <cell r="BQ21">
            <v>0</v>
          </cell>
        </row>
      </sheetData>
      <sheetData sheetId="4" refreshError="1"/>
      <sheetData sheetId="5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AOB"/>
      <sheetName val="BAR"/>
    </sheetNames>
    <sheetDataSet>
      <sheetData sheetId="0" refreshError="1"/>
      <sheetData sheetId="1">
        <row r="11">
          <cell r="D11">
            <v>13858613.98</v>
          </cell>
          <cell r="BD11">
            <v>413348.6</v>
          </cell>
        </row>
        <row r="12">
          <cell r="D12">
            <v>41384399.989999995</v>
          </cell>
          <cell r="BD12">
            <v>6724260.1899999995</v>
          </cell>
        </row>
        <row r="16">
          <cell r="D16">
            <v>13391000</v>
          </cell>
          <cell r="BD16">
            <v>2122690.6</v>
          </cell>
        </row>
        <row r="20">
          <cell r="D20">
            <v>37982754.460000001</v>
          </cell>
          <cell r="E20">
            <v>7291920</v>
          </cell>
          <cell r="BD20">
            <v>1947477.5</v>
          </cell>
        </row>
        <row r="21">
          <cell r="D21">
            <v>29450114.709999997</v>
          </cell>
          <cell r="E21">
            <v>77712430</v>
          </cell>
          <cell r="BD21">
            <v>2318831.27</v>
          </cell>
        </row>
        <row r="24">
          <cell r="D24">
            <v>6768926.5300000003</v>
          </cell>
          <cell r="BD24">
            <v>8620</v>
          </cell>
        </row>
        <row r="25">
          <cell r="D25">
            <v>8877000</v>
          </cell>
        </row>
      </sheetData>
      <sheetData sheetId="2">
        <row r="46">
          <cell r="H46">
            <v>236717159.67000002</v>
          </cell>
          <cell r="I46">
            <v>4492136.7</v>
          </cell>
          <cell r="J46">
            <v>9043091.459999999</v>
          </cell>
          <cell r="M46">
            <v>223181931.51000002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AOB"/>
      <sheetName val="BAR"/>
    </sheetNames>
    <sheetDataSet>
      <sheetData sheetId="0" refreshError="1"/>
      <sheetData sheetId="1" refreshError="1"/>
      <sheetData sheetId="2">
        <row r="43">
          <cell r="M43">
            <v>0</v>
          </cell>
        </row>
        <row r="44">
          <cell r="M44">
            <v>138177581.50999999</v>
          </cell>
        </row>
        <row r="45">
          <cell r="M45">
            <v>85004350</v>
          </cell>
        </row>
        <row r="46">
          <cell r="M46">
            <v>223181931.51000002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jansaob"/>
      <sheetName val="bar"/>
      <sheetName val="SUMMARY"/>
    </sheetNames>
    <sheetDataSet>
      <sheetData sheetId="0" refreshError="1"/>
      <sheetData sheetId="1" refreshError="1"/>
      <sheetData sheetId="2">
        <row r="212">
          <cell r="J212">
            <v>0</v>
          </cell>
        </row>
        <row r="213">
          <cell r="J213">
            <v>1893580900.6600001</v>
          </cell>
        </row>
        <row r="214">
          <cell r="J214">
            <v>1437389051.4499998</v>
          </cell>
        </row>
        <row r="216">
          <cell r="J216">
            <v>3330969952.1100006</v>
          </cell>
        </row>
        <row r="242">
          <cell r="J242">
            <v>3354607522.1100006</v>
          </cell>
        </row>
      </sheetData>
      <sheetData sheetId="3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CURRENT-W INC"/>
      <sheetName val="SUMMARY-CONAP"/>
      <sheetName val="SUMMARY-CY"/>
      <sheetName val="CURRENT"/>
      <sheetName val="CONAP"/>
      <sheetName val="CONAP - W INC"/>
      <sheetName val="Utilization-Reg"/>
      <sheetName val="FS MATRIX SUMM"/>
      <sheetName val="Utilization-Income"/>
      <sheetName val="special hospitals2"/>
      <sheetName val="special hospitals1"/>
      <sheetName val="BUREAUS"/>
      <sheetName val="caraga-SAOB"/>
      <sheetName val="chd12-SAOB"/>
      <sheetName val="chd11-SAOB"/>
      <sheetName val="chd 10-SAOB"/>
      <sheetName val="chd9-SAOB"/>
      <sheetName val="chd 8-SAOB"/>
      <sheetName val="chd7-SAOB"/>
      <sheetName val="chd6-SAOB"/>
      <sheetName val="chd5-SAOB"/>
      <sheetName val="chd4b-SAOB"/>
      <sheetName val="chd4A-SAOB"/>
      <sheetName val="chd3-SAOB"/>
      <sheetName val="chd2-SAOB"/>
      <sheetName val="chd 1-SAOB"/>
      <sheetName val="car-SAOB"/>
      <sheetName val="ncr-SAOB"/>
      <sheetName val="ncr-other"/>
      <sheetName val="ncr-FSmatrix"/>
      <sheetName val="car-other"/>
      <sheetName val="car-FSmatrix"/>
      <sheetName val="chd1-other"/>
      <sheetName val="chd1-FSmatrix"/>
      <sheetName val="chd2-other"/>
      <sheetName val="chd2-FSmatrix"/>
      <sheetName val="chd3-other"/>
      <sheetName val="chd3-FSmatrix"/>
      <sheetName val="chd4A-other"/>
      <sheetName val="chd4A-FSmatrix"/>
      <sheetName val="chd4b-other"/>
      <sheetName val="chd4b-FSmatrix"/>
      <sheetName val="chd5-other"/>
      <sheetName val="chd5-FSmatrix"/>
      <sheetName val="chd6-other"/>
      <sheetName val="chd6-FSmatrix"/>
      <sheetName val="chd7-other"/>
      <sheetName val="chd7-FSmatrix"/>
      <sheetName val="chd8-other"/>
      <sheetName val="chd8-FSmatrix"/>
      <sheetName val="chd9-other"/>
      <sheetName val="chd9-FSmatrix"/>
      <sheetName val="chd10-other "/>
      <sheetName val="chd10-FSmatrix"/>
      <sheetName val="chd11-other "/>
      <sheetName val="chd11-FSmatrix"/>
      <sheetName val="chd12-other"/>
      <sheetName val="chd12-FSmatrix"/>
      <sheetName val="caraga-other"/>
      <sheetName val="caraga-FSmatrix"/>
      <sheetName val="other sources1"/>
      <sheetName val="FSmatrix1"/>
      <sheetName val="other sources2"/>
      <sheetName val="FSmatrix2"/>
    </sheetNames>
    <sheetDataSet>
      <sheetData sheetId="0">
        <row r="89">
          <cell r="Q89">
            <v>137982327.66000003</v>
          </cell>
        </row>
        <row r="738">
          <cell r="Q738">
            <v>1687681.4000000022</v>
          </cell>
        </row>
        <row r="748">
          <cell r="Q748">
            <v>2535604157.263999</v>
          </cell>
        </row>
        <row r="754">
          <cell r="Q754">
            <v>1223665610.5600004</v>
          </cell>
        </row>
      </sheetData>
      <sheetData sheetId="1"/>
      <sheetData sheetId="2"/>
      <sheetData sheetId="3"/>
      <sheetData sheetId="4"/>
      <sheetData sheetId="5">
        <row r="14">
          <cell r="F14">
            <v>0</v>
          </cell>
          <cell r="G14">
            <v>17055760</v>
          </cell>
          <cell r="H14">
            <v>5800000</v>
          </cell>
          <cell r="J14">
            <v>0</v>
          </cell>
          <cell r="K14">
            <v>16652900</v>
          </cell>
          <cell r="L14">
            <v>5800000</v>
          </cell>
        </row>
        <row r="15">
          <cell r="G15">
            <v>17350347.699999999</v>
          </cell>
          <cell r="H15">
            <v>93499958.200000003</v>
          </cell>
          <cell r="K15">
            <v>15274077.51</v>
          </cell>
          <cell r="L15">
            <v>93492688.010000005</v>
          </cell>
        </row>
        <row r="23"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>
            <v>6011560.6200000001</v>
          </cell>
          <cell r="H24">
            <v>270455</v>
          </cell>
          <cell r="K24">
            <v>6005159.0899999999</v>
          </cell>
          <cell r="L24">
            <v>269570</v>
          </cell>
        </row>
        <row r="31">
          <cell r="F31">
            <v>0</v>
          </cell>
          <cell r="G31">
            <v>6750000</v>
          </cell>
          <cell r="H31">
            <v>0</v>
          </cell>
          <cell r="J31">
            <v>0</v>
          </cell>
          <cell r="K31">
            <v>6750000</v>
          </cell>
          <cell r="L31">
            <v>0</v>
          </cell>
        </row>
        <row r="32">
          <cell r="G32">
            <v>3175565.4299999997</v>
          </cell>
          <cell r="H32">
            <v>24505000</v>
          </cell>
          <cell r="K32">
            <v>3175565.4299999997</v>
          </cell>
          <cell r="L32">
            <v>23931367.699999999</v>
          </cell>
        </row>
        <row r="39">
          <cell r="F39">
            <v>0</v>
          </cell>
          <cell r="G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>
            <v>1552460</v>
          </cell>
          <cell r="H40">
            <v>5000000</v>
          </cell>
          <cell r="K40">
            <v>1325128.6200000001</v>
          </cell>
          <cell r="L40">
            <v>5000000</v>
          </cell>
        </row>
        <row r="47">
          <cell r="F47">
            <v>0</v>
          </cell>
          <cell r="G47">
            <v>0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>
            <v>2100000</v>
          </cell>
          <cell r="H48">
            <v>357978.43</v>
          </cell>
          <cell r="K48">
            <v>2090604.26</v>
          </cell>
          <cell r="L48">
            <v>196713.83999999985</v>
          </cell>
        </row>
        <row r="68">
          <cell r="F68">
            <v>0</v>
          </cell>
          <cell r="G68">
            <v>31751080</v>
          </cell>
          <cell r="H68">
            <v>2200000</v>
          </cell>
          <cell r="J68">
            <v>0</v>
          </cell>
          <cell r="K68">
            <v>31751080</v>
          </cell>
          <cell r="L68">
            <v>2200000</v>
          </cell>
        </row>
        <row r="69">
          <cell r="G69">
            <v>24531696</v>
          </cell>
          <cell r="H69">
            <v>31373545.359999999</v>
          </cell>
          <cell r="K69">
            <v>24531696</v>
          </cell>
          <cell r="L69">
            <v>31038030.449999999</v>
          </cell>
        </row>
        <row r="77">
          <cell r="F77">
            <v>0</v>
          </cell>
          <cell r="G77">
            <v>3200000</v>
          </cell>
          <cell r="H77">
            <v>0</v>
          </cell>
          <cell r="J77">
            <v>0</v>
          </cell>
          <cell r="K77">
            <v>3200000</v>
          </cell>
          <cell r="L77">
            <v>0</v>
          </cell>
        </row>
        <row r="78">
          <cell r="G78">
            <v>7000000</v>
          </cell>
          <cell r="H78">
            <v>49940</v>
          </cell>
          <cell r="K78">
            <v>7000000</v>
          </cell>
          <cell r="L78">
            <v>49940</v>
          </cell>
        </row>
        <row r="85">
          <cell r="F85">
            <v>0</v>
          </cell>
          <cell r="G85">
            <v>1000000</v>
          </cell>
          <cell r="H85">
            <v>0</v>
          </cell>
          <cell r="J85">
            <v>0</v>
          </cell>
          <cell r="K85">
            <v>1000000</v>
          </cell>
          <cell r="L85">
            <v>0</v>
          </cell>
        </row>
        <row r="86">
          <cell r="G86">
            <v>0</v>
          </cell>
          <cell r="H86">
            <v>13196580</v>
          </cell>
          <cell r="K86">
            <v>0</v>
          </cell>
          <cell r="L86">
            <v>13196580</v>
          </cell>
        </row>
        <row r="93">
          <cell r="F93">
            <v>0</v>
          </cell>
          <cell r="G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</row>
        <row r="94">
          <cell r="G94">
            <v>252383.41</v>
          </cell>
          <cell r="H94">
            <v>21000000</v>
          </cell>
          <cell r="K94">
            <v>252383.41</v>
          </cell>
          <cell r="L94">
            <v>21000000</v>
          </cell>
        </row>
        <row r="122">
          <cell r="F122">
            <v>0</v>
          </cell>
          <cell r="G122">
            <v>49403020</v>
          </cell>
          <cell r="H122">
            <v>0</v>
          </cell>
          <cell r="J122">
            <v>0</v>
          </cell>
          <cell r="K122">
            <v>48511381.280000001</v>
          </cell>
          <cell r="L122">
            <v>0</v>
          </cell>
        </row>
        <row r="123">
          <cell r="G123">
            <v>45770132.320000008</v>
          </cell>
          <cell r="H123">
            <v>117459325.68000001</v>
          </cell>
          <cell r="K123">
            <v>45028924.030000001</v>
          </cell>
          <cell r="L123">
            <v>97922757.75</v>
          </cell>
        </row>
        <row r="131">
          <cell r="F131">
            <v>0</v>
          </cell>
          <cell r="G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</row>
        <row r="132">
          <cell r="G132">
            <v>1547016.92</v>
          </cell>
          <cell r="H132">
            <v>25235000</v>
          </cell>
          <cell r="K132">
            <v>1546858.95</v>
          </cell>
          <cell r="L132">
            <v>25228250</v>
          </cell>
        </row>
        <row r="139">
          <cell r="F139">
            <v>0</v>
          </cell>
          <cell r="G139">
            <v>1500000</v>
          </cell>
          <cell r="H139">
            <v>0</v>
          </cell>
          <cell r="J139">
            <v>0</v>
          </cell>
          <cell r="K139">
            <v>1500000</v>
          </cell>
          <cell r="L139">
            <v>0</v>
          </cell>
        </row>
        <row r="140">
          <cell r="G140">
            <v>4250000</v>
          </cell>
          <cell r="H140">
            <v>0</v>
          </cell>
          <cell r="K140">
            <v>4250000</v>
          </cell>
          <cell r="L140">
            <v>0</v>
          </cell>
        </row>
        <row r="147">
          <cell r="F147">
            <v>0</v>
          </cell>
          <cell r="G147">
            <v>3000000</v>
          </cell>
          <cell r="H147">
            <v>0</v>
          </cell>
          <cell r="J147">
            <v>0</v>
          </cell>
          <cell r="K147">
            <v>2998063.62</v>
          </cell>
          <cell r="L147">
            <v>0</v>
          </cell>
        </row>
        <row r="148">
          <cell r="G148">
            <v>635906.19999999995</v>
          </cell>
          <cell r="H148">
            <v>720000</v>
          </cell>
          <cell r="K148">
            <v>635201.22000000009</v>
          </cell>
          <cell r="L148">
            <v>719360.68</v>
          </cell>
        </row>
        <row r="168">
          <cell r="F168">
            <v>0</v>
          </cell>
          <cell r="G168">
            <v>43665680</v>
          </cell>
          <cell r="H168">
            <v>0</v>
          </cell>
          <cell r="J168">
            <v>0</v>
          </cell>
          <cell r="K168">
            <v>43665680</v>
          </cell>
          <cell r="L168">
            <v>0</v>
          </cell>
        </row>
        <row r="169">
          <cell r="G169">
            <v>46543487.009999998</v>
          </cell>
          <cell r="H169">
            <v>2464647.44</v>
          </cell>
          <cell r="K169">
            <v>46529770.509999998</v>
          </cell>
          <cell r="L169">
            <v>2445189.52</v>
          </cell>
        </row>
        <row r="177">
          <cell r="F177">
            <v>0</v>
          </cell>
          <cell r="G177">
            <v>2200000</v>
          </cell>
          <cell r="H177">
            <v>0</v>
          </cell>
          <cell r="J177">
            <v>0</v>
          </cell>
          <cell r="K177">
            <v>0</v>
          </cell>
          <cell r="L177">
            <v>0</v>
          </cell>
        </row>
        <row r="178">
          <cell r="G178">
            <v>1093051.8999999999</v>
          </cell>
          <cell r="H178">
            <v>25000000</v>
          </cell>
          <cell r="K178">
            <v>961724.78</v>
          </cell>
          <cell r="L178">
            <v>25000000</v>
          </cell>
        </row>
        <row r="185">
          <cell r="F185">
            <v>0</v>
          </cell>
          <cell r="G185">
            <v>0</v>
          </cell>
          <cell r="H185">
            <v>0</v>
          </cell>
          <cell r="J185">
            <v>0</v>
          </cell>
          <cell r="K185">
            <v>0</v>
          </cell>
          <cell r="L185">
            <v>0</v>
          </cell>
        </row>
        <row r="186">
          <cell r="G186">
            <v>527237.16999999993</v>
          </cell>
          <cell r="H186">
            <v>23971529.960000001</v>
          </cell>
          <cell r="K186">
            <v>527237.16999999993</v>
          </cell>
          <cell r="L186">
            <v>23967079.829999998</v>
          </cell>
        </row>
        <row r="193">
          <cell r="F193">
            <v>0</v>
          </cell>
          <cell r="G193">
            <v>0</v>
          </cell>
          <cell r="H193">
            <v>0</v>
          </cell>
          <cell r="J193">
            <v>0</v>
          </cell>
          <cell r="K193">
            <v>0</v>
          </cell>
          <cell r="L193">
            <v>0</v>
          </cell>
        </row>
        <row r="194">
          <cell r="G194">
            <v>0</v>
          </cell>
          <cell r="H194">
            <v>0</v>
          </cell>
          <cell r="K194">
            <v>0</v>
          </cell>
          <cell r="L194">
            <v>0</v>
          </cell>
        </row>
        <row r="201">
          <cell r="F201">
            <v>0</v>
          </cell>
          <cell r="G201">
            <v>1000000</v>
          </cell>
          <cell r="H201">
            <v>0</v>
          </cell>
          <cell r="J201">
            <v>0</v>
          </cell>
          <cell r="K201">
            <v>1000000</v>
          </cell>
          <cell r="L201">
            <v>0</v>
          </cell>
        </row>
        <row r="202">
          <cell r="G202">
            <v>0</v>
          </cell>
          <cell r="H202">
            <v>0</v>
          </cell>
          <cell r="K202">
            <v>0</v>
          </cell>
          <cell r="L202">
            <v>0</v>
          </cell>
        </row>
        <row r="222">
          <cell r="F222">
            <v>0</v>
          </cell>
          <cell r="G222">
            <v>60443200</v>
          </cell>
          <cell r="H222">
            <v>0</v>
          </cell>
          <cell r="J222">
            <v>0</v>
          </cell>
          <cell r="K222">
            <v>60443200</v>
          </cell>
          <cell r="L222">
            <v>0</v>
          </cell>
        </row>
        <row r="223">
          <cell r="G223">
            <v>53009648.210000008</v>
          </cell>
          <cell r="H223">
            <v>48649130</v>
          </cell>
          <cell r="K223">
            <v>53009648.210000001</v>
          </cell>
          <cell r="L223">
            <v>48649130</v>
          </cell>
        </row>
        <row r="231">
          <cell r="F231">
            <v>0</v>
          </cell>
          <cell r="G231">
            <v>0</v>
          </cell>
          <cell r="H231">
            <v>0</v>
          </cell>
          <cell r="J231">
            <v>0</v>
          </cell>
          <cell r="K231">
            <v>0</v>
          </cell>
          <cell r="L231">
            <v>0</v>
          </cell>
        </row>
        <row r="232">
          <cell r="G232">
            <v>1290238.57</v>
          </cell>
          <cell r="H232">
            <v>2180603.63</v>
          </cell>
          <cell r="K232">
            <v>1290238.57</v>
          </cell>
          <cell r="L232">
            <v>1980603.63</v>
          </cell>
        </row>
        <row r="239">
          <cell r="F239">
            <v>0</v>
          </cell>
          <cell r="G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</row>
        <row r="240">
          <cell r="G240">
            <v>0</v>
          </cell>
          <cell r="H240">
            <v>20000000</v>
          </cell>
          <cell r="K240">
            <v>0</v>
          </cell>
          <cell r="L240">
            <v>19998207.119999997</v>
          </cell>
        </row>
        <row r="247">
          <cell r="F247">
            <v>0</v>
          </cell>
          <cell r="G247">
            <v>2000000</v>
          </cell>
          <cell r="H247">
            <v>0</v>
          </cell>
          <cell r="J247">
            <v>0</v>
          </cell>
          <cell r="K247">
            <v>1999898.16</v>
          </cell>
          <cell r="L247">
            <v>0</v>
          </cell>
        </row>
        <row r="248">
          <cell r="G248">
            <v>568454.41999999993</v>
          </cell>
          <cell r="H248">
            <v>1155000</v>
          </cell>
          <cell r="K248">
            <v>568350.97000000009</v>
          </cell>
          <cell r="L248">
            <v>1155000</v>
          </cell>
        </row>
        <row r="255">
          <cell r="F255">
            <v>0</v>
          </cell>
          <cell r="G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</row>
        <row r="256">
          <cell r="G256">
            <v>260000</v>
          </cell>
          <cell r="H256">
            <v>28000000</v>
          </cell>
          <cell r="K256">
            <v>124373.48</v>
          </cell>
          <cell r="L256">
            <v>28000000</v>
          </cell>
        </row>
        <row r="263">
          <cell r="F263">
            <v>0</v>
          </cell>
          <cell r="G263">
            <v>0</v>
          </cell>
          <cell r="H263">
            <v>0</v>
          </cell>
          <cell r="J263">
            <v>0</v>
          </cell>
          <cell r="K263">
            <v>0</v>
          </cell>
          <cell r="L263">
            <v>0</v>
          </cell>
        </row>
        <row r="264">
          <cell r="G264">
            <v>0</v>
          </cell>
          <cell r="H264">
            <v>200000</v>
          </cell>
          <cell r="K264">
            <v>0</v>
          </cell>
          <cell r="L264">
            <v>0</v>
          </cell>
        </row>
        <row r="284">
          <cell r="F284">
            <v>0</v>
          </cell>
          <cell r="G284">
            <v>63071880</v>
          </cell>
          <cell r="H284">
            <v>7000000</v>
          </cell>
          <cell r="J284">
            <v>0</v>
          </cell>
          <cell r="K284">
            <v>59759838.909999996</v>
          </cell>
          <cell r="L284">
            <v>7000000</v>
          </cell>
        </row>
        <row r="285">
          <cell r="G285">
            <v>29306450.520000003</v>
          </cell>
          <cell r="H285">
            <v>26077131.440000001</v>
          </cell>
          <cell r="K285">
            <v>27655809.290000003</v>
          </cell>
          <cell r="L285">
            <v>24751371.109999999</v>
          </cell>
        </row>
        <row r="293">
          <cell r="F293">
            <v>0</v>
          </cell>
          <cell r="G293">
            <v>2000000</v>
          </cell>
          <cell r="H293">
            <v>0</v>
          </cell>
          <cell r="J293">
            <v>0</v>
          </cell>
          <cell r="K293">
            <v>2000000</v>
          </cell>
          <cell r="L293">
            <v>0</v>
          </cell>
        </row>
        <row r="294">
          <cell r="G294">
            <v>750000</v>
          </cell>
          <cell r="H294">
            <v>26442000</v>
          </cell>
          <cell r="K294">
            <v>750000</v>
          </cell>
          <cell r="L294">
            <v>26427600.16</v>
          </cell>
        </row>
        <row r="312">
          <cell r="F312">
            <v>0</v>
          </cell>
          <cell r="G312">
            <v>53470200</v>
          </cell>
          <cell r="H312">
            <v>0</v>
          </cell>
          <cell r="J312">
            <v>0</v>
          </cell>
          <cell r="K312">
            <v>53470200</v>
          </cell>
          <cell r="L312">
            <v>0</v>
          </cell>
        </row>
        <row r="313">
          <cell r="G313">
            <v>29349782.799999997</v>
          </cell>
          <cell r="H313">
            <v>124478072</v>
          </cell>
          <cell r="K313">
            <v>29349782.799999997</v>
          </cell>
          <cell r="L313">
            <v>124478072</v>
          </cell>
        </row>
        <row r="321">
          <cell r="F321">
            <v>0</v>
          </cell>
          <cell r="G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</row>
        <row r="322">
          <cell r="G322">
            <v>0</v>
          </cell>
          <cell r="H322">
            <v>0</v>
          </cell>
          <cell r="K322">
            <v>0</v>
          </cell>
          <cell r="L322">
            <v>0</v>
          </cell>
        </row>
        <row r="329">
          <cell r="F329">
            <v>0</v>
          </cell>
          <cell r="G329">
            <v>8000000</v>
          </cell>
          <cell r="H329">
            <v>0</v>
          </cell>
          <cell r="J329">
            <v>0</v>
          </cell>
          <cell r="K329">
            <v>8000000</v>
          </cell>
          <cell r="L329">
            <v>0</v>
          </cell>
        </row>
        <row r="330">
          <cell r="G330">
            <v>620101.91</v>
          </cell>
          <cell r="H330">
            <v>1500000</v>
          </cell>
          <cell r="K330">
            <v>620101.91</v>
          </cell>
          <cell r="L330">
            <v>1494783.35</v>
          </cell>
        </row>
        <row r="350">
          <cell r="G350">
            <v>80211640</v>
          </cell>
          <cell r="H350">
            <v>0</v>
          </cell>
          <cell r="K350">
            <v>80211640.000000015</v>
          </cell>
          <cell r="L350">
            <v>0</v>
          </cell>
        </row>
        <row r="351">
          <cell r="G351">
            <v>99754236.409999996</v>
          </cell>
          <cell r="H351">
            <v>633282.81999999995</v>
          </cell>
          <cell r="K351">
            <v>99754236.409999996</v>
          </cell>
          <cell r="L351">
            <v>633282.81999999995</v>
          </cell>
        </row>
        <row r="352">
          <cell r="Q352">
            <v>0</v>
          </cell>
        </row>
        <row r="359">
          <cell r="G359">
            <v>3094400</v>
          </cell>
          <cell r="H359">
            <v>0</v>
          </cell>
          <cell r="K359">
            <v>3094400</v>
          </cell>
          <cell r="L359">
            <v>0</v>
          </cell>
        </row>
        <row r="360">
          <cell r="G360">
            <v>1335915.57</v>
          </cell>
          <cell r="H360">
            <v>121504</v>
          </cell>
          <cell r="K360">
            <v>1335915.57</v>
          </cell>
          <cell r="L360">
            <v>118580</v>
          </cell>
        </row>
        <row r="367">
          <cell r="F367">
            <v>0</v>
          </cell>
          <cell r="G367">
            <v>11500000</v>
          </cell>
          <cell r="H367">
            <v>0</v>
          </cell>
          <cell r="J367">
            <v>0</v>
          </cell>
          <cell r="K367">
            <v>11500000</v>
          </cell>
          <cell r="L367">
            <v>0</v>
          </cell>
        </row>
        <row r="368">
          <cell r="G368">
            <v>5660000</v>
          </cell>
          <cell r="H368">
            <v>379589</v>
          </cell>
          <cell r="K368">
            <v>5660000</v>
          </cell>
          <cell r="L368">
            <v>379589</v>
          </cell>
        </row>
        <row r="375">
          <cell r="F375">
            <v>0</v>
          </cell>
          <cell r="G375">
            <v>1887126</v>
          </cell>
          <cell r="H375">
            <v>0</v>
          </cell>
          <cell r="J375">
            <v>0</v>
          </cell>
          <cell r="K375">
            <v>1887126</v>
          </cell>
          <cell r="L375">
            <v>0</v>
          </cell>
        </row>
        <row r="376">
          <cell r="G376">
            <v>4143532.72</v>
          </cell>
          <cell r="H376">
            <v>11199814.460000001</v>
          </cell>
          <cell r="K376">
            <v>4143530.02</v>
          </cell>
          <cell r="L376">
            <v>10777262.25</v>
          </cell>
        </row>
        <row r="396">
          <cell r="F396">
            <v>0</v>
          </cell>
          <cell r="G396">
            <v>181276338</v>
          </cell>
          <cell r="H396">
            <v>0</v>
          </cell>
          <cell r="K396">
            <v>178580136.96000001</v>
          </cell>
          <cell r="L396">
            <v>0</v>
          </cell>
        </row>
        <row r="397">
          <cell r="G397">
            <v>49377575.029999994</v>
          </cell>
          <cell r="H397">
            <v>757907.79</v>
          </cell>
          <cell r="K397">
            <v>49314295.29999999</v>
          </cell>
          <cell r="L397">
            <v>680832</v>
          </cell>
        </row>
        <row r="405">
          <cell r="F405">
            <v>0</v>
          </cell>
          <cell r="G405">
            <v>44750000</v>
          </cell>
          <cell r="H405">
            <v>0</v>
          </cell>
          <cell r="J405">
            <v>0</v>
          </cell>
          <cell r="K405">
            <v>44639276.920000002</v>
          </cell>
          <cell r="L405">
            <v>0</v>
          </cell>
        </row>
        <row r="406">
          <cell r="G406">
            <v>16715853.9</v>
          </cell>
          <cell r="H406">
            <v>0</v>
          </cell>
          <cell r="K406">
            <v>16221944.630000001</v>
          </cell>
          <cell r="L406">
            <v>0</v>
          </cell>
        </row>
        <row r="421">
          <cell r="F421">
            <v>0</v>
          </cell>
          <cell r="G421">
            <v>1000000</v>
          </cell>
          <cell r="H421">
            <v>0</v>
          </cell>
          <cell r="J421">
            <v>0</v>
          </cell>
          <cell r="K421">
            <v>991082.4</v>
          </cell>
          <cell r="L421">
            <v>0</v>
          </cell>
        </row>
        <row r="422">
          <cell r="G422">
            <v>100000</v>
          </cell>
          <cell r="H422">
            <v>0</v>
          </cell>
          <cell r="K422">
            <v>100000</v>
          </cell>
          <cell r="L422">
            <v>0</v>
          </cell>
        </row>
        <row r="429">
          <cell r="F429">
            <v>0</v>
          </cell>
          <cell r="G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</row>
        <row r="430">
          <cell r="G430">
            <v>510000</v>
          </cell>
          <cell r="H430">
            <v>592369.98</v>
          </cell>
          <cell r="K430">
            <v>482560.5</v>
          </cell>
          <cell r="L430">
            <v>588870</v>
          </cell>
        </row>
        <row r="437">
          <cell r="F437">
            <v>0</v>
          </cell>
          <cell r="G437">
            <v>56000000</v>
          </cell>
          <cell r="H437">
            <v>0</v>
          </cell>
          <cell r="J437">
            <v>0</v>
          </cell>
          <cell r="K437">
            <v>55812834.790000007</v>
          </cell>
          <cell r="L437">
            <v>0</v>
          </cell>
        </row>
        <row r="438">
          <cell r="G438">
            <v>1055078</v>
          </cell>
          <cell r="H438">
            <v>309215600.20999998</v>
          </cell>
          <cell r="K438">
            <v>848757.5</v>
          </cell>
          <cell r="L438">
            <v>309062201.13999999</v>
          </cell>
        </row>
        <row r="458">
          <cell r="F458">
            <v>0</v>
          </cell>
          <cell r="G458">
            <v>69223640</v>
          </cell>
          <cell r="H458">
            <v>-60000000</v>
          </cell>
          <cell r="J458">
            <v>0</v>
          </cell>
          <cell r="K458">
            <v>69173640</v>
          </cell>
          <cell r="L458">
            <v>0</v>
          </cell>
        </row>
        <row r="459">
          <cell r="G459">
            <v>65646372.43</v>
          </cell>
          <cell r="H459">
            <v>210891040</v>
          </cell>
          <cell r="K459">
            <v>64971817.540000007</v>
          </cell>
          <cell r="L459">
            <v>150783910</v>
          </cell>
        </row>
        <row r="467">
          <cell r="F467">
            <v>0</v>
          </cell>
          <cell r="G467">
            <v>3000000</v>
          </cell>
          <cell r="H467">
            <v>75000000</v>
          </cell>
          <cell r="J467">
            <v>0</v>
          </cell>
          <cell r="K467">
            <v>2000000</v>
          </cell>
          <cell r="L467">
            <v>74842988.109999999</v>
          </cell>
        </row>
        <row r="468">
          <cell r="G468">
            <v>13613643.02</v>
          </cell>
          <cell r="H468">
            <v>45000000</v>
          </cell>
          <cell r="K468">
            <v>9441624.8000000007</v>
          </cell>
          <cell r="L468">
            <v>44977585</v>
          </cell>
        </row>
        <row r="475">
          <cell r="F475">
            <v>0</v>
          </cell>
          <cell r="G475">
            <v>2000000</v>
          </cell>
          <cell r="H475">
            <v>7500000</v>
          </cell>
          <cell r="J475">
            <v>0</v>
          </cell>
          <cell r="K475">
            <v>2000000</v>
          </cell>
          <cell r="L475">
            <v>7270000</v>
          </cell>
        </row>
        <row r="476">
          <cell r="G476">
            <v>525309.28</v>
          </cell>
          <cell r="H476">
            <v>0</v>
          </cell>
          <cell r="K476">
            <v>523522</v>
          </cell>
          <cell r="L476">
            <v>0</v>
          </cell>
        </row>
        <row r="483">
          <cell r="F483">
            <v>0</v>
          </cell>
          <cell r="G483">
            <v>0</v>
          </cell>
          <cell r="H483">
            <v>0</v>
          </cell>
          <cell r="J483">
            <v>0</v>
          </cell>
          <cell r="K483">
            <v>0</v>
          </cell>
          <cell r="L483">
            <v>0</v>
          </cell>
        </row>
        <row r="484">
          <cell r="G484">
            <v>23003.73</v>
          </cell>
          <cell r="H484">
            <v>0</v>
          </cell>
          <cell r="K484">
            <v>23003.73</v>
          </cell>
          <cell r="L484">
            <v>0</v>
          </cell>
        </row>
        <row r="491">
          <cell r="F491">
            <v>0</v>
          </cell>
          <cell r="G491">
            <v>0</v>
          </cell>
          <cell r="H491">
            <v>7500000</v>
          </cell>
          <cell r="J491">
            <v>0</v>
          </cell>
          <cell r="K491">
            <v>0</v>
          </cell>
          <cell r="L491">
            <v>7500000</v>
          </cell>
        </row>
        <row r="492">
          <cell r="G492">
            <v>228436</v>
          </cell>
          <cell r="H492">
            <v>0</v>
          </cell>
          <cell r="K492">
            <v>1110</v>
          </cell>
          <cell r="L492">
            <v>0</v>
          </cell>
        </row>
        <row r="499">
          <cell r="F499">
            <v>0</v>
          </cell>
          <cell r="G499">
            <v>0</v>
          </cell>
          <cell r="H499">
            <v>0</v>
          </cell>
          <cell r="J499">
            <v>0</v>
          </cell>
          <cell r="K499">
            <v>0</v>
          </cell>
          <cell r="L499">
            <v>0</v>
          </cell>
        </row>
        <row r="500">
          <cell r="G500">
            <v>176660</v>
          </cell>
          <cell r="H500">
            <v>5000000</v>
          </cell>
          <cell r="K500">
            <v>176660</v>
          </cell>
          <cell r="L500">
            <v>5000000</v>
          </cell>
        </row>
        <row r="507">
          <cell r="F507">
            <v>0</v>
          </cell>
          <cell r="G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</row>
        <row r="508">
          <cell r="G508">
            <v>260000</v>
          </cell>
          <cell r="H508">
            <v>5000000</v>
          </cell>
          <cell r="K508">
            <v>259614.47999999998</v>
          </cell>
          <cell r="L508">
            <v>0</v>
          </cell>
        </row>
        <row r="528">
          <cell r="F528">
            <v>0</v>
          </cell>
          <cell r="G528">
            <v>101442440</v>
          </cell>
          <cell r="H528">
            <v>0</v>
          </cell>
          <cell r="J528">
            <v>0</v>
          </cell>
          <cell r="K528">
            <v>100415139.3</v>
          </cell>
          <cell r="L528">
            <v>0</v>
          </cell>
        </row>
        <row r="529">
          <cell r="G529">
            <v>37208873.82</v>
          </cell>
          <cell r="H529">
            <v>23918309.829999998</v>
          </cell>
          <cell r="K529">
            <v>37208873.82</v>
          </cell>
          <cell r="L529">
            <v>17413051.190000001</v>
          </cell>
        </row>
        <row r="537">
          <cell r="F537">
            <v>0</v>
          </cell>
          <cell r="G537">
            <v>6000000</v>
          </cell>
          <cell r="H537">
            <v>0</v>
          </cell>
          <cell r="J537">
            <v>0</v>
          </cell>
          <cell r="K537">
            <v>6000000</v>
          </cell>
          <cell r="L537">
            <v>0</v>
          </cell>
        </row>
        <row r="538">
          <cell r="G538">
            <v>6775000</v>
          </cell>
          <cell r="H538">
            <v>25500000</v>
          </cell>
          <cell r="K538">
            <v>6609956.8799999999</v>
          </cell>
          <cell r="L538">
            <v>25000000</v>
          </cell>
        </row>
        <row r="545">
          <cell r="F545">
            <v>0</v>
          </cell>
          <cell r="G545">
            <v>0</v>
          </cell>
          <cell r="H545">
            <v>0</v>
          </cell>
          <cell r="J545">
            <v>0</v>
          </cell>
          <cell r="K545">
            <v>0</v>
          </cell>
          <cell r="L545">
            <v>0</v>
          </cell>
        </row>
        <row r="546">
          <cell r="G546">
            <v>0</v>
          </cell>
          <cell r="H546">
            <v>0</v>
          </cell>
          <cell r="K546">
            <v>0</v>
          </cell>
          <cell r="L546">
            <v>0</v>
          </cell>
        </row>
        <row r="566">
          <cell r="F566">
            <v>0</v>
          </cell>
          <cell r="G566">
            <v>45428960</v>
          </cell>
          <cell r="H566">
            <v>0</v>
          </cell>
          <cell r="J566">
            <v>0</v>
          </cell>
          <cell r="K566">
            <v>45428960</v>
          </cell>
          <cell r="L566">
            <v>0</v>
          </cell>
        </row>
        <row r="567">
          <cell r="G567">
            <v>32567065.440000001</v>
          </cell>
          <cell r="H567">
            <v>2953.9</v>
          </cell>
          <cell r="K567">
            <v>32567065.439999998</v>
          </cell>
          <cell r="L567">
            <v>2953.9</v>
          </cell>
        </row>
        <row r="575">
          <cell r="F575">
            <v>0</v>
          </cell>
          <cell r="G575">
            <v>2000000</v>
          </cell>
          <cell r="H575">
            <v>0</v>
          </cell>
          <cell r="J575">
            <v>0</v>
          </cell>
          <cell r="K575">
            <v>1996219.5</v>
          </cell>
          <cell r="L575">
            <v>0</v>
          </cell>
        </row>
        <row r="576">
          <cell r="G576">
            <v>4000000</v>
          </cell>
          <cell r="H576">
            <v>500000</v>
          </cell>
          <cell r="K576">
            <v>3999593.2</v>
          </cell>
          <cell r="L576">
            <v>500000</v>
          </cell>
        </row>
        <row r="583">
          <cell r="F583">
            <v>0</v>
          </cell>
          <cell r="G583">
            <v>0</v>
          </cell>
          <cell r="H583">
            <v>0</v>
          </cell>
          <cell r="J583">
            <v>0</v>
          </cell>
          <cell r="K583">
            <v>0</v>
          </cell>
          <cell r="L583">
            <v>0</v>
          </cell>
        </row>
        <row r="584">
          <cell r="G584">
            <v>0</v>
          </cell>
          <cell r="H584">
            <v>2378242</v>
          </cell>
          <cell r="K584">
            <v>0</v>
          </cell>
          <cell r="L584">
            <v>2183120.61</v>
          </cell>
        </row>
        <row r="591">
          <cell r="F591">
            <v>0</v>
          </cell>
          <cell r="G591">
            <v>0</v>
          </cell>
          <cell r="H591">
            <v>0</v>
          </cell>
          <cell r="J591">
            <v>0</v>
          </cell>
          <cell r="K591">
            <v>0</v>
          </cell>
          <cell r="L591">
            <v>0</v>
          </cell>
        </row>
        <row r="592">
          <cell r="G592">
            <v>44432</v>
          </cell>
          <cell r="H592">
            <v>0</v>
          </cell>
          <cell r="K592">
            <v>44430.7</v>
          </cell>
          <cell r="L592">
            <v>0</v>
          </cell>
        </row>
        <row r="599">
          <cell r="F599">
            <v>0</v>
          </cell>
          <cell r="G599">
            <v>0</v>
          </cell>
          <cell r="H599">
            <v>0</v>
          </cell>
          <cell r="J599">
            <v>0</v>
          </cell>
          <cell r="K599">
            <v>0</v>
          </cell>
          <cell r="L599">
            <v>0</v>
          </cell>
        </row>
        <row r="600">
          <cell r="G600">
            <v>210300</v>
          </cell>
          <cell r="H600">
            <v>3000000</v>
          </cell>
          <cell r="K600">
            <v>210293.2</v>
          </cell>
          <cell r="L600">
            <v>3000000</v>
          </cell>
        </row>
        <row r="607">
          <cell r="F607">
            <v>0</v>
          </cell>
          <cell r="G607">
            <v>2600000</v>
          </cell>
          <cell r="H607">
            <v>0</v>
          </cell>
          <cell r="J607">
            <v>0</v>
          </cell>
          <cell r="K607">
            <v>1529972.5</v>
          </cell>
          <cell r="L607">
            <v>0</v>
          </cell>
        </row>
        <row r="608">
          <cell r="G608">
            <v>4031801.07</v>
          </cell>
          <cell r="H608">
            <v>33500000</v>
          </cell>
          <cell r="K608">
            <v>4022761.2</v>
          </cell>
          <cell r="L608">
            <v>31608822.550000001</v>
          </cell>
        </row>
        <row r="615">
          <cell r="F615">
            <v>0</v>
          </cell>
          <cell r="G615">
            <v>3000000</v>
          </cell>
          <cell r="H615">
            <v>0</v>
          </cell>
          <cell r="J615">
            <v>0</v>
          </cell>
          <cell r="K615">
            <v>3000000</v>
          </cell>
          <cell r="L615">
            <v>0</v>
          </cell>
        </row>
        <row r="616">
          <cell r="G616">
            <v>380000</v>
          </cell>
          <cell r="H616">
            <v>0</v>
          </cell>
          <cell r="K616">
            <v>380000</v>
          </cell>
          <cell r="L616">
            <v>0</v>
          </cell>
        </row>
        <row r="623">
          <cell r="F623">
            <v>0</v>
          </cell>
          <cell r="G623">
            <v>0</v>
          </cell>
          <cell r="H623">
            <v>0</v>
          </cell>
          <cell r="J623">
            <v>0</v>
          </cell>
          <cell r="K623">
            <v>0</v>
          </cell>
          <cell r="L623">
            <v>0</v>
          </cell>
        </row>
        <row r="624">
          <cell r="G624">
            <v>339341.6</v>
          </cell>
          <cell r="H624">
            <v>49551647</v>
          </cell>
          <cell r="K624">
            <v>263528.46000000002</v>
          </cell>
          <cell r="L624">
            <v>48903193.010000005</v>
          </cell>
        </row>
        <row r="631">
          <cell r="F631">
            <v>0</v>
          </cell>
          <cell r="G631">
            <v>0</v>
          </cell>
          <cell r="H631">
            <v>0</v>
          </cell>
          <cell r="J631">
            <v>0</v>
          </cell>
          <cell r="K631">
            <v>0</v>
          </cell>
          <cell r="L631">
            <v>0</v>
          </cell>
        </row>
        <row r="632">
          <cell r="G632">
            <v>0</v>
          </cell>
          <cell r="H632">
            <v>0</v>
          </cell>
          <cell r="K632">
            <v>0</v>
          </cell>
          <cell r="L632">
            <v>0</v>
          </cell>
        </row>
        <row r="652">
          <cell r="F652">
            <v>0</v>
          </cell>
          <cell r="G652">
            <v>58811440</v>
          </cell>
          <cell r="H652">
            <v>25000000</v>
          </cell>
          <cell r="J652">
            <v>0</v>
          </cell>
          <cell r="K652">
            <v>58808140</v>
          </cell>
          <cell r="L652">
            <v>24717769.23</v>
          </cell>
        </row>
        <row r="653">
          <cell r="G653">
            <v>34037210.469999991</v>
          </cell>
          <cell r="H653">
            <v>2716725.69</v>
          </cell>
          <cell r="K653">
            <v>34037210.469999999</v>
          </cell>
          <cell r="L653">
            <v>2644364.85</v>
          </cell>
        </row>
        <row r="661">
          <cell r="F661">
            <v>0</v>
          </cell>
          <cell r="G661">
            <v>3000000</v>
          </cell>
          <cell r="H661">
            <v>0</v>
          </cell>
          <cell r="J661">
            <v>0</v>
          </cell>
          <cell r="K661">
            <v>3000000</v>
          </cell>
          <cell r="L661">
            <v>0</v>
          </cell>
        </row>
        <row r="662">
          <cell r="G662">
            <v>2089611.73</v>
          </cell>
          <cell r="H662">
            <v>25000000</v>
          </cell>
          <cell r="K662">
            <v>2089611.7300000002</v>
          </cell>
          <cell r="L662">
            <v>13807959.65</v>
          </cell>
        </row>
        <row r="669">
          <cell r="F669">
            <v>0</v>
          </cell>
          <cell r="G669">
            <v>2500000</v>
          </cell>
          <cell r="H669">
            <v>0</v>
          </cell>
          <cell r="J669">
            <v>0</v>
          </cell>
          <cell r="K669">
            <v>2483282.5</v>
          </cell>
          <cell r="L669">
            <v>0</v>
          </cell>
        </row>
        <row r="670">
          <cell r="G670">
            <v>250000</v>
          </cell>
          <cell r="H670">
            <v>115000</v>
          </cell>
          <cell r="K670">
            <v>250000</v>
          </cell>
          <cell r="L670">
            <v>0</v>
          </cell>
        </row>
        <row r="677">
          <cell r="F677">
            <v>0</v>
          </cell>
          <cell r="G677">
            <v>800000</v>
          </cell>
          <cell r="H677">
            <v>0</v>
          </cell>
          <cell r="J677">
            <v>0</v>
          </cell>
          <cell r="K677">
            <v>800000</v>
          </cell>
          <cell r="L677">
            <v>0</v>
          </cell>
        </row>
        <row r="678">
          <cell r="G678">
            <v>1134697.27</v>
          </cell>
          <cell r="H678">
            <v>160597</v>
          </cell>
          <cell r="K678">
            <v>1134697.27</v>
          </cell>
          <cell r="L678">
            <v>160597</v>
          </cell>
        </row>
        <row r="698">
          <cell r="F698">
            <v>0</v>
          </cell>
          <cell r="G698">
            <v>14844760</v>
          </cell>
          <cell r="H698">
            <v>0</v>
          </cell>
          <cell r="J698">
            <v>0</v>
          </cell>
          <cell r="K698">
            <v>14844759.4</v>
          </cell>
          <cell r="L698">
            <v>0</v>
          </cell>
        </row>
        <row r="699">
          <cell r="G699">
            <v>39859398.530000009</v>
          </cell>
          <cell r="H699">
            <v>438186560.16000003</v>
          </cell>
          <cell r="K699">
            <v>39859339.970000006</v>
          </cell>
          <cell r="L699">
            <v>438024920.72999996</v>
          </cell>
        </row>
        <row r="707">
          <cell r="F707">
            <v>0</v>
          </cell>
          <cell r="G707">
            <v>31500000</v>
          </cell>
          <cell r="H707">
            <v>0</v>
          </cell>
          <cell r="J707">
            <v>0</v>
          </cell>
          <cell r="K707">
            <v>31486072</v>
          </cell>
          <cell r="L707">
            <v>0</v>
          </cell>
        </row>
        <row r="708">
          <cell r="G708">
            <v>10430000</v>
          </cell>
          <cell r="H708">
            <v>1687079.08</v>
          </cell>
          <cell r="K708">
            <v>10398399</v>
          </cell>
          <cell r="L708">
            <v>1654375</v>
          </cell>
        </row>
        <row r="715">
          <cell r="F715">
            <v>0</v>
          </cell>
          <cell r="G715">
            <v>1500000</v>
          </cell>
          <cell r="H715">
            <v>0</v>
          </cell>
          <cell r="J715">
            <v>0</v>
          </cell>
          <cell r="K715">
            <v>0</v>
          </cell>
          <cell r="L715">
            <v>0</v>
          </cell>
        </row>
        <row r="716">
          <cell r="G716">
            <v>990691.28</v>
          </cell>
          <cell r="H716">
            <v>39500000</v>
          </cell>
          <cell r="K716">
            <v>990691.28</v>
          </cell>
          <cell r="L716">
            <v>0</v>
          </cell>
        </row>
        <row r="736">
          <cell r="F736">
            <v>0</v>
          </cell>
          <cell r="G736">
            <v>50371686.760000013</v>
          </cell>
          <cell r="H736">
            <v>0</v>
          </cell>
          <cell r="J736">
            <v>0</v>
          </cell>
          <cell r="K736">
            <v>48380148.100000009</v>
          </cell>
          <cell r="L736">
            <v>0</v>
          </cell>
        </row>
        <row r="737">
          <cell r="G737">
            <v>55422191.819999993</v>
          </cell>
          <cell r="H737">
            <v>220607435.5</v>
          </cell>
          <cell r="K737">
            <v>55416335.869999997</v>
          </cell>
          <cell r="L737">
            <v>220604603.66999999</v>
          </cell>
        </row>
        <row r="745">
          <cell r="F745">
            <v>0</v>
          </cell>
          <cell r="G745">
            <v>2500000</v>
          </cell>
          <cell r="H745">
            <v>0</v>
          </cell>
          <cell r="J745">
            <v>0</v>
          </cell>
          <cell r="K745">
            <v>2500000</v>
          </cell>
          <cell r="L745">
            <v>0</v>
          </cell>
        </row>
        <row r="746">
          <cell r="G746">
            <v>682427.27</v>
          </cell>
          <cell r="H746">
            <v>25000000</v>
          </cell>
          <cell r="K746">
            <v>682427.27</v>
          </cell>
          <cell r="L746">
            <v>25000000</v>
          </cell>
        </row>
        <row r="753">
          <cell r="F753">
            <v>0</v>
          </cell>
          <cell r="G753">
            <v>600000</v>
          </cell>
          <cell r="H753">
            <v>0</v>
          </cell>
          <cell r="J753">
            <v>0</v>
          </cell>
          <cell r="K753">
            <v>584382.4</v>
          </cell>
          <cell r="L753">
            <v>0</v>
          </cell>
        </row>
        <row r="754">
          <cell r="G754">
            <v>1476250</v>
          </cell>
          <cell r="H754">
            <v>0</v>
          </cell>
          <cell r="K754">
            <v>1460818.07</v>
          </cell>
          <cell r="L754">
            <v>0</v>
          </cell>
        </row>
        <row r="774">
          <cell r="F774">
            <v>0</v>
          </cell>
          <cell r="G774">
            <v>51942920</v>
          </cell>
          <cell r="H774">
            <v>50000000</v>
          </cell>
          <cell r="J774">
            <v>0</v>
          </cell>
          <cell r="K774">
            <v>49046930.150000006</v>
          </cell>
          <cell r="L774">
            <v>50000000</v>
          </cell>
        </row>
        <row r="775">
          <cell r="G775">
            <v>63571820.25</v>
          </cell>
          <cell r="H775">
            <v>31603562.720000003</v>
          </cell>
          <cell r="K775">
            <v>61621352.269999996</v>
          </cell>
          <cell r="L775">
            <v>30954645.23</v>
          </cell>
        </row>
        <row r="783">
          <cell r="F783">
            <v>0</v>
          </cell>
          <cell r="G783">
            <v>3200000</v>
          </cell>
          <cell r="H783">
            <v>0</v>
          </cell>
          <cell r="J783">
            <v>0</v>
          </cell>
          <cell r="K783">
            <v>3200000</v>
          </cell>
          <cell r="L783">
            <v>0</v>
          </cell>
        </row>
        <row r="784">
          <cell r="G784">
            <v>250000</v>
          </cell>
          <cell r="H784">
            <v>0</v>
          </cell>
          <cell r="K784">
            <v>250000</v>
          </cell>
          <cell r="L784">
            <v>0</v>
          </cell>
        </row>
        <row r="791">
          <cell r="F791">
            <v>0</v>
          </cell>
          <cell r="G791">
            <v>0</v>
          </cell>
          <cell r="H791">
            <v>0</v>
          </cell>
          <cell r="J791">
            <v>0</v>
          </cell>
          <cell r="K791">
            <v>0</v>
          </cell>
          <cell r="L791">
            <v>0</v>
          </cell>
        </row>
        <row r="792">
          <cell r="G792">
            <v>552910.32000000007</v>
          </cell>
          <cell r="H792">
            <v>147385.72</v>
          </cell>
          <cell r="K792">
            <v>552676.68000000005</v>
          </cell>
          <cell r="L792">
            <v>142259.63</v>
          </cell>
        </row>
        <row r="810">
          <cell r="F810">
            <v>0</v>
          </cell>
          <cell r="G810">
            <v>3307817.85</v>
          </cell>
          <cell r="H810">
            <v>0</v>
          </cell>
          <cell r="J810">
            <v>0</v>
          </cell>
          <cell r="K810">
            <v>4466028.3000000007</v>
          </cell>
          <cell r="L810">
            <v>0</v>
          </cell>
        </row>
        <row r="811">
          <cell r="G811">
            <v>9309117.4699999988</v>
          </cell>
          <cell r="H811">
            <v>90370529.439999998</v>
          </cell>
          <cell r="K811">
            <v>7971842.4399999985</v>
          </cell>
          <cell r="L811">
            <v>77641010.710000008</v>
          </cell>
        </row>
        <row r="818">
          <cell r="F818">
            <v>0</v>
          </cell>
          <cell r="G818">
            <v>11500000</v>
          </cell>
          <cell r="H818">
            <v>0</v>
          </cell>
          <cell r="J818">
            <v>0</v>
          </cell>
          <cell r="K818">
            <v>11320565.800000001</v>
          </cell>
          <cell r="L818">
            <v>0</v>
          </cell>
        </row>
        <row r="819">
          <cell r="G819">
            <v>10644650.449999999</v>
          </cell>
          <cell r="H819">
            <v>500000</v>
          </cell>
          <cell r="K819">
            <v>9912281.3900000006</v>
          </cell>
          <cell r="L819">
            <v>497288.66</v>
          </cell>
        </row>
        <row r="826">
          <cell r="F826">
            <v>0</v>
          </cell>
          <cell r="G826">
            <v>47800000</v>
          </cell>
          <cell r="H826">
            <v>0</v>
          </cell>
          <cell r="J826">
            <v>0</v>
          </cell>
          <cell r="K826">
            <v>47746511.629999995</v>
          </cell>
          <cell r="L826">
            <v>0</v>
          </cell>
        </row>
        <row r="827">
          <cell r="G827">
            <v>352024.59</v>
          </cell>
          <cell r="H827">
            <v>0</v>
          </cell>
          <cell r="K827">
            <v>338391.23</v>
          </cell>
          <cell r="L827">
            <v>0</v>
          </cell>
        </row>
        <row r="834">
          <cell r="F834">
            <v>0</v>
          </cell>
          <cell r="G834">
            <v>1000000</v>
          </cell>
          <cell r="H834">
            <v>0</v>
          </cell>
          <cell r="J834">
            <v>0</v>
          </cell>
          <cell r="K834">
            <v>989310.88</v>
          </cell>
          <cell r="L834">
            <v>0</v>
          </cell>
        </row>
        <row r="835">
          <cell r="G835">
            <v>0</v>
          </cell>
          <cell r="H835">
            <v>0</v>
          </cell>
          <cell r="K835">
            <v>0</v>
          </cell>
          <cell r="L835">
            <v>0</v>
          </cell>
        </row>
        <row r="842">
          <cell r="G842">
            <v>0</v>
          </cell>
          <cell r="H842">
            <v>0</v>
          </cell>
          <cell r="K842">
            <v>0</v>
          </cell>
          <cell r="L842">
            <v>0</v>
          </cell>
        </row>
        <row r="843">
          <cell r="G843">
            <v>2066321.94</v>
          </cell>
          <cell r="H843">
            <v>216573.11</v>
          </cell>
          <cell r="K843">
            <v>2061045.5</v>
          </cell>
          <cell r="L843">
            <v>0</v>
          </cell>
        </row>
        <row r="850">
          <cell r="F850">
            <v>0</v>
          </cell>
          <cell r="G850">
            <v>500000</v>
          </cell>
          <cell r="H850">
            <v>0</v>
          </cell>
          <cell r="J850">
            <v>0</v>
          </cell>
          <cell r="K850">
            <v>500000</v>
          </cell>
          <cell r="L850">
            <v>0</v>
          </cell>
        </row>
        <row r="851">
          <cell r="G851">
            <v>5222378.0199999996</v>
          </cell>
          <cell r="H851">
            <v>20255000</v>
          </cell>
          <cell r="K851">
            <v>5222228.0399999991</v>
          </cell>
          <cell r="L851">
            <v>11625527</v>
          </cell>
        </row>
        <row r="858">
          <cell r="F858">
            <v>0</v>
          </cell>
          <cell r="G858">
            <v>2000000</v>
          </cell>
          <cell r="H858">
            <v>0</v>
          </cell>
          <cell r="J858">
            <v>0</v>
          </cell>
          <cell r="K858">
            <v>1998299.37</v>
          </cell>
          <cell r="L858">
            <v>0</v>
          </cell>
        </row>
        <row r="859">
          <cell r="G859">
            <v>630435.87</v>
          </cell>
          <cell r="H859">
            <v>0</v>
          </cell>
          <cell r="K859">
            <v>630435.87</v>
          </cell>
          <cell r="L859">
            <v>0</v>
          </cell>
        </row>
        <row r="866">
          <cell r="F866">
            <v>0</v>
          </cell>
          <cell r="G866">
            <v>2500000</v>
          </cell>
          <cell r="H866">
            <v>0</v>
          </cell>
          <cell r="J866">
            <v>0</v>
          </cell>
          <cell r="K866">
            <v>2497826.69</v>
          </cell>
          <cell r="L866">
            <v>0</v>
          </cell>
        </row>
        <row r="867">
          <cell r="G867">
            <v>64413.65</v>
          </cell>
          <cell r="H867">
            <v>0</v>
          </cell>
          <cell r="K867">
            <v>61200</v>
          </cell>
          <cell r="L867">
            <v>0</v>
          </cell>
        </row>
        <row r="874">
          <cell r="F874">
            <v>0</v>
          </cell>
          <cell r="G874">
            <v>7000000</v>
          </cell>
          <cell r="H874">
            <v>0</v>
          </cell>
          <cell r="J874">
            <v>0</v>
          </cell>
          <cell r="K874">
            <v>6992400</v>
          </cell>
          <cell r="L874">
            <v>0</v>
          </cell>
        </row>
        <row r="875">
          <cell r="G875">
            <v>100000</v>
          </cell>
          <cell r="H875">
            <v>25000000</v>
          </cell>
          <cell r="K875">
            <v>100000</v>
          </cell>
          <cell r="L875">
            <v>25000000</v>
          </cell>
        </row>
        <row r="882">
          <cell r="F882">
            <v>0</v>
          </cell>
          <cell r="G882">
            <v>1150000</v>
          </cell>
          <cell r="H882">
            <v>0</v>
          </cell>
          <cell r="J882">
            <v>0</v>
          </cell>
          <cell r="K882">
            <v>1057047.8999999999</v>
          </cell>
          <cell r="L882">
            <v>0</v>
          </cell>
        </row>
        <row r="883">
          <cell r="G883">
            <v>14456404.649999999</v>
          </cell>
          <cell r="H883">
            <v>25000000</v>
          </cell>
          <cell r="K883">
            <v>14007778.49</v>
          </cell>
          <cell r="L883">
            <v>25000000</v>
          </cell>
        </row>
        <row r="890">
          <cell r="F890">
            <v>0</v>
          </cell>
          <cell r="G890">
            <v>3500000</v>
          </cell>
          <cell r="H890">
            <v>0</v>
          </cell>
          <cell r="J890">
            <v>0</v>
          </cell>
          <cell r="K890">
            <v>3500000</v>
          </cell>
          <cell r="L890">
            <v>0</v>
          </cell>
        </row>
        <row r="891">
          <cell r="G891">
            <v>21844363.420000002</v>
          </cell>
          <cell r="H891">
            <v>4380000</v>
          </cell>
          <cell r="K891">
            <v>21844363.420000002</v>
          </cell>
          <cell r="L891">
            <v>4380000</v>
          </cell>
        </row>
        <row r="898">
          <cell r="F898">
            <v>0</v>
          </cell>
          <cell r="G898">
            <v>500000</v>
          </cell>
          <cell r="H898">
            <v>0</v>
          </cell>
          <cell r="J898">
            <v>0</v>
          </cell>
          <cell r="K898">
            <v>500000</v>
          </cell>
          <cell r="L898">
            <v>0</v>
          </cell>
        </row>
        <row r="899">
          <cell r="G899">
            <v>2830000</v>
          </cell>
          <cell r="H899">
            <v>0</v>
          </cell>
          <cell r="K899">
            <v>2830000</v>
          </cell>
          <cell r="L899">
            <v>0</v>
          </cell>
        </row>
        <row r="915">
          <cell r="F915">
            <v>0</v>
          </cell>
          <cell r="G915">
            <v>0</v>
          </cell>
          <cell r="H915">
            <v>0</v>
          </cell>
        </row>
        <row r="916">
          <cell r="G916">
            <v>0</v>
          </cell>
          <cell r="H916">
            <v>0</v>
          </cell>
        </row>
        <row r="923">
          <cell r="F923">
            <v>0</v>
          </cell>
          <cell r="G923">
            <v>0</v>
          </cell>
          <cell r="H923">
            <v>0</v>
          </cell>
          <cell r="J923">
            <v>0</v>
          </cell>
          <cell r="K923">
            <v>0</v>
          </cell>
          <cell r="L923">
            <v>0</v>
          </cell>
        </row>
        <row r="924">
          <cell r="G924">
            <v>0</v>
          </cell>
          <cell r="H924">
            <v>0</v>
          </cell>
          <cell r="K924">
            <v>0</v>
          </cell>
          <cell r="L924">
            <v>0</v>
          </cell>
        </row>
        <row r="931">
          <cell r="F931">
            <v>0</v>
          </cell>
          <cell r="G931">
            <v>0</v>
          </cell>
          <cell r="H931">
            <v>0</v>
          </cell>
          <cell r="J931">
            <v>0</v>
          </cell>
          <cell r="K931">
            <v>0</v>
          </cell>
          <cell r="L931">
            <v>0</v>
          </cell>
        </row>
        <row r="932">
          <cell r="G932">
            <v>0</v>
          </cell>
          <cell r="H932">
            <v>0</v>
          </cell>
          <cell r="K932">
            <v>0</v>
          </cell>
          <cell r="L932">
            <v>0</v>
          </cell>
        </row>
        <row r="948">
          <cell r="F948">
            <v>0</v>
          </cell>
          <cell r="G948">
            <v>0</v>
          </cell>
          <cell r="H948">
            <v>0</v>
          </cell>
          <cell r="J948">
            <v>0</v>
          </cell>
          <cell r="K948">
            <v>0</v>
          </cell>
          <cell r="L948">
            <v>0</v>
          </cell>
        </row>
        <row r="949">
          <cell r="G949">
            <v>1999360</v>
          </cell>
          <cell r="H949">
            <v>0</v>
          </cell>
          <cell r="K949">
            <v>1992060.87</v>
          </cell>
          <cell r="L949">
            <v>0</v>
          </cell>
        </row>
        <row r="962">
          <cell r="Q962">
            <v>53500701.189999953</v>
          </cell>
        </row>
        <row r="970">
          <cell r="Q970">
            <v>96111222.269999743</v>
          </cell>
        </row>
        <row r="978">
          <cell r="Q978">
            <v>26739577.379999995</v>
          </cell>
        </row>
        <row r="986">
          <cell r="Q986">
            <v>442837.15000000037</v>
          </cell>
        </row>
        <row r="994">
          <cell r="Q994">
            <v>10604.310000000522</v>
          </cell>
        </row>
      </sheetData>
      <sheetData sheetId="6"/>
      <sheetData sheetId="7"/>
      <sheetData sheetId="8"/>
      <sheetData sheetId="9">
        <row r="14">
          <cell r="Q14">
            <v>33401000</v>
          </cell>
          <cell r="R14">
            <v>14852000</v>
          </cell>
          <cell r="S14">
            <v>8730000</v>
          </cell>
          <cell r="T14">
            <v>18925000</v>
          </cell>
          <cell r="U14">
            <v>11110967</v>
          </cell>
          <cell r="V14">
            <v>27390197</v>
          </cell>
          <cell r="X14">
            <v>59020000</v>
          </cell>
          <cell r="Y14">
            <v>28231000</v>
          </cell>
          <cell r="Z14">
            <v>16276000</v>
          </cell>
          <cell r="AA14">
            <v>33749000</v>
          </cell>
          <cell r="AB14">
            <v>19789000</v>
          </cell>
          <cell r="AC14">
            <v>51463000</v>
          </cell>
          <cell r="AE14">
            <v>9064834</v>
          </cell>
          <cell r="AF14">
            <v>2667268</v>
          </cell>
          <cell r="AG14">
            <v>1585739</v>
          </cell>
          <cell r="AH14">
            <v>3163541</v>
          </cell>
          <cell r="AI14">
            <v>1489415</v>
          </cell>
          <cell r="AJ14">
            <v>9620806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</row>
        <row r="15">
          <cell r="Q15">
            <v>33344974.759999998</v>
          </cell>
          <cell r="R15">
            <v>14847917.630000001</v>
          </cell>
          <cell r="S15">
            <v>8730000</v>
          </cell>
          <cell r="T15">
            <v>18925000</v>
          </cell>
          <cell r="U15">
            <v>11110967</v>
          </cell>
          <cell r="V15">
            <v>26962521.309999999</v>
          </cell>
          <cell r="X15">
            <v>58810048.730000004</v>
          </cell>
          <cell r="Y15">
            <v>28231000</v>
          </cell>
          <cell r="Z15">
            <v>16276000</v>
          </cell>
          <cell r="AA15">
            <v>33749000</v>
          </cell>
          <cell r="AB15">
            <v>19789000</v>
          </cell>
          <cell r="AC15">
            <v>50745000</v>
          </cell>
          <cell r="AE15">
            <v>9271292.4700000007</v>
          </cell>
          <cell r="AF15">
            <v>2667264.9700000002</v>
          </cell>
          <cell r="AG15">
            <v>1585739</v>
          </cell>
          <cell r="AH15">
            <v>3163541</v>
          </cell>
          <cell r="AI15">
            <v>1489410.81</v>
          </cell>
          <cell r="AJ15">
            <v>9167469.9800000004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L50">
            <v>900000</v>
          </cell>
          <cell r="AM50">
            <v>5550000</v>
          </cell>
          <cell r="AN50">
            <v>16850000</v>
          </cell>
          <cell r="AO50">
            <v>10400000</v>
          </cell>
          <cell r="AP50">
            <v>2300000</v>
          </cell>
          <cell r="AQ50">
            <v>20450000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L51">
            <v>663267.97</v>
          </cell>
          <cell r="AM51">
            <v>2951387.75</v>
          </cell>
          <cell r="AN51">
            <v>361325.7</v>
          </cell>
          <cell r="AO51">
            <v>2951936.5</v>
          </cell>
          <cell r="AP51">
            <v>1219691.74</v>
          </cell>
          <cell r="AQ51">
            <v>17856379.390000001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4448040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</row>
        <row r="143"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4448040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</row>
        <row r="179">
          <cell r="CF179">
            <v>3693369.4400000097</v>
          </cell>
          <cell r="CG179">
            <v>13573070.139999986</v>
          </cell>
          <cell r="CH179">
            <v>20638217.300000001</v>
          </cell>
          <cell r="CI179">
            <v>36192199.020000003</v>
          </cell>
          <cell r="CJ179">
            <v>29610572.720000006</v>
          </cell>
          <cell r="CK179">
            <v>107254594.16</v>
          </cell>
          <cell r="CL179">
            <v>210962022.78</v>
          </cell>
        </row>
        <row r="186">
          <cell r="AL186">
            <v>1249864.3</v>
          </cell>
          <cell r="AM186">
            <v>18121874.949999999</v>
          </cell>
          <cell r="AN186">
            <v>8403420.0999999996</v>
          </cell>
          <cell r="AO186">
            <v>7145366.1099999994</v>
          </cell>
          <cell r="AP186">
            <v>2036973.29</v>
          </cell>
          <cell r="AQ186">
            <v>3876583.1</v>
          </cell>
        </row>
        <row r="187">
          <cell r="AL187">
            <v>1243228.6000000001</v>
          </cell>
          <cell r="AM187">
            <v>15111271.220000001</v>
          </cell>
          <cell r="AN187">
            <v>8403420.0999999996</v>
          </cell>
          <cell r="AO187">
            <v>6874846.3699999992</v>
          </cell>
          <cell r="AP187">
            <v>2036973.29</v>
          </cell>
          <cell r="AQ187">
            <v>3875277.95</v>
          </cell>
        </row>
        <row r="278"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4711270</v>
          </cell>
        </row>
        <row r="279"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4663490</v>
          </cell>
        </row>
        <row r="315">
          <cell r="CF315">
            <v>12022.660000000011</v>
          </cell>
          <cell r="CG315">
            <v>3925369.9199999962</v>
          </cell>
          <cell r="CH315">
            <v>0</v>
          </cell>
          <cell r="CI315">
            <v>822547.29999999935</v>
          </cell>
          <cell r="CJ315">
            <v>0</v>
          </cell>
          <cell r="CK315">
            <v>118018.89000000473</v>
          </cell>
          <cell r="CL315">
            <v>4877958.7699999996</v>
          </cell>
        </row>
        <row r="344">
          <cell r="B344">
            <v>370235000</v>
          </cell>
          <cell r="C344">
            <v>133629019</v>
          </cell>
          <cell r="D344">
            <v>0</v>
          </cell>
          <cell r="F344">
            <v>370234575.88999999</v>
          </cell>
          <cell r="G344">
            <v>133293390.64</v>
          </cell>
          <cell r="H344">
            <v>0</v>
          </cell>
        </row>
        <row r="346">
          <cell r="B346">
            <v>0</v>
          </cell>
          <cell r="C346">
            <v>28549100</v>
          </cell>
          <cell r="D346">
            <v>0</v>
          </cell>
          <cell r="F346">
            <v>0</v>
          </cell>
          <cell r="G346">
            <v>25488033.100000001</v>
          </cell>
          <cell r="H346">
            <v>0</v>
          </cell>
        </row>
        <row r="351">
          <cell r="B351">
            <v>150165459</v>
          </cell>
          <cell r="C351">
            <v>47223174</v>
          </cell>
          <cell r="D351">
            <v>0</v>
          </cell>
          <cell r="F351">
            <v>150034832.83000001</v>
          </cell>
          <cell r="G351">
            <v>46301500.579999998</v>
          </cell>
          <cell r="H351">
            <v>0</v>
          </cell>
        </row>
        <row r="353">
          <cell r="B353">
            <v>0</v>
          </cell>
          <cell r="C353">
            <v>50397000</v>
          </cell>
          <cell r="D353">
            <v>158878486</v>
          </cell>
          <cell r="F353">
            <v>0</v>
          </cell>
          <cell r="G353">
            <v>42893927.100000001</v>
          </cell>
          <cell r="H353">
            <v>156463486</v>
          </cell>
        </row>
        <row r="358">
          <cell r="B358">
            <v>85570000</v>
          </cell>
          <cell r="C358">
            <v>25592000</v>
          </cell>
          <cell r="D358">
            <v>0</v>
          </cell>
          <cell r="F358">
            <v>85570000</v>
          </cell>
          <cell r="G358">
            <v>25592000</v>
          </cell>
          <cell r="H358">
            <v>0</v>
          </cell>
        </row>
        <row r="360">
          <cell r="B360">
            <v>0</v>
          </cell>
          <cell r="C360">
            <v>10219000</v>
          </cell>
          <cell r="D360">
            <v>0</v>
          </cell>
          <cell r="F360">
            <v>0</v>
          </cell>
          <cell r="G360">
            <v>6069457</v>
          </cell>
          <cell r="H360">
            <v>0</v>
          </cell>
        </row>
        <row r="365">
          <cell r="B365">
            <v>197478917</v>
          </cell>
          <cell r="C365">
            <v>105680000</v>
          </cell>
          <cell r="D365">
            <v>0</v>
          </cell>
          <cell r="F365">
            <v>197478917</v>
          </cell>
          <cell r="G365">
            <v>103349519.33</v>
          </cell>
          <cell r="H365">
            <v>0</v>
          </cell>
        </row>
        <row r="367">
          <cell r="B367">
            <v>0</v>
          </cell>
          <cell r="C367">
            <v>34604693</v>
          </cell>
          <cell r="D367">
            <v>0</v>
          </cell>
          <cell r="F367">
            <v>0</v>
          </cell>
          <cell r="G367">
            <v>8191038.1499999994</v>
          </cell>
          <cell r="H367">
            <v>0</v>
          </cell>
        </row>
        <row r="371">
          <cell r="B371">
            <v>111796938</v>
          </cell>
          <cell r="C371">
            <v>37313000</v>
          </cell>
          <cell r="D371">
            <v>0</v>
          </cell>
          <cell r="F371">
            <v>111796938</v>
          </cell>
          <cell r="G371">
            <v>37313000</v>
          </cell>
          <cell r="H371">
            <v>0</v>
          </cell>
        </row>
        <row r="373">
          <cell r="B373">
            <v>0</v>
          </cell>
          <cell r="C373">
            <v>85167000</v>
          </cell>
          <cell r="D373">
            <v>0</v>
          </cell>
          <cell r="F373">
            <v>0</v>
          </cell>
          <cell r="G373">
            <v>56636739.729999997</v>
          </cell>
          <cell r="H373">
            <v>0</v>
          </cell>
        </row>
        <row r="377">
          <cell r="B377">
            <v>263475464</v>
          </cell>
          <cell r="C377">
            <v>100596752</v>
          </cell>
          <cell r="D377">
            <v>0</v>
          </cell>
          <cell r="F377">
            <v>263339034.65000001</v>
          </cell>
          <cell r="G377">
            <v>100587598.78</v>
          </cell>
          <cell r="H377">
            <v>0</v>
          </cell>
        </row>
        <row r="379">
          <cell r="B379">
            <v>0</v>
          </cell>
          <cell r="C379">
            <v>34939653</v>
          </cell>
          <cell r="D379">
            <v>504951102</v>
          </cell>
          <cell r="F379">
            <v>0</v>
          </cell>
          <cell r="G379">
            <v>22720123.73</v>
          </cell>
          <cell r="H379">
            <v>414254252</v>
          </cell>
        </row>
        <row r="408">
          <cell r="B408">
            <v>0</v>
          </cell>
          <cell r="C408">
            <v>0</v>
          </cell>
          <cell r="D408">
            <v>0</v>
          </cell>
          <cell r="F408">
            <v>0</v>
          </cell>
          <cell r="G408">
            <v>0</v>
          </cell>
          <cell r="H408">
            <v>0</v>
          </cell>
        </row>
        <row r="415">
          <cell r="B415">
            <v>0</v>
          </cell>
          <cell r="C415">
            <v>31129.03</v>
          </cell>
          <cell r="D415">
            <v>0</v>
          </cell>
          <cell r="F415">
            <v>0</v>
          </cell>
          <cell r="G415">
            <v>30877.439999999999</v>
          </cell>
          <cell r="H415">
            <v>0</v>
          </cell>
        </row>
        <row r="422">
          <cell r="B422">
            <v>0</v>
          </cell>
          <cell r="C422">
            <v>20000000</v>
          </cell>
          <cell r="D422">
            <v>0</v>
          </cell>
          <cell r="F422">
            <v>0</v>
          </cell>
          <cell r="G422">
            <v>20000000</v>
          </cell>
          <cell r="H422">
            <v>0</v>
          </cell>
        </row>
        <row r="429">
          <cell r="B429">
            <v>0</v>
          </cell>
          <cell r="C429">
            <v>3733384.2</v>
          </cell>
          <cell r="D429">
            <v>8510449.3000000007</v>
          </cell>
          <cell r="F429">
            <v>0</v>
          </cell>
          <cell r="G429">
            <v>3733384.2</v>
          </cell>
          <cell r="H429">
            <v>8500000</v>
          </cell>
        </row>
        <row r="435">
          <cell r="B435">
            <v>0</v>
          </cell>
          <cell r="C435">
            <v>0</v>
          </cell>
          <cell r="D435">
            <v>19209607.600000001</v>
          </cell>
          <cell r="F435">
            <v>0</v>
          </cell>
          <cell r="G435">
            <v>0</v>
          </cell>
          <cell r="H435">
            <v>19209607.600000001</v>
          </cell>
        </row>
        <row r="441">
          <cell r="B441">
            <v>0</v>
          </cell>
          <cell r="C441">
            <v>2991.12</v>
          </cell>
          <cell r="D441">
            <v>0</v>
          </cell>
          <cell r="F441">
            <v>0</v>
          </cell>
          <cell r="G441">
            <v>1179.1099999999999</v>
          </cell>
          <cell r="H441">
            <v>0</v>
          </cell>
        </row>
      </sheetData>
      <sheetData sheetId="10">
        <row r="14">
          <cell r="M14">
            <v>0</v>
          </cell>
          <cell r="Q14">
            <v>24664000</v>
          </cell>
          <cell r="R14">
            <v>28320678</v>
          </cell>
          <cell r="S14">
            <v>14601000</v>
          </cell>
          <cell r="T14">
            <v>10428988</v>
          </cell>
          <cell r="U14">
            <v>11534000</v>
          </cell>
          <cell r="V14">
            <v>24925341</v>
          </cell>
          <cell r="X14">
            <v>45531000</v>
          </cell>
          <cell r="Y14">
            <v>54422000</v>
          </cell>
          <cell r="Z14">
            <v>27647000</v>
          </cell>
          <cell r="AA14">
            <v>19256000</v>
          </cell>
          <cell r="AB14">
            <v>21580000</v>
          </cell>
          <cell r="AC14">
            <v>45770000</v>
          </cell>
          <cell r="AE14">
            <v>4842905</v>
          </cell>
          <cell r="AF14">
            <v>7332259</v>
          </cell>
          <cell r="AG14">
            <v>6331669</v>
          </cell>
          <cell r="AH14">
            <v>1015843</v>
          </cell>
          <cell r="AI14">
            <v>1073285</v>
          </cell>
          <cell r="AJ14">
            <v>4539501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</row>
        <row r="15">
          <cell r="M15">
            <v>0</v>
          </cell>
          <cell r="Q15">
            <v>24664000</v>
          </cell>
          <cell r="R15">
            <v>28320678</v>
          </cell>
          <cell r="S15">
            <v>14601000</v>
          </cell>
          <cell r="T15">
            <v>10428988</v>
          </cell>
          <cell r="U15">
            <v>11534000</v>
          </cell>
          <cell r="V15">
            <v>25423078.370000001</v>
          </cell>
          <cell r="X15">
            <v>45531000</v>
          </cell>
          <cell r="Y15">
            <v>54422000</v>
          </cell>
          <cell r="Z15">
            <v>27647000</v>
          </cell>
          <cell r="AA15">
            <v>19256000</v>
          </cell>
          <cell r="AB15">
            <v>21580000</v>
          </cell>
          <cell r="AC15">
            <v>45770000</v>
          </cell>
          <cell r="AE15">
            <v>4842899.58</v>
          </cell>
          <cell r="AF15">
            <v>7332254.8399999999</v>
          </cell>
          <cell r="AG15">
            <v>6331669</v>
          </cell>
          <cell r="AH15">
            <v>1015840.58</v>
          </cell>
          <cell r="AI15">
            <v>1073283.54</v>
          </cell>
          <cell r="AJ15">
            <v>4539444.7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</row>
        <row r="50">
          <cell r="M50">
            <v>5555000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L50">
            <v>8870000</v>
          </cell>
          <cell r="AM50">
            <v>21942500</v>
          </cell>
          <cell r="AN50">
            <v>15373000</v>
          </cell>
          <cell r="AO50">
            <v>2947500</v>
          </cell>
          <cell r="AP50">
            <v>2425000</v>
          </cell>
          <cell r="AQ50">
            <v>1850000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</row>
        <row r="51">
          <cell r="M51">
            <v>1120207.9099999999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L51">
            <v>393195.86000000004</v>
          </cell>
          <cell r="AM51">
            <v>4089969.4499999997</v>
          </cell>
          <cell r="AN51">
            <v>15373000</v>
          </cell>
          <cell r="AO51">
            <v>847106.74999999988</v>
          </cell>
          <cell r="AP51">
            <v>841076.84</v>
          </cell>
          <cell r="AQ51">
            <v>166147.78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</row>
        <row r="142">
          <cell r="M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2000000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</row>
        <row r="143">
          <cell r="M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</row>
        <row r="175">
          <cell r="CI175">
            <v>170263448</v>
          </cell>
        </row>
        <row r="179">
          <cell r="CF179">
            <v>16530640.27</v>
          </cell>
          <cell r="CG179">
            <v>30515670.710000008</v>
          </cell>
          <cell r="CH179">
            <v>2517771.7799999993</v>
          </cell>
          <cell r="CI179">
            <v>7967064.6599999983</v>
          </cell>
          <cell r="CJ179">
            <v>5805871.0000000047</v>
          </cell>
          <cell r="CK179">
            <v>9978722.2800000049</v>
          </cell>
          <cell r="CL179">
            <v>73315740.700000018</v>
          </cell>
        </row>
        <row r="186">
          <cell r="AL186">
            <v>19160000</v>
          </cell>
          <cell r="AM186">
            <v>8158854.46</v>
          </cell>
          <cell r="AN186">
            <v>2905000</v>
          </cell>
          <cell r="AO186">
            <v>3747729.8</v>
          </cell>
          <cell r="AP186">
            <v>5865051</v>
          </cell>
          <cell r="AQ186">
            <v>5681041.9400000004</v>
          </cell>
        </row>
        <row r="187">
          <cell r="AL187">
            <v>19112192.68</v>
          </cell>
          <cell r="AM187">
            <v>8147145.459999999</v>
          </cell>
          <cell r="AN187">
            <v>2905000</v>
          </cell>
          <cell r="AO187">
            <v>3725690.37</v>
          </cell>
          <cell r="AP187">
            <v>5865051</v>
          </cell>
          <cell r="AQ187">
            <v>5681024.7000000002</v>
          </cell>
        </row>
        <row r="278"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</row>
        <row r="279"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</row>
        <row r="315">
          <cell r="CF315">
            <v>55407.320000000298</v>
          </cell>
          <cell r="CG315">
            <v>12920292.339999992</v>
          </cell>
          <cell r="CH315">
            <v>10689.119999999995</v>
          </cell>
          <cell r="CI315">
            <v>243888.97999999963</v>
          </cell>
          <cell r="CJ315">
            <v>1700.6299999998882</v>
          </cell>
          <cell r="CK315">
            <v>8629640.2200000007</v>
          </cell>
          <cell r="CL315">
            <v>21861618.609999992</v>
          </cell>
        </row>
        <row r="344">
          <cell r="B344">
            <v>247291000</v>
          </cell>
          <cell r="C344">
            <v>90657000</v>
          </cell>
          <cell r="D344">
            <v>0</v>
          </cell>
          <cell r="F344">
            <v>247291000</v>
          </cell>
          <cell r="G344">
            <v>90657000</v>
          </cell>
          <cell r="H344">
            <v>0</v>
          </cell>
        </row>
        <row r="346">
          <cell r="B346">
            <v>0</v>
          </cell>
          <cell r="C346">
            <v>11931000</v>
          </cell>
          <cell r="D346">
            <v>0</v>
          </cell>
          <cell r="F346">
            <v>0</v>
          </cell>
          <cell r="G346">
            <v>3877169.29</v>
          </cell>
          <cell r="H346">
            <v>0</v>
          </cell>
        </row>
        <row r="351">
          <cell r="B351">
            <v>276961794</v>
          </cell>
          <cell r="C351">
            <v>73180591</v>
          </cell>
          <cell r="D351">
            <v>0</v>
          </cell>
          <cell r="F351">
            <v>276961794</v>
          </cell>
          <cell r="G351">
            <v>73151701.819999993</v>
          </cell>
          <cell r="H351">
            <v>0</v>
          </cell>
        </row>
        <row r="353">
          <cell r="B353">
            <v>0</v>
          </cell>
          <cell r="C353">
            <v>30092000</v>
          </cell>
          <cell r="D353">
            <v>0</v>
          </cell>
          <cell r="F353">
            <v>0</v>
          </cell>
          <cell r="G353">
            <v>17457753.18</v>
          </cell>
          <cell r="H353">
            <v>0</v>
          </cell>
        </row>
        <row r="358">
          <cell r="B358">
            <v>139979000</v>
          </cell>
          <cell r="C358">
            <v>47679000</v>
          </cell>
          <cell r="D358">
            <v>0</v>
          </cell>
          <cell r="F358">
            <v>139979000</v>
          </cell>
          <cell r="G358">
            <v>47679000</v>
          </cell>
          <cell r="H358">
            <v>0</v>
          </cell>
        </row>
        <row r="360">
          <cell r="B360">
            <v>0</v>
          </cell>
          <cell r="C360">
            <v>11183000</v>
          </cell>
          <cell r="D360">
            <v>0</v>
          </cell>
          <cell r="F360">
            <v>0</v>
          </cell>
          <cell r="G360">
            <v>8665228.2200000007</v>
          </cell>
          <cell r="H360">
            <v>0</v>
          </cell>
        </row>
        <row r="365">
          <cell r="B365">
            <v>103331117</v>
          </cell>
          <cell r="C365">
            <v>27729000</v>
          </cell>
          <cell r="D365">
            <v>0</v>
          </cell>
          <cell r="F365">
            <v>103331117</v>
          </cell>
          <cell r="G365">
            <v>26297123.100000001</v>
          </cell>
          <cell r="H365">
            <v>0</v>
          </cell>
        </row>
        <row r="371">
          <cell r="B371">
            <v>110794000</v>
          </cell>
          <cell r="C371">
            <v>41208978</v>
          </cell>
          <cell r="D371">
            <v>0</v>
          </cell>
          <cell r="F371">
            <v>110793726.69</v>
          </cell>
          <cell r="G371">
            <v>41208762.759999998</v>
          </cell>
          <cell r="H371">
            <v>0</v>
          </cell>
        </row>
        <row r="373">
          <cell r="B373">
            <v>0</v>
          </cell>
          <cell r="C373">
            <v>14081000</v>
          </cell>
          <cell r="D373">
            <v>0</v>
          </cell>
          <cell r="F373">
            <v>0</v>
          </cell>
          <cell r="G373">
            <v>9859542.1699999999</v>
          </cell>
          <cell r="H373">
            <v>0</v>
          </cell>
        </row>
        <row r="377">
          <cell r="B377">
            <v>248987168</v>
          </cell>
          <cell r="C377">
            <v>56929588</v>
          </cell>
          <cell r="D377">
            <v>0</v>
          </cell>
          <cell r="F377">
            <v>248489430.63</v>
          </cell>
          <cell r="G377">
            <v>56844482.539999999</v>
          </cell>
          <cell r="H377">
            <v>0</v>
          </cell>
        </row>
        <row r="379">
          <cell r="B379">
            <v>0</v>
          </cell>
          <cell r="C379">
            <v>10415000</v>
          </cell>
          <cell r="D379">
            <v>0</v>
          </cell>
          <cell r="F379">
            <v>0</v>
          </cell>
          <cell r="G379">
            <v>4205291.7</v>
          </cell>
          <cell r="H379">
            <v>0</v>
          </cell>
        </row>
        <row r="408">
          <cell r="B408">
            <v>0</v>
          </cell>
          <cell r="C408">
            <v>1118478</v>
          </cell>
          <cell r="D408">
            <v>0</v>
          </cell>
          <cell r="F408">
            <v>0</v>
          </cell>
          <cell r="G408">
            <v>1118478</v>
          </cell>
          <cell r="H408">
            <v>0</v>
          </cell>
        </row>
        <row r="415">
          <cell r="B415">
            <v>0</v>
          </cell>
          <cell r="C415">
            <v>41678.71</v>
          </cell>
          <cell r="D415">
            <v>30000000</v>
          </cell>
          <cell r="F415">
            <v>0</v>
          </cell>
          <cell r="G415">
            <v>41678.71</v>
          </cell>
          <cell r="H415">
            <v>29999999.969999999</v>
          </cell>
        </row>
        <row r="422">
          <cell r="B422">
            <v>0</v>
          </cell>
          <cell r="C422">
            <v>0</v>
          </cell>
          <cell r="D422">
            <v>0</v>
          </cell>
          <cell r="F422">
            <v>0</v>
          </cell>
          <cell r="G422">
            <v>0</v>
          </cell>
          <cell r="H422">
            <v>0</v>
          </cell>
        </row>
        <row r="429">
          <cell r="B429">
            <v>0</v>
          </cell>
          <cell r="C429">
            <v>190140.9</v>
          </cell>
          <cell r="D429">
            <v>10500000</v>
          </cell>
          <cell r="F429">
            <v>0</v>
          </cell>
          <cell r="G429">
            <v>190140.9</v>
          </cell>
          <cell r="H429">
            <v>10500000</v>
          </cell>
        </row>
        <row r="435">
          <cell r="B435">
            <v>0</v>
          </cell>
          <cell r="C435">
            <v>0</v>
          </cell>
          <cell r="D435">
            <v>0</v>
          </cell>
          <cell r="F435">
            <v>0</v>
          </cell>
          <cell r="G435">
            <v>0</v>
          </cell>
          <cell r="H435">
            <v>0</v>
          </cell>
        </row>
        <row r="441">
          <cell r="B441">
            <v>0</v>
          </cell>
          <cell r="C441">
            <v>41678.71</v>
          </cell>
          <cell r="D441">
            <v>0</v>
          </cell>
          <cell r="F441">
            <v>0</v>
          </cell>
          <cell r="G441">
            <v>41678.71</v>
          </cell>
          <cell r="H441">
            <v>0</v>
          </cell>
        </row>
      </sheetData>
      <sheetData sheetId="11">
        <row r="14">
          <cell r="M14">
            <v>9251551</v>
          </cell>
          <cell r="N14">
            <v>491059</v>
          </cell>
          <cell r="O14">
            <v>480603</v>
          </cell>
          <cell r="P14">
            <v>5692000</v>
          </cell>
          <cell r="R14">
            <v>16032951</v>
          </cell>
          <cell r="S14">
            <v>861572</v>
          </cell>
          <cell r="T14">
            <v>851477</v>
          </cell>
          <cell r="U14">
            <v>10080000</v>
          </cell>
          <cell r="W14">
            <v>1585169</v>
          </cell>
          <cell r="X14">
            <v>0</v>
          </cell>
          <cell r="Y14">
            <v>0</v>
          </cell>
          <cell r="Z14">
            <v>703175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M15">
            <v>9356853.5299999993</v>
          </cell>
          <cell r="N15">
            <v>502291.20000000001</v>
          </cell>
          <cell r="O15">
            <v>457129.05</v>
          </cell>
          <cell r="P15">
            <v>5688590.5700000003</v>
          </cell>
          <cell r="R15">
            <v>16032951</v>
          </cell>
          <cell r="S15">
            <v>861572</v>
          </cell>
          <cell r="T15">
            <v>851477</v>
          </cell>
          <cell r="U15">
            <v>10068688.4</v>
          </cell>
          <cell r="W15">
            <v>1585166.71</v>
          </cell>
          <cell r="X15">
            <v>0</v>
          </cell>
          <cell r="Y15">
            <v>0</v>
          </cell>
          <cell r="Z15">
            <v>703173.05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P16">
            <v>3409.429999999702</v>
          </cell>
        </row>
        <row r="50">
          <cell r="M50">
            <v>0</v>
          </cell>
          <cell r="N50">
            <v>0</v>
          </cell>
          <cell r="O50">
            <v>0</v>
          </cell>
          <cell r="P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</row>
        <row r="51">
          <cell r="M51">
            <v>0</v>
          </cell>
          <cell r="N51">
            <v>0</v>
          </cell>
          <cell r="O51">
            <v>0</v>
          </cell>
          <cell r="P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W51">
            <v>0</v>
          </cell>
          <cell r="Y51">
            <v>0</v>
          </cell>
          <cell r="Z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</row>
        <row r="52">
          <cell r="P52">
            <v>0</v>
          </cell>
        </row>
        <row r="142"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W143">
            <v>0</v>
          </cell>
          <cell r="X143">
            <v>0</v>
          </cell>
          <cell r="Z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</row>
        <row r="179">
          <cell r="C179">
            <v>14100088.479999989</v>
          </cell>
          <cell r="D179">
            <v>1772032.3099999996</v>
          </cell>
          <cell r="E179">
            <v>2324853.2600000007</v>
          </cell>
          <cell r="F179">
            <v>837379.41999999806</v>
          </cell>
          <cell r="H179">
            <v>0</v>
          </cell>
          <cell r="I179">
            <v>0</v>
          </cell>
          <cell r="J179">
            <v>0</v>
          </cell>
          <cell r="N179">
            <v>-11232.200000000012</v>
          </cell>
          <cell r="O179">
            <v>23473.950000000012</v>
          </cell>
          <cell r="P179">
            <v>3409.429999999702</v>
          </cell>
          <cell r="R179">
            <v>0</v>
          </cell>
          <cell r="S179">
            <v>0</v>
          </cell>
          <cell r="T179">
            <v>0</v>
          </cell>
          <cell r="U179">
            <v>11311.599999999627</v>
          </cell>
          <cell r="W179">
            <v>2.2900000000372529</v>
          </cell>
          <cell r="X179">
            <v>0</v>
          </cell>
          <cell r="Y179">
            <v>0</v>
          </cell>
          <cell r="Z179">
            <v>1.9499999999534339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T179">
            <v>13994788.239999991</v>
          </cell>
          <cell r="AU179">
            <v>1760800.1099999996</v>
          </cell>
          <cell r="AV179">
            <v>2348327.2100000009</v>
          </cell>
          <cell r="AW179">
            <v>1687681.3999999973</v>
          </cell>
          <cell r="AX179">
            <v>19791596.960000001</v>
          </cell>
        </row>
        <row r="187">
          <cell r="AB187">
            <v>0</v>
          </cell>
          <cell r="AC187">
            <v>0</v>
          </cell>
          <cell r="AD187">
            <v>0</v>
          </cell>
        </row>
        <row r="188">
          <cell r="AB188">
            <v>0</v>
          </cell>
          <cell r="AC188">
            <v>0</v>
          </cell>
          <cell r="AD188">
            <v>0</v>
          </cell>
        </row>
        <row r="280">
          <cell r="AB280">
            <v>0</v>
          </cell>
          <cell r="AC280">
            <v>0</v>
          </cell>
          <cell r="AD280">
            <v>0</v>
          </cell>
        </row>
        <row r="281">
          <cell r="AB281">
            <v>0</v>
          </cell>
          <cell r="AC281">
            <v>0</v>
          </cell>
          <cell r="AD281">
            <v>0</v>
          </cell>
        </row>
        <row r="317">
          <cell r="AT317">
            <v>15912.13000000082</v>
          </cell>
          <cell r="AU317">
            <v>426925.0199999999</v>
          </cell>
          <cell r="AV317">
            <v>0</v>
          </cell>
          <cell r="AW317">
            <v>10604.310000000638</v>
          </cell>
          <cell r="AX317">
            <v>453441.4599999981</v>
          </cell>
        </row>
        <row r="346">
          <cell r="C346">
            <v>91794373</v>
          </cell>
          <cell r="D346">
            <v>101443000</v>
          </cell>
          <cell r="E346">
            <v>0</v>
          </cell>
          <cell r="G346">
            <v>91662351.700000018</v>
          </cell>
          <cell r="H346">
            <v>87474932.819999993</v>
          </cell>
          <cell r="I346">
            <v>0</v>
          </cell>
        </row>
        <row r="348">
          <cell r="C348">
            <v>0</v>
          </cell>
          <cell r="D348">
            <v>0</v>
          </cell>
          <cell r="E348">
            <v>0</v>
          </cell>
          <cell r="G348">
            <v>0</v>
          </cell>
          <cell r="H348">
            <v>0</v>
          </cell>
          <cell r="I348">
            <v>0</v>
          </cell>
        </row>
        <row r="353">
          <cell r="C353">
            <v>4709000</v>
          </cell>
          <cell r="D353">
            <v>8232000</v>
          </cell>
          <cell r="E353">
            <v>0</v>
          </cell>
          <cell r="G353">
            <v>4665174</v>
          </cell>
          <cell r="H353">
            <v>6503793.6900000004</v>
          </cell>
          <cell r="I353">
            <v>0</v>
          </cell>
        </row>
        <row r="355">
          <cell r="C355">
            <v>0</v>
          </cell>
          <cell r="D355">
            <v>0</v>
          </cell>
          <cell r="E355">
            <v>0</v>
          </cell>
          <cell r="G355">
            <v>0</v>
          </cell>
          <cell r="H355">
            <v>0</v>
          </cell>
          <cell r="I355">
            <v>0</v>
          </cell>
        </row>
        <row r="360">
          <cell r="C360">
            <v>5347823.67</v>
          </cell>
          <cell r="D360">
            <v>7527176.3300000001</v>
          </cell>
          <cell r="E360">
            <v>0</v>
          </cell>
          <cell r="G360">
            <v>5337461.7399999993</v>
          </cell>
          <cell r="H360">
            <v>5212685</v>
          </cell>
          <cell r="I360">
            <v>0</v>
          </cell>
        </row>
        <row r="362">
          <cell r="C362">
            <v>0</v>
          </cell>
          <cell r="D362">
            <v>0</v>
          </cell>
          <cell r="E362">
            <v>0</v>
          </cell>
          <cell r="G362">
            <v>0</v>
          </cell>
          <cell r="H362">
            <v>0</v>
          </cell>
          <cell r="I362">
            <v>0</v>
          </cell>
        </row>
        <row r="366">
          <cell r="C366">
            <v>59795000</v>
          </cell>
          <cell r="D366">
            <v>28959000</v>
          </cell>
          <cell r="E366">
            <v>0</v>
          </cell>
          <cell r="G366">
            <v>59747169.200000003</v>
          </cell>
          <cell r="H366">
            <v>28169451.379999999</v>
          </cell>
          <cell r="I366">
            <v>0</v>
          </cell>
        </row>
        <row r="368">
          <cell r="C368">
            <v>0</v>
          </cell>
          <cell r="D368">
            <v>1000000</v>
          </cell>
          <cell r="E368">
            <v>0</v>
          </cell>
          <cell r="G368">
            <v>0</v>
          </cell>
          <cell r="H368">
            <v>164421</v>
          </cell>
          <cell r="I368">
            <v>0</v>
          </cell>
        </row>
        <row r="397">
          <cell r="C397">
            <v>0</v>
          </cell>
          <cell r="D397">
            <v>13008235.92</v>
          </cell>
          <cell r="E397">
            <v>0</v>
          </cell>
          <cell r="G397">
            <v>0</v>
          </cell>
          <cell r="H397">
            <v>12992323.789999999</v>
          </cell>
          <cell r="I397">
            <v>0</v>
          </cell>
        </row>
        <row r="404">
          <cell r="C404">
            <v>0</v>
          </cell>
          <cell r="D404">
            <v>553664.41999999993</v>
          </cell>
          <cell r="E404">
            <v>1195057</v>
          </cell>
          <cell r="G404">
            <v>0</v>
          </cell>
          <cell r="H404">
            <v>126739.4</v>
          </cell>
          <cell r="I404">
            <v>1195057</v>
          </cell>
        </row>
        <row r="411">
          <cell r="C411">
            <v>0</v>
          </cell>
          <cell r="D411">
            <v>2333979.7799999998</v>
          </cell>
          <cell r="E411">
            <v>0</v>
          </cell>
          <cell r="G411">
            <v>0</v>
          </cell>
          <cell r="H411">
            <v>2333979.7799999998</v>
          </cell>
          <cell r="I411">
            <v>0</v>
          </cell>
        </row>
        <row r="417">
          <cell r="C417">
            <v>0</v>
          </cell>
          <cell r="D417">
            <v>802883.44</v>
          </cell>
          <cell r="E417">
            <v>12000000</v>
          </cell>
          <cell r="G417">
            <v>0</v>
          </cell>
          <cell r="H417">
            <v>801827.05999999994</v>
          </cell>
          <cell r="I417">
            <v>11997751.199999999</v>
          </cell>
        </row>
      </sheetData>
      <sheetData sheetId="12">
        <row r="14">
          <cell r="C14">
            <v>15372000</v>
          </cell>
          <cell r="D14">
            <v>1147000</v>
          </cell>
          <cell r="E14">
            <v>37123000</v>
          </cell>
          <cell r="N14">
            <v>5219000</v>
          </cell>
          <cell r="O14">
            <v>2686641</v>
          </cell>
          <cell r="P14">
            <v>6243938</v>
          </cell>
          <cell r="R14">
            <v>9234000</v>
          </cell>
          <cell r="S14">
            <v>4880297</v>
          </cell>
          <cell r="T14">
            <v>10986000</v>
          </cell>
          <cell r="V14">
            <v>612269</v>
          </cell>
          <cell r="W14">
            <v>0</v>
          </cell>
          <cell r="X14">
            <v>797632</v>
          </cell>
          <cell r="Z14">
            <v>0</v>
          </cell>
          <cell r="AB14">
            <v>0</v>
          </cell>
        </row>
        <row r="15">
          <cell r="C15">
            <v>15372000</v>
          </cell>
          <cell r="D15">
            <v>1147000</v>
          </cell>
          <cell r="E15">
            <v>37123000</v>
          </cell>
          <cell r="N15">
            <v>5181620.7300000004</v>
          </cell>
          <cell r="O15">
            <v>2686641</v>
          </cell>
          <cell r="P15">
            <v>6243938</v>
          </cell>
          <cell r="R15">
            <v>9234000</v>
          </cell>
          <cell r="S15">
            <v>4880297</v>
          </cell>
          <cell r="T15">
            <v>10986000</v>
          </cell>
          <cell r="V15">
            <v>612269</v>
          </cell>
          <cell r="W15">
            <v>0</v>
          </cell>
          <cell r="X15">
            <v>797632</v>
          </cell>
          <cell r="Z15">
            <v>0</v>
          </cell>
          <cell r="AA15">
            <v>0</v>
          </cell>
          <cell r="AB15">
            <v>0</v>
          </cell>
          <cell r="AD15">
            <v>0</v>
          </cell>
          <cell r="AE15">
            <v>0</v>
          </cell>
          <cell r="AF15">
            <v>0</v>
          </cell>
        </row>
        <row r="50">
          <cell r="C50">
            <v>6240000</v>
          </cell>
          <cell r="D50">
            <v>4264000</v>
          </cell>
          <cell r="E50">
            <v>27836000</v>
          </cell>
          <cell r="N50">
            <v>0</v>
          </cell>
          <cell r="T50">
            <v>0</v>
          </cell>
          <cell r="Z50">
            <v>0</v>
          </cell>
          <cell r="AA50">
            <v>800000</v>
          </cell>
          <cell r="AB50">
            <v>2500000</v>
          </cell>
        </row>
        <row r="51">
          <cell r="C51">
            <v>6121441.3960000034</v>
          </cell>
          <cell r="D51">
            <v>3757798.7199999997</v>
          </cell>
          <cell r="E51">
            <v>26438690.710000016</v>
          </cell>
          <cell r="N51">
            <v>0</v>
          </cell>
          <cell r="O51">
            <v>0</v>
          </cell>
          <cell r="P51">
            <v>0</v>
          </cell>
          <cell r="R51">
            <v>0</v>
          </cell>
          <cell r="S51">
            <v>0</v>
          </cell>
          <cell r="T51">
            <v>0</v>
          </cell>
          <cell r="V51">
            <v>0</v>
          </cell>
          <cell r="W51">
            <v>0</v>
          </cell>
          <cell r="X51">
            <v>0</v>
          </cell>
          <cell r="Z51">
            <v>0</v>
          </cell>
          <cell r="AA51">
            <v>0</v>
          </cell>
          <cell r="AB51">
            <v>2273003</v>
          </cell>
          <cell r="AD51">
            <v>0</v>
          </cell>
          <cell r="AE51">
            <v>0</v>
          </cell>
          <cell r="AF51">
            <v>0</v>
          </cell>
        </row>
        <row r="142">
          <cell r="C142">
            <v>0</v>
          </cell>
          <cell r="D142">
            <v>0</v>
          </cell>
          <cell r="E142">
            <v>0</v>
          </cell>
          <cell r="N142">
            <v>0</v>
          </cell>
          <cell r="Z142">
            <v>0</v>
          </cell>
          <cell r="AA142">
            <v>700000</v>
          </cell>
          <cell r="AB142">
            <v>0</v>
          </cell>
        </row>
        <row r="143">
          <cell r="C143">
            <v>0</v>
          </cell>
          <cell r="D143">
            <v>0</v>
          </cell>
          <cell r="E143">
            <v>0</v>
          </cell>
          <cell r="N143">
            <v>0</v>
          </cell>
          <cell r="O143">
            <v>0</v>
          </cell>
          <cell r="P143">
            <v>0</v>
          </cell>
          <cell r="R143">
            <v>0</v>
          </cell>
          <cell r="S143">
            <v>0</v>
          </cell>
          <cell r="T143">
            <v>0</v>
          </cell>
          <cell r="V143">
            <v>0</v>
          </cell>
          <cell r="W143">
            <v>0</v>
          </cell>
          <cell r="X143">
            <v>0</v>
          </cell>
          <cell r="Z143">
            <v>0</v>
          </cell>
          <cell r="AA143">
            <v>0</v>
          </cell>
          <cell r="AB143">
            <v>0</v>
          </cell>
          <cell r="AD143">
            <v>0</v>
          </cell>
          <cell r="AE143">
            <v>0</v>
          </cell>
          <cell r="AF143">
            <v>0</v>
          </cell>
        </row>
        <row r="179">
          <cell r="AO179">
            <v>112911009.20399998</v>
          </cell>
          <cell r="AP179">
            <v>58781963.170000002</v>
          </cell>
          <cell r="AQ179">
            <v>1704239</v>
          </cell>
          <cell r="AR179">
            <v>173397211.37399998</v>
          </cell>
        </row>
        <row r="186">
          <cell r="C186">
            <v>0</v>
          </cell>
          <cell r="D186">
            <v>1110.06</v>
          </cell>
          <cell r="E186">
            <v>0</v>
          </cell>
          <cell r="Z186">
            <v>0</v>
          </cell>
          <cell r="AA186">
            <v>0</v>
          </cell>
          <cell r="AB186">
            <v>750000</v>
          </cell>
        </row>
        <row r="187">
          <cell r="C187">
            <v>0</v>
          </cell>
          <cell r="D187">
            <v>1110.06</v>
          </cell>
          <cell r="E187">
            <v>0</v>
          </cell>
          <cell r="Z187">
            <v>0</v>
          </cell>
          <cell r="AA187">
            <v>0</v>
          </cell>
          <cell r="AB187">
            <v>750000</v>
          </cell>
        </row>
        <row r="278">
          <cell r="C278">
            <v>0</v>
          </cell>
          <cell r="D278">
            <v>0</v>
          </cell>
          <cell r="E278">
            <v>1185455.02</v>
          </cell>
          <cell r="Z278">
            <v>0</v>
          </cell>
          <cell r="AA278">
            <v>0</v>
          </cell>
          <cell r="AB278">
            <v>0</v>
          </cell>
        </row>
        <row r="279">
          <cell r="C279">
            <v>0</v>
          </cell>
          <cell r="D279">
            <v>0</v>
          </cell>
          <cell r="E279">
            <v>1145732.71</v>
          </cell>
          <cell r="Z279">
            <v>0</v>
          </cell>
          <cell r="AA279">
            <v>0</v>
          </cell>
          <cell r="AB279">
            <v>0</v>
          </cell>
        </row>
        <row r="315">
          <cell r="AO315">
            <v>5535097.6300000008</v>
          </cell>
          <cell r="AP315">
            <v>7213.1800000001967</v>
          </cell>
          <cell r="AQ315">
            <v>0</v>
          </cell>
          <cell r="AR315">
            <v>5542310.8100000005</v>
          </cell>
        </row>
        <row r="346">
          <cell r="C346">
            <v>0</v>
          </cell>
          <cell r="D346">
            <v>97232960</v>
          </cell>
          <cell r="E346">
            <v>178559163</v>
          </cell>
          <cell r="G346">
            <v>0</v>
          </cell>
          <cell r="H346">
            <v>48797687.199999996</v>
          </cell>
          <cell r="I346">
            <v>116142875.04000001</v>
          </cell>
        </row>
        <row r="351">
          <cell r="C351">
            <v>26943000</v>
          </cell>
          <cell r="D351">
            <v>14201000</v>
          </cell>
          <cell r="E351">
            <v>0</v>
          </cell>
          <cell r="G351">
            <v>26941805.530000001</v>
          </cell>
          <cell r="H351">
            <v>14200762.699999999</v>
          </cell>
          <cell r="I351">
            <v>0</v>
          </cell>
        </row>
        <row r="353">
          <cell r="C353">
            <v>0</v>
          </cell>
          <cell r="D353">
            <v>2802000</v>
          </cell>
          <cell r="E353">
            <v>56000000</v>
          </cell>
          <cell r="G353">
            <v>0</v>
          </cell>
          <cell r="H353">
            <v>1521468.6</v>
          </cell>
          <cell r="I353">
            <v>0</v>
          </cell>
        </row>
        <row r="358">
          <cell r="C358">
            <v>61870173</v>
          </cell>
          <cell r="D358">
            <v>32530000</v>
          </cell>
          <cell r="E358">
            <v>0</v>
          </cell>
          <cell r="G358">
            <v>61870173</v>
          </cell>
          <cell r="H358">
            <v>32530000</v>
          </cell>
          <cell r="I358">
            <v>0</v>
          </cell>
        </row>
        <row r="360">
          <cell r="C360">
            <v>0</v>
          </cell>
          <cell r="D360">
            <v>2656350</v>
          </cell>
          <cell r="E360">
            <v>331000</v>
          </cell>
          <cell r="G360">
            <v>0</v>
          </cell>
          <cell r="H360">
            <v>1510108</v>
          </cell>
          <cell r="I360">
            <v>0</v>
          </cell>
        </row>
        <row r="396">
          <cell r="C396">
            <v>0</v>
          </cell>
          <cell r="D396">
            <v>0</v>
          </cell>
          <cell r="E396">
            <v>3038267.87</v>
          </cell>
          <cell r="G396">
            <v>0</v>
          </cell>
          <cell r="H396">
            <v>0</v>
          </cell>
          <cell r="I396">
            <v>3036414.42</v>
          </cell>
        </row>
        <row r="403">
          <cell r="C403">
            <v>0</v>
          </cell>
          <cell r="D403">
            <v>0</v>
          </cell>
          <cell r="E403">
            <v>7286820</v>
          </cell>
          <cell r="G403">
            <v>0</v>
          </cell>
          <cell r="H403">
            <v>0</v>
          </cell>
          <cell r="I403">
            <v>7286820</v>
          </cell>
        </row>
      </sheetData>
      <sheetData sheetId="13">
        <row r="14">
          <cell r="C14">
            <v>22988000</v>
          </cell>
          <cell r="D14">
            <v>1252000</v>
          </cell>
          <cell r="E14">
            <v>30301000</v>
          </cell>
          <cell r="N14">
            <v>5308000</v>
          </cell>
          <cell r="O14">
            <v>9777705</v>
          </cell>
          <cell r="P14">
            <v>828000</v>
          </cell>
          <cell r="R14">
            <v>9484000</v>
          </cell>
          <cell r="S14">
            <v>20323048</v>
          </cell>
          <cell r="T14">
            <v>1246000</v>
          </cell>
          <cell r="V14">
            <v>744857</v>
          </cell>
          <cell r="W14">
            <v>2160126</v>
          </cell>
          <cell r="X14">
            <v>1788756</v>
          </cell>
          <cell r="Z14">
            <v>0</v>
          </cell>
          <cell r="AA14">
            <v>0</v>
          </cell>
          <cell r="AB14">
            <v>0</v>
          </cell>
          <cell r="AD14">
            <v>0</v>
          </cell>
          <cell r="AE14">
            <v>0</v>
          </cell>
          <cell r="AF14">
            <v>0</v>
          </cell>
        </row>
        <row r="15">
          <cell r="C15">
            <v>22680078.23</v>
          </cell>
          <cell r="D15">
            <v>1252000</v>
          </cell>
          <cell r="E15">
            <v>30301000</v>
          </cell>
          <cell r="N15">
            <v>5274192.18</v>
          </cell>
          <cell r="O15">
            <v>9637463.9199999999</v>
          </cell>
          <cell r="P15">
            <v>671067.84000000008</v>
          </cell>
          <cell r="R15">
            <v>6223604.0300000003</v>
          </cell>
          <cell r="S15">
            <v>20242048</v>
          </cell>
          <cell r="T15">
            <v>980304</v>
          </cell>
          <cell r="V15">
            <v>744857</v>
          </cell>
          <cell r="W15">
            <v>2160126</v>
          </cell>
          <cell r="X15">
            <v>1788756</v>
          </cell>
          <cell r="Z15">
            <v>0</v>
          </cell>
          <cell r="AA15">
            <v>0</v>
          </cell>
          <cell r="AB15">
            <v>0</v>
          </cell>
          <cell r="AD15">
            <v>0</v>
          </cell>
          <cell r="AE15">
            <v>0</v>
          </cell>
          <cell r="AF15">
            <v>0</v>
          </cell>
        </row>
        <row r="50">
          <cell r="C50">
            <v>8634000</v>
          </cell>
          <cell r="D50">
            <v>6109000</v>
          </cell>
          <cell r="E50">
            <v>29896000</v>
          </cell>
          <cell r="N50">
            <v>0</v>
          </cell>
          <cell r="O50">
            <v>0</v>
          </cell>
          <cell r="P50">
            <v>0</v>
          </cell>
          <cell r="R50">
            <v>0</v>
          </cell>
          <cell r="S50">
            <v>0</v>
          </cell>
          <cell r="T50">
            <v>0</v>
          </cell>
          <cell r="V50">
            <v>0</v>
          </cell>
          <cell r="W50">
            <v>0</v>
          </cell>
          <cell r="X50">
            <v>0</v>
          </cell>
          <cell r="Z50">
            <v>0</v>
          </cell>
          <cell r="AA50">
            <v>3700000</v>
          </cell>
          <cell r="AB50">
            <v>0</v>
          </cell>
          <cell r="AD50">
            <v>0</v>
          </cell>
          <cell r="AE50">
            <v>0</v>
          </cell>
          <cell r="AF50">
            <v>0</v>
          </cell>
        </row>
        <row r="51">
          <cell r="C51">
            <v>8513725.8100000005</v>
          </cell>
          <cell r="D51">
            <v>6102025.0199999996</v>
          </cell>
          <cell r="E51">
            <v>29819871.469999999</v>
          </cell>
          <cell r="N51">
            <v>0</v>
          </cell>
          <cell r="O51">
            <v>0</v>
          </cell>
          <cell r="P51">
            <v>0</v>
          </cell>
          <cell r="R51">
            <v>0</v>
          </cell>
          <cell r="S51">
            <v>0</v>
          </cell>
          <cell r="T51">
            <v>0</v>
          </cell>
          <cell r="V51">
            <v>0</v>
          </cell>
          <cell r="W51">
            <v>0</v>
          </cell>
          <cell r="X51">
            <v>0</v>
          </cell>
          <cell r="Z51">
            <v>0</v>
          </cell>
          <cell r="AA51">
            <v>3200000</v>
          </cell>
          <cell r="AB51">
            <v>0</v>
          </cell>
          <cell r="AD51">
            <v>0</v>
          </cell>
          <cell r="AE51">
            <v>0</v>
          </cell>
          <cell r="AF51">
            <v>0</v>
          </cell>
        </row>
        <row r="142">
          <cell r="C142">
            <v>0</v>
          </cell>
          <cell r="D142">
            <v>0</v>
          </cell>
          <cell r="E142">
            <v>0</v>
          </cell>
          <cell r="N142">
            <v>0</v>
          </cell>
          <cell r="O142">
            <v>0</v>
          </cell>
          <cell r="P142">
            <v>0</v>
          </cell>
          <cell r="R142">
            <v>0</v>
          </cell>
          <cell r="S142">
            <v>0</v>
          </cell>
          <cell r="T142">
            <v>0</v>
          </cell>
          <cell r="V142">
            <v>0</v>
          </cell>
          <cell r="W142">
            <v>0</v>
          </cell>
          <cell r="X142">
            <v>0</v>
          </cell>
          <cell r="Z142">
            <v>0</v>
          </cell>
          <cell r="AA142">
            <v>0</v>
          </cell>
          <cell r="AB142">
            <v>0</v>
          </cell>
          <cell r="AD142">
            <v>0</v>
          </cell>
          <cell r="AE142">
            <v>0</v>
          </cell>
          <cell r="AF142">
            <v>0</v>
          </cell>
        </row>
        <row r="143">
          <cell r="C143">
            <v>0</v>
          </cell>
          <cell r="D143">
            <v>0</v>
          </cell>
          <cell r="E143">
            <v>0</v>
          </cell>
          <cell r="N143">
            <v>0</v>
          </cell>
          <cell r="O143">
            <v>0</v>
          </cell>
          <cell r="P143">
            <v>0</v>
          </cell>
          <cell r="R143">
            <v>0</v>
          </cell>
          <cell r="S143">
            <v>0</v>
          </cell>
          <cell r="T143">
            <v>0</v>
          </cell>
          <cell r="V143">
            <v>0</v>
          </cell>
          <cell r="W143">
            <v>0</v>
          </cell>
          <cell r="X143">
            <v>0</v>
          </cell>
          <cell r="Z143">
            <v>0</v>
          </cell>
          <cell r="AA143">
            <v>0</v>
          </cell>
          <cell r="AB143">
            <v>0</v>
          </cell>
          <cell r="AD143">
            <v>0</v>
          </cell>
          <cell r="AE143">
            <v>0</v>
          </cell>
          <cell r="AF143">
            <v>0</v>
          </cell>
        </row>
        <row r="179">
          <cell r="AO179">
            <v>143893274.75</v>
          </cell>
          <cell r="AP179">
            <v>8577275.1800000034</v>
          </cell>
          <cell r="AQ179">
            <v>1053633.6299999997</v>
          </cell>
          <cell r="AR179">
            <v>153524183.56</v>
          </cell>
        </row>
        <row r="186">
          <cell r="C186">
            <v>63776.93</v>
          </cell>
          <cell r="D186">
            <v>946377.51</v>
          </cell>
          <cell r="E186">
            <v>2353582.34</v>
          </cell>
          <cell r="Z186">
            <v>0</v>
          </cell>
          <cell r="AA186">
            <v>6410963.5999999996</v>
          </cell>
          <cell r="AB186">
            <v>0</v>
          </cell>
        </row>
        <row r="187">
          <cell r="C187">
            <v>63313.82</v>
          </cell>
          <cell r="D187">
            <v>945410.66</v>
          </cell>
          <cell r="E187">
            <v>2352699.9</v>
          </cell>
          <cell r="Z187">
            <v>0</v>
          </cell>
          <cell r="AA187">
            <v>6410963.5999999996</v>
          </cell>
          <cell r="AB187">
            <v>0</v>
          </cell>
        </row>
        <row r="278">
          <cell r="C278">
            <v>729897.25</v>
          </cell>
          <cell r="D278">
            <v>0</v>
          </cell>
          <cell r="E278">
            <v>0</v>
          </cell>
          <cell r="Z278">
            <v>0</v>
          </cell>
          <cell r="AA278">
            <v>0</v>
          </cell>
          <cell r="AB278">
            <v>0</v>
          </cell>
        </row>
        <row r="279">
          <cell r="C279">
            <v>729897.25</v>
          </cell>
          <cell r="D279">
            <v>0</v>
          </cell>
          <cell r="E279">
            <v>0</v>
          </cell>
          <cell r="Z279">
            <v>0</v>
          </cell>
          <cell r="AA279">
            <v>0</v>
          </cell>
          <cell r="AB279">
            <v>0</v>
          </cell>
        </row>
        <row r="315">
          <cell r="AO315">
            <v>2002538.8400000348</v>
          </cell>
          <cell r="AP315">
            <v>365710.95999999996</v>
          </cell>
          <cell r="AQ315">
            <v>31049.529999999912</v>
          </cell>
          <cell r="AR315">
            <v>2399299.3300000345</v>
          </cell>
        </row>
        <row r="346">
          <cell r="C346">
            <v>0</v>
          </cell>
          <cell r="D346">
            <v>88757812.239999995</v>
          </cell>
          <cell r="E346">
            <v>439686000</v>
          </cell>
          <cell r="G346">
            <v>0</v>
          </cell>
          <cell r="H346">
            <v>83964244.960000008</v>
          </cell>
          <cell r="I346">
            <v>304391795.78999996</v>
          </cell>
        </row>
        <row r="351">
          <cell r="C351">
            <v>89792000</v>
          </cell>
          <cell r="D351">
            <v>35593000</v>
          </cell>
          <cell r="E351">
            <v>0</v>
          </cell>
          <cell r="G351">
            <v>89679126.519999996</v>
          </cell>
          <cell r="H351">
            <v>35593000</v>
          </cell>
          <cell r="I351">
            <v>0</v>
          </cell>
        </row>
        <row r="353">
          <cell r="C353">
            <v>0</v>
          </cell>
          <cell r="D353">
            <v>19078000</v>
          </cell>
          <cell r="E353">
            <v>0</v>
          </cell>
          <cell r="G353">
            <v>0</v>
          </cell>
          <cell r="H353">
            <v>11334839.380000001</v>
          </cell>
          <cell r="I353">
            <v>0</v>
          </cell>
        </row>
        <row r="358">
          <cell r="C358">
            <v>8507000</v>
          </cell>
          <cell r="D358">
            <v>5541000</v>
          </cell>
          <cell r="E358">
            <v>0</v>
          </cell>
          <cell r="G358">
            <v>8032171.9900000002</v>
          </cell>
          <cell r="H358">
            <v>5538544.04</v>
          </cell>
          <cell r="I358">
            <v>0</v>
          </cell>
        </row>
        <row r="360">
          <cell r="C360">
            <v>0</v>
          </cell>
          <cell r="D360">
            <v>1930000</v>
          </cell>
          <cell r="E360">
            <v>0</v>
          </cell>
          <cell r="G360">
            <v>0</v>
          </cell>
          <cell r="H360">
            <v>1776278.5</v>
          </cell>
          <cell r="I360">
            <v>0</v>
          </cell>
        </row>
        <row r="389">
          <cell r="C389">
            <v>0</v>
          </cell>
          <cell r="D389">
            <v>3363736.78</v>
          </cell>
          <cell r="E389">
            <v>729897.25</v>
          </cell>
          <cell r="G389">
            <v>0</v>
          </cell>
          <cell r="H389">
            <v>3361424.38</v>
          </cell>
          <cell r="I389">
            <v>729897.25</v>
          </cell>
        </row>
        <row r="396">
          <cell r="C396">
            <v>0</v>
          </cell>
          <cell r="D396">
            <v>0</v>
          </cell>
          <cell r="E396">
            <v>5000000</v>
          </cell>
          <cell r="G396">
            <v>0</v>
          </cell>
          <cell r="H396">
            <v>0</v>
          </cell>
          <cell r="I396">
            <v>4634289.04</v>
          </cell>
        </row>
        <row r="403">
          <cell r="C403">
            <v>0</v>
          </cell>
          <cell r="D403">
            <v>0</v>
          </cell>
          <cell r="E403">
            <v>1945798.77</v>
          </cell>
          <cell r="G403">
            <v>0</v>
          </cell>
          <cell r="H403">
            <v>0</v>
          </cell>
          <cell r="I403">
            <v>1945798.77</v>
          </cell>
        </row>
      </sheetData>
      <sheetData sheetId="14">
        <row r="14">
          <cell r="C14">
            <v>38361000</v>
          </cell>
          <cell r="D14">
            <v>858000</v>
          </cell>
          <cell r="E14">
            <v>34849000</v>
          </cell>
          <cell r="N14">
            <v>6967000</v>
          </cell>
          <cell r="O14">
            <v>19701821</v>
          </cell>
          <cell r="P14">
            <v>9181000</v>
          </cell>
          <cell r="R14">
            <v>10757000</v>
          </cell>
          <cell r="S14">
            <v>36369000</v>
          </cell>
          <cell r="T14">
            <v>17123000</v>
          </cell>
          <cell r="V14">
            <v>866403</v>
          </cell>
          <cell r="W14">
            <v>6923542</v>
          </cell>
          <cell r="X14">
            <v>1582958</v>
          </cell>
          <cell r="Z14">
            <v>0</v>
          </cell>
          <cell r="AA14">
            <v>0</v>
          </cell>
          <cell r="AB14">
            <v>0</v>
          </cell>
          <cell r="AD14">
            <v>0</v>
          </cell>
          <cell r="AE14">
            <v>0</v>
          </cell>
          <cell r="AF14">
            <v>0</v>
          </cell>
        </row>
        <row r="15">
          <cell r="C15">
            <v>22289024.719999999</v>
          </cell>
          <cell r="D15">
            <v>4988569.33</v>
          </cell>
          <cell r="E15">
            <v>46598083.07</v>
          </cell>
          <cell r="N15">
            <v>6967000</v>
          </cell>
          <cell r="O15">
            <v>18874295.009999998</v>
          </cell>
          <cell r="P15">
            <v>9042298.7599999998</v>
          </cell>
          <cell r="R15">
            <v>10677000</v>
          </cell>
          <cell r="S15">
            <v>35929000</v>
          </cell>
          <cell r="T15">
            <v>17123000</v>
          </cell>
          <cell r="V15">
            <v>866399.82</v>
          </cell>
          <cell r="W15">
            <v>6923538.4000000004</v>
          </cell>
          <cell r="X15">
            <v>1582954.38</v>
          </cell>
          <cell r="Z15">
            <v>0</v>
          </cell>
          <cell r="AA15">
            <v>0</v>
          </cell>
          <cell r="AB15">
            <v>0</v>
          </cell>
          <cell r="AD15">
            <v>0</v>
          </cell>
          <cell r="AE15">
            <v>0</v>
          </cell>
          <cell r="AF15">
            <v>0</v>
          </cell>
        </row>
        <row r="50">
          <cell r="C50">
            <v>12619000</v>
          </cell>
          <cell r="D50">
            <v>5560000</v>
          </cell>
          <cell r="E50">
            <v>33168000</v>
          </cell>
          <cell r="N50">
            <v>0</v>
          </cell>
          <cell r="O50">
            <v>0</v>
          </cell>
          <cell r="P50">
            <v>0</v>
          </cell>
          <cell r="R50">
            <v>0</v>
          </cell>
          <cell r="S50">
            <v>0</v>
          </cell>
          <cell r="T50">
            <v>0</v>
          </cell>
          <cell r="V50">
            <v>0</v>
          </cell>
          <cell r="W50">
            <v>0</v>
          </cell>
          <cell r="X50">
            <v>0</v>
          </cell>
          <cell r="Z50">
            <v>0</v>
          </cell>
          <cell r="AA50">
            <v>28113636</v>
          </cell>
          <cell r="AB50">
            <v>7400000</v>
          </cell>
          <cell r="AD50">
            <v>0</v>
          </cell>
          <cell r="AE50">
            <v>0</v>
          </cell>
          <cell r="AF50">
            <v>0</v>
          </cell>
        </row>
        <row r="51">
          <cell r="C51">
            <v>12618791.08</v>
          </cell>
          <cell r="D51">
            <v>4034384</v>
          </cell>
          <cell r="E51">
            <v>28182602.41</v>
          </cell>
          <cell r="N51">
            <v>0</v>
          </cell>
          <cell r="O51">
            <v>0</v>
          </cell>
          <cell r="P51">
            <v>0</v>
          </cell>
          <cell r="R51">
            <v>0</v>
          </cell>
          <cell r="S51">
            <v>0</v>
          </cell>
          <cell r="T51">
            <v>0</v>
          </cell>
          <cell r="V51">
            <v>0</v>
          </cell>
          <cell r="W51">
            <v>0</v>
          </cell>
          <cell r="X51">
            <v>0</v>
          </cell>
          <cell r="Z51">
            <v>0</v>
          </cell>
          <cell r="AA51">
            <v>7738171</v>
          </cell>
          <cell r="AB51">
            <v>4900000</v>
          </cell>
          <cell r="AD51">
            <v>0</v>
          </cell>
          <cell r="AE51">
            <v>0</v>
          </cell>
          <cell r="AF51">
            <v>0</v>
          </cell>
        </row>
        <row r="142">
          <cell r="C142">
            <v>0</v>
          </cell>
          <cell r="D142">
            <v>0</v>
          </cell>
          <cell r="E142">
            <v>0</v>
          </cell>
          <cell r="N142">
            <v>0</v>
          </cell>
          <cell r="O142">
            <v>0</v>
          </cell>
          <cell r="P142">
            <v>0</v>
          </cell>
          <cell r="R142">
            <v>0</v>
          </cell>
          <cell r="S142">
            <v>0</v>
          </cell>
          <cell r="T142">
            <v>0</v>
          </cell>
          <cell r="V142">
            <v>0</v>
          </cell>
          <cell r="W142">
            <v>0</v>
          </cell>
          <cell r="X142">
            <v>0</v>
          </cell>
          <cell r="Z142">
            <v>0</v>
          </cell>
          <cell r="AA142">
            <v>400000</v>
          </cell>
          <cell r="AB142">
            <v>0</v>
          </cell>
          <cell r="AD142">
            <v>0</v>
          </cell>
          <cell r="AE142">
            <v>0</v>
          </cell>
          <cell r="AF142">
            <v>0</v>
          </cell>
        </row>
        <row r="143">
          <cell r="C143">
            <v>0</v>
          </cell>
          <cell r="D143">
            <v>0</v>
          </cell>
          <cell r="E143">
            <v>0</v>
          </cell>
          <cell r="N143">
            <v>0</v>
          </cell>
          <cell r="O143">
            <v>0</v>
          </cell>
          <cell r="P143">
            <v>0</v>
          </cell>
          <cell r="R143">
            <v>0</v>
          </cell>
          <cell r="S143">
            <v>0</v>
          </cell>
          <cell r="T143">
            <v>0</v>
          </cell>
          <cell r="V143">
            <v>0</v>
          </cell>
          <cell r="W143">
            <v>0</v>
          </cell>
          <cell r="X143">
            <v>0</v>
          </cell>
          <cell r="Z143">
            <v>0</v>
          </cell>
          <cell r="AA143">
            <v>385000</v>
          </cell>
          <cell r="AB143">
            <v>0</v>
          </cell>
          <cell r="AD143">
            <v>0</v>
          </cell>
          <cell r="AE143">
            <v>0</v>
          </cell>
          <cell r="AF143">
            <v>0</v>
          </cell>
        </row>
        <row r="179">
          <cell r="AO179">
            <v>178812124.58999997</v>
          </cell>
          <cell r="AP179">
            <v>32972172.650000006</v>
          </cell>
          <cell r="AQ179">
            <v>6320824.7000000002</v>
          </cell>
          <cell r="AR179">
            <v>218105121.93999997</v>
          </cell>
        </row>
        <row r="186">
          <cell r="C186">
            <v>0</v>
          </cell>
          <cell r="D186">
            <v>342046.53</v>
          </cell>
          <cell r="E186">
            <v>2096304.5</v>
          </cell>
          <cell r="Z186">
            <v>0</v>
          </cell>
          <cell r="AA186">
            <v>12300000</v>
          </cell>
          <cell r="AB186">
            <v>6100000</v>
          </cell>
        </row>
        <row r="187">
          <cell r="C187">
            <v>0</v>
          </cell>
          <cell r="D187">
            <v>342046.53</v>
          </cell>
          <cell r="E187">
            <v>2096304.5</v>
          </cell>
          <cell r="Z187">
            <v>0</v>
          </cell>
          <cell r="AA187">
            <v>10370413</v>
          </cell>
          <cell r="AB187">
            <v>4800000</v>
          </cell>
        </row>
        <row r="278">
          <cell r="C278">
            <v>2435583.25</v>
          </cell>
          <cell r="D278">
            <v>0</v>
          </cell>
          <cell r="E278">
            <v>9147583.25</v>
          </cell>
          <cell r="Z278">
            <v>0</v>
          </cell>
          <cell r="AA278">
            <v>0</v>
          </cell>
          <cell r="AB278">
            <v>0</v>
          </cell>
        </row>
        <row r="279">
          <cell r="C279">
            <v>2185764.4700000002</v>
          </cell>
          <cell r="D279">
            <v>0</v>
          </cell>
          <cell r="E279">
            <v>6350744.7699999996</v>
          </cell>
          <cell r="Z279">
            <v>0</v>
          </cell>
          <cell r="AA279">
            <v>0</v>
          </cell>
          <cell r="AB279">
            <v>0</v>
          </cell>
        </row>
        <row r="315">
          <cell r="AO315">
            <v>3208355.8500000704</v>
          </cell>
          <cell r="AP315">
            <v>2007820.08</v>
          </cell>
          <cell r="AQ315">
            <v>50481885.089999996</v>
          </cell>
          <cell r="AR315">
            <v>55698061.02000007</v>
          </cell>
        </row>
        <row r="346">
          <cell r="C346">
            <v>0</v>
          </cell>
          <cell r="D346">
            <v>109521263</v>
          </cell>
          <cell r="E346">
            <v>161109163</v>
          </cell>
          <cell r="G346">
            <v>0</v>
          </cell>
          <cell r="H346">
            <v>88564449.980000004</v>
          </cell>
          <cell r="I346">
            <v>10037400</v>
          </cell>
        </row>
        <row r="351">
          <cell r="C351">
            <v>192473491</v>
          </cell>
          <cell r="D351">
            <v>55235000</v>
          </cell>
          <cell r="E351">
            <v>0</v>
          </cell>
          <cell r="G351">
            <v>192901131.78999999</v>
          </cell>
          <cell r="H351">
            <v>55234996.149999999</v>
          </cell>
          <cell r="I351">
            <v>0</v>
          </cell>
        </row>
        <row r="353">
          <cell r="C353">
            <v>0</v>
          </cell>
          <cell r="D353">
            <v>14376710</v>
          </cell>
          <cell r="E353">
            <v>0</v>
          </cell>
          <cell r="G353">
            <v>0</v>
          </cell>
          <cell r="H353">
            <v>2634895</v>
          </cell>
          <cell r="I353">
            <v>0</v>
          </cell>
        </row>
        <row r="358">
          <cell r="C358">
            <v>90071000</v>
          </cell>
          <cell r="D358">
            <v>33423000</v>
          </cell>
          <cell r="E358">
            <v>0</v>
          </cell>
          <cell r="G358">
            <v>90071000</v>
          </cell>
          <cell r="H358">
            <v>33423000</v>
          </cell>
          <cell r="I358">
            <v>0</v>
          </cell>
        </row>
        <row r="360">
          <cell r="C360">
            <v>0</v>
          </cell>
          <cell r="D360">
            <v>29454000</v>
          </cell>
          <cell r="E360">
            <v>0</v>
          </cell>
          <cell r="G360">
            <v>0</v>
          </cell>
          <cell r="H360">
            <v>25771880.16</v>
          </cell>
          <cell r="I360">
            <v>0</v>
          </cell>
        </row>
        <row r="396">
          <cell r="C396">
            <v>0</v>
          </cell>
          <cell r="D396">
            <v>0</v>
          </cell>
          <cell r="E396">
            <v>0</v>
          </cell>
          <cell r="G396">
            <v>0</v>
          </cell>
          <cell r="H396">
            <v>0</v>
          </cell>
          <cell r="I396">
            <v>0</v>
          </cell>
        </row>
        <row r="403">
          <cell r="C403">
            <v>0</v>
          </cell>
          <cell r="D403">
            <v>0</v>
          </cell>
          <cell r="E403">
            <v>35946696.409999996</v>
          </cell>
          <cell r="G403">
            <v>0</v>
          </cell>
          <cell r="H403">
            <v>0</v>
          </cell>
          <cell r="I403">
            <v>27764811.32</v>
          </cell>
        </row>
      </sheetData>
      <sheetData sheetId="15">
        <row r="13">
          <cell r="C13">
            <v>24318000</v>
          </cell>
          <cell r="D13">
            <v>1529000</v>
          </cell>
          <cell r="E13">
            <v>47480275</v>
          </cell>
          <cell r="P13">
            <v>7473834</v>
          </cell>
          <cell r="Q13">
            <v>6234287</v>
          </cell>
          <cell r="R13">
            <v>12832868</v>
          </cell>
          <cell r="S13">
            <v>3742127</v>
          </cell>
          <cell r="U13">
            <v>12947000</v>
          </cell>
          <cell r="V13">
            <v>11072000</v>
          </cell>
          <cell r="W13">
            <v>24373000</v>
          </cell>
          <cell r="X13">
            <v>6828000</v>
          </cell>
          <cell r="Z13">
            <v>793165.08</v>
          </cell>
          <cell r="AA13">
            <v>0</v>
          </cell>
          <cell r="AB13">
            <v>2605921</v>
          </cell>
          <cell r="AC13">
            <v>429927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</row>
        <row r="14">
          <cell r="C14">
            <v>24193673.440000001</v>
          </cell>
          <cell r="D14">
            <v>1529000</v>
          </cell>
          <cell r="E14">
            <v>47480274.299999997</v>
          </cell>
          <cell r="P14">
            <v>7335266.8899999997</v>
          </cell>
          <cell r="Q14">
            <v>6163416.7200000007</v>
          </cell>
          <cell r="R14">
            <v>12392015.170000002</v>
          </cell>
          <cell r="S14">
            <v>3753701.86</v>
          </cell>
          <cell r="U14">
            <v>12750905.239999998</v>
          </cell>
          <cell r="V14">
            <v>11072000</v>
          </cell>
          <cell r="W14">
            <v>24117635.959999997</v>
          </cell>
          <cell r="X14">
            <v>5852254.0600000005</v>
          </cell>
          <cell r="Z14">
            <v>793164.80000000005</v>
          </cell>
          <cell r="AA14">
            <v>0</v>
          </cell>
          <cell r="AB14">
            <v>2605917.84</v>
          </cell>
          <cell r="AC14">
            <v>429927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</row>
        <row r="49">
          <cell r="C49">
            <v>4971000</v>
          </cell>
          <cell r="D49">
            <v>10318000</v>
          </cell>
          <cell r="E49">
            <v>31309000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E49">
            <v>0</v>
          </cell>
          <cell r="AF49">
            <v>600000</v>
          </cell>
          <cell r="AG49">
            <v>12070000</v>
          </cell>
          <cell r="AH49">
            <v>100000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</row>
        <row r="50">
          <cell r="C50">
            <v>4963987.29</v>
          </cell>
          <cell r="D50">
            <v>10299807.859999999</v>
          </cell>
          <cell r="E50">
            <v>31295634.66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E50">
            <v>0</v>
          </cell>
          <cell r="AF50">
            <v>0</v>
          </cell>
          <cell r="AG50">
            <v>7504424.0799999991</v>
          </cell>
          <cell r="AH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</row>
        <row r="141">
          <cell r="C141">
            <v>0</v>
          </cell>
          <cell r="D141">
            <v>0</v>
          </cell>
          <cell r="E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</row>
        <row r="142">
          <cell r="C142">
            <v>0</v>
          </cell>
          <cell r="D142">
            <v>0</v>
          </cell>
          <cell r="E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</row>
        <row r="178">
          <cell r="AW178">
            <v>131869384.59</v>
          </cell>
          <cell r="AX178">
            <v>2732819.6100000003</v>
          </cell>
          <cell r="AY178">
            <v>17493950.920000002</v>
          </cell>
          <cell r="AZ178">
            <v>89271572.260000005</v>
          </cell>
          <cell r="BA178">
            <v>241367727.38</v>
          </cell>
        </row>
        <row r="185">
          <cell r="C185">
            <v>0</v>
          </cell>
          <cell r="D185">
            <v>0</v>
          </cell>
          <cell r="E185">
            <v>0</v>
          </cell>
          <cell r="AE185">
            <v>0</v>
          </cell>
          <cell r="AF185">
            <v>5000000</v>
          </cell>
          <cell r="AG185">
            <v>6336287.7300000004</v>
          </cell>
          <cell r="AH185">
            <v>0</v>
          </cell>
        </row>
        <row r="186">
          <cell r="C186">
            <v>0</v>
          </cell>
          <cell r="D186">
            <v>0</v>
          </cell>
          <cell r="E186">
            <v>0</v>
          </cell>
          <cell r="AE186">
            <v>0</v>
          </cell>
          <cell r="AF186">
            <v>4831186.49</v>
          </cell>
          <cell r="AG186">
            <v>6336287.7300000004</v>
          </cell>
          <cell r="AH186">
            <v>0</v>
          </cell>
        </row>
        <row r="277">
          <cell r="C277">
            <v>0</v>
          </cell>
          <cell r="D277">
            <v>0</v>
          </cell>
          <cell r="E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</row>
        <row r="278">
          <cell r="C278">
            <v>0</v>
          </cell>
          <cell r="D278">
            <v>0</v>
          </cell>
          <cell r="E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</row>
        <row r="314">
          <cell r="AW314">
            <v>357891.6099999994</v>
          </cell>
          <cell r="AX314">
            <v>300531.00999999978</v>
          </cell>
          <cell r="AY314">
            <v>11192040.35</v>
          </cell>
          <cell r="AZ314">
            <v>22033.100000000093</v>
          </cell>
          <cell r="BA314">
            <v>11872496.069999998</v>
          </cell>
        </row>
        <row r="345">
          <cell r="C345">
            <v>0</v>
          </cell>
          <cell r="D345">
            <v>124738172</v>
          </cell>
          <cell r="E345">
            <v>414911001</v>
          </cell>
          <cell r="G345">
            <v>0</v>
          </cell>
          <cell r="H345">
            <v>95776362.450000003</v>
          </cell>
          <cell r="I345">
            <v>312500985.56</v>
          </cell>
        </row>
        <row r="350">
          <cell r="C350">
            <v>62835000</v>
          </cell>
          <cell r="D350">
            <v>21917000</v>
          </cell>
          <cell r="E350">
            <v>0</v>
          </cell>
          <cell r="G350">
            <v>62834375.469999999</v>
          </cell>
          <cell r="H350">
            <v>21917000</v>
          </cell>
          <cell r="I350">
            <v>0</v>
          </cell>
        </row>
        <row r="352">
          <cell r="C352">
            <v>0</v>
          </cell>
          <cell r="D352">
            <v>5682000</v>
          </cell>
          <cell r="E352">
            <v>0</v>
          </cell>
          <cell r="G352">
            <v>0</v>
          </cell>
          <cell r="H352">
            <v>3620675.2</v>
          </cell>
          <cell r="I352">
            <v>0</v>
          </cell>
        </row>
        <row r="357">
          <cell r="C357">
            <v>119662967</v>
          </cell>
          <cell r="D357">
            <v>77392000</v>
          </cell>
          <cell r="E357">
            <v>0</v>
          </cell>
          <cell r="G357">
            <v>120359187.03</v>
          </cell>
          <cell r="H357">
            <v>77392000</v>
          </cell>
          <cell r="I357">
            <v>0</v>
          </cell>
        </row>
        <row r="359">
          <cell r="C359">
            <v>0</v>
          </cell>
          <cell r="D359">
            <v>17741600</v>
          </cell>
          <cell r="E359">
            <v>1400000</v>
          </cell>
          <cell r="G359">
            <v>0</v>
          </cell>
          <cell r="H359">
            <v>6213225</v>
          </cell>
          <cell r="I359">
            <v>0</v>
          </cell>
        </row>
        <row r="364">
          <cell r="C364">
            <v>36276310</v>
          </cell>
          <cell r="D364">
            <v>22132000</v>
          </cell>
          <cell r="E364">
            <v>0</v>
          </cell>
          <cell r="G364">
            <v>37312128.739999995</v>
          </cell>
          <cell r="H364">
            <v>20704544.120000001</v>
          </cell>
          <cell r="I364">
            <v>0</v>
          </cell>
        </row>
        <row r="366">
          <cell r="C366">
            <v>0</v>
          </cell>
          <cell r="D366">
            <v>7834000</v>
          </cell>
          <cell r="E366">
            <v>102800000</v>
          </cell>
          <cell r="G366">
            <v>0</v>
          </cell>
          <cell r="H366">
            <v>6237802.2400000002</v>
          </cell>
          <cell r="I366">
            <v>16580433.719999999</v>
          </cell>
        </row>
        <row r="395">
          <cell r="C395">
            <v>0</v>
          </cell>
          <cell r="D395">
            <v>0</v>
          </cell>
          <cell r="E395">
            <v>0</v>
          </cell>
          <cell r="G395">
            <v>0</v>
          </cell>
          <cell r="H395">
            <v>0</v>
          </cell>
          <cell r="I395">
            <v>0</v>
          </cell>
        </row>
        <row r="402">
          <cell r="C402">
            <v>0</v>
          </cell>
          <cell r="D402">
            <v>0</v>
          </cell>
          <cell r="E402">
            <v>332357.53999999998</v>
          </cell>
          <cell r="G402">
            <v>0</v>
          </cell>
          <cell r="H402">
            <v>0</v>
          </cell>
          <cell r="I402">
            <v>332357.53999999998</v>
          </cell>
        </row>
        <row r="409">
          <cell r="C409">
            <v>0</v>
          </cell>
          <cell r="D409">
            <v>0</v>
          </cell>
          <cell r="E409">
            <v>0</v>
          </cell>
          <cell r="G409">
            <v>0</v>
          </cell>
          <cell r="H409">
            <v>0</v>
          </cell>
          <cell r="I409">
            <v>0</v>
          </cell>
        </row>
        <row r="416">
          <cell r="C416">
            <v>0</v>
          </cell>
          <cell r="D416">
            <v>46631.51</v>
          </cell>
          <cell r="E416">
            <v>1970248.06</v>
          </cell>
          <cell r="G416">
            <v>0</v>
          </cell>
          <cell r="H416">
            <v>46631.51</v>
          </cell>
          <cell r="I416">
            <v>1948214.96</v>
          </cell>
        </row>
      </sheetData>
      <sheetData sheetId="16">
        <row r="14">
          <cell r="C14">
            <v>17645125</v>
          </cell>
          <cell r="D14">
            <v>1792000</v>
          </cell>
          <cell r="E14">
            <v>50616000</v>
          </cell>
          <cell r="Z14">
            <v>6492000</v>
          </cell>
          <cell r="AA14">
            <v>12503501</v>
          </cell>
          <cell r="AB14">
            <v>1202350.56</v>
          </cell>
          <cell r="AC14">
            <v>674000</v>
          </cell>
          <cell r="AD14">
            <v>535807</v>
          </cell>
          <cell r="AE14">
            <v>1498322</v>
          </cell>
          <cell r="AF14">
            <v>2997200</v>
          </cell>
          <cell r="AG14">
            <v>1395545</v>
          </cell>
          <cell r="AH14">
            <v>0</v>
          </cell>
          <cell r="AJ14">
            <v>11999000</v>
          </cell>
          <cell r="AK14">
            <v>22824827</v>
          </cell>
          <cell r="AL14">
            <v>2049285</v>
          </cell>
          <cell r="AM14">
            <v>1132000</v>
          </cell>
          <cell r="AN14">
            <v>903696</v>
          </cell>
          <cell r="AO14">
            <v>2544361</v>
          </cell>
          <cell r="AP14">
            <v>5275000</v>
          </cell>
          <cell r="AQ14">
            <v>2352000</v>
          </cell>
          <cell r="AR14">
            <v>0</v>
          </cell>
          <cell r="AT14">
            <v>759992</v>
          </cell>
          <cell r="AU14">
            <v>2490527</v>
          </cell>
          <cell r="AV14">
            <v>291730</v>
          </cell>
          <cell r="AW14">
            <v>0</v>
          </cell>
          <cell r="AX14">
            <v>0</v>
          </cell>
          <cell r="AY14">
            <v>74469</v>
          </cell>
          <cell r="AZ14">
            <v>0</v>
          </cell>
          <cell r="BA14">
            <v>0</v>
          </cell>
          <cell r="BB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</row>
        <row r="15">
          <cell r="C15">
            <v>17645125</v>
          </cell>
          <cell r="D15">
            <v>1792000</v>
          </cell>
          <cell r="E15">
            <v>50616000.000000007</v>
          </cell>
          <cell r="Z15">
            <v>6344161.1900000004</v>
          </cell>
          <cell r="AA15">
            <v>12253481.6</v>
          </cell>
          <cell r="AB15">
            <v>1199536.43</v>
          </cell>
          <cell r="AC15">
            <v>674000</v>
          </cell>
          <cell r="AD15">
            <v>528432.04</v>
          </cell>
          <cell r="AE15">
            <v>1491228.92</v>
          </cell>
          <cell r="AF15">
            <v>2997200</v>
          </cell>
          <cell r="AG15">
            <v>1398651.46</v>
          </cell>
          <cell r="AH15">
            <v>0</v>
          </cell>
          <cell r="AJ15">
            <v>11724564.550000001</v>
          </cell>
          <cell r="AK15">
            <v>22823865.460000005</v>
          </cell>
          <cell r="AL15">
            <v>2049285</v>
          </cell>
          <cell r="AM15">
            <v>1132000</v>
          </cell>
          <cell r="AN15">
            <v>903695.57</v>
          </cell>
          <cell r="AO15">
            <v>2544361</v>
          </cell>
          <cell r="AP15">
            <v>5260000</v>
          </cell>
          <cell r="AQ15">
            <v>2351036.87</v>
          </cell>
          <cell r="AR15">
            <v>0</v>
          </cell>
          <cell r="AT15">
            <v>759992</v>
          </cell>
          <cell r="AU15">
            <v>2484149.0300000003</v>
          </cell>
          <cell r="AV15">
            <v>289730</v>
          </cell>
          <cell r="AW15">
            <v>0</v>
          </cell>
          <cell r="AX15">
            <v>0</v>
          </cell>
          <cell r="AY15">
            <v>74469</v>
          </cell>
          <cell r="AZ15">
            <v>0</v>
          </cell>
          <cell r="BA15">
            <v>0</v>
          </cell>
          <cell r="BB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</row>
        <row r="50">
          <cell r="C50">
            <v>10666000</v>
          </cell>
          <cell r="D50">
            <v>5396000</v>
          </cell>
          <cell r="E50">
            <v>29158000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D50">
            <v>0</v>
          </cell>
          <cell r="BE50">
            <v>7200000</v>
          </cell>
          <cell r="BF50">
            <v>0</v>
          </cell>
          <cell r="BG50">
            <v>0</v>
          </cell>
          <cell r="BH50">
            <v>0</v>
          </cell>
          <cell r="BI50">
            <v>1100000</v>
          </cell>
          <cell r="BJ50">
            <v>0</v>
          </cell>
          <cell r="BK50">
            <v>0</v>
          </cell>
          <cell r="BL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</row>
        <row r="51">
          <cell r="C51">
            <v>10073250.51</v>
          </cell>
          <cell r="D51">
            <v>5376674.9199999999</v>
          </cell>
          <cell r="E51">
            <v>28977213.990000002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D51">
            <v>0</v>
          </cell>
          <cell r="BE51">
            <v>1775503.0699999998</v>
          </cell>
          <cell r="BF51">
            <v>0</v>
          </cell>
          <cell r="BG51">
            <v>0</v>
          </cell>
          <cell r="BH51">
            <v>0</v>
          </cell>
          <cell r="BI51">
            <v>999986.75</v>
          </cell>
          <cell r="BJ51">
            <v>0</v>
          </cell>
          <cell r="BK51">
            <v>0</v>
          </cell>
          <cell r="BL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</row>
        <row r="142">
          <cell r="C142">
            <v>1463873.15</v>
          </cell>
          <cell r="D142">
            <v>0</v>
          </cell>
          <cell r="E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</row>
        <row r="143">
          <cell r="C143">
            <v>1402976</v>
          </cell>
          <cell r="D143">
            <v>0</v>
          </cell>
          <cell r="E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</row>
        <row r="179">
          <cell r="CK179">
            <v>141009520.82999998</v>
          </cell>
          <cell r="CL179">
            <v>7814891.5899999952</v>
          </cell>
          <cell r="CM179">
            <v>827533.87000000221</v>
          </cell>
          <cell r="CN179">
            <v>324072.18000000017</v>
          </cell>
          <cell r="CO179">
            <v>2227175.4899999998</v>
          </cell>
          <cell r="CP179">
            <v>73160182.25</v>
          </cell>
          <cell r="CQ179">
            <v>62870133.939999998</v>
          </cell>
          <cell r="CR179">
            <v>166232383.41</v>
          </cell>
          <cell r="CS179">
            <v>691000</v>
          </cell>
          <cell r="CT179">
            <v>455156893.55999994</v>
          </cell>
        </row>
        <row r="186">
          <cell r="C186">
            <v>0</v>
          </cell>
          <cell r="D186">
            <v>0</v>
          </cell>
          <cell r="E186">
            <v>44650</v>
          </cell>
          <cell r="BD186">
            <v>0</v>
          </cell>
          <cell r="BE186">
            <v>8630711.5500000007</v>
          </cell>
          <cell r="BF186">
            <v>500000</v>
          </cell>
          <cell r="BG186">
            <v>0</v>
          </cell>
          <cell r="BH186">
            <v>0</v>
          </cell>
          <cell r="BI186">
            <v>1627379</v>
          </cell>
          <cell r="BJ186">
            <v>1250000</v>
          </cell>
          <cell r="BK186">
            <v>1000000</v>
          </cell>
          <cell r="BL186">
            <v>0</v>
          </cell>
        </row>
        <row r="187">
          <cell r="C187">
            <v>0</v>
          </cell>
          <cell r="D187">
            <v>0</v>
          </cell>
          <cell r="E187">
            <v>44650</v>
          </cell>
          <cell r="BD187">
            <v>0</v>
          </cell>
          <cell r="BE187">
            <v>8402896.8000000007</v>
          </cell>
          <cell r="BF187">
            <v>485589</v>
          </cell>
          <cell r="BG187">
            <v>0</v>
          </cell>
          <cell r="BH187">
            <v>0</v>
          </cell>
          <cell r="BI187">
            <v>732529</v>
          </cell>
          <cell r="BJ187">
            <v>1250000.0000000002</v>
          </cell>
          <cell r="BK187">
            <v>997810.9</v>
          </cell>
          <cell r="BL187">
            <v>0</v>
          </cell>
        </row>
        <row r="278">
          <cell r="C278">
            <v>1949.93</v>
          </cell>
          <cell r="D278">
            <v>0</v>
          </cell>
          <cell r="E278">
            <v>0</v>
          </cell>
          <cell r="BD278">
            <v>0</v>
          </cell>
          <cell r="BE278">
            <v>1700000</v>
          </cell>
          <cell r="BF278">
            <v>1700000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</row>
        <row r="279">
          <cell r="C279">
            <v>1949.93</v>
          </cell>
          <cell r="D279">
            <v>0</v>
          </cell>
          <cell r="E279">
            <v>0</v>
          </cell>
          <cell r="BD279">
            <v>0</v>
          </cell>
          <cell r="BE279">
            <v>1697000</v>
          </cell>
          <cell r="BF279">
            <v>1609280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</row>
        <row r="315">
          <cell r="CK315">
            <v>0</v>
          </cell>
          <cell r="CL315">
            <v>238440.06999999937</v>
          </cell>
          <cell r="CM315">
            <v>312511.9499999999</v>
          </cell>
          <cell r="CN315">
            <v>1.3000000000029104</v>
          </cell>
          <cell r="CO315">
            <v>6.7999999999883585</v>
          </cell>
          <cell r="CP315">
            <v>3865181.4299999988</v>
          </cell>
          <cell r="CQ315">
            <v>0</v>
          </cell>
          <cell r="CR315">
            <v>765039.62999999453</v>
          </cell>
          <cell r="CS315">
            <v>0</v>
          </cell>
          <cell r="CT315">
            <v>5181181.1799999923</v>
          </cell>
        </row>
        <row r="346">
          <cell r="C346">
            <v>0</v>
          </cell>
          <cell r="D346">
            <v>123227879</v>
          </cell>
          <cell r="E346">
            <v>301850000</v>
          </cell>
          <cell r="G346">
            <v>0</v>
          </cell>
          <cell r="H346">
            <v>97868738.75</v>
          </cell>
          <cell r="I346">
            <v>187475651.41</v>
          </cell>
        </row>
        <row r="351">
          <cell r="C351">
            <v>116657176</v>
          </cell>
          <cell r="D351">
            <v>44862000</v>
          </cell>
          <cell r="E351">
            <v>0</v>
          </cell>
          <cell r="G351">
            <v>116657175.99999999</v>
          </cell>
          <cell r="H351">
            <v>44862000</v>
          </cell>
          <cell r="I351">
            <v>0</v>
          </cell>
        </row>
        <row r="353">
          <cell r="C353">
            <v>0</v>
          </cell>
          <cell r="D353">
            <v>21045693</v>
          </cell>
          <cell r="E353">
            <v>0</v>
          </cell>
          <cell r="G353">
            <v>0</v>
          </cell>
          <cell r="H353">
            <v>18912657.25</v>
          </cell>
          <cell r="I353">
            <v>0</v>
          </cell>
        </row>
        <row r="358">
          <cell r="C358">
            <v>11739989.439999999</v>
          </cell>
          <cell r="D358">
            <v>13057000</v>
          </cell>
          <cell r="E358">
            <v>0</v>
          </cell>
          <cell r="G358">
            <v>11739989.439999999</v>
          </cell>
          <cell r="H358">
            <v>12982460.239999998</v>
          </cell>
          <cell r="I358">
            <v>0</v>
          </cell>
        </row>
        <row r="360">
          <cell r="C360">
            <v>0</v>
          </cell>
          <cell r="D360">
            <v>5930000</v>
          </cell>
          <cell r="E360">
            <v>0</v>
          </cell>
          <cell r="G360">
            <v>0</v>
          </cell>
          <cell r="H360">
            <v>5181820.0199999996</v>
          </cell>
          <cell r="I360">
            <v>0</v>
          </cell>
        </row>
        <row r="365">
          <cell r="C365">
            <v>6695000</v>
          </cell>
          <cell r="D365">
            <v>4480000</v>
          </cell>
          <cell r="E365">
            <v>0</v>
          </cell>
          <cell r="G365">
            <v>6695000</v>
          </cell>
          <cell r="H365">
            <v>4480000</v>
          </cell>
          <cell r="I365">
            <v>0</v>
          </cell>
        </row>
        <row r="367">
          <cell r="C367">
            <v>0</v>
          </cell>
          <cell r="D367">
            <v>1930000</v>
          </cell>
          <cell r="E367">
            <v>0</v>
          </cell>
          <cell r="G367">
            <v>0</v>
          </cell>
          <cell r="H367">
            <v>1605927.8199999998</v>
          </cell>
          <cell r="I367">
            <v>0</v>
          </cell>
        </row>
        <row r="371">
          <cell r="C371">
            <v>5211000</v>
          </cell>
          <cell r="D371">
            <v>2619000</v>
          </cell>
          <cell r="E371">
            <v>0</v>
          </cell>
          <cell r="G371">
            <v>5210998.1400000006</v>
          </cell>
          <cell r="H371">
            <v>2618992.96</v>
          </cell>
          <cell r="I371">
            <v>0</v>
          </cell>
        </row>
        <row r="373">
          <cell r="C373">
            <v>0</v>
          </cell>
          <cell r="D373">
            <v>3990000</v>
          </cell>
          <cell r="E373">
            <v>0</v>
          </cell>
          <cell r="G373">
            <v>0</v>
          </cell>
          <cell r="H373">
            <v>1770208.8</v>
          </cell>
          <cell r="I373">
            <v>0</v>
          </cell>
        </row>
        <row r="377">
          <cell r="C377">
            <v>14089145</v>
          </cell>
          <cell r="D377">
            <v>9482000</v>
          </cell>
          <cell r="E377">
            <v>0</v>
          </cell>
          <cell r="G377">
            <v>14089117.289999999</v>
          </cell>
          <cell r="H377">
            <v>9357756.2899999991</v>
          </cell>
          <cell r="I377">
            <v>0</v>
          </cell>
        </row>
        <row r="379">
          <cell r="C379">
            <v>0</v>
          </cell>
          <cell r="D379">
            <v>1650000</v>
          </cell>
          <cell r="E379">
            <v>72000000</v>
          </cell>
          <cell r="G379">
            <v>0</v>
          </cell>
          <cell r="H379">
            <v>721195.5</v>
          </cell>
          <cell r="I379">
            <v>0</v>
          </cell>
        </row>
        <row r="383">
          <cell r="C383">
            <v>28764656</v>
          </cell>
          <cell r="D383">
            <v>26752000</v>
          </cell>
          <cell r="E383">
            <v>0</v>
          </cell>
          <cell r="G383">
            <v>28764656</v>
          </cell>
          <cell r="H383">
            <v>26751520.43</v>
          </cell>
          <cell r="I383">
            <v>0</v>
          </cell>
        </row>
        <row r="385">
          <cell r="C385">
            <v>0</v>
          </cell>
          <cell r="D385">
            <v>1530000</v>
          </cell>
          <cell r="E385">
            <v>62000000</v>
          </cell>
          <cell r="G385">
            <v>0</v>
          </cell>
          <cell r="H385">
            <v>675345.63</v>
          </cell>
          <cell r="I385">
            <v>0</v>
          </cell>
        </row>
        <row r="389">
          <cell r="C389">
            <v>14046443</v>
          </cell>
          <cell r="D389">
            <v>22634000</v>
          </cell>
          <cell r="E389">
            <v>0</v>
          </cell>
          <cell r="G389">
            <v>13959437.620000001</v>
          </cell>
          <cell r="H389">
            <v>22259735.729999997</v>
          </cell>
          <cell r="I389">
            <v>0</v>
          </cell>
        </row>
        <row r="391">
          <cell r="C391">
            <v>0</v>
          </cell>
          <cell r="D391">
            <v>2090000</v>
          </cell>
          <cell r="E391">
            <v>164700000</v>
          </cell>
          <cell r="G391">
            <v>0</v>
          </cell>
          <cell r="H391">
            <v>1016742.91</v>
          </cell>
          <cell r="I391">
            <v>0</v>
          </cell>
        </row>
        <row r="395">
          <cell r="C395">
            <v>0</v>
          </cell>
          <cell r="D395">
            <v>691000</v>
          </cell>
          <cell r="E395">
            <v>0</v>
          </cell>
          <cell r="G395">
            <v>0</v>
          </cell>
          <cell r="H395">
            <v>0</v>
          </cell>
          <cell r="I395">
            <v>0</v>
          </cell>
        </row>
        <row r="397">
          <cell r="C397">
            <v>0</v>
          </cell>
          <cell r="D397">
            <v>0</v>
          </cell>
          <cell r="E397">
            <v>0</v>
          </cell>
          <cell r="G397">
            <v>0</v>
          </cell>
          <cell r="H397">
            <v>0</v>
          </cell>
          <cell r="I397">
            <v>0</v>
          </cell>
        </row>
        <row r="426">
          <cell r="C426">
            <v>0</v>
          </cell>
          <cell r="D426">
            <v>44650</v>
          </cell>
          <cell r="E426">
            <v>1949.93</v>
          </cell>
          <cell r="G426">
            <v>0</v>
          </cell>
          <cell r="H426">
            <v>44650</v>
          </cell>
          <cell r="I426">
            <v>1949.93</v>
          </cell>
        </row>
        <row r="433">
          <cell r="C433">
            <v>0</v>
          </cell>
          <cell r="D433">
            <v>0</v>
          </cell>
          <cell r="E433">
            <v>14000000</v>
          </cell>
          <cell r="G433">
            <v>0</v>
          </cell>
          <cell r="H433">
            <v>0</v>
          </cell>
          <cell r="I433">
            <v>13996561.98</v>
          </cell>
        </row>
        <row r="440">
          <cell r="C440">
            <v>0</v>
          </cell>
          <cell r="D440">
            <v>68572.25</v>
          </cell>
          <cell r="E440">
            <v>10000000</v>
          </cell>
          <cell r="G440">
            <v>0</v>
          </cell>
          <cell r="H440">
            <v>62785.95</v>
          </cell>
          <cell r="I440">
            <v>9993526.7400000002</v>
          </cell>
        </row>
        <row r="447">
          <cell r="C447">
            <v>0</v>
          </cell>
          <cell r="D447">
            <v>0</v>
          </cell>
          <cell r="E447">
            <v>0</v>
          </cell>
          <cell r="G447">
            <v>0</v>
          </cell>
          <cell r="H447">
            <v>0</v>
          </cell>
          <cell r="I447">
            <v>0</v>
          </cell>
        </row>
        <row r="453">
          <cell r="C453">
            <v>0</v>
          </cell>
          <cell r="D453">
            <v>0</v>
          </cell>
          <cell r="E453">
            <v>2500000</v>
          </cell>
          <cell r="G453">
            <v>0</v>
          </cell>
          <cell r="H453">
            <v>0</v>
          </cell>
          <cell r="I453">
            <v>2500000</v>
          </cell>
        </row>
        <row r="459">
          <cell r="C459">
            <v>0</v>
          </cell>
          <cell r="D459">
            <v>22695.759999999998</v>
          </cell>
          <cell r="E459">
            <v>0</v>
          </cell>
          <cell r="G459">
            <v>0</v>
          </cell>
          <cell r="H459">
            <v>22609.15</v>
          </cell>
          <cell r="I459">
            <v>0</v>
          </cell>
        </row>
        <row r="465">
          <cell r="C465">
            <v>0</v>
          </cell>
          <cell r="D465">
            <v>0</v>
          </cell>
          <cell r="E465">
            <v>0</v>
          </cell>
          <cell r="G465">
            <v>0</v>
          </cell>
          <cell r="H465">
            <v>0</v>
          </cell>
          <cell r="I465">
            <v>0</v>
          </cell>
        </row>
        <row r="471">
          <cell r="C471">
            <v>0</v>
          </cell>
          <cell r="D471">
            <v>470062.29</v>
          </cell>
          <cell r="E471">
            <v>0</v>
          </cell>
          <cell r="G471">
            <v>0</v>
          </cell>
          <cell r="H471">
            <v>431478.88999999996</v>
          </cell>
          <cell r="I471">
            <v>0</v>
          </cell>
        </row>
        <row r="477">
          <cell r="C477">
            <v>0</v>
          </cell>
          <cell r="D477">
            <v>0</v>
          </cell>
          <cell r="E477">
            <v>0</v>
          </cell>
          <cell r="G477">
            <v>0</v>
          </cell>
          <cell r="H477">
            <v>0</v>
          </cell>
          <cell r="I477">
            <v>0</v>
          </cell>
        </row>
      </sheetData>
      <sheetData sheetId="17">
        <row r="14">
          <cell r="C14">
            <v>19021000</v>
          </cell>
          <cell r="D14">
            <v>1760000</v>
          </cell>
          <cell r="E14">
            <v>69882000</v>
          </cell>
          <cell r="N14">
            <v>9251000</v>
          </cell>
          <cell r="O14">
            <v>12350972</v>
          </cell>
          <cell r="P14">
            <v>972000</v>
          </cell>
          <cell r="R14">
            <v>16181000</v>
          </cell>
          <cell r="S14">
            <v>23474986</v>
          </cell>
          <cell r="T14">
            <v>1539000</v>
          </cell>
          <cell r="V14">
            <v>445100</v>
          </cell>
          <cell r="W14">
            <v>1353622</v>
          </cell>
          <cell r="X14">
            <v>1305248</v>
          </cell>
          <cell r="Z14">
            <v>0</v>
          </cell>
          <cell r="AA14">
            <v>0</v>
          </cell>
          <cell r="AB14">
            <v>0</v>
          </cell>
          <cell r="AD14">
            <v>0</v>
          </cell>
          <cell r="AE14">
            <v>0</v>
          </cell>
          <cell r="AF14">
            <v>0</v>
          </cell>
        </row>
        <row r="15">
          <cell r="C15">
            <v>19005929.219999999</v>
          </cell>
          <cell r="D15">
            <v>1753386.16</v>
          </cell>
          <cell r="E15">
            <v>69836217.629999995</v>
          </cell>
          <cell r="N15">
            <v>8954421.6999999993</v>
          </cell>
          <cell r="O15">
            <v>11986145.380000001</v>
          </cell>
          <cell r="P15">
            <v>877807.76</v>
          </cell>
          <cell r="R15">
            <v>16170432.5</v>
          </cell>
          <cell r="S15">
            <v>23474986</v>
          </cell>
          <cell r="T15">
            <v>1539000</v>
          </cell>
          <cell r="V15">
            <v>445099.66</v>
          </cell>
          <cell r="W15">
            <v>1353619.28</v>
          </cell>
          <cell r="X15">
            <v>1305247.82</v>
          </cell>
          <cell r="Z15">
            <v>0</v>
          </cell>
          <cell r="AA15">
            <v>0</v>
          </cell>
          <cell r="AB15">
            <v>0</v>
          </cell>
          <cell r="AD15">
            <v>0</v>
          </cell>
          <cell r="AE15">
            <v>0</v>
          </cell>
          <cell r="AF15">
            <v>0</v>
          </cell>
        </row>
        <row r="50">
          <cell r="C50">
            <v>10167000</v>
          </cell>
          <cell r="D50">
            <v>3805000</v>
          </cell>
          <cell r="E50">
            <v>29472000</v>
          </cell>
          <cell r="N50">
            <v>0</v>
          </cell>
          <cell r="O50">
            <v>0</v>
          </cell>
          <cell r="P50">
            <v>0</v>
          </cell>
          <cell r="R50">
            <v>0</v>
          </cell>
          <cell r="S50">
            <v>0</v>
          </cell>
          <cell r="T50">
            <v>0</v>
          </cell>
          <cell r="V50">
            <v>0</v>
          </cell>
          <cell r="W50">
            <v>0</v>
          </cell>
          <cell r="X50">
            <v>0</v>
          </cell>
          <cell r="Z50">
            <v>0</v>
          </cell>
          <cell r="AA50">
            <v>18500000</v>
          </cell>
          <cell r="AB50">
            <v>300000</v>
          </cell>
          <cell r="AD50">
            <v>0</v>
          </cell>
          <cell r="AE50">
            <v>0</v>
          </cell>
          <cell r="AF50">
            <v>0</v>
          </cell>
        </row>
        <row r="51">
          <cell r="C51">
            <v>10116883.9</v>
          </cell>
          <cell r="D51">
            <v>3758207.47</v>
          </cell>
          <cell r="E51">
            <v>29095094.27</v>
          </cell>
          <cell r="N51">
            <v>0</v>
          </cell>
          <cell r="O51">
            <v>0</v>
          </cell>
          <cell r="P51">
            <v>0</v>
          </cell>
          <cell r="R51">
            <v>0</v>
          </cell>
          <cell r="S51">
            <v>0</v>
          </cell>
          <cell r="T51">
            <v>0</v>
          </cell>
          <cell r="V51">
            <v>0</v>
          </cell>
          <cell r="W51">
            <v>0</v>
          </cell>
          <cell r="X51">
            <v>0</v>
          </cell>
          <cell r="Z51">
            <v>0</v>
          </cell>
          <cell r="AA51">
            <v>15997896</v>
          </cell>
          <cell r="AB51">
            <v>300000</v>
          </cell>
          <cell r="AD51">
            <v>0</v>
          </cell>
          <cell r="AE51">
            <v>0</v>
          </cell>
          <cell r="AF51">
            <v>0</v>
          </cell>
        </row>
        <row r="142">
          <cell r="C142">
            <v>0</v>
          </cell>
          <cell r="D142">
            <v>0</v>
          </cell>
          <cell r="E142">
            <v>0</v>
          </cell>
          <cell r="N142">
            <v>0</v>
          </cell>
          <cell r="O142">
            <v>0</v>
          </cell>
          <cell r="P142">
            <v>0</v>
          </cell>
          <cell r="R142">
            <v>0</v>
          </cell>
          <cell r="S142">
            <v>0</v>
          </cell>
          <cell r="T142">
            <v>0</v>
          </cell>
          <cell r="V142">
            <v>0</v>
          </cell>
          <cell r="W142">
            <v>0</v>
          </cell>
          <cell r="X142">
            <v>0</v>
          </cell>
          <cell r="Z142">
            <v>0</v>
          </cell>
          <cell r="AA142">
            <v>0</v>
          </cell>
          <cell r="AB142">
            <v>0</v>
          </cell>
          <cell r="AD142">
            <v>0</v>
          </cell>
          <cell r="AE142">
            <v>0</v>
          </cell>
          <cell r="AF142">
            <v>0</v>
          </cell>
        </row>
        <row r="143">
          <cell r="C143">
            <v>0</v>
          </cell>
          <cell r="D143">
            <v>0</v>
          </cell>
          <cell r="E143">
            <v>0</v>
          </cell>
          <cell r="N143">
            <v>0</v>
          </cell>
          <cell r="O143">
            <v>0</v>
          </cell>
          <cell r="P143">
            <v>0</v>
          </cell>
          <cell r="R143">
            <v>0</v>
          </cell>
          <cell r="S143">
            <v>0</v>
          </cell>
          <cell r="T143">
            <v>0</v>
          </cell>
          <cell r="V143">
            <v>0</v>
          </cell>
          <cell r="W143">
            <v>0</v>
          </cell>
          <cell r="X143">
            <v>0</v>
          </cell>
          <cell r="Z143">
            <v>0</v>
          </cell>
          <cell r="AA143">
            <v>0</v>
          </cell>
          <cell r="AB143">
            <v>0</v>
          </cell>
          <cell r="AD143">
            <v>0</v>
          </cell>
          <cell r="AE143">
            <v>0</v>
          </cell>
          <cell r="AF143">
            <v>0</v>
          </cell>
        </row>
        <row r="179">
          <cell r="AO179">
            <v>400978213.47000003</v>
          </cell>
          <cell r="AP179">
            <v>4899937.2400000095</v>
          </cell>
          <cell r="AQ179">
            <v>1224192.4200000018</v>
          </cell>
          <cell r="AR179">
            <v>407102343.13</v>
          </cell>
        </row>
        <row r="186">
          <cell r="C186">
            <v>214114.33</v>
          </cell>
          <cell r="D186">
            <v>119705.65</v>
          </cell>
          <cell r="E186">
            <v>1264984.3500000001</v>
          </cell>
          <cell r="Z186">
            <v>0</v>
          </cell>
          <cell r="AA186">
            <v>15607019.310000001</v>
          </cell>
          <cell r="AB186">
            <v>100000</v>
          </cell>
        </row>
        <row r="187">
          <cell r="C187">
            <v>214114.33</v>
          </cell>
          <cell r="D187">
            <v>119705</v>
          </cell>
          <cell r="E187">
            <v>1264984.3500000001</v>
          </cell>
          <cell r="Z187">
            <v>0</v>
          </cell>
          <cell r="AA187">
            <v>15607019.310000001</v>
          </cell>
          <cell r="AB187">
            <v>100000</v>
          </cell>
        </row>
        <row r="278">
          <cell r="C278">
            <v>0</v>
          </cell>
          <cell r="D278">
            <v>0</v>
          </cell>
          <cell r="E278">
            <v>0</v>
          </cell>
          <cell r="Z278">
            <v>0</v>
          </cell>
          <cell r="AA278">
            <v>0</v>
          </cell>
          <cell r="AB278">
            <v>0</v>
          </cell>
        </row>
        <row r="279">
          <cell r="C279">
            <v>0</v>
          </cell>
          <cell r="D279">
            <v>0</v>
          </cell>
          <cell r="E279">
            <v>0</v>
          </cell>
          <cell r="Z279">
            <v>0</v>
          </cell>
          <cell r="AA279">
            <v>0</v>
          </cell>
          <cell r="AB279">
            <v>0</v>
          </cell>
        </row>
        <row r="315">
          <cell r="AO315">
            <v>7532559.9900000095</v>
          </cell>
          <cell r="AP315">
            <v>665043.12000000477</v>
          </cell>
          <cell r="AQ315">
            <v>0</v>
          </cell>
          <cell r="AR315">
            <v>8197603.1100000143</v>
          </cell>
        </row>
        <row r="346">
          <cell r="C346">
            <v>0</v>
          </cell>
          <cell r="D346">
            <v>126692239.5</v>
          </cell>
          <cell r="E346">
            <v>677433000</v>
          </cell>
          <cell r="G346">
            <v>0</v>
          </cell>
          <cell r="H346">
            <v>51186358.270000003</v>
          </cell>
          <cell r="I346">
            <v>352809095.25</v>
          </cell>
        </row>
        <row r="351">
          <cell r="C351">
            <v>115287375</v>
          </cell>
          <cell r="D351">
            <v>43516000</v>
          </cell>
          <cell r="E351">
            <v>0</v>
          </cell>
          <cell r="G351">
            <v>115287374.16</v>
          </cell>
          <cell r="H351">
            <v>43515999.789999999</v>
          </cell>
          <cell r="I351">
            <v>0</v>
          </cell>
        </row>
        <row r="353">
          <cell r="C353">
            <v>0</v>
          </cell>
          <cell r="D353">
            <v>11936465</v>
          </cell>
          <cell r="E353">
            <v>0</v>
          </cell>
          <cell r="G353">
            <v>0</v>
          </cell>
          <cell r="H353">
            <v>9903462.1500000004</v>
          </cell>
          <cell r="I353">
            <v>0</v>
          </cell>
        </row>
        <row r="358">
          <cell r="C358">
            <v>9929000</v>
          </cell>
          <cell r="D358">
            <v>4996000</v>
          </cell>
          <cell r="E358">
            <v>0</v>
          </cell>
          <cell r="G358">
            <v>9929000</v>
          </cell>
          <cell r="H358">
            <v>4996000</v>
          </cell>
          <cell r="I358">
            <v>0</v>
          </cell>
        </row>
        <row r="360">
          <cell r="C360">
            <v>0</v>
          </cell>
          <cell r="D360">
            <v>2070000</v>
          </cell>
          <cell r="E360">
            <v>0</v>
          </cell>
          <cell r="G360">
            <v>0</v>
          </cell>
          <cell r="H360">
            <v>940000</v>
          </cell>
          <cell r="I360">
            <v>0</v>
          </cell>
        </row>
        <row r="389">
          <cell r="C389">
            <v>0</v>
          </cell>
          <cell r="D389">
            <v>1598804.33</v>
          </cell>
          <cell r="E389">
            <v>0</v>
          </cell>
          <cell r="G389">
            <v>0</v>
          </cell>
          <cell r="H389">
            <v>1598803.6800000002</v>
          </cell>
          <cell r="I389">
            <v>0</v>
          </cell>
        </row>
        <row r="396">
          <cell r="C396">
            <v>0</v>
          </cell>
          <cell r="D396">
            <v>303000</v>
          </cell>
          <cell r="E396">
            <v>10000000</v>
          </cell>
          <cell r="G396">
            <v>0</v>
          </cell>
          <cell r="H396">
            <v>303000</v>
          </cell>
          <cell r="I396">
            <v>10000000</v>
          </cell>
        </row>
        <row r="403">
          <cell r="C403">
            <v>0</v>
          </cell>
          <cell r="D403">
            <v>45500</v>
          </cell>
          <cell r="E403">
            <v>0</v>
          </cell>
          <cell r="H403">
            <v>45500</v>
          </cell>
          <cell r="I403">
            <v>0</v>
          </cell>
        </row>
      </sheetData>
      <sheetData sheetId="18">
        <row r="14">
          <cell r="C14">
            <v>23462171.91</v>
          </cell>
          <cell r="D14">
            <v>1785018.97</v>
          </cell>
          <cell r="E14">
            <v>37745947.439999998</v>
          </cell>
          <cell r="V14">
            <v>6332000</v>
          </cell>
          <cell r="W14">
            <v>20406530</v>
          </cell>
          <cell r="X14">
            <v>10157000</v>
          </cell>
          <cell r="Y14">
            <v>1524900</v>
          </cell>
          <cell r="Z14">
            <v>1393059</v>
          </cell>
          <cell r="AA14">
            <v>908077</v>
          </cell>
          <cell r="AB14">
            <v>1125038</v>
          </cell>
          <cell r="AD14">
            <v>9258861.6799999997</v>
          </cell>
          <cell r="AE14">
            <v>36169000</v>
          </cell>
          <cell r="AF14">
            <v>18963000</v>
          </cell>
          <cell r="AG14">
            <v>2760000</v>
          </cell>
          <cell r="AH14">
            <v>2336000</v>
          </cell>
          <cell r="AI14">
            <v>1619000</v>
          </cell>
          <cell r="AJ14">
            <v>1980000</v>
          </cell>
          <cell r="AL14">
            <v>136793</v>
          </cell>
          <cell r="AM14">
            <v>5013453</v>
          </cell>
          <cell r="AN14">
            <v>1332170</v>
          </cell>
          <cell r="AO14">
            <v>0</v>
          </cell>
          <cell r="AP14">
            <v>1709310</v>
          </cell>
          <cell r="AQ14">
            <v>323087</v>
          </cell>
          <cell r="AR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B14">
            <v>0</v>
          </cell>
          <cell r="BC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</row>
        <row r="15">
          <cell r="C15">
            <v>23462171.91</v>
          </cell>
          <cell r="D15">
            <v>1785018.97</v>
          </cell>
          <cell r="E15">
            <v>37745947.439999998</v>
          </cell>
          <cell r="V15">
            <v>6094323.5</v>
          </cell>
          <cell r="W15">
            <v>19485754.370000001</v>
          </cell>
          <cell r="X15">
            <v>10059881.65</v>
          </cell>
          <cell r="Y15">
            <v>1536274.62</v>
          </cell>
          <cell r="Z15">
            <v>1263380.73</v>
          </cell>
          <cell r="AA15">
            <v>908077</v>
          </cell>
          <cell r="AB15">
            <v>1066451</v>
          </cell>
          <cell r="AD15">
            <v>9255367.7899999991</v>
          </cell>
          <cell r="AE15">
            <v>33440854.460000001</v>
          </cell>
          <cell r="AF15">
            <v>18812999.09</v>
          </cell>
          <cell r="AG15">
            <v>2750000</v>
          </cell>
          <cell r="AH15">
            <v>2336000</v>
          </cell>
          <cell r="AI15">
            <v>1619000</v>
          </cell>
          <cell r="AJ15">
            <v>1980000</v>
          </cell>
          <cell r="AL15">
            <v>136792.01999999999</v>
          </cell>
          <cell r="AM15">
            <v>5060887.43</v>
          </cell>
          <cell r="AN15">
            <v>1341080.3799999999</v>
          </cell>
          <cell r="AO15">
            <v>0</v>
          </cell>
          <cell r="AP15">
            <v>1709307.95</v>
          </cell>
          <cell r="AQ15">
            <v>323087</v>
          </cell>
          <cell r="AR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B15">
            <v>0</v>
          </cell>
          <cell r="BC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</row>
        <row r="50">
          <cell r="C50">
            <v>13846000</v>
          </cell>
          <cell r="D50">
            <v>4141000</v>
          </cell>
          <cell r="E50">
            <v>30592000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T50">
            <v>0</v>
          </cell>
          <cell r="AU50">
            <v>52939948</v>
          </cell>
          <cell r="AV50">
            <v>1010000</v>
          </cell>
          <cell r="AW50">
            <v>0</v>
          </cell>
          <cell r="AX50">
            <v>2500000</v>
          </cell>
          <cell r="AY50">
            <v>0</v>
          </cell>
          <cell r="AZ50">
            <v>400000</v>
          </cell>
          <cell r="BB50">
            <v>0</v>
          </cell>
          <cell r="BC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</row>
        <row r="51">
          <cell r="C51">
            <v>13652521.210000001</v>
          </cell>
          <cell r="D51">
            <v>4141000</v>
          </cell>
          <cell r="E51">
            <v>30374756.239999998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T51">
            <v>0</v>
          </cell>
          <cell r="AU51">
            <v>12312414.769999998</v>
          </cell>
          <cell r="AV51">
            <v>1004076.8</v>
          </cell>
          <cell r="AW51">
            <v>0</v>
          </cell>
          <cell r="AX51">
            <v>2042526.5</v>
          </cell>
          <cell r="AY51">
            <v>0</v>
          </cell>
          <cell r="AZ51">
            <v>0</v>
          </cell>
          <cell r="BB51">
            <v>0</v>
          </cell>
          <cell r="BC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</row>
        <row r="142">
          <cell r="C142">
            <v>0</v>
          </cell>
          <cell r="D142">
            <v>0</v>
          </cell>
          <cell r="E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60000</v>
          </cell>
          <cell r="BB142">
            <v>0</v>
          </cell>
          <cell r="BC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</row>
        <row r="143">
          <cell r="C143">
            <v>0</v>
          </cell>
          <cell r="D143">
            <v>0</v>
          </cell>
          <cell r="E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B143">
            <v>0</v>
          </cell>
          <cell r="BC143">
            <v>0</v>
          </cell>
          <cell r="BE143">
            <v>0</v>
          </cell>
          <cell r="BF143">
            <v>0</v>
          </cell>
          <cell r="BG143">
            <v>0</v>
          </cell>
        </row>
        <row r="179">
          <cell r="BU179">
            <v>280796848.54000002</v>
          </cell>
          <cell r="BV179">
            <v>66416489.049999982</v>
          </cell>
          <cell r="BW179">
            <v>5474061.6699999748</v>
          </cell>
          <cell r="BX179">
            <v>405609.39999999956</v>
          </cell>
          <cell r="BY179">
            <v>1892520.2599999991</v>
          </cell>
          <cell r="BZ179">
            <v>6170765.0199999996</v>
          </cell>
          <cell r="CA179">
            <v>11341267.060000002</v>
          </cell>
          <cell r="CB179">
            <v>372497561</v>
          </cell>
        </row>
        <row r="187">
          <cell r="C187">
            <v>297544.53999999998</v>
          </cell>
          <cell r="D187">
            <v>0</v>
          </cell>
          <cell r="E187">
            <v>60480</v>
          </cell>
          <cell r="AT187">
            <v>0</v>
          </cell>
          <cell r="AU187">
            <v>27535678</v>
          </cell>
          <cell r="AV187">
            <v>4085796.29</v>
          </cell>
          <cell r="AW187">
            <v>1000000</v>
          </cell>
          <cell r="AX187">
            <v>517382.81</v>
          </cell>
          <cell r="AY187">
            <v>2000000</v>
          </cell>
          <cell r="AZ187">
            <v>250000</v>
          </cell>
        </row>
        <row r="188">
          <cell r="C188">
            <v>297544.53999999998</v>
          </cell>
          <cell r="D188">
            <v>0</v>
          </cell>
          <cell r="E188">
            <v>60480</v>
          </cell>
          <cell r="AT188">
            <v>0</v>
          </cell>
          <cell r="AU188">
            <v>25476560.780000001</v>
          </cell>
          <cell r="AV188">
            <v>4082078.38</v>
          </cell>
          <cell r="AW188">
            <v>333566</v>
          </cell>
          <cell r="AX188">
            <v>517140.75</v>
          </cell>
          <cell r="AY188">
            <v>1688872.8</v>
          </cell>
          <cell r="AZ188">
            <v>249129.5</v>
          </cell>
        </row>
        <row r="279">
          <cell r="C279">
            <v>3663673.86</v>
          </cell>
          <cell r="D279">
            <v>0</v>
          </cell>
          <cell r="E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</row>
        <row r="280">
          <cell r="C280">
            <v>3002892.64</v>
          </cell>
          <cell r="D280">
            <v>0</v>
          </cell>
          <cell r="E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</row>
        <row r="316">
          <cell r="BU316">
            <v>1492466.1099999845</v>
          </cell>
          <cell r="BV316">
            <v>7783582.299999997</v>
          </cell>
          <cell r="BW316">
            <v>365573.19000000018</v>
          </cell>
          <cell r="BX316">
            <v>1304600.6600000001</v>
          </cell>
          <cell r="BY316">
            <v>227805.6699999994</v>
          </cell>
          <cell r="BZ316">
            <v>311127.19999999995</v>
          </cell>
          <cell r="CA316">
            <v>6149002.5899999999</v>
          </cell>
          <cell r="CB316">
            <v>17634157.720000029</v>
          </cell>
        </row>
        <row r="347">
          <cell r="C347">
            <v>0</v>
          </cell>
          <cell r="D347">
            <v>131087993</v>
          </cell>
          <cell r="E347">
            <v>457600000</v>
          </cell>
          <cell r="G347">
            <v>0</v>
          </cell>
          <cell r="H347">
            <v>67111930.350000009</v>
          </cell>
          <cell r="I347">
            <v>241431108.02999997</v>
          </cell>
        </row>
        <row r="352">
          <cell r="C352">
            <v>193308491</v>
          </cell>
          <cell r="D352">
            <v>149134000</v>
          </cell>
          <cell r="E352">
            <v>0</v>
          </cell>
          <cell r="G352">
            <v>196909977.74000001</v>
          </cell>
          <cell r="H352">
            <v>137689522.12</v>
          </cell>
          <cell r="I352">
            <v>0</v>
          </cell>
        </row>
        <row r="354">
          <cell r="C354">
            <v>0</v>
          </cell>
          <cell r="D354">
            <v>28757700</v>
          </cell>
          <cell r="E354">
            <v>2800000</v>
          </cell>
          <cell r="G354">
            <v>0</v>
          </cell>
          <cell r="H354">
            <v>17213222.060000002</v>
          </cell>
          <cell r="I354">
            <v>0</v>
          </cell>
        </row>
        <row r="359">
          <cell r="C359">
            <v>94701000</v>
          </cell>
          <cell r="D359">
            <v>36409000</v>
          </cell>
          <cell r="E359">
            <v>0</v>
          </cell>
          <cell r="G359">
            <v>94841953.650000021</v>
          </cell>
          <cell r="H359">
            <v>35255845.229999997</v>
          </cell>
          <cell r="I359">
            <v>0</v>
          </cell>
        </row>
        <row r="361">
          <cell r="C361">
            <v>0</v>
          </cell>
          <cell r="D361">
            <v>11838200</v>
          </cell>
          <cell r="E361">
            <v>0</v>
          </cell>
          <cell r="G361">
            <v>0</v>
          </cell>
          <cell r="H361">
            <v>7620471.5300000003</v>
          </cell>
          <cell r="I361">
            <v>0</v>
          </cell>
        </row>
        <row r="366">
          <cell r="C366">
            <v>14589590</v>
          </cell>
          <cell r="D366">
            <v>5887000</v>
          </cell>
          <cell r="E366">
            <v>0</v>
          </cell>
          <cell r="G366">
            <v>14939587.82</v>
          </cell>
          <cell r="H366">
            <v>5887000</v>
          </cell>
          <cell r="I366">
            <v>0</v>
          </cell>
        </row>
        <row r="368">
          <cell r="C368">
            <v>0</v>
          </cell>
          <cell r="D368">
            <v>1166000</v>
          </cell>
          <cell r="E368">
            <v>0</v>
          </cell>
          <cell r="G368">
            <v>0</v>
          </cell>
          <cell r="H368">
            <v>409018.16000000003</v>
          </cell>
          <cell r="I368">
            <v>0</v>
          </cell>
        </row>
        <row r="372">
          <cell r="C372">
            <v>14105184</v>
          </cell>
          <cell r="D372">
            <v>12258000</v>
          </cell>
          <cell r="E372">
            <v>0</v>
          </cell>
          <cell r="G372">
            <v>13657511.390000001</v>
          </cell>
          <cell r="H372">
            <v>12126439.73</v>
          </cell>
          <cell r="I372">
            <v>0</v>
          </cell>
        </row>
        <row r="374">
          <cell r="C374">
            <v>0</v>
          </cell>
          <cell r="D374">
            <v>3930000</v>
          </cell>
          <cell r="E374">
            <v>0</v>
          </cell>
          <cell r="G374">
            <v>0</v>
          </cell>
          <cell r="H374">
            <v>3203866.44</v>
          </cell>
          <cell r="I374">
            <v>0</v>
          </cell>
        </row>
        <row r="378">
          <cell r="C378">
            <v>8921664</v>
          </cell>
          <cell r="D378">
            <v>4008000</v>
          </cell>
          <cell r="E378">
            <v>0</v>
          </cell>
          <cell r="G378">
            <v>8921664</v>
          </cell>
          <cell r="H378">
            <v>4007999.98</v>
          </cell>
          <cell r="I378">
            <v>0</v>
          </cell>
        </row>
        <row r="380">
          <cell r="C380">
            <v>0</v>
          </cell>
          <cell r="D380">
            <v>570000</v>
          </cell>
          <cell r="E380">
            <v>6000000</v>
          </cell>
          <cell r="G380">
            <v>0</v>
          </cell>
          <cell r="H380">
            <v>399235</v>
          </cell>
          <cell r="I380">
            <v>0</v>
          </cell>
        </row>
        <row r="384">
          <cell r="C384">
            <v>11208104</v>
          </cell>
          <cell r="D384">
            <v>6205000</v>
          </cell>
          <cell r="E384">
            <v>0</v>
          </cell>
          <cell r="G384">
            <v>11207952.02</v>
          </cell>
          <cell r="H384">
            <v>6148726.9199999999</v>
          </cell>
          <cell r="I384">
            <v>0</v>
          </cell>
        </row>
        <row r="386">
          <cell r="C386">
            <v>0</v>
          </cell>
          <cell r="D386">
            <v>858000</v>
          </cell>
          <cell r="E386">
            <v>10000000</v>
          </cell>
          <cell r="G386">
            <v>0</v>
          </cell>
          <cell r="H386">
            <v>91745</v>
          </cell>
          <cell r="I386">
            <v>0</v>
          </cell>
        </row>
        <row r="415">
          <cell r="C415">
            <v>0</v>
          </cell>
          <cell r="D415">
            <v>358024.54</v>
          </cell>
          <cell r="E415">
            <v>3663673.86</v>
          </cell>
          <cell r="G415">
            <v>0</v>
          </cell>
          <cell r="H415">
            <v>358024.54</v>
          </cell>
          <cell r="I415">
            <v>3002892.64</v>
          </cell>
        </row>
        <row r="422">
          <cell r="C422">
            <v>0</v>
          </cell>
          <cell r="D422">
            <v>12579310.720000001</v>
          </cell>
          <cell r="E422">
            <v>5000000</v>
          </cell>
          <cell r="G422">
            <v>0</v>
          </cell>
          <cell r="H422">
            <v>12579310.720000001</v>
          </cell>
          <cell r="I422">
            <v>4626980.03</v>
          </cell>
        </row>
        <row r="429">
          <cell r="C429">
            <v>0</v>
          </cell>
          <cell r="D429">
            <v>797667.83999999997</v>
          </cell>
          <cell r="E429">
            <v>9000000</v>
          </cell>
          <cell r="G429">
            <v>0</v>
          </cell>
          <cell r="H429">
            <v>797667.83999999997</v>
          </cell>
          <cell r="I429">
            <v>8869932</v>
          </cell>
        </row>
        <row r="436">
          <cell r="C436">
            <v>0</v>
          </cell>
          <cell r="D436">
            <v>0</v>
          </cell>
          <cell r="E436">
            <v>828366.66</v>
          </cell>
          <cell r="G436">
            <v>0</v>
          </cell>
          <cell r="H436">
            <v>0</v>
          </cell>
          <cell r="I436">
            <v>190200</v>
          </cell>
        </row>
        <row r="442">
          <cell r="C442">
            <v>0</v>
          </cell>
          <cell r="D442">
            <v>739291.85</v>
          </cell>
          <cell r="E442">
            <v>5000000</v>
          </cell>
          <cell r="G442">
            <v>0</v>
          </cell>
          <cell r="H442">
            <v>739054.24</v>
          </cell>
          <cell r="I442">
            <v>5000000</v>
          </cell>
        </row>
        <row r="448">
          <cell r="C448">
            <v>0</v>
          </cell>
          <cell r="D448">
            <v>0</v>
          </cell>
          <cell r="E448">
            <v>5000000</v>
          </cell>
          <cell r="G448">
            <v>0</v>
          </cell>
          <cell r="H448">
            <v>0</v>
          </cell>
          <cell r="I448">
            <v>5000000</v>
          </cell>
        </row>
        <row r="454">
          <cell r="C454">
            <v>0</v>
          </cell>
          <cell r="D454">
            <v>1511040.56</v>
          </cell>
          <cell r="E454">
            <v>5000000</v>
          </cell>
          <cell r="G454">
            <v>0</v>
          </cell>
          <cell r="H454">
            <v>1510696.04</v>
          </cell>
          <cell r="I454">
            <v>3852597.95</v>
          </cell>
        </row>
      </sheetData>
      <sheetData sheetId="19">
        <row r="14">
          <cell r="C14">
            <v>22728000</v>
          </cell>
          <cell r="D14">
            <v>0</v>
          </cell>
          <cell r="E14">
            <v>44368000</v>
          </cell>
          <cell r="R14">
            <v>7175614</v>
          </cell>
          <cell r="S14">
            <v>14348849</v>
          </cell>
          <cell r="T14">
            <v>11328278</v>
          </cell>
          <cell r="U14">
            <v>1188974</v>
          </cell>
          <cell r="V14">
            <v>680602</v>
          </cell>
          <cell r="X14">
            <v>12851879</v>
          </cell>
          <cell r="Y14">
            <v>26618611</v>
          </cell>
          <cell r="Z14">
            <v>20549993</v>
          </cell>
          <cell r="AA14">
            <v>2134458</v>
          </cell>
          <cell r="AB14">
            <v>1204206</v>
          </cell>
          <cell r="AD14">
            <v>2791255</v>
          </cell>
          <cell r="AE14">
            <v>5265907</v>
          </cell>
          <cell r="AF14">
            <v>3710970</v>
          </cell>
          <cell r="AG14">
            <v>657727</v>
          </cell>
          <cell r="AH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</row>
        <row r="15">
          <cell r="C15">
            <v>21975990.850000001</v>
          </cell>
          <cell r="D15">
            <v>0</v>
          </cell>
          <cell r="E15">
            <v>43297118.909999996</v>
          </cell>
          <cell r="R15">
            <v>6902580.4500000002</v>
          </cell>
          <cell r="S15">
            <v>14348371.540000001</v>
          </cell>
          <cell r="T15">
            <v>11306325.689999999</v>
          </cell>
          <cell r="U15">
            <v>1188974</v>
          </cell>
          <cell r="V15">
            <v>657374.03</v>
          </cell>
          <cell r="X15">
            <v>11537764.039999999</v>
          </cell>
          <cell r="Y15">
            <v>26618611</v>
          </cell>
          <cell r="Z15">
            <v>20549993</v>
          </cell>
          <cell r="AA15">
            <v>2013957.75</v>
          </cell>
          <cell r="AB15">
            <v>1204206</v>
          </cell>
          <cell r="AD15">
            <v>2791255</v>
          </cell>
          <cell r="AE15">
            <v>5265907</v>
          </cell>
          <cell r="AF15">
            <v>3710970</v>
          </cell>
          <cell r="AG15">
            <v>657726.17000000004</v>
          </cell>
          <cell r="AH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</row>
        <row r="50">
          <cell r="C50">
            <v>17456000</v>
          </cell>
          <cell r="D50">
            <v>5174000</v>
          </cell>
          <cell r="E50">
            <v>33934000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J50">
            <v>0</v>
          </cell>
          <cell r="AK50">
            <v>9400000</v>
          </cell>
          <cell r="AL50">
            <v>18900000</v>
          </cell>
          <cell r="AM50">
            <v>0</v>
          </cell>
          <cell r="AN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</row>
        <row r="51">
          <cell r="C51">
            <v>17455183.710000001</v>
          </cell>
          <cell r="D51">
            <v>4481564.3899999997</v>
          </cell>
          <cell r="E51">
            <v>33343766.050000001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J51">
            <v>0</v>
          </cell>
          <cell r="AK51">
            <v>8400000</v>
          </cell>
          <cell r="AL51">
            <v>9614577.9299999997</v>
          </cell>
          <cell r="AM51">
            <v>0</v>
          </cell>
          <cell r="AN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</row>
        <row r="143">
          <cell r="C143">
            <v>0</v>
          </cell>
          <cell r="D143">
            <v>0</v>
          </cell>
          <cell r="E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</row>
        <row r="144">
          <cell r="C144">
            <v>0</v>
          </cell>
          <cell r="D144">
            <v>0</v>
          </cell>
          <cell r="E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</row>
        <row r="180">
          <cell r="BE180">
            <v>104159239.25999999</v>
          </cell>
          <cell r="BF180">
            <v>15471491.309999993</v>
          </cell>
          <cell r="BG180">
            <v>13516250.169999983</v>
          </cell>
          <cell r="BH180">
            <v>987171.03000000014</v>
          </cell>
          <cell r="BI180">
            <v>14502395.670000002</v>
          </cell>
          <cell r="BJ180">
            <v>148636547.43999997</v>
          </cell>
        </row>
        <row r="188">
          <cell r="C188">
            <v>1066709.1100000001</v>
          </cell>
          <cell r="D188">
            <v>190431.9</v>
          </cell>
          <cell r="E188">
            <v>2068980.84</v>
          </cell>
          <cell r="AJ188">
            <v>0</v>
          </cell>
          <cell r="AK188">
            <v>6780001.5999999996</v>
          </cell>
          <cell r="AL188">
            <v>4270000</v>
          </cell>
          <cell r="AM188">
            <v>200000</v>
          </cell>
          <cell r="AN188">
            <v>0</v>
          </cell>
        </row>
        <row r="189">
          <cell r="C189">
            <v>1066709.1100000001</v>
          </cell>
          <cell r="D189">
            <v>190431.9</v>
          </cell>
          <cell r="E189">
            <v>2068980.84</v>
          </cell>
          <cell r="AJ189">
            <v>0</v>
          </cell>
          <cell r="AK189">
            <v>6199984.75</v>
          </cell>
          <cell r="AL189">
            <v>3958139.62</v>
          </cell>
          <cell r="AM189">
            <v>200000</v>
          </cell>
          <cell r="AN189">
            <v>0</v>
          </cell>
        </row>
        <row r="280">
          <cell r="C280">
            <v>2808283</v>
          </cell>
          <cell r="D280">
            <v>0</v>
          </cell>
          <cell r="E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</row>
        <row r="281">
          <cell r="C281">
            <v>2808283</v>
          </cell>
          <cell r="D281">
            <v>0</v>
          </cell>
          <cell r="E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</row>
        <row r="317">
          <cell r="BE317">
            <v>2836556.5599999949</v>
          </cell>
          <cell r="BF317">
            <v>1618692.4399999974</v>
          </cell>
          <cell r="BG317">
            <v>858745.15999998618</v>
          </cell>
          <cell r="BH317">
            <v>8943.3699999995297</v>
          </cell>
          <cell r="BI317">
            <v>91187.600000000093</v>
          </cell>
          <cell r="BJ317">
            <v>5414125.1299999785</v>
          </cell>
        </row>
        <row r="348">
          <cell r="C348">
            <v>0</v>
          </cell>
          <cell r="D348">
            <v>136259862</v>
          </cell>
          <cell r="E348">
            <v>115450000</v>
          </cell>
          <cell r="G348">
            <v>0</v>
          </cell>
          <cell r="H348">
            <v>57794147.340000004</v>
          </cell>
          <cell r="I348">
            <v>94450000</v>
          </cell>
        </row>
        <row r="353">
          <cell r="C353">
            <v>135775000</v>
          </cell>
          <cell r="D353">
            <v>54699000</v>
          </cell>
          <cell r="E353">
            <v>0</v>
          </cell>
          <cell r="G353">
            <v>135775000</v>
          </cell>
          <cell r="H353">
            <v>54445359.340000004</v>
          </cell>
          <cell r="I353">
            <v>0</v>
          </cell>
        </row>
        <row r="355">
          <cell r="C355">
            <v>0</v>
          </cell>
          <cell r="D355">
            <v>34709590</v>
          </cell>
          <cell r="E355">
            <v>3963062</v>
          </cell>
          <cell r="G355">
            <v>0</v>
          </cell>
          <cell r="H355">
            <v>24455278.810000002</v>
          </cell>
          <cell r="I355">
            <v>0</v>
          </cell>
        </row>
        <row r="360">
          <cell r="C360">
            <v>110895000</v>
          </cell>
          <cell r="D360">
            <v>40268000</v>
          </cell>
          <cell r="E360">
            <v>0</v>
          </cell>
          <cell r="G360">
            <v>110890326.28</v>
          </cell>
          <cell r="H360">
            <v>39719876.200000003</v>
          </cell>
          <cell r="I360">
            <v>0</v>
          </cell>
        </row>
        <row r="362">
          <cell r="C362">
            <v>0</v>
          </cell>
          <cell r="D362">
            <v>7558000</v>
          </cell>
          <cell r="E362">
            <v>0</v>
          </cell>
          <cell r="G362">
            <v>0</v>
          </cell>
          <cell r="H362">
            <v>3901921.7299999995</v>
          </cell>
          <cell r="I362">
            <v>0</v>
          </cell>
        </row>
        <row r="367">
          <cell r="C367">
            <v>12030000</v>
          </cell>
          <cell r="D367">
            <v>10360000</v>
          </cell>
          <cell r="E367">
            <v>0</v>
          </cell>
          <cell r="G367">
            <v>12150500.25</v>
          </cell>
          <cell r="H367">
            <v>9995531.4299999997</v>
          </cell>
          <cell r="I367">
            <v>0</v>
          </cell>
        </row>
        <row r="369">
          <cell r="C369">
            <v>0</v>
          </cell>
          <cell r="D369">
            <v>4427950</v>
          </cell>
          <cell r="E369">
            <v>0</v>
          </cell>
          <cell r="G369">
            <v>0</v>
          </cell>
          <cell r="H369">
            <v>3805248.37</v>
          </cell>
          <cell r="I369">
            <v>0</v>
          </cell>
        </row>
        <row r="373">
          <cell r="C373">
            <v>7418000</v>
          </cell>
          <cell r="D373">
            <v>10932000</v>
          </cell>
          <cell r="E373">
            <v>0</v>
          </cell>
          <cell r="G373">
            <v>7693436.5099999998</v>
          </cell>
          <cell r="H373">
            <v>10644393.619999999</v>
          </cell>
          <cell r="I373">
            <v>0</v>
          </cell>
        </row>
        <row r="375">
          <cell r="C375">
            <v>0</v>
          </cell>
          <cell r="D375">
            <v>2026000</v>
          </cell>
          <cell r="E375">
            <v>12850000</v>
          </cell>
          <cell r="G375">
            <v>0</v>
          </cell>
          <cell r="H375">
            <v>409002.17</v>
          </cell>
          <cell r="I375">
            <v>0</v>
          </cell>
        </row>
        <row r="404">
          <cell r="C404">
            <v>0</v>
          </cell>
          <cell r="D404">
            <v>3326121.85</v>
          </cell>
          <cell r="E404">
            <v>2808283</v>
          </cell>
          <cell r="H404">
            <v>3326121.85</v>
          </cell>
          <cell r="I404">
            <v>2808283</v>
          </cell>
        </row>
        <row r="411">
          <cell r="C411">
            <v>0</v>
          </cell>
          <cell r="D411">
            <v>1405817.43</v>
          </cell>
          <cell r="E411">
            <v>0</v>
          </cell>
          <cell r="H411">
            <v>971774.19</v>
          </cell>
          <cell r="I411">
            <v>0</v>
          </cell>
        </row>
        <row r="418">
          <cell r="C418">
            <v>0</v>
          </cell>
          <cell r="D418">
            <v>0</v>
          </cell>
          <cell r="E418">
            <v>0</v>
          </cell>
          <cell r="G418">
            <v>0</v>
          </cell>
          <cell r="H418">
            <v>0</v>
          </cell>
          <cell r="I418">
            <v>0</v>
          </cell>
        </row>
        <row r="425">
          <cell r="C425">
            <v>0</v>
          </cell>
          <cell r="D425">
            <v>1305340.5900000001</v>
          </cell>
          <cell r="E425">
            <v>5000000</v>
          </cell>
          <cell r="H425">
            <v>1305340.5900000001</v>
          </cell>
          <cell r="I425">
            <v>4999974.2300000004</v>
          </cell>
        </row>
        <row r="431">
          <cell r="C431">
            <v>0</v>
          </cell>
          <cell r="D431">
            <v>162124.65</v>
          </cell>
          <cell r="E431">
            <v>5000000</v>
          </cell>
          <cell r="H431">
            <v>161878.9</v>
          </cell>
          <cell r="I431">
            <v>4939997.63</v>
          </cell>
        </row>
      </sheetData>
      <sheetData sheetId="20">
        <row r="14">
          <cell r="C14">
            <v>31584107</v>
          </cell>
          <cell r="D14">
            <v>2373788</v>
          </cell>
          <cell r="E14">
            <v>56083663</v>
          </cell>
          <cell r="P14">
            <v>7653022</v>
          </cell>
          <cell r="Q14">
            <v>15757777</v>
          </cell>
          <cell r="R14">
            <v>9218000</v>
          </cell>
          <cell r="S14">
            <v>1760818</v>
          </cell>
          <cell r="U14">
            <v>13005403</v>
          </cell>
          <cell r="V14">
            <v>28628799</v>
          </cell>
          <cell r="W14">
            <v>16789191</v>
          </cell>
          <cell r="X14">
            <v>3125651</v>
          </cell>
          <cell r="Z14">
            <v>2694727</v>
          </cell>
          <cell r="AA14">
            <v>5394505</v>
          </cell>
          <cell r="AB14">
            <v>2030626</v>
          </cell>
          <cell r="AC14">
            <v>244543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</row>
        <row r="15">
          <cell r="C15">
            <v>31584107</v>
          </cell>
          <cell r="D15">
            <v>2373788</v>
          </cell>
          <cell r="E15">
            <v>56083663</v>
          </cell>
          <cell r="P15">
            <v>7578893.3099999996</v>
          </cell>
          <cell r="Q15">
            <v>15447005.17</v>
          </cell>
          <cell r="R15">
            <v>9171189.2699999996</v>
          </cell>
          <cell r="S15">
            <v>1760818</v>
          </cell>
          <cell r="U15">
            <v>13005403</v>
          </cell>
          <cell r="V15">
            <v>28628799</v>
          </cell>
          <cell r="W15">
            <v>16789191</v>
          </cell>
          <cell r="X15">
            <v>3099651</v>
          </cell>
          <cell r="Z15">
            <v>2694725.54</v>
          </cell>
          <cell r="AA15">
            <v>5394505</v>
          </cell>
          <cell r="AB15">
            <v>2115410.09</v>
          </cell>
          <cell r="AC15">
            <v>244542.48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</row>
        <row r="50">
          <cell r="C50">
            <v>13513000</v>
          </cell>
          <cell r="D50">
            <v>6132000</v>
          </cell>
          <cell r="E50">
            <v>31888000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E50">
            <v>0</v>
          </cell>
          <cell r="AF50">
            <v>10500000</v>
          </cell>
          <cell r="AG50">
            <v>7540000</v>
          </cell>
          <cell r="AH50">
            <v>2500000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</row>
        <row r="51">
          <cell r="C51">
            <v>13513000</v>
          </cell>
          <cell r="D51">
            <v>6132000</v>
          </cell>
          <cell r="E51">
            <v>31888000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E51">
            <v>0</v>
          </cell>
          <cell r="AF51">
            <v>4040379.65</v>
          </cell>
          <cell r="AG51">
            <v>2005264.46</v>
          </cell>
          <cell r="AH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</row>
        <row r="143">
          <cell r="C143">
            <v>0</v>
          </cell>
          <cell r="D143">
            <v>0</v>
          </cell>
          <cell r="E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E143">
            <v>0</v>
          </cell>
          <cell r="AF143">
            <v>0</v>
          </cell>
          <cell r="AG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</row>
        <row r="144">
          <cell r="C144">
            <v>0</v>
          </cell>
          <cell r="D144">
            <v>0</v>
          </cell>
          <cell r="E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</row>
        <row r="145">
          <cell r="AH145">
            <v>0</v>
          </cell>
        </row>
        <row r="180">
          <cell r="AW180">
            <v>80231828.229999989</v>
          </cell>
          <cell r="AX180">
            <v>17671915.079999994</v>
          </cell>
          <cell r="AY180">
            <v>12965637.96000002</v>
          </cell>
          <cell r="AZ180">
            <v>4986697.7799999993</v>
          </cell>
          <cell r="BA180">
            <v>115856079.05000001</v>
          </cell>
        </row>
        <row r="187">
          <cell r="C187">
            <v>452433.22</v>
          </cell>
          <cell r="D187">
            <v>231571.92</v>
          </cell>
          <cell r="E187">
            <v>576283.97</v>
          </cell>
          <cell r="AE187">
            <v>0</v>
          </cell>
          <cell r="AF187">
            <v>12148274.23</v>
          </cell>
          <cell r="AG187">
            <v>20090159.990000002</v>
          </cell>
          <cell r="AH187">
            <v>500000</v>
          </cell>
        </row>
        <row r="188">
          <cell r="C188">
            <v>452433.22</v>
          </cell>
          <cell r="D188">
            <v>231571.92</v>
          </cell>
          <cell r="E188">
            <v>576283.97</v>
          </cell>
          <cell r="AE188">
            <v>0</v>
          </cell>
          <cell r="AF188">
            <v>12148274.23</v>
          </cell>
          <cell r="AG188">
            <v>20090159.989999998</v>
          </cell>
          <cell r="AH188">
            <v>500000</v>
          </cell>
        </row>
        <row r="280">
          <cell r="C280">
            <v>1831898.8</v>
          </cell>
          <cell r="D280">
            <v>0</v>
          </cell>
          <cell r="E280">
            <v>0</v>
          </cell>
          <cell r="AE280">
            <v>0</v>
          </cell>
          <cell r="AF280">
            <v>2000000</v>
          </cell>
          <cell r="AG280">
            <v>0</v>
          </cell>
          <cell r="AH280">
            <v>0</v>
          </cell>
        </row>
        <row r="281">
          <cell r="C281">
            <v>1831898.7999999998</v>
          </cell>
          <cell r="AE281">
            <v>0</v>
          </cell>
          <cell r="AF281">
            <v>1998638</v>
          </cell>
          <cell r="AG281">
            <v>0</v>
          </cell>
          <cell r="AH281">
            <v>0</v>
          </cell>
        </row>
        <row r="317">
          <cell r="AX317">
            <v>12227.390000000596</v>
          </cell>
          <cell r="AY317">
            <v>0</v>
          </cell>
          <cell r="AZ317">
            <v>422554.91000000108</v>
          </cell>
          <cell r="BA317">
            <v>434782.30000000168</v>
          </cell>
        </row>
        <row r="349">
          <cell r="C349">
            <v>0</v>
          </cell>
          <cell r="D349">
            <v>163999606</v>
          </cell>
          <cell r="E349">
            <v>354377800</v>
          </cell>
          <cell r="G349">
            <v>0</v>
          </cell>
          <cell r="H349">
            <v>88475031.230000004</v>
          </cell>
          <cell r="I349">
            <v>349744676.69</v>
          </cell>
        </row>
        <row r="354">
          <cell r="C354">
            <v>161284388</v>
          </cell>
          <cell r="D354">
            <v>74967000</v>
          </cell>
          <cell r="E354">
            <v>0</v>
          </cell>
          <cell r="G354">
            <v>161284388</v>
          </cell>
          <cell r="H354">
            <v>74253885.400000006</v>
          </cell>
          <cell r="I354">
            <v>0</v>
          </cell>
        </row>
        <row r="356">
          <cell r="C356">
            <v>0</v>
          </cell>
          <cell r="D356">
            <v>21286000</v>
          </cell>
          <cell r="E356">
            <v>0</v>
          </cell>
          <cell r="G356">
            <v>0</v>
          </cell>
          <cell r="H356">
            <v>11097591.699999999</v>
          </cell>
          <cell r="I356">
            <v>0</v>
          </cell>
        </row>
        <row r="361">
          <cell r="C361">
            <v>93982000</v>
          </cell>
          <cell r="D361">
            <v>40201000</v>
          </cell>
          <cell r="E361">
            <v>0</v>
          </cell>
          <cell r="G361">
            <v>93897215.909999982</v>
          </cell>
          <cell r="H361">
            <v>39657511.460000001</v>
          </cell>
          <cell r="I361">
            <v>0</v>
          </cell>
        </row>
        <row r="363">
          <cell r="C363">
            <v>0</v>
          </cell>
          <cell r="D363">
            <v>11326000</v>
          </cell>
          <cell r="E363">
            <v>0</v>
          </cell>
          <cell r="G363">
            <v>0</v>
          </cell>
          <cell r="H363">
            <v>4485396.8499999996</v>
          </cell>
          <cell r="I363">
            <v>0</v>
          </cell>
        </row>
        <row r="368">
          <cell r="C368">
            <v>19206785</v>
          </cell>
          <cell r="D368">
            <v>11364000</v>
          </cell>
          <cell r="E368">
            <v>0</v>
          </cell>
          <cell r="G368">
            <v>19206785</v>
          </cell>
          <cell r="H368">
            <v>10279999.800000001</v>
          </cell>
          <cell r="I368">
            <v>0</v>
          </cell>
        </row>
        <row r="370">
          <cell r="C370">
            <v>0</v>
          </cell>
          <cell r="D370">
            <v>5130000</v>
          </cell>
          <cell r="E370">
            <v>0</v>
          </cell>
          <cell r="G370">
            <v>0</v>
          </cell>
          <cell r="H370">
            <v>3753302.94</v>
          </cell>
          <cell r="I370">
            <v>0</v>
          </cell>
        </row>
        <row r="399">
          <cell r="C399">
            <v>0</v>
          </cell>
          <cell r="D399">
            <v>1260289.1099999999</v>
          </cell>
          <cell r="E399">
            <v>1831898.8</v>
          </cell>
          <cell r="H399">
            <v>1260289.1100000001</v>
          </cell>
          <cell r="I399">
            <v>1831898.7999999998</v>
          </cell>
        </row>
        <row r="406">
          <cell r="C406">
            <v>0</v>
          </cell>
          <cell r="D406">
            <v>0</v>
          </cell>
          <cell r="E406">
            <v>29868630.190000001</v>
          </cell>
          <cell r="H406">
            <v>0</v>
          </cell>
          <cell r="I406">
            <v>29860688.800000001</v>
          </cell>
        </row>
        <row r="413">
          <cell r="C413">
            <v>0</v>
          </cell>
          <cell r="D413">
            <v>0</v>
          </cell>
          <cell r="E413">
            <v>2500000</v>
          </cell>
          <cell r="H413">
            <v>0</v>
          </cell>
          <cell r="I413">
            <v>2500000</v>
          </cell>
        </row>
        <row r="420">
          <cell r="C420">
            <v>0</v>
          </cell>
          <cell r="D420">
            <v>45980.03</v>
          </cell>
          <cell r="E420">
            <v>2000000</v>
          </cell>
          <cell r="H420">
            <v>45980.030000000028</v>
          </cell>
          <cell r="I420">
            <v>2000000</v>
          </cell>
        </row>
      </sheetData>
      <sheetData sheetId="21">
        <row r="14">
          <cell r="C14">
            <v>15024000</v>
          </cell>
          <cell r="D14">
            <v>4548000</v>
          </cell>
          <cell r="E14">
            <v>26432000</v>
          </cell>
          <cell r="N14">
            <v>4435000</v>
          </cell>
          <cell r="O14">
            <v>3601683</v>
          </cell>
          <cell r="P14">
            <v>1973450</v>
          </cell>
          <cell r="R14">
            <v>8188000</v>
          </cell>
          <cell r="S14">
            <v>6116254</v>
          </cell>
          <cell r="T14">
            <v>3359000</v>
          </cell>
          <cell r="V14">
            <v>1210983</v>
          </cell>
          <cell r="W14">
            <v>2595533</v>
          </cell>
          <cell r="X14">
            <v>0</v>
          </cell>
          <cell r="Z14">
            <v>0</v>
          </cell>
          <cell r="AA14">
            <v>0</v>
          </cell>
          <cell r="AB14">
            <v>0</v>
          </cell>
          <cell r="AD14">
            <v>0</v>
          </cell>
          <cell r="AE14">
            <v>0</v>
          </cell>
          <cell r="AF14">
            <v>0</v>
          </cell>
        </row>
        <row r="15">
          <cell r="C15">
            <v>15024000</v>
          </cell>
          <cell r="D15">
            <v>4548000</v>
          </cell>
          <cell r="E15">
            <v>26431917.27</v>
          </cell>
          <cell r="N15">
            <v>4318235.2699999996</v>
          </cell>
          <cell r="O15">
            <v>3601332.7</v>
          </cell>
          <cell r="P15">
            <v>1973450</v>
          </cell>
          <cell r="R15">
            <v>8155800</v>
          </cell>
          <cell r="S15">
            <v>6116254</v>
          </cell>
          <cell r="T15">
            <v>3359000</v>
          </cell>
          <cell r="V15">
            <v>1210983</v>
          </cell>
          <cell r="W15">
            <v>2595533</v>
          </cell>
          <cell r="X15">
            <v>0</v>
          </cell>
          <cell r="Z15">
            <v>0</v>
          </cell>
          <cell r="AA15">
            <v>0</v>
          </cell>
          <cell r="AB15">
            <v>0</v>
          </cell>
          <cell r="AD15">
            <v>0</v>
          </cell>
          <cell r="AE15">
            <v>0</v>
          </cell>
          <cell r="AF15">
            <v>0</v>
          </cell>
        </row>
        <row r="50">
          <cell r="C50">
            <v>10035000</v>
          </cell>
          <cell r="D50">
            <v>5024000</v>
          </cell>
          <cell r="E50">
            <v>27292000</v>
          </cell>
          <cell r="N50">
            <v>0</v>
          </cell>
          <cell r="O50">
            <v>0</v>
          </cell>
          <cell r="P50">
            <v>0</v>
          </cell>
          <cell r="R50">
            <v>0</v>
          </cell>
          <cell r="S50">
            <v>0</v>
          </cell>
          <cell r="T50">
            <v>0</v>
          </cell>
          <cell r="V50">
            <v>0</v>
          </cell>
          <cell r="W50">
            <v>0</v>
          </cell>
          <cell r="X50">
            <v>0</v>
          </cell>
          <cell r="Z50">
            <v>0</v>
          </cell>
          <cell r="AA50">
            <v>1500000</v>
          </cell>
          <cell r="AB50">
            <v>1950000</v>
          </cell>
          <cell r="AD50">
            <v>0</v>
          </cell>
          <cell r="AE50">
            <v>0</v>
          </cell>
          <cell r="AF50">
            <v>0</v>
          </cell>
        </row>
        <row r="51">
          <cell r="C51">
            <v>9442325.1400000006</v>
          </cell>
          <cell r="D51">
            <v>5003089.3899999997</v>
          </cell>
          <cell r="E51">
            <v>25863656.100000001</v>
          </cell>
          <cell r="N51">
            <v>0</v>
          </cell>
          <cell r="O51">
            <v>0</v>
          </cell>
          <cell r="P51">
            <v>0</v>
          </cell>
          <cell r="R51">
            <v>0</v>
          </cell>
          <cell r="S51">
            <v>0</v>
          </cell>
          <cell r="T51">
            <v>0</v>
          </cell>
          <cell r="V51">
            <v>0</v>
          </cell>
          <cell r="W51">
            <v>0</v>
          </cell>
          <cell r="X51">
            <v>0</v>
          </cell>
          <cell r="Z51">
            <v>0</v>
          </cell>
          <cell r="AA51">
            <v>1499647.3</v>
          </cell>
          <cell r="AB51">
            <v>1950000</v>
          </cell>
          <cell r="AD51">
            <v>0</v>
          </cell>
          <cell r="AE51">
            <v>0</v>
          </cell>
          <cell r="AF51">
            <v>0</v>
          </cell>
        </row>
        <row r="142">
          <cell r="C142">
            <v>0</v>
          </cell>
          <cell r="D142">
            <v>0</v>
          </cell>
          <cell r="E142">
            <v>0</v>
          </cell>
          <cell r="N142">
            <v>0</v>
          </cell>
          <cell r="O142">
            <v>0</v>
          </cell>
          <cell r="P142">
            <v>0</v>
          </cell>
          <cell r="R142">
            <v>0</v>
          </cell>
          <cell r="S142">
            <v>0</v>
          </cell>
          <cell r="T142">
            <v>0</v>
          </cell>
          <cell r="V142">
            <v>0</v>
          </cell>
          <cell r="W142">
            <v>0</v>
          </cell>
          <cell r="X142">
            <v>0</v>
          </cell>
          <cell r="Z142">
            <v>0</v>
          </cell>
          <cell r="AA142">
            <v>0</v>
          </cell>
          <cell r="AB142">
            <v>0</v>
          </cell>
          <cell r="AD142">
            <v>0</v>
          </cell>
          <cell r="AE142">
            <v>0</v>
          </cell>
          <cell r="AF142">
            <v>0</v>
          </cell>
        </row>
        <row r="143">
          <cell r="C143">
            <v>0</v>
          </cell>
          <cell r="D143">
            <v>0</v>
          </cell>
          <cell r="E143">
            <v>0</v>
          </cell>
          <cell r="N143">
            <v>0</v>
          </cell>
          <cell r="O143">
            <v>0</v>
          </cell>
          <cell r="P143">
            <v>0</v>
          </cell>
          <cell r="R143">
            <v>0</v>
          </cell>
          <cell r="S143">
            <v>0</v>
          </cell>
          <cell r="T143">
            <v>0</v>
          </cell>
          <cell r="V143">
            <v>0</v>
          </cell>
          <cell r="W143">
            <v>0</v>
          </cell>
          <cell r="X143">
            <v>0</v>
          </cell>
          <cell r="Z143">
            <v>0</v>
          </cell>
          <cell r="AA143">
            <v>0</v>
          </cell>
          <cell r="AB143">
            <v>0</v>
          </cell>
          <cell r="AD143">
            <v>0</v>
          </cell>
          <cell r="AE143">
            <v>0</v>
          </cell>
          <cell r="AF143">
            <v>0</v>
          </cell>
        </row>
        <row r="179">
          <cell r="AO179">
            <v>38570588.120000005</v>
          </cell>
          <cell r="AP179">
            <v>5161855.7300000191</v>
          </cell>
          <cell r="AQ179">
            <v>55011899.069999993</v>
          </cell>
          <cell r="AR179">
            <v>98744342.920000017</v>
          </cell>
        </row>
        <row r="186">
          <cell r="C186">
            <v>411061.27</v>
          </cell>
          <cell r="D186">
            <v>1265387.69</v>
          </cell>
          <cell r="E186">
            <v>4898404.01</v>
          </cell>
          <cell r="Z186">
            <v>0</v>
          </cell>
          <cell r="AA186">
            <v>0</v>
          </cell>
          <cell r="AB186">
            <v>1500000</v>
          </cell>
        </row>
        <row r="187">
          <cell r="C187">
            <v>411061.27</v>
          </cell>
          <cell r="D187">
            <v>1265387.69</v>
          </cell>
          <cell r="E187">
            <v>4898404.01</v>
          </cell>
          <cell r="Z187">
            <v>0</v>
          </cell>
          <cell r="AA187">
            <v>0</v>
          </cell>
          <cell r="AB187">
            <v>1500000</v>
          </cell>
        </row>
        <row r="278">
          <cell r="C278">
            <v>383388.63</v>
          </cell>
          <cell r="D278">
            <v>0</v>
          </cell>
          <cell r="E278">
            <v>0</v>
          </cell>
          <cell r="Z278">
            <v>0</v>
          </cell>
          <cell r="AA278">
            <v>0</v>
          </cell>
          <cell r="AB278">
            <v>0</v>
          </cell>
        </row>
        <row r="279">
          <cell r="C279">
            <v>383388.63</v>
          </cell>
          <cell r="D279">
            <v>0</v>
          </cell>
          <cell r="E279">
            <v>0</v>
          </cell>
          <cell r="Z279">
            <v>0</v>
          </cell>
          <cell r="AA279">
            <v>0</v>
          </cell>
          <cell r="AB279">
            <v>0</v>
          </cell>
        </row>
        <row r="315">
          <cell r="AO315">
            <v>0</v>
          </cell>
          <cell r="AP315">
            <v>0</v>
          </cell>
          <cell r="AQ315">
            <v>5216.6500000003725</v>
          </cell>
          <cell r="AR315">
            <v>5216.6500000003725</v>
          </cell>
        </row>
        <row r="346">
          <cell r="C346">
            <v>0</v>
          </cell>
          <cell r="D346">
            <v>99243796</v>
          </cell>
          <cell r="E346">
            <v>609785385</v>
          </cell>
          <cell r="G346">
            <v>0</v>
          </cell>
          <cell r="H346">
            <v>74852460.200000003</v>
          </cell>
          <cell r="I346">
            <v>597797109.50999999</v>
          </cell>
        </row>
        <row r="351">
          <cell r="C351">
            <v>38138461</v>
          </cell>
          <cell r="D351">
            <v>12907000</v>
          </cell>
          <cell r="E351">
            <v>0</v>
          </cell>
          <cell r="G351">
            <v>38138742.789999999</v>
          </cell>
          <cell r="H351">
            <v>12906990.539999999</v>
          </cell>
          <cell r="I351">
            <v>0</v>
          </cell>
        </row>
        <row r="353">
          <cell r="C353">
            <v>0</v>
          </cell>
          <cell r="D353">
            <v>2930000</v>
          </cell>
          <cell r="E353">
            <v>83000000</v>
          </cell>
          <cell r="G353">
            <v>0</v>
          </cell>
          <cell r="H353">
            <v>2412976.44</v>
          </cell>
          <cell r="I353">
            <v>78355598.5</v>
          </cell>
        </row>
        <row r="358">
          <cell r="C358">
            <v>20575907</v>
          </cell>
          <cell r="D358">
            <v>16259000</v>
          </cell>
          <cell r="E358">
            <v>0</v>
          </cell>
          <cell r="G358">
            <v>20575907</v>
          </cell>
          <cell r="H358">
            <v>16259000</v>
          </cell>
          <cell r="I358">
            <v>0</v>
          </cell>
        </row>
        <row r="360">
          <cell r="C360">
            <v>0</v>
          </cell>
          <cell r="D360">
            <v>6156000</v>
          </cell>
          <cell r="E360">
            <v>114500000</v>
          </cell>
          <cell r="G360">
            <v>0</v>
          </cell>
          <cell r="H360">
            <v>4438191.55</v>
          </cell>
          <cell r="I360">
            <v>61205909.380000003</v>
          </cell>
        </row>
        <row r="389">
          <cell r="C389">
            <v>0</v>
          </cell>
          <cell r="D389">
            <v>6574852.9699999997</v>
          </cell>
          <cell r="E389">
            <v>383388.63</v>
          </cell>
          <cell r="H389">
            <v>6574852.9699999997</v>
          </cell>
          <cell r="I389">
            <v>383388.63</v>
          </cell>
        </row>
        <row r="396">
          <cell r="C396">
            <v>0</v>
          </cell>
          <cell r="D396">
            <v>0</v>
          </cell>
          <cell r="E396">
            <v>5000000</v>
          </cell>
          <cell r="H396">
            <v>0</v>
          </cell>
          <cell r="I396">
            <v>5000000</v>
          </cell>
        </row>
        <row r="403">
          <cell r="C403">
            <v>0</v>
          </cell>
          <cell r="D403">
            <v>0</v>
          </cell>
          <cell r="E403">
            <v>0</v>
          </cell>
          <cell r="H403">
            <v>0</v>
          </cell>
          <cell r="I403">
            <v>0</v>
          </cell>
        </row>
      </sheetData>
      <sheetData sheetId="22">
        <row r="14">
          <cell r="C14">
            <v>21201000</v>
          </cell>
          <cell r="D14">
            <v>1538000</v>
          </cell>
          <cell r="E14">
            <v>63716000</v>
          </cell>
          <cell r="L14">
            <v>9054000</v>
          </cell>
          <cell r="M14">
            <v>10291000</v>
          </cell>
          <cell r="O14">
            <v>15889000</v>
          </cell>
          <cell r="P14">
            <v>19232000</v>
          </cell>
          <cell r="R14">
            <v>2865534</v>
          </cell>
          <cell r="S14">
            <v>2461593</v>
          </cell>
          <cell r="U14">
            <v>0</v>
          </cell>
          <cell r="V14">
            <v>0</v>
          </cell>
          <cell r="X14">
            <v>0</v>
          </cell>
          <cell r="Y14">
            <v>0</v>
          </cell>
        </row>
        <row r="15">
          <cell r="C15">
            <v>19562158.489999998</v>
          </cell>
          <cell r="D15">
            <v>1538000</v>
          </cell>
          <cell r="E15">
            <v>59805356.490000002</v>
          </cell>
          <cell r="L15">
            <v>6294499.6799999997</v>
          </cell>
          <cell r="M15">
            <v>9707516.3399999999</v>
          </cell>
          <cell r="O15">
            <v>6433538.3600000003</v>
          </cell>
          <cell r="P15">
            <v>19232000</v>
          </cell>
          <cell r="R15">
            <v>2865533.01</v>
          </cell>
          <cell r="S15">
            <v>2461590.33</v>
          </cell>
          <cell r="U15">
            <v>0</v>
          </cell>
          <cell r="V15">
            <v>0</v>
          </cell>
          <cell r="X15">
            <v>0</v>
          </cell>
          <cell r="Y15">
            <v>0</v>
          </cell>
        </row>
        <row r="50">
          <cell r="C50">
            <v>11366000</v>
          </cell>
          <cell r="D50">
            <v>6053000</v>
          </cell>
          <cell r="E50">
            <v>33958000</v>
          </cell>
          <cell r="L50">
            <v>0</v>
          </cell>
          <cell r="M50">
            <v>0</v>
          </cell>
          <cell r="O50">
            <v>0</v>
          </cell>
          <cell r="P50">
            <v>0</v>
          </cell>
          <cell r="R50">
            <v>0</v>
          </cell>
          <cell r="S50">
            <v>0</v>
          </cell>
          <cell r="U50">
            <v>0</v>
          </cell>
          <cell r="V50">
            <v>8050000</v>
          </cell>
          <cell r="X50">
            <v>0</v>
          </cell>
          <cell r="Y50">
            <v>0</v>
          </cell>
        </row>
        <row r="51">
          <cell r="C51">
            <v>11090221.029999999</v>
          </cell>
          <cell r="D51">
            <v>4431665.83</v>
          </cell>
          <cell r="E51">
            <v>29551945.25</v>
          </cell>
          <cell r="L51">
            <v>0</v>
          </cell>
          <cell r="M51">
            <v>0</v>
          </cell>
          <cell r="O51">
            <v>0</v>
          </cell>
          <cell r="P51">
            <v>0</v>
          </cell>
          <cell r="R51">
            <v>0</v>
          </cell>
          <cell r="S51">
            <v>0</v>
          </cell>
          <cell r="U51">
            <v>0</v>
          </cell>
          <cell r="V51">
            <v>4698100.7</v>
          </cell>
          <cell r="X51">
            <v>0</v>
          </cell>
          <cell r="Y51">
            <v>0</v>
          </cell>
        </row>
        <row r="142">
          <cell r="C142">
            <v>0</v>
          </cell>
          <cell r="D142">
            <v>0</v>
          </cell>
          <cell r="E142">
            <v>0</v>
          </cell>
          <cell r="L142">
            <v>0</v>
          </cell>
          <cell r="M142">
            <v>0</v>
          </cell>
          <cell r="O142">
            <v>0</v>
          </cell>
          <cell r="P142">
            <v>0</v>
          </cell>
          <cell r="R142">
            <v>0</v>
          </cell>
          <cell r="S142">
            <v>0</v>
          </cell>
          <cell r="U142">
            <v>0</v>
          </cell>
          <cell r="V142">
            <v>200000</v>
          </cell>
          <cell r="X142">
            <v>0</v>
          </cell>
          <cell r="Y142">
            <v>0</v>
          </cell>
        </row>
        <row r="143">
          <cell r="C143">
            <v>0</v>
          </cell>
          <cell r="D143">
            <v>0</v>
          </cell>
          <cell r="E143">
            <v>0</v>
          </cell>
          <cell r="L143">
            <v>0</v>
          </cell>
          <cell r="M143">
            <v>0</v>
          </cell>
          <cell r="O143">
            <v>0</v>
          </cell>
          <cell r="P143">
            <v>0</v>
          </cell>
          <cell r="R143">
            <v>0</v>
          </cell>
          <cell r="S143">
            <v>0</v>
          </cell>
          <cell r="U143">
            <v>0</v>
          </cell>
          <cell r="V143">
            <v>200000</v>
          </cell>
          <cell r="X143">
            <v>0</v>
          </cell>
          <cell r="Y143">
            <v>0</v>
          </cell>
        </row>
        <row r="179">
          <cell r="AG179">
            <v>190288577.88999999</v>
          </cell>
          <cell r="AH179">
            <v>8738731.9400000013</v>
          </cell>
          <cell r="AI179">
            <v>199027309.82999998</v>
          </cell>
        </row>
        <row r="186">
          <cell r="C186">
            <v>2171485.2799999998</v>
          </cell>
          <cell r="D186">
            <v>1668297.81</v>
          </cell>
          <cell r="E186">
            <v>5764783.7599999998</v>
          </cell>
          <cell r="U186">
            <v>0</v>
          </cell>
          <cell r="V186">
            <v>6638195.1600000001</v>
          </cell>
        </row>
        <row r="187">
          <cell r="C187">
            <v>2171485.2599999998</v>
          </cell>
          <cell r="D187">
            <v>1668297.17</v>
          </cell>
          <cell r="E187">
            <v>5764783.5499999998</v>
          </cell>
          <cell r="U187">
            <v>0</v>
          </cell>
          <cell r="V187">
            <v>6593120.1600000001</v>
          </cell>
        </row>
        <row r="278">
          <cell r="C278">
            <v>11666.8</v>
          </cell>
          <cell r="D278">
            <v>0</v>
          </cell>
          <cell r="E278">
            <v>0</v>
          </cell>
          <cell r="U278">
            <v>0</v>
          </cell>
          <cell r="V278">
            <v>0</v>
          </cell>
        </row>
        <row r="279">
          <cell r="C279">
            <v>11666.8</v>
          </cell>
          <cell r="D279">
            <v>0</v>
          </cell>
          <cell r="E279">
            <v>0</v>
          </cell>
          <cell r="U279">
            <v>0</v>
          </cell>
          <cell r="V279">
            <v>0</v>
          </cell>
        </row>
        <row r="315">
          <cell r="AG315">
            <v>6288443.5200000061</v>
          </cell>
          <cell r="AH315">
            <v>59474.839999999851</v>
          </cell>
          <cell r="AI315">
            <v>6347918.3600000059</v>
          </cell>
        </row>
        <row r="346">
          <cell r="C346">
            <v>0</v>
          </cell>
          <cell r="D346">
            <v>165045461</v>
          </cell>
          <cell r="E346">
            <v>172146697</v>
          </cell>
          <cell r="G346">
            <v>0</v>
          </cell>
          <cell r="H346">
            <v>85505400.290000007</v>
          </cell>
          <cell r="I346">
            <v>85465795.680000007</v>
          </cell>
        </row>
        <row r="351">
          <cell r="C351">
            <v>96437000</v>
          </cell>
          <cell r="D351">
            <v>45157000</v>
          </cell>
          <cell r="E351">
            <v>0</v>
          </cell>
          <cell r="G351">
            <v>96437000</v>
          </cell>
          <cell r="H351">
            <v>42587000</v>
          </cell>
          <cell r="I351">
            <v>0</v>
          </cell>
        </row>
        <row r="353">
          <cell r="C353">
            <v>0</v>
          </cell>
          <cell r="D353">
            <v>5558000</v>
          </cell>
          <cell r="E353">
            <v>0</v>
          </cell>
          <cell r="G353">
            <v>0</v>
          </cell>
          <cell r="H353">
            <v>3324653.69</v>
          </cell>
          <cell r="I353">
            <v>0</v>
          </cell>
        </row>
        <row r="382">
          <cell r="C382">
            <v>0</v>
          </cell>
          <cell r="D382">
            <v>9604566.8499999996</v>
          </cell>
          <cell r="E382">
            <v>11666.8</v>
          </cell>
          <cell r="H382">
            <v>9604565.9800000004</v>
          </cell>
          <cell r="I382">
            <v>11666.8</v>
          </cell>
        </row>
        <row r="389">
          <cell r="C389">
            <v>0</v>
          </cell>
          <cell r="D389">
            <v>132265.04000000004</v>
          </cell>
          <cell r="E389">
            <v>0</v>
          </cell>
          <cell r="H389">
            <v>132265.04000000004</v>
          </cell>
          <cell r="I389">
            <v>0</v>
          </cell>
        </row>
      </sheetData>
      <sheetData sheetId="23">
        <row r="13">
          <cell r="C13">
            <v>25410000</v>
          </cell>
          <cell r="D13">
            <v>2106000</v>
          </cell>
          <cell r="E13">
            <v>58375000</v>
          </cell>
          <cell r="T13">
            <v>9009000</v>
          </cell>
          <cell r="U13">
            <v>12286000</v>
          </cell>
          <cell r="V13">
            <v>1213000</v>
          </cell>
          <cell r="W13">
            <v>9688000</v>
          </cell>
          <cell r="X13">
            <v>1782000</v>
          </cell>
          <cell r="Y13">
            <v>4951000</v>
          </cell>
          <cell r="AA13">
            <v>13827000</v>
          </cell>
          <cell r="AB13">
            <v>22597000</v>
          </cell>
          <cell r="AC13">
            <v>1889000</v>
          </cell>
          <cell r="AD13">
            <v>16904000</v>
          </cell>
          <cell r="AE13">
            <v>2881000</v>
          </cell>
          <cell r="AF13">
            <v>8413000</v>
          </cell>
          <cell r="AH13">
            <v>9255560</v>
          </cell>
          <cell r="AI13">
            <v>3425848</v>
          </cell>
          <cell r="AJ13">
            <v>0</v>
          </cell>
          <cell r="AK13">
            <v>4566296</v>
          </cell>
          <cell r="AL13">
            <v>229912</v>
          </cell>
          <cell r="AM13">
            <v>2872002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</row>
        <row r="14">
          <cell r="C14">
            <v>25410000.000000007</v>
          </cell>
          <cell r="D14">
            <v>2106000</v>
          </cell>
          <cell r="E14">
            <v>58375000</v>
          </cell>
          <cell r="T14">
            <v>9009000</v>
          </cell>
          <cell r="U14">
            <v>12286000</v>
          </cell>
          <cell r="V14">
            <v>1213000</v>
          </cell>
          <cell r="W14">
            <v>9688000</v>
          </cell>
          <cell r="X14">
            <v>1671351.92</v>
          </cell>
          <cell r="Y14">
            <v>4521589.84</v>
          </cell>
          <cell r="AA14">
            <v>13827000</v>
          </cell>
          <cell r="AB14">
            <v>22597000</v>
          </cell>
          <cell r="AC14">
            <v>1889000</v>
          </cell>
          <cell r="AD14">
            <v>16904000</v>
          </cell>
          <cell r="AE14">
            <v>2881000</v>
          </cell>
          <cell r="AF14">
            <v>8413000</v>
          </cell>
          <cell r="AH14">
            <v>9255557.7300000004</v>
          </cell>
          <cell r="AI14">
            <v>3425848</v>
          </cell>
          <cell r="AJ14">
            <v>0</v>
          </cell>
          <cell r="AK14">
            <v>4566296</v>
          </cell>
          <cell r="AL14">
            <v>229911.25</v>
          </cell>
          <cell r="AM14">
            <v>2871998.58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</row>
        <row r="49">
          <cell r="C49">
            <v>20009000</v>
          </cell>
          <cell r="D49">
            <v>4840000</v>
          </cell>
          <cell r="E49">
            <v>40876000</v>
          </cell>
          <cell r="T49">
            <v>0</v>
          </cell>
          <cell r="U49">
            <v>0</v>
          </cell>
          <cell r="V49">
            <v>0</v>
          </cell>
          <cell r="W49">
            <v>7666370</v>
          </cell>
          <cell r="X49">
            <v>0</v>
          </cell>
          <cell r="Y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O49">
            <v>0</v>
          </cell>
          <cell r="AP49">
            <v>5300000</v>
          </cell>
          <cell r="AQ49">
            <v>0</v>
          </cell>
          <cell r="AR49">
            <v>2950000</v>
          </cell>
          <cell r="AS49">
            <v>0</v>
          </cell>
          <cell r="AT49">
            <v>4000000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</row>
        <row r="50">
          <cell r="C50">
            <v>20008999.999999996</v>
          </cell>
          <cell r="D50">
            <v>4840000</v>
          </cell>
          <cell r="E50">
            <v>40876000</v>
          </cell>
          <cell r="T50">
            <v>0</v>
          </cell>
          <cell r="U50">
            <v>0</v>
          </cell>
          <cell r="V50">
            <v>0</v>
          </cell>
          <cell r="W50">
            <v>7666211.2699999996</v>
          </cell>
          <cell r="X50">
            <v>0</v>
          </cell>
          <cell r="Y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O50">
            <v>0</v>
          </cell>
          <cell r="AP50">
            <v>2759540.5900000003</v>
          </cell>
          <cell r="AQ50">
            <v>0</v>
          </cell>
          <cell r="AR50">
            <v>1516710.83</v>
          </cell>
          <cell r="AS50">
            <v>0</v>
          </cell>
          <cell r="AT50">
            <v>2887564.62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</row>
        <row r="141">
          <cell r="C141">
            <v>0</v>
          </cell>
          <cell r="D141">
            <v>0</v>
          </cell>
          <cell r="E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</row>
        <row r="142">
          <cell r="C142">
            <v>0</v>
          </cell>
          <cell r="D142">
            <v>0</v>
          </cell>
          <cell r="E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</row>
        <row r="178">
          <cell r="BM178">
            <v>163983992.00999999</v>
          </cell>
          <cell r="BN178">
            <v>6010522.6599999964</v>
          </cell>
          <cell r="BO178">
            <v>4689607.2400000021</v>
          </cell>
          <cell r="BP178">
            <v>4965269.2400000095</v>
          </cell>
          <cell r="BQ178">
            <v>2418988.4600000009</v>
          </cell>
          <cell r="BR178">
            <v>6956457.0799999982</v>
          </cell>
          <cell r="BS178">
            <v>189024836.69000006</v>
          </cell>
        </row>
        <row r="185">
          <cell r="C185">
            <v>0</v>
          </cell>
          <cell r="D185">
            <v>0</v>
          </cell>
          <cell r="E185">
            <v>0</v>
          </cell>
          <cell r="W185">
            <v>326393.08</v>
          </cell>
          <cell r="AO185">
            <v>0</v>
          </cell>
          <cell r="AP185">
            <v>5554895.9500000002</v>
          </cell>
          <cell r="AQ185">
            <v>0</v>
          </cell>
          <cell r="AR185">
            <v>4153966.89</v>
          </cell>
          <cell r="AS185">
            <v>0</v>
          </cell>
          <cell r="AT185">
            <v>1270998.83</v>
          </cell>
        </row>
        <row r="186">
          <cell r="C186">
            <v>0</v>
          </cell>
          <cell r="D186">
            <v>0</v>
          </cell>
          <cell r="E186">
            <v>0</v>
          </cell>
          <cell r="W186">
            <v>323407.67</v>
          </cell>
          <cell r="AO186">
            <v>0</v>
          </cell>
          <cell r="AP186">
            <v>4616788.5999999996</v>
          </cell>
          <cell r="AQ186">
            <v>0</v>
          </cell>
          <cell r="AR186">
            <v>4153966.89</v>
          </cell>
          <cell r="AS186">
            <v>0</v>
          </cell>
          <cell r="AT186">
            <v>1216123.53</v>
          </cell>
        </row>
        <row r="277">
          <cell r="C277">
            <v>7415000</v>
          </cell>
          <cell r="D277">
            <v>0</v>
          </cell>
          <cell r="E277">
            <v>0</v>
          </cell>
          <cell r="W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</row>
        <row r="278">
          <cell r="C278">
            <v>7415000</v>
          </cell>
          <cell r="D278">
            <v>0</v>
          </cell>
          <cell r="E278">
            <v>0</v>
          </cell>
          <cell r="W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</row>
        <row r="314">
          <cell r="BM314">
            <v>0</v>
          </cell>
          <cell r="BN314">
            <v>1138107.3499999996</v>
          </cell>
          <cell r="BO314">
            <v>1792.8800000026822</v>
          </cell>
          <cell r="BP314">
            <v>3190.7000000001863</v>
          </cell>
          <cell r="BQ314">
            <v>135626.51999999955</v>
          </cell>
          <cell r="BR314">
            <v>254875.29999999981</v>
          </cell>
          <cell r="BS314">
            <v>1533592.7499999702</v>
          </cell>
        </row>
        <row r="345">
          <cell r="B345">
            <v>0</v>
          </cell>
          <cell r="C345">
            <v>139204784</v>
          </cell>
          <cell r="D345">
            <v>289633900</v>
          </cell>
          <cell r="F345">
            <v>0</v>
          </cell>
          <cell r="G345">
            <v>99421873.390000001</v>
          </cell>
          <cell r="H345">
            <v>165432820.87</v>
          </cell>
        </row>
        <row r="350">
          <cell r="B350">
            <v>114035000</v>
          </cell>
          <cell r="C350">
            <v>54913000</v>
          </cell>
          <cell r="D350">
            <v>0</v>
          </cell>
          <cell r="F350">
            <v>114035000</v>
          </cell>
          <cell r="G350">
            <v>54913000</v>
          </cell>
          <cell r="H350">
            <v>0</v>
          </cell>
        </row>
        <row r="352">
          <cell r="B352">
            <v>0</v>
          </cell>
          <cell r="C352">
            <v>7850000</v>
          </cell>
          <cell r="D352">
            <v>0</v>
          </cell>
          <cell r="F352">
            <v>0</v>
          </cell>
          <cell r="G352">
            <v>4379936.75</v>
          </cell>
          <cell r="H352">
            <v>0</v>
          </cell>
        </row>
        <row r="357">
          <cell r="B357">
            <v>11317000</v>
          </cell>
          <cell r="C357">
            <v>3303000</v>
          </cell>
          <cell r="D357">
            <v>0</v>
          </cell>
          <cell r="F357">
            <v>11317000</v>
          </cell>
          <cell r="G357">
            <v>3303000</v>
          </cell>
          <cell r="H357">
            <v>0</v>
          </cell>
        </row>
        <row r="359">
          <cell r="B359">
            <v>0</v>
          </cell>
          <cell r="C359">
            <v>3330000</v>
          </cell>
          <cell r="D359">
            <v>3850000</v>
          </cell>
          <cell r="F359">
            <v>0</v>
          </cell>
          <cell r="G359">
            <v>2490392.7599999998</v>
          </cell>
          <cell r="H359">
            <v>0</v>
          </cell>
        </row>
        <row r="364">
          <cell r="B364">
            <v>91249000</v>
          </cell>
          <cell r="C364">
            <v>38400000</v>
          </cell>
          <cell r="D364">
            <v>0</v>
          </cell>
          <cell r="F364">
            <v>91248999.999999985</v>
          </cell>
          <cell r="G364">
            <v>38231769.339999996</v>
          </cell>
          <cell r="H364">
            <v>0</v>
          </cell>
        </row>
        <row r="366">
          <cell r="B366">
            <v>0</v>
          </cell>
          <cell r="C366">
            <v>7080948</v>
          </cell>
          <cell r="D366">
            <v>0</v>
          </cell>
          <cell r="F366">
            <v>0</v>
          </cell>
          <cell r="G366">
            <v>3717357.32</v>
          </cell>
          <cell r="H366">
            <v>0</v>
          </cell>
        </row>
        <row r="370">
          <cell r="B370">
            <v>17448000</v>
          </cell>
          <cell r="C370">
            <v>33203000</v>
          </cell>
          <cell r="D370">
            <v>0</v>
          </cell>
          <cell r="F370">
            <v>17448000</v>
          </cell>
          <cell r="G370">
            <v>33202947.659999996</v>
          </cell>
          <cell r="H370">
            <v>0</v>
          </cell>
        </row>
        <row r="372">
          <cell r="B372">
            <v>0</v>
          </cell>
          <cell r="C372">
            <v>4602000</v>
          </cell>
          <cell r="D372">
            <v>0</v>
          </cell>
          <cell r="F372">
            <v>0</v>
          </cell>
          <cell r="G372">
            <v>2293712.71</v>
          </cell>
          <cell r="H372">
            <v>0</v>
          </cell>
        </row>
        <row r="376">
          <cell r="B376">
            <v>47399188</v>
          </cell>
          <cell r="C376">
            <v>15053000</v>
          </cell>
          <cell r="D376">
            <v>0</v>
          </cell>
          <cell r="F376">
            <v>47399188</v>
          </cell>
          <cell r="G376">
            <v>12738926.039999999</v>
          </cell>
          <cell r="H376">
            <v>0</v>
          </cell>
        </row>
        <row r="378">
          <cell r="B378">
            <v>725697</v>
          </cell>
          <cell r="C378">
            <v>6863720</v>
          </cell>
          <cell r="D378">
            <v>0</v>
          </cell>
          <cell r="F378">
            <v>725697</v>
          </cell>
          <cell r="G378">
            <v>3763185.84</v>
          </cell>
          <cell r="H378">
            <v>0</v>
          </cell>
        </row>
        <row r="407">
          <cell r="B407">
            <v>0</v>
          </cell>
          <cell r="C407">
            <v>0</v>
          </cell>
          <cell r="D407">
            <v>7415000</v>
          </cell>
          <cell r="G407">
            <v>0</v>
          </cell>
          <cell r="H407">
            <v>7415000</v>
          </cell>
        </row>
        <row r="414">
          <cell r="B414">
            <v>0</v>
          </cell>
          <cell r="C414">
            <v>0</v>
          </cell>
          <cell r="D414">
            <v>5000000</v>
          </cell>
          <cell r="G414">
            <v>0</v>
          </cell>
          <cell r="H414">
            <v>5000000</v>
          </cell>
        </row>
        <row r="421">
          <cell r="B421">
            <v>0</v>
          </cell>
          <cell r="C421">
            <v>374151.76</v>
          </cell>
          <cell r="D421">
            <v>0</v>
          </cell>
          <cell r="G421">
            <v>374151.76</v>
          </cell>
          <cell r="H421">
            <v>0</v>
          </cell>
        </row>
        <row r="428">
          <cell r="B428">
            <v>0</v>
          </cell>
          <cell r="C428">
            <v>0</v>
          </cell>
          <cell r="D428">
            <v>0</v>
          </cell>
          <cell r="G428">
            <v>0</v>
          </cell>
          <cell r="H428">
            <v>0</v>
          </cell>
        </row>
        <row r="434">
          <cell r="B434">
            <v>0</v>
          </cell>
          <cell r="C434">
            <v>0</v>
          </cell>
          <cell r="D434">
            <v>0</v>
          </cell>
          <cell r="G434">
            <v>0</v>
          </cell>
          <cell r="H434">
            <v>0</v>
          </cell>
        </row>
        <row r="440">
          <cell r="B440">
            <v>0</v>
          </cell>
          <cell r="C440">
            <v>3763000</v>
          </cell>
          <cell r="D440">
            <v>0</v>
          </cell>
          <cell r="G440">
            <v>3763000</v>
          </cell>
          <cell r="H440">
            <v>0</v>
          </cell>
        </row>
      </sheetData>
      <sheetData sheetId="24">
        <row r="14">
          <cell r="C14">
            <v>29246663</v>
          </cell>
          <cell r="D14">
            <v>1213000</v>
          </cell>
          <cell r="E14">
            <v>39324000</v>
          </cell>
          <cell r="R14">
            <v>6331466</v>
          </cell>
          <cell r="S14">
            <v>10081804</v>
          </cell>
          <cell r="T14">
            <v>7087713</v>
          </cell>
          <cell r="U14">
            <v>1401000</v>
          </cell>
          <cell r="V14">
            <v>2119000</v>
          </cell>
          <cell r="X14">
            <v>11348000</v>
          </cell>
          <cell r="Y14">
            <v>17994000</v>
          </cell>
          <cell r="Z14">
            <v>12924000</v>
          </cell>
          <cell r="AA14">
            <v>2390000</v>
          </cell>
          <cell r="AB14">
            <v>3592000</v>
          </cell>
          <cell r="AD14">
            <v>307725</v>
          </cell>
          <cell r="AE14">
            <v>4892624</v>
          </cell>
          <cell r="AF14">
            <v>1320660</v>
          </cell>
          <cell r="AG14">
            <v>0</v>
          </cell>
          <cell r="AH14">
            <v>228277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</row>
        <row r="15">
          <cell r="C15">
            <v>29246663</v>
          </cell>
          <cell r="D15">
            <v>1212999.9999999998</v>
          </cell>
          <cell r="E15">
            <v>39324000</v>
          </cell>
          <cell r="R15">
            <v>6331466</v>
          </cell>
          <cell r="S15">
            <v>9907000</v>
          </cell>
          <cell r="T15">
            <v>7023506.7400000002</v>
          </cell>
          <cell r="U15">
            <v>1400999.98</v>
          </cell>
          <cell r="V15">
            <v>2076317.72</v>
          </cell>
          <cell r="X15">
            <v>11348000</v>
          </cell>
          <cell r="Y15">
            <v>17259895.84</v>
          </cell>
          <cell r="Z15">
            <v>12924000</v>
          </cell>
          <cell r="AA15">
            <v>2390000</v>
          </cell>
          <cell r="AB15">
            <v>3548716.97</v>
          </cell>
          <cell r="AD15">
            <v>307724.78999999998</v>
          </cell>
          <cell r="AE15">
            <v>4872514.3</v>
          </cell>
          <cell r="AF15">
            <v>1320660</v>
          </cell>
          <cell r="AG15">
            <v>0</v>
          </cell>
          <cell r="AH15">
            <v>228276.46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</row>
        <row r="50">
          <cell r="C50">
            <v>7699000</v>
          </cell>
          <cell r="D50">
            <v>4100000</v>
          </cell>
          <cell r="E50">
            <v>24800000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J50">
            <v>0</v>
          </cell>
          <cell r="AK50">
            <v>10350000</v>
          </cell>
          <cell r="AL50">
            <v>3450000</v>
          </cell>
          <cell r="AM50">
            <v>500000</v>
          </cell>
          <cell r="AN50">
            <v>750000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</row>
        <row r="51">
          <cell r="C51">
            <v>7297077.1100000003</v>
          </cell>
          <cell r="D51">
            <v>3896120.4000000004</v>
          </cell>
          <cell r="E51">
            <v>24527005.229999997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J51">
            <v>0</v>
          </cell>
          <cell r="AK51">
            <v>7256441.0999999996</v>
          </cell>
          <cell r="AL51">
            <v>3350000</v>
          </cell>
          <cell r="AM51">
            <v>356140</v>
          </cell>
          <cell r="AN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</row>
        <row r="142">
          <cell r="C142">
            <v>0</v>
          </cell>
          <cell r="D142">
            <v>0</v>
          </cell>
          <cell r="E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</row>
        <row r="143">
          <cell r="C143">
            <v>0</v>
          </cell>
          <cell r="D143">
            <v>0</v>
          </cell>
          <cell r="E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</row>
        <row r="179">
          <cell r="C179">
            <v>401922.8900000006</v>
          </cell>
          <cell r="D179">
            <v>203879.59999999963</v>
          </cell>
          <cell r="E179">
            <v>272994.77000000328</v>
          </cell>
          <cell r="F179">
            <v>878797.26000000536</v>
          </cell>
          <cell r="G179">
            <v>360392</v>
          </cell>
          <cell r="K179">
            <v>1453277.4100000262</v>
          </cell>
          <cell r="L179">
            <v>396063825.02999997</v>
          </cell>
          <cell r="X179">
            <v>0</v>
          </cell>
          <cell r="AD179">
            <v>0.21000000002095476</v>
          </cell>
          <cell r="AJ179">
            <v>0</v>
          </cell>
          <cell r="AP179">
            <v>0</v>
          </cell>
          <cell r="BE179">
            <v>396942622.5</v>
          </cell>
          <cell r="BF179">
            <v>9537364.6599999964</v>
          </cell>
          <cell r="BG179">
            <v>2011034.5200000107</v>
          </cell>
          <cell r="BH179">
            <v>75340419.049999997</v>
          </cell>
          <cell r="BI179">
            <v>64619128.969999999</v>
          </cell>
          <cell r="BJ179">
            <v>548450569.69999993</v>
          </cell>
        </row>
        <row r="187">
          <cell r="C187">
            <v>65542.75</v>
          </cell>
          <cell r="D187">
            <v>39335.39</v>
          </cell>
          <cell r="E187">
            <v>2078976.46</v>
          </cell>
          <cell r="R187">
            <v>0</v>
          </cell>
          <cell r="AJ187">
            <v>0</v>
          </cell>
          <cell r="AK187">
            <v>4600000</v>
          </cell>
          <cell r="AL187">
            <v>1250000</v>
          </cell>
          <cell r="AM187">
            <v>400000</v>
          </cell>
          <cell r="AN187">
            <v>250000</v>
          </cell>
        </row>
        <row r="188">
          <cell r="C188">
            <v>65542.75</v>
          </cell>
          <cell r="D188">
            <v>39335.39</v>
          </cell>
          <cell r="E188">
            <v>2078976.46</v>
          </cell>
          <cell r="R188">
            <v>0</v>
          </cell>
          <cell r="AJ188">
            <v>0</v>
          </cell>
          <cell r="AK188">
            <v>4600000</v>
          </cell>
          <cell r="AL188">
            <v>1250000</v>
          </cell>
          <cell r="AM188">
            <v>400000</v>
          </cell>
          <cell r="AN188">
            <v>230551</v>
          </cell>
        </row>
        <row r="279">
          <cell r="C279">
            <v>1396018.66</v>
          </cell>
          <cell r="D279">
            <v>0</v>
          </cell>
          <cell r="E279">
            <v>0</v>
          </cell>
          <cell r="R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</row>
        <row r="280">
          <cell r="C280">
            <v>1395276.03</v>
          </cell>
          <cell r="D280">
            <v>0</v>
          </cell>
          <cell r="E280">
            <v>0</v>
          </cell>
          <cell r="R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</row>
        <row r="316">
          <cell r="BE316">
            <v>33917.04999999702</v>
          </cell>
          <cell r="BF316">
            <v>2331327.2199999988</v>
          </cell>
          <cell r="BG316">
            <v>4450.1300000026822</v>
          </cell>
          <cell r="BH316">
            <v>0</v>
          </cell>
          <cell r="BI316">
            <v>19449</v>
          </cell>
          <cell r="BJ316">
            <v>2389143.4000000358</v>
          </cell>
        </row>
        <row r="347">
          <cell r="C347">
            <v>0</v>
          </cell>
          <cell r="D347">
            <v>126843142</v>
          </cell>
          <cell r="E347">
            <v>420350000</v>
          </cell>
          <cell r="G347">
            <v>0</v>
          </cell>
          <cell r="H347">
            <v>71129316.969999999</v>
          </cell>
          <cell r="I347">
            <v>80000000</v>
          </cell>
        </row>
        <row r="352">
          <cell r="C352">
            <v>97223261</v>
          </cell>
          <cell r="D352">
            <v>51548000</v>
          </cell>
          <cell r="E352">
            <v>0</v>
          </cell>
          <cell r="G352">
            <v>96862869.000000015</v>
          </cell>
          <cell r="H352">
            <v>51548000</v>
          </cell>
          <cell r="I352">
            <v>0</v>
          </cell>
        </row>
        <row r="354">
          <cell r="C354">
            <v>0</v>
          </cell>
          <cell r="D354">
            <v>7806200</v>
          </cell>
          <cell r="E354">
            <v>695500</v>
          </cell>
          <cell r="G354">
            <v>0</v>
          </cell>
          <cell r="H354">
            <v>3347304.1</v>
          </cell>
          <cell r="I354">
            <v>0</v>
          </cell>
        </row>
        <row r="359">
          <cell r="C359">
            <v>67356476</v>
          </cell>
          <cell r="D359">
            <v>25050000</v>
          </cell>
          <cell r="E359">
            <v>0</v>
          </cell>
          <cell r="G359">
            <v>67356476</v>
          </cell>
          <cell r="H359">
            <v>24750000</v>
          </cell>
          <cell r="I359">
            <v>0</v>
          </cell>
        </row>
        <row r="361">
          <cell r="C361">
            <v>0</v>
          </cell>
          <cell r="D361">
            <v>4634000</v>
          </cell>
          <cell r="E361">
            <v>0</v>
          </cell>
          <cell r="G361">
            <v>0</v>
          </cell>
          <cell r="H361">
            <v>3087171.74</v>
          </cell>
          <cell r="I361">
            <v>0</v>
          </cell>
        </row>
        <row r="366">
          <cell r="C366">
            <v>14009000</v>
          </cell>
          <cell r="D366">
            <v>6366000</v>
          </cell>
          <cell r="E366">
            <v>0</v>
          </cell>
          <cell r="G366">
            <v>14008956.789999999</v>
          </cell>
          <cell r="H366">
            <v>6365989.75</v>
          </cell>
          <cell r="I366">
            <v>0</v>
          </cell>
        </row>
        <row r="368">
          <cell r="C368">
            <v>0</v>
          </cell>
          <cell r="D368">
            <v>1370000</v>
          </cell>
          <cell r="E368">
            <v>74500000</v>
          </cell>
          <cell r="G368">
            <v>0</v>
          </cell>
          <cell r="H368">
            <v>673494.43</v>
          </cell>
          <cell r="I368">
            <v>0</v>
          </cell>
        </row>
        <row r="372">
          <cell r="C372">
            <v>21280000</v>
          </cell>
          <cell r="D372">
            <v>8887000</v>
          </cell>
          <cell r="E372">
            <v>0</v>
          </cell>
          <cell r="G372">
            <v>21365965.310000002</v>
          </cell>
          <cell r="H372">
            <v>8887000</v>
          </cell>
          <cell r="I372">
            <v>0</v>
          </cell>
        </row>
        <row r="374">
          <cell r="C374">
            <v>0</v>
          </cell>
          <cell r="D374">
            <v>1074000</v>
          </cell>
          <cell r="E374">
            <v>63000000</v>
          </cell>
          <cell r="G374">
            <v>0</v>
          </cell>
          <cell r="H374">
            <v>204871.57</v>
          </cell>
          <cell r="I374">
            <v>0</v>
          </cell>
        </row>
        <row r="410">
          <cell r="C410">
            <v>0</v>
          </cell>
          <cell r="D410">
            <v>0</v>
          </cell>
          <cell r="E410">
            <v>1691041.11</v>
          </cell>
          <cell r="H410">
            <v>0</v>
          </cell>
          <cell r="I410">
            <v>1691041.01</v>
          </cell>
        </row>
        <row r="417">
          <cell r="C417">
            <v>0</v>
          </cell>
          <cell r="D417">
            <v>0</v>
          </cell>
          <cell r="E417">
            <v>10000000</v>
          </cell>
          <cell r="H417">
            <v>0</v>
          </cell>
          <cell r="I417">
            <v>10000000</v>
          </cell>
        </row>
        <row r="424">
          <cell r="C424">
            <v>0</v>
          </cell>
          <cell r="D424">
            <v>0</v>
          </cell>
          <cell r="E424">
            <v>0</v>
          </cell>
          <cell r="H424">
            <v>0</v>
          </cell>
          <cell r="I424">
            <v>0</v>
          </cell>
        </row>
        <row r="430">
          <cell r="C430">
            <v>0</v>
          </cell>
          <cell r="D430">
            <v>0</v>
          </cell>
          <cell r="E430">
            <v>0</v>
          </cell>
          <cell r="H430">
            <v>0</v>
          </cell>
          <cell r="I430">
            <v>0</v>
          </cell>
        </row>
      </sheetData>
      <sheetData sheetId="25">
        <row r="14">
          <cell r="C14">
            <v>23104562</v>
          </cell>
          <cell r="D14">
            <v>1459000</v>
          </cell>
          <cell r="E14">
            <v>61811398</v>
          </cell>
          <cell r="I14">
            <v>89323931</v>
          </cell>
          <cell r="P14">
            <v>8057831</v>
          </cell>
          <cell r="Q14">
            <v>9827892</v>
          </cell>
          <cell r="R14">
            <v>6496331</v>
          </cell>
          <cell r="S14">
            <v>9552512</v>
          </cell>
          <cell r="U14">
            <v>14533617</v>
          </cell>
          <cell r="V14">
            <v>17872244</v>
          </cell>
          <cell r="W14">
            <v>12224527</v>
          </cell>
          <cell r="X14">
            <v>18203799</v>
          </cell>
          <cell r="Z14">
            <v>4571623</v>
          </cell>
          <cell r="AA14">
            <v>5226167</v>
          </cell>
          <cell r="AB14">
            <v>627283</v>
          </cell>
          <cell r="AC14">
            <v>1280833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</row>
        <row r="15">
          <cell r="C15">
            <v>23104561.999999996</v>
          </cell>
          <cell r="D15">
            <v>1459000</v>
          </cell>
          <cell r="E15">
            <v>61811398</v>
          </cell>
          <cell r="P15">
            <v>7199633.0700000003</v>
          </cell>
          <cell r="Q15">
            <v>9509164.8399999999</v>
          </cell>
          <cell r="R15">
            <v>6436895.4800000004</v>
          </cell>
          <cell r="S15">
            <v>9471575.3000000007</v>
          </cell>
          <cell r="U15">
            <v>14533616.999999998</v>
          </cell>
          <cell r="V15">
            <v>17872244</v>
          </cell>
          <cell r="W15">
            <v>12224526.999999998</v>
          </cell>
          <cell r="X15">
            <v>18203458.300000001</v>
          </cell>
          <cell r="Z15">
            <v>4571619.3400000008</v>
          </cell>
          <cell r="AA15">
            <v>5226160.7</v>
          </cell>
          <cell r="AB15">
            <v>627282.26</v>
          </cell>
          <cell r="AC15">
            <v>1280831.8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</row>
        <row r="50">
          <cell r="C50">
            <v>5967000</v>
          </cell>
          <cell r="D50">
            <v>6655000</v>
          </cell>
          <cell r="E50">
            <v>24782000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E50">
            <v>0</v>
          </cell>
          <cell r="AF50">
            <v>3700000</v>
          </cell>
          <cell r="AG50">
            <v>1050000</v>
          </cell>
          <cell r="AH50">
            <v>8050000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</row>
        <row r="51">
          <cell r="C51">
            <v>5801013.8600000003</v>
          </cell>
          <cell r="D51">
            <v>5509330.4699999997</v>
          </cell>
          <cell r="E51">
            <v>22260043.470000003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E51">
            <v>0</v>
          </cell>
          <cell r="AF51">
            <v>3694922</v>
          </cell>
          <cell r="AG51">
            <v>199520.75</v>
          </cell>
          <cell r="AH51">
            <v>3470770.12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</row>
        <row r="142">
          <cell r="C142">
            <v>0</v>
          </cell>
          <cell r="D142">
            <v>0</v>
          </cell>
          <cell r="E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E142">
            <v>0</v>
          </cell>
          <cell r="AF142">
            <v>1500000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</row>
        <row r="143">
          <cell r="C143">
            <v>0</v>
          </cell>
          <cell r="D143">
            <v>0</v>
          </cell>
          <cell r="E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E143">
            <v>0</v>
          </cell>
          <cell r="AF143">
            <v>1414680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</row>
        <row r="179">
          <cell r="C179">
            <v>165986.14000000432</v>
          </cell>
          <cell r="D179">
            <v>1145669.5300000003</v>
          </cell>
          <cell r="E179">
            <v>2521956.5300000012</v>
          </cell>
          <cell r="F179">
            <v>3833612.1999999881</v>
          </cell>
          <cell r="G179">
            <v>2779.3500000089407</v>
          </cell>
          <cell r="H179">
            <v>0</v>
          </cell>
          <cell r="I179">
            <v>405.96999998390675</v>
          </cell>
          <cell r="J179">
            <v>3836797.5200001001</v>
          </cell>
          <cell r="K179">
            <v>32871861.75</v>
          </cell>
          <cell r="L179">
            <v>11081008.139999999</v>
          </cell>
          <cell r="M179">
            <v>1139943.4699999997</v>
          </cell>
          <cell r="N179">
            <v>2497417.8899999997</v>
          </cell>
          <cell r="O179">
            <v>47590231.25000003</v>
          </cell>
          <cell r="Q179">
            <v>318727.16000000015</v>
          </cell>
          <cell r="R179">
            <v>59435.519999999553</v>
          </cell>
          <cell r="U179">
            <v>0</v>
          </cell>
          <cell r="V179">
            <v>0</v>
          </cell>
          <cell r="W179">
            <v>0</v>
          </cell>
          <cell r="Y179">
            <v>340.70000000298023</v>
          </cell>
          <cell r="Z179">
            <v>3.659999999217689</v>
          </cell>
          <cell r="AA179">
            <v>6.2999999998137355</v>
          </cell>
          <cell r="AB179">
            <v>0.73999999999068677</v>
          </cell>
          <cell r="AC179">
            <v>1.1999999999534339</v>
          </cell>
          <cell r="AD179">
            <v>11.899999998509884</v>
          </cell>
          <cell r="AE179">
            <v>0</v>
          </cell>
          <cell r="AF179">
            <v>90398</v>
          </cell>
          <cell r="AG179">
            <v>850479.25</v>
          </cell>
          <cell r="AH179">
            <v>4579229.88</v>
          </cell>
          <cell r="AI179">
            <v>5520107.129999999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W179">
            <v>37563675.539999984</v>
          </cell>
          <cell r="AX179">
            <v>11492918.950000007</v>
          </cell>
          <cell r="AY179">
            <v>2049858.9799999993</v>
          </cell>
          <cell r="AZ179">
            <v>7158332.3399999822</v>
          </cell>
          <cell r="BA179">
            <v>58264785.809999973</v>
          </cell>
        </row>
        <row r="186">
          <cell r="C186">
            <v>1817650.72</v>
          </cell>
          <cell r="D186">
            <v>1540920.2</v>
          </cell>
          <cell r="E186">
            <v>1922784.6</v>
          </cell>
          <cell r="AE186">
            <v>0</v>
          </cell>
          <cell r="AF186">
            <v>4600000</v>
          </cell>
          <cell r="AG186">
            <v>556900</v>
          </cell>
          <cell r="AH186">
            <v>6232594.1699999999</v>
          </cell>
        </row>
        <row r="187">
          <cell r="C187">
            <v>1817650.72</v>
          </cell>
          <cell r="D187">
            <v>1540920.2</v>
          </cell>
          <cell r="E187">
            <v>1922784.6</v>
          </cell>
          <cell r="AE187">
            <v>0</v>
          </cell>
          <cell r="AF187">
            <v>4599985</v>
          </cell>
          <cell r="AG187">
            <v>556900</v>
          </cell>
          <cell r="AH187">
            <v>6232197.0499999998</v>
          </cell>
        </row>
        <row r="278">
          <cell r="C278">
            <v>0</v>
          </cell>
          <cell r="D278">
            <v>0</v>
          </cell>
          <cell r="E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</row>
        <row r="279">
          <cell r="C279">
            <v>0</v>
          </cell>
          <cell r="D279">
            <v>0</v>
          </cell>
          <cell r="E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</row>
        <row r="315">
          <cell r="AW315">
            <v>21169414.940000013</v>
          </cell>
          <cell r="AX315">
            <v>142665.28999999998</v>
          </cell>
          <cell r="AY315">
            <v>0</v>
          </cell>
          <cell r="AZ315">
            <v>5955.0699999993667</v>
          </cell>
          <cell r="BA315">
            <v>21318035.300000012</v>
          </cell>
        </row>
        <row r="346">
          <cell r="C346">
            <v>0</v>
          </cell>
          <cell r="D346">
            <v>105550040</v>
          </cell>
          <cell r="E346">
            <v>64000000</v>
          </cell>
          <cell r="G346">
            <v>0</v>
          </cell>
          <cell r="H346">
            <v>83728178.25</v>
          </cell>
          <cell r="I346">
            <v>52950000</v>
          </cell>
        </row>
        <row r="351">
          <cell r="C351">
            <v>93940161</v>
          </cell>
          <cell r="D351">
            <v>37644000</v>
          </cell>
          <cell r="E351">
            <v>0</v>
          </cell>
          <cell r="G351">
            <v>93939541.709999993</v>
          </cell>
          <cell r="H351">
            <v>37641839.939999998</v>
          </cell>
          <cell r="I351">
            <v>0</v>
          </cell>
        </row>
        <row r="353">
          <cell r="C353">
            <v>0</v>
          </cell>
          <cell r="D353">
            <v>8622708.4000000004</v>
          </cell>
          <cell r="E353">
            <v>8595000</v>
          </cell>
          <cell r="G353">
            <v>0</v>
          </cell>
          <cell r="H353">
            <v>6136700.2599999998</v>
          </cell>
          <cell r="I353">
            <v>0</v>
          </cell>
        </row>
        <row r="358">
          <cell r="C358">
            <v>61617611</v>
          </cell>
          <cell r="D358">
            <v>29776000</v>
          </cell>
          <cell r="E358">
            <v>0</v>
          </cell>
          <cell r="G358">
            <v>61617611</v>
          </cell>
          <cell r="H358">
            <v>29776000.000000004</v>
          </cell>
          <cell r="I358">
            <v>0</v>
          </cell>
        </row>
        <row r="360">
          <cell r="C360">
            <v>0</v>
          </cell>
          <cell r="D360">
            <v>5346000</v>
          </cell>
          <cell r="E360">
            <v>0</v>
          </cell>
          <cell r="G360">
            <v>0</v>
          </cell>
          <cell r="H360">
            <v>4206056.53</v>
          </cell>
          <cell r="I360">
            <v>0</v>
          </cell>
        </row>
        <row r="365">
          <cell r="D365">
            <v>25873000</v>
          </cell>
          <cell r="E365">
            <v>0</v>
          </cell>
          <cell r="G365">
            <v>89323581.580000013</v>
          </cell>
          <cell r="H365">
            <v>25872943.449999999</v>
          </cell>
          <cell r="I365">
            <v>0</v>
          </cell>
        </row>
        <row r="367">
          <cell r="C367">
            <v>0</v>
          </cell>
          <cell r="D367">
            <v>5114000</v>
          </cell>
          <cell r="E367">
            <v>0</v>
          </cell>
          <cell r="G367">
            <v>0</v>
          </cell>
          <cell r="H367">
            <v>2616582.1100000003</v>
          </cell>
          <cell r="I367">
            <v>0</v>
          </cell>
        </row>
        <row r="403">
          <cell r="C403">
            <v>0</v>
          </cell>
          <cell r="D403">
            <v>1012.78</v>
          </cell>
          <cell r="E403">
            <v>13729.54</v>
          </cell>
          <cell r="H403">
            <v>-121000</v>
          </cell>
          <cell r="I403">
            <v>0</v>
          </cell>
        </row>
        <row r="410">
          <cell r="C410">
            <v>0</v>
          </cell>
          <cell r="D410">
            <v>0</v>
          </cell>
          <cell r="E410">
            <v>7088000</v>
          </cell>
          <cell r="H410">
            <v>0</v>
          </cell>
          <cell r="I410">
            <v>7088000</v>
          </cell>
        </row>
        <row r="417">
          <cell r="C417">
            <v>0</v>
          </cell>
          <cell r="D417">
            <v>0</v>
          </cell>
          <cell r="E417">
            <v>14000000</v>
          </cell>
          <cell r="H417">
            <v>0</v>
          </cell>
          <cell r="I417">
            <v>13997722.73</v>
          </cell>
        </row>
      </sheetData>
      <sheetData sheetId="26">
        <row r="14">
          <cell r="C14">
            <v>19280984</v>
          </cell>
          <cell r="D14">
            <v>0</v>
          </cell>
          <cell r="E14">
            <v>26033378</v>
          </cell>
          <cell r="R14">
            <v>4483013</v>
          </cell>
          <cell r="S14">
            <v>18968995</v>
          </cell>
          <cell r="T14">
            <v>2166620</v>
          </cell>
          <cell r="U14">
            <v>932000</v>
          </cell>
          <cell r="V14">
            <v>1255000</v>
          </cell>
          <cell r="X14">
            <v>7774000</v>
          </cell>
          <cell r="Y14">
            <v>35279000</v>
          </cell>
          <cell r="Z14">
            <v>3741000</v>
          </cell>
          <cell r="AA14">
            <v>1734000</v>
          </cell>
          <cell r="AB14">
            <v>2335000</v>
          </cell>
          <cell r="AD14">
            <v>474613</v>
          </cell>
          <cell r="AE14">
            <v>1334453</v>
          </cell>
          <cell r="AF14">
            <v>692528</v>
          </cell>
          <cell r="AG14">
            <v>0</v>
          </cell>
          <cell r="AH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</row>
        <row r="15">
          <cell r="C15">
            <v>19280984</v>
          </cell>
          <cell r="D15">
            <v>0</v>
          </cell>
          <cell r="E15">
            <v>26033378</v>
          </cell>
          <cell r="R15">
            <v>4159636.51</v>
          </cell>
          <cell r="S15">
            <v>18477540</v>
          </cell>
          <cell r="T15">
            <v>2166620</v>
          </cell>
          <cell r="U15">
            <v>932000</v>
          </cell>
          <cell r="V15">
            <v>1293500.31</v>
          </cell>
          <cell r="X15">
            <v>7774000</v>
          </cell>
          <cell r="Y15">
            <v>35279000</v>
          </cell>
          <cell r="Z15">
            <v>3741000</v>
          </cell>
          <cell r="AA15">
            <v>1657890.3900000001</v>
          </cell>
          <cell r="AB15">
            <v>2335000</v>
          </cell>
          <cell r="AD15">
            <v>474613</v>
          </cell>
          <cell r="AE15">
            <v>1334453</v>
          </cell>
          <cell r="AF15">
            <v>692528</v>
          </cell>
          <cell r="AG15">
            <v>0</v>
          </cell>
          <cell r="AH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</row>
        <row r="50">
          <cell r="C50">
            <v>5637000</v>
          </cell>
          <cell r="D50">
            <v>5015000</v>
          </cell>
          <cell r="E50">
            <v>23806660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J50">
            <v>0</v>
          </cell>
          <cell r="AK50">
            <v>7700000</v>
          </cell>
          <cell r="AL50">
            <v>250000</v>
          </cell>
          <cell r="AM50">
            <v>250000</v>
          </cell>
          <cell r="AN50">
            <v>250000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</row>
        <row r="51">
          <cell r="C51">
            <v>5482182.9400000004</v>
          </cell>
          <cell r="D51">
            <v>5015000</v>
          </cell>
          <cell r="E51">
            <v>22537435.129999999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J51">
            <v>0</v>
          </cell>
          <cell r="AK51">
            <v>7600000</v>
          </cell>
          <cell r="AL51">
            <v>6659.24</v>
          </cell>
          <cell r="AM51">
            <v>100000</v>
          </cell>
          <cell r="AN51">
            <v>250000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</row>
        <row r="142">
          <cell r="C142">
            <v>0</v>
          </cell>
          <cell r="D142">
            <v>0</v>
          </cell>
          <cell r="E142">
            <v>171340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</row>
        <row r="143">
          <cell r="C143">
            <v>0</v>
          </cell>
          <cell r="D143">
            <v>0</v>
          </cell>
          <cell r="E143">
            <v>171340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</row>
        <row r="179">
          <cell r="C179">
            <v>154817.05999999866</v>
          </cell>
          <cell r="D179">
            <v>0</v>
          </cell>
          <cell r="E179">
            <v>1269224.8700000048</v>
          </cell>
          <cell r="F179">
            <v>1424041.9300000034</v>
          </cell>
          <cell r="G179">
            <v>0</v>
          </cell>
          <cell r="H179">
            <v>0</v>
          </cell>
          <cell r="I179">
            <v>0</v>
          </cell>
          <cell r="J179">
            <v>38500.310000002384</v>
          </cell>
          <cell r="K179">
            <v>1462542.2400000095</v>
          </cell>
          <cell r="L179">
            <v>63530570.889999986</v>
          </cell>
          <cell r="M179">
            <v>5033607</v>
          </cell>
          <cell r="N179">
            <v>13499083.970000001</v>
          </cell>
          <cell r="O179">
            <v>29224000</v>
          </cell>
          <cell r="Q179">
            <v>135174003.87</v>
          </cell>
          <cell r="S179">
            <v>491455</v>
          </cell>
          <cell r="T179">
            <v>0</v>
          </cell>
          <cell r="U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76109.60999999987</v>
          </cell>
          <cell r="AB179">
            <v>0</v>
          </cell>
          <cell r="AC179">
            <v>76109.609999999404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100000</v>
          </cell>
          <cell r="AL179">
            <v>243340.76</v>
          </cell>
          <cell r="AM179">
            <v>150000</v>
          </cell>
          <cell r="AN179">
            <v>0</v>
          </cell>
          <cell r="AO179">
            <v>493340.75999999978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BE179">
            <v>65277989.310000002</v>
          </cell>
          <cell r="BF179">
            <v>5625062</v>
          </cell>
          <cell r="BG179">
            <v>13742424.730000004</v>
          </cell>
          <cell r="BH179">
            <v>29450109.609999999</v>
          </cell>
          <cell r="BI179">
            <v>23886742.009999998</v>
          </cell>
          <cell r="BJ179">
            <v>137982327.65999997</v>
          </cell>
        </row>
        <row r="187">
          <cell r="C187">
            <v>344808.87</v>
          </cell>
          <cell r="D187">
            <v>0</v>
          </cell>
          <cell r="E187">
            <v>1071096.79</v>
          </cell>
          <cell r="P187">
            <v>1000000</v>
          </cell>
          <cell r="AJ187">
            <v>0</v>
          </cell>
          <cell r="AK187">
            <v>4500000</v>
          </cell>
          <cell r="AL187">
            <v>700000</v>
          </cell>
          <cell r="AM187">
            <v>0</v>
          </cell>
          <cell r="AN187">
            <v>0</v>
          </cell>
          <cell r="AT187">
            <v>260000</v>
          </cell>
        </row>
        <row r="188">
          <cell r="C188">
            <v>344808.87</v>
          </cell>
          <cell r="D188">
            <v>0</v>
          </cell>
          <cell r="E188">
            <v>1071096.79</v>
          </cell>
          <cell r="P188">
            <v>1000000</v>
          </cell>
          <cell r="AJ188">
            <v>0</v>
          </cell>
          <cell r="AK188">
            <v>4500000</v>
          </cell>
          <cell r="AL188">
            <v>700000</v>
          </cell>
          <cell r="AM188">
            <v>0</v>
          </cell>
          <cell r="AN188">
            <v>0</v>
          </cell>
          <cell r="AT188">
            <v>260000</v>
          </cell>
        </row>
        <row r="279">
          <cell r="C279">
            <v>0</v>
          </cell>
          <cell r="D279">
            <v>0</v>
          </cell>
          <cell r="E279">
            <v>652000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T279">
            <v>60525678.420000002</v>
          </cell>
        </row>
        <row r="280">
          <cell r="C280">
            <v>0</v>
          </cell>
          <cell r="D280">
            <v>0</v>
          </cell>
          <cell r="E280">
            <v>652000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T280">
            <v>60525678.420000002</v>
          </cell>
        </row>
        <row r="316">
          <cell r="C316">
            <v>0</v>
          </cell>
          <cell r="D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V316">
            <v>335514.90999999642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E316">
            <v>335514.90999999642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335514.90999999642</v>
          </cell>
        </row>
        <row r="347">
          <cell r="C347">
            <v>0</v>
          </cell>
          <cell r="D347">
            <v>86013064</v>
          </cell>
          <cell r="E347">
            <v>146770000</v>
          </cell>
          <cell r="G347">
            <v>0</v>
          </cell>
          <cell r="H347">
            <v>71567192.75</v>
          </cell>
          <cell r="I347">
            <v>97685300.359999999</v>
          </cell>
        </row>
        <row r="352">
          <cell r="C352">
            <v>178344442</v>
          </cell>
          <cell r="D352">
            <v>83078000</v>
          </cell>
          <cell r="E352">
            <v>0</v>
          </cell>
          <cell r="G352">
            <v>178344442</v>
          </cell>
          <cell r="H352">
            <v>83078000</v>
          </cell>
          <cell r="I352">
            <v>0</v>
          </cell>
        </row>
        <row r="354">
          <cell r="C354">
            <v>0</v>
          </cell>
          <cell r="D354">
            <v>10474300</v>
          </cell>
          <cell r="E354">
            <v>341500</v>
          </cell>
          <cell r="G354">
            <v>0</v>
          </cell>
          <cell r="H354">
            <v>5782193</v>
          </cell>
          <cell r="I354">
            <v>0</v>
          </cell>
        </row>
        <row r="359">
          <cell r="C359">
            <v>21785260</v>
          </cell>
          <cell r="D359">
            <v>15169000</v>
          </cell>
          <cell r="E359">
            <v>0</v>
          </cell>
          <cell r="G359">
            <v>21785260</v>
          </cell>
          <cell r="H359">
            <v>15169000</v>
          </cell>
          <cell r="I359">
            <v>0</v>
          </cell>
        </row>
        <row r="361">
          <cell r="C361">
            <v>0</v>
          </cell>
          <cell r="D361">
            <v>1342000</v>
          </cell>
          <cell r="E361">
            <v>13250000</v>
          </cell>
          <cell r="G361">
            <v>0</v>
          </cell>
          <cell r="H361">
            <v>633366.03</v>
          </cell>
          <cell r="I361">
            <v>459550</v>
          </cell>
        </row>
        <row r="366">
          <cell r="C366">
            <v>9166000</v>
          </cell>
          <cell r="D366">
            <v>4268000</v>
          </cell>
          <cell r="E366">
            <v>0</v>
          </cell>
          <cell r="G366">
            <v>9166000</v>
          </cell>
          <cell r="H366">
            <v>4268000</v>
          </cell>
          <cell r="I366">
            <v>0</v>
          </cell>
        </row>
        <row r="368">
          <cell r="C368">
            <v>0</v>
          </cell>
          <cell r="D368">
            <v>5190000</v>
          </cell>
          <cell r="E368">
            <v>24500000</v>
          </cell>
          <cell r="G368">
            <v>0</v>
          </cell>
          <cell r="H368">
            <v>466000</v>
          </cell>
          <cell r="I368">
            <v>0</v>
          </cell>
        </row>
        <row r="372">
          <cell r="C372">
            <v>12646000</v>
          </cell>
          <cell r="D372">
            <v>9058000</v>
          </cell>
          <cell r="E372">
            <v>0</v>
          </cell>
          <cell r="G372">
            <v>12607499.689999999</v>
          </cell>
          <cell r="H372">
            <v>9058000</v>
          </cell>
          <cell r="I372">
            <v>0</v>
          </cell>
        </row>
        <row r="374">
          <cell r="C374">
            <v>0</v>
          </cell>
          <cell r="D374">
            <v>1650000</v>
          </cell>
          <cell r="E374">
            <v>23080000</v>
          </cell>
          <cell r="G374">
            <v>0</v>
          </cell>
          <cell r="H374">
            <v>843257.99</v>
          </cell>
          <cell r="I374">
            <v>0</v>
          </cell>
        </row>
        <row r="403">
          <cell r="C403">
            <v>0</v>
          </cell>
          <cell r="D403">
            <v>1415905.6600000001</v>
          </cell>
          <cell r="E403">
            <v>652000</v>
          </cell>
          <cell r="H403">
            <v>1415905.6600000001</v>
          </cell>
          <cell r="I403">
            <v>652000</v>
          </cell>
        </row>
        <row r="410">
          <cell r="C410">
            <v>0</v>
          </cell>
          <cell r="D410">
            <v>0</v>
          </cell>
          <cell r="E410">
            <v>3743772</v>
          </cell>
          <cell r="H410">
            <v>0</v>
          </cell>
          <cell r="I410">
            <v>3743772</v>
          </cell>
        </row>
        <row r="417">
          <cell r="C417">
            <v>0</v>
          </cell>
          <cell r="D417">
            <v>0</v>
          </cell>
          <cell r="E417">
            <v>3000000</v>
          </cell>
          <cell r="H417">
            <v>0</v>
          </cell>
          <cell r="I417">
            <v>3000000</v>
          </cell>
        </row>
        <row r="424">
          <cell r="C424">
            <v>0</v>
          </cell>
          <cell r="D424">
            <v>0</v>
          </cell>
          <cell r="E424">
            <v>0</v>
          </cell>
          <cell r="H424">
            <v>0</v>
          </cell>
          <cell r="I424">
            <v>0</v>
          </cell>
        </row>
        <row r="430">
          <cell r="C430">
            <v>0</v>
          </cell>
          <cell r="D430">
            <v>0</v>
          </cell>
          <cell r="E430">
            <v>0</v>
          </cell>
          <cell r="H430">
            <v>0</v>
          </cell>
          <cell r="I430">
            <v>0</v>
          </cell>
        </row>
      </sheetData>
      <sheetData sheetId="27">
        <row r="14">
          <cell r="C14">
            <v>53135000</v>
          </cell>
          <cell r="D14">
            <v>0</v>
          </cell>
          <cell r="E14">
            <v>11960000</v>
          </cell>
          <cell r="R14">
            <v>5650000</v>
          </cell>
          <cell r="S14">
            <v>4069899.38</v>
          </cell>
          <cell r="T14">
            <v>4737000</v>
          </cell>
          <cell r="U14">
            <v>716000</v>
          </cell>
          <cell r="V14">
            <v>7375504.4199999999</v>
          </cell>
          <cell r="X14">
            <v>10382000</v>
          </cell>
          <cell r="Y14">
            <v>8362848.5899999999</v>
          </cell>
          <cell r="Z14">
            <v>8527000</v>
          </cell>
          <cell r="AA14">
            <v>1300000</v>
          </cell>
          <cell r="AB14">
            <v>13163000</v>
          </cell>
          <cell r="AD14">
            <v>899618</v>
          </cell>
          <cell r="AE14">
            <v>518020</v>
          </cell>
          <cell r="AF14">
            <v>29042</v>
          </cell>
          <cell r="AG14">
            <v>0</v>
          </cell>
          <cell r="AH14">
            <v>1295309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</row>
        <row r="15">
          <cell r="C15">
            <v>53134690.980000004</v>
          </cell>
          <cell r="D15">
            <v>0</v>
          </cell>
          <cell r="E15">
            <v>11960000</v>
          </cell>
          <cell r="R15">
            <v>5240605.83</v>
          </cell>
          <cell r="S15">
            <v>4069899.38</v>
          </cell>
          <cell r="T15">
            <v>4558806.8599999994</v>
          </cell>
          <cell r="U15">
            <v>716000</v>
          </cell>
          <cell r="V15">
            <v>7375504.4199999999</v>
          </cell>
          <cell r="X15">
            <v>10142000</v>
          </cell>
          <cell r="Y15">
            <v>8362848.5899999999</v>
          </cell>
          <cell r="Z15">
            <v>8527000</v>
          </cell>
          <cell r="AA15">
            <v>1300000</v>
          </cell>
          <cell r="AB15">
            <v>13163000</v>
          </cell>
          <cell r="AD15">
            <v>899617.67</v>
          </cell>
          <cell r="AE15">
            <v>518020</v>
          </cell>
          <cell r="AF15">
            <v>29042</v>
          </cell>
          <cell r="AG15">
            <v>0</v>
          </cell>
          <cell r="AH15">
            <v>1295307.51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</row>
        <row r="50">
          <cell r="C50">
            <v>10116000</v>
          </cell>
          <cell r="D50">
            <v>5784000</v>
          </cell>
          <cell r="E50">
            <v>39595000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J50">
            <v>0</v>
          </cell>
          <cell r="AK50">
            <v>9500000</v>
          </cell>
          <cell r="AL50">
            <v>6950000</v>
          </cell>
          <cell r="AM50">
            <v>250000</v>
          </cell>
          <cell r="AN50">
            <v>1200000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</row>
        <row r="51">
          <cell r="C51">
            <v>9911797.8300000001</v>
          </cell>
          <cell r="D51">
            <v>2234851.9900000002</v>
          </cell>
          <cell r="E51">
            <v>33770192.039999999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J51">
            <v>0</v>
          </cell>
          <cell r="AK51">
            <v>7491174.1000000006</v>
          </cell>
          <cell r="AL51">
            <v>5933220</v>
          </cell>
          <cell r="AM51">
            <v>249922.75</v>
          </cell>
          <cell r="AN51">
            <v>355538.89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</row>
        <row r="142">
          <cell r="C142">
            <v>0</v>
          </cell>
          <cell r="D142">
            <v>0</v>
          </cell>
          <cell r="E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</row>
        <row r="143">
          <cell r="C143">
            <v>0</v>
          </cell>
          <cell r="D143">
            <v>0</v>
          </cell>
          <cell r="E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</row>
        <row r="179">
          <cell r="C179">
            <v>204511.18999999762</v>
          </cell>
          <cell r="D179">
            <v>3549148.01</v>
          </cell>
          <cell r="E179">
            <v>5824807.9600000009</v>
          </cell>
          <cell r="F179">
            <v>9578467.1599999964</v>
          </cell>
          <cell r="G179">
            <v>18835.159999996424</v>
          </cell>
          <cell r="H179">
            <v>-115800.45000000298</v>
          </cell>
          <cell r="I179">
            <v>4180.75</v>
          </cell>
          <cell r="J179">
            <v>1.8799999952316284</v>
          </cell>
          <cell r="L179">
            <v>58087406.770000011</v>
          </cell>
          <cell r="M179">
            <v>23956269.07</v>
          </cell>
          <cell r="N179">
            <v>4522264.8900000006</v>
          </cell>
          <cell r="O179">
            <v>15318866.23</v>
          </cell>
          <cell r="Q179">
            <v>227948508.89000002</v>
          </cell>
          <cell r="T179">
            <v>178193.1400000006</v>
          </cell>
          <cell r="U179">
            <v>0</v>
          </cell>
          <cell r="V179">
            <v>0</v>
          </cell>
          <cell r="X179">
            <v>240000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240000</v>
          </cell>
          <cell r="AD179">
            <v>0.32999999995809048</v>
          </cell>
          <cell r="AF179">
            <v>0</v>
          </cell>
          <cell r="AG179">
            <v>0</v>
          </cell>
          <cell r="AH179">
            <v>1.4899999999906868</v>
          </cell>
          <cell r="AI179">
            <v>1.8200000002980232</v>
          </cell>
          <cell r="AJ179">
            <v>0</v>
          </cell>
          <cell r="AK179">
            <v>2008825.8999999994</v>
          </cell>
          <cell r="AL179">
            <v>1016780</v>
          </cell>
          <cell r="AM179">
            <v>77.25</v>
          </cell>
          <cell r="AN179">
            <v>844461.11</v>
          </cell>
          <cell r="AO179">
            <v>3870144.2599999979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BE179">
            <v>68315268.430000007</v>
          </cell>
          <cell r="BF179">
            <v>25983930.129999995</v>
          </cell>
          <cell r="BG179">
            <v>5601437.5799999982</v>
          </cell>
          <cell r="BH179">
            <v>15323124.23</v>
          </cell>
          <cell r="BI179">
            <v>126908166.41</v>
          </cell>
          <cell r="BJ179">
            <v>242131926.77999997</v>
          </cell>
        </row>
        <row r="187">
          <cell r="C187">
            <v>1027595.39</v>
          </cell>
          <cell r="D187">
            <v>2435502.9300000002</v>
          </cell>
          <cell r="E187">
            <v>9277837.2100000009</v>
          </cell>
          <cell r="AJ187">
            <v>0</v>
          </cell>
          <cell r="AK187">
            <v>8669474.5800000019</v>
          </cell>
          <cell r="AL187">
            <v>3537473.4400000004</v>
          </cell>
          <cell r="AM187">
            <v>250000</v>
          </cell>
          <cell r="AN187">
            <v>665682.71</v>
          </cell>
        </row>
        <row r="188">
          <cell r="C188">
            <v>1027595.39</v>
          </cell>
          <cell r="D188">
            <v>2435502.9300000002</v>
          </cell>
          <cell r="E188">
            <v>9056293.4100000001</v>
          </cell>
          <cell r="AJ188">
            <v>0</v>
          </cell>
          <cell r="AK188">
            <v>8669474.5800000001</v>
          </cell>
          <cell r="AL188">
            <v>3495032.87</v>
          </cell>
          <cell r="AM188">
            <v>249112.8</v>
          </cell>
          <cell r="AN188">
            <v>575593.46</v>
          </cell>
        </row>
        <row r="279">
          <cell r="C279">
            <v>0</v>
          </cell>
          <cell r="D279">
            <v>0</v>
          </cell>
          <cell r="AJ279">
            <v>0</v>
          </cell>
          <cell r="AK279">
            <v>3000000</v>
          </cell>
          <cell r="AL279">
            <v>0</v>
          </cell>
          <cell r="AM279">
            <v>0</v>
          </cell>
          <cell r="AN279">
            <v>0</v>
          </cell>
        </row>
        <row r="280">
          <cell r="C280">
            <v>0</v>
          </cell>
          <cell r="D280">
            <v>0</v>
          </cell>
          <cell r="E280">
            <v>0</v>
          </cell>
          <cell r="AJ280">
            <v>0</v>
          </cell>
          <cell r="AK280">
            <v>2840000</v>
          </cell>
          <cell r="AL280">
            <v>0</v>
          </cell>
          <cell r="AM280">
            <v>0</v>
          </cell>
          <cell r="AN280">
            <v>0</v>
          </cell>
        </row>
        <row r="316">
          <cell r="C316">
            <v>0</v>
          </cell>
          <cell r="D316">
            <v>0</v>
          </cell>
          <cell r="E316">
            <v>221543.80000000075</v>
          </cell>
          <cell r="F316">
            <v>221543.80000000075</v>
          </cell>
          <cell r="G316">
            <v>0</v>
          </cell>
          <cell r="H316">
            <v>0</v>
          </cell>
          <cell r="I316">
            <v>1328213.6799999997</v>
          </cell>
          <cell r="J316">
            <v>0</v>
          </cell>
          <cell r="K316">
            <v>1549757.4800000042</v>
          </cell>
          <cell r="AJ316">
            <v>0</v>
          </cell>
          <cell r="AK316">
            <v>160000.00000000186</v>
          </cell>
          <cell r="AL316">
            <v>42440.570000000298</v>
          </cell>
          <cell r="AM316">
            <v>887.20000000001164</v>
          </cell>
          <cell r="AN316">
            <v>90089.25</v>
          </cell>
          <cell r="AV316">
            <v>5308485.4199999869</v>
          </cell>
          <cell r="AX316">
            <v>0</v>
          </cell>
          <cell r="AY316">
            <v>160000.00000000186</v>
          </cell>
          <cell r="AZ316">
            <v>42440.570000000298</v>
          </cell>
          <cell r="BA316">
            <v>887.20000000001164</v>
          </cell>
          <cell r="BB316">
            <v>90089.25</v>
          </cell>
          <cell r="BE316">
            <v>2707944.1800000072</v>
          </cell>
          <cell r="BF316">
            <v>733632.30000001192</v>
          </cell>
          <cell r="BG316">
            <v>49727.099999999627</v>
          </cell>
          <cell r="BH316">
            <v>1556432.2599999998</v>
          </cell>
          <cell r="BI316">
            <v>260749.58000000054</v>
          </cell>
          <cell r="BJ316">
            <v>5308485.4199999869</v>
          </cell>
        </row>
        <row r="347">
          <cell r="C347">
            <v>0</v>
          </cell>
          <cell r="D347">
            <v>122509830</v>
          </cell>
          <cell r="E347">
            <v>11000000</v>
          </cell>
          <cell r="G347">
            <v>0</v>
          </cell>
          <cell r="H347">
            <v>65022423.229999997</v>
          </cell>
          <cell r="I347">
            <v>10400000</v>
          </cell>
        </row>
        <row r="352">
          <cell r="C352">
            <v>39914000</v>
          </cell>
          <cell r="D352">
            <v>16410000</v>
          </cell>
          <cell r="E352">
            <v>0</v>
          </cell>
          <cell r="G352">
            <v>39914000</v>
          </cell>
          <cell r="H352">
            <v>16391164.84</v>
          </cell>
          <cell r="I352">
            <v>0</v>
          </cell>
        </row>
        <row r="354">
          <cell r="C354">
            <v>0</v>
          </cell>
          <cell r="D354">
            <v>11749000</v>
          </cell>
          <cell r="E354">
            <v>16500000</v>
          </cell>
          <cell r="G354">
            <v>0</v>
          </cell>
          <cell r="H354">
            <v>4292730.93</v>
          </cell>
          <cell r="I354">
            <v>0</v>
          </cell>
        </row>
        <row r="359">
          <cell r="C359">
            <v>46769000</v>
          </cell>
          <cell r="D359">
            <v>18907000</v>
          </cell>
          <cell r="E359">
            <v>0</v>
          </cell>
          <cell r="G359">
            <v>46947193.140000001</v>
          </cell>
          <cell r="H359">
            <v>18844607.309999999</v>
          </cell>
          <cell r="I359">
            <v>0</v>
          </cell>
        </row>
        <row r="361">
          <cell r="C361">
            <v>0</v>
          </cell>
          <cell r="D361">
            <v>6551000</v>
          </cell>
          <cell r="E361">
            <v>0</v>
          </cell>
          <cell r="G361">
            <v>0</v>
          </cell>
          <cell r="H361">
            <v>2028735.1099999999</v>
          </cell>
          <cell r="I361">
            <v>0</v>
          </cell>
        </row>
        <row r="366">
          <cell r="C366">
            <v>7250000</v>
          </cell>
          <cell r="D366">
            <v>8759000</v>
          </cell>
          <cell r="E366">
            <v>0</v>
          </cell>
          <cell r="G366">
            <v>7250000</v>
          </cell>
          <cell r="H366">
            <v>8754819.25</v>
          </cell>
          <cell r="I366">
            <v>0</v>
          </cell>
        </row>
        <row r="368">
          <cell r="C368">
            <v>0</v>
          </cell>
          <cell r="D368">
            <v>2326000</v>
          </cell>
          <cell r="E368">
            <v>13920000</v>
          </cell>
          <cell r="G368">
            <v>0</v>
          </cell>
          <cell r="H368">
            <v>927133.77</v>
          </cell>
          <cell r="I368">
            <v>0</v>
          </cell>
        </row>
        <row r="372">
          <cell r="C372">
            <v>82391681.579999998</v>
          </cell>
          <cell r="D372">
            <v>36922000</v>
          </cell>
          <cell r="E372">
            <v>0</v>
          </cell>
          <cell r="G372">
            <v>82391680.670000002</v>
          </cell>
          <cell r="H372">
            <v>36921999.030000001</v>
          </cell>
          <cell r="I372">
            <v>0</v>
          </cell>
        </row>
        <row r="374">
          <cell r="C374">
            <v>0</v>
          </cell>
          <cell r="D374">
            <v>6831000</v>
          </cell>
          <cell r="E374">
            <v>125000000</v>
          </cell>
          <cell r="G374">
            <v>0</v>
          </cell>
          <cell r="H374">
            <v>5767298.0700000003</v>
          </cell>
          <cell r="I374">
            <v>0</v>
          </cell>
        </row>
        <row r="410">
          <cell r="C410">
            <v>0</v>
          </cell>
          <cell r="D410">
            <v>549339.25</v>
          </cell>
          <cell r="E410">
            <v>0</v>
          </cell>
          <cell r="H410">
            <v>549339.25</v>
          </cell>
          <cell r="I410">
            <v>0</v>
          </cell>
        </row>
        <row r="417">
          <cell r="C417">
            <v>0</v>
          </cell>
          <cell r="D417">
            <v>82500</v>
          </cell>
          <cell r="E417">
            <v>6063246.2599999998</v>
          </cell>
          <cell r="H417">
            <v>82500</v>
          </cell>
          <cell r="I417">
            <v>6063246.2599999998</v>
          </cell>
        </row>
        <row r="424">
          <cell r="C424">
            <v>0</v>
          </cell>
          <cell r="D424">
            <v>7660.73</v>
          </cell>
          <cell r="E424">
            <v>8000000</v>
          </cell>
          <cell r="H424">
            <v>0</v>
          </cell>
          <cell r="I424">
            <v>6679447.0500000007</v>
          </cell>
        </row>
        <row r="430">
          <cell r="C430">
            <v>0</v>
          </cell>
          <cell r="D430">
            <v>0</v>
          </cell>
          <cell r="E430">
            <v>0</v>
          </cell>
          <cell r="H430">
            <v>0</v>
          </cell>
          <cell r="I430">
            <v>0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SEPT-CURRENT"/>
      <sheetName val="SEPT-CONAP"/>
      <sheetName val="OCT-CURRENT"/>
      <sheetName val="OCT-CONAP"/>
      <sheetName val="MARCH- CURRENT"/>
      <sheetName val="MARCH- CONAP"/>
    </sheetNames>
    <sheetDataSet>
      <sheetData sheetId="0"/>
      <sheetData sheetId="1"/>
      <sheetData sheetId="2"/>
      <sheetData sheetId="3"/>
      <sheetData sheetId="4">
        <row r="203">
          <cell r="E203">
            <v>2577160784.1399999</v>
          </cell>
        </row>
        <row r="204">
          <cell r="O204">
            <v>5525766621.1300011</v>
          </cell>
        </row>
        <row r="222">
          <cell r="O222">
            <v>5554488204.4000025</v>
          </cell>
        </row>
        <row r="229">
          <cell r="O229">
            <v>224748559.84999999</v>
          </cell>
        </row>
      </sheetData>
      <sheetData sheetId="5">
        <row r="161">
          <cell r="O161">
            <v>1032994899.2300003</v>
          </cell>
        </row>
        <row r="169">
          <cell r="O169">
            <v>60262826.479999989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SEPT-CURRENT"/>
      <sheetName val="SEPT-CONAP"/>
      <sheetName val="OCT-CURRENT"/>
      <sheetName val="OCT-CONAP"/>
      <sheetName val="MARCH- CURRENT"/>
      <sheetName val="MARCH- CON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79">
          <cell r="O79">
            <v>5845352659.0599995</v>
          </cell>
        </row>
        <row r="83">
          <cell r="O83">
            <v>0</v>
          </cell>
        </row>
      </sheetData>
      <sheetData sheetId="5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CURRENT"/>
      <sheetName val="CONAP"/>
      <sheetName val="FAPS"/>
      <sheetName val="SUMMARY OF SAA"/>
      <sheetName val="PPACONAP"/>
      <sheetName val="BY PPA CUR"/>
      <sheetName val="BY REGION"/>
      <sheetName val="by chd conap"/>
      <sheetName val="BY CHDS CUR"/>
      <sheetName val="SUMARY SAA"/>
      <sheetName val="SUM CU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409">
          <cell r="Q409">
            <v>1387230488.6100004</v>
          </cell>
        </row>
      </sheetData>
      <sheetData sheetId="8" refreshError="1">
        <row r="1672">
          <cell r="R1672">
            <v>9216320243.1399994</v>
          </cell>
          <cell r="S1672">
            <v>591977</v>
          </cell>
        </row>
      </sheetData>
      <sheetData sheetId="9" refreshError="1"/>
      <sheetData sheetId="10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CY-FUR (REG)"/>
      <sheetName val="CY-CHD'S (ALL FUNDS)"/>
      <sheetName val="CONAP-CHD'S (ALL FUNDS)"/>
      <sheetName val="CLUSTER-CY2011"/>
      <sheetName val="CLUSTER-CONAP"/>
      <sheetName val="CONAP-FUR (REG)"/>
      <sheetName val="FAPS-CY"/>
      <sheetName val="OSEC-CY"/>
      <sheetName val="OSEC"/>
      <sheetName val="FAPS-CONAP"/>
      <sheetName val="OSEC-CONAP"/>
      <sheetName val="SUMMARY-CY2012"/>
      <sheetName val="SUMMARY-CONAP"/>
      <sheetName val="HOSP"/>
      <sheetName val="CHD"/>
    </sheetNames>
    <sheetDataSet>
      <sheetData sheetId="0" refreshError="1"/>
      <sheetData sheetId="1" refreshError="1"/>
      <sheetData sheetId="2" refreshError="1"/>
      <sheetData sheetId="3" refreshError="1">
        <row r="36">
          <cell r="N36">
            <v>356612491</v>
          </cell>
        </row>
        <row r="40">
          <cell r="N40">
            <v>7039975561.8999996</v>
          </cell>
          <cell r="O40">
            <v>11555327906.1</v>
          </cell>
          <cell r="P40">
            <v>2612102873.1500001</v>
          </cell>
          <cell r="Q40">
            <v>21207406341.150002</v>
          </cell>
        </row>
      </sheetData>
      <sheetData sheetId="4" refreshError="1">
        <row r="40">
          <cell r="B40">
            <v>0</v>
          </cell>
          <cell r="C40">
            <v>2770582785.8099999</v>
          </cell>
          <cell r="D40">
            <v>572728788.29999995</v>
          </cell>
          <cell r="E40">
            <v>3343311574.1099997</v>
          </cell>
          <cell r="F40">
            <v>0</v>
          </cell>
          <cell r="G40">
            <v>897978692.6099999</v>
          </cell>
          <cell r="H40">
            <v>2423483637.6500001</v>
          </cell>
          <cell r="I40">
            <v>3321462330.2600002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CY-FUR (REG)"/>
      <sheetName val="CY-CHD'S (ALL FUNDS)"/>
      <sheetName val="CONAP-CHD'S (ALL FUNDS)"/>
      <sheetName val="CLUSTER-CY2011"/>
      <sheetName val="CLUSTER-CONAP"/>
      <sheetName val="CONAP-FUR (REG)"/>
      <sheetName val="FAPS-CY"/>
      <sheetName val="OSEC-CY"/>
      <sheetName val="OSEC"/>
      <sheetName val="FAPS-CONAP"/>
      <sheetName val="OSEC-CONAP"/>
      <sheetName val="SUMMARY-CY2012"/>
      <sheetName val="SUMMARY-CONAP"/>
      <sheetName val="HOSP"/>
      <sheetName val="CHD"/>
    </sheetNames>
    <sheetDataSet>
      <sheetData sheetId="0"/>
      <sheetData sheetId="1"/>
      <sheetData sheetId="2">
        <row r="72">
          <cell r="I72">
            <v>152454325.38</v>
          </cell>
        </row>
        <row r="144">
          <cell r="I144">
            <v>158189823.19</v>
          </cell>
        </row>
        <row r="205">
          <cell r="I205">
            <v>195617381.12</v>
          </cell>
        </row>
        <row r="279">
          <cell r="I279">
            <v>99599953.480000004</v>
          </cell>
        </row>
        <row r="366">
          <cell r="I366">
            <v>155313074.83000001</v>
          </cell>
        </row>
        <row r="405">
          <cell r="I405">
            <v>82707847</v>
          </cell>
        </row>
        <row r="455">
          <cell r="I455">
            <v>155947956.71000001</v>
          </cell>
        </row>
        <row r="516">
          <cell r="I516">
            <v>123227874.97999999</v>
          </cell>
        </row>
        <row r="588">
          <cell r="I588">
            <v>401924384.90999997</v>
          </cell>
        </row>
        <row r="682">
          <cell r="I682">
            <v>346877879.66000003</v>
          </cell>
        </row>
        <row r="732">
          <cell r="I732">
            <v>90145536.329999998</v>
          </cell>
        </row>
        <row r="848">
          <cell r="I848">
            <v>130505783.01000001</v>
          </cell>
        </row>
        <row r="909">
          <cell r="I909">
            <v>65503842.159999996</v>
          </cell>
        </row>
        <row r="959">
          <cell r="G959">
            <v>64999850.530000001</v>
          </cell>
          <cell r="H959">
            <v>479373639.24000001</v>
          </cell>
          <cell r="I959">
            <v>544373489.76999998</v>
          </cell>
        </row>
        <row r="1009">
          <cell r="I1009">
            <v>303188304.59000003</v>
          </cell>
        </row>
        <row r="1059">
          <cell r="I1059">
            <v>96125679.00999999</v>
          </cell>
        </row>
        <row r="1302">
          <cell r="I1302">
            <v>231493859.89000002</v>
          </cell>
        </row>
        <row r="1324">
          <cell r="I1324">
            <v>1999360</v>
          </cell>
        </row>
      </sheetData>
      <sheetData sheetId="3">
        <row r="19">
          <cell r="F19">
            <v>103757000</v>
          </cell>
        </row>
      </sheetData>
      <sheetData sheetId="4">
        <row r="40">
          <cell r="B4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CY-FUR (REG)"/>
      <sheetName val="CY-CHD'S (ALL FUNDS)"/>
      <sheetName val="CONAP-CHD'S (ALL FUNDS)"/>
      <sheetName val="CLUSTER-CY2011"/>
      <sheetName val="CLUSTER-CONAP"/>
      <sheetName val="CONAP-FUR (REG)"/>
      <sheetName val="FAPS-CY"/>
      <sheetName val="OSEC-CY"/>
      <sheetName val="OSEC"/>
      <sheetName val="FAPS-CONAP"/>
      <sheetName val="OSEC-CONAP"/>
      <sheetName val="SUMMARY-CY2012"/>
      <sheetName val="SUMMARY-CONAP"/>
      <sheetName val="HOSP"/>
      <sheetName val="CHD"/>
    </sheetNames>
    <sheetDataSet>
      <sheetData sheetId="0" refreshError="1"/>
      <sheetData sheetId="1" refreshError="1"/>
      <sheetData sheetId="2"/>
      <sheetData sheetId="3">
        <row r="40">
          <cell r="F40">
            <v>7026944971.8999996</v>
          </cell>
        </row>
      </sheetData>
      <sheetData sheetId="4">
        <row r="17">
          <cell r="C17">
            <v>13370846.630000001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BF338"/>
  <sheetViews>
    <sheetView workbookViewId="0">
      <pane xSplit="1" ySplit="6" topLeftCell="AG298" activePane="bottomRight" state="frozen"/>
      <selection pane="topRight" activeCell="B1" sqref="B1"/>
      <selection pane="bottomLeft" activeCell="A7" sqref="A7"/>
      <selection pane="bottomRight" activeCell="A319" sqref="A319"/>
    </sheetView>
  </sheetViews>
  <sheetFormatPr defaultRowHeight="15"/>
  <cols>
    <col min="1" max="1" width="59" style="114" customWidth="1"/>
    <col min="2" max="2" width="15.28515625" style="385" hidden="1" customWidth="1"/>
    <col min="3" max="3" width="14.28515625" style="385" hidden="1" customWidth="1"/>
    <col min="4" max="4" width="13.42578125" style="385" hidden="1" customWidth="1"/>
    <col min="5" max="5" width="14.7109375" style="114" hidden="1" customWidth="1"/>
    <col min="6" max="6" width="18" style="114" customWidth="1"/>
    <col min="7" max="7" width="20.140625" style="114" customWidth="1"/>
    <col min="8" max="8" width="20.85546875" style="114" customWidth="1"/>
    <col min="9" max="9" width="17.42578125" style="114" customWidth="1"/>
    <col min="10" max="10" width="17.140625" style="114" customWidth="1"/>
    <col min="11" max="11" width="18.7109375" style="114" customWidth="1"/>
    <col min="12" max="12" width="17.5703125" style="114" customWidth="1"/>
    <col min="13" max="13" width="18.140625" style="114" customWidth="1"/>
    <col min="14" max="14" width="15.7109375" style="114" customWidth="1"/>
    <col min="15" max="15" width="18.85546875" style="78" customWidth="1"/>
    <col min="16" max="16" width="16.85546875" style="114" customWidth="1"/>
    <col min="17" max="17" width="18.42578125" style="114" customWidth="1"/>
    <col min="18" max="18" width="18" style="114" customWidth="1"/>
    <col min="19" max="19" width="17.42578125" style="114" customWidth="1"/>
    <col min="20" max="20" width="15.7109375" style="114" customWidth="1"/>
    <col min="21" max="21" width="17.5703125" style="114" customWidth="1"/>
    <col min="22" max="22" width="17.7109375" style="114" customWidth="1"/>
    <col min="23" max="23" width="17.5703125" style="114" customWidth="1"/>
    <col min="24" max="24" width="15.7109375" style="114" customWidth="1"/>
    <col min="25" max="33" width="18" style="114" customWidth="1"/>
    <col min="34" max="34" width="19.28515625" style="114" customWidth="1"/>
    <col min="35" max="35" width="21.5703125" style="114" customWidth="1"/>
    <col min="36" max="36" width="17.140625" style="114" customWidth="1"/>
    <col min="37" max="37" width="20" style="114" customWidth="1"/>
    <col min="38" max="41" width="14.28515625" style="141" customWidth="1"/>
    <col min="42" max="42" width="18.140625" style="114" customWidth="1"/>
    <col min="43" max="43" width="19.140625" style="114" customWidth="1"/>
    <col min="44" max="44" width="19.5703125" style="114" customWidth="1"/>
    <col min="45" max="45" width="18.7109375" style="114" customWidth="1"/>
    <col min="46" max="16384" width="9.140625" style="114"/>
  </cols>
  <sheetData>
    <row r="1" spans="1:45">
      <c r="A1" s="86" t="s">
        <v>202</v>
      </c>
      <c r="B1" s="366"/>
      <c r="C1" s="366"/>
      <c r="D1" s="366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3"/>
      <c r="P1" s="112"/>
      <c r="Q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</row>
    <row r="2" spans="1:45">
      <c r="A2" s="86" t="s">
        <v>856</v>
      </c>
      <c r="B2" s="366"/>
      <c r="C2" s="366"/>
      <c r="D2" s="366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3"/>
      <c r="P2" s="112"/>
      <c r="Q2" s="112"/>
      <c r="V2" s="112"/>
      <c r="W2" s="112"/>
      <c r="X2" s="112"/>
      <c r="Y2" s="112"/>
      <c r="Z2" s="112"/>
      <c r="AA2" s="112"/>
      <c r="AB2" s="112"/>
      <c r="AC2" s="112"/>
      <c r="AD2" s="112"/>
      <c r="AE2" s="112"/>
      <c r="AF2" s="112"/>
      <c r="AG2" s="112"/>
      <c r="AH2" s="112"/>
      <c r="AI2" s="112"/>
      <c r="AJ2" s="112"/>
      <c r="AK2" s="112"/>
    </row>
    <row r="3" spans="1:45" ht="15.75">
      <c r="A3" s="115" t="s">
        <v>242</v>
      </c>
      <c r="B3" s="366"/>
      <c r="C3" s="366"/>
      <c r="D3" s="366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3"/>
      <c r="P3" s="112"/>
      <c r="Q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</row>
    <row r="4" spans="1:45" s="186" customFormat="1">
      <c r="A4" s="706" t="s">
        <v>1</v>
      </c>
      <c r="B4" s="708" t="s">
        <v>731</v>
      </c>
      <c r="C4" s="709"/>
      <c r="D4" s="709"/>
      <c r="E4" s="710"/>
      <c r="F4" s="708" t="s">
        <v>731</v>
      </c>
      <c r="G4" s="709"/>
      <c r="H4" s="709"/>
      <c r="I4" s="710"/>
      <c r="J4" s="708" t="s">
        <v>203</v>
      </c>
      <c r="K4" s="709"/>
      <c r="L4" s="709"/>
      <c r="M4" s="710"/>
      <c r="N4" s="708" t="s">
        <v>204</v>
      </c>
      <c r="O4" s="709"/>
      <c r="P4" s="709"/>
      <c r="Q4" s="710"/>
      <c r="R4" s="708" t="s">
        <v>244</v>
      </c>
      <c r="S4" s="709"/>
      <c r="T4" s="709"/>
      <c r="U4" s="710"/>
      <c r="V4" s="708" t="s">
        <v>243</v>
      </c>
      <c r="W4" s="709"/>
      <c r="X4" s="709"/>
      <c r="Y4" s="710"/>
      <c r="Z4" s="708" t="s">
        <v>214</v>
      </c>
      <c r="AA4" s="709"/>
      <c r="AB4" s="709"/>
      <c r="AC4" s="710"/>
      <c r="AD4" s="708" t="s">
        <v>247</v>
      </c>
      <c r="AE4" s="709"/>
      <c r="AF4" s="709"/>
      <c r="AG4" s="710"/>
      <c r="AH4" s="708" t="s">
        <v>246</v>
      </c>
      <c r="AI4" s="709"/>
      <c r="AJ4" s="709"/>
      <c r="AK4" s="710"/>
      <c r="AL4" s="711" t="s">
        <v>245</v>
      </c>
      <c r="AM4" s="712"/>
      <c r="AN4" s="712"/>
      <c r="AO4" s="713"/>
      <c r="AP4" s="708" t="s">
        <v>218</v>
      </c>
      <c r="AQ4" s="709"/>
      <c r="AR4" s="709"/>
      <c r="AS4" s="710"/>
    </row>
    <row r="5" spans="1:45" s="186" customFormat="1">
      <c r="A5" s="707"/>
      <c r="B5" s="251" t="s">
        <v>2</v>
      </c>
      <c r="C5" s="251" t="s">
        <v>3</v>
      </c>
      <c r="D5" s="251" t="s">
        <v>4</v>
      </c>
      <c r="E5" s="188" t="s">
        <v>5</v>
      </c>
      <c r="F5" s="187" t="s">
        <v>2</v>
      </c>
      <c r="G5" s="187" t="s">
        <v>3</v>
      </c>
      <c r="H5" s="187" t="s">
        <v>4</v>
      </c>
      <c r="I5" s="188" t="s">
        <v>5</v>
      </c>
      <c r="J5" s="187" t="s">
        <v>2</v>
      </c>
      <c r="K5" s="187" t="s">
        <v>3</v>
      </c>
      <c r="L5" s="187" t="s">
        <v>4</v>
      </c>
      <c r="M5" s="187" t="s">
        <v>5</v>
      </c>
      <c r="N5" s="187" t="s">
        <v>2</v>
      </c>
      <c r="O5" s="187" t="s">
        <v>3</v>
      </c>
      <c r="P5" s="187" t="s">
        <v>4</v>
      </c>
      <c r="Q5" s="187" t="s">
        <v>5</v>
      </c>
      <c r="R5" s="187" t="s">
        <v>2</v>
      </c>
      <c r="S5" s="187" t="s">
        <v>3</v>
      </c>
      <c r="T5" s="187" t="s">
        <v>4</v>
      </c>
      <c r="U5" s="187" t="s">
        <v>5</v>
      </c>
      <c r="V5" s="187" t="s">
        <v>2</v>
      </c>
      <c r="W5" s="187" t="s">
        <v>3</v>
      </c>
      <c r="X5" s="187" t="s">
        <v>4</v>
      </c>
      <c r="Y5" s="187" t="s">
        <v>5</v>
      </c>
      <c r="Z5" s="187" t="s">
        <v>2</v>
      </c>
      <c r="AA5" s="187" t="s">
        <v>3</v>
      </c>
      <c r="AB5" s="187" t="s">
        <v>4</v>
      </c>
      <c r="AC5" s="187" t="s">
        <v>5</v>
      </c>
      <c r="AD5" s="187" t="s">
        <v>2</v>
      </c>
      <c r="AE5" s="187" t="s">
        <v>3</v>
      </c>
      <c r="AF5" s="187" t="s">
        <v>4</v>
      </c>
      <c r="AG5" s="187" t="s">
        <v>5</v>
      </c>
      <c r="AH5" s="187" t="s">
        <v>2</v>
      </c>
      <c r="AI5" s="187" t="s">
        <v>3</v>
      </c>
      <c r="AJ5" s="187" t="s">
        <v>4</v>
      </c>
      <c r="AK5" s="187" t="s">
        <v>5</v>
      </c>
      <c r="AL5" s="189" t="s">
        <v>2</v>
      </c>
      <c r="AM5" s="189" t="s">
        <v>3</v>
      </c>
      <c r="AN5" s="189" t="s">
        <v>4</v>
      </c>
      <c r="AO5" s="189" t="s">
        <v>5</v>
      </c>
      <c r="AP5" s="187" t="s">
        <v>2</v>
      </c>
      <c r="AQ5" s="187" t="s">
        <v>3</v>
      </c>
      <c r="AR5" s="187" t="s">
        <v>4</v>
      </c>
      <c r="AS5" s="187" t="s">
        <v>5</v>
      </c>
    </row>
    <row r="6" spans="1:45" s="186" customFormat="1" ht="2.25" customHeight="1" thickBot="1">
      <c r="A6" s="192"/>
      <c r="B6" s="367"/>
      <c r="C6" s="367"/>
      <c r="D6" s="367"/>
      <c r="E6" s="192"/>
      <c r="F6" s="192"/>
      <c r="G6" s="192"/>
      <c r="H6" s="192"/>
      <c r="I6" s="192"/>
      <c r="J6" s="192"/>
      <c r="K6" s="192"/>
      <c r="L6" s="192"/>
      <c r="M6" s="192"/>
      <c r="N6" s="192"/>
      <c r="O6" s="192"/>
      <c r="P6" s="192"/>
      <c r="Q6" s="192"/>
      <c r="R6" s="192"/>
      <c r="S6" s="192"/>
      <c r="T6" s="192"/>
      <c r="U6" s="192"/>
      <c r="V6" s="192"/>
      <c r="W6" s="192"/>
      <c r="X6" s="192"/>
      <c r="Y6" s="192"/>
      <c r="Z6" s="192"/>
      <c r="AA6" s="192"/>
      <c r="AB6" s="192"/>
      <c r="AC6" s="192"/>
      <c r="AD6" s="192"/>
      <c r="AE6" s="192"/>
      <c r="AF6" s="192"/>
      <c r="AG6" s="192"/>
      <c r="AH6" s="192"/>
      <c r="AI6" s="192"/>
      <c r="AJ6" s="192"/>
      <c r="AK6" s="192"/>
      <c r="AL6" s="193"/>
      <c r="AM6" s="193"/>
      <c r="AN6" s="193"/>
      <c r="AO6" s="193"/>
      <c r="AP6" s="192"/>
      <c r="AQ6" s="192"/>
      <c r="AR6" s="192"/>
      <c r="AS6" s="192"/>
    </row>
    <row r="7" spans="1:45">
      <c r="A7" s="74"/>
      <c r="B7" s="254"/>
      <c r="C7" s="254"/>
      <c r="D7" s="25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191"/>
      <c r="AM7" s="191"/>
      <c r="AN7" s="191"/>
      <c r="AO7" s="191"/>
      <c r="AP7" s="74"/>
      <c r="AQ7" s="74"/>
      <c r="AR7" s="74"/>
      <c r="AS7" s="74"/>
    </row>
    <row r="8" spans="1:45" s="186" customFormat="1">
      <c r="A8" s="196" t="s">
        <v>6</v>
      </c>
      <c r="B8" s="368"/>
      <c r="C8" s="368"/>
      <c r="D8" s="368"/>
      <c r="E8" s="135"/>
      <c r="F8" s="135"/>
      <c r="G8" s="135"/>
      <c r="H8" s="135"/>
      <c r="I8" s="135"/>
      <c r="J8" s="135"/>
      <c r="K8" s="135"/>
      <c r="L8" s="135"/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  <c r="AD8" s="135"/>
      <c r="AE8" s="135"/>
      <c r="AF8" s="135"/>
      <c r="AG8" s="135"/>
      <c r="AH8" s="135"/>
      <c r="AI8" s="135"/>
      <c r="AJ8" s="135"/>
      <c r="AK8" s="135"/>
      <c r="AL8" s="195"/>
      <c r="AM8" s="195"/>
      <c r="AN8" s="195"/>
      <c r="AO8" s="195"/>
      <c r="AP8" s="135"/>
      <c r="AQ8" s="135"/>
      <c r="AR8" s="135"/>
      <c r="AS8" s="135"/>
    </row>
    <row r="9" spans="1:45" s="186" customFormat="1">
      <c r="A9" s="196" t="s">
        <v>7</v>
      </c>
      <c r="B9" s="368"/>
      <c r="C9" s="368"/>
      <c r="D9" s="368"/>
      <c r="E9" s="135"/>
      <c r="F9" s="135"/>
      <c r="G9" s="135"/>
      <c r="H9" s="135"/>
      <c r="I9" s="135"/>
      <c r="J9" s="135"/>
      <c r="K9" s="135"/>
      <c r="L9" s="135"/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5"/>
      <c r="AB9" s="135"/>
      <c r="AC9" s="135"/>
      <c r="AD9" s="135"/>
      <c r="AE9" s="135"/>
      <c r="AF9" s="135"/>
      <c r="AG9" s="135"/>
      <c r="AH9" s="135"/>
      <c r="AI9" s="135"/>
      <c r="AJ9" s="135"/>
      <c r="AK9" s="135"/>
      <c r="AL9" s="195"/>
      <c r="AM9" s="195"/>
      <c r="AN9" s="195"/>
      <c r="AO9" s="195"/>
      <c r="AP9" s="135"/>
      <c r="AQ9" s="135"/>
      <c r="AR9" s="135"/>
      <c r="AS9" s="135"/>
    </row>
    <row r="10" spans="1:45">
      <c r="A10" s="74" t="s">
        <v>8</v>
      </c>
      <c r="B10" s="369"/>
      <c r="C10" s="369"/>
      <c r="D10" s="369"/>
      <c r="E10" s="116"/>
      <c r="F10" s="116"/>
      <c r="G10" s="116"/>
      <c r="H10" s="116"/>
      <c r="I10" s="116"/>
      <c r="J10" s="116"/>
      <c r="K10" s="116"/>
      <c r="L10" s="116"/>
      <c r="M10" s="116"/>
      <c r="N10" s="116"/>
      <c r="O10" s="116"/>
      <c r="P10" s="116"/>
      <c r="Q10" s="116"/>
      <c r="R10" s="116"/>
      <c r="S10" s="116"/>
      <c r="T10" s="116"/>
      <c r="U10" s="116"/>
      <c r="V10" s="116"/>
      <c r="W10" s="116"/>
      <c r="X10" s="116"/>
      <c r="Y10" s="116"/>
      <c r="Z10" s="116"/>
      <c r="AA10" s="116"/>
      <c r="AB10" s="116"/>
      <c r="AC10" s="116"/>
      <c r="AD10" s="116"/>
      <c r="AE10" s="116"/>
      <c r="AF10" s="116"/>
      <c r="AG10" s="116"/>
      <c r="AH10" s="116"/>
      <c r="AI10" s="116"/>
      <c r="AJ10" s="116"/>
      <c r="AK10" s="116"/>
      <c r="AL10" s="75"/>
      <c r="AM10" s="75"/>
      <c r="AN10" s="75"/>
      <c r="AO10" s="75"/>
      <c r="AP10" s="116"/>
      <c r="AQ10" s="116"/>
      <c r="AR10" s="116"/>
      <c r="AS10" s="116"/>
    </row>
    <row r="11" spans="1:45">
      <c r="A11" s="74" t="s">
        <v>9</v>
      </c>
      <c r="B11" s="370">
        <v>85702</v>
      </c>
      <c r="C11" s="370">
        <v>220211</v>
      </c>
      <c r="D11" s="370"/>
      <c r="E11" s="116">
        <f t="shared" ref="E11:E74" si="0">+D11+C11+B11</f>
        <v>305913</v>
      </c>
      <c r="F11" s="116">
        <f>+B11*1000</f>
        <v>85702000</v>
      </c>
      <c r="G11" s="116">
        <f>+C11*1000</f>
        <v>220211000</v>
      </c>
      <c r="H11" s="116">
        <f>+D11*1000</f>
        <v>0</v>
      </c>
      <c r="I11" s="116">
        <f>SUM(F11:H11)</f>
        <v>305913000</v>
      </c>
      <c r="J11" s="116">
        <v>73430000</v>
      </c>
      <c r="K11" s="116">
        <v>220211000</v>
      </c>
      <c r="L11" s="116">
        <v>0</v>
      </c>
      <c r="M11" s="116">
        <f>SUM(J11:L11)</f>
        <v>293641000</v>
      </c>
      <c r="N11" s="116">
        <f>-+'OSEC-CY'!H14</f>
        <v>0</v>
      </c>
      <c r="O11" s="116">
        <f>-+'OSEC-CY'!H15</f>
        <v>-2550000</v>
      </c>
      <c r="P11" s="116">
        <f>-+'OSEC-CY'!H16</f>
        <v>0</v>
      </c>
      <c r="Q11" s="116">
        <f>SUM(N11:P11)</f>
        <v>-2550000</v>
      </c>
      <c r="R11" s="116">
        <f>+N11+J11</f>
        <v>73430000</v>
      </c>
      <c r="S11" s="116">
        <f t="shared" ref="S11:T11" si="1">+O11+K11</f>
        <v>217661000</v>
      </c>
      <c r="T11" s="116">
        <f t="shared" si="1"/>
        <v>0</v>
      </c>
      <c r="U11" s="116">
        <f>SUM(R11:T11)</f>
        <v>291091000</v>
      </c>
      <c r="V11" s="116">
        <f>+'OSEC-CY'!I14</f>
        <v>18526095.890000001</v>
      </c>
      <c r="W11" s="116">
        <f>+'OSEC-CY'!I15</f>
        <v>23025873.579999998</v>
      </c>
      <c r="X11" s="116">
        <f>+'OSEC-CY'!I16</f>
        <v>0</v>
      </c>
      <c r="Y11" s="116">
        <f>SUM(V11:X11)</f>
        <v>41551969.469999999</v>
      </c>
      <c r="Z11" s="116"/>
      <c r="AA11" s="116"/>
      <c r="AB11" s="116"/>
      <c r="AC11" s="116">
        <f>SUM(Z11:AB11)</f>
        <v>0</v>
      </c>
      <c r="AD11" s="116">
        <f>+V11+Z11</f>
        <v>18526095.890000001</v>
      </c>
      <c r="AE11" s="116">
        <f t="shared" ref="AE11:AF11" si="2">+W11+AA11</f>
        <v>23025873.579999998</v>
      </c>
      <c r="AF11" s="116">
        <f t="shared" si="2"/>
        <v>0</v>
      </c>
      <c r="AG11" s="116">
        <f>SUM(AD11:AF11)</f>
        <v>41551969.469999999</v>
      </c>
      <c r="AH11" s="116">
        <f>+R11-AD11</f>
        <v>54903904.109999999</v>
      </c>
      <c r="AI11" s="116">
        <f t="shared" ref="AI11:AJ11" si="3">+S11-AE11</f>
        <v>194635126.42000002</v>
      </c>
      <c r="AJ11" s="116">
        <f t="shared" si="3"/>
        <v>0</v>
      </c>
      <c r="AK11" s="116">
        <f>SUM(AH11:AJ11)</f>
        <v>249539030.53000003</v>
      </c>
      <c r="AL11" s="75">
        <f>IF(R11=0," ",AD11/R11)</f>
        <v>0.25229600830723137</v>
      </c>
      <c r="AM11" s="75">
        <f t="shared" ref="AM11:AO11" si="4">IF(S11=0," ",AE11/S11)</f>
        <v>0.10578777815042657</v>
      </c>
      <c r="AN11" s="75" t="str">
        <f t="shared" si="4"/>
        <v xml:space="preserve"> </v>
      </c>
      <c r="AO11" s="75">
        <f t="shared" si="4"/>
        <v>0.1427456344235995</v>
      </c>
      <c r="AP11" s="116">
        <f>+F11-J11</f>
        <v>12272000</v>
      </c>
      <c r="AQ11" s="116">
        <f t="shared" ref="AQ11:AR11" si="5">+G11-K11</f>
        <v>0</v>
      </c>
      <c r="AR11" s="116">
        <f t="shared" si="5"/>
        <v>0</v>
      </c>
      <c r="AS11" s="116">
        <f>SUM(AP11:AR11)</f>
        <v>12272000</v>
      </c>
    </row>
    <row r="12" spans="1:45" s="137" customFormat="1">
      <c r="A12" s="194" t="s">
        <v>10</v>
      </c>
      <c r="B12" s="371">
        <f>+B11</f>
        <v>85702</v>
      </c>
      <c r="C12" s="371">
        <f>+C11</f>
        <v>220211</v>
      </c>
      <c r="D12" s="371">
        <f>+D11</f>
        <v>0</v>
      </c>
      <c r="E12" s="116">
        <f t="shared" si="0"/>
        <v>305913</v>
      </c>
      <c r="F12" s="133">
        <f>+F11</f>
        <v>85702000</v>
      </c>
      <c r="G12" s="133">
        <f t="shared" ref="G12:AB12" si="6">+G11</f>
        <v>220211000</v>
      </c>
      <c r="H12" s="133">
        <f t="shared" si="6"/>
        <v>0</v>
      </c>
      <c r="I12" s="133">
        <f t="shared" si="6"/>
        <v>305913000</v>
      </c>
      <c r="J12" s="133">
        <f>+J11</f>
        <v>73430000</v>
      </c>
      <c r="K12" s="133">
        <f>+K11</f>
        <v>220211000</v>
      </c>
      <c r="L12" s="133">
        <f>+L11</f>
        <v>0</v>
      </c>
      <c r="M12" s="116">
        <f t="shared" ref="M12:M75" si="7">SUM(J12:L12)</f>
        <v>293641000</v>
      </c>
      <c r="N12" s="133">
        <f t="shared" ref="N12:P12" si="8">+N11</f>
        <v>0</v>
      </c>
      <c r="O12" s="133">
        <f t="shared" si="8"/>
        <v>-2550000</v>
      </c>
      <c r="P12" s="133">
        <f t="shared" si="8"/>
        <v>0</v>
      </c>
      <c r="Q12" s="116">
        <f t="shared" ref="Q12:Q75" si="9">SUM(N12:P12)</f>
        <v>-2550000</v>
      </c>
      <c r="R12" s="116">
        <f t="shared" ref="R12:R75" si="10">+N12+J12</f>
        <v>73430000</v>
      </c>
      <c r="S12" s="116">
        <f t="shared" ref="S12:S75" si="11">+O12+K12</f>
        <v>217661000</v>
      </c>
      <c r="T12" s="116">
        <f t="shared" ref="T12:T75" si="12">+P12+L12</f>
        <v>0</v>
      </c>
      <c r="U12" s="116">
        <f t="shared" ref="U12:U75" si="13">SUM(R12:T12)</f>
        <v>291091000</v>
      </c>
      <c r="V12" s="133">
        <f t="shared" si="6"/>
        <v>18526095.890000001</v>
      </c>
      <c r="W12" s="133">
        <f t="shared" ref="W12:X12" si="14">+W11</f>
        <v>23025873.579999998</v>
      </c>
      <c r="X12" s="133">
        <f t="shared" si="14"/>
        <v>0</v>
      </c>
      <c r="Y12" s="116">
        <f t="shared" ref="Y12:Y75" si="15">SUM(V12:X12)</f>
        <v>41551969.469999999</v>
      </c>
      <c r="Z12" s="133">
        <f t="shared" si="6"/>
        <v>0</v>
      </c>
      <c r="AA12" s="133">
        <f t="shared" si="6"/>
        <v>0</v>
      </c>
      <c r="AB12" s="133">
        <f t="shared" si="6"/>
        <v>0</v>
      </c>
      <c r="AC12" s="116">
        <f t="shared" ref="AC12:AC75" si="16">SUM(Z12:AB12)</f>
        <v>0</v>
      </c>
      <c r="AD12" s="116">
        <f t="shared" ref="AD12:AD75" si="17">+V12+Z12</f>
        <v>18526095.890000001</v>
      </c>
      <c r="AE12" s="116">
        <f t="shared" ref="AE12:AE75" si="18">+W12+AA12</f>
        <v>23025873.579999998</v>
      </c>
      <c r="AF12" s="116">
        <f t="shared" ref="AF12:AF75" si="19">+X12+AB12</f>
        <v>0</v>
      </c>
      <c r="AG12" s="116">
        <f t="shared" ref="AG12:AG75" si="20">SUM(AD12:AF12)</f>
        <v>41551969.469999999</v>
      </c>
      <c r="AH12" s="116">
        <f t="shared" ref="AH12:AH75" si="21">+R12-AD12</f>
        <v>54903904.109999999</v>
      </c>
      <c r="AI12" s="116">
        <f t="shared" ref="AI12:AI75" si="22">+S12-AE12</f>
        <v>194635126.42000002</v>
      </c>
      <c r="AJ12" s="116">
        <f t="shared" ref="AJ12:AJ75" si="23">+T12-AF12</f>
        <v>0</v>
      </c>
      <c r="AK12" s="116">
        <f t="shared" ref="AK12:AK75" si="24">SUM(AH12:AJ12)</f>
        <v>249539030.53000003</v>
      </c>
      <c r="AL12" s="75">
        <f t="shared" ref="AL12:AL75" si="25">IF(R12=0," ",AD12/R12)</f>
        <v>0.25229600830723137</v>
      </c>
      <c r="AM12" s="75">
        <f t="shared" ref="AM12:AM75" si="26">IF(S12=0," ",AE12/S12)</f>
        <v>0.10578777815042657</v>
      </c>
      <c r="AN12" s="75" t="str">
        <f t="shared" ref="AN12:AN75" si="27">IF(T12=0," ",AF12/T12)</f>
        <v xml:space="preserve"> </v>
      </c>
      <c r="AO12" s="75">
        <f t="shared" ref="AO12:AO75" si="28">IF(U12=0," ",AG12/U12)</f>
        <v>0.1427456344235995</v>
      </c>
      <c r="AP12" s="116">
        <f t="shared" ref="AP12:AP75" si="29">+F12-J12</f>
        <v>12272000</v>
      </c>
      <c r="AQ12" s="116">
        <f t="shared" ref="AQ12:AQ75" si="30">+G12-K12</f>
        <v>0</v>
      </c>
      <c r="AR12" s="116">
        <f t="shared" ref="AR12:AR75" si="31">+H12-L12</f>
        <v>0</v>
      </c>
      <c r="AS12" s="116">
        <f t="shared" ref="AS12:AS75" si="32">SUM(AP12:AR12)</f>
        <v>12272000</v>
      </c>
    </row>
    <row r="13" spans="1:45">
      <c r="A13" s="74"/>
      <c r="B13" s="370"/>
      <c r="C13" s="370"/>
      <c r="D13" s="370"/>
      <c r="E13" s="116">
        <f t="shared" si="0"/>
        <v>0</v>
      </c>
      <c r="F13" s="116"/>
      <c r="G13" s="116"/>
      <c r="H13" s="116"/>
      <c r="I13" s="116"/>
      <c r="J13" s="116"/>
      <c r="K13" s="116"/>
      <c r="L13" s="116"/>
      <c r="M13" s="116">
        <f t="shared" si="7"/>
        <v>0</v>
      </c>
      <c r="N13" s="116"/>
      <c r="O13" s="116"/>
      <c r="P13" s="116"/>
      <c r="Q13" s="116">
        <f t="shared" si="9"/>
        <v>0</v>
      </c>
      <c r="R13" s="116">
        <f t="shared" si="10"/>
        <v>0</v>
      </c>
      <c r="S13" s="116">
        <f t="shared" si="11"/>
        <v>0</v>
      </c>
      <c r="T13" s="116">
        <f t="shared" si="12"/>
        <v>0</v>
      </c>
      <c r="U13" s="116">
        <f t="shared" si="13"/>
        <v>0</v>
      </c>
      <c r="V13" s="116"/>
      <c r="W13" s="116"/>
      <c r="X13" s="116"/>
      <c r="Y13" s="116">
        <f t="shared" si="15"/>
        <v>0</v>
      </c>
      <c r="Z13" s="116"/>
      <c r="AA13" s="116"/>
      <c r="AB13" s="116"/>
      <c r="AC13" s="116">
        <f t="shared" si="16"/>
        <v>0</v>
      </c>
      <c r="AD13" s="116">
        <f t="shared" si="17"/>
        <v>0</v>
      </c>
      <c r="AE13" s="116">
        <f t="shared" si="18"/>
        <v>0</v>
      </c>
      <c r="AF13" s="116">
        <f t="shared" si="19"/>
        <v>0</v>
      </c>
      <c r="AG13" s="116">
        <f t="shared" si="20"/>
        <v>0</v>
      </c>
      <c r="AH13" s="116">
        <f t="shared" si="21"/>
        <v>0</v>
      </c>
      <c r="AI13" s="116">
        <f t="shared" si="22"/>
        <v>0</v>
      </c>
      <c r="AJ13" s="116">
        <f t="shared" si="23"/>
        <v>0</v>
      </c>
      <c r="AK13" s="116">
        <f t="shared" si="24"/>
        <v>0</v>
      </c>
      <c r="AL13" s="75" t="str">
        <f t="shared" si="25"/>
        <v xml:space="preserve"> </v>
      </c>
      <c r="AM13" s="75" t="str">
        <f t="shared" si="26"/>
        <v xml:space="preserve"> </v>
      </c>
      <c r="AN13" s="75" t="str">
        <f t="shared" si="27"/>
        <v xml:space="preserve"> </v>
      </c>
      <c r="AO13" s="75" t="str">
        <f t="shared" si="28"/>
        <v xml:space="preserve"> </v>
      </c>
      <c r="AP13" s="116">
        <f t="shared" si="29"/>
        <v>0</v>
      </c>
      <c r="AQ13" s="116">
        <f t="shared" si="30"/>
        <v>0</v>
      </c>
      <c r="AR13" s="116">
        <f t="shared" si="31"/>
        <v>0</v>
      </c>
      <c r="AS13" s="116">
        <f t="shared" si="32"/>
        <v>0</v>
      </c>
    </row>
    <row r="14" spans="1:45" s="186" customFormat="1">
      <c r="A14" s="196" t="s">
        <v>11</v>
      </c>
      <c r="B14" s="372"/>
      <c r="C14" s="372"/>
      <c r="D14" s="372"/>
      <c r="E14" s="116">
        <f t="shared" si="0"/>
        <v>0</v>
      </c>
      <c r="F14" s="135"/>
      <c r="G14" s="135"/>
      <c r="H14" s="135"/>
      <c r="I14" s="135"/>
      <c r="J14" s="135"/>
      <c r="K14" s="135"/>
      <c r="L14" s="135"/>
      <c r="M14" s="116">
        <f t="shared" si="7"/>
        <v>0</v>
      </c>
      <c r="N14" s="135"/>
      <c r="O14" s="135"/>
      <c r="P14" s="135"/>
      <c r="Q14" s="116">
        <f t="shared" si="9"/>
        <v>0</v>
      </c>
      <c r="R14" s="116">
        <f t="shared" si="10"/>
        <v>0</v>
      </c>
      <c r="S14" s="116">
        <f t="shared" si="11"/>
        <v>0</v>
      </c>
      <c r="T14" s="116">
        <f t="shared" si="12"/>
        <v>0</v>
      </c>
      <c r="U14" s="116">
        <f t="shared" si="13"/>
        <v>0</v>
      </c>
      <c r="V14" s="135"/>
      <c r="W14" s="135"/>
      <c r="X14" s="135"/>
      <c r="Y14" s="116">
        <f t="shared" si="15"/>
        <v>0</v>
      </c>
      <c r="Z14" s="135"/>
      <c r="AA14" s="135"/>
      <c r="AB14" s="135"/>
      <c r="AC14" s="116">
        <f t="shared" si="16"/>
        <v>0</v>
      </c>
      <c r="AD14" s="116">
        <f t="shared" si="17"/>
        <v>0</v>
      </c>
      <c r="AE14" s="116">
        <f t="shared" si="18"/>
        <v>0</v>
      </c>
      <c r="AF14" s="116">
        <f t="shared" si="19"/>
        <v>0</v>
      </c>
      <c r="AG14" s="116">
        <f t="shared" si="20"/>
        <v>0</v>
      </c>
      <c r="AH14" s="116">
        <f t="shared" si="21"/>
        <v>0</v>
      </c>
      <c r="AI14" s="116">
        <f t="shared" si="22"/>
        <v>0</v>
      </c>
      <c r="AJ14" s="116">
        <f t="shared" si="23"/>
        <v>0</v>
      </c>
      <c r="AK14" s="116">
        <f t="shared" si="24"/>
        <v>0</v>
      </c>
      <c r="AL14" s="75" t="str">
        <f t="shared" si="25"/>
        <v xml:space="preserve"> </v>
      </c>
      <c r="AM14" s="75" t="str">
        <f t="shared" si="26"/>
        <v xml:space="preserve"> </v>
      </c>
      <c r="AN14" s="75" t="str">
        <f t="shared" si="27"/>
        <v xml:space="preserve"> </v>
      </c>
      <c r="AO14" s="75" t="str">
        <f t="shared" si="28"/>
        <v xml:space="preserve"> </v>
      </c>
      <c r="AP14" s="116">
        <f t="shared" si="29"/>
        <v>0</v>
      </c>
      <c r="AQ14" s="116">
        <f t="shared" si="30"/>
        <v>0</v>
      </c>
      <c r="AR14" s="116">
        <f t="shared" si="31"/>
        <v>0</v>
      </c>
      <c r="AS14" s="116">
        <f t="shared" si="32"/>
        <v>0</v>
      </c>
    </row>
    <row r="15" spans="1:45" ht="25.5">
      <c r="A15" s="118" t="s">
        <v>12</v>
      </c>
      <c r="B15" s="370">
        <v>14703</v>
      </c>
      <c r="C15" s="373">
        <v>31017</v>
      </c>
      <c r="D15" s="370"/>
      <c r="E15" s="116">
        <f t="shared" si="0"/>
        <v>45720</v>
      </c>
      <c r="F15" s="116">
        <f t="shared" ref="F15:F75" si="33">+B15*1000</f>
        <v>14703000</v>
      </c>
      <c r="G15" s="116">
        <f t="shared" ref="G15:G75" si="34">+C15*1000</f>
        <v>31017000</v>
      </c>
      <c r="H15" s="116">
        <f t="shared" ref="H15:H75" si="35">+D15*1000</f>
        <v>0</v>
      </c>
      <c r="I15" s="116">
        <f t="shared" ref="I15:I78" si="36">SUM(F15:H15)</f>
        <v>45720000</v>
      </c>
      <c r="J15" s="116">
        <v>12504000</v>
      </c>
      <c r="K15" s="116">
        <v>31017000</v>
      </c>
      <c r="L15" s="116">
        <v>0</v>
      </c>
      <c r="M15" s="116">
        <f t="shared" si="7"/>
        <v>43521000</v>
      </c>
      <c r="N15" s="116">
        <f>-+'OSEC-CY'!H26</f>
        <v>0</v>
      </c>
      <c r="O15" s="116">
        <f>-+'OSEC-CY'!H27</f>
        <v>0</v>
      </c>
      <c r="P15" s="116">
        <f>-+'OSEC-CY'!H28</f>
        <v>0</v>
      </c>
      <c r="Q15" s="116">
        <f t="shared" si="9"/>
        <v>0</v>
      </c>
      <c r="R15" s="116">
        <f t="shared" si="10"/>
        <v>12504000</v>
      </c>
      <c r="S15" s="116">
        <f t="shared" si="11"/>
        <v>31017000</v>
      </c>
      <c r="T15" s="116">
        <f t="shared" si="12"/>
        <v>0</v>
      </c>
      <c r="U15" s="116">
        <f t="shared" si="13"/>
        <v>43521000</v>
      </c>
      <c r="V15" s="116">
        <f>+'OSEC-CY'!I26</f>
        <v>3163774.33</v>
      </c>
      <c r="W15" s="116">
        <f>+'OSEC-CY'!I27</f>
        <v>1115707.8800000001</v>
      </c>
      <c r="X15" s="116">
        <f>+'OSEC-CY'!I28</f>
        <v>0</v>
      </c>
      <c r="Y15" s="116">
        <f t="shared" si="15"/>
        <v>4279482.21</v>
      </c>
      <c r="Z15" s="116"/>
      <c r="AA15" s="116"/>
      <c r="AB15" s="116"/>
      <c r="AC15" s="116">
        <f t="shared" si="16"/>
        <v>0</v>
      </c>
      <c r="AD15" s="116">
        <f t="shared" si="17"/>
        <v>3163774.33</v>
      </c>
      <c r="AE15" s="116">
        <f t="shared" si="18"/>
        <v>1115707.8800000001</v>
      </c>
      <c r="AF15" s="116">
        <f t="shared" si="19"/>
        <v>0</v>
      </c>
      <c r="AG15" s="116">
        <f t="shared" si="20"/>
        <v>4279482.21</v>
      </c>
      <c r="AH15" s="116">
        <f t="shared" si="21"/>
        <v>9340225.6699999999</v>
      </c>
      <c r="AI15" s="116">
        <f t="shared" si="22"/>
        <v>29901292.120000001</v>
      </c>
      <c r="AJ15" s="116">
        <f t="shared" si="23"/>
        <v>0</v>
      </c>
      <c r="AK15" s="116">
        <f t="shared" si="24"/>
        <v>39241517.789999999</v>
      </c>
      <c r="AL15" s="75">
        <f t="shared" si="25"/>
        <v>0.25302097968650034</v>
      </c>
      <c r="AM15" s="75">
        <f t="shared" si="26"/>
        <v>3.5970850823741823E-2</v>
      </c>
      <c r="AN15" s="75" t="str">
        <f t="shared" si="27"/>
        <v xml:space="preserve"> </v>
      </c>
      <c r="AO15" s="75">
        <f t="shared" si="28"/>
        <v>9.8331431033294267E-2</v>
      </c>
      <c r="AP15" s="116">
        <f t="shared" si="29"/>
        <v>2199000</v>
      </c>
      <c r="AQ15" s="116">
        <f t="shared" si="30"/>
        <v>0</v>
      </c>
      <c r="AR15" s="116">
        <f t="shared" si="31"/>
        <v>0</v>
      </c>
      <c r="AS15" s="116">
        <f t="shared" si="32"/>
        <v>2199000</v>
      </c>
    </row>
    <row r="16" spans="1:45">
      <c r="A16" s="74" t="s">
        <v>13</v>
      </c>
      <c r="B16" s="370">
        <v>14823</v>
      </c>
      <c r="C16" s="373">
        <v>25549</v>
      </c>
      <c r="D16" s="370">
        <v>150000</v>
      </c>
      <c r="E16" s="116">
        <f t="shared" si="0"/>
        <v>190372</v>
      </c>
      <c r="F16" s="116">
        <f t="shared" si="33"/>
        <v>14823000</v>
      </c>
      <c r="G16" s="116">
        <f t="shared" si="34"/>
        <v>25549000</v>
      </c>
      <c r="H16" s="116">
        <f t="shared" si="35"/>
        <v>150000000</v>
      </c>
      <c r="I16" s="116">
        <f t="shared" si="36"/>
        <v>190372000</v>
      </c>
      <c r="J16" s="116">
        <v>13516000</v>
      </c>
      <c r="K16" s="116">
        <v>25549000</v>
      </c>
      <c r="L16" s="116">
        <v>150000000</v>
      </c>
      <c r="M16" s="116">
        <f t="shared" si="7"/>
        <v>189065000</v>
      </c>
      <c r="N16" s="116">
        <f>-+'OSEC-CY'!H32</f>
        <v>0</v>
      </c>
      <c r="O16" s="116">
        <f>-+'OSEC-CY'!H33</f>
        <v>0</v>
      </c>
      <c r="P16" s="116">
        <f>-+'OSEC-CY'!H34</f>
        <v>0</v>
      </c>
      <c r="Q16" s="116">
        <f t="shared" si="9"/>
        <v>0</v>
      </c>
      <c r="R16" s="116">
        <f t="shared" si="10"/>
        <v>13516000</v>
      </c>
      <c r="S16" s="116">
        <f t="shared" si="11"/>
        <v>25549000</v>
      </c>
      <c r="T16" s="116">
        <f t="shared" si="12"/>
        <v>150000000</v>
      </c>
      <c r="U16" s="116">
        <f t="shared" si="13"/>
        <v>189065000</v>
      </c>
      <c r="V16" s="116">
        <f>+'OSEC-CY'!I32</f>
        <v>3368269.6799999997</v>
      </c>
      <c r="W16" s="116">
        <f>+'OSEC-CY'!I33</f>
        <v>2391966.21</v>
      </c>
      <c r="X16" s="116">
        <f>+'OSEC-CY'!I34</f>
        <v>0</v>
      </c>
      <c r="Y16" s="116">
        <f t="shared" si="15"/>
        <v>5760235.8899999997</v>
      </c>
      <c r="Z16" s="116"/>
      <c r="AA16" s="116"/>
      <c r="AB16" s="116"/>
      <c r="AC16" s="116">
        <f t="shared" si="16"/>
        <v>0</v>
      </c>
      <c r="AD16" s="116">
        <f t="shared" si="17"/>
        <v>3368269.6799999997</v>
      </c>
      <c r="AE16" s="116">
        <f t="shared" si="18"/>
        <v>2391966.21</v>
      </c>
      <c r="AF16" s="116">
        <f t="shared" si="19"/>
        <v>0</v>
      </c>
      <c r="AG16" s="116">
        <f t="shared" si="20"/>
        <v>5760235.8899999997</v>
      </c>
      <c r="AH16" s="116">
        <f t="shared" si="21"/>
        <v>10147730.32</v>
      </c>
      <c r="AI16" s="116">
        <f t="shared" si="22"/>
        <v>23157033.789999999</v>
      </c>
      <c r="AJ16" s="116">
        <f t="shared" si="23"/>
        <v>150000000</v>
      </c>
      <c r="AK16" s="116">
        <f t="shared" si="24"/>
        <v>183304764.11000001</v>
      </c>
      <c r="AL16" s="75">
        <f t="shared" si="25"/>
        <v>0.2492061023971589</v>
      </c>
      <c r="AM16" s="75">
        <f t="shared" si="26"/>
        <v>9.3622694038905635E-2</v>
      </c>
      <c r="AN16" s="75">
        <f t="shared" si="27"/>
        <v>0</v>
      </c>
      <c r="AO16" s="75">
        <f t="shared" si="28"/>
        <v>3.0466960516224578E-2</v>
      </c>
      <c r="AP16" s="116">
        <f t="shared" si="29"/>
        <v>1307000</v>
      </c>
      <c r="AQ16" s="116">
        <f t="shared" si="30"/>
        <v>0</v>
      </c>
      <c r="AR16" s="116">
        <f t="shared" si="31"/>
        <v>0</v>
      </c>
      <c r="AS16" s="116">
        <f t="shared" si="32"/>
        <v>1307000</v>
      </c>
    </row>
    <row r="17" spans="1:45">
      <c r="A17" s="74" t="s">
        <v>14</v>
      </c>
      <c r="B17" s="370"/>
      <c r="C17" s="370"/>
      <c r="D17" s="370"/>
      <c r="E17" s="116">
        <f t="shared" si="0"/>
        <v>0</v>
      </c>
      <c r="F17" s="116">
        <f t="shared" si="33"/>
        <v>0</v>
      </c>
      <c r="G17" s="116">
        <f t="shared" si="34"/>
        <v>0</v>
      </c>
      <c r="H17" s="116">
        <f t="shared" si="35"/>
        <v>0</v>
      </c>
      <c r="I17" s="116">
        <f t="shared" si="36"/>
        <v>0</v>
      </c>
      <c r="J17" s="116">
        <v>0</v>
      </c>
      <c r="K17" s="116">
        <v>0</v>
      </c>
      <c r="L17" s="116">
        <v>0</v>
      </c>
      <c r="M17" s="116">
        <f t="shared" si="7"/>
        <v>0</v>
      </c>
      <c r="N17" s="116"/>
      <c r="O17" s="116"/>
      <c r="P17" s="116"/>
      <c r="Q17" s="116">
        <f t="shared" si="9"/>
        <v>0</v>
      </c>
      <c r="R17" s="116">
        <f t="shared" si="10"/>
        <v>0</v>
      </c>
      <c r="S17" s="116">
        <f t="shared" si="11"/>
        <v>0</v>
      </c>
      <c r="T17" s="116">
        <f t="shared" si="12"/>
        <v>0</v>
      </c>
      <c r="U17" s="116">
        <f t="shared" si="13"/>
        <v>0</v>
      </c>
      <c r="V17" s="116"/>
      <c r="W17" s="116"/>
      <c r="X17" s="116"/>
      <c r="Y17" s="116">
        <f t="shared" si="15"/>
        <v>0</v>
      </c>
      <c r="Z17" s="116"/>
      <c r="AA17" s="116"/>
      <c r="AB17" s="116"/>
      <c r="AC17" s="116">
        <f t="shared" si="16"/>
        <v>0</v>
      </c>
      <c r="AD17" s="116">
        <f t="shared" si="17"/>
        <v>0</v>
      </c>
      <c r="AE17" s="116">
        <f t="shared" si="18"/>
        <v>0</v>
      </c>
      <c r="AF17" s="116">
        <f t="shared" si="19"/>
        <v>0</v>
      </c>
      <c r="AG17" s="116">
        <f t="shared" si="20"/>
        <v>0</v>
      </c>
      <c r="AH17" s="116">
        <f t="shared" si="21"/>
        <v>0</v>
      </c>
      <c r="AI17" s="116">
        <f t="shared" si="22"/>
        <v>0</v>
      </c>
      <c r="AJ17" s="116">
        <f t="shared" si="23"/>
        <v>0</v>
      </c>
      <c r="AK17" s="116">
        <f t="shared" si="24"/>
        <v>0</v>
      </c>
      <c r="AL17" s="75" t="str">
        <f t="shared" si="25"/>
        <v xml:space="preserve"> </v>
      </c>
      <c r="AM17" s="75" t="str">
        <f t="shared" si="26"/>
        <v xml:space="preserve"> </v>
      </c>
      <c r="AN17" s="75" t="str">
        <f t="shared" si="27"/>
        <v xml:space="preserve"> </v>
      </c>
      <c r="AO17" s="75" t="str">
        <f t="shared" si="28"/>
        <v xml:space="preserve"> </v>
      </c>
      <c r="AP17" s="116">
        <f t="shared" si="29"/>
        <v>0</v>
      </c>
      <c r="AQ17" s="116">
        <f t="shared" si="30"/>
        <v>0</v>
      </c>
      <c r="AR17" s="116">
        <f t="shared" si="31"/>
        <v>0</v>
      </c>
      <c r="AS17" s="116">
        <f t="shared" si="32"/>
        <v>0</v>
      </c>
    </row>
    <row r="18" spans="1:45" ht="25.5">
      <c r="A18" s="118" t="s">
        <v>15</v>
      </c>
      <c r="B18" s="370">
        <v>10871</v>
      </c>
      <c r="C18" s="373">
        <v>69125</v>
      </c>
      <c r="D18" s="370"/>
      <c r="E18" s="116">
        <f t="shared" si="0"/>
        <v>79996</v>
      </c>
      <c r="F18" s="116">
        <f t="shared" ref="F18:G21" si="37">+B18*1000</f>
        <v>10871000</v>
      </c>
      <c r="G18" s="116">
        <f t="shared" si="37"/>
        <v>69125000</v>
      </c>
      <c r="H18" s="116">
        <f t="shared" ref="H18:H21" si="38">+D18*1000</f>
        <v>0</v>
      </c>
      <c r="I18" s="116">
        <f t="shared" si="36"/>
        <v>79996000</v>
      </c>
      <c r="J18" s="116">
        <v>9912000</v>
      </c>
      <c r="K18" s="116">
        <v>71886000</v>
      </c>
      <c r="L18" s="116">
        <v>0</v>
      </c>
      <c r="M18" s="116">
        <f t="shared" si="7"/>
        <v>81798000</v>
      </c>
      <c r="N18" s="116">
        <f>-+'OSEC-CY'!H38</f>
        <v>0</v>
      </c>
      <c r="O18" s="116">
        <f>-+'OSEC-CY'!H39</f>
        <v>-704800</v>
      </c>
      <c r="P18" s="116">
        <f>-+'OSEC-CY'!H40</f>
        <v>0</v>
      </c>
      <c r="Q18" s="116">
        <f t="shared" si="9"/>
        <v>-704800</v>
      </c>
      <c r="R18" s="116">
        <f t="shared" si="10"/>
        <v>9912000</v>
      </c>
      <c r="S18" s="116">
        <f t="shared" si="11"/>
        <v>71181200</v>
      </c>
      <c r="T18" s="116">
        <f t="shared" si="12"/>
        <v>0</v>
      </c>
      <c r="U18" s="116">
        <f t="shared" si="13"/>
        <v>81093200</v>
      </c>
      <c r="V18" s="116">
        <f>+'OSEC-CY'!I38</f>
        <v>3158980.85</v>
      </c>
      <c r="W18" s="116">
        <f>+'OSEC-CY'!I39</f>
        <v>3736981.5700000003</v>
      </c>
      <c r="X18" s="116">
        <f>+'OSEC-CY'!I40</f>
        <v>0</v>
      </c>
      <c r="Y18" s="116">
        <f t="shared" si="15"/>
        <v>6895962.4199999999</v>
      </c>
      <c r="Z18" s="116"/>
      <c r="AA18" s="116"/>
      <c r="AB18" s="116"/>
      <c r="AC18" s="116">
        <f t="shared" si="16"/>
        <v>0</v>
      </c>
      <c r="AD18" s="116">
        <f t="shared" si="17"/>
        <v>3158980.85</v>
      </c>
      <c r="AE18" s="116">
        <f t="shared" si="18"/>
        <v>3736981.5700000003</v>
      </c>
      <c r="AF18" s="116">
        <f t="shared" si="19"/>
        <v>0</v>
      </c>
      <c r="AG18" s="116">
        <f t="shared" si="20"/>
        <v>6895962.4199999999</v>
      </c>
      <c r="AH18" s="116">
        <f t="shared" si="21"/>
        <v>6753019.1500000004</v>
      </c>
      <c r="AI18" s="116">
        <f t="shared" si="22"/>
        <v>67444218.430000007</v>
      </c>
      <c r="AJ18" s="116">
        <f t="shared" si="23"/>
        <v>0</v>
      </c>
      <c r="AK18" s="116">
        <f t="shared" si="24"/>
        <v>74197237.580000013</v>
      </c>
      <c r="AL18" s="75">
        <f t="shared" si="25"/>
        <v>0.31870266848264733</v>
      </c>
      <c r="AM18" s="75">
        <f t="shared" si="26"/>
        <v>5.2499558450826905E-2</v>
      </c>
      <c r="AN18" s="75" t="str">
        <f t="shared" si="27"/>
        <v xml:space="preserve"> </v>
      </c>
      <c r="AO18" s="75">
        <f t="shared" si="28"/>
        <v>8.5037492909393136E-2</v>
      </c>
      <c r="AP18" s="116">
        <f t="shared" si="29"/>
        <v>959000</v>
      </c>
      <c r="AQ18" s="116">
        <f t="shared" si="30"/>
        <v>-2761000</v>
      </c>
      <c r="AR18" s="116">
        <f t="shared" si="31"/>
        <v>0</v>
      </c>
      <c r="AS18" s="116">
        <f t="shared" si="32"/>
        <v>-1802000</v>
      </c>
    </row>
    <row r="19" spans="1:45">
      <c r="A19" s="74" t="s">
        <v>206</v>
      </c>
      <c r="B19" s="370">
        <v>10862</v>
      </c>
      <c r="C19" s="373"/>
      <c r="D19" s="370"/>
      <c r="E19" s="116">
        <f t="shared" si="0"/>
        <v>10862</v>
      </c>
      <c r="F19" s="116">
        <f t="shared" si="37"/>
        <v>10862000</v>
      </c>
      <c r="G19" s="116">
        <f t="shared" si="37"/>
        <v>0</v>
      </c>
      <c r="H19" s="116">
        <f t="shared" si="38"/>
        <v>0</v>
      </c>
      <c r="I19" s="116">
        <f t="shared" si="36"/>
        <v>10862000</v>
      </c>
      <c r="J19" s="116">
        <v>32521000</v>
      </c>
      <c r="K19" s="116">
        <v>0</v>
      </c>
      <c r="L19" s="116">
        <v>0</v>
      </c>
      <c r="M19" s="116">
        <f t="shared" si="7"/>
        <v>32521000</v>
      </c>
      <c r="N19" s="116">
        <f>-+'OSEC-CY'!H44</f>
        <v>0</v>
      </c>
      <c r="O19" s="116">
        <f>-+'OSEC-CY'!H45</f>
        <v>0</v>
      </c>
      <c r="P19" s="116">
        <f>-+'OSEC-CY'!H46</f>
        <v>0</v>
      </c>
      <c r="Q19" s="116">
        <f t="shared" si="9"/>
        <v>0</v>
      </c>
      <c r="R19" s="116">
        <f t="shared" si="10"/>
        <v>32521000</v>
      </c>
      <c r="S19" s="116">
        <f t="shared" si="11"/>
        <v>0</v>
      </c>
      <c r="T19" s="116">
        <f t="shared" si="12"/>
        <v>0</v>
      </c>
      <c r="U19" s="116">
        <f t="shared" si="13"/>
        <v>32521000</v>
      </c>
      <c r="V19" s="116">
        <f>+'OSEC-CY'!I44</f>
        <v>4707017.3800000008</v>
      </c>
      <c r="W19" s="116">
        <f>+'OSEC-CY'!I45</f>
        <v>0</v>
      </c>
      <c r="X19" s="116">
        <f>+'OSEC-CY'!I46</f>
        <v>0</v>
      </c>
      <c r="Y19" s="116">
        <f t="shared" si="15"/>
        <v>4707017.3800000008</v>
      </c>
      <c r="Z19" s="116"/>
      <c r="AA19" s="116"/>
      <c r="AB19" s="116"/>
      <c r="AC19" s="116">
        <f t="shared" si="16"/>
        <v>0</v>
      </c>
      <c r="AD19" s="116">
        <f t="shared" si="17"/>
        <v>4707017.3800000008</v>
      </c>
      <c r="AE19" s="116">
        <f t="shared" si="18"/>
        <v>0</v>
      </c>
      <c r="AF19" s="116">
        <f t="shared" si="19"/>
        <v>0</v>
      </c>
      <c r="AG19" s="116">
        <f t="shared" si="20"/>
        <v>4707017.3800000008</v>
      </c>
      <c r="AH19" s="116">
        <f t="shared" si="21"/>
        <v>27813982.619999997</v>
      </c>
      <c r="AI19" s="116">
        <f t="shared" si="22"/>
        <v>0</v>
      </c>
      <c r="AJ19" s="116">
        <f t="shared" si="23"/>
        <v>0</v>
      </c>
      <c r="AK19" s="116">
        <f t="shared" si="24"/>
        <v>27813982.619999997</v>
      </c>
      <c r="AL19" s="75">
        <f t="shared" si="25"/>
        <v>0.14473778112604166</v>
      </c>
      <c r="AM19" s="75" t="str">
        <f t="shared" si="26"/>
        <v xml:space="preserve"> </v>
      </c>
      <c r="AN19" s="75" t="str">
        <f t="shared" si="27"/>
        <v xml:space="preserve"> </v>
      </c>
      <c r="AO19" s="75">
        <f t="shared" si="28"/>
        <v>0.14473778112604166</v>
      </c>
      <c r="AP19" s="116">
        <f t="shared" si="29"/>
        <v>-21659000</v>
      </c>
      <c r="AQ19" s="116">
        <f t="shared" si="30"/>
        <v>0</v>
      </c>
      <c r="AR19" s="116">
        <f t="shared" si="31"/>
        <v>0</v>
      </c>
      <c r="AS19" s="116">
        <f t="shared" si="32"/>
        <v>-21659000</v>
      </c>
    </row>
    <row r="20" spans="1:45" ht="25.5">
      <c r="A20" s="118" t="s">
        <v>16</v>
      </c>
      <c r="B20" s="370">
        <v>18777</v>
      </c>
      <c r="C20" s="373"/>
      <c r="D20" s="370"/>
      <c r="E20" s="116">
        <f t="shared" si="0"/>
        <v>18777</v>
      </c>
      <c r="F20" s="116">
        <f t="shared" si="37"/>
        <v>18777000</v>
      </c>
      <c r="G20" s="116">
        <f t="shared" si="37"/>
        <v>0</v>
      </c>
      <c r="H20" s="116">
        <f t="shared" si="38"/>
        <v>0</v>
      </c>
      <c r="I20" s="116">
        <f t="shared" si="36"/>
        <v>18777000</v>
      </c>
      <c r="J20" s="116">
        <v>48985000</v>
      </c>
      <c r="K20" s="116">
        <v>0</v>
      </c>
      <c r="L20" s="116">
        <v>0</v>
      </c>
      <c r="M20" s="116">
        <f t="shared" si="7"/>
        <v>48985000</v>
      </c>
      <c r="N20" s="116">
        <f>-+'OSEC-CY'!H50</f>
        <v>0</v>
      </c>
      <c r="O20" s="116">
        <f>-+'OSEC-CY'!H51</f>
        <v>0</v>
      </c>
      <c r="P20" s="116">
        <f>-+'OSEC-CY'!H52</f>
        <v>0</v>
      </c>
      <c r="Q20" s="116">
        <f t="shared" si="9"/>
        <v>0</v>
      </c>
      <c r="R20" s="116">
        <f t="shared" si="10"/>
        <v>48985000</v>
      </c>
      <c r="S20" s="116">
        <f t="shared" si="11"/>
        <v>0</v>
      </c>
      <c r="T20" s="116">
        <f t="shared" si="12"/>
        <v>0</v>
      </c>
      <c r="U20" s="116">
        <f t="shared" si="13"/>
        <v>48985000</v>
      </c>
      <c r="V20" s="116">
        <f>+'OSEC-CY'!I50</f>
        <v>6433960.6099999994</v>
      </c>
      <c r="W20" s="116">
        <f>+'OSEC-CY'!I51</f>
        <v>0</v>
      </c>
      <c r="X20" s="116">
        <f>+'OSEC-CY'!I52</f>
        <v>0</v>
      </c>
      <c r="Y20" s="116">
        <f t="shared" si="15"/>
        <v>6433960.6099999994</v>
      </c>
      <c r="Z20" s="116"/>
      <c r="AA20" s="116"/>
      <c r="AB20" s="116"/>
      <c r="AC20" s="116">
        <f t="shared" si="16"/>
        <v>0</v>
      </c>
      <c r="AD20" s="116">
        <f t="shared" si="17"/>
        <v>6433960.6099999994</v>
      </c>
      <c r="AE20" s="116">
        <f t="shared" si="18"/>
        <v>0</v>
      </c>
      <c r="AF20" s="116">
        <f t="shared" si="19"/>
        <v>0</v>
      </c>
      <c r="AG20" s="116">
        <f t="shared" si="20"/>
        <v>6433960.6099999994</v>
      </c>
      <c r="AH20" s="116">
        <f t="shared" si="21"/>
        <v>42551039.390000001</v>
      </c>
      <c r="AI20" s="116">
        <f t="shared" si="22"/>
        <v>0</v>
      </c>
      <c r="AJ20" s="116">
        <f t="shared" si="23"/>
        <v>0</v>
      </c>
      <c r="AK20" s="116">
        <f t="shared" si="24"/>
        <v>42551039.390000001</v>
      </c>
      <c r="AL20" s="75">
        <f t="shared" si="25"/>
        <v>0.13134552638562824</v>
      </c>
      <c r="AM20" s="75" t="str">
        <f t="shared" si="26"/>
        <v xml:space="preserve"> </v>
      </c>
      <c r="AN20" s="75" t="str">
        <f t="shared" si="27"/>
        <v xml:space="preserve"> </v>
      </c>
      <c r="AO20" s="75">
        <f t="shared" si="28"/>
        <v>0.13134552638562824</v>
      </c>
      <c r="AP20" s="116">
        <f t="shared" si="29"/>
        <v>-30208000</v>
      </c>
      <c r="AQ20" s="116">
        <f t="shared" si="30"/>
        <v>0</v>
      </c>
      <c r="AR20" s="116">
        <f t="shared" si="31"/>
        <v>0</v>
      </c>
      <c r="AS20" s="116">
        <f t="shared" si="32"/>
        <v>-30208000</v>
      </c>
    </row>
    <row r="21" spans="1:45" ht="25.5">
      <c r="A21" s="118" t="s">
        <v>207</v>
      </c>
      <c r="B21" s="370">
        <v>59031</v>
      </c>
      <c r="C21" s="373">
        <v>64253</v>
      </c>
      <c r="D21" s="370"/>
      <c r="E21" s="116">
        <f t="shared" si="0"/>
        <v>123284</v>
      </c>
      <c r="F21" s="116">
        <f t="shared" si="37"/>
        <v>59031000</v>
      </c>
      <c r="G21" s="116">
        <f t="shared" ref="G21" si="39">+C21*1000</f>
        <v>64253000</v>
      </c>
      <c r="H21" s="116">
        <f t="shared" si="38"/>
        <v>0</v>
      </c>
      <c r="I21" s="116">
        <f t="shared" si="36"/>
        <v>123284000</v>
      </c>
      <c r="J21" s="116">
        <v>102120000</v>
      </c>
      <c r="K21" s="116">
        <v>1639681000</v>
      </c>
      <c r="L21" s="116">
        <v>0</v>
      </c>
      <c r="M21" s="116">
        <f t="shared" si="7"/>
        <v>1741801000</v>
      </c>
      <c r="N21" s="116">
        <f>-+'OSEC-CY'!H56</f>
        <v>0</v>
      </c>
      <c r="O21" s="363">
        <f>-+'OSEC-CY'!H57</f>
        <v>-1187320980.0699999</v>
      </c>
      <c r="P21" s="116">
        <f>-+'OSEC-CY'!H58</f>
        <v>0</v>
      </c>
      <c r="Q21" s="116">
        <f t="shared" si="9"/>
        <v>-1187320980.0699999</v>
      </c>
      <c r="R21" s="116">
        <f t="shared" si="10"/>
        <v>102120000</v>
      </c>
      <c r="S21" s="116">
        <f t="shared" si="11"/>
        <v>452360019.93000007</v>
      </c>
      <c r="T21" s="116">
        <f t="shared" si="12"/>
        <v>0</v>
      </c>
      <c r="U21" s="116">
        <f t="shared" si="13"/>
        <v>554480019.93000007</v>
      </c>
      <c r="V21" s="116">
        <f>+'OSEC-CY'!I56</f>
        <v>28391499.189999998</v>
      </c>
      <c r="W21" s="116">
        <f>+'OSEC-CY'!I57</f>
        <v>61842921.520000219</v>
      </c>
      <c r="X21" s="116">
        <f>+'OSEC-CY'!I58</f>
        <v>0</v>
      </c>
      <c r="Y21" s="116">
        <f t="shared" si="15"/>
        <v>90234420.710000217</v>
      </c>
      <c r="Z21" s="116"/>
      <c r="AA21" s="116"/>
      <c r="AB21" s="116"/>
      <c r="AC21" s="116">
        <f t="shared" si="16"/>
        <v>0</v>
      </c>
      <c r="AD21" s="116">
        <f t="shared" si="17"/>
        <v>28391499.189999998</v>
      </c>
      <c r="AE21" s="116">
        <f t="shared" si="18"/>
        <v>61842921.520000219</v>
      </c>
      <c r="AF21" s="116">
        <f t="shared" si="19"/>
        <v>0</v>
      </c>
      <c r="AG21" s="116">
        <f t="shared" si="20"/>
        <v>90234420.710000217</v>
      </c>
      <c r="AH21" s="116">
        <f t="shared" si="21"/>
        <v>73728500.810000002</v>
      </c>
      <c r="AI21" s="116">
        <f t="shared" si="22"/>
        <v>390517098.40999985</v>
      </c>
      <c r="AJ21" s="116">
        <f t="shared" si="23"/>
        <v>0</v>
      </c>
      <c r="AK21" s="116">
        <f t="shared" si="24"/>
        <v>464245599.21999985</v>
      </c>
      <c r="AL21" s="75">
        <f t="shared" si="25"/>
        <v>0.27802094780650211</v>
      </c>
      <c r="AM21" s="75">
        <f t="shared" si="26"/>
        <v>0.13671173135408834</v>
      </c>
      <c r="AN21" s="75" t="str">
        <f t="shared" si="27"/>
        <v xml:space="preserve"> </v>
      </c>
      <c r="AO21" s="75">
        <f t="shared" si="28"/>
        <v>0.16273701029189797</v>
      </c>
      <c r="AP21" s="116">
        <f t="shared" si="29"/>
        <v>-43089000</v>
      </c>
      <c r="AQ21" s="116">
        <f t="shared" si="30"/>
        <v>-1575428000</v>
      </c>
      <c r="AR21" s="116">
        <f t="shared" si="31"/>
        <v>0</v>
      </c>
      <c r="AS21" s="116">
        <f t="shared" si="32"/>
        <v>-1618517000</v>
      </c>
    </row>
    <row r="22" spans="1:45" hidden="1">
      <c r="A22" s="118" t="s">
        <v>17</v>
      </c>
      <c r="B22" s="370"/>
      <c r="C22" s="373">
        <v>64763</v>
      </c>
      <c r="D22" s="370"/>
      <c r="E22" s="116">
        <f t="shared" si="0"/>
        <v>64763</v>
      </c>
      <c r="F22" s="116">
        <f t="shared" si="33"/>
        <v>0</v>
      </c>
      <c r="G22" s="116">
        <f t="shared" si="34"/>
        <v>64763000</v>
      </c>
      <c r="H22" s="116">
        <f t="shared" si="35"/>
        <v>0</v>
      </c>
      <c r="I22" s="116">
        <f t="shared" si="36"/>
        <v>64763000</v>
      </c>
      <c r="J22" s="116">
        <v>0</v>
      </c>
      <c r="K22" s="116">
        <v>64763000</v>
      </c>
      <c r="L22" s="116">
        <v>0</v>
      </c>
      <c r="M22" s="116">
        <f t="shared" si="7"/>
        <v>64763000</v>
      </c>
      <c r="N22" s="116">
        <f>-+'OSEC-CY'!H25</f>
        <v>0</v>
      </c>
      <c r="O22" s="116">
        <f>-+'OSEC-CY'!H25</f>
        <v>0</v>
      </c>
      <c r="P22" s="116">
        <f>-+'OSEC-CY'!H25</f>
        <v>0</v>
      </c>
      <c r="Q22" s="116">
        <f t="shared" si="9"/>
        <v>0</v>
      </c>
      <c r="R22" s="116">
        <f t="shared" si="10"/>
        <v>0</v>
      </c>
      <c r="S22" s="116">
        <f t="shared" si="11"/>
        <v>64763000</v>
      </c>
      <c r="T22" s="116">
        <f t="shared" si="12"/>
        <v>0</v>
      </c>
      <c r="U22" s="116">
        <f t="shared" si="13"/>
        <v>64763000</v>
      </c>
      <c r="V22" s="116">
        <f>+'OSEC-CY'!I25</f>
        <v>0</v>
      </c>
      <c r="W22" s="116">
        <f>+'OSEC-CY'!I25</f>
        <v>0</v>
      </c>
      <c r="X22" s="116">
        <f>+'OSEC-CY'!I25</f>
        <v>0</v>
      </c>
      <c r="Y22" s="116">
        <f t="shared" si="15"/>
        <v>0</v>
      </c>
      <c r="Z22" s="116"/>
      <c r="AA22" s="116"/>
      <c r="AB22" s="116"/>
      <c r="AC22" s="116">
        <f t="shared" si="16"/>
        <v>0</v>
      </c>
      <c r="AD22" s="116">
        <f t="shared" si="17"/>
        <v>0</v>
      </c>
      <c r="AE22" s="116">
        <f t="shared" si="18"/>
        <v>0</v>
      </c>
      <c r="AF22" s="116">
        <f t="shared" si="19"/>
        <v>0</v>
      </c>
      <c r="AG22" s="116">
        <f t="shared" si="20"/>
        <v>0</v>
      </c>
      <c r="AH22" s="116">
        <f t="shared" si="21"/>
        <v>0</v>
      </c>
      <c r="AI22" s="116">
        <f t="shared" si="22"/>
        <v>64763000</v>
      </c>
      <c r="AJ22" s="116">
        <f t="shared" si="23"/>
        <v>0</v>
      </c>
      <c r="AK22" s="116">
        <f t="shared" si="24"/>
        <v>64763000</v>
      </c>
      <c r="AL22" s="75" t="str">
        <f t="shared" si="25"/>
        <v xml:space="preserve"> </v>
      </c>
      <c r="AM22" s="75">
        <f t="shared" si="26"/>
        <v>0</v>
      </c>
      <c r="AN22" s="75" t="str">
        <f t="shared" si="27"/>
        <v xml:space="preserve"> </v>
      </c>
      <c r="AO22" s="75">
        <f t="shared" si="28"/>
        <v>0</v>
      </c>
      <c r="AP22" s="116">
        <f t="shared" si="29"/>
        <v>0</v>
      </c>
      <c r="AQ22" s="116">
        <f t="shared" si="30"/>
        <v>0</v>
      </c>
      <c r="AR22" s="116">
        <f t="shared" si="31"/>
        <v>0</v>
      </c>
      <c r="AS22" s="116">
        <f t="shared" si="32"/>
        <v>0</v>
      </c>
    </row>
    <row r="23" spans="1:45" hidden="1">
      <c r="A23" s="118" t="s">
        <v>18</v>
      </c>
      <c r="B23" s="370"/>
      <c r="C23" s="373">
        <v>38756</v>
      </c>
      <c r="D23" s="370"/>
      <c r="E23" s="116">
        <f t="shared" si="0"/>
        <v>38756</v>
      </c>
      <c r="F23" s="116">
        <f t="shared" si="33"/>
        <v>0</v>
      </c>
      <c r="G23" s="116">
        <f t="shared" si="34"/>
        <v>38756000</v>
      </c>
      <c r="H23" s="116">
        <f t="shared" si="35"/>
        <v>0</v>
      </c>
      <c r="I23" s="116">
        <f t="shared" si="36"/>
        <v>38756000</v>
      </c>
      <c r="J23" s="116">
        <v>0</v>
      </c>
      <c r="K23" s="116">
        <v>38756000</v>
      </c>
      <c r="L23" s="116">
        <v>0</v>
      </c>
      <c r="M23" s="116">
        <f t="shared" si="7"/>
        <v>38756000</v>
      </c>
      <c r="N23" s="116">
        <f>-+'OSEC-CY'!H26</f>
        <v>0</v>
      </c>
      <c r="O23" s="116">
        <f>-+'OSEC-CY'!H26</f>
        <v>0</v>
      </c>
      <c r="P23" s="116">
        <f>-+'OSEC-CY'!H26</f>
        <v>0</v>
      </c>
      <c r="Q23" s="116">
        <f t="shared" si="9"/>
        <v>0</v>
      </c>
      <c r="R23" s="116">
        <f t="shared" si="10"/>
        <v>0</v>
      </c>
      <c r="S23" s="116">
        <f t="shared" si="11"/>
        <v>38756000</v>
      </c>
      <c r="T23" s="116">
        <f t="shared" si="12"/>
        <v>0</v>
      </c>
      <c r="U23" s="116">
        <f t="shared" si="13"/>
        <v>38756000</v>
      </c>
      <c r="V23" s="116">
        <f>+'OSEC-CY'!I26</f>
        <v>3163774.33</v>
      </c>
      <c r="W23" s="116">
        <f>+'OSEC-CY'!I26</f>
        <v>3163774.33</v>
      </c>
      <c r="X23" s="116">
        <f>+'OSEC-CY'!I26</f>
        <v>3163774.33</v>
      </c>
      <c r="Y23" s="116">
        <f t="shared" si="15"/>
        <v>9491322.9900000002</v>
      </c>
      <c r="Z23" s="116"/>
      <c r="AA23" s="116"/>
      <c r="AB23" s="116"/>
      <c r="AC23" s="116">
        <f t="shared" si="16"/>
        <v>0</v>
      </c>
      <c r="AD23" s="116">
        <f t="shared" si="17"/>
        <v>3163774.33</v>
      </c>
      <c r="AE23" s="116">
        <f t="shared" si="18"/>
        <v>3163774.33</v>
      </c>
      <c r="AF23" s="116">
        <f t="shared" si="19"/>
        <v>3163774.33</v>
      </c>
      <c r="AG23" s="116">
        <f t="shared" si="20"/>
        <v>9491322.9900000002</v>
      </c>
      <c r="AH23" s="116">
        <f t="shared" si="21"/>
        <v>-3163774.33</v>
      </c>
      <c r="AI23" s="116">
        <f t="shared" si="22"/>
        <v>35592225.670000002</v>
      </c>
      <c r="AJ23" s="116">
        <f t="shared" si="23"/>
        <v>-3163774.33</v>
      </c>
      <c r="AK23" s="116">
        <f t="shared" si="24"/>
        <v>29264677.010000005</v>
      </c>
      <c r="AL23" s="75" t="str">
        <f t="shared" si="25"/>
        <v xml:space="preserve"> </v>
      </c>
      <c r="AM23" s="75">
        <f t="shared" si="26"/>
        <v>8.163314918980287E-2</v>
      </c>
      <c r="AN23" s="75" t="str">
        <f t="shared" si="27"/>
        <v xml:space="preserve"> </v>
      </c>
      <c r="AO23" s="75">
        <f t="shared" si="28"/>
        <v>0.24489944756940862</v>
      </c>
      <c r="AP23" s="116">
        <f t="shared" si="29"/>
        <v>0</v>
      </c>
      <c r="AQ23" s="116">
        <f t="shared" si="30"/>
        <v>0</v>
      </c>
      <c r="AR23" s="116">
        <f t="shared" si="31"/>
        <v>0</v>
      </c>
      <c r="AS23" s="116">
        <f t="shared" si="32"/>
        <v>0</v>
      </c>
    </row>
    <row r="24" spans="1:45" hidden="1">
      <c r="A24" s="118" t="s">
        <v>19</v>
      </c>
      <c r="B24" s="370">
        <v>4411</v>
      </c>
      <c r="C24" s="373">
        <v>77106</v>
      </c>
      <c r="D24" s="370"/>
      <c r="E24" s="116">
        <f t="shared" si="0"/>
        <v>81517</v>
      </c>
      <c r="F24" s="116">
        <f t="shared" si="33"/>
        <v>4411000</v>
      </c>
      <c r="G24" s="116">
        <f t="shared" si="34"/>
        <v>77106000</v>
      </c>
      <c r="H24" s="116">
        <f t="shared" si="35"/>
        <v>0</v>
      </c>
      <c r="I24" s="116">
        <f t="shared" si="36"/>
        <v>81517000</v>
      </c>
      <c r="J24" s="116">
        <v>4411000</v>
      </c>
      <c r="K24" s="116">
        <v>77106000</v>
      </c>
      <c r="L24" s="116">
        <v>0</v>
      </c>
      <c r="M24" s="116">
        <f t="shared" si="7"/>
        <v>81517000</v>
      </c>
      <c r="N24" s="116">
        <f>-+'OSEC-CY'!H27</f>
        <v>0</v>
      </c>
      <c r="O24" s="116">
        <f>-+'OSEC-CY'!H27</f>
        <v>0</v>
      </c>
      <c r="P24" s="116">
        <f>-+'OSEC-CY'!H27</f>
        <v>0</v>
      </c>
      <c r="Q24" s="116">
        <f t="shared" si="9"/>
        <v>0</v>
      </c>
      <c r="R24" s="116">
        <f t="shared" si="10"/>
        <v>4411000</v>
      </c>
      <c r="S24" s="116">
        <f t="shared" si="11"/>
        <v>77106000</v>
      </c>
      <c r="T24" s="116">
        <f t="shared" si="12"/>
        <v>0</v>
      </c>
      <c r="U24" s="116">
        <f t="shared" si="13"/>
        <v>81517000</v>
      </c>
      <c r="V24" s="116">
        <f>+'OSEC-CY'!I27</f>
        <v>1115707.8800000001</v>
      </c>
      <c r="W24" s="116">
        <f>+'OSEC-CY'!I27</f>
        <v>1115707.8800000001</v>
      </c>
      <c r="X24" s="116">
        <f>+'OSEC-CY'!I27</f>
        <v>1115707.8800000001</v>
      </c>
      <c r="Y24" s="116">
        <f t="shared" si="15"/>
        <v>3347123.6400000006</v>
      </c>
      <c r="Z24" s="116"/>
      <c r="AA24" s="116"/>
      <c r="AB24" s="116"/>
      <c r="AC24" s="116">
        <f t="shared" si="16"/>
        <v>0</v>
      </c>
      <c r="AD24" s="116">
        <f t="shared" si="17"/>
        <v>1115707.8800000001</v>
      </c>
      <c r="AE24" s="116">
        <f t="shared" si="18"/>
        <v>1115707.8800000001</v>
      </c>
      <c r="AF24" s="116">
        <f t="shared" si="19"/>
        <v>1115707.8800000001</v>
      </c>
      <c r="AG24" s="116">
        <f t="shared" si="20"/>
        <v>3347123.6400000006</v>
      </c>
      <c r="AH24" s="116">
        <f t="shared" si="21"/>
        <v>3295292.12</v>
      </c>
      <c r="AI24" s="116">
        <f t="shared" si="22"/>
        <v>75990292.120000005</v>
      </c>
      <c r="AJ24" s="116">
        <f t="shared" si="23"/>
        <v>-1115707.8800000001</v>
      </c>
      <c r="AK24" s="116">
        <f t="shared" si="24"/>
        <v>78169876.360000014</v>
      </c>
      <c r="AL24" s="75">
        <f t="shared" si="25"/>
        <v>0.25293762865563368</v>
      </c>
      <c r="AM24" s="75">
        <f t="shared" si="26"/>
        <v>1.4469793271600136E-2</v>
      </c>
      <c r="AN24" s="75" t="str">
        <f t="shared" si="27"/>
        <v xml:space="preserve"> </v>
      </c>
      <c r="AO24" s="75">
        <f t="shared" si="28"/>
        <v>4.1060436964068851E-2</v>
      </c>
      <c r="AP24" s="116">
        <f t="shared" si="29"/>
        <v>0</v>
      </c>
      <c r="AQ24" s="116">
        <f t="shared" si="30"/>
        <v>0</v>
      </c>
      <c r="AR24" s="116">
        <f t="shared" si="31"/>
        <v>0</v>
      </c>
      <c r="AS24" s="116">
        <f t="shared" si="32"/>
        <v>0</v>
      </c>
    </row>
    <row r="25" spans="1:45" hidden="1">
      <c r="A25" s="118" t="s">
        <v>20</v>
      </c>
      <c r="B25" s="370">
        <v>10940</v>
      </c>
      <c r="C25" s="373">
        <v>104656</v>
      </c>
      <c r="D25" s="370"/>
      <c r="E25" s="116">
        <f t="shared" si="0"/>
        <v>115596</v>
      </c>
      <c r="F25" s="116">
        <f t="shared" si="33"/>
        <v>10940000</v>
      </c>
      <c r="G25" s="116">
        <f t="shared" si="34"/>
        <v>104656000</v>
      </c>
      <c r="H25" s="116">
        <f t="shared" si="35"/>
        <v>0</v>
      </c>
      <c r="I25" s="116">
        <f t="shared" si="36"/>
        <v>115596000</v>
      </c>
      <c r="J25" s="116">
        <v>10940000</v>
      </c>
      <c r="K25" s="116">
        <v>104656000</v>
      </c>
      <c r="L25" s="116">
        <v>0</v>
      </c>
      <c r="M25" s="116">
        <f t="shared" si="7"/>
        <v>115596000</v>
      </c>
      <c r="N25" s="116">
        <f>-+'OSEC-CY'!H28</f>
        <v>0</v>
      </c>
      <c r="O25" s="116">
        <f>-+'OSEC-CY'!H28</f>
        <v>0</v>
      </c>
      <c r="P25" s="116">
        <f>-+'OSEC-CY'!H28</f>
        <v>0</v>
      </c>
      <c r="Q25" s="116">
        <f t="shared" si="9"/>
        <v>0</v>
      </c>
      <c r="R25" s="116">
        <f t="shared" si="10"/>
        <v>10940000</v>
      </c>
      <c r="S25" s="116">
        <f t="shared" si="11"/>
        <v>104656000</v>
      </c>
      <c r="T25" s="116">
        <f t="shared" si="12"/>
        <v>0</v>
      </c>
      <c r="U25" s="116">
        <f t="shared" si="13"/>
        <v>115596000</v>
      </c>
      <c r="V25" s="116">
        <f>+'OSEC-CY'!I28</f>
        <v>0</v>
      </c>
      <c r="W25" s="116">
        <f>+'OSEC-CY'!I28</f>
        <v>0</v>
      </c>
      <c r="X25" s="116">
        <f>+'OSEC-CY'!I28</f>
        <v>0</v>
      </c>
      <c r="Y25" s="116">
        <f t="shared" si="15"/>
        <v>0</v>
      </c>
      <c r="Z25" s="116"/>
      <c r="AA25" s="116"/>
      <c r="AB25" s="116"/>
      <c r="AC25" s="116">
        <f t="shared" si="16"/>
        <v>0</v>
      </c>
      <c r="AD25" s="116">
        <f t="shared" si="17"/>
        <v>0</v>
      </c>
      <c r="AE25" s="116">
        <f t="shared" si="18"/>
        <v>0</v>
      </c>
      <c r="AF25" s="116">
        <f t="shared" si="19"/>
        <v>0</v>
      </c>
      <c r="AG25" s="116">
        <f t="shared" si="20"/>
        <v>0</v>
      </c>
      <c r="AH25" s="116">
        <f t="shared" si="21"/>
        <v>10940000</v>
      </c>
      <c r="AI25" s="116">
        <f t="shared" si="22"/>
        <v>104656000</v>
      </c>
      <c r="AJ25" s="116">
        <f t="shared" si="23"/>
        <v>0</v>
      </c>
      <c r="AK25" s="116">
        <f t="shared" si="24"/>
        <v>115596000</v>
      </c>
      <c r="AL25" s="75">
        <f t="shared" si="25"/>
        <v>0</v>
      </c>
      <c r="AM25" s="75">
        <f t="shared" si="26"/>
        <v>0</v>
      </c>
      <c r="AN25" s="75" t="str">
        <f t="shared" si="27"/>
        <v xml:space="preserve"> </v>
      </c>
      <c r="AO25" s="75">
        <f t="shared" si="28"/>
        <v>0</v>
      </c>
      <c r="AP25" s="116">
        <f t="shared" si="29"/>
        <v>0</v>
      </c>
      <c r="AQ25" s="116">
        <f t="shared" si="30"/>
        <v>0</v>
      </c>
      <c r="AR25" s="116">
        <f t="shared" si="31"/>
        <v>0</v>
      </c>
      <c r="AS25" s="116">
        <f t="shared" si="32"/>
        <v>0</v>
      </c>
    </row>
    <row r="26" spans="1:45" hidden="1">
      <c r="A26" s="118" t="s">
        <v>21</v>
      </c>
      <c r="B26" s="373">
        <v>6119</v>
      </c>
      <c r="C26" s="370">
        <v>77691</v>
      </c>
      <c r="D26" s="370"/>
      <c r="E26" s="116">
        <f t="shared" si="0"/>
        <v>83810</v>
      </c>
      <c r="F26" s="116">
        <f t="shared" si="33"/>
        <v>6119000</v>
      </c>
      <c r="G26" s="116">
        <f t="shared" si="34"/>
        <v>77691000</v>
      </c>
      <c r="H26" s="116">
        <f t="shared" si="35"/>
        <v>0</v>
      </c>
      <c r="I26" s="116">
        <f t="shared" si="36"/>
        <v>83810000</v>
      </c>
      <c r="J26" s="116">
        <v>6119000</v>
      </c>
      <c r="K26" s="116">
        <v>77691000</v>
      </c>
      <c r="L26" s="116">
        <v>0</v>
      </c>
      <c r="M26" s="116">
        <f t="shared" si="7"/>
        <v>83810000</v>
      </c>
      <c r="N26" s="116">
        <f>-+'OSEC-CY'!H29</f>
        <v>0</v>
      </c>
      <c r="O26" s="116">
        <f>-+'OSEC-CY'!H29</f>
        <v>0</v>
      </c>
      <c r="P26" s="116">
        <f>-+'OSEC-CY'!H29</f>
        <v>0</v>
      </c>
      <c r="Q26" s="116">
        <f t="shared" si="9"/>
        <v>0</v>
      </c>
      <c r="R26" s="116">
        <f t="shared" si="10"/>
        <v>6119000</v>
      </c>
      <c r="S26" s="116">
        <f t="shared" si="11"/>
        <v>77691000</v>
      </c>
      <c r="T26" s="116">
        <f t="shared" si="12"/>
        <v>0</v>
      </c>
      <c r="U26" s="116">
        <f t="shared" si="13"/>
        <v>83810000</v>
      </c>
      <c r="V26" s="116">
        <f>+'OSEC-CY'!I29</f>
        <v>0</v>
      </c>
      <c r="W26" s="116">
        <f>+'OSEC-CY'!I29</f>
        <v>0</v>
      </c>
      <c r="X26" s="116">
        <f>+'OSEC-CY'!I29</f>
        <v>0</v>
      </c>
      <c r="Y26" s="116">
        <f t="shared" si="15"/>
        <v>0</v>
      </c>
      <c r="Z26" s="116"/>
      <c r="AA26" s="116"/>
      <c r="AB26" s="116"/>
      <c r="AC26" s="116">
        <f t="shared" si="16"/>
        <v>0</v>
      </c>
      <c r="AD26" s="116">
        <f t="shared" si="17"/>
        <v>0</v>
      </c>
      <c r="AE26" s="116">
        <f t="shared" si="18"/>
        <v>0</v>
      </c>
      <c r="AF26" s="116">
        <f t="shared" si="19"/>
        <v>0</v>
      </c>
      <c r="AG26" s="116">
        <f t="shared" si="20"/>
        <v>0</v>
      </c>
      <c r="AH26" s="116">
        <f t="shared" si="21"/>
        <v>6119000</v>
      </c>
      <c r="AI26" s="116">
        <f t="shared" si="22"/>
        <v>77691000</v>
      </c>
      <c r="AJ26" s="116">
        <f t="shared" si="23"/>
        <v>0</v>
      </c>
      <c r="AK26" s="116">
        <f t="shared" si="24"/>
        <v>83810000</v>
      </c>
      <c r="AL26" s="75">
        <f t="shared" si="25"/>
        <v>0</v>
      </c>
      <c r="AM26" s="75">
        <f t="shared" si="26"/>
        <v>0</v>
      </c>
      <c r="AN26" s="75" t="str">
        <f t="shared" si="27"/>
        <v xml:space="preserve"> </v>
      </c>
      <c r="AO26" s="75">
        <f t="shared" si="28"/>
        <v>0</v>
      </c>
      <c r="AP26" s="116">
        <f t="shared" si="29"/>
        <v>0</v>
      </c>
      <c r="AQ26" s="116">
        <f t="shared" si="30"/>
        <v>0</v>
      </c>
      <c r="AR26" s="116">
        <f t="shared" si="31"/>
        <v>0</v>
      </c>
      <c r="AS26" s="116">
        <f t="shared" si="32"/>
        <v>0</v>
      </c>
    </row>
    <row r="27" spans="1:45" hidden="1">
      <c r="A27" s="118" t="s">
        <v>22</v>
      </c>
      <c r="B27" s="370">
        <v>3111</v>
      </c>
      <c r="C27" s="373">
        <v>101438</v>
      </c>
      <c r="D27" s="370"/>
      <c r="E27" s="116">
        <f t="shared" si="0"/>
        <v>104549</v>
      </c>
      <c r="F27" s="116">
        <f t="shared" si="33"/>
        <v>3111000</v>
      </c>
      <c r="G27" s="116">
        <f t="shared" si="34"/>
        <v>101438000</v>
      </c>
      <c r="H27" s="116">
        <f t="shared" si="35"/>
        <v>0</v>
      </c>
      <c r="I27" s="116">
        <f t="shared" si="36"/>
        <v>104549000</v>
      </c>
      <c r="J27" s="116">
        <v>3111000</v>
      </c>
      <c r="K27" s="116">
        <v>101438000</v>
      </c>
      <c r="L27" s="116">
        <v>0</v>
      </c>
      <c r="M27" s="116">
        <f t="shared" si="7"/>
        <v>104549000</v>
      </c>
      <c r="N27" s="116">
        <f>-+'OSEC-CY'!H30</f>
        <v>0</v>
      </c>
      <c r="O27" s="116">
        <f>-+'OSEC-CY'!H30</f>
        <v>0</v>
      </c>
      <c r="P27" s="116">
        <f>-+'OSEC-CY'!H30</f>
        <v>0</v>
      </c>
      <c r="Q27" s="116">
        <f t="shared" si="9"/>
        <v>0</v>
      </c>
      <c r="R27" s="116">
        <f t="shared" si="10"/>
        <v>3111000</v>
      </c>
      <c r="S27" s="116">
        <f t="shared" si="11"/>
        <v>101438000</v>
      </c>
      <c r="T27" s="116">
        <f t="shared" si="12"/>
        <v>0</v>
      </c>
      <c r="U27" s="116">
        <f t="shared" si="13"/>
        <v>104549000</v>
      </c>
      <c r="V27" s="116">
        <f>+'OSEC-CY'!I30</f>
        <v>4279482.21</v>
      </c>
      <c r="W27" s="116">
        <f>+'OSEC-CY'!I30</f>
        <v>4279482.21</v>
      </c>
      <c r="X27" s="116">
        <f>+'OSEC-CY'!I30</f>
        <v>4279482.21</v>
      </c>
      <c r="Y27" s="116">
        <f t="shared" si="15"/>
        <v>12838446.629999999</v>
      </c>
      <c r="Z27" s="116"/>
      <c r="AA27" s="116"/>
      <c r="AB27" s="116"/>
      <c r="AC27" s="116">
        <f t="shared" si="16"/>
        <v>0</v>
      </c>
      <c r="AD27" s="116">
        <f t="shared" si="17"/>
        <v>4279482.21</v>
      </c>
      <c r="AE27" s="116">
        <f t="shared" si="18"/>
        <v>4279482.21</v>
      </c>
      <c r="AF27" s="116">
        <f t="shared" si="19"/>
        <v>4279482.21</v>
      </c>
      <c r="AG27" s="116">
        <f t="shared" si="20"/>
        <v>12838446.629999999</v>
      </c>
      <c r="AH27" s="116">
        <f t="shared" si="21"/>
        <v>-1168482.21</v>
      </c>
      <c r="AI27" s="116">
        <f t="shared" si="22"/>
        <v>97158517.790000007</v>
      </c>
      <c r="AJ27" s="116">
        <f t="shared" si="23"/>
        <v>-4279482.21</v>
      </c>
      <c r="AK27" s="116">
        <f t="shared" si="24"/>
        <v>91710553.37000002</v>
      </c>
      <c r="AL27" s="75">
        <f t="shared" si="25"/>
        <v>1.375596981677917</v>
      </c>
      <c r="AM27" s="75">
        <f t="shared" si="26"/>
        <v>4.2188156410812513E-2</v>
      </c>
      <c r="AN27" s="75" t="str">
        <f t="shared" si="27"/>
        <v xml:space="preserve"> </v>
      </c>
      <c r="AO27" s="75">
        <f t="shared" si="28"/>
        <v>0.12279836851619813</v>
      </c>
      <c r="AP27" s="116">
        <f t="shared" si="29"/>
        <v>0</v>
      </c>
      <c r="AQ27" s="116">
        <f t="shared" si="30"/>
        <v>0</v>
      </c>
      <c r="AR27" s="116">
        <f t="shared" si="31"/>
        <v>0</v>
      </c>
      <c r="AS27" s="116">
        <f t="shared" si="32"/>
        <v>0</v>
      </c>
    </row>
    <row r="28" spans="1:45" hidden="1">
      <c r="A28" s="118" t="s">
        <v>23</v>
      </c>
      <c r="B28" s="370">
        <v>3774</v>
      </c>
      <c r="C28" s="373">
        <v>127789</v>
      </c>
      <c r="D28" s="370"/>
      <c r="E28" s="116">
        <f t="shared" si="0"/>
        <v>131563</v>
      </c>
      <c r="F28" s="116">
        <f t="shared" si="33"/>
        <v>3774000</v>
      </c>
      <c r="G28" s="116">
        <f t="shared" si="34"/>
        <v>127789000</v>
      </c>
      <c r="H28" s="116">
        <f t="shared" si="35"/>
        <v>0</v>
      </c>
      <c r="I28" s="116">
        <f t="shared" si="36"/>
        <v>131563000</v>
      </c>
      <c r="J28" s="116">
        <v>3774000</v>
      </c>
      <c r="K28" s="116">
        <v>127789000</v>
      </c>
      <c r="L28" s="116">
        <v>0</v>
      </c>
      <c r="M28" s="116">
        <f t="shared" si="7"/>
        <v>131563000</v>
      </c>
      <c r="N28" s="116">
        <f>-+'OSEC-CY'!H31</f>
        <v>0</v>
      </c>
      <c r="O28" s="116">
        <f>-+'OSEC-CY'!H31</f>
        <v>0</v>
      </c>
      <c r="P28" s="116">
        <f>-+'OSEC-CY'!H31</f>
        <v>0</v>
      </c>
      <c r="Q28" s="116">
        <f t="shared" si="9"/>
        <v>0</v>
      </c>
      <c r="R28" s="116">
        <f t="shared" si="10"/>
        <v>3774000</v>
      </c>
      <c r="S28" s="116">
        <f t="shared" si="11"/>
        <v>127789000</v>
      </c>
      <c r="T28" s="116">
        <f t="shared" si="12"/>
        <v>0</v>
      </c>
      <c r="U28" s="116">
        <f t="shared" si="13"/>
        <v>131563000</v>
      </c>
      <c r="V28" s="116">
        <f>+'OSEC-CY'!I31</f>
        <v>0</v>
      </c>
      <c r="W28" s="116">
        <f>+'OSEC-CY'!I31</f>
        <v>0</v>
      </c>
      <c r="X28" s="116">
        <f>+'OSEC-CY'!I31</f>
        <v>0</v>
      </c>
      <c r="Y28" s="116">
        <f t="shared" si="15"/>
        <v>0</v>
      </c>
      <c r="Z28" s="116"/>
      <c r="AA28" s="116"/>
      <c r="AB28" s="116"/>
      <c r="AC28" s="116">
        <f t="shared" si="16"/>
        <v>0</v>
      </c>
      <c r="AD28" s="116">
        <f t="shared" si="17"/>
        <v>0</v>
      </c>
      <c r="AE28" s="116">
        <f t="shared" si="18"/>
        <v>0</v>
      </c>
      <c r="AF28" s="116">
        <f t="shared" si="19"/>
        <v>0</v>
      </c>
      <c r="AG28" s="116">
        <f t="shared" si="20"/>
        <v>0</v>
      </c>
      <c r="AH28" s="116">
        <f t="shared" si="21"/>
        <v>3774000</v>
      </c>
      <c r="AI28" s="116">
        <f t="shared" si="22"/>
        <v>127789000</v>
      </c>
      <c r="AJ28" s="116">
        <f t="shared" si="23"/>
        <v>0</v>
      </c>
      <c r="AK28" s="116">
        <f t="shared" si="24"/>
        <v>131563000</v>
      </c>
      <c r="AL28" s="75">
        <f t="shared" si="25"/>
        <v>0</v>
      </c>
      <c r="AM28" s="75">
        <f t="shared" si="26"/>
        <v>0</v>
      </c>
      <c r="AN28" s="75" t="str">
        <f t="shared" si="27"/>
        <v xml:space="preserve"> </v>
      </c>
      <c r="AO28" s="75">
        <f t="shared" si="28"/>
        <v>0</v>
      </c>
      <c r="AP28" s="116">
        <f t="shared" si="29"/>
        <v>0</v>
      </c>
      <c r="AQ28" s="116">
        <f t="shared" si="30"/>
        <v>0</v>
      </c>
      <c r="AR28" s="116">
        <f t="shared" si="31"/>
        <v>0</v>
      </c>
      <c r="AS28" s="116">
        <f t="shared" si="32"/>
        <v>0</v>
      </c>
    </row>
    <row r="29" spans="1:45" hidden="1">
      <c r="A29" s="118" t="s">
        <v>24</v>
      </c>
      <c r="B29" s="370">
        <v>11296</v>
      </c>
      <c r="C29" s="373">
        <v>72115</v>
      </c>
      <c r="D29" s="370"/>
      <c r="E29" s="116">
        <f t="shared" si="0"/>
        <v>83411</v>
      </c>
      <c r="F29" s="116">
        <f t="shared" si="33"/>
        <v>11296000</v>
      </c>
      <c r="G29" s="116">
        <f t="shared" si="34"/>
        <v>72115000</v>
      </c>
      <c r="H29" s="116">
        <f t="shared" si="35"/>
        <v>0</v>
      </c>
      <c r="I29" s="116">
        <f t="shared" si="36"/>
        <v>83411000</v>
      </c>
      <c r="J29" s="116">
        <v>11296000</v>
      </c>
      <c r="K29" s="116">
        <v>72115000</v>
      </c>
      <c r="L29" s="116">
        <v>0</v>
      </c>
      <c r="M29" s="116">
        <f t="shared" si="7"/>
        <v>83411000</v>
      </c>
      <c r="N29" s="116">
        <f>-+'OSEC-CY'!H32</f>
        <v>0</v>
      </c>
      <c r="O29" s="116">
        <f>-+'OSEC-CY'!H32</f>
        <v>0</v>
      </c>
      <c r="P29" s="116">
        <f>-+'OSEC-CY'!H32</f>
        <v>0</v>
      </c>
      <c r="Q29" s="116">
        <f t="shared" si="9"/>
        <v>0</v>
      </c>
      <c r="R29" s="116">
        <f t="shared" si="10"/>
        <v>11296000</v>
      </c>
      <c r="S29" s="116">
        <f t="shared" si="11"/>
        <v>72115000</v>
      </c>
      <c r="T29" s="116">
        <f t="shared" si="12"/>
        <v>0</v>
      </c>
      <c r="U29" s="116">
        <f t="shared" si="13"/>
        <v>83411000</v>
      </c>
      <c r="V29" s="116">
        <f>+'OSEC-CY'!I32</f>
        <v>3368269.6799999997</v>
      </c>
      <c r="W29" s="116">
        <f>+'OSEC-CY'!I32</f>
        <v>3368269.6799999997</v>
      </c>
      <c r="X29" s="116">
        <f>+'OSEC-CY'!I32</f>
        <v>3368269.6799999997</v>
      </c>
      <c r="Y29" s="116">
        <f t="shared" si="15"/>
        <v>10104809.039999999</v>
      </c>
      <c r="Z29" s="116"/>
      <c r="AA29" s="116"/>
      <c r="AB29" s="116"/>
      <c r="AC29" s="116">
        <f t="shared" si="16"/>
        <v>0</v>
      </c>
      <c r="AD29" s="116">
        <f t="shared" si="17"/>
        <v>3368269.6799999997</v>
      </c>
      <c r="AE29" s="116">
        <f t="shared" si="18"/>
        <v>3368269.6799999997</v>
      </c>
      <c r="AF29" s="116">
        <f t="shared" si="19"/>
        <v>3368269.6799999997</v>
      </c>
      <c r="AG29" s="116">
        <f t="shared" si="20"/>
        <v>10104809.039999999</v>
      </c>
      <c r="AH29" s="116">
        <f t="shared" si="21"/>
        <v>7927730.3200000003</v>
      </c>
      <c r="AI29" s="116">
        <f t="shared" si="22"/>
        <v>68746730.319999993</v>
      </c>
      <c r="AJ29" s="116">
        <f t="shared" si="23"/>
        <v>-3368269.6799999997</v>
      </c>
      <c r="AK29" s="116">
        <f t="shared" si="24"/>
        <v>73306190.959999979</v>
      </c>
      <c r="AL29" s="75">
        <f t="shared" si="25"/>
        <v>0.29818251416430591</v>
      </c>
      <c r="AM29" s="75">
        <f t="shared" si="26"/>
        <v>4.670692199958399E-2</v>
      </c>
      <c r="AN29" s="75" t="str">
        <f t="shared" si="27"/>
        <v xml:space="preserve"> </v>
      </c>
      <c r="AO29" s="75">
        <f t="shared" si="28"/>
        <v>0.12114480152497871</v>
      </c>
      <c r="AP29" s="116">
        <f t="shared" si="29"/>
        <v>0</v>
      </c>
      <c r="AQ29" s="116">
        <f t="shared" si="30"/>
        <v>0</v>
      </c>
      <c r="AR29" s="116">
        <f t="shared" si="31"/>
        <v>0</v>
      </c>
      <c r="AS29" s="116">
        <f t="shared" si="32"/>
        <v>0</v>
      </c>
    </row>
    <row r="30" spans="1:45" hidden="1">
      <c r="A30" s="118" t="s">
        <v>25</v>
      </c>
      <c r="B30" s="370">
        <v>7700</v>
      </c>
      <c r="C30" s="373">
        <v>126721</v>
      </c>
      <c r="D30" s="370"/>
      <c r="E30" s="116">
        <f t="shared" si="0"/>
        <v>134421</v>
      </c>
      <c r="F30" s="116">
        <f t="shared" si="33"/>
        <v>7700000</v>
      </c>
      <c r="G30" s="116">
        <f t="shared" si="34"/>
        <v>126721000</v>
      </c>
      <c r="H30" s="116">
        <f t="shared" si="35"/>
        <v>0</v>
      </c>
      <c r="I30" s="116">
        <f t="shared" si="36"/>
        <v>134421000</v>
      </c>
      <c r="J30" s="116">
        <v>7700000</v>
      </c>
      <c r="K30" s="116">
        <v>126721000</v>
      </c>
      <c r="L30" s="116">
        <v>0</v>
      </c>
      <c r="M30" s="116">
        <f t="shared" si="7"/>
        <v>134421000</v>
      </c>
      <c r="N30" s="116">
        <f>-+'OSEC-CY'!H33</f>
        <v>0</v>
      </c>
      <c r="O30" s="116">
        <f>-+'OSEC-CY'!H33</f>
        <v>0</v>
      </c>
      <c r="P30" s="116">
        <f>-+'OSEC-CY'!H33</f>
        <v>0</v>
      </c>
      <c r="Q30" s="116">
        <f t="shared" si="9"/>
        <v>0</v>
      </c>
      <c r="R30" s="116">
        <f t="shared" si="10"/>
        <v>7700000</v>
      </c>
      <c r="S30" s="116">
        <f t="shared" si="11"/>
        <v>126721000</v>
      </c>
      <c r="T30" s="116">
        <f t="shared" si="12"/>
        <v>0</v>
      </c>
      <c r="U30" s="116">
        <f t="shared" si="13"/>
        <v>134421000</v>
      </c>
      <c r="V30" s="116">
        <f>+'OSEC-CY'!I33</f>
        <v>2391966.21</v>
      </c>
      <c r="W30" s="116">
        <f>+'OSEC-CY'!I33</f>
        <v>2391966.21</v>
      </c>
      <c r="X30" s="116">
        <f>+'OSEC-CY'!I33</f>
        <v>2391966.21</v>
      </c>
      <c r="Y30" s="116">
        <f t="shared" si="15"/>
        <v>7175898.6299999999</v>
      </c>
      <c r="Z30" s="116"/>
      <c r="AA30" s="116"/>
      <c r="AB30" s="116"/>
      <c r="AC30" s="116">
        <f t="shared" si="16"/>
        <v>0</v>
      </c>
      <c r="AD30" s="116">
        <f t="shared" si="17"/>
        <v>2391966.21</v>
      </c>
      <c r="AE30" s="116">
        <f t="shared" si="18"/>
        <v>2391966.21</v>
      </c>
      <c r="AF30" s="116">
        <f t="shared" si="19"/>
        <v>2391966.21</v>
      </c>
      <c r="AG30" s="116">
        <f t="shared" si="20"/>
        <v>7175898.6299999999</v>
      </c>
      <c r="AH30" s="116">
        <f t="shared" si="21"/>
        <v>5308033.79</v>
      </c>
      <c r="AI30" s="116">
        <f t="shared" si="22"/>
        <v>124329033.79000001</v>
      </c>
      <c r="AJ30" s="116">
        <f t="shared" si="23"/>
        <v>-2391966.21</v>
      </c>
      <c r="AK30" s="116">
        <f t="shared" si="24"/>
        <v>127245101.37000002</v>
      </c>
      <c r="AL30" s="75">
        <f t="shared" si="25"/>
        <v>0.31064496233766231</v>
      </c>
      <c r="AM30" s="75">
        <f t="shared" si="26"/>
        <v>1.8875847018252696E-2</v>
      </c>
      <c r="AN30" s="75" t="str">
        <f t="shared" si="27"/>
        <v xml:space="preserve"> </v>
      </c>
      <c r="AO30" s="75">
        <f t="shared" si="28"/>
        <v>5.3383761689021807E-2</v>
      </c>
      <c r="AP30" s="116">
        <f t="shared" si="29"/>
        <v>0</v>
      </c>
      <c r="AQ30" s="116">
        <f t="shared" si="30"/>
        <v>0</v>
      </c>
      <c r="AR30" s="116">
        <f t="shared" si="31"/>
        <v>0</v>
      </c>
      <c r="AS30" s="116">
        <f t="shared" si="32"/>
        <v>0</v>
      </c>
    </row>
    <row r="31" spans="1:45" hidden="1">
      <c r="A31" s="118" t="s">
        <v>26</v>
      </c>
      <c r="B31" s="370">
        <v>3747</v>
      </c>
      <c r="C31" s="373">
        <v>128416</v>
      </c>
      <c r="D31" s="370"/>
      <c r="E31" s="116">
        <f t="shared" si="0"/>
        <v>132163</v>
      </c>
      <c r="F31" s="116">
        <f t="shared" si="33"/>
        <v>3747000</v>
      </c>
      <c r="G31" s="116">
        <f t="shared" si="34"/>
        <v>128416000</v>
      </c>
      <c r="H31" s="116">
        <f t="shared" si="35"/>
        <v>0</v>
      </c>
      <c r="I31" s="116">
        <f t="shared" si="36"/>
        <v>132163000</v>
      </c>
      <c r="J31" s="116">
        <v>3747000</v>
      </c>
      <c r="K31" s="116">
        <v>128416000</v>
      </c>
      <c r="L31" s="116">
        <v>0</v>
      </c>
      <c r="M31" s="116">
        <f t="shared" si="7"/>
        <v>132163000</v>
      </c>
      <c r="N31" s="116">
        <f>-+'OSEC-CY'!H34</f>
        <v>0</v>
      </c>
      <c r="O31" s="116">
        <f>-+'OSEC-CY'!H34</f>
        <v>0</v>
      </c>
      <c r="P31" s="116">
        <f>-+'OSEC-CY'!H34</f>
        <v>0</v>
      </c>
      <c r="Q31" s="116">
        <f t="shared" si="9"/>
        <v>0</v>
      </c>
      <c r="R31" s="116">
        <f t="shared" si="10"/>
        <v>3747000</v>
      </c>
      <c r="S31" s="116">
        <f t="shared" si="11"/>
        <v>128416000</v>
      </c>
      <c r="T31" s="116">
        <f t="shared" si="12"/>
        <v>0</v>
      </c>
      <c r="U31" s="116">
        <f t="shared" si="13"/>
        <v>132163000</v>
      </c>
      <c r="V31" s="116">
        <f>+'OSEC-CY'!I34</f>
        <v>0</v>
      </c>
      <c r="W31" s="116">
        <f>+'OSEC-CY'!I34</f>
        <v>0</v>
      </c>
      <c r="X31" s="116">
        <f>+'OSEC-CY'!I34</f>
        <v>0</v>
      </c>
      <c r="Y31" s="116">
        <f t="shared" si="15"/>
        <v>0</v>
      </c>
      <c r="Z31" s="116"/>
      <c r="AA31" s="116"/>
      <c r="AB31" s="116"/>
      <c r="AC31" s="116">
        <f t="shared" si="16"/>
        <v>0</v>
      </c>
      <c r="AD31" s="116">
        <f t="shared" si="17"/>
        <v>0</v>
      </c>
      <c r="AE31" s="116">
        <f t="shared" si="18"/>
        <v>0</v>
      </c>
      <c r="AF31" s="116">
        <f t="shared" si="19"/>
        <v>0</v>
      </c>
      <c r="AG31" s="116">
        <f t="shared" si="20"/>
        <v>0</v>
      </c>
      <c r="AH31" s="116">
        <f t="shared" si="21"/>
        <v>3747000</v>
      </c>
      <c r="AI31" s="116">
        <f t="shared" si="22"/>
        <v>128416000</v>
      </c>
      <c r="AJ31" s="116">
        <f t="shared" si="23"/>
        <v>0</v>
      </c>
      <c r="AK31" s="116">
        <f t="shared" si="24"/>
        <v>132163000</v>
      </c>
      <c r="AL31" s="75">
        <f t="shared" si="25"/>
        <v>0</v>
      </c>
      <c r="AM31" s="75">
        <f t="shared" si="26"/>
        <v>0</v>
      </c>
      <c r="AN31" s="75" t="str">
        <f t="shared" si="27"/>
        <v xml:space="preserve"> </v>
      </c>
      <c r="AO31" s="75">
        <f t="shared" si="28"/>
        <v>0</v>
      </c>
      <c r="AP31" s="116">
        <f t="shared" si="29"/>
        <v>0</v>
      </c>
      <c r="AQ31" s="116">
        <f t="shared" si="30"/>
        <v>0</v>
      </c>
      <c r="AR31" s="116">
        <f t="shared" si="31"/>
        <v>0</v>
      </c>
      <c r="AS31" s="116">
        <f t="shared" si="32"/>
        <v>0</v>
      </c>
    </row>
    <row r="32" spans="1:45" hidden="1">
      <c r="A32" s="118" t="s">
        <v>27</v>
      </c>
      <c r="B32" s="370">
        <v>6783</v>
      </c>
      <c r="C32" s="373">
        <v>110536</v>
      </c>
      <c r="D32" s="370"/>
      <c r="E32" s="116">
        <f t="shared" si="0"/>
        <v>117319</v>
      </c>
      <c r="F32" s="116">
        <f t="shared" si="33"/>
        <v>6783000</v>
      </c>
      <c r="G32" s="116">
        <f t="shared" si="34"/>
        <v>110536000</v>
      </c>
      <c r="H32" s="116">
        <f t="shared" si="35"/>
        <v>0</v>
      </c>
      <c r="I32" s="116">
        <f t="shared" si="36"/>
        <v>117319000</v>
      </c>
      <c r="J32" s="116">
        <v>6783000</v>
      </c>
      <c r="K32" s="116">
        <v>110536000</v>
      </c>
      <c r="L32" s="116">
        <v>0</v>
      </c>
      <c r="M32" s="116">
        <f t="shared" si="7"/>
        <v>117319000</v>
      </c>
      <c r="N32" s="116">
        <f>-+'OSEC-CY'!H35</f>
        <v>0</v>
      </c>
      <c r="O32" s="116">
        <f>-+'OSEC-CY'!H35</f>
        <v>0</v>
      </c>
      <c r="P32" s="116">
        <f>-+'OSEC-CY'!H35</f>
        <v>0</v>
      </c>
      <c r="Q32" s="116">
        <f t="shared" si="9"/>
        <v>0</v>
      </c>
      <c r="R32" s="116">
        <f t="shared" si="10"/>
        <v>6783000</v>
      </c>
      <c r="S32" s="116">
        <f t="shared" si="11"/>
        <v>110536000</v>
      </c>
      <c r="T32" s="116">
        <f t="shared" si="12"/>
        <v>0</v>
      </c>
      <c r="U32" s="116">
        <f t="shared" si="13"/>
        <v>117319000</v>
      </c>
      <c r="V32" s="116">
        <f>+'OSEC-CY'!I35</f>
        <v>0</v>
      </c>
      <c r="W32" s="116">
        <f>+'OSEC-CY'!I35</f>
        <v>0</v>
      </c>
      <c r="X32" s="116">
        <f>+'OSEC-CY'!I35</f>
        <v>0</v>
      </c>
      <c r="Y32" s="116">
        <f t="shared" si="15"/>
        <v>0</v>
      </c>
      <c r="Z32" s="116"/>
      <c r="AA32" s="116"/>
      <c r="AB32" s="116"/>
      <c r="AC32" s="116">
        <f t="shared" si="16"/>
        <v>0</v>
      </c>
      <c r="AD32" s="116">
        <f t="shared" si="17"/>
        <v>0</v>
      </c>
      <c r="AE32" s="116">
        <f t="shared" si="18"/>
        <v>0</v>
      </c>
      <c r="AF32" s="116">
        <f t="shared" si="19"/>
        <v>0</v>
      </c>
      <c r="AG32" s="116">
        <f t="shared" si="20"/>
        <v>0</v>
      </c>
      <c r="AH32" s="116">
        <f t="shared" si="21"/>
        <v>6783000</v>
      </c>
      <c r="AI32" s="116">
        <f t="shared" si="22"/>
        <v>110536000</v>
      </c>
      <c r="AJ32" s="116">
        <f t="shared" si="23"/>
        <v>0</v>
      </c>
      <c r="AK32" s="116">
        <f t="shared" si="24"/>
        <v>117319000</v>
      </c>
      <c r="AL32" s="75">
        <f t="shared" si="25"/>
        <v>0</v>
      </c>
      <c r="AM32" s="75">
        <f t="shared" si="26"/>
        <v>0</v>
      </c>
      <c r="AN32" s="75" t="str">
        <f t="shared" si="27"/>
        <v xml:space="preserve"> </v>
      </c>
      <c r="AO32" s="75">
        <f t="shared" si="28"/>
        <v>0</v>
      </c>
      <c r="AP32" s="116">
        <f t="shared" si="29"/>
        <v>0</v>
      </c>
      <c r="AQ32" s="116">
        <f t="shared" si="30"/>
        <v>0</v>
      </c>
      <c r="AR32" s="116">
        <f t="shared" si="31"/>
        <v>0</v>
      </c>
      <c r="AS32" s="116">
        <f t="shared" si="32"/>
        <v>0</v>
      </c>
    </row>
    <row r="33" spans="1:45" hidden="1">
      <c r="A33" s="118" t="s">
        <v>28</v>
      </c>
      <c r="B33" s="370">
        <v>6885</v>
      </c>
      <c r="C33" s="373">
        <v>137332</v>
      </c>
      <c r="D33" s="370"/>
      <c r="E33" s="116">
        <f t="shared" si="0"/>
        <v>144217</v>
      </c>
      <c r="F33" s="116">
        <f t="shared" si="33"/>
        <v>6885000</v>
      </c>
      <c r="G33" s="116">
        <f t="shared" si="34"/>
        <v>137332000</v>
      </c>
      <c r="H33" s="116">
        <f t="shared" si="35"/>
        <v>0</v>
      </c>
      <c r="I33" s="116">
        <f t="shared" si="36"/>
        <v>144217000</v>
      </c>
      <c r="J33" s="116">
        <v>6885000</v>
      </c>
      <c r="K33" s="116">
        <v>137332000</v>
      </c>
      <c r="L33" s="116">
        <v>0</v>
      </c>
      <c r="M33" s="116">
        <f t="shared" si="7"/>
        <v>144217000</v>
      </c>
      <c r="N33" s="116">
        <f>-+'OSEC-CY'!H36</f>
        <v>0</v>
      </c>
      <c r="O33" s="116">
        <f>-+'OSEC-CY'!H36</f>
        <v>0</v>
      </c>
      <c r="P33" s="116">
        <f>-+'OSEC-CY'!H36</f>
        <v>0</v>
      </c>
      <c r="Q33" s="116">
        <f t="shared" si="9"/>
        <v>0</v>
      </c>
      <c r="R33" s="116">
        <f t="shared" si="10"/>
        <v>6885000</v>
      </c>
      <c r="S33" s="116">
        <f t="shared" si="11"/>
        <v>137332000</v>
      </c>
      <c r="T33" s="116">
        <f t="shared" si="12"/>
        <v>0</v>
      </c>
      <c r="U33" s="116">
        <f t="shared" si="13"/>
        <v>144217000</v>
      </c>
      <c r="V33" s="116">
        <f>+'OSEC-CY'!I36</f>
        <v>5760235.8899999997</v>
      </c>
      <c r="W33" s="116">
        <f>+'OSEC-CY'!I36</f>
        <v>5760235.8899999997</v>
      </c>
      <c r="X33" s="116">
        <f>+'OSEC-CY'!I36</f>
        <v>5760235.8899999997</v>
      </c>
      <c r="Y33" s="116">
        <f t="shared" si="15"/>
        <v>17280707.669999998</v>
      </c>
      <c r="Z33" s="116"/>
      <c r="AA33" s="116"/>
      <c r="AB33" s="116"/>
      <c r="AC33" s="116">
        <f t="shared" si="16"/>
        <v>0</v>
      </c>
      <c r="AD33" s="116">
        <f t="shared" si="17"/>
        <v>5760235.8899999997</v>
      </c>
      <c r="AE33" s="116">
        <f t="shared" si="18"/>
        <v>5760235.8899999997</v>
      </c>
      <c r="AF33" s="116">
        <f t="shared" si="19"/>
        <v>5760235.8899999997</v>
      </c>
      <c r="AG33" s="116">
        <f t="shared" si="20"/>
        <v>17280707.669999998</v>
      </c>
      <c r="AH33" s="116">
        <f t="shared" si="21"/>
        <v>1124764.1100000003</v>
      </c>
      <c r="AI33" s="116">
        <f t="shared" si="22"/>
        <v>131571764.11</v>
      </c>
      <c r="AJ33" s="116">
        <f t="shared" si="23"/>
        <v>-5760235.8899999997</v>
      </c>
      <c r="AK33" s="116">
        <f t="shared" si="24"/>
        <v>126936292.33</v>
      </c>
      <c r="AL33" s="75">
        <f t="shared" si="25"/>
        <v>0.83663556862745092</v>
      </c>
      <c r="AM33" s="75">
        <f t="shared" si="26"/>
        <v>4.1943872440509129E-2</v>
      </c>
      <c r="AN33" s="75" t="str">
        <f t="shared" si="27"/>
        <v xml:space="preserve"> </v>
      </c>
      <c r="AO33" s="75">
        <f t="shared" si="28"/>
        <v>0.11982434574287357</v>
      </c>
      <c r="AP33" s="116">
        <f t="shared" si="29"/>
        <v>0</v>
      </c>
      <c r="AQ33" s="116">
        <f t="shared" si="30"/>
        <v>0</v>
      </c>
      <c r="AR33" s="116">
        <f t="shared" si="31"/>
        <v>0</v>
      </c>
      <c r="AS33" s="116">
        <f t="shared" si="32"/>
        <v>0</v>
      </c>
    </row>
    <row r="34" spans="1:45" hidden="1">
      <c r="A34" s="118" t="s">
        <v>29</v>
      </c>
      <c r="B34" s="370">
        <v>10735</v>
      </c>
      <c r="C34" s="373">
        <v>68046</v>
      </c>
      <c r="D34" s="370"/>
      <c r="E34" s="116">
        <f t="shared" si="0"/>
        <v>78781</v>
      </c>
      <c r="F34" s="116">
        <f t="shared" si="33"/>
        <v>10735000</v>
      </c>
      <c r="G34" s="116">
        <f t="shared" si="34"/>
        <v>68046000</v>
      </c>
      <c r="H34" s="116">
        <f t="shared" si="35"/>
        <v>0</v>
      </c>
      <c r="I34" s="116">
        <f t="shared" si="36"/>
        <v>78781000</v>
      </c>
      <c r="J34" s="116">
        <v>10735000</v>
      </c>
      <c r="K34" s="116">
        <v>68046000</v>
      </c>
      <c r="L34" s="116">
        <v>0</v>
      </c>
      <c r="M34" s="116">
        <f t="shared" si="7"/>
        <v>78781000</v>
      </c>
      <c r="N34" s="116">
        <f>-+'OSEC-CY'!H37</f>
        <v>0</v>
      </c>
      <c r="O34" s="116">
        <f>-+'OSEC-CY'!H37</f>
        <v>0</v>
      </c>
      <c r="P34" s="116">
        <f>-+'OSEC-CY'!H37</f>
        <v>0</v>
      </c>
      <c r="Q34" s="116">
        <f t="shared" si="9"/>
        <v>0</v>
      </c>
      <c r="R34" s="116">
        <f t="shared" si="10"/>
        <v>10735000</v>
      </c>
      <c r="S34" s="116">
        <f t="shared" si="11"/>
        <v>68046000</v>
      </c>
      <c r="T34" s="116">
        <f t="shared" si="12"/>
        <v>0</v>
      </c>
      <c r="U34" s="116">
        <f t="shared" si="13"/>
        <v>78781000</v>
      </c>
      <c r="V34" s="116">
        <f>+'OSEC-CY'!I37</f>
        <v>0</v>
      </c>
      <c r="W34" s="116">
        <f>+'OSEC-CY'!I37</f>
        <v>0</v>
      </c>
      <c r="X34" s="116">
        <f>+'OSEC-CY'!I37</f>
        <v>0</v>
      </c>
      <c r="Y34" s="116">
        <f t="shared" si="15"/>
        <v>0</v>
      </c>
      <c r="Z34" s="116"/>
      <c r="AA34" s="116"/>
      <c r="AB34" s="116"/>
      <c r="AC34" s="116">
        <f t="shared" si="16"/>
        <v>0</v>
      </c>
      <c r="AD34" s="116">
        <f t="shared" si="17"/>
        <v>0</v>
      </c>
      <c r="AE34" s="116">
        <f t="shared" si="18"/>
        <v>0</v>
      </c>
      <c r="AF34" s="116">
        <f t="shared" si="19"/>
        <v>0</v>
      </c>
      <c r="AG34" s="116">
        <f t="shared" si="20"/>
        <v>0</v>
      </c>
      <c r="AH34" s="116">
        <f t="shared" si="21"/>
        <v>10735000</v>
      </c>
      <c r="AI34" s="116">
        <f t="shared" si="22"/>
        <v>68046000</v>
      </c>
      <c r="AJ34" s="116">
        <f t="shared" si="23"/>
        <v>0</v>
      </c>
      <c r="AK34" s="116">
        <f t="shared" si="24"/>
        <v>78781000</v>
      </c>
      <c r="AL34" s="75">
        <f t="shared" si="25"/>
        <v>0</v>
      </c>
      <c r="AM34" s="75">
        <f t="shared" si="26"/>
        <v>0</v>
      </c>
      <c r="AN34" s="75" t="str">
        <f t="shared" si="27"/>
        <v xml:space="preserve"> </v>
      </c>
      <c r="AO34" s="75">
        <f t="shared" si="28"/>
        <v>0</v>
      </c>
      <c r="AP34" s="116">
        <f t="shared" si="29"/>
        <v>0</v>
      </c>
      <c r="AQ34" s="116">
        <f t="shared" si="30"/>
        <v>0</v>
      </c>
      <c r="AR34" s="116">
        <f t="shared" si="31"/>
        <v>0</v>
      </c>
      <c r="AS34" s="116">
        <f t="shared" si="32"/>
        <v>0</v>
      </c>
    </row>
    <row r="35" spans="1:45" hidden="1">
      <c r="A35" s="118" t="s">
        <v>30</v>
      </c>
      <c r="B35" s="370">
        <v>7241</v>
      </c>
      <c r="C35" s="373">
        <v>108217</v>
      </c>
      <c r="D35" s="370"/>
      <c r="E35" s="116">
        <f t="shared" si="0"/>
        <v>115458</v>
      </c>
      <c r="F35" s="116">
        <f t="shared" si="33"/>
        <v>7241000</v>
      </c>
      <c r="G35" s="116">
        <f t="shared" si="34"/>
        <v>108217000</v>
      </c>
      <c r="H35" s="116">
        <f t="shared" si="35"/>
        <v>0</v>
      </c>
      <c r="I35" s="116">
        <f t="shared" si="36"/>
        <v>115458000</v>
      </c>
      <c r="J35" s="116">
        <v>7241000</v>
      </c>
      <c r="K35" s="116">
        <v>108217000</v>
      </c>
      <c r="L35" s="116">
        <v>0</v>
      </c>
      <c r="M35" s="116">
        <f t="shared" si="7"/>
        <v>115458000</v>
      </c>
      <c r="N35" s="116">
        <f>-+'OSEC-CY'!H38</f>
        <v>0</v>
      </c>
      <c r="O35" s="116">
        <f>-+'OSEC-CY'!H38</f>
        <v>0</v>
      </c>
      <c r="P35" s="116">
        <f>-+'OSEC-CY'!H38</f>
        <v>0</v>
      </c>
      <c r="Q35" s="116">
        <f t="shared" si="9"/>
        <v>0</v>
      </c>
      <c r="R35" s="116">
        <f t="shared" si="10"/>
        <v>7241000</v>
      </c>
      <c r="S35" s="116">
        <f t="shared" si="11"/>
        <v>108217000</v>
      </c>
      <c r="T35" s="116">
        <f t="shared" si="12"/>
        <v>0</v>
      </c>
      <c r="U35" s="116">
        <f t="shared" si="13"/>
        <v>115458000</v>
      </c>
      <c r="V35" s="116">
        <f>+'OSEC-CY'!I38</f>
        <v>3158980.85</v>
      </c>
      <c r="W35" s="116">
        <f>+'OSEC-CY'!I38</f>
        <v>3158980.85</v>
      </c>
      <c r="X35" s="116">
        <f>+'OSEC-CY'!I38</f>
        <v>3158980.85</v>
      </c>
      <c r="Y35" s="116">
        <f t="shared" si="15"/>
        <v>9476942.5500000007</v>
      </c>
      <c r="Z35" s="116"/>
      <c r="AA35" s="116"/>
      <c r="AB35" s="116"/>
      <c r="AC35" s="116">
        <f t="shared" si="16"/>
        <v>0</v>
      </c>
      <c r="AD35" s="116">
        <f t="shared" si="17"/>
        <v>3158980.85</v>
      </c>
      <c r="AE35" s="116">
        <f t="shared" si="18"/>
        <v>3158980.85</v>
      </c>
      <c r="AF35" s="116">
        <f t="shared" si="19"/>
        <v>3158980.85</v>
      </c>
      <c r="AG35" s="116">
        <f t="shared" si="20"/>
        <v>9476942.5500000007</v>
      </c>
      <c r="AH35" s="116">
        <f t="shared" si="21"/>
        <v>4082019.15</v>
      </c>
      <c r="AI35" s="116">
        <f t="shared" si="22"/>
        <v>105058019.15000001</v>
      </c>
      <c r="AJ35" s="116">
        <f t="shared" si="23"/>
        <v>-3158980.85</v>
      </c>
      <c r="AK35" s="116">
        <f t="shared" si="24"/>
        <v>105981057.45000002</v>
      </c>
      <c r="AL35" s="75">
        <f t="shared" si="25"/>
        <v>0.43626306449385444</v>
      </c>
      <c r="AM35" s="75">
        <f t="shared" si="26"/>
        <v>2.919117005646063E-2</v>
      </c>
      <c r="AN35" s="75" t="str">
        <f t="shared" si="27"/>
        <v xml:space="preserve"> </v>
      </c>
      <c r="AO35" s="75">
        <f t="shared" si="28"/>
        <v>8.2081298394221278E-2</v>
      </c>
      <c r="AP35" s="116">
        <f t="shared" si="29"/>
        <v>0</v>
      </c>
      <c r="AQ35" s="116">
        <f t="shared" si="30"/>
        <v>0</v>
      </c>
      <c r="AR35" s="116">
        <f t="shared" si="31"/>
        <v>0</v>
      </c>
      <c r="AS35" s="116">
        <f t="shared" si="32"/>
        <v>0</v>
      </c>
    </row>
    <row r="36" spans="1:45" hidden="1">
      <c r="A36" s="118" t="s">
        <v>31</v>
      </c>
      <c r="B36" s="370">
        <v>2448</v>
      </c>
      <c r="C36" s="373">
        <v>56908</v>
      </c>
      <c r="D36" s="370"/>
      <c r="E36" s="116">
        <f t="shared" si="0"/>
        <v>59356</v>
      </c>
      <c r="F36" s="116">
        <f t="shared" si="33"/>
        <v>2448000</v>
      </c>
      <c r="G36" s="116">
        <f t="shared" si="34"/>
        <v>56908000</v>
      </c>
      <c r="H36" s="116">
        <f t="shared" si="35"/>
        <v>0</v>
      </c>
      <c r="I36" s="116">
        <f t="shared" si="36"/>
        <v>59356000</v>
      </c>
      <c r="J36" s="116">
        <v>2448000</v>
      </c>
      <c r="K36" s="116">
        <v>56908000</v>
      </c>
      <c r="L36" s="116">
        <v>0</v>
      </c>
      <c r="M36" s="116">
        <f t="shared" si="7"/>
        <v>59356000</v>
      </c>
      <c r="N36" s="116">
        <f>-+'OSEC-CY'!H39</f>
        <v>-704800</v>
      </c>
      <c r="O36" s="116">
        <f>-+'OSEC-CY'!H39</f>
        <v>-704800</v>
      </c>
      <c r="P36" s="116">
        <f>-+'OSEC-CY'!H39</f>
        <v>-704800</v>
      </c>
      <c r="Q36" s="116">
        <f t="shared" si="9"/>
        <v>-2114400</v>
      </c>
      <c r="R36" s="116">
        <f t="shared" si="10"/>
        <v>1743200</v>
      </c>
      <c r="S36" s="116">
        <f t="shared" si="11"/>
        <v>56203200</v>
      </c>
      <c r="T36" s="116">
        <f t="shared" si="12"/>
        <v>-704800</v>
      </c>
      <c r="U36" s="116">
        <f t="shared" si="13"/>
        <v>57241600</v>
      </c>
      <c r="V36" s="116">
        <f>+'OSEC-CY'!I39</f>
        <v>3736981.5700000003</v>
      </c>
      <c r="W36" s="116">
        <f>+'OSEC-CY'!I39</f>
        <v>3736981.5700000003</v>
      </c>
      <c r="X36" s="116">
        <f>+'OSEC-CY'!I39</f>
        <v>3736981.5700000003</v>
      </c>
      <c r="Y36" s="116">
        <f t="shared" si="15"/>
        <v>11210944.710000001</v>
      </c>
      <c r="Z36" s="116"/>
      <c r="AA36" s="116"/>
      <c r="AB36" s="116"/>
      <c r="AC36" s="116">
        <f t="shared" si="16"/>
        <v>0</v>
      </c>
      <c r="AD36" s="116">
        <f t="shared" si="17"/>
        <v>3736981.5700000003</v>
      </c>
      <c r="AE36" s="116">
        <f t="shared" si="18"/>
        <v>3736981.5700000003</v>
      </c>
      <c r="AF36" s="116">
        <f t="shared" si="19"/>
        <v>3736981.5700000003</v>
      </c>
      <c r="AG36" s="116">
        <f t="shared" si="20"/>
        <v>11210944.710000001</v>
      </c>
      <c r="AH36" s="116">
        <f t="shared" si="21"/>
        <v>-1993781.5700000003</v>
      </c>
      <c r="AI36" s="116">
        <f t="shared" si="22"/>
        <v>52466218.43</v>
      </c>
      <c r="AJ36" s="116">
        <f t="shared" si="23"/>
        <v>-4441781.57</v>
      </c>
      <c r="AK36" s="116">
        <f t="shared" si="24"/>
        <v>46030655.289999999</v>
      </c>
      <c r="AL36" s="75">
        <f t="shared" si="25"/>
        <v>2.1437480323542912</v>
      </c>
      <c r="AM36" s="75">
        <f t="shared" si="26"/>
        <v>6.649054804708629E-2</v>
      </c>
      <c r="AN36" s="75">
        <f t="shared" si="27"/>
        <v>-5.3021872446084002</v>
      </c>
      <c r="AO36" s="75">
        <f t="shared" si="28"/>
        <v>0.19585309827118741</v>
      </c>
      <c r="AP36" s="116">
        <f t="shared" si="29"/>
        <v>0</v>
      </c>
      <c r="AQ36" s="116">
        <f t="shared" si="30"/>
        <v>0</v>
      </c>
      <c r="AR36" s="116">
        <f t="shared" si="31"/>
        <v>0</v>
      </c>
      <c r="AS36" s="116">
        <f t="shared" si="32"/>
        <v>0</v>
      </c>
    </row>
    <row r="37" spans="1:45" hidden="1">
      <c r="A37" s="118" t="s">
        <v>32</v>
      </c>
      <c r="B37" s="370">
        <v>5429</v>
      </c>
      <c r="C37" s="373">
        <v>52261</v>
      </c>
      <c r="D37" s="370"/>
      <c r="E37" s="116">
        <f t="shared" si="0"/>
        <v>57690</v>
      </c>
      <c r="F37" s="116">
        <f t="shared" si="33"/>
        <v>5429000</v>
      </c>
      <c r="G37" s="116">
        <f t="shared" si="34"/>
        <v>52261000</v>
      </c>
      <c r="H37" s="116">
        <f t="shared" si="35"/>
        <v>0</v>
      </c>
      <c r="I37" s="116">
        <f t="shared" si="36"/>
        <v>57690000</v>
      </c>
      <c r="J37" s="116">
        <v>5429000</v>
      </c>
      <c r="K37" s="116">
        <v>52261000</v>
      </c>
      <c r="L37" s="116">
        <v>0</v>
      </c>
      <c r="M37" s="116">
        <f t="shared" si="7"/>
        <v>57690000</v>
      </c>
      <c r="N37" s="116">
        <f>-+'OSEC-CY'!H40</f>
        <v>0</v>
      </c>
      <c r="O37" s="116">
        <f>-+'OSEC-CY'!H40</f>
        <v>0</v>
      </c>
      <c r="P37" s="116">
        <f>-+'OSEC-CY'!H40</f>
        <v>0</v>
      </c>
      <c r="Q37" s="116">
        <f t="shared" si="9"/>
        <v>0</v>
      </c>
      <c r="R37" s="116">
        <f t="shared" si="10"/>
        <v>5429000</v>
      </c>
      <c r="S37" s="116">
        <f t="shared" si="11"/>
        <v>52261000</v>
      </c>
      <c r="T37" s="116">
        <f t="shared" si="12"/>
        <v>0</v>
      </c>
      <c r="U37" s="116">
        <f t="shared" si="13"/>
        <v>57690000</v>
      </c>
      <c r="V37" s="116">
        <f>+'OSEC-CY'!I40</f>
        <v>0</v>
      </c>
      <c r="W37" s="116">
        <f>+'OSEC-CY'!I40</f>
        <v>0</v>
      </c>
      <c r="X37" s="116">
        <f>+'OSEC-CY'!I40</f>
        <v>0</v>
      </c>
      <c r="Y37" s="116">
        <f t="shared" si="15"/>
        <v>0</v>
      </c>
      <c r="Z37" s="116"/>
      <c r="AA37" s="116"/>
      <c r="AB37" s="116"/>
      <c r="AC37" s="116">
        <f t="shared" si="16"/>
        <v>0</v>
      </c>
      <c r="AD37" s="116">
        <f t="shared" si="17"/>
        <v>0</v>
      </c>
      <c r="AE37" s="116">
        <f t="shared" si="18"/>
        <v>0</v>
      </c>
      <c r="AF37" s="116">
        <f t="shared" si="19"/>
        <v>0</v>
      </c>
      <c r="AG37" s="116">
        <f t="shared" si="20"/>
        <v>0</v>
      </c>
      <c r="AH37" s="116">
        <f t="shared" si="21"/>
        <v>5429000</v>
      </c>
      <c r="AI37" s="116">
        <f t="shared" si="22"/>
        <v>52261000</v>
      </c>
      <c r="AJ37" s="116">
        <f t="shared" si="23"/>
        <v>0</v>
      </c>
      <c r="AK37" s="116">
        <f t="shared" si="24"/>
        <v>57690000</v>
      </c>
      <c r="AL37" s="75">
        <f t="shared" si="25"/>
        <v>0</v>
      </c>
      <c r="AM37" s="75">
        <f t="shared" si="26"/>
        <v>0</v>
      </c>
      <c r="AN37" s="75" t="str">
        <f t="shared" si="27"/>
        <v xml:space="preserve"> </v>
      </c>
      <c r="AO37" s="75">
        <f t="shared" si="28"/>
        <v>0</v>
      </c>
      <c r="AP37" s="116">
        <f t="shared" si="29"/>
        <v>0</v>
      </c>
      <c r="AQ37" s="116">
        <f t="shared" si="30"/>
        <v>0</v>
      </c>
      <c r="AR37" s="116">
        <f t="shared" si="31"/>
        <v>0</v>
      </c>
      <c r="AS37" s="116">
        <f t="shared" si="32"/>
        <v>0</v>
      </c>
    </row>
    <row r="38" spans="1:45" hidden="1">
      <c r="A38" s="118" t="s">
        <v>33</v>
      </c>
      <c r="B38" s="370">
        <v>10174</v>
      </c>
      <c r="C38" s="373">
        <v>85587</v>
      </c>
      <c r="D38" s="370"/>
      <c r="E38" s="116">
        <f t="shared" si="0"/>
        <v>95761</v>
      </c>
      <c r="F38" s="116">
        <f t="shared" si="33"/>
        <v>10174000</v>
      </c>
      <c r="G38" s="116">
        <f t="shared" si="34"/>
        <v>85587000</v>
      </c>
      <c r="H38" s="116">
        <f t="shared" si="35"/>
        <v>0</v>
      </c>
      <c r="I38" s="116">
        <f t="shared" si="36"/>
        <v>95761000</v>
      </c>
      <c r="J38" s="116">
        <v>10174000</v>
      </c>
      <c r="K38" s="116">
        <v>85587000</v>
      </c>
      <c r="L38" s="116">
        <v>0</v>
      </c>
      <c r="M38" s="116">
        <f t="shared" si="7"/>
        <v>95761000</v>
      </c>
      <c r="N38" s="116">
        <f>-+'OSEC-CY'!H41</f>
        <v>0</v>
      </c>
      <c r="O38" s="116">
        <f>-+'OSEC-CY'!H41</f>
        <v>0</v>
      </c>
      <c r="P38" s="116">
        <f>-+'OSEC-CY'!H41</f>
        <v>0</v>
      </c>
      <c r="Q38" s="116">
        <f t="shared" si="9"/>
        <v>0</v>
      </c>
      <c r="R38" s="116">
        <f t="shared" si="10"/>
        <v>10174000</v>
      </c>
      <c r="S38" s="116">
        <f t="shared" si="11"/>
        <v>85587000</v>
      </c>
      <c r="T38" s="116">
        <f t="shared" si="12"/>
        <v>0</v>
      </c>
      <c r="U38" s="116">
        <f t="shared" si="13"/>
        <v>95761000</v>
      </c>
      <c r="V38" s="116">
        <f>+'OSEC-CY'!I41</f>
        <v>0</v>
      </c>
      <c r="W38" s="116">
        <f>+'OSEC-CY'!I41</f>
        <v>0</v>
      </c>
      <c r="X38" s="116">
        <f>+'OSEC-CY'!I41</f>
        <v>0</v>
      </c>
      <c r="Y38" s="116">
        <f t="shared" si="15"/>
        <v>0</v>
      </c>
      <c r="Z38" s="116"/>
      <c r="AA38" s="116"/>
      <c r="AB38" s="116"/>
      <c r="AC38" s="116">
        <f t="shared" si="16"/>
        <v>0</v>
      </c>
      <c r="AD38" s="116">
        <f t="shared" si="17"/>
        <v>0</v>
      </c>
      <c r="AE38" s="116">
        <f t="shared" si="18"/>
        <v>0</v>
      </c>
      <c r="AF38" s="116">
        <f t="shared" si="19"/>
        <v>0</v>
      </c>
      <c r="AG38" s="116">
        <f t="shared" si="20"/>
        <v>0</v>
      </c>
      <c r="AH38" s="116">
        <f t="shared" si="21"/>
        <v>10174000</v>
      </c>
      <c r="AI38" s="116">
        <f t="shared" si="22"/>
        <v>85587000</v>
      </c>
      <c r="AJ38" s="116">
        <f t="shared" si="23"/>
        <v>0</v>
      </c>
      <c r="AK38" s="116">
        <f t="shared" si="24"/>
        <v>95761000</v>
      </c>
      <c r="AL38" s="75">
        <f t="shared" si="25"/>
        <v>0</v>
      </c>
      <c r="AM38" s="75">
        <f t="shared" si="26"/>
        <v>0</v>
      </c>
      <c r="AN38" s="75" t="str">
        <f t="shared" si="27"/>
        <v xml:space="preserve"> </v>
      </c>
      <c r="AO38" s="75">
        <f t="shared" si="28"/>
        <v>0</v>
      </c>
      <c r="AP38" s="116">
        <f t="shared" si="29"/>
        <v>0</v>
      </c>
      <c r="AQ38" s="116">
        <f t="shared" si="30"/>
        <v>0</v>
      </c>
      <c r="AR38" s="116">
        <f t="shared" si="31"/>
        <v>0</v>
      </c>
      <c r="AS38" s="116">
        <f t="shared" si="32"/>
        <v>0</v>
      </c>
    </row>
    <row r="39" spans="1:45" hidden="1">
      <c r="A39" s="118" t="s">
        <v>34</v>
      </c>
      <c r="B39" s="370">
        <v>1327</v>
      </c>
      <c r="C39" s="373">
        <v>101343</v>
      </c>
      <c r="D39" s="370"/>
      <c r="E39" s="116">
        <f t="shared" si="0"/>
        <v>102670</v>
      </c>
      <c r="F39" s="116">
        <f t="shared" si="33"/>
        <v>1327000</v>
      </c>
      <c r="G39" s="116">
        <f t="shared" si="34"/>
        <v>101343000</v>
      </c>
      <c r="H39" s="116">
        <f t="shared" si="35"/>
        <v>0</v>
      </c>
      <c r="I39" s="116">
        <f t="shared" si="36"/>
        <v>102670000</v>
      </c>
      <c r="J39" s="116">
        <v>1327000</v>
      </c>
      <c r="K39" s="116">
        <v>101343000</v>
      </c>
      <c r="L39" s="116">
        <v>0</v>
      </c>
      <c r="M39" s="116">
        <f t="shared" si="7"/>
        <v>102670000</v>
      </c>
      <c r="N39" s="116">
        <f>-+'OSEC-CY'!H42</f>
        <v>-704800</v>
      </c>
      <c r="O39" s="116">
        <f>-+'OSEC-CY'!H42</f>
        <v>-704800</v>
      </c>
      <c r="P39" s="116">
        <f>-+'OSEC-CY'!H42</f>
        <v>-704800</v>
      </c>
      <c r="Q39" s="116">
        <f t="shared" si="9"/>
        <v>-2114400</v>
      </c>
      <c r="R39" s="116">
        <f t="shared" si="10"/>
        <v>622200</v>
      </c>
      <c r="S39" s="116">
        <f t="shared" si="11"/>
        <v>100638200</v>
      </c>
      <c r="T39" s="116">
        <f t="shared" si="12"/>
        <v>-704800</v>
      </c>
      <c r="U39" s="116">
        <f t="shared" si="13"/>
        <v>100555600</v>
      </c>
      <c r="V39" s="116">
        <f>+'OSEC-CY'!I42</f>
        <v>6895962.4199999999</v>
      </c>
      <c r="W39" s="116">
        <f>+'OSEC-CY'!I42</f>
        <v>6895962.4199999999</v>
      </c>
      <c r="X39" s="116">
        <f>+'OSEC-CY'!I42</f>
        <v>6895962.4199999999</v>
      </c>
      <c r="Y39" s="116">
        <f t="shared" si="15"/>
        <v>20687887.259999998</v>
      </c>
      <c r="Z39" s="116"/>
      <c r="AA39" s="116"/>
      <c r="AB39" s="116"/>
      <c r="AC39" s="116">
        <f t="shared" si="16"/>
        <v>0</v>
      </c>
      <c r="AD39" s="116">
        <f t="shared" si="17"/>
        <v>6895962.4199999999</v>
      </c>
      <c r="AE39" s="116">
        <f t="shared" si="18"/>
        <v>6895962.4199999999</v>
      </c>
      <c r="AF39" s="116">
        <f t="shared" si="19"/>
        <v>6895962.4199999999</v>
      </c>
      <c r="AG39" s="116">
        <f t="shared" si="20"/>
        <v>20687887.259999998</v>
      </c>
      <c r="AH39" s="116">
        <f t="shared" si="21"/>
        <v>-6273762.4199999999</v>
      </c>
      <c r="AI39" s="116">
        <f t="shared" si="22"/>
        <v>93742237.579999998</v>
      </c>
      <c r="AJ39" s="116">
        <f t="shared" si="23"/>
        <v>-7600762.4199999999</v>
      </c>
      <c r="AK39" s="116">
        <f t="shared" si="24"/>
        <v>79867712.739999995</v>
      </c>
      <c r="AL39" s="75">
        <f t="shared" si="25"/>
        <v>11.083192574734811</v>
      </c>
      <c r="AM39" s="75">
        <f t="shared" si="26"/>
        <v>6.8522314787029179E-2</v>
      </c>
      <c r="AN39" s="75">
        <f t="shared" si="27"/>
        <v>-9.7842826617480139</v>
      </c>
      <c r="AO39" s="75">
        <f t="shared" si="28"/>
        <v>0.20573580447036263</v>
      </c>
      <c r="AP39" s="116">
        <f t="shared" si="29"/>
        <v>0</v>
      </c>
      <c r="AQ39" s="116">
        <f t="shared" si="30"/>
        <v>0</v>
      </c>
      <c r="AR39" s="116">
        <f t="shared" si="31"/>
        <v>0</v>
      </c>
      <c r="AS39" s="116">
        <f t="shared" si="32"/>
        <v>0</v>
      </c>
    </row>
    <row r="40" spans="1:45">
      <c r="A40" s="118"/>
      <c r="B40" s="370"/>
      <c r="C40" s="373"/>
      <c r="D40" s="370"/>
      <c r="E40" s="116">
        <f t="shared" si="0"/>
        <v>0</v>
      </c>
      <c r="F40" s="116"/>
      <c r="G40" s="116"/>
      <c r="H40" s="116"/>
      <c r="I40" s="116">
        <f t="shared" si="36"/>
        <v>0</v>
      </c>
      <c r="J40" s="116"/>
      <c r="K40" s="116"/>
      <c r="L40" s="116"/>
      <c r="M40" s="116">
        <f t="shared" si="7"/>
        <v>0</v>
      </c>
      <c r="N40" s="116"/>
      <c r="O40" s="116"/>
      <c r="P40" s="116"/>
      <c r="Q40" s="116">
        <f t="shared" si="9"/>
        <v>0</v>
      </c>
      <c r="R40" s="116">
        <f t="shared" si="10"/>
        <v>0</v>
      </c>
      <c r="S40" s="116">
        <f t="shared" si="11"/>
        <v>0</v>
      </c>
      <c r="T40" s="116">
        <f t="shared" si="12"/>
        <v>0</v>
      </c>
      <c r="U40" s="116">
        <f t="shared" si="13"/>
        <v>0</v>
      </c>
      <c r="V40" s="116"/>
      <c r="W40" s="116"/>
      <c r="X40" s="116"/>
      <c r="Y40" s="116">
        <f t="shared" si="15"/>
        <v>0</v>
      </c>
      <c r="Z40" s="116"/>
      <c r="AA40" s="116"/>
      <c r="AB40" s="116"/>
      <c r="AC40" s="116">
        <f t="shared" si="16"/>
        <v>0</v>
      </c>
      <c r="AD40" s="116">
        <f t="shared" si="17"/>
        <v>0</v>
      </c>
      <c r="AE40" s="116">
        <f t="shared" si="18"/>
        <v>0</v>
      </c>
      <c r="AF40" s="116">
        <f t="shared" si="19"/>
        <v>0</v>
      </c>
      <c r="AG40" s="116">
        <f t="shared" si="20"/>
        <v>0</v>
      </c>
      <c r="AH40" s="116">
        <f t="shared" si="21"/>
        <v>0</v>
      </c>
      <c r="AI40" s="116">
        <f t="shared" si="22"/>
        <v>0</v>
      </c>
      <c r="AJ40" s="116">
        <f t="shared" si="23"/>
        <v>0</v>
      </c>
      <c r="AK40" s="116">
        <f t="shared" si="24"/>
        <v>0</v>
      </c>
      <c r="AL40" s="75" t="str">
        <f t="shared" si="25"/>
        <v xml:space="preserve"> </v>
      </c>
      <c r="AM40" s="75" t="str">
        <f t="shared" si="26"/>
        <v xml:space="preserve"> </v>
      </c>
      <c r="AN40" s="75" t="str">
        <f t="shared" si="27"/>
        <v xml:space="preserve"> </v>
      </c>
      <c r="AO40" s="75" t="str">
        <f t="shared" si="28"/>
        <v xml:space="preserve"> </v>
      </c>
      <c r="AP40" s="116">
        <f t="shared" si="29"/>
        <v>0</v>
      </c>
      <c r="AQ40" s="116">
        <f t="shared" si="30"/>
        <v>0</v>
      </c>
      <c r="AR40" s="116">
        <f t="shared" si="31"/>
        <v>0</v>
      </c>
      <c r="AS40" s="116">
        <f t="shared" si="32"/>
        <v>0</v>
      </c>
    </row>
    <row r="41" spans="1:45" ht="25.5">
      <c r="A41" s="118" t="s">
        <v>35</v>
      </c>
      <c r="B41" s="370">
        <v>14827</v>
      </c>
      <c r="C41" s="373">
        <v>14845</v>
      </c>
      <c r="D41" s="370"/>
      <c r="E41" s="116">
        <f t="shared" si="0"/>
        <v>29672</v>
      </c>
      <c r="F41" s="116">
        <f t="shared" si="33"/>
        <v>14827000</v>
      </c>
      <c r="G41" s="116">
        <f t="shared" si="34"/>
        <v>14845000</v>
      </c>
      <c r="H41" s="116">
        <f t="shared" si="35"/>
        <v>0</v>
      </c>
      <c r="I41" s="116">
        <f t="shared" si="36"/>
        <v>29672000</v>
      </c>
      <c r="J41" s="116">
        <v>14410000</v>
      </c>
      <c r="K41" s="116">
        <v>14845000</v>
      </c>
      <c r="L41" s="116">
        <v>0</v>
      </c>
      <c r="M41" s="116">
        <f t="shared" si="7"/>
        <v>29255000</v>
      </c>
      <c r="N41" s="116">
        <f>-+'OSEC-CY'!H135</f>
        <v>0</v>
      </c>
      <c r="O41" s="116">
        <f>-+'OSEC-CY'!H136</f>
        <v>0</v>
      </c>
      <c r="P41" s="116">
        <f>-+'OSEC-CY'!H137</f>
        <v>0</v>
      </c>
      <c r="Q41" s="116">
        <f t="shared" si="9"/>
        <v>0</v>
      </c>
      <c r="R41" s="116">
        <f t="shared" si="10"/>
        <v>14410000</v>
      </c>
      <c r="S41" s="116">
        <f t="shared" si="11"/>
        <v>14845000</v>
      </c>
      <c r="T41" s="116">
        <f t="shared" si="12"/>
        <v>0</v>
      </c>
      <c r="U41" s="116">
        <f t="shared" si="13"/>
        <v>29255000</v>
      </c>
      <c r="V41" s="116">
        <f>+'OSEC-CY'!I135</f>
        <v>3613196.76</v>
      </c>
      <c r="W41" s="116">
        <f>+'OSEC-CY'!I136</f>
        <v>7197714.5099999998</v>
      </c>
      <c r="X41" s="116">
        <f>+'OSEC-CY'!I137</f>
        <v>0</v>
      </c>
      <c r="Y41" s="116">
        <f t="shared" si="15"/>
        <v>10810911.27</v>
      </c>
      <c r="Z41" s="116"/>
      <c r="AA41" s="116"/>
      <c r="AB41" s="116"/>
      <c r="AC41" s="116">
        <f t="shared" si="16"/>
        <v>0</v>
      </c>
      <c r="AD41" s="116">
        <f t="shared" si="17"/>
        <v>3613196.76</v>
      </c>
      <c r="AE41" s="116">
        <f t="shared" si="18"/>
        <v>7197714.5099999998</v>
      </c>
      <c r="AF41" s="116">
        <f t="shared" si="19"/>
        <v>0</v>
      </c>
      <c r="AG41" s="116">
        <f t="shared" si="20"/>
        <v>10810911.27</v>
      </c>
      <c r="AH41" s="116">
        <f t="shared" si="21"/>
        <v>10796803.24</v>
      </c>
      <c r="AI41" s="116">
        <f t="shared" si="22"/>
        <v>7647285.4900000002</v>
      </c>
      <c r="AJ41" s="116">
        <f t="shared" si="23"/>
        <v>0</v>
      </c>
      <c r="AK41" s="116">
        <f t="shared" si="24"/>
        <v>18444088.73</v>
      </c>
      <c r="AL41" s="75">
        <f t="shared" si="25"/>
        <v>0.25074231505898681</v>
      </c>
      <c r="AM41" s="75">
        <f t="shared" si="26"/>
        <v>0.48485783159312901</v>
      </c>
      <c r="AN41" s="75" t="str">
        <f t="shared" si="27"/>
        <v xml:space="preserve"> </v>
      </c>
      <c r="AO41" s="75">
        <f t="shared" si="28"/>
        <v>0.3695406347632883</v>
      </c>
      <c r="AP41" s="116">
        <f t="shared" si="29"/>
        <v>417000</v>
      </c>
      <c r="AQ41" s="116">
        <f t="shared" si="30"/>
        <v>0</v>
      </c>
      <c r="AR41" s="116">
        <f t="shared" si="31"/>
        <v>0</v>
      </c>
      <c r="AS41" s="116">
        <f t="shared" si="32"/>
        <v>417000</v>
      </c>
    </row>
    <row r="42" spans="1:45">
      <c r="A42" s="74" t="s">
        <v>36</v>
      </c>
      <c r="B42" s="370">
        <v>0</v>
      </c>
      <c r="C42" s="373"/>
      <c r="D42" s="370"/>
      <c r="E42" s="116">
        <f t="shared" si="0"/>
        <v>0</v>
      </c>
      <c r="F42" s="116">
        <f t="shared" si="33"/>
        <v>0</v>
      </c>
      <c r="G42" s="116">
        <f t="shared" si="34"/>
        <v>0</v>
      </c>
      <c r="H42" s="116">
        <f t="shared" si="35"/>
        <v>0</v>
      </c>
      <c r="I42" s="116">
        <f t="shared" si="36"/>
        <v>0</v>
      </c>
      <c r="J42" s="116">
        <v>0</v>
      </c>
      <c r="K42" s="116">
        <v>0</v>
      </c>
      <c r="L42" s="116">
        <v>0</v>
      </c>
      <c r="M42" s="116">
        <f t="shared" si="7"/>
        <v>0</v>
      </c>
      <c r="N42" s="116"/>
      <c r="O42" s="116"/>
      <c r="P42" s="116"/>
      <c r="Q42" s="116">
        <f t="shared" si="9"/>
        <v>0</v>
      </c>
      <c r="R42" s="116">
        <f t="shared" si="10"/>
        <v>0</v>
      </c>
      <c r="S42" s="116">
        <f t="shared" si="11"/>
        <v>0</v>
      </c>
      <c r="T42" s="116">
        <f t="shared" si="12"/>
        <v>0</v>
      </c>
      <c r="U42" s="116">
        <f t="shared" si="13"/>
        <v>0</v>
      </c>
      <c r="V42" s="116"/>
      <c r="W42" s="116"/>
      <c r="X42" s="116"/>
      <c r="Y42" s="116">
        <f t="shared" si="15"/>
        <v>0</v>
      </c>
      <c r="Z42" s="116"/>
      <c r="AA42" s="116"/>
      <c r="AB42" s="116"/>
      <c r="AC42" s="116">
        <f t="shared" si="16"/>
        <v>0</v>
      </c>
      <c r="AD42" s="116">
        <f t="shared" si="17"/>
        <v>0</v>
      </c>
      <c r="AE42" s="116">
        <f t="shared" si="18"/>
        <v>0</v>
      </c>
      <c r="AF42" s="116">
        <f t="shared" si="19"/>
        <v>0</v>
      </c>
      <c r="AG42" s="116">
        <f t="shared" si="20"/>
        <v>0</v>
      </c>
      <c r="AH42" s="116">
        <f t="shared" si="21"/>
        <v>0</v>
      </c>
      <c r="AI42" s="116">
        <f t="shared" si="22"/>
        <v>0</v>
      </c>
      <c r="AJ42" s="116">
        <f t="shared" si="23"/>
        <v>0</v>
      </c>
      <c r="AK42" s="116">
        <f t="shared" si="24"/>
        <v>0</v>
      </c>
      <c r="AL42" s="75" t="str">
        <f t="shared" si="25"/>
        <v xml:space="preserve"> </v>
      </c>
      <c r="AM42" s="75" t="str">
        <f t="shared" si="26"/>
        <v xml:space="preserve"> </v>
      </c>
      <c r="AN42" s="75" t="str">
        <f t="shared" si="27"/>
        <v xml:space="preserve"> </v>
      </c>
      <c r="AO42" s="75" t="str">
        <f t="shared" si="28"/>
        <v xml:space="preserve"> </v>
      </c>
      <c r="AP42" s="116">
        <f t="shared" si="29"/>
        <v>0</v>
      </c>
      <c r="AQ42" s="116">
        <f t="shared" si="30"/>
        <v>0</v>
      </c>
      <c r="AR42" s="116">
        <f t="shared" si="31"/>
        <v>0</v>
      </c>
      <c r="AS42" s="116">
        <f t="shared" si="32"/>
        <v>0</v>
      </c>
    </row>
    <row r="43" spans="1:45">
      <c r="A43" s="74" t="s">
        <v>37</v>
      </c>
      <c r="B43" s="370">
        <v>10184</v>
      </c>
      <c r="C43" s="373">
        <v>16534</v>
      </c>
      <c r="D43" s="370"/>
      <c r="E43" s="116">
        <f t="shared" si="0"/>
        <v>26718</v>
      </c>
      <c r="F43" s="116">
        <f t="shared" si="33"/>
        <v>10184000</v>
      </c>
      <c r="G43" s="116">
        <f t="shared" si="34"/>
        <v>16534000</v>
      </c>
      <c r="H43" s="116">
        <f t="shared" si="35"/>
        <v>0</v>
      </c>
      <c r="I43" s="116">
        <f t="shared" si="36"/>
        <v>26718000</v>
      </c>
      <c r="J43" s="116">
        <v>10042000</v>
      </c>
      <c r="K43" s="116">
        <v>16534000</v>
      </c>
      <c r="L43" s="116">
        <v>0</v>
      </c>
      <c r="M43" s="116">
        <f t="shared" si="7"/>
        <v>26576000</v>
      </c>
      <c r="N43" s="116">
        <f>-+'OSEC-CY'!H141</f>
        <v>0</v>
      </c>
      <c r="O43" s="116">
        <f>-+'OSEC-CY'!H142</f>
        <v>-450000</v>
      </c>
      <c r="P43" s="116">
        <f>-+'OSEC-CY'!H143</f>
        <v>0</v>
      </c>
      <c r="Q43" s="116">
        <f t="shared" si="9"/>
        <v>-450000</v>
      </c>
      <c r="R43" s="116">
        <f t="shared" si="10"/>
        <v>10042000</v>
      </c>
      <c r="S43" s="116">
        <f t="shared" si="11"/>
        <v>16084000</v>
      </c>
      <c r="T43" s="116">
        <f t="shared" si="12"/>
        <v>0</v>
      </c>
      <c r="U43" s="116">
        <f t="shared" si="13"/>
        <v>26126000</v>
      </c>
      <c r="V43" s="116">
        <f>+'OSEC-CY'!I141</f>
        <v>2373735.0099999998</v>
      </c>
      <c r="W43" s="116">
        <f>+'OSEC-CY'!I142</f>
        <v>1107086.33</v>
      </c>
      <c r="X43" s="116">
        <f>+'OSEC-CY'!I143</f>
        <v>0</v>
      </c>
      <c r="Y43" s="116">
        <f t="shared" si="15"/>
        <v>3480821.34</v>
      </c>
      <c r="Z43" s="116"/>
      <c r="AA43" s="116"/>
      <c r="AB43" s="116"/>
      <c r="AC43" s="116">
        <f t="shared" si="16"/>
        <v>0</v>
      </c>
      <c r="AD43" s="116">
        <f t="shared" si="17"/>
        <v>2373735.0099999998</v>
      </c>
      <c r="AE43" s="116">
        <f t="shared" si="18"/>
        <v>1107086.33</v>
      </c>
      <c r="AF43" s="116">
        <f t="shared" si="19"/>
        <v>0</v>
      </c>
      <c r="AG43" s="116">
        <f t="shared" si="20"/>
        <v>3480821.34</v>
      </c>
      <c r="AH43" s="116">
        <f t="shared" si="21"/>
        <v>7668264.9900000002</v>
      </c>
      <c r="AI43" s="116">
        <f t="shared" si="22"/>
        <v>14976913.67</v>
      </c>
      <c r="AJ43" s="116">
        <f t="shared" si="23"/>
        <v>0</v>
      </c>
      <c r="AK43" s="116">
        <f t="shared" si="24"/>
        <v>22645178.66</v>
      </c>
      <c r="AL43" s="75">
        <f t="shared" si="25"/>
        <v>0.23638070205138417</v>
      </c>
      <c r="AM43" s="75">
        <f t="shared" si="26"/>
        <v>6.883153009201691E-2</v>
      </c>
      <c r="AN43" s="75" t="str">
        <f t="shared" si="27"/>
        <v xml:space="preserve"> </v>
      </c>
      <c r="AO43" s="75">
        <f t="shared" si="28"/>
        <v>0.13323208068590675</v>
      </c>
      <c r="AP43" s="116">
        <f t="shared" si="29"/>
        <v>142000</v>
      </c>
      <c r="AQ43" s="116">
        <f t="shared" si="30"/>
        <v>0</v>
      </c>
      <c r="AR43" s="116">
        <f t="shared" si="31"/>
        <v>0</v>
      </c>
      <c r="AS43" s="116">
        <f t="shared" si="32"/>
        <v>142000</v>
      </c>
    </row>
    <row r="44" spans="1:45" ht="25.5">
      <c r="A44" s="118" t="s">
        <v>38</v>
      </c>
      <c r="B44" s="370">
        <v>0</v>
      </c>
      <c r="C44" s="373">
        <v>328908</v>
      </c>
      <c r="D44" s="370"/>
      <c r="E44" s="116">
        <f t="shared" si="0"/>
        <v>328908</v>
      </c>
      <c r="F44" s="116">
        <f t="shared" si="33"/>
        <v>0</v>
      </c>
      <c r="G44" s="116">
        <f t="shared" si="34"/>
        <v>328908000</v>
      </c>
      <c r="H44" s="116">
        <f t="shared" si="35"/>
        <v>0</v>
      </c>
      <c r="I44" s="116">
        <f t="shared" si="36"/>
        <v>328908000</v>
      </c>
      <c r="J44" s="116">
        <v>0</v>
      </c>
      <c r="K44" s="116">
        <v>328908000</v>
      </c>
      <c r="L44" s="116">
        <v>0</v>
      </c>
      <c r="M44" s="116">
        <f t="shared" si="7"/>
        <v>328908000</v>
      </c>
      <c r="N44" s="116">
        <f>-+'OSEC-CY'!H147</f>
        <v>0</v>
      </c>
      <c r="O44" s="116">
        <f>-+'OSEC-CY'!H148</f>
        <v>0</v>
      </c>
      <c r="P44" s="116">
        <f>-+'OSEC-CY'!H149</f>
        <v>0</v>
      </c>
      <c r="Q44" s="116">
        <f t="shared" si="9"/>
        <v>0</v>
      </c>
      <c r="R44" s="116">
        <f t="shared" si="10"/>
        <v>0</v>
      </c>
      <c r="S44" s="116">
        <f t="shared" si="11"/>
        <v>328908000</v>
      </c>
      <c r="T44" s="116">
        <f t="shared" si="12"/>
        <v>0</v>
      </c>
      <c r="U44" s="116">
        <f t="shared" si="13"/>
        <v>328908000</v>
      </c>
      <c r="V44" s="116">
        <f>+'OSEC-CY'!I147</f>
        <v>0</v>
      </c>
      <c r="W44" s="116">
        <f>+'OSEC-CY'!I148</f>
        <v>71172</v>
      </c>
      <c r="X44" s="116">
        <f>+'OSEC-CY'!I149</f>
        <v>0</v>
      </c>
      <c r="Y44" s="116">
        <f t="shared" si="15"/>
        <v>71172</v>
      </c>
      <c r="Z44" s="116"/>
      <c r="AA44" s="116"/>
      <c r="AB44" s="116"/>
      <c r="AC44" s="116">
        <f t="shared" si="16"/>
        <v>0</v>
      </c>
      <c r="AD44" s="116">
        <f t="shared" si="17"/>
        <v>0</v>
      </c>
      <c r="AE44" s="116">
        <f t="shared" si="18"/>
        <v>71172</v>
      </c>
      <c r="AF44" s="116">
        <f t="shared" si="19"/>
        <v>0</v>
      </c>
      <c r="AG44" s="116">
        <f t="shared" si="20"/>
        <v>71172</v>
      </c>
      <c r="AH44" s="116">
        <f t="shared" si="21"/>
        <v>0</v>
      </c>
      <c r="AI44" s="116">
        <f t="shared" si="22"/>
        <v>328836828</v>
      </c>
      <c r="AJ44" s="116">
        <f t="shared" si="23"/>
        <v>0</v>
      </c>
      <c r="AK44" s="116">
        <f t="shared" si="24"/>
        <v>328836828</v>
      </c>
      <c r="AL44" s="75" t="str">
        <f t="shared" si="25"/>
        <v xml:space="preserve"> </v>
      </c>
      <c r="AM44" s="75">
        <f t="shared" si="26"/>
        <v>2.163887774088803E-4</v>
      </c>
      <c r="AN44" s="75" t="str">
        <f t="shared" si="27"/>
        <v xml:space="preserve"> </v>
      </c>
      <c r="AO44" s="75">
        <f t="shared" si="28"/>
        <v>2.163887774088803E-4</v>
      </c>
      <c r="AP44" s="116">
        <f t="shared" si="29"/>
        <v>0</v>
      </c>
      <c r="AQ44" s="116">
        <f t="shared" si="30"/>
        <v>0</v>
      </c>
      <c r="AR44" s="116">
        <f t="shared" si="31"/>
        <v>0</v>
      </c>
      <c r="AS44" s="116">
        <f t="shared" si="32"/>
        <v>0</v>
      </c>
    </row>
    <row r="45" spans="1:45">
      <c r="A45" s="74" t="s">
        <v>39</v>
      </c>
      <c r="B45" s="370"/>
      <c r="C45" s="373"/>
      <c r="D45" s="370"/>
      <c r="E45" s="116">
        <f t="shared" si="0"/>
        <v>0</v>
      </c>
      <c r="F45" s="116">
        <f t="shared" si="33"/>
        <v>0</v>
      </c>
      <c r="G45" s="116">
        <f t="shared" si="34"/>
        <v>0</v>
      </c>
      <c r="H45" s="116">
        <f t="shared" si="35"/>
        <v>0</v>
      </c>
      <c r="I45" s="116">
        <f t="shared" si="36"/>
        <v>0</v>
      </c>
      <c r="J45" s="116">
        <v>0</v>
      </c>
      <c r="K45" s="116">
        <v>0</v>
      </c>
      <c r="L45" s="116">
        <v>0</v>
      </c>
      <c r="M45" s="116">
        <f t="shared" si="7"/>
        <v>0</v>
      </c>
      <c r="N45" s="116"/>
      <c r="O45" s="116"/>
      <c r="P45" s="116"/>
      <c r="Q45" s="116">
        <f t="shared" si="9"/>
        <v>0</v>
      </c>
      <c r="R45" s="116">
        <f t="shared" si="10"/>
        <v>0</v>
      </c>
      <c r="S45" s="116">
        <f t="shared" si="11"/>
        <v>0</v>
      </c>
      <c r="T45" s="116">
        <f t="shared" si="12"/>
        <v>0</v>
      </c>
      <c r="U45" s="116">
        <f t="shared" si="13"/>
        <v>0</v>
      </c>
      <c r="V45" s="116"/>
      <c r="W45" s="116"/>
      <c r="X45" s="116"/>
      <c r="Y45" s="116">
        <f t="shared" si="15"/>
        <v>0</v>
      </c>
      <c r="Z45" s="116"/>
      <c r="AA45" s="116"/>
      <c r="AB45" s="116"/>
      <c r="AC45" s="116">
        <f t="shared" si="16"/>
        <v>0</v>
      </c>
      <c r="AD45" s="116">
        <f t="shared" si="17"/>
        <v>0</v>
      </c>
      <c r="AE45" s="116">
        <f t="shared" si="18"/>
        <v>0</v>
      </c>
      <c r="AF45" s="116">
        <f t="shared" si="19"/>
        <v>0</v>
      </c>
      <c r="AG45" s="116">
        <f t="shared" si="20"/>
        <v>0</v>
      </c>
      <c r="AH45" s="116">
        <f t="shared" si="21"/>
        <v>0</v>
      </c>
      <c r="AI45" s="116">
        <f t="shared" si="22"/>
        <v>0</v>
      </c>
      <c r="AJ45" s="116">
        <f t="shared" si="23"/>
        <v>0</v>
      </c>
      <c r="AK45" s="116">
        <f t="shared" si="24"/>
        <v>0</v>
      </c>
      <c r="AL45" s="75" t="str">
        <f t="shared" si="25"/>
        <v xml:space="preserve"> </v>
      </c>
      <c r="AM45" s="75" t="str">
        <f t="shared" si="26"/>
        <v xml:space="preserve"> </v>
      </c>
      <c r="AN45" s="75" t="str">
        <f t="shared" si="27"/>
        <v xml:space="preserve"> </v>
      </c>
      <c r="AO45" s="75" t="str">
        <f t="shared" si="28"/>
        <v xml:space="preserve"> </v>
      </c>
      <c r="AP45" s="116">
        <f t="shared" si="29"/>
        <v>0</v>
      </c>
      <c r="AQ45" s="116">
        <f t="shared" si="30"/>
        <v>0</v>
      </c>
      <c r="AR45" s="116">
        <f t="shared" si="31"/>
        <v>0</v>
      </c>
      <c r="AS45" s="116">
        <f t="shared" si="32"/>
        <v>0</v>
      </c>
    </row>
    <row r="46" spans="1:45" ht="51">
      <c r="A46" s="120" t="s">
        <v>210</v>
      </c>
      <c r="B46" s="370">
        <v>0</v>
      </c>
      <c r="C46" s="374">
        <v>3516000</v>
      </c>
      <c r="D46" s="370"/>
      <c r="E46" s="116">
        <f t="shared" si="0"/>
        <v>3516000</v>
      </c>
      <c r="F46" s="116">
        <f t="shared" si="33"/>
        <v>0</v>
      </c>
      <c r="G46" s="116">
        <f t="shared" si="34"/>
        <v>3516000000</v>
      </c>
      <c r="H46" s="116">
        <f t="shared" si="35"/>
        <v>0</v>
      </c>
      <c r="I46" s="116">
        <f t="shared" si="36"/>
        <v>3516000000</v>
      </c>
      <c r="J46" s="116"/>
      <c r="K46" s="116"/>
      <c r="L46" s="116"/>
      <c r="M46" s="116">
        <f t="shared" si="7"/>
        <v>0</v>
      </c>
      <c r="N46" s="116"/>
      <c r="O46" s="116"/>
      <c r="P46" s="116"/>
      <c r="Q46" s="116">
        <f t="shared" si="9"/>
        <v>0</v>
      </c>
      <c r="R46" s="116">
        <f t="shared" si="10"/>
        <v>0</v>
      </c>
      <c r="S46" s="116">
        <f t="shared" si="11"/>
        <v>0</v>
      </c>
      <c r="T46" s="116">
        <f t="shared" si="12"/>
        <v>0</v>
      </c>
      <c r="U46" s="116">
        <f t="shared" si="13"/>
        <v>0</v>
      </c>
      <c r="V46" s="116"/>
      <c r="W46" s="116"/>
      <c r="X46" s="116"/>
      <c r="Y46" s="116">
        <f t="shared" si="15"/>
        <v>0</v>
      </c>
      <c r="Z46" s="116"/>
      <c r="AA46" s="116"/>
      <c r="AB46" s="116"/>
      <c r="AC46" s="116">
        <f t="shared" si="16"/>
        <v>0</v>
      </c>
      <c r="AD46" s="116">
        <f t="shared" si="17"/>
        <v>0</v>
      </c>
      <c r="AE46" s="116">
        <f t="shared" si="18"/>
        <v>0</v>
      </c>
      <c r="AF46" s="116">
        <f t="shared" si="19"/>
        <v>0</v>
      </c>
      <c r="AG46" s="116">
        <f t="shared" si="20"/>
        <v>0</v>
      </c>
      <c r="AH46" s="116">
        <f t="shared" si="21"/>
        <v>0</v>
      </c>
      <c r="AI46" s="116">
        <f t="shared" si="22"/>
        <v>0</v>
      </c>
      <c r="AJ46" s="116">
        <f t="shared" si="23"/>
        <v>0</v>
      </c>
      <c r="AK46" s="116">
        <f t="shared" si="24"/>
        <v>0</v>
      </c>
      <c r="AL46" s="75" t="str">
        <f t="shared" si="25"/>
        <v xml:space="preserve"> </v>
      </c>
      <c r="AM46" s="75" t="str">
        <f t="shared" si="26"/>
        <v xml:space="preserve"> </v>
      </c>
      <c r="AN46" s="75" t="str">
        <f t="shared" si="27"/>
        <v xml:space="preserve"> </v>
      </c>
      <c r="AO46" s="75" t="str">
        <f t="shared" si="28"/>
        <v xml:space="preserve"> </v>
      </c>
      <c r="AP46" s="116">
        <f t="shared" si="29"/>
        <v>0</v>
      </c>
      <c r="AQ46" s="116">
        <f t="shared" si="30"/>
        <v>3516000000</v>
      </c>
      <c r="AR46" s="116">
        <f t="shared" si="31"/>
        <v>0</v>
      </c>
      <c r="AS46" s="116">
        <f t="shared" si="32"/>
        <v>3516000000</v>
      </c>
    </row>
    <row r="47" spans="1:45">
      <c r="A47" s="74" t="s">
        <v>208</v>
      </c>
      <c r="B47" s="370">
        <v>0</v>
      </c>
      <c r="C47" s="373">
        <v>12312</v>
      </c>
      <c r="D47" s="370"/>
      <c r="E47" s="116">
        <f t="shared" si="0"/>
        <v>12312</v>
      </c>
      <c r="F47" s="116">
        <f t="shared" si="33"/>
        <v>0</v>
      </c>
      <c r="G47" s="116">
        <f t="shared" si="34"/>
        <v>12312000</v>
      </c>
      <c r="H47" s="116">
        <f t="shared" si="35"/>
        <v>0</v>
      </c>
      <c r="I47" s="116">
        <f t="shared" si="36"/>
        <v>12312000</v>
      </c>
      <c r="J47" s="116">
        <v>0</v>
      </c>
      <c r="K47" s="116">
        <v>12312000</v>
      </c>
      <c r="L47" s="116">
        <v>0</v>
      </c>
      <c r="M47" s="116">
        <f t="shared" si="7"/>
        <v>12312000</v>
      </c>
      <c r="N47" s="116">
        <f>-+'OSEC-CY'!H153</f>
        <v>0</v>
      </c>
      <c r="O47" s="116">
        <f>-+'OSEC-CY'!H154</f>
        <v>0</v>
      </c>
      <c r="P47" s="116">
        <f>-+'OSEC-CY'!H155</f>
        <v>0</v>
      </c>
      <c r="Q47" s="116">
        <f t="shared" si="9"/>
        <v>0</v>
      </c>
      <c r="R47" s="116">
        <f t="shared" si="10"/>
        <v>0</v>
      </c>
      <c r="S47" s="116">
        <f t="shared" si="11"/>
        <v>12312000</v>
      </c>
      <c r="T47" s="116">
        <f t="shared" si="12"/>
        <v>0</v>
      </c>
      <c r="U47" s="116">
        <f t="shared" si="13"/>
        <v>12312000</v>
      </c>
      <c r="V47" s="116">
        <f>+'OSEC-CY'!I153</f>
        <v>0</v>
      </c>
      <c r="W47" s="116">
        <f>+'OSEC-CY'!I154</f>
        <v>6156000</v>
      </c>
      <c r="X47" s="116">
        <f>+'OSEC-CY'!I155</f>
        <v>0</v>
      </c>
      <c r="Y47" s="116">
        <f t="shared" si="15"/>
        <v>6156000</v>
      </c>
      <c r="Z47" s="116"/>
      <c r="AA47" s="116"/>
      <c r="AB47" s="116"/>
      <c r="AC47" s="116">
        <f t="shared" si="16"/>
        <v>0</v>
      </c>
      <c r="AD47" s="116">
        <f t="shared" si="17"/>
        <v>0</v>
      </c>
      <c r="AE47" s="116">
        <f t="shared" si="18"/>
        <v>6156000</v>
      </c>
      <c r="AF47" s="116">
        <f t="shared" si="19"/>
        <v>0</v>
      </c>
      <c r="AG47" s="116">
        <f t="shared" si="20"/>
        <v>6156000</v>
      </c>
      <c r="AH47" s="116">
        <f t="shared" si="21"/>
        <v>0</v>
      </c>
      <c r="AI47" s="116">
        <f t="shared" si="22"/>
        <v>6156000</v>
      </c>
      <c r="AJ47" s="116">
        <f t="shared" si="23"/>
        <v>0</v>
      </c>
      <c r="AK47" s="116">
        <f t="shared" si="24"/>
        <v>6156000</v>
      </c>
      <c r="AL47" s="75" t="str">
        <f t="shared" si="25"/>
        <v xml:space="preserve"> </v>
      </c>
      <c r="AM47" s="75">
        <f t="shared" si="26"/>
        <v>0.5</v>
      </c>
      <c r="AN47" s="75" t="str">
        <f t="shared" si="27"/>
        <v xml:space="preserve"> </v>
      </c>
      <c r="AO47" s="75">
        <f t="shared" si="28"/>
        <v>0.5</v>
      </c>
      <c r="AP47" s="116">
        <f t="shared" si="29"/>
        <v>0</v>
      </c>
      <c r="AQ47" s="116">
        <f t="shared" si="30"/>
        <v>0</v>
      </c>
      <c r="AR47" s="116">
        <f t="shared" si="31"/>
        <v>0</v>
      </c>
      <c r="AS47" s="116">
        <f t="shared" si="32"/>
        <v>0</v>
      </c>
    </row>
    <row r="48" spans="1:45">
      <c r="A48" s="74" t="s">
        <v>209</v>
      </c>
      <c r="B48" s="370">
        <v>0</v>
      </c>
      <c r="C48" s="373">
        <v>11497</v>
      </c>
      <c r="D48" s="370"/>
      <c r="E48" s="116">
        <f t="shared" si="0"/>
        <v>11497</v>
      </c>
      <c r="F48" s="116">
        <f t="shared" si="33"/>
        <v>0</v>
      </c>
      <c r="G48" s="116">
        <f t="shared" si="34"/>
        <v>11497000</v>
      </c>
      <c r="H48" s="116">
        <f t="shared" si="35"/>
        <v>0</v>
      </c>
      <c r="I48" s="116">
        <f t="shared" si="36"/>
        <v>11497000</v>
      </c>
      <c r="J48" s="116">
        <v>0</v>
      </c>
      <c r="K48" s="116">
        <v>11497000</v>
      </c>
      <c r="L48" s="116">
        <v>0</v>
      </c>
      <c r="M48" s="116">
        <f t="shared" si="7"/>
        <v>11497000</v>
      </c>
      <c r="N48" s="116">
        <f>-+'OSEC-CY'!H159</f>
        <v>0</v>
      </c>
      <c r="O48" s="116">
        <f>-+'OSEC-CY'!H160</f>
        <v>0</v>
      </c>
      <c r="P48" s="116">
        <f>-+'OSEC-CY'!H161</f>
        <v>0</v>
      </c>
      <c r="Q48" s="116">
        <f t="shared" si="9"/>
        <v>0</v>
      </c>
      <c r="R48" s="116">
        <f t="shared" si="10"/>
        <v>0</v>
      </c>
      <c r="S48" s="116">
        <f t="shared" si="11"/>
        <v>11497000</v>
      </c>
      <c r="T48" s="116">
        <f t="shared" si="12"/>
        <v>0</v>
      </c>
      <c r="U48" s="116">
        <f t="shared" si="13"/>
        <v>11497000</v>
      </c>
      <c r="V48" s="116">
        <f>+'OSEC-CY'!I159</f>
        <v>0</v>
      </c>
      <c r="W48" s="116">
        <f>+'OSEC-CY'!I160</f>
        <v>2874250</v>
      </c>
      <c r="X48" s="116">
        <f>+'OSEC-CY'!I161</f>
        <v>0</v>
      </c>
      <c r="Y48" s="116">
        <f t="shared" si="15"/>
        <v>2874250</v>
      </c>
      <c r="Z48" s="116"/>
      <c r="AA48" s="116"/>
      <c r="AB48" s="116"/>
      <c r="AC48" s="116">
        <f t="shared" si="16"/>
        <v>0</v>
      </c>
      <c r="AD48" s="116">
        <f t="shared" si="17"/>
        <v>0</v>
      </c>
      <c r="AE48" s="116">
        <f t="shared" si="18"/>
        <v>2874250</v>
      </c>
      <c r="AF48" s="116">
        <f t="shared" si="19"/>
        <v>0</v>
      </c>
      <c r="AG48" s="116">
        <f t="shared" si="20"/>
        <v>2874250</v>
      </c>
      <c r="AH48" s="116">
        <f t="shared" si="21"/>
        <v>0</v>
      </c>
      <c r="AI48" s="116">
        <f t="shared" si="22"/>
        <v>8622750</v>
      </c>
      <c r="AJ48" s="116">
        <f t="shared" si="23"/>
        <v>0</v>
      </c>
      <c r="AK48" s="116">
        <f t="shared" si="24"/>
        <v>8622750</v>
      </c>
      <c r="AL48" s="75" t="str">
        <f t="shared" si="25"/>
        <v xml:space="preserve"> </v>
      </c>
      <c r="AM48" s="75">
        <f t="shared" si="26"/>
        <v>0.25</v>
      </c>
      <c r="AN48" s="75" t="str">
        <f t="shared" si="27"/>
        <v xml:space="preserve"> </v>
      </c>
      <c r="AO48" s="75">
        <f t="shared" si="28"/>
        <v>0.25</v>
      </c>
      <c r="AP48" s="116">
        <f t="shared" si="29"/>
        <v>0</v>
      </c>
      <c r="AQ48" s="116">
        <f t="shared" si="30"/>
        <v>0</v>
      </c>
      <c r="AR48" s="116">
        <f t="shared" si="31"/>
        <v>0</v>
      </c>
      <c r="AS48" s="116">
        <f t="shared" si="32"/>
        <v>0</v>
      </c>
    </row>
    <row r="49" spans="1:45">
      <c r="A49" s="74"/>
      <c r="B49" s="370"/>
      <c r="C49" s="370"/>
      <c r="D49" s="370"/>
      <c r="E49" s="116">
        <f t="shared" si="0"/>
        <v>0</v>
      </c>
      <c r="F49" s="116"/>
      <c r="G49" s="116"/>
      <c r="H49" s="116"/>
      <c r="I49" s="116"/>
      <c r="J49" s="116"/>
      <c r="K49" s="116"/>
      <c r="L49" s="116"/>
      <c r="M49" s="116">
        <f t="shared" si="7"/>
        <v>0</v>
      </c>
      <c r="N49" s="116"/>
      <c r="O49" s="116"/>
      <c r="P49" s="116"/>
      <c r="Q49" s="116">
        <f t="shared" si="9"/>
        <v>0</v>
      </c>
      <c r="R49" s="116">
        <f t="shared" si="10"/>
        <v>0</v>
      </c>
      <c r="S49" s="116">
        <f t="shared" si="11"/>
        <v>0</v>
      </c>
      <c r="T49" s="116">
        <f t="shared" si="12"/>
        <v>0</v>
      </c>
      <c r="U49" s="116">
        <f t="shared" si="13"/>
        <v>0</v>
      </c>
      <c r="V49" s="116"/>
      <c r="W49" s="116"/>
      <c r="X49" s="116"/>
      <c r="Y49" s="116">
        <f t="shared" si="15"/>
        <v>0</v>
      </c>
      <c r="Z49" s="116"/>
      <c r="AA49" s="116"/>
      <c r="AB49" s="116"/>
      <c r="AC49" s="116">
        <f t="shared" si="16"/>
        <v>0</v>
      </c>
      <c r="AD49" s="116">
        <f t="shared" si="17"/>
        <v>0</v>
      </c>
      <c r="AE49" s="116">
        <f t="shared" si="18"/>
        <v>0</v>
      </c>
      <c r="AF49" s="116">
        <f t="shared" si="19"/>
        <v>0</v>
      </c>
      <c r="AG49" s="116">
        <f t="shared" si="20"/>
        <v>0</v>
      </c>
      <c r="AH49" s="116">
        <f t="shared" si="21"/>
        <v>0</v>
      </c>
      <c r="AI49" s="116">
        <f t="shared" si="22"/>
        <v>0</v>
      </c>
      <c r="AJ49" s="116">
        <f t="shared" si="23"/>
        <v>0</v>
      </c>
      <c r="AK49" s="116">
        <f t="shared" si="24"/>
        <v>0</v>
      </c>
      <c r="AL49" s="75" t="str">
        <f t="shared" si="25"/>
        <v xml:space="preserve"> </v>
      </c>
      <c r="AM49" s="75" t="str">
        <f t="shared" si="26"/>
        <v xml:space="preserve"> </v>
      </c>
      <c r="AN49" s="75" t="str">
        <f t="shared" si="27"/>
        <v xml:space="preserve"> </v>
      </c>
      <c r="AO49" s="75" t="str">
        <f t="shared" si="28"/>
        <v xml:space="preserve"> </v>
      </c>
      <c r="AP49" s="116">
        <f t="shared" si="29"/>
        <v>0</v>
      </c>
      <c r="AQ49" s="116">
        <f t="shared" si="30"/>
        <v>0</v>
      </c>
      <c r="AR49" s="116">
        <f t="shared" si="31"/>
        <v>0</v>
      </c>
      <c r="AS49" s="116">
        <f t="shared" si="32"/>
        <v>0</v>
      </c>
    </row>
    <row r="50" spans="1:45" s="137" customFormat="1">
      <c r="A50" s="190" t="s">
        <v>40</v>
      </c>
      <c r="B50" s="371">
        <f t="shared" ref="B50:D50" si="40">SUM(B15:B21)+B41+B43+B44+B46+B47+B48</f>
        <v>154078</v>
      </c>
      <c r="C50" s="371">
        <f t="shared" si="40"/>
        <v>4090040</v>
      </c>
      <c r="D50" s="371">
        <f t="shared" si="40"/>
        <v>150000</v>
      </c>
      <c r="E50" s="116">
        <f t="shared" si="0"/>
        <v>4394118</v>
      </c>
      <c r="F50" s="136">
        <f>SUM(F15:F21)+F41+F43+F44+F46+F47+F48</f>
        <v>154078000</v>
      </c>
      <c r="G50" s="136">
        <f t="shared" ref="G50:AB50" si="41">SUM(G15:G21)+G41+G43+G44+G46+G47+G48</f>
        <v>4090040000</v>
      </c>
      <c r="H50" s="136">
        <f t="shared" si="41"/>
        <v>150000000</v>
      </c>
      <c r="I50" s="136">
        <f t="shared" si="41"/>
        <v>4394118000</v>
      </c>
      <c r="J50" s="136">
        <f>SUM(J15:J21)+J41+J43+J44+J46+J47+J48</f>
        <v>244010000</v>
      </c>
      <c r="K50" s="136">
        <f>SUM(K15:K21)+K41+K43+K44+K46+K47+K48</f>
        <v>2152229000</v>
      </c>
      <c r="L50" s="136">
        <f>SUM(L15:L21)+L41+L43+L44+L46+L47+L48</f>
        <v>150000000</v>
      </c>
      <c r="M50" s="116">
        <f t="shared" si="7"/>
        <v>2546239000</v>
      </c>
      <c r="N50" s="136">
        <f>SUM(N15:N21)+N41+N43+N44+N46+N47+N48</f>
        <v>0</v>
      </c>
      <c r="O50" s="136">
        <f>SUM(O15:O21)+O41+O43+O44+O46+O47+O48</f>
        <v>-1188475780.0699999</v>
      </c>
      <c r="P50" s="136">
        <f>SUM(P15:P21)+P41+P43+P44+P46+P47+P48</f>
        <v>0</v>
      </c>
      <c r="Q50" s="116">
        <f t="shared" si="9"/>
        <v>-1188475780.0699999</v>
      </c>
      <c r="R50" s="116">
        <f t="shared" si="10"/>
        <v>244010000</v>
      </c>
      <c r="S50" s="116">
        <f t="shared" si="11"/>
        <v>963753219.93000007</v>
      </c>
      <c r="T50" s="116">
        <f t="shared" si="12"/>
        <v>150000000</v>
      </c>
      <c r="U50" s="116">
        <f t="shared" si="13"/>
        <v>1357763219.9300001</v>
      </c>
      <c r="V50" s="136">
        <f t="shared" si="41"/>
        <v>55210433.809999995</v>
      </c>
      <c r="W50" s="136">
        <f t="shared" ref="W50:X50" si="42">SUM(W15:W21)+W41+W43+W44+W46+W47+W48</f>
        <v>86493800.020000219</v>
      </c>
      <c r="X50" s="136">
        <f t="shared" si="42"/>
        <v>0</v>
      </c>
      <c r="Y50" s="116">
        <f t="shared" si="15"/>
        <v>141704233.83000022</v>
      </c>
      <c r="Z50" s="136">
        <f t="shared" si="41"/>
        <v>0</v>
      </c>
      <c r="AA50" s="136">
        <f t="shared" si="41"/>
        <v>0</v>
      </c>
      <c r="AB50" s="136">
        <f t="shared" si="41"/>
        <v>0</v>
      </c>
      <c r="AC50" s="116">
        <f t="shared" si="16"/>
        <v>0</v>
      </c>
      <c r="AD50" s="116">
        <f t="shared" si="17"/>
        <v>55210433.809999995</v>
      </c>
      <c r="AE50" s="116">
        <f t="shared" si="18"/>
        <v>86493800.020000219</v>
      </c>
      <c r="AF50" s="116">
        <f t="shared" si="19"/>
        <v>0</v>
      </c>
      <c r="AG50" s="116">
        <f t="shared" si="20"/>
        <v>141704233.83000022</v>
      </c>
      <c r="AH50" s="116">
        <f t="shared" si="21"/>
        <v>188799566.19</v>
      </c>
      <c r="AI50" s="116">
        <f t="shared" si="22"/>
        <v>877259419.90999985</v>
      </c>
      <c r="AJ50" s="116">
        <f t="shared" si="23"/>
        <v>150000000</v>
      </c>
      <c r="AK50" s="116">
        <f t="shared" si="24"/>
        <v>1216058986.0999999</v>
      </c>
      <c r="AL50" s="75">
        <f t="shared" si="25"/>
        <v>0.22626299663948196</v>
      </c>
      <c r="AM50" s="75">
        <f t="shared" si="26"/>
        <v>8.9746833765476278E-2</v>
      </c>
      <c r="AN50" s="75">
        <f t="shared" si="27"/>
        <v>0</v>
      </c>
      <c r="AO50" s="75">
        <f t="shared" si="28"/>
        <v>0.10436593932578747</v>
      </c>
      <c r="AP50" s="116">
        <f t="shared" si="29"/>
        <v>-89932000</v>
      </c>
      <c r="AQ50" s="116">
        <f t="shared" si="30"/>
        <v>1937811000</v>
      </c>
      <c r="AR50" s="116">
        <f t="shared" si="31"/>
        <v>0</v>
      </c>
      <c r="AS50" s="116">
        <f t="shared" si="32"/>
        <v>1847879000</v>
      </c>
    </row>
    <row r="51" spans="1:45">
      <c r="A51" s="74"/>
      <c r="B51" s="370"/>
      <c r="C51" s="370"/>
      <c r="D51" s="370"/>
      <c r="E51" s="116">
        <f t="shared" si="0"/>
        <v>0</v>
      </c>
      <c r="F51" s="116"/>
      <c r="G51" s="116"/>
      <c r="H51" s="116"/>
      <c r="I51" s="116"/>
      <c r="J51" s="116"/>
      <c r="K51" s="116"/>
      <c r="L51" s="116"/>
      <c r="M51" s="116">
        <f t="shared" si="7"/>
        <v>0</v>
      </c>
      <c r="N51" s="116"/>
      <c r="O51" s="116"/>
      <c r="P51" s="116"/>
      <c r="Q51" s="116">
        <f t="shared" si="9"/>
        <v>0</v>
      </c>
      <c r="R51" s="116">
        <f t="shared" si="10"/>
        <v>0</v>
      </c>
      <c r="S51" s="116">
        <f t="shared" si="11"/>
        <v>0</v>
      </c>
      <c r="T51" s="116">
        <f t="shared" si="12"/>
        <v>0</v>
      </c>
      <c r="U51" s="116">
        <f t="shared" si="13"/>
        <v>0</v>
      </c>
      <c r="V51" s="116"/>
      <c r="W51" s="116"/>
      <c r="X51" s="116"/>
      <c r="Y51" s="116">
        <f t="shared" si="15"/>
        <v>0</v>
      </c>
      <c r="Z51" s="116"/>
      <c r="AA51" s="116"/>
      <c r="AB51" s="116"/>
      <c r="AC51" s="116">
        <f t="shared" si="16"/>
        <v>0</v>
      </c>
      <c r="AD51" s="116">
        <f t="shared" si="17"/>
        <v>0</v>
      </c>
      <c r="AE51" s="116">
        <f t="shared" si="18"/>
        <v>0</v>
      </c>
      <c r="AF51" s="116">
        <f t="shared" si="19"/>
        <v>0</v>
      </c>
      <c r="AG51" s="116">
        <f t="shared" si="20"/>
        <v>0</v>
      </c>
      <c r="AH51" s="116">
        <f t="shared" si="21"/>
        <v>0</v>
      </c>
      <c r="AI51" s="116">
        <f t="shared" si="22"/>
        <v>0</v>
      </c>
      <c r="AJ51" s="116">
        <f t="shared" si="23"/>
        <v>0</v>
      </c>
      <c r="AK51" s="116">
        <f t="shared" si="24"/>
        <v>0</v>
      </c>
      <c r="AL51" s="75" t="str">
        <f t="shared" si="25"/>
        <v xml:space="preserve"> </v>
      </c>
      <c r="AM51" s="75" t="str">
        <f t="shared" si="26"/>
        <v xml:space="preserve"> </v>
      </c>
      <c r="AN51" s="75" t="str">
        <f t="shared" si="27"/>
        <v xml:space="preserve"> </v>
      </c>
      <c r="AO51" s="75" t="str">
        <f t="shared" si="28"/>
        <v xml:space="preserve"> </v>
      </c>
      <c r="AP51" s="116">
        <f t="shared" si="29"/>
        <v>0</v>
      </c>
      <c r="AQ51" s="116">
        <f t="shared" si="30"/>
        <v>0</v>
      </c>
      <c r="AR51" s="116">
        <f t="shared" si="31"/>
        <v>0</v>
      </c>
      <c r="AS51" s="116">
        <f t="shared" si="32"/>
        <v>0</v>
      </c>
    </row>
    <row r="52" spans="1:45" s="186" customFormat="1">
      <c r="A52" s="196" t="s">
        <v>41</v>
      </c>
      <c r="B52" s="372"/>
      <c r="C52" s="372"/>
      <c r="D52" s="372"/>
      <c r="E52" s="116">
        <f t="shared" si="0"/>
        <v>0</v>
      </c>
      <c r="F52" s="135"/>
      <c r="G52" s="135"/>
      <c r="H52" s="135"/>
      <c r="I52" s="135"/>
      <c r="J52" s="135"/>
      <c r="K52" s="135"/>
      <c r="L52" s="135"/>
      <c r="M52" s="116">
        <f t="shared" si="7"/>
        <v>0</v>
      </c>
      <c r="N52" s="135"/>
      <c r="O52" s="135"/>
      <c r="P52" s="135"/>
      <c r="Q52" s="116">
        <f t="shared" si="9"/>
        <v>0</v>
      </c>
      <c r="R52" s="116">
        <f t="shared" si="10"/>
        <v>0</v>
      </c>
      <c r="S52" s="116">
        <f t="shared" si="11"/>
        <v>0</v>
      </c>
      <c r="T52" s="116">
        <f t="shared" si="12"/>
        <v>0</v>
      </c>
      <c r="U52" s="116">
        <f t="shared" si="13"/>
        <v>0</v>
      </c>
      <c r="V52" s="135"/>
      <c r="W52" s="135"/>
      <c r="X52" s="135"/>
      <c r="Y52" s="116">
        <f t="shared" si="15"/>
        <v>0</v>
      </c>
      <c r="Z52" s="135"/>
      <c r="AA52" s="135"/>
      <c r="AB52" s="135"/>
      <c r="AC52" s="116">
        <f t="shared" si="16"/>
        <v>0</v>
      </c>
      <c r="AD52" s="116">
        <f t="shared" si="17"/>
        <v>0</v>
      </c>
      <c r="AE52" s="116">
        <f t="shared" si="18"/>
        <v>0</v>
      </c>
      <c r="AF52" s="116">
        <f t="shared" si="19"/>
        <v>0</v>
      </c>
      <c r="AG52" s="116">
        <f t="shared" si="20"/>
        <v>0</v>
      </c>
      <c r="AH52" s="116">
        <f t="shared" si="21"/>
        <v>0</v>
      </c>
      <c r="AI52" s="116">
        <f t="shared" si="22"/>
        <v>0</v>
      </c>
      <c r="AJ52" s="116">
        <f t="shared" si="23"/>
        <v>0</v>
      </c>
      <c r="AK52" s="116">
        <f t="shared" si="24"/>
        <v>0</v>
      </c>
      <c r="AL52" s="75" t="str">
        <f t="shared" si="25"/>
        <v xml:space="preserve"> </v>
      </c>
      <c r="AM52" s="75" t="str">
        <f t="shared" si="26"/>
        <v xml:space="preserve"> </v>
      </c>
      <c r="AN52" s="75" t="str">
        <f t="shared" si="27"/>
        <v xml:space="preserve"> </v>
      </c>
      <c r="AO52" s="75" t="str">
        <f t="shared" si="28"/>
        <v xml:space="preserve"> </v>
      </c>
      <c r="AP52" s="116">
        <f t="shared" si="29"/>
        <v>0</v>
      </c>
      <c r="AQ52" s="116">
        <f t="shared" si="30"/>
        <v>0</v>
      </c>
      <c r="AR52" s="116">
        <f t="shared" si="31"/>
        <v>0</v>
      </c>
      <c r="AS52" s="116">
        <f t="shared" si="32"/>
        <v>0</v>
      </c>
    </row>
    <row r="53" spans="1:45" s="137" customFormat="1">
      <c r="A53" s="190" t="s">
        <v>42</v>
      </c>
      <c r="B53" s="371">
        <f>SUM(B54:B61)</f>
        <v>241452</v>
      </c>
      <c r="C53" s="371">
        <f>SUM(C54:C61)</f>
        <v>1186563</v>
      </c>
      <c r="D53" s="371">
        <f>SUM(D54:D61)</f>
        <v>0</v>
      </c>
      <c r="E53" s="116">
        <f t="shared" si="0"/>
        <v>1428015</v>
      </c>
      <c r="F53" s="133">
        <f>SUM(F55:F61)</f>
        <v>241452000</v>
      </c>
      <c r="G53" s="133">
        <f t="shared" ref="G53:AB53" si="43">SUM(G55:G61)</f>
        <v>1186563000</v>
      </c>
      <c r="H53" s="133">
        <f t="shared" si="43"/>
        <v>0</v>
      </c>
      <c r="I53" s="133">
        <f t="shared" si="43"/>
        <v>1428015000</v>
      </c>
      <c r="J53" s="133">
        <f>SUM(J55:J61)</f>
        <v>97045726.079999998</v>
      </c>
      <c r="K53" s="133">
        <f>SUM(K55:K61)</f>
        <v>1061830000</v>
      </c>
      <c r="L53" s="133">
        <f>SUM(L55:L61)</f>
        <v>0</v>
      </c>
      <c r="M53" s="116">
        <f t="shared" si="7"/>
        <v>1158875726.0799999</v>
      </c>
      <c r="N53" s="133">
        <f>SUM(N55:N61)</f>
        <v>0</v>
      </c>
      <c r="O53" s="133">
        <f>SUM(O55:O61)</f>
        <v>-12209086</v>
      </c>
      <c r="P53" s="133">
        <f>SUM(P55:P61)</f>
        <v>0</v>
      </c>
      <c r="Q53" s="116">
        <f t="shared" si="9"/>
        <v>-12209086</v>
      </c>
      <c r="R53" s="116">
        <f t="shared" si="10"/>
        <v>97045726.079999998</v>
      </c>
      <c r="S53" s="116">
        <f t="shared" si="11"/>
        <v>1049620914</v>
      </c>
      <c r="T53" s="116">
        <f t="shared" si="12"/>
        <v>0</v>
      </c>
      <c r="U53" s="116">
        <f t="shared" si="13"/>
        <v>1146666640.0799999</v>
      </c>
      <c r="V53" s="133">
        <f t="shared" si="43"/>
        <v>64069338.380000003</v>
      </c>
      <c r="W53" s="133">
        <f t="shared" ref="W53:X53" si="44">SUM(W55:W61)</f>
        <v>29889188.919999998</v>
      </c>
      <c r="X53" s="133">
        <f t="shared" si="44"/>
        <v>0</v>
      </c>
      <c r="Y53" s="116">
        <f t="shared" si="15"/>
        <v>93958527.299999997</v>
      </c>
      <c r="Z53" s="133">
        <f t="shared" si="43"/>
        <v>227964028.75999999</v>
      </c>
      <c r="AA53" s="133">
        <f t="shared" si="43"/>
        <v>59269380.149999999</v>
      </c>
      <c r="AB53" s="133">
        <f t="shared" si="43"/>
        <v>0</v>
      </c>
      <c r="AC53" s="116">
        <f t="shared" si="16"/>
        <v>287233408.90999997</v>
      </c>
      <c r="AD53" s="116">
        <f t="shared" si="17"/>
        <v>292033367.13999999</v>
      </c>
      <c r="AE53" s="116">
        <f t="shared" si="18"/>
        <v>89158569.069999993</v>
      </c>
      <c r="AF53" s="116">
        <f t="shared" si="19"/>
        <v>0</v>
      </c>
      <c r="AG53" s="116">
        <f t="shared" si="20"/>
        <v>381191936.20999998</v>
      </c>
      <c r="AH53" s="116">
        <f t="shared" si="21"/>
        <v>-194987641.06</v>
      </c>
      <c r="AI53" s="116">
        <f t="shared" si="22"/>
        <v>960462344.93000007</v>
      </c>
      <c r="AJ53" s="116">
        <f t="shared" si="23"/>
        <v>0</v>
      </c>
      <c r="AK53" s="116">
        <f t="shared" si="24"/>
        <v>765474703.87000012</v>
      </c>
      <c r="AL53" s="75">
        <f t="shared" si="25"/>
        <v>3.009234707556943</v>
      </c>
      <c r="AM53" s="75">
        <f t="shared" si="26"/>
        <v>8.4943590472321695E-2</v>
      </c>
      <c r="AN53" s="75" t="str">
        <f t="shared" si="27"/>
        <v xml:space="preserve"> </v>
      </c>
      <c r="AO53" s="75">
        <f t="shared" si="28"/>
        <v>0.33243483579796584</v>
      </c>
      <c r="AP53" s="116">
        <f t="shared" si="29"/>
        <v>144406273.92000002</v>
      </c>
      <c r="AQ53" s="116">
        <f t="shared" si="30"/>
        <v>124733000</v>
      </c>
      <c r="AR53" s="116">
        <f t="shared" si="31"/>
        <v>0</v>
      </c>
      <c r="AS53" s="116">
        <f t="shared" si="32"/>
        <v>269139273.92000002</v>
      </c>
    </row>
    <row r="54" spans="1:45">
      <c r="A54" s="74" t="s">
        <v>43</v>
      </c>
      <c r="B54" s="370"/>
      <c r="C54" s="370"/>
      <c r="D54" s="370"/>
      <c r="E54" s="116">
        <f t="shared" si="0"/>
        <v>0</v>
      </c>
      <c r="F54" s="116"/>
      <c r="G54" s="116"/>
      <c r="H54" s="116"/>
      <c r="I54" s="116"/>
      <c r="J54" s="116"/>
      <c r="K54" s="116"/>
      <c r="L54" s="116"/>
      <c r="M54" s="116">
        <f t="shared" si="7"/>
        <v>0</v>
      </c>
      <c r="N54" s="116"/>
      <c r="O54" s="116"/>
      <c r="P54" s="116"/>
      <c r="Q54" s="116">
        <f t="shared" si="9"/>
        <v>0</v>
      </c>
      <c r="R54" s="116">
        <f t="shared" si="10"/>
        <v>0</v>
      </c>
      <c r="S54" s="116">
        <f t="shared" si="11"/>
        <v>0</v>
      </c>
      <c r="T54" s="116">
        <f t="shared" si="12"/>
        <v>0</v>
      </c>
      <c r="U54" s="116">
        <f t="shared" si="13"/>
        <v>0</v>
      </c>
      <c r="V54" s="116"/>
      <c r="W54" s="116"/>
      <c r="X54" s="116"/>
      <c r="Y54" s="116">
        <f t="shared" si="15"/>
        <v>0</v>
      </c>
      <c r="Z54" s="116"/>
      <c r="AA54" s="116"/>
      <c r="AB54" s="116"/>
      <c r="AC54" s="116">
        <f t="shared" si="16"/>
        <v>0</v>
      </c>
      <c r="AD54" s="116">
        <f t="shared" si="17"/>
        <v>0</v>
      </c>
      <c r="AE54" s="116">
        <f t="shared" si="18"/>
        <v>0</v>
      </c>
      <c r="AF54" s="116">
        <f t="shared" si="19"/>
        <v>0</v>
      </c>
      <c r="AG54" s="116">
        <f t="shared" si="20"/>
        <v>0</v>
      </c>
      <c r="AH54" s="116">
        <f t="shared" si="21"/>
        <v>0</v>
      </c>
      <c r="AI54" s="116">
        <f t="shared" si="22"/>
        <v>0</v>
      </c>
      <c r="AJ54" s="116">
        <f t="shared" si="23"/>
        <v>0</v>
      </c>
      <c r="AK54" s="116">
        <f t="shared" si="24"/>
        <v>0</v>
      </c>
      <c r="AL54" s="75" t="str">
        <f t="shared" si="25"/>
        <v xml:space="preserve"> </v>
      </c>
      <c r="AM54" s="75" t="str">
        <f t="shared" si="26"/>
        <v xml:space="preserve"> </v>
      </c>
      <c r="AN54" s="75" t="str">
        <f t="shared" si="27"/>
        <v xml:space="preserve"> </v>
      </c>
      <c r="AO54" s="75" t="str">
        <f t="shared" si="28"/>
        <v xml:space="preserve"> </v>
      </c>
      <c r="AP54" s="116">
        <f t="shared" si="29"/>
        <v>0</v>
      </c>
      <c r="AQ54" s="116">
        <f t="shared" si="30"/>
        <v>0</v>
      </c>
      <c r="AR54" s="116">
        <f t="shared" si="31"/>
        <v>0</v>
      </c>
      <c r="AS54" s="116">
        <f t="shared" si="32"/>
        <v>0</v>
      </c>
    </row>
    <row r="55" spans="1:45" s="127" customFormat="1" ht="25.5">
      <c r="A55" s="232" t="s">
        <v>44</v>
      </c>
      <c r="B55" s="375">
        <v>115879</v>
      </c>
      <c r="C55" s="376">
        <v>101443</v>
      </c>
      <c r="D55" s="375"/>
      <c r="E55" s="116">
        <f t="shared" si="0"/>
        <v>217322</v>
      </c>
      <c r="F55" s="126">
        <f t="shared" si="33"/>
        <v>115879000</v>
      </c>
      <c r="G55" s="126">
        <f t="shared" si="34"/>
        <v>101443000</v>
      </c>
      <c r="H55" s="126">
        <f t="shared" si="35"/>
        <v>0</v>
      </c>
      <c r="I55" s="116">
        <f t="shared" si="36"/>
        <v>217322000</v>
      </c>
      <c r="J55" s="126">
        <f>+'CY-CHD''S (ALL FUNDS)'!F1106</f>
        <v>36276310</v>
      </c>
      <c r="K55" s="126">
        <f>+'CY-CHD''S (ALL FUNDS)'!G1106</f>
        <v>22132000</v>
      </c>
      <c r="L55" s="126">
        <f>+'CY-CHD''S (ALL FUNDS)'!H1106</f>
        <v>0</v>
      </c>
      <c r="M55" s="116">
        <f t="shared" si="7"/>
        <v>58408310</v>
      </c>
      <c r="N55" s="126"/>
      <c r="O55" s="126"/>
      <c r="P55" s="126"/>
      <c r="Q55" s="116">
        <f t="shared" si="9"/>
        <v>0</v>
      </c>
      <c r="R55" s="116">
        <f t="shared" si="10"/>
        <v>36276310</v>
      </c>
      <c r="S55" s="116">
        <f t="shared" si="11"/>
        <v>22132000</v>
      </c>
      <c r="T55" s="116">
        <f t="shared" si="12"/>
        <v>0</v>
      </c>
      <c r="U55" s="116">
        <f t="shared" si="13"/>
        <v>58408310</v>
      </c>
      <c r="V55" s="126">
        <f>+'CY-CHD''S (ALL FUNDS)'!J1106</f>
        <v>37312128.739999995</v>
      </c>
      <c r="W55" s="126">
        <f>+'CY-CHD''S (ALL FUNDS)'!K1106</f>
        <v>20704544.120000001</v>
      </c>
      <c r="X55" s="126">
        <f>+'CY-CHD''S (ALL FUNDS)'!L1106</f>
        <v>0</v>
      </c>
      <c r="Y55" s="116">
        <f t="shared" si="15"/>
        <v>58016672.859999999</v>
      </c>
      <c r="Z55" s="126">
        <f>+'CY-CHD''S (ALL FUNDS)'!J1114</f>
        <v>429927</v>
      </c>
      <c r="AA55" s="126">
        <f>+'CY-CHD''S (ALL FUNDS)'!K1114</f>
        <v>0</v>
      </c>
      <c r="AB55" s="126">
        <f>+'CY-CHD''S (ALL FUNDS)'!L1114</f>
        <v>0</v>
      </c>
      <c r="AC55" s="116">
        <f t="shared" si="16"/>
        <v>429927</v>
      </c>
      <c r="AD55" s="116">
        <f t="shared" si="17"/>
        <v>37742055.739999995</v>
      </c>
      <c r="AE55" s="116">
        <f t="shared" si="18"/>
        <v>20704544.120000001</v>
      </c>
      <c r="AF55" s="116">
        <f t="shared" si="19"/>
        <v>0</v>
      </c>
      <c r="AG55" s="116">
        <f t="shared" si="20"/>
        <v>58446599.859999999</v>
      </c>
      <c r="AH55" s="116">
        <f t="shared" si="21"/>
        <v>-1465745.7399999946</v>
      </c>
      <c r="AI55" s="116">
        <f t="shared" si="22"/>
        <v>1427455.879999999</v>
      </c>
      <c r="AJ55" s="116">
        <f t="shared" si="23"/>
        <v>0</v>
      </c>
      <c r="AK55" s="116">
        <f t="shared" si="24"/>
        <v>-38289.859999995679</v>
      </c>
      <c r="AL55" s="75">
        <f t="shared" si="25"/>
        <v>1.0404050395423348</v>
      </c>
      <c r="AM55" s="75">
        <f t="shared" si="26"/>
        <v>0.935502626061811</v>
      </c>
      <c r="AN55" s="75" t="str">
        <f t="shared" si="27"/>
        <v xml:space="preserve"> </v>
      </c>
      <c r="AO55" s="75">
        <f t="shared" si="28"/>
        <v>1.0006555550057861</v>
      </c>
      <c r="AP55" s="116">
        <f t="shared" si="29"/>
        <v>79602690</v>
      </c>
      <c r="AQ55" s="116">
        <f t="shared" si="30"/>
        <v>79311000</v>
      </c>
      <c r="AR55" s="116">
        <f t="shared" si="31"/>
        <v>0</v>
      </c>
      <c r="AS55" s="116">
        <f t="shared" si="32"/>
        <v>158913690</v>
      </c>
    </row>
    <row r="56" spans="1:45" s="127" customFormat="1">
      <c r="A56" s="126" t="s">
        <v>45</v>
      </c>
      <c r="B56" s="375">
        <v>4709</v>
      </c>
      <c r="C56" s="376">
        <v>8232</v>
      </c>
      <c r="D56" s="375"/>
      <c r="E56" s="116">
        <f t="shared" si="0"/>
        <v>12941</v>
      </c>
      <c r="F56" s="126">
        <f t="shared" si="33"/>
        <v>4709000</v>
      </c>
      <c r="G56" s="126">
        <f t="shared" si="34"/>
        <v>8232000</v>
      </c>
      <c r="H56" s="126">
        <f t="shared" si="35"/>
        <v>0</v>
      </c>
      <c r="I56" s="116">
        <f t="shared" si="36"/>
        <v>12941000</v>
      </c>
      <c r="J56" s="126">
        <f>+'CY-CHD''S (ALL FUNDS)'!F1118</f>
        <v>0</v>
      </c>
      <c r="K56" s="126">
        <f>+'CY-CHD''S (ALL FUNDS)'!G1118</f>
        <v>0</v>
      </c>
      <c r="L56" s="126">
        <f>+'CY-CHD''S (ALL FUNDS)'!H1118</f>
        <v>0</v>
      </c>
      <c r="M56" s="116">
        <f t="shared" si="7"/>
        <v>0</v>
      </c>
      <c r="N56" s="126"/>
      <c r="O56" s="126"/>
      <c r="P56" s="126"/>
      <c r="Q56" s="116">
        <f t="shared" si="9"/>
        <v>0</v>
      </c>
      <c r="R56" s="116">
        <f t="shared" si="10"/>
        <v>0</v>
      </c>
      <c r="S56" s="116">
        <f t="shared" si="11"/>
        <v>0</v>
      </c>
      <c r="T56" s="116">
        <f t="shared" si="12"/>
        <v>0</v>
      </c>
      <c r="U56" s="116">
        <f t="shared" si="13"/>
        <v>0</v>
      </c>
      <c r="V56" s="126">
        <f>+'CY-CHD''S (ALL FUNDS)'!J1118</f>
        <v>0</v>
      </c>
      <c r="W56" s="126">
        <f>+'CY-CHD''S (ALL FUNDS)'!K1118</f>
        <v>0</v>
      </c>
      <c r="X56" s="126">
        <f>+'CY-CHD''S (ALL FUNDS)'!L1118</f>
        <v>0</v>
      </c>
      <c r="Y56" s="116">
        <f t="shared" si="15"/>
        <v>0</v>
      </c>
      <c r="Z56" s="126">
        <f>+'CY-CHD''S (ALL FUNDS)'!J1126</f>
        <v>29644400.640000001</v>
      </c>
      <c r="AA56" s="126">
        <f>+'CY-CHD''S (ALL FUNDS)'!K1126</f>
        <v>0</v>
      </c>
      <c r="AB56" s="126">
        <f>+'CY-CHD''S (ALL FUNDS)'!L1126</f>
        <v>0</v>
      </c>
      <c r="AC56" s="116">
        <f t="shared" si="16"/>
        <v>29644400.640000001</v>
      </c>
      <c r="AD56" s="116">
        <f t="shared" si="17"/>
        <v>29644400.640000001</v>
      </c>
      <c r="AE56" s="116">
        <f t="shared" si="18"/>
        <v>0</v>
      </c>
      <c r="AF56" s="116">
        <f t="shared" si="19"/>
        <v>0</v>
      </c>
      <c r="AG56" s="116">
        <f t="shared" si="20"/>
        <v>29644400.640000001</v>
      </c>
      <c r="AH56" s="116">
        <f t="shared" si="21"/>
        <v>-29644400.640000001</v>
      </c>
      <c r="AI56" s="116">
        <f t="shared" si="22"/>
        <v>0</v>
      </c>
      <c r="AJ56" s="116">
        <f t="shared" si="23"/>
        <v>0</v>
      </c>
      <c r="AK56" s="116">
        <f t="shared" si="24"/>
        <v>-29644400.640000001</v>
      </c>
      <c r="AL56" s="75" t="str">
        <f t="shared" si="25"/>
        <v xml:space="preserve"> </v>
      </c>
      <c r="AM56" s="75" t="str">
        <f t="shared" si="26"/>
        <v xml:space="preserve"> </v>
      </c>
      <c r="AN56" s="75" t="str">
        <f t="shared" si="27"/>
        <v xml:space="preserve"> </v>
      </c>
      <c r="AO56" s="75" t="str">
        <f t="shared" si="28"/>
        <v xml:space="preserve"> </v>
      </c>
      <c r="AP56" s="116">
        <f t="shared" si="29"/>
        <v>4709000</v>
      </c>
      <c r="AQ56" s="116">
        <f t="shared" si="30"/>
        <v>8232000</v>
      </c>
      <c r="AR56" s="116">
        <f t="shared" si="31"/>
        <v>0</v>
      </c>
      <c r="AS56" s="116">
        <f t="shared" si="32"/>
        <v>12941000</v>
      </c>
    </row>
    <row r="57" spans="1:45" s="127" customFormat="1">
      <c r="A57" s="126" t="s">
        <v>46</v>
      </c>
      <c r="B57" s="375">
        <v>4644</v>
      </c>
      <c r="C57" s="376">
        <v>8231</v>
      </c>
      <c r="D57" s="375"/>
      <c r="E57" s="116">
        <f t="shared" si="0"/>
        <v>12875</v>
      </c>
      <c r="F57" s="126">
        <f t="shared" si="33"/>
        <v>4644000</v>
      </c>
      <c r="G57" s="126">
        <f t="shared" si="34"/>
        <v>8231000</v>
      </c>
      <c r="H57" s="126">
        <f t="shared" si="35"/>
        <v>0</v>
      </c>
      <c r="I57" s="116">
        <f t="shared" si="36"/>
        <v>12875000</v>
      </c>
      <c r="J57" s="126">
        <f>+'CY-CHD''S (ALL FUNDS)'!F1130</f>
        <v>3829013.08</v>
      </c>
      <c r="K57" s="126">
        <f>+'CY-CHD''S (ALL FUNDS)'!G1130</f>
        <v>0</v>
      </c>
      <c r="L57" s="126">
        <f>+'CY-CHD''S (ALL FUNDS)'!H1130</f>
        <v>0</v>
      </c>
      <c r="M57" s="116">
        <f t="shared" si="7"/>
        <v>3829013.08</v>
      </c>
      <c r="N57" s="126"/>
      <c r="O57" s="126"/>
      <c r="P57" s="126"/>
      <c r="Q57" s="116">
        <f t="shared" si="9"/>
        <v>0</v>
      </c>
      <c r="R57" s="116">
        <f t="shared" si="10"/>
        <v>3829013.08</v>
      </c>
      <c r="S57" s="116">
        <f t="shared" si="11"/>
        <v>0</v>
      </c>
      <c r="T57" s="116">
        <f t="shared" si="12"/>
        <v>0</v>
      </c>
      <c r="U57" s="116">
        <f t="shared" si="13"/>
        <v>3829013.08</v>
      </c>
      <c r="V57" s="126">
        <f>+'CY-CHD''S (ALL FUNDS)'!J1130</f>
        <v>3829009.6399999997</v>
      </c>
      <c r="W57" s="126">
        <f>+'CY-CHD''S (ALL FUNDS)'!K1130</f>
        <v>0</v>
      </c>
      <c r="X57" s="126">
        <f>+'CY-CHD''S (ALL FUNDS)'!L1130</f>
        <v>0</v>
      </c>
      <c r="Y57" s="116">
        <f t="shared" si="15"/>
        <v>3829009.6399999997</v>
      </c>
      <c r="Z57" s="126">
        <f>+'CY-CHD''S (ALL FUNDS)'!J1138</f>
        <v>4988569.33</v>
      </c>
      <c r="AA57" s="126">
        <f>+'CY-CHD''S (ALL FUNDS)'!K1138</f>
        <v>4034384</v>
      </c>
      <c r="AB57" s="126">
        <f>+'CY-CHD''S (ALL FUNDS)'!L1138</f>
        <v>0</v>
      </c>
      <c r="AC57" s="116">
        <f t="shared" si="16"/>
        <v>9022953.3300000001</v>
      </c>
      <c r="AD57" s="116">
        <f t="shared" si="17"/>
        <v>8817578.9699999988</v>
      </c>
      <c r="AE57" s="116">
        <f t="shared" si="18"/>
        <v>4034384</v>
      </c>
      <c r="AF57" s="116">
        <f t="shared" si="19"/>
        <v>0</v>
      </c>
      <c r="AG57" s="116">
        <f t="shared" si="20"/>
        <v>12851962.969999999</v>
      </c>
      <c r="AH57" s="116">
        <f t="shared" si="21"/>
        <v>-4988565.8899999987</v>
      </c>
      <c r="AI57" s="116">
        <f t="shared" si="22"/>
        <v>-4034384</v>
      </c>
      <c r="AJ57" s="116">
        <f t="shared" si="23"/>
        <v>0</v>
      </c>
      <c r="AK57" s="116">
        <f t="shared" si="24"/>
        <v>-9022949.8899999987</v>
      </c>
      <c r="AL57" s="75">
        <f t="shared" si="25"/>
        <v>2.3028333374092309</v>
      </c>
      <c r="AM57" s="75" t="str">
        <f t="shared" si="26"/>
        <v xml:space="preserve"> </v>
      </c>
      <c r="AN57" s="75" t="str">
        <f t="shared" si="27"/>
        <v xml:space="preserve"> </v>
      </c>
      <c r="AO57" s="75">
        <f t="shared" si="28"/>
        <v>3.3564688084063685</v>
      </c>
      <c r="AP57" s="116">
        <f t="shared" si="29"/>
        <v>814986.91999999993</v>
      </c>
      <c r="AQ57" s="116">
        <f t="shared" si="30"/>
        <v>8231000</v>
      </c>
      <c r="AR57" s="116">
        <f t="shared" si="31"/>
        <v>0</v>
      </c>
      <c r="AS57" s="116">
        <f t="shared" si="32"/>
        <v>9045986.9199999999</v>
      </c>
    </row>
    <row r="58" spans="1:45">
      <c r="A58" s="116" t="s">
        <v>47</v>
      </c>
      <c r="B58" s="370">
        <v>26417</v>
      </c>
      <c r="C58" s="373">
        <v>22622</v>
      </c>
      <c r="D58" s="370"/>
      <c r="E58" s="116">
        <f t="shared" si="0"/>
        <v>49039</v>
      </c>
      <c r="F58" s="116">
        <f t="shared" si="33"/>
        <v>26417000</v>
      </c>
      <c r="G58" s="116">
        <f t="shared" si="34"/>
        <v>22622000</v>
      </c>
      <c r="H58" s="116">
        <f t="shared" si="35"/>
        <v>0</v>
      </c>
      <c r="I58" s="116">
        <f t="shared" si="36"/>
        <v>49039000</v>
      </c>
      <c r="J58" s="116">
        <v>23027000</v>
      </c>
      <c r="K58" s="116">
        <v>22622000</v>
      </c>
      <c r="L58" s="116">
        <v>0</v>
      </c>
      <c r="M58" s="116">
        <f t="shared" si="7"/>
        <v>45649000</v>
      </c>
      <c r="N58" s="116">
        <f>-+'OSEC-CY'!H171</f>
        <v>0</v>
      </c>
      <c r="O58" s="116">
        <f>-+'OSEC-CY'!H172</f>
        <v>0</v>
      </c>
      <c r="P58" s="116">
        <f>-+'OSEC-CY'!H173</f>
        <v>0</v>
      </c>
      <c r="Q58" s="116">
        <f t="shared" si="9"/>
        <v>0</v>
      </c>
      <c r="R58" s="116">
        <f t="shared" si="10"/>
        <v>23027000</v>
      </c>
      <c r="S58" s="116">
        <f t="shared" si="11"/>
        <v>22622000</v>
      </c>
      <c r="T58" s="116">
        <f t="shared" si="12"/>
        <v>0</v>
      </c>
      <c r="U58" s="116">
        <f t="shared" si="13"/>
        <v>45649000</v>
      </c>
      <c r="V58" s="116">
        <f>+'OSEC-CY'!I171</f>
        <v>5804762.8799999999</v>
      </c>
      <c r="W58" s="116">
        <f>+'OSEC-CY'!I172</f>
        <v>2283497.9</v>
      </c>
      <c r="X58" s="116">
        <f>+'OSEC-CY'!I173</f>
        <v>0</v>
      </c>
      <c r="Y58" s="116">
        <f t="shared" si="15"/>
        <v>8088260.7799999993</v>
      </c>
      <c r="Z58" s="116"/>
      <c r="AA58" s="116"/>
      <c r="AB58" s="116"/>
      <c r="AC58" s="116">
        <f t="shared" si="16"/>
        <v>0</v>
      </c>
      <c r="AD58" s="116">
        <f t="shared" si="17"/>
        <v>5804762.8799999999</v>
      </c>
      <c r="AE58" s="116">
        <f t="shared" si="18"/>
        <v>2283497.9</v>
      </c>
      <c r="AF58" s="116">
        <f t="shared" si="19"/>
        <v>0</v>
      </c>
      <c r="AG58" s="116">
        <f t="shared" si="20"/>
        <v>8088260.7799999993</v>
      </c>
      <c r="AH58" s="116">
        <f t="shared" si="21"/>
        <v>17222237.120000001</v>
      </c>
      <c r="AI58" s="116">
        <f t="shared" si="22"/>
        <v>20338502.100000001</v>
      </c>
      <c r="AJ58" s="116">
        <f t="shared" si="23"/>
        <v>0</v>
      </c>
      <c r="AK58" s="116">
        <f t="shared" si="24"/>
        <v>37560739.219999999</v>
      </c>
      <c r="AL58" s="75">
        <f t="shared" si="25"/>
        <v>0.25208506883224041</v>
      </c>
      <c r="AM58" s="75">
        <f t="shared" si="26"/>
        <v>0.10094146848200866</v>
      </c>
      <c r="AN58" s="75" t="str">
        <f t="shared" si="27"/>
        <v xml:space="preserve"> </v>
      </c>
      <c r="AO58" s="75">
        <f t="shared" si="28"/>
        <v>0.17718374509846874</v>
      </c>
      <c r="AP58" s="116">
        <f t="shared" si="29"/>
        <v>3390000</v>
      </c>
      <c r="AQ58" s="116">
        <f t="shared" si="30"/>
        <v>0</v>
      </c>
      <c r="AR58" s="116">
        <f t="shared" si="31"/>
        <v>0</v>
      </c>
      <c r="AS58" s="116">
        <f t="shared" si="32"/>
        <v>3390000</v>
      </c>
    </row>
    <row r="59" spans="1:45">
      <c r="A59" s="116" t="s">
        <v>48</v>
      </c>
      <c r="B59" s="370">
        <v>21723</v>
      </c>
      <c r="C59" s="373">
        <v>17076</v>
      </c>
      <c r="D59" s="370"/>
      <c r="E59" s="116">
        <f t="shared" si="0"/>
        <v>38799</v>
      </c>
      <c r="F59" s="116">
        <f t="shared" si="33"/>
        <v>21723000</v>
      </c>
      <c r="G59" s="116">
        <f t="shared" si="34"/>
        <v>17076000</v>
      </c>
      <c r="H59" s="116">
        <f t="shared" si="35"/>
        <v>0</v>
      </c>
      <c r="I59" s="116">
        <f t="shared" si="36"/>
        <v>38799000</v>
      </c>
      <c r="J59" s="116">
        <v>22290000</v>
      </c>
      <c r="K59" s="116">
        <v>17076000</v>
      </c>
      <c r="L59" s="116">
        <v>0</v>
      </c>
      <c r="M59" s="116">
        <f t="shared" si="7"/>
        <v>39366000</v>
      </c>
      <c r="N59" s="116">
        <f>-+'OSEC-CY'!H177</f>
        <v>0</v>
      </c>
      <c r="O59" s="116">
        <f>-+'OSEC-CY'!H178</f>
        <v>0</v>
      </c>
      <c r="P59" s="116">
        <f>-+'OSEC-CY'!H179</f>
        <v>0</v>
      </c>
      <c r="Q59" s="116">
        <f t="shared" si="9"/>
        <v>0</v>
      </c>
      <c r="R59" s="116">
        <f t="shared" si="10"/>
        <v>22290000</v>
      </c>
      <c r="S59" s="116">
        <f t="shared" si="11"/>
        <v>17076000</v>
      </c>
      <c r="T59" s="116">
        <f t="shared" si="12"/>
        <v>0</v>
      </c>
      <c r="U59" s="116">
        <f t="shared" si="13"/>
        <v>39366000</v>
      </c>
      <c r="V59" s="116">
        <f>+'OSEC-CY'!I177</f>
        <v>5580037.3000000007</v>
      </c>
      <c r="W59" s="116">
        <f>+'OSEC-CY'!I178</f>
        <v>1298708.24</v>
      </c>
      <c r="X59" s="116">
        <f>+'OSEC-CY'!I179</f>
        <v>0</v>
      </c>
      <c r="Y59" s="116">
        <f t="shared" si="15"/>
        <v>6878745.540000001</v>
      </c>
      <c r="Z59" s="116"/>
      <c r="AA59" s="116"/>
      <c r="AB59" s="116"/>
      <c r="AC59" s="116">
        <f t="shared" si="16"/>
        <v>0</v>
      </c>
      <c r="AD59" s="116">
        <f t="shared" si="17"/>
        <v>5580037.3000000007</v>
      </c>
      <c r="AE59" s="116">
        <f t="shared" si="18"/>
        <v>1298708.24</v>
      </c>
      <c r="AF59" s="116">
        <f t="shared" si="19"/>
        <v>0</v>
      </c>
      <c r="AG59" s="116">
        <f t="shared" si="20"/>
        <v>6878745.540000001</v>
      </c>
      <c r="AH59" s="116">
        <f t="shared" si="21"/>
        <v>16709962.699999999</v>
      </c>
      <c r="AI59" s="116">
        <f t="shared" si="22"/>
        <v>15777291.76</v>
      </c>
      <c r="AJ59" s="116">
        <f t="shared" si="23"/>
        <v>0</v>
      </c>
      <c r="AK59" s="116">
        <f t="shared" si="24"/>
        <v>32487254.460000001</v>
      </c>
      <c r="AL59" s="75">
        <f t="shared" si="25"/>
        <v>0.25033814715118891</v>
      </c>
      <c r="AM59" s="75">
        <f t="shared" si="26"/>
        <v>7.6054593581635049E-2</v>
      </c>
      <c r="AN59" s="75" t="str">
        <f t="shared" si="27"/>
        <v xml:space="preserve"> </v>
      </c>
      <c r="AO59" s="75">
        <f t="shared" si="28"/>
        <v>0.17473823959762233</v>
      </c>
      <c r="AP59" s="116">
        <f t="shared" si="29"/>
        <v>-567000</v>
      </c>
      <c r="AQ59" s="116">
        <f t="shared" si="30"/>
        <v>0</v>
      </c>
      <c r="AR59" s="116">
        <f t="shared" si="31"/>
        <v>0</v>
      </c>
      <c r="AS59" s="116">
        <f t="shared" si="32"/>
        <v>-567000</v>
      </c>
    </row>
    <row r="60" spans="1:45" s="127" customFormat="1">
      <c r="A60" s="126" t="s">
        <v>49</v>
      </c>
      <c r="B60" s="375">
        <v>68080</v>
      </c>
      <c r="C60" s="376">
        <v>28959</v>
      </c>
      <c r="D60" s="375"/>
      <c r="E60" s="116">
        <f t="shared" si="0"/>
        <v>97039</v>
      </c>
      <c r="F60" s="126">
        <f t="shared" si="33"/>
        <v>68080000</v>
      </c>
      <c r="G60" s="126">
        <f t="shared" si="34"/>
        <v>28959000</v>
      </c>
      <c r="H60" s="126">
        <f t="shared" si="35"/>
        <v>0</v>
      </c>
      <c r="I60" s="116">
        <f t="shared" si="36"/>
        <v>97039000</v>
      </c>
      <c r="J60" s="126">
        <f>+'CY-CHD''S (ALL FUNDS)'!F1145</f>
        <v>11623403</v>
      </c>
      <c r="K60" s="126">
        <f>+'CY-CHD''S (ALL FUNDS)'!G1145</f>
        <v>0</v>
      </c>
      <c r="L60" s="126">
        <f>+'CY-CHD''S (ALL FUNDS)'!H1145</f>
        <v>0</v>
      </c>
      <c r="M60" s="116">
        <f t="shared" si="7"/>
        <v>11623403</v>
      </c>
      <c r="N60" s="126"/>
      <c r="O60" s="126"/>
      <c r="P60" s="126"/>
      <c r="Q60" s="116">
        <f t="shared" si="9"/>
        <v>0</v>
      </c>
      <c r="R60" s="116">
        <f t="shared" si="10"/>
        <v>11623403</v>
      </c>
      <c r="S60" s="116">
        <f t="shared" si="11"/>
        <v>0</v>
      </c>
      <c r="T60" s="116">
        <f t="shared" si="12"/>
        <v>0</v>
      </c>
      <c r="U60" s="116">
        <f t="shared" si="13"/>
        <v>11623403</v>
      </c>
      <c r="V60" s="126">
        <f>+'CY-CHD''S (ALL FUNDS)'!J1145</f>
        <v>11543399.82</v>
      </c>
      <c r="W60" s="126">
        <f>+'CY-CHD''S (ALL FUNDS)'!K1145</f>
        <v>0</v>
      </c>
      <c r="X60" s="126">
        <f>+'CY-CHD''S (ALL FUNDS)'!L1145</f>
        <v>0</v>
      </c>
      <c r="Y60" s="116">
        <f t="shared" si="15"/>
        <v>11543399.82</v>
      </c>
      <c r="Z60" s="126">
        <f>+'CY-CHD''S (ALL FUNDS)'!J1154</f>
        <v>192901131.78999999</v>
      </c>
      <c r="AA60" s="126">
        <f>+'CY-CHD''S (ALL FUNDS)'!K1154</f>
        <v>55234996.149999999</v>
      </c>
      <c r="AB60" s="126">
        <f>+'CY-CHD''S (ALL FUNDS)'!L1154</f>
        <v>0</v>
      </c>
      <c r="AC60" s="116">
        <f t="shared" si="16"/>
        <v>248136127.94</v>
      </c>
      <c r="AD60" s="116">
        <f t="shared" si="17"/>
        <v>204444531.60999998</v>
      </c>
      <c r="AE60" s="116">
        <f t="shared" si="18"/>
        <v>55234996.149999999</v>
      </c>
      <c r="AF60" s="116">
        <f t="shared" si="19"/>
        <v>0</v>
      </c>
      <c r="AG60" s="116">
        <f t="shared" si="20"/>
        <v>259679527.75999999</v>
      </c>
      <c r="AH60" s="116">
        <f t="shared" si="21"/>
        <v>-192821128.60999998</v>
      </c>
      <c r="AI60" s="116">
        <f t="shared" si="22"/>
        <v>-55234996.149999999</v>
      </c>
      <c r="AJ60" s="116">
        <f t="shared" si="23"/>
        <v>0</v>
      </c>
      <c r="AK60" s="116">
        <f t="shared" si="24"/>
        <v>-248056124.75999999</v>
      </c>
      <c r="AL60" s="75">
        <f t="shared" si="25"/>
        <v>17.589042693434958</v>
      </c>
      <c r="AM60" s="75" t="str">
        <f t="shared" si="26"/>
        <v xml:space="preserve"> </v>
      </c>
      <c r="AN60" s="75" t="str">
        <f t="shared" si="27"/>
        <v xml:space="preserve"> </v>
      </c>
      <c r="AO60" s="75">
        <f t="shared" si="28"/>
        <v>22.341093031016818</v>
      </c>
      <c r="AP60" s="116">
        <f t="shared" si="29"/>
        <v>56456597</v>
      </c>
      <c r="AQ60" s="116">
        <f t="shared" si="30"/>
        <v>28959000</v>
      </c>
      <c r="AR60" s="116">
        <f t="shared" si="31"/>
        <v>0</v>
      </c>
      <c r="AS60" s="116">
        <f t="shared" si="32"/>
        <v>85415597</v>
      </c>
    </row>
    <row r="61" spans="1:45" ht="38.25">
      <c r="A61" s="121" t="s">
        <v>50</v>
      </c>
      <c r="B61" s="370">
        <v>0</v>
      </c>
      <c r="C61" s="374">
        <v>1000000</v>
      </c>
      <c r="D61" s="370"/>
      <c r="E61" s="116">
        <f t="shared" si="0"/>
        <v>1000000</v>
      </c>
      <c r="F61" s="116">
        <f t="shared" si="33"/>
        <v>0</v>
      </c>
      <c r="G61" s="116">
        <f t="shared" si="34"/>
        <v>1000000000</v>
      </c>
      <c r="H61" s="116">
        <f t="shared" si="35"/>
        <v>0</v>
      </c>
      <c r="I61" s="116">
        <f t="shared" si="36"/>
        <v>1000000000</v>
      </c>
      <c r="J61" s="116">
        <v>0</v>
      </c>
      <c r="K61" s="116">
        <v>1000000000</v>
      </c>
      <c r="L61" s="116">
        <v>0</v>
      </c>
      <c r="M61" s="116">
        <f t="shared" si="7"/>
        <v>1000000000</v>
      </c>
      <c r="N61" s="116">
        <f>-+'OSEC-CY'!H183</f>
        <v>0</v>
      </c>
      <c r="O61" s="116">
        <f>-+'OSEC-CY'!H184</f>
        <v>-12209086</v>
      </c>
      <c r="P61" s="116">
        <f>-+'OSEC-CY'!H185</f>
        <v>0</v>
      </c>
      <c r="Q61" s="116">
        <f t="shared" si="9"/>
        <v>-12209086</v>
      </c>
      <c r="R61" s="116">
        <f t="shared" si="10"/>
        <v>0</v>
      </c>
      <c r="S61" s="116">
        <f t="shared" si="11"/>
        <v>987790914</v>
      </c>
      <c r="T61" s="116">
        <f t="shared" si="12"/>
        <v>0</v>
      </c>
      <c r="U61" s="116">
        <f t="shared" si="13"/>
        <v>987790914</v>
      </c>
      <c r="V61" s="116">
        <f>+'OSEC-CY'!I183</f>
        <v>0</v>
      </c>
      <c r="W61" s="116">
        <f>+'OSEC-CY'!I184</f>
        <v>5602438.6600000001</v>
      </c>
      <c r="X61" s="116">
        <f>+'OSEC-CY'!I185</f>
        <v>0</v>
      </c>
      <c r="Y61" s="116">
        <f t="shared" si="15"/>
        <v>5602438.6600000001</v>
      </c>
      <c r="Z61" s="116"/>
      <c r="AA61" s="116"/>
      <c r="AB61" s="116"/>
      <c r="AC61" s="116">
        <f t="shared" si="16"/>
        <v>0</v>
      </c>
      <c r="AD61" s="116">
        <f t="shared" si="17"/>
        <v>0</v>
      </c>
      <c r="AE61" s="116">
        <f t="shared" si="18"/>
        <v>5602438.6600000001</v>
      </c>
      <c r="AF61" s="116">
        <f t="shared" si="19"/>
        <v>0</v>
      </c>
      <c r="AG61" s="116">
        <f t="shared" si="20"/>
        <v>5602438.6600000001</v>
      </c>
      <c r="AH61" s="116">
        <f t="shared" si="21"/>
        <v>0</v>
      </c>
      <c r="AI61" s="116">
        <f t="shared" si="22"/>
        <v>982188475.34000003</v>
      </c>
      <c r="AJ61" s="116">
        <f t="shared" si="23"/>
        <v>0</v>
      </c>
      <c r="AK61" s="116">
        <f t="shared" si="24"/>
        <v>982188475.34000003</v>
      </c>
      <c r="AL61" s="75" t="str">
        <f t="shared" si="25"/>
        <v xml:space="preserve"> </v>
      </c>
      <c r="AM61" s="75">
        <f t="shared" si="26"/>
        <v>5.6716847468390461E-3</v>
      </c>
      <c r="AN61" s="75" t="str">
        <f t="shared" si="27"/>
        <v xml:space="preserve"> </v>
      </c>
      <c r="AO61" s="75">
        <f t="shared" si="28"/>
        <v>5.6716847468390461E-3</v>
      </c>
      <c r="AP61" s="116">
        <f t="shared" si="29"/>
        <v>0</v>
      </c>
      <c r="AQ61" s="116">
        <f t="shared" si="30"/>
        <v>0</v>
      </c>
      <c r="AR61" s="116">
        <f t="shared" si="31"/>
        <v>0</v>
      </c>
      <c r="AS61" s="116">
        <f t="shared" si="32"/>
        <v>0</v>
      </c>
    </row>
    <row r="62" spans="1:45">
      <c r="A62" s="74"/>
      <c r="B62" s="370"/>
      <c r="C62" s="370"/>
      <c r="D62" s="370"/>
      <c r="E62" s="116">
        <f t="shared" si="0"/>
        <v>0</v>
      </c>
      <c r="F62" s="116"/>
      <c r="G62" s="116"/>
      <c r="H62" s="116"/>
      <c r="I62" s="116">
        <f t="shared" si="36"/>
        <v>0</v>
      </c>
      <c r="J62" s="116"/>
      <c r="K62" s="116"/>
      <c r="L62" s="116"/>
      <c r="M62" s="116">
        <f t="shared" si="7"/>
        <v>0</v>
      </c>
      <c r="N62" s="116"/>
      <c r="O62" s="116"/>
      <c r="P62" s="116"/>
      <c r="Q62" s="116">
        <f t="shared" si="9"/>
        <v>0</v>
      </c>
      <c r="R62" s="116">
        <f t="shared" si="10"/>
        <v>0</v>
      </c>
      <c r="S62" s="116">
        <f t="shared" si="11"/>
        <v>0</v>
      </c>
      <c r="T62" s="116">
        <f t="shared" si="12"/>
        <v>0</v>
      </c>
      <c r="U62" s="116">
        <f t="shared" si="13"/>
        <v>0</v>
      </c>
      <c r="V62" s="116"/>
      <c r="W62" s="116"/>
      <c r="X62" s="116"/>
      <c r="Y62" s="116">
        <f t="shared" si="15"/>
        <v>0</v>
      </c>
      <c r="Z62" s="116"/>
      <c r="AA62" s="116"/>
      <c r="AB62" s="116"/>
      <c r="AC62" s="116">
        <f t="shared" si="16"/>
        <v>0</v>
      </c>
      <c r="AD62" s="116">
        <f t="shared" si="17"/>
        <v>0</v>
      </c>
      <c r="AE62" s="116">
        <f t="shared" si="18"/>
        <v>0</v>
      </c>
      <c r="AF62" s="116">
        <f t="shared" si="19"/>
        <v>0</v>
      </c>
      <c r="AG62" s="116">
        <f t="shared" si="20"/>
        <v>0</v>
      </c>
      <c r="AH62" s="116">
        <f t="shared" si="21"/>
        <v>0</v>
      </c>
      <c r="AI62" s="116">
        <f t="shared" si="22"/>
        <v>0</v>
      </c>
      <c r="AJ62" s="116">
        <f t="shared" si="23"/>
        <v>0</v>
      </c>
      <c r="AK62" s="116">
        <f t="shared" si="24"/>
        <v>0</v>
      </c>
      <c r="AL62" s="75" t="str">
        <f t="shared" si="25"/>
        <v xml:space="preserve"> </v>
      </c>
      <c r="AM62" s="75" t="str">
        <f t="shared" si="26"/>
        <v xml:space="preserve"> </v>
      </c>
      <c r="AN62" s="75" t="str">
        <f t="shared" si="27"/>
        <v xml:space="preserve"> </v>
      </c>
      <c r="AO62" s="75" t="str">
        <f t="shared" si="28"/>
        <v xml:space="preserve"> </v>
      </c>
      <c r="AP62" s="116">
        <f t="shared" si="29"/>
        <v>0</v>
      </c>
      <c r="AQ62" s="116">
        <f t="shared" si="30"/>
        <v>0</v>
      </c>
      <c r="AR62" s="116">
        <f t="shared" si="31"/>
        <v>0</v>
      </c>
      <c r="AS62" s="116">
        <f t="shared" si="32"/>
        <v>0</v>
      </c>
    </row>
    <row r="63" spans="1:45" s="137" customFormat="1">
      <c r="A63" s="190" t="s">
        <v>51</v>
      </c>
      <c r="B63" s="371">
        <f t="shared" ref="B63:D63" si="45">SUM(B64:B84)+B117+B103</f>
        <v>2618259</v>
      </c>
      <c r="C63" s="371">
        <f t="shared" si="45"/>
        <v>6985612</v>
      </c>
      <c r="D63" s="371">
        <f t="shared" si="45"/>
        <v>7167527</v>
      </c>
      <c r="E63" s="116">
        <f t="shared" si="0"/>
        <v>16771398</v>
      </c>
      <c r="F63" s="133">
        <f>SUM(F64:F84)+SUM(F104:F127)</f>
        <v>2618259000</v>
      </c>
      <c r="G63" s="133">
        <f t="shared" ref="G63:AB63" si="46">SUM(G64:G84)+SUM(G104:G127)</f>
        <v>6985612000</v>
      </c>
      <c r="H63" s="133">
        <f t="shared" si="46"/>
        <v>7167527000</v>
      </c>
      <c r="I63" s="116">
        <f t="shared" si="36"/>
        <v>16771398000</v>
      </c>
      <c r="J63" s="133">
        <v>2567659000</v>
      </c>
      <c r="K63" s="133">
        <v>7906488000</v>
      </c>
      <c r="L63" s="133">
        <v>0</v>
      </c>
      <c r="M63" s="116">
        <f t="shared" si="7"/>
        <v>10474147000</v>
      </c>
      <c r="N63" s="133">
        <f>SUM(N64:N84)+SUM(N104:N127)</f>
        <v>105312795.56</v>
      </c>
      <c r="O63" s="133">
        <f>SUM(O64:O84)+SUM(O104:O127)</f>
        <v>-81223692</v>
      </c>
      <c r="P63" s="133">
        <f>SUM(P64:P84)+SUM(P104:P127)</f>
        <v>226700000</v>
      </c>
      <c r="Q63" s="116">
        <f t="shared" si="9"/>
        <v>250789103.56</v>
      </c>
      <c r="R63" s="116">
        <f t="shared" si="10"/>
        <v>2672971795.5599999</v>
      </c>
      <c r="S63" s="116">
        <f t="shared" si="11"/>
        <v>7825264308</v>
      </c>
      <c r="T63" s="116">
        <f t="shared" si="12"/>
        <v>226700000</v>
      </c>
      <c r="U63" s="116">
        <f t="shared" si="13"/>
        <v>10724936103.559999</v>
      </c>
      <c r="V63" s="133">
        <f t="shared" si="46"/>
        <v>307279590.47000003</v>
      </c>
      <c r="W63" s="133">
        <f t="shared" ref="W63:X63" si="47">SUM(W64:W84)+SUM(W104:W127)</f>
        <v>697728732.24000001</v>
      </c>
      <c r="X63" s="133">
        <f t="shared" si="47"/>
        <v>0</v>
      </c>
      <c r="Y63" s="116">
        <f t="shared" si="15"/>
        <v>1005008322.71</v>
      </c>
      <c r="Z63" s="133">
        <f t="shared" si="46"/>
        <v>104808523.93000001</v>
      </c>
      <c r="AA63" s="133">
        <f t="shared" si="46"/>
        <v>62751883.00999999</v>
      </c>
      <c r="AB63" s="133">
        <f t="shared" si="46"/>
        <v>0</v>
      </c>
      <c r="AC63" s="116">
        <f t="shared" si="16"/>
        <v>167560406.94</v>
      </c>
      <c r="AD63" s="116">
        <f t="shared" si="17"/>
        <v>412088114.40000004</v>
      </c>
      <c r="AE63" s="116">
        <f t="shared" si="18"/>
        <v>760480615.25</v>
      </c>
      <c r="AF63" s="116">
        <f t="shared" si="19"/>
        <v>0</v>
      </c>
      <c r="AG63" s="116">
        <f t="shared" si="20"/>
        <v>1172568729.6500001</v>
      </c>
      <c r="AH63" s="116">
        <f t="shared" si="21"/>
        <v>2260883681.1599998</v>
      </c>
      <c r="AI63" s="116">
        <f t="shared" si="22"/>
        <v>7064783692.75</v>
      </c>
      <c r="AJ63" s="116">
        <f t="shared" si="23"/>
        <v>226700000</v>
      </c>
      <c r="AK63" s="116">
        <f t="shared" si="24"/>
        <v>9552367373.9099998</v>
      </c>
      <c r="AL63" s="75">
        <f t="shared" si="25"/>
        <v>0.15416852324611441</v>
      </c>
      <c r="AM63" s="75">
        <f t="shared" si="26"/>
        <v>9.7182738539903127E-2</v>
      </c>
      <c r="AN63" s="75">
        <f t="shared" si="27"/>
        <v>0</v>
      </c>
      <c r="AO63" s="75">
        <f t="shared" si="28"/>
        <v>0.10933106904578961</v>
      </c>
      <c r="AP63" s="116">
        <f t="shared" si="29"/>
        <v>50600000</v>
      </c>
      <c r="AQ63" s="116">
        <f t="shared" si="30"/>
        <v>-920876000</v>
      </c>
      <c r="AR63" s="116">
        <f t="shared" si="31"/>
        <v>7167527000</v>
      </c>
      <c r="AS63" s="116">
        <f t="shared" si="32"/>
        <v>6297251000</v>
      </c>
    </row>
    <row r="64" spans="1:45">
      <c r="A64" s="116" t="s">
        <v>52</v>
      </c>
      <c r="B64" s="370">
        <v>13705</v>
      </c>
      <c r="C64" s="373">
        <v>124078</v>
      </c>
      <c r="D64" s="370"/>
      <c r="E64" s="116">
        <f t="shared" si="0"/>
        <v>137783</v>
      </c>
      <c r="F64" s="116">
        <f t="shared" si="33"/>
        <v>13705000</v>
      </c>
      <c r="G64" s="116">
        <f t="shared" si="34"/>
        <v>124078000</v>
      </c>
      <c r="H64" s="116">
        <f t="shared" si="35"/>
        <v>0</v>
      </c>
      <c r="I64" s="116">
        <f t="shared" si="36"/>
        <v>137783000</v>
      </c>
      <c r="J64" s="116">
        <v>12870000</v>
      </c>
      <c r="K64" s="116">
        <v>124078000</v>
      </c>
      <c r="L64" s="116">
        <v>0</v>
      </c>
      <c r="M64" s="116">
        <f t="shared" si="7"/>
        <v>136948000</v>
      </c>
      <c r="N64" s="116">
        <f>-+'OSEC-CY'!H189</f>
        <v>0</v>
      </c>
      <c r="O64" s="116">
        <f>-+'OSEC-CY'!H190</f>
        <v>0</v>
      </c>
      <c r="P64" s="116">
        <f>-+'OSEC-CY'!H191</f>
        <v>0</v>
      </c>
      <c r="Q64" s="116">
        <f t="shared" si="9"/>
        <v>0</v>
      </c>
      <c r="R64" s="116">
        <f t="shared" si="10"/>
        <v>12870000</v>
      </c>
      <c r="S64" s="116">
        <f t="shared" si="11"/>
        <v>124078000</v>
      </c>
      <c r="T64" s="116">
        <f t="shared" si="12"/>
        <v>0</v>
      </c>
      <c r="U64" s="116">
        <f t="shared" si="13"/>
        <v>136948000</v>
      </c>
      <c r="V64" s="116">
        <f>+'OSEC-CY'!I189</f>
        <v>3122148.14</v>
      </c>
      <c r="W64" s="116">
        <f>+'OSEC-CY'!I190</f>
        <v>2340493.79</v>
      </c>
      <c r="X64" s="116">
        <f>+'OSEC-CY'!I191</f>
        <v>0</v>
      </c>
      <c r="Y64" s="116">
        <f t="shared" si="15"/>
        <v>5462641.9299999997</v>
      </c>
      <c r="Z64" s="116"/>
      <c r="AA64" s="116"/>
      <c r="AB64" s="116"/>
      <c r="AC64" s="116">
        <f t="shared" si="16"/>
        <v>0</v>
      </c>
      <c r="AD64" s="116">
        <f t="shared" si="17"/>
        <v>3122148.14</v>
      </c>
      <c r="AE64" s="116">
        <f t="shared" si="18"/>
        <v>2340493.79</v>
      </c>
      <c r="AF64" s="116">
        <f t="shared" si="19"/>
        <v>0</v>
      </c>
      <c r="AG64" s="116">
        <f t="shared" si="20"/>
        <v>5462641.9299999997</v>
      </c>
      <c r="AH64" s="116">
        <f t="shared" si="21"/>
        <v>9747851.8599999994</v>
      </c>
      <c r="AI64" s="116">
        <f t="shared" si="22"/>
        <v>121737506.20999999</v>
      </c>
      <c r="AJ64" s="116">
        <f t="shared" si="23"/>
        <v>0</v>
      </c>
      <c r="AK64" s="116">
        <f t="shared" si="24"/>
        <v>131485358.06999999</v>
      </c>
      <c r="AL64" s="75">
        <f t="shared" si="25"/>
        <v>0.24259115306915308</v>
      </c>
      <c r="AM64" s="75">
        <f t="shared" si="26"/>
        <v>1.8863084430761297E-2</v>
      </c>
      <c r="AN64" s="75" t="str">
        <f t="shared" si="27"/>
        <v xml:space="preserve"> </v>
      </c>
      <c r="AO64" s="75">
        <f t="shared" si="28"/>
        <v>3.9888438896515464E-2</v>
      </c>
      <c r="AP64" s="116">
        <f t="shared" si="29"/>
        <v>835000</v>
      </c>
      <c r="AQ64" s="116">
        <f t="shared" si="30"/>
        <v>0</v>
      </c>
      <c r="AR64" s="116">
        <f t="shared" si="31"/>
        <v>0</v>
      </c>
      <c r="AS64" s="116">
        <f t="shared" si="32"/>
        <v>835000</v>
      </c>
    </row>
    <row r="65" spans="1:45">
      <c r="A65" s="116" t="s">
        <v>53</v>
      </c>
      <c r="B65" s="370">
        <v>0</v>
      </c>
      <c r="C65" s="373"/>
      <c r="D65" s="370"/>
      <c r="E65" s="116">
        <f t="shared" si="0"/>
        <v>0</v>
      </c>
      <c r="F65" s="116">
        <f t="shared" si="33"/>
        <v>0</v>
      </c>
      <c r="G65" s="116">
        <f t="shared" si="34"/>
        <v>0</v>
      </c>
      <c r="H65" s="116">
        <f t="shared" si="35"/>
        <v>0</v>
      </c>
      <c r="I65" s="116">
        <f t="shared" si="36"/>
        <v>0</v>
      </c>
      <c r="J65" s="116">
        <v>0</v>
      </c>
      <c r="K65" s="116">
        <v>0</v>
      </c>
      <c r="L65" s="116">
        <v>0</v>
      </c>
      <c r="M65" s="116">
        <f t="shared" si="7"/>
        <v>0</v>
      </c>
      <c r="N65" s="116"/>
      <c r="O65" s="116"/>
      <c r="P65" s="116"/>
      <c r="Q65" s="116">
        <f t="shared" si="9"/>
        <v>0</v>
      </c>
      <c r="R65" s="116">
        <f t="shared" si="10"/>
        <v>0</v>
      </c>
      <c r="S65" s="116">
        <f t="shared" si="11"/>
        <v>0</v>
      </c>
      <c r="T65" s="116">
        <f t="shared" si="12"/>
        <v>0</v>
      </c>
      <c r="U65" s="116">
        <f t="shared" si="13"/>
        <v>0</v>
      </c>
      <c r="V65" s="116"/>
      <c r="W65" s="116"/>
      <c r="X65" s="116"/>
      <c r="Y65" s="116">
        <f t="shared" si="15"/>
        <v>0</v>
      </c>
      <c r="Z65" s="116"/>
      <c r="AA65" s="116"/>
      <c r="AB65" s="116"/>
      <c r="AC65" s="116">
        <f t="shared" si="16"/>
        <v>0</v>
      </c>
      <c r="AD65" s="116">
        <f t="shared" si="17"/>
        <v>0</v>
      </c>
      <c r="AE65" s="116">
        <f t="shared" si="18"/>
        <v>0</v>
      </c>
      <c r="AF65" s="116">
        <f t="shared" si="19"/>
        <v>0</v>
      </c>
      <c r="AG65" s="116">
        <f t="shared" si="20"/>
        <v>0</v>
      </c>
      <c r="AH65" s="116">
        <f t="shared" si="21"/>
        <v>0</v>
      </c>
      <c r="AI65" s="116">
        <f t="shared" si="22"/>
        <v>0</v>
      </c>
      <c r="AJ65" s="116">
        <f t="shared" si="23"/>
        <v>0</v>
      </c>
      <c r="AK65" s="116">
        <f t="shared" si="24"/>
        <v>0</v>
      </c>
      <c r="AL65" s="75" t="str">
        <f t="shared" si="25"/>
        <v xml:space="preserve"> </v>
      </c>
      <c r="AM65" s="75" t="str">
        <f t="shared" si="26"/>
        <v xml:space="preserve"> </v>
      </c>
      <c r="AN65" s="75" t="str">
        <f t="shared" si="27"/>
        <v xml:space="preserve"> </v>
      </c>
      <c r="AO65" s="75" t="str">
        <f t="shared" si="28"/>
        <v xml:space="preserve"> </v>
      </c>
      <c r="AP65" s="116">
        <f t="shared" si="29"/>
        <v>0</v>
      </c>
      <c r="AQ65" s="116">
        <f t="shared" si="30"/>
        <v>0</v>
      </c>
      <c r="AR65" s="116">
        <f t="shared" si="31"/>
        <v>0</v>
      </c>
      <c r="AS65" s="116">
        <f t="shared" si="32"/>
        <v>0</v>
      </c>
    </row>
    <row r="66" spans="1:45" ht="38.25">
      <c r="A66" s="121" t="s">
        <v>54</v>
      </c>
      <c r="B66" s="370">
        <v>40761</v>
      </c>
      <c r="C66" s="373">
        <v>77036</v>
      </c>
      <c r="D66" s="370"/>
      <c r="E66" s="116">
        <f t="shared" si="0"/>
        <v>117797</v>
      </c>
      <c r="F66" s="116">
        <f t="shared" si="33"/>
        <v>40761000</v>
      </c>
      <c r="G66" s="116">
        <f t="shared" si="34"/>
        <v>77036000</v>
      </c>
      <c r="H66" s="116">
        <f t="shared" si="35"/>
        <v>0</v>
      </c>
      <c r="I66" s="116">
        <f t="shared" si="36"/>
        <v>117797000</v>
      </c>
      <c r="J66" s="116">
        <v>35153000</v>
      </c>
      <c r="K66" s="116">
        <v>47036000</v>
      </c>
      <c r="L66" s="116">
        <v>0</v>
      </c>
      <c r="M66" s="116">
        <f t="shared" si="7"/>
        <v>82189000</v>
      </c>
      <c r="N66" s="116">
        <f>-+'OSEC-CY'!H195</f>
        <v>0</v>
      </c>
      <c r="O66" s="116">
        <f>-+'OSEC-CY'!H196</f>
        <v>0</v>
      </c>
      <c r="P66" s="116">
        <f>-+'OSEC-CY'!H197</f>
        <v>0</v>
      </c>
      <c r="Q66" s="116">
        <f t="shared" si="9"/>
        <v>0</v>
      </c>
      <c r="R66" s="116">
        <f t="shared" si="10"/>
        <v>35153000</v>
      </c>
      <c r="S66" s="116">
        <f t="shared" si="11"/>
        <v>47036000</v>
      </c>
      <c r="T66" s="116">
        <f t="shared" si="12"/>
        <v>0</v>
      </c>
      <c r="U66" s="116">
        <f t="shared" si="13"/>
        <v>82189000</v>
      </c>
      <c r="V66" s="116">
        <f>+'OSEC-CY'!I195</f>
        <v>8973067.8200000003</v>
      </c>
      <c r="W66" s="116">
        <f>+'OSEC-CY'!I196</f>
        <v>2125973.35</v>
      </c>
      <c r="X66" s="116">
        <f>+'OSEC-CY'!I197</f>
        <v>0</v>
      </c>
      <c r="Y66" s="116">
        <f t="shared" si="15"/>
        <v>11099041.17</v>
      </c>
      <c r="Z66" s="116"/>
      <c r="AA66" s="116"/>
      <c r="AB66" s="116"/>
      <c r="AC66" s="116">
        <f t="shared" si="16"/>
        <v>0</v>
      </c>
      <c r="AD66" s="116">
        <f t="shared" si="17"/>
        <v>8973067.8200000003</v>
      </c>
      <c r="AE66" s="116">
        <f t="shared" si="18"/>
        <v>2125973.35</v>
      </c>
      <c r="AF66" s="116">
        <f t="shared" si="19"/>
        <v>0</v>
      </c>
      <c r="AG66" s="116">
        <f t="shared" si="20"/>
        <v>11099041.17</v>
      </c>
      <c r="AH66" s="116">
        <f t="shared" si="21"/>
        <v>26179932.18</v>
      </c>
      <c r="AI66" s="116">
        <f t="shared" si="22"/>
        <v>44910026.649999999</v>
      </c>
      <c r="AJ66" s="116">
        <f t="shared" si="23"/>
        <v>0</v>
      </c>
      <c r="AK66" s="116">
        <f t="shared" si="24"/>
        <v>71089958.829999998</v>
      </c>
      <c r="AL66" s="75">
        <f t="shared" si="25"/>
        <v>0.25525752624242598</v>
      </c>
      <c r="AM66" s="75">
        <f t="shared" si="26"/>
        <v>4.5198855132239139E-2</v>
      </c>
      <c r="AN66" s="75" t="str">
        <f t="shared" si="27"/>
        <v xml:space="preserve"> </v>
      </c>
      <c r="AO66" s="75">
        <f t="shared" si="28"/>
        <v>0.13504290318655782</v>
      </c>
      <c r="AP66" s="116">
        <f t="shared" si="29"/>
        <v>5608000</v>
      </c>
      <c r="AQ66" s="116">
        <f t="shared" si="30"/>
        <v>30000000</v>
      </c>
      <c r="AR66" s="116">
        <f t="shared" si="31"/>
        <v>0</v>
      </c>
      <c r="AS66" s="116">
        <f t="shared" si="32"/>
        <v>35608000</v>
      </c>
    </row>
    <row r="67" spans="1:45">
      <c r="A67" s="116" t="s">
        <v>55</v>
      </c>
      <c r="B67" s="370">
        <v>0</v>
      </c>
      <c r="C67" s="373"/>
      <c r="D67" s="370"/>
      <c r="E67" s="116">
        <f t="shared" si="0"/>
        <v>0</v>
      </c>
      <c r="F67" s="116">
        <f t="shared" si="33"/>
        <v>0</v>
      </c>
      <c r="G67" s="116">
        <f t="shared" si="34"/>
        <v>0</v>
      </c>
      <c r="H67" s="116">
        <f t="shared" si="35"/>
        <v>0</v>
      </c>
      <c r="I67" s="116">
        <f t="shared" si="36"/>
        <v>0</v>
      </c>
      <c r="J67" s="116">
        <v>0</v>
      </c>
      <c r="K67" s="116">
        <v>0</v>
      </c>
      <c r="L67" s="116">
        <v>0</v>
      </c>
      <c r="M67" s="116">
        <f t="shared" si="7"/>
        <v>0</v>
      </c>
      <c r="N67" s="116"/>
      <c r="O67" s="116"/>
      <c r="P67" s="116"/>
      <c r="Q67" s="116">
        <f t="shared" si="9"/>
        <v>0</v>
      </c>
      <c r="R67" s="116">
        <f t="shared" si="10"/>
        <v>0</v>
      </c>
      <c r="S67" s="116">
        <f t="shared" si="11"/>
        <v>0</v>
      </c>
      <c r="T67" s="116">
        <f t="shared" si="12"/>
        <v>0</v>
      </c>
      <c r="U67" s="116">
        <f t="shared" si="13"/>
        <v>0</v>
      </c>
      <c r="V67" s="116"/>
      <c r="W67" s="116"/>
      <c r="X67" s="116"/>
      <c r="Y67" s="116">
        <f t="shared" si="15"/>
        <v>0</v>
      </c>
      <c r="Z67" s="116"/>
      <c r="AA67" s="116"/>
      <c r="AB67" s="116"/>
      <c r="AC67" s="116">
        <f t="shared" si="16"/>
        <v>0</v>
      </c>
      <c r="AD67" s="116">
        <f t="shared" si="17"/>
        <v>0</v>
      </c>
      <c r="AE67" s="116">
        <f t="shared" si="18"/>
        <v>0</v>
      </c>
      <c r="AF67" s="116">
        <f t="shared" si="19"/>
        <v>0</v>
      </c>
      <c r="AG67" s="116">
        <f t="shared" si="20"/>
        <v>0</v>
      </c>
      <c r="AH67" s="116">
        <f t="shared" si="21"/>
        <v>0</v>
      </c>
      <c r="AI67" s="116">
        <f t="shared" si="22"/>
        <v>0</v>
      </c>
      <c r="AJ67" s="116">
        <f t="shared" si="23"/>
        <v>0</v>
      </c>
      <c r="AK67" s="116">
        <f t="shared" si="24"/>
        <v>0</v>
      </c>
      <c r="AL67" s="75" t="str">
        <f t="shared" si="25"/>
        <v xml:space="preserve"> </v>
      </c>
      <c r="AM67" s="75" t="str">
        <f t="shared" si="26"/>
        <v xml:space="preserve"> </v>
      </c>
      <c r="AN67" s="75" t="str">
        <f t="shared" si="27"/>
        <v xml:space="preserve"> </v>
      </c>
      <c r="AO67" s="75" t="str">
        <f t="shared" si="28"/>
        <v xml:space="preserve"> </v>
      </c>
      <c r="AP67" s="116">
        <f t="shared" si="29"/>
        <v>0</v>
      </c>
      <c r="AQ67" s="116">
        <f t="shared" si="30"/>
        <v>0</v>
      </c>
      <c r="AR67" s="116">
        <f t="shared" si="31"/>
        <v>0</v>
      </c>
      <c r="AS67" s="116">
        <f t="shared" si="32"/>
        <v>0</v>
      </c>
    </row>
    <row r="68" spans="1:45" ht="38.25">
      <c r="A68" s="121" t="s">
        <v>56</v>
      </c>
      <c r="B68" s="370">
        <v>0</v>
      </c>
      <c r="C68" s="374">
        <v>594926</v>
      </c>
      <c r="D68" s="370"/>
      <c r="E68" s="116">
        <f t="shared" si="0"/>
        <v>594926</v>
      </c>
      <c r="F68" s="116">
        <f t="shared" si="33"/>
        <v>0</v>
      </c>
      <c r="G68" s="116">
        <f t="shared" si="34"/>
        <v>594926000</v>
      </c>
      <c r="H68" s="116">
        <f t="shared" si="35"/>
        <v>0</v>
      </c>
      <c r="I68" s="116">
        <f t="shared" si="36"/>
        <v>594926000</v>
      </c>
      <c r="J68" s="116">
        <v>0</v>
      </c>
      <c r="K68" s="116">
        <v>594926000</v>
      </c>
      <c r="L68" s="116">
        <v>0</v>
      </c>
      <c r="M68" s="116">
        <f t="shared" si="7"/>
        <v>594926000</v>
      </c>
      <c r="N68" s="116">
        <f>-+'OSEC-CY'!H201</f>
        <v>0</v>
      </c>
      <c r="O68" s="116">
        <f>-+'OSEC-CY'!H202</f>
        <v>-7256832</v>
      </c>
      <c r="P68" s="116">
        <f>-+'OSEC-CY'!H203</f>
        <v>0</v>
      </c>
      <c r="Q68" s="116">
        <f t="shared" si="9"/>
        <v>-7256832</v>
      </c>
      <c r="R68" s="116">
        <f t="shared" si="10"/>
        <v>0</v>
      </c>
      <c r="S68" s="116">
        <f t="shared" si="11"/>
        <v>587669168</v>
      </c>
      <c r="T68" s="116">
        <f t="shared" si="12"/>
        <v>0</v>
      </c>
      <c r="U68" s="116">
        <f t="shared" si="13"/>
        <v>587669168</v>
      </c>
      <c r="V68" s="116">
        <f>+'OSEC-CY'!I201</f>
        <v>0</v>
      </c>
      <c r="W68" s="116">
        <f>+'OSEC-CY'!I202</f>
        <v>42925073.549999997</v>
      </c>
      <c r="X68" s="116">
        <f>+'OSEC-CY'!I203</f>
        <v>0</v>
      </c>
      <c r="Y68" s="116">
        <f t="shared" si="15"/>
        <v>42925073.549999997</v>
      </c>
      <c r="Z68" s="116"/>
      <c r="AA68" s="116"/>
      <c r="AB68" s="116"/>
      <c r="AC68" s="116">
        <f t="shared" si="16"/>
        <v>0</v>
      </c>
      <c r="AD68" s="116">
        <f t="shared" si="17"/>
        <v>0</v>
      </c>
      <c r="AE68" s="116">
        <f t="shared" si="18"/>
        <v>42925073.549999997</v>
      </c>
      <c r="AF68" s="116">
        <f t="shared" si="19"/>
        <v>0</v>
      </c>
      <c r="AG68" s="116">
        <f t="shared" si="20"/>
        <v>42925073.549999997</v>
      </c>
      <c r="AH68" s="116">
        <f t="shared" si="21"/>
        <v>0</v>
      </c>
      <c r="AI68" s="116">
        <f t="shared" si="22"/>
        <v>544744094.45000005</v>
      </c>
      <c r="AJ68" s="116">
        <f t="shared" si="23"/>
        <v>0</v>
      </c>
      <c r="AK68" s="116">
        <f t="shared" si="24"/>
        <v>544744094.45000005</v>
      </c>
      <c r="AL68" s="75" t="str">
        <f t="shared" si="25"/>
        <v xml:space="preserve"> </v>
      </c>
      <c r="AM68" s="75">
        <f t="shared" si="26"/>
        <v>7.3042922595524015E-2</v>
      </c>
      <c r="AN68" s="75" t="str">
        <f t="shared" si="27"/>
        <v xml:space="preserve"> </v>
      </c>
      <c r="AO68" s="75">
        <f t="shared" si="28"/>
        <v>7.3042922595524015E-2</v>
      </c>
      <c r="AP68" s="116">
        <f t="shared" si="29"/>
        <v>0</v>
      </c>
      <c r="AQ68" s="116">
        <f t="shared" si="30"/>
        <v>0</v>
      </c>
      <c r="AR68" s="116">
        <f t="shared" si="31"/>
        <v>0</v>
      </c>
      <c r="AS68" s="116">
        <f t="shared" si="32"/>
        <v>0</v>
      </c>
    </row>
    <row r="69" spans="1:45">
      <c r="A69" s="121" t="s">
        <v>57</v>
      </c>
      <c r="B69" s="370">
        <v>0</v>
      </c>
      <c r="C69" s="373">
        <v>75000</v>
      </c>
      <c r="D69" s="370"/>
      <c r="E69" s="116">
        <f t="shared" si="0"/>
        <v>75000</v>
      </c>
      <c r="F69" s="116">
        <f t="shared" si="33"/>
        <v>0</v>
      </c>
      <c r="G69" s="116">
        <f t="shared" si="34"/>
        <v>75000000</v>
      </c>
      <c r="H69" s="116">
        <f t="shared" si="35"/>
        <v>0</v>
      </c>
      <c r="I69" s="116">
        <f t="shared" si="36"/>
        <v>75000000</v>
      </c>
      <c r="J69" s="116">
        <v>0</v>
      </c>
      <c r="K69" s="116">
        <v>72000000</v>
      </c>
      <c r="L69" s="116">
        <v>0</v>
      </c>
      <c r="M69" s="116">
        <f t="shared" si="7"/>
        <v>72000000</v>
      </c>
      <c r="N69" s="116">
        <f>-+'OSEC-CY'!H207</f>
        <v>0</v>
      </c>
      <c r="O69" s="116">
        <f>-+'OSEC-CY'!H208</f>
        <v>-215000</v>
      </c>
      <c r="P69" s="116">
        <f>-+'OSEC-CY'!H209</f>
        <v>0</v>
      </c>
      <c r="Q69" s="116">
        <f t="shared" si="9"/>
        <v>-215000</v>
      </c>
      <c r="R69" s="116">
        <f t="shared" si="10"/>
        <v>0</v>
      </c>
      <c r="S69" s="116">
        <f t="shared" si="11"/>
        <v>71785000</v>
      </c>
      <c r="T69" s="116">
        <f t="shared" si="12"/>
        <v>0</v>
      </c>
      <c r="U69" s="116">
        <f t="shared" si="13"/>
        <v>71785000</v>
      </c>
      <c r="V69" s="116">
        <f>+'OSEC-CY'!I207</f>
        <v>0</v>
      </c>
      <c r="W69" s="116">
        <f>+'OSEC-CY'!I208</f>
        <v>34409</v>
      </c>
      <c r="X69" s="116">
        <f>+'OSEC-CY'!I209</f>
        <v>0</v>
      </c>
      <c r="Y69" s="116">
        <f t="shared" si="15"/>
        <v>34409</v>
      </c>
      <c r="Z69" s="116"/>
      <c r="AA69" s="116"/>
      <c r="AB69" s="116"/>
      <c r="AC69" s="116">
        <f t="shared" si="16"/>
        <v>0</v>
      </c>
      <c r="AD69" s="116">
        <f t="shared" si="17"/>
        <v>0</v>
      </c>
      <c r="AE69" s="116">
        <f t="shared" si="18"/>
        <v>34409</v>
      </c>
      <c r="AF69" s="116">
        <f t="shared" si="19"/>
        <v>0</v>
      </c>
      <c r="AG69" s="116">
        <f t="shared" si="20"/>
        <v>34409</v>
      </c>
      <c r="AH69" s="116">
        <f t="shared" si="21"/>
        <v>0</v>
      </c>
      <c r="AI69" s="116">
        <f t="shared" si="22"/>
        <v>71750591</v>
      </c>
      <c r="AJ69" s="116">
        <f t="shared" si="23"/>
        <v>0</v>
      </c>
      <c r="AK69" s="116">
        <f t="shared" si="24"/>
        <v>71750591</v>
      </c>
      <c r="AL69" s="75" t="str">
        <f t="shared" si="25"/>
        <v xml:space="preserve"> </v>
      </c>
      <c r="AM69" s="75">
        <f t="shared" si="26"/>
        <v>4.7933412272758931E-4</v>
      </c>
      <c r="AN69" s="75" t="str">
        <f t="shared" si="27"/>
        <v xml:space="preserve"> </v>
      </c>
      <c r="AO69" s="75">
        <f t="shared" si="28"/>
        <v>4.7933412272758931E-4</v>
      </c>
      <c r="AP69" s="116">
        <f t="shared" si="29"/>
        <v>0</v>
      </c>
      <c r="AQ69" s="116">
        <f t="shared" si="30"/>
        <v>3000000</v>
      </c>
      <c r="AR69" s="116">
        <f t="shared" si="31"/>
        <v>0</v>
      </c>
      <c r="AS69" s="116">
        <f t="shared" si="32"/>
        <v>3000000</v>
      </c>
    </row>
    <row r="70" spans="1:45">
      <c r="A70" s="116" t="s">
        <v>58</v>
      </c>
      <c r="B70" s="370">
        <v>0</v>
      </c>
      <c r="C70" s="373"/>
      <c r="D70" s="370"/>
      <c r="E70" s="116">
        <f t="shared" si="0"/>
        <v>0</v>
      </c>
      <c r="F70" s="116">
        <f t="shared" si="33"/>
        <v>0</v>
      </c>
      <c r="G70" s="116">
        <f t="shared" si="34"/>
        <v>0</v>
      </c>
      <c r="H70" s="116">
        <f t="shared" si="35"/>
        <v>0</v>
      </c>
      <c r="I70" s="116">
        <f t="shared" si="36"/>
        <v>0</v>
      </c>
      <c r="J70" s="116">
        <v>0</v>
      </c>
      <c r="K70" s="116">
        <v>0</v>
      </c>
      <c r="L70" s="116">
        <v>0</v>
      </c>
      <c r="M70" s="116">
        <f t="shared" si="7"/>
        <v>0</v>
      </c>
      <c r="N70" s="116"/>
      <c r="O70" s="116"/>
      <c r="P70" s="116"/>
      <c r="Q70" s="116">
        <f t="shared" si="9"/>
        <v>0</v>
      </c>
      <c r="R70" s="116">
        <f t="shared" si="10"/>
        <v>0</v>
      </c>
      <c r="S70" s="116">
        <f t="shared" si="11"/>
        <v>0</v>
      </c>
      <c r="T70" s="116">
        <f t="shared" si="12"/>
        <v>0</v>
      </c>
      <c r="U70" s="116">
        <f t="shared" si="13"/>
        <v>0</v>
      </c>
      <c r="V70" s="116"/>
      <c r="W70" s="116"/>
      <c r="X70" s="116"/>
      <c r="Y70" s="116">
        <f t="shared" si="15"/>
        <v>0</v>
      </c>
      <c r="Z70" s="116"/>
      <c r="AA70" s="116"/>
      <c r="AB70" s="116"/>
      <c r="AC70" s="116">
        <f t="shared" si="16"/>
        <v>0</v>
      </c>
      <c r="AD70" s="116">
        <f t="shared" si="17"/>
        <v>0</v>
      </c>
      <c r="AE70" s="116">
        <f t="shared" si="18"/>
        <v>0</v>
      </c>
      <c r="AF70" s="116">
        <f t="shared" si="19"/>
        <v>0</v>
      </c>
      <c r="AG70" s="116">
        <f t="shared" si="20"/>
        <v>0</v>
      </c>
      <c r="AH70" s="116">
        <f t="shared" si="21"/>
        <v>0</v>
      </c>
      <c r="AI70" s="116">
        <f t="shared" si="22"/>
        <v>0</v>
      </c>
      <c r="AJ70" s="116">
        <f t="shared" si="23"/>
        <v>0</v>
      </c>
      <c r="AK70" s="116">
        <f t="shared" si="24"/>
        <v>0</v>
      </c>
      <c r="AL70" s="75" t="str">
        <f t="shared" si="25"/>
        <v xml:space="preserve"> </v>
      </c>
      <c r="AM70" s="75" t="str">
        <f t="shared" si="26"/>
        <v xml:space="preserve"> </v>
      </c>
      <c r="AN70" s="75" t="str">
        <f t="shared" si="27"/>
        <v xml:space="preserve"> </v>
      </c>
      <c r="AO70" s="75" t="str">
        <f t="shared" si="28"/>
        <v xml:space="preserve"> </v>
      </c>
      <c r="AP70" s="116">
        <f t="shared" si="29"/>
        <v>0</v>
      </c>
      <c r="AQ70" s="116">
        <f t="shared" si="30"/>
        <v>0</v>
      </c>
      <c r="AR70" s="116">
        <f t="shared" si="31"/>
        <v>0</v>
      </c>
      <c r="AS70" s="116">
        <f t="shared" si="32"/>
        <v>0</v>
      </c>
    </row>
    <row r="71" spans="1:45">
      <c r="A71" s="116" t="s">
        <v>59</v>
      </c>
      <c r="B71" s="370"/>
      <c r="C71" s="373"/>
      <c r="D71" s="370"/>
      <c r="E71" s="116">
        <f t="shared" si="0"/>
        <v>0</v>
      </c>
      <c r="F71" s="116">
        <f t="shared" si="33"/>
        <v>0</v>
      </c>
      <c r="G71" s="116">
        <f t="shared" si="34"/>
        <v>0</v>
      </c>
      <c r="H71" s="116">
        <f t="shared" si="35"/>
        <v>0</v>
      </c>
      <c r="I71" s="116">
        <f t="shared" si="36"/>
        <v>0</v>
      </c>
      <c r="J71" s="116">
        <v>0</v>
      </c>
      <c r="K71" s="116">
        <v>0</v>
      </c>
      <c r="L71" s="116">
        <v>0</v>
      </c>
      <c r="M71" s="116">
        <f t="shared" si="7"/>
        <v>0</v>
      </c>
      <c r="N71" s="116"/>
      <c r="O71" s="116"/>
      <c r="P71" s="116"/>
      <c r="Q71" s="116">
        <f t="shared" si="9"/>
        <v>0</v>
      </c>
      <c r="R71" s="116">
        <f t="shared" si="10"/>
        <v>0</v>
      </c>
      <c r="S71" s="116">
        <f t="shared" si="11"/>
        <v>0</v>
      </c>
      <c r="T71" s="116">
        <f t="shared" si="12"/>
        <v>0</v>
      </c>
      <c r="U71" s="116">
        <f t="shared" si="13"/>
        <v>0</v>
      </c>
      <c r="V71" s="116"/>
      <c r="W71" s="116"/>
      <c r="X71" s="116"/>
      <c r="Y71" s="116">
        <f t="shared" si="15"/>
        <v>0</v>
      </c>
      <c r="Z71" s="116"/>
      <c r="AA71" s="116"/>
      <c r="AB71" s="116"/>
      <c r="AC71" s="116">
        <f t="shared" si="16"/>
        <v>0</v>
      </c>
      <c r="AD71" s="116">
        <f t="shared" si="17"/>
        <v>0</v>
      </c>
      <c r="AE71" s="116">
        <f t="shared" si="18"/>
        <v>0</v>
      </c>
      <c r="AF71" s="116">
        <f t="shared" si="19"/>
        <v>0</v>
      </c>
      <c r="AG71" s="116">
        <f t="shared" si="20"/>
        <v>0</v>
      </c>
      <c r="AH71" s="116">
        <f t="shared" si="21"/>
        <v>0</v>
      </c>
      <c r="AI71" s="116">
        <f t="shared" si="22"/>
        <v>0</v>
      </c>
      <c r="AJ71" s="116">
        <f t="shared" si="23"/>
        <v>0</v>
      </c>
      <c r="AK71" s="116">
        <f t="shared" si="24"/>
        <v>0</v>
      </c>
      <c r="AL71" s="75" t="str">
        <f t="shared" si="25"/>
        <v xml:space="preserve"> </v>
      </c>
      <c r="AM71" s="75" t="str">
        <f t="shared" si="26"/>
        <v xml:space="preserve"> </v>
      </c>
      <c r="AN71" s="75" t="str">
        <f t="shared" si="27"/>
        <v xml:space="preserve"> </v>
      </c>
      <c r="AO71" s="75" t="str">
        <f t="shared" si="28"/>
        <v xml:space="preserve"> </v>
      </c>
      <c r="AP71" s="116">
        <f t="shared" si="29"/>
        <v>0</v>
      </c>
      <c r="AQ71" s="116">
        <f t="shared" si="30"/>
        <v>0</v>
      </c>
      <c r="AR71" s="116">
        <f t="shared" si="31"/>
        <v>0</v>
      </c>
      <c r="AS71" s="116">
        <f t="shared" si="32"/>
        <v>0</v>
      </c>
    </row>
    <row r="72" spans="1:45">
      <c r="A72" s="116" t="s">
        <v>60</v>
      </c>
      <c r="B72" s="370"/>
      <c r="C72" s="373">
        <v>2492938</v>
      </c>
      <c r="D72" s="370"/>
      <c r="E72" s="116">
        <f t="shared" si="0"/>
        <v>2492938</v>
      </c>
      <c r="F72" s="116">
        <f t="shared" si="33"/>
        <v>0</v>
      </c>
      <c r="G72" s="116">
        <f t="shared" si="34"/>
        <v>2492938000</v>
      </c>
      <c r="H72" s="116">
        <f t="shared" si="35"/>
        <v>0</v>
      </c>
      <c r="I72" s="116">
        <f t="shared" si="36"/>
        <v>2492938000</v>
      </c>
      <c r="J72" s="116">
        <v>0</v>
      </c>
      <c r="K72" s="116">
        <v>1874792000</v>
      </c>
      <c r="L72" s="116">
        <v>0</v>
      </c>
      <c r="M72" s="116">
        <f t="shared" si="7"/>
        <v>1874792000</v>
      </c>
      <c r="N72" s="116">
        <f>-+'OSEC-CY'!H213</f>
        <v>0</v>
      </c>
      <c r="O72" s="116">
        <f>-+'OSEC-CY'!H214</f>
        <v>0</v>
      </c>
      <c r="P72" s="116">
        <f>-+'OSEC-CY'!H215</f>
        <v>0</v>
      </c>
      <c r="Q72" s="116">
        <f t="shared" si="9"/>
        <v>0</v>
      </c>
      <c r="R72" s="116">
        <f t="shared" si="10"/>
        <v>0</v>
      </c>
      <c r="S72" s="116">
        <f t="shared" si="11"/>
        <v>1874792000</v>
      </c>
      <c r="T72" s="116">
        <f t="shared" si="12"/>
        <v>0</v>
      </c>
      <c r="U72" s="116">
        <f t="shared" si="13"/>
        <v>1874792000</v>
      </c>
      <c r="V72" s="116">
        <f>+'OSEC-CY'!I213</f>
        <v>0</v>
      </c>
      <c r="W72" s="116">
        <f>+'OSEC-CY'!I214</f>
        <v>461287320</v>
      </c>
      <c r="X72" s="116">
        <f>+'OSEC-CY'!I215</f>
        <v>0</v>
      </c>
      <c r="Y72" s="116">
        <f t="shared" si="15"/>
        <v>461287320</v>
      </c>
      <c r="Z72" s="116"/>
      <c r="AA72" s="116"/>
      <c r="AB72" s="116"/>
      <c r="AC72" s="116">
        <f t="shared" si="16"/>
        <v>0</v>
      </c>
      <c r="AD72" s="116">
        <f t="shared" si="17"/>
        <v>0</v>
      </c>
      <c r="AE72" s="116">
        <f t="shared" si="18"/>
        <v>461287320</v>
      </c>
      <c r="AF72" s="116">
        <f t="shared" si="19"/>
        <v>0</v>
      </c>
      <c r="AG72" s="116">
        <f t="shared" si="20"/>
        <v>461287320</v>
      </c>
      <c r="AH72" s="116">
        <f t="shared" si="21"/>
        <v>0</v>
      </c>
      <c r="AI72" s="116">
        <f t="shared" si="22"/>
        <v>1413504680</v>
      </c>
      <c r="AJ72" s="116">
        <f t="shared" si="23"/>
        <v>0</v>
      </c>
      <c r="AK72" s="116">
        <f t="shared" si="24"/>
        <v>1413504680</v>
      </c>
      <c r="AL72" s="75" t="str">
        <f t="shared" si="25"/>
        <v xml:space="preserve"> </v>
      </c>
      <c r="AM72" s="75">
        <f t="shared" si="26"/>
        <v>0.24604719883592419</v>
      </c>
      <c r="AN72" s="75" t="str">
        <f t="shared" si="27"/>
        <v xml:space="preserve"> </v>
      </c>
      <c r="AO72" s="75">
        <f t="shared" si="28"/>
        <v>0.24604719883592419</v>
      </c>
      <c r="AP72" s="116">
        <f t="shared" si="29"/>
        <v>0</v>
      </c>
      <c r="AQ72" s="116">
        <f t="shared" si="30"/>
        <v>618146000</v>
      </c>
      <c r="AR72" s="116">
        <f t="shared" si="31"/>
        <v>0</v>
      </c>
      <c r="AS72" s="116">
        <f t="shared" si="32"/>
        <v>618146000</v>
      </c>
    </row>
    <row r="73" spans="1:45">
      <c r="A73" s="116" t="s">
        <v>61</v>
      </c>
      <c r="B73" s="370"/>
      <c r="C73" s="374">
        <v>1021000</v>
      </c>
      <c r="D73" s="370"/>
      <c r="E73" s="116">
        <f t="shared" si="0"/>
        <v>1021000</v>
      </c>
      <c r="F73" s="116">
        <f t="shared" si="33"/>
        <v>0</v>
      </c>
      <c r="G73" s="116">
        <f t="shared" si="34"/>
        <v>1021000000</v>
      </c>
      <c r="H73" s="116">
        <f t="shared" si="35"/>
        <v>0</v>
      </c>
      <c r="I73" s="116">
        <f t="shared" si="36"/>
        <v>1021000000</v>
      </c>
      <c r="J73" s="116">
        <v>0</v>
      </c>
      <c r="K73" s="116">
        <v>1021000000</v>
      </c>
      <c r="L73" s="116">
        <v>0</v>
      </c>
      <c r="M73" s="116">
        <f t="shared" si="7"/>
        <v>1021000000</v>
      </c>
      <c r="N73" s="116">
        <f>-+'OSEC-CY'!H219</f>
        <v>0</v>
      </c>
      <c r="O73" s="116">
        <f>-+'OSEC-CY'!H220</f>
        <v>-1500000</v>
      </c>
      <c r="P73" s="116">
        <f>-+'OSEC-CY'!H221</f>
        <v>0</v>
      </c>
      <c r="Q73" s="116">
        <f t="shared" si="9"/>
        <v>-1500000</v>
      </c>
      <c r="R73" s="116">
        <f t="shared" si="10"/>
        <v>0</v>
      </c>
      <c r="S73" s="116">
        <f t="shared" si="11"/>
        <v>1019500000</v>
      </c>
      <c r="T73" s="116">
        <f t="shared" si="12"/>
        <v>0</v>
      </c>
      <c r="U73" s="116">
        <f t="shared" si="13"/>
        <v>1019500000</v>
      </c>
      <c r="V73" s="116">
        <f>+'OSEC-CY'!I219</f>
        <v>0</v>
      </c>
      <c r="W73" s="116">
        <f>+'OSEC-CY'!I220</f>
        <v>175137.17000000016</v>
      </c>
      <c r="X73" s="116">
        <f>+'OSEC-CY'!I221</f>
        <v>0</v>
      </c>
      <c r="Y73" s="116">
        <f t="shared" si="15"/>
        <v>175137.17000000016</v>
      </c>
      <c r="Z73" s="116"/>
      <c r="AA73" s="116"/>
      <c r="AB73" s="116"/>
      <c r="AC73" s="116">
        <f t="shared" si="16"/>
        <v>0</v>
      </c>
      <c r="AD73" s="116">
        <f t="shared" si="17"/>
        <v>0</v>
      </c>
      <c r="AE73" s="116">
        <f t="shared" si="18"/>
        <v>175137.17000000016</v>
      </c>
      <c r="AF73" s="116">
        <f t="shared" si="19"/>
        <v>0</v>
      </c>
      <c r="AG73" s="116">
        <f t="shared" si="20"/>
        <v>175137.17000000016</v>
      </c>
      <c r="AH73" s="116">
        <f t="shared" si="21"/>
        <v>0</v>
      </c>
      <c r="AI73" s="116">
        <f t="shared" si="22"/>
        <v>1019324862.83</v>
      </c>
      <c r="AJ73" s="116">
        <f t="shared" si="23"/>
        <v>0</v>
      </c>
      <c r="AK73" s="116">
        <f t="shared" si="24"/>
        <v>1019324862.83</v>
      </c>
      <c r="AL73" s="75" t="str">
        <f t="shared" si="25"/>
        <v xml:space="preserve"> </v>
      </c>
      <c r="AM73" s="75">
        <f t="shared" si="26"/>
        <v>1.7178731731240819E-4</v>
      </c>
      <c r="AN73" s="75" t="str">
        <f t="shared" si="27"/>
        <v xml:space="preserve"> </v>
      </c>
      <c r="AO73" s="75">
        <f t="shared" si="28"/>
        <v>1.7178731731240819E-4</v>
      </c>
      <c r="AP73" s="116">
        <f t="shared" si="29"/>
        <v>0</v>
      </c>
      <c r="AQ73" s="116">
        <f t="shared" si="30"/>
        <v>0</v>
      </c>
      <c r="AR73" s="116">
        <f t="shared" si="31"/>
        <v>0</v>
      </c>
      <c r="AS73" s="116">
        <f t="shared" si="32"/>
        <v>0</v>
      </c>
    </row>
    <row r="74" spans="1:45" ht="38.25">
      <c r="A74" s="121" t="s">
        <v>62</v>
      </c>
      <c r="B74" s="370"/>
      <c r="C74" s="374">
        <v>223797</v>
      </c>
      <c r="D74" s="370"/>
      <c r="E74" s="116">
        <f t="shared" si="0"/>
        <v>223797</v>
      </c>
      <c r="F74" s="116">
        <f t="shared" si="33"/>
        <v>0</v>
      </c>
      <c r="G74" s="116">
        <f t="shared" si="34"/>
        <v>223797000</v>
      </c>
      <c r="H74" s="116">
        <f t="shared" si="35"/>
        <v>0</v>
      </c>
      <c r="I74" s="116">
        <f t="shared" si="36"/>
        <v>223797000</v>
      </c>
      <c r="J74" s="116">
        <v>0</v>
      </c>
      <c r="K74" s="116">
        <v>223797000</v>
      </c>
      <c r="L74" s="116">
        <v>0</v>
      </c>
      <c r="M74" s="116">
        <f t="shared" si="7"/>
        <v>223797000</v>
      </c>
      <c r="N74" s="116">
        <f>-+'OSEC-CY'!H225</f>
        <v>0</v>
      </c>
      <c r="O74" s="116">
        <f>-+'OSEC-CY'!H226</f>
        <v>0</v>
      </c>
      <c r="P74" s="116">
        <f>-+'OSEC-CY'!H227</f>
        <v>0</v>
      </c>
      <c r="Q74" s="116">
        <f t="shared" si="9"/>
        <v>0</v>
      </c>
      <c r="R74" s="116">
        <f t="shared" si="10"/>
        <v>0</v>
      </c>
      <c r="S74" s="116">
        <f t="shared" si="11"/>
        <v>223797000</v>
      </c>
      <c r="T74" s="116">
        <f t="shared" si="12"/>
        <v>0</v>
      </c>
      <c r="U74" s="116">
        <f t="shared" si="13"/>
        <v>223797000</v>
      </c>
      <c r="V74" s="116">
        <f>+'OSEC-CY'!I225</f>
        <v>0</v>
      </c>
      <c r="W74" s="116">
        <f>+'OSEC-CY'!I226</f>
        <v>0</v>
      </c>
      <c r="X74" s="116">
        <f>+'OSEC-CY'!I227</f>
        <v>0</v>
      </c>
      <c r="Y74" s="116">
        <f t="shared" si="15"/>
        <v>0</v>
      </c>
      <c r="Z74" s="116"/>
      <c r="AA74" s="116"/>
      <c r="AB74" s="116"/>
      <c r="AC74" s="116">
        <f t="shared" si="16"/>
        <v>0</v>
      </c>
      <c r="AD74" s="116">
        <f t="shared" si="17"/>
        <v>0</v>
      </c>
      <c r="AE74" s="116">
        <f t="shared" si="18"/>
        <v>0</v>
      </c>
      <c r="AF74" s="116">
        <f t="shared" si="19"/>
        <v>0</v>
      </c>
      <c r="AG74" s="116">
        <f t="shared" si="20"/>
        <v>0</v>
      </c>
      <c r="AH74" s="116">
        <f t="shared" si="21"/>
        <v>0</v>
      </c>
      <c r="AI74" s="116">
        <f t="shared" si="22"/>
        <v>223797000</v>
      </c>
      <c r="AJ74" s="116">
        <f t="shared" si="23"/>
        <v>0</v>
      </c>
      <c r="AK74" s="116">
        <f t="shared" si="24"/>
        <v>223797000</v>
      </c>
      <c r="AL74" s="75" t="str">
        <f t="shared" si="25"/>
        <v xml:space="preserve"> </v>
      </c>
      <c r="AM74" s="75">
        <f t="shared" si="26"/>
        <v>0</v>
      </c>
      <c r="AN74" s="75" t="str">
        <f t="shared" si="27"/>
        <v xml:space="preserve"> </v>
      </c>
      <c r="AO74" s="75">
        <f t="shared" si="28"/>
        <v>0</v>
      </c>
      <c r="AP74" s="116">
        <f t="shared" si="29"/>
        <v>0</v>
      </c>
      <c r="AQ74" s="116">
        <f t="shared" si="30"/>
        <v>0</v>
      </c>
      <c r="AR74" s="116">
        <f t="shared" si="31"/>
        <v>0</v>
      </c>
      <c r="AS74" s="116">
        <f t="shared" si="32"/>
        <v>0</v>
      </c>
    </row>
    <row r="75" spans="1:45">
      <c r="A75" s="116" t="s">
        <v>63</v>
      </c>
      <c r="B75" s="370">
        <v>0</v>
      </c>
      <c r="C75" s="373">
        <v>35849</v>
      </c>
      <c r="D75" s="370"/>
      <c r="E75" s="116">
        <f t="shared" ref="E75:E138" si="48">+D75+C75+B75</f>
        <v>35849</v>
      </c>
      <c r="F75" s="116">
        <f t="shared" si="33"/>
        <v>0</v>
      </c>
      <c r="G75" s="116">
        <f t="shared" si="34"/>
        <v>35849000</v>
      </c>
      <c r="H75" s="116">
        <f t="shared" si="35"/>
        <v>0</v>
      </c>
      <c r="I75" s="116">
        <f t="shared" si="36"/>
        <v>35849000</v>
      </c>
      <c r="J75" s="116">
        <v>0</v>
      </c>
      <c r="K75" s="116">
        <v>68766000</v>
      </c>
      <c r="L75" s="116">
        <v>0</v>
      </c>
      <c r="M75" s="116">
        <f t="shared" si="7"/>
        <v>68766000</v>
      </c>
      <c r="N75" s="116">
        <f>-+'OSEC-CY'!H231</f>
        <v>0</v>
      </c>
      <c r="O75" s="116">
        <f>-+'OSEC-CY'!H232</f>
        <v>0</v>
      </c>
      <c r="P75" s="116">
        <f>-+'OSEC-CY'!H233</f>
        <v>0</v>
      </c>
      <c r="Q75" s="116">
        <f t="shared" si="9"/>
        <v>0</v>
      </c>
      <c r="R75" s="116">
        <f t="shared" si="10"/>
        <v>0</v>
      </c>
      <c r="S75" s="116">
        <f t="shared" si="11"/>
        <v>68766000</v>
      </c>
      <c r="T75" s="116">
        <f t="shared" si="12"/>
        <v>0</v>
      </c>
      <c r="U75" s="116">
        <f t="shared" si="13"/>
        <v>68766000</v>
      </c>
      <c r="V75" s="116">
        <f>+'OSEC-CY'!I231</f>
        <v>0</v>
      </c>
      <c r="W75" s="116">
        <f>+'OSEC-CY'!I232</f>
        <v>1296427.7000000002</v>
      </c>
      <c r="X75" s="116">
        <f>+'OSEC-CY'!I233</f>
        <v>0</v>
      </c>
      <c r="Y75" s="116">
        <f t="shared" si="15"/>
        <v>1296427.7000000002</v>
      </c>
      <c r="Z75" s="116"/>
      <c r="AA75" s="116"/>
      <c r="AB75" s="116"/>
      <c r="AC75" s="116">
        <f t="shared" si="16"/>
        <v>0</v>
      </c>
      <c r="AD75" s="116">
        <f t="shared" si="17"/>
        <v>0</v>
      </c>
      <c r="AE75" s="116">
        <f t="shared" si="18"/>
        <v>1296427.7000000002</v>
      </c>
      <c r="AF75" s="116">
        <f t="shared" si="19"/>
        <v>0</v>
      </c>
      <c r="AG75" s="116">
        <f t="shared" si="20"/>
        <v>1296427.7000000002</v>
      </c>
      <c r="AH75" s="116">
        <f t="shared" si="21"/>
        <v>0</v>
      </c>
      <c r="AI75" s="116">
        <f t="shared" si="22"/>
        <v>67469572.299999997</v>
      </c>
      <c r="AJ75" s="116">
        <f t="shared" si="23"/>
        <v>0</v>
      </c>
      <c r="AK75" s="116">
        <f t="shared" si="24"/>
        <v>67469572.299999997</v>
      </c>
      <c r="AL75" s="75" t="str">
        <f t="shared" si="25"/>
        <v xml:space="preserve"> </v>
      </c>
      <c r="AM75" s="75">
        <f t="shared" si="26"/>
        <v>1.8852742634441443E-2</v>
      </c>
      <c r="AN75" s="75" t="str">
        <f t="shared" si="27"/>
        <v xml:space="preserve"> </v>
      </c>
      <c r="AO75" s="75">
        <f t="shared" si="28"/>
        <v>1.8852742634441443E-2</v>
      </c>
      <c r="AP75" s="116">
        <f t="shared" si="29"/>
        <v>0</v>
      </c>
      <c r="AQ75" s="116">
        <f t="shared" si="30"/>
        <v>-32917000</v>
      </c>
      <c r="AR75" s="116">
        <f t="shared" si="31"/>
        <v>0</v>
      </c>
      <c r="AS75" s="116">
        <f t="shared" si="32"/>
        <v>-32917000</v>
      </c>
    </row>
    <row r="76" spans="1:45">
      <c r="A76" s="116" t="s">
        <v>64</v>
      </c>
      <c r="B76" s="370">
        <v>0</v>
      </c>
      <c r="C76" s="374">
        <v>731349</v>
      </c>
      <c r="D76" s="370"/>
      <c r="E76" s="116">
        <f t="shared" si="48"/>
        <v>731349</v>
      </c>
      <c r="F76" s="116">
        <f t="shared" ref="F76:F139" si="49">+B76*1000</f>
        <v>0</v>
      </c>
      <c r="G76" s="116">
        <f t="shared" ref="G76:G139" si="50">+C76*1000</f>
        <v>731349000</v>
      </c>
      <c r="H76" s="116">
        <f t="shared" ref="H76:H139" si="51">+D76*1000</f>
        <v>0</v>
      </c>
      <c r="I76" s="116">
        <f t="shared" si="36"/>
        <v>731349000</v>
      </c>
      <c r="J76" s="116">
        <v>0</v>
      </c>
      <c r="K76" s="116">
        <v>2279573000</v>
      </c>
      <c r="L76" s="116">
        <v>0</v>
      </c>
      <c r="M76" s="116">
        <f t="shared" ref="M76:M139" si="52">SUM(J76:L76)</f>
        <v>2279573000</v>
      </c>
      <c r="N76" s="116">
        <f>-+'OSEC-CY'!H237</f>
        <v>0</v>
      </c>
      <c r="O76" s="116">
        <f>-+'OSEC-CY'!H238</f>
        <v>0</v>
      </c>
      <c r="P76" s="116">
        <f>-+'OSEC-CY'!H239</f>
        <v>0</v>
      </c>
      <c r="Q76" s="116">
        <f t="shared" ref="Q76:Q139" si="53">SUM(N76:P76)</f>
        <v>0</v>
      </c>
      <c r="R76" s="116">
        <f t="shared" ref="R76:R139" si="54">+N76+J76</f>
        <v>0</v>
      </c>
      <c r="S76" s="116">
        <f t="shared" ref="S76:S139" si="55">+O76+K76</f>
        <v>2279573000</v>
      </c>
      <c r="T76" s="116">
        <f t="shared" ref="T76:T139" si="56">+P76+L76</f>
        <v>0</v>
      </c>
      <c r="U76" s="116">
        <f t="shared" ref="U76:U139" si="57">SUM(R76:T76)</f>
        <v>2279573000</v>
      </c>
      <c r="V76" s="116">
        <f>+'OSEC-CY'!I237</f>
        <v>0</v>
      </c>
      <c r="W76" s="116">
        <f>+'OSEC-CY'!I238</f>
        <v>529318.14999999991</v>
      </c>
      <c r="X76" s="116">
        <f>+'OSEC-CY'!I239</f>
        <v>0</v>
      </c>
      <c r="Y76" s="116">
        <f t="shared" ref="Y76:Y139" si="58">SUM(V76:X76)</f>
        <v>529318.14999999991</v>
      </c>
      <c r="Z76" s="116"/>
      <c r="AA76" s="116"/>
      <c r="AB76" s="116"/>
      <c r="AC76" s="116">
        <f t="shared" ref="AC76:AC139" si="59">SUM(Z76:AB76)</f>
        <v>0</v>
      </c>
      <c r="AD76" s="116">
        <f t="shared" ref="AD76:AD139" si="60">+V76+Z76</f>
        <v>0</v>
      </c>
      <c r="AE76" s="116">
        <f t="shared" ref="AE76:AE139" si="61">+W76+AA76</f>
        <v>529318.14999999991</v>
      </c>
      <c r="AF76" s="116">
        <f t="shared" ref="AF76:AF139" si="62">+X76+AB76</f>
        <v>0</v>
      </c>
      <c r="AG76" s="116">
        <f t="shared" ref="AG76:AG139" si="63">SUM(AD76:AF76)</f>
        <v>529318.14999999991</v>
      </c>
      <c r="AH76" s="116">
        <f t="shared" ref="AH76:AH139" si="64">+R76-AD76</f>
        <v>0</v>
      </c>
      <c r="AI76" s="116">
        <f t="shared" ref="AI76:AI139" si="65">+S76-AE76</f>
        <v>2279043681.8499999</v>
      </c>
      <c r="AJ76" s="116">
        <f t="shared" ref="AJ76:AJ139" si="66">+T76-AF76</f>
        <v>0</v>
      </c>
      <c r="AK76" s="116">
        <f t="shared" ref="AK76:AK139" si="67">SUM(AH76:AJ76)</f>
        <v>2279043681.8499999</v>
      </c>
      <c r="AL76" s="75" t="str">
        <f t="shared" ref="AL76:AL139" si="68">IF(R76=0," ",AD76/R76)</f>
        <v xml:space="preserve"> </v>
      </c>
      <c r="AM76" s="75">
        <f t="shared" ref="AM76:AM139" si="69">IF(S76=0," ",AE76/S76)</f>
        <v>2.3220057001903423E-4</v>
      </c>
      <c r="AN76" s="75" t="str">
        <f t="shared" ref="AN76:AN139" si="70">IF(T76=0," ",AF76/T76)</f>
        <v xml:space="preserve"> </v>
      </c>
      <c r="AO76" s="75">
        <f t="shared" ref="AO76:AO139" si="71">IF(U76=0," ",AG76/U76)</f>
        <v>2.3220057001903423E-4</v>
      </c>
      <c r="AP76" s="116">
        <f t="shared" ref="AP76:AP139" si="72">+F76-J76</f>
        <v>0</v>
      </c>
      <c r="AQ76" s="116">
        <f t="shared" ref="AQ76:AQ139" si="73">+G76-K76</f>
        <v>-1548224000</v>
      </c>
      <c r="AR76" s="116">
        <f t="shared" ref="AR76:AR139" si="74">+H76-L76</f>
        <v>0</v>
      </c>
      <c r="AS76" s="116">
        <f t="shared" ref="AS76:AS139" si="75">SUM(AP76:AR76)</f>
        <v>-1548224000</v>
      </c>
    </row>
    <row r="77" spans="1:45">
      <c r="A77" s="116" t="s">
        <v>65</v>
      </c>
      <c r="B77" s="370">
        <v>0</v>
      </c>
      <c r="C77" s="373">
        <v>50300</v>
      </c>
      <c r="D77" s="370"/>
      <c r="E77" s="116">
        <f t="shared" si="48"/>
        <v>50300</v>
      </c>
      <c r="F77" s="116">
        <f t="shared" si="49"/>
        <v>0</v>
      </c>
      <c r="G77" s="116">
        <f t="shared" si="50"/>
        <v>50300000</v>
      </c>
      <c r="H77" s="116">
        <f t="shared" si="51"/>
        <v>0</v>
      </c>
      <c r="I77" s="116">
        <f t="shared" si="36"/>
        <v>50300000</v>
      </c>
      <c r="J77" s="116">
        <v>0</v>
      </c>
      <c r="K77" s="116">
        <v>50300000</v>
      </c>
      <c r="L77" s="116">
        <v>0</v>
      </c>
      <c r="M77" s="116">
        <f t="shared" si="52"/>
        <v>50300000</v>
      </c>
      <c r="N77" s="116">
        <f>-+'OSEC-CY'!H243</f>
        <v>0</v>
      </c>
      <c r="O77" s="116">
        <f>-+'OSEC-CY'!H244</f>
        <v>0</v>
      </c>
      <c r="P77" s="116">
        <f>-+'OSEC-CY'!H245</f>
        <v>0</v>
      </c>
      <c r="Q77" s="116">
        <f t="shared" si="53"/>
        <v>0</v>
      </c>
      <c r="R77" s="116">
        <f t="shared" si="54"/>
        <v>0</v>
      </c>
      <c r="S77" s="116">
        <f t="shared" si="55"/>
        <v>50300000</v>
      </c>
      <c r="T77" s="116">
        <f t="shared" si="56"/>
        <v>0</v>
      </c>
      <c r="U77" s="116">
        <f t="shared" si="57"/>
        <v>50300000</v>
      </c>
      <c r="V77" s="116">
        <f>+'OSEC-CY'!I243</f>
        <v>0</v>
      </c>
      <c r="W77" s="116">
        <f>+'OSEC-CY'!I244</f>
        <v>560611.42999999993</v>
      </c>
      <c r="X77" s="116">
        <f>+'OSEC-CY'!I245</f>
        <v>0</v>
      </c>
      <c r="Y77" s="116">
        <f t="shared" si="58"/>
        <v>560611.42999999993</v>
      </c>
      <c r="Z77" s="116"/>
      <c r="AA77" s="116"/>
      <c r="AB77" s="116"/>
      <c r="AC77" s="116">
        <f t="shared" si="59"/>
        <v>0</v>
      </c>
      <c r="AD77" s="116">
        <f t="shared" si="60"/>
        <v>0</v>
      </c>
      <c r="AE77" s="116">
        <f t="shared" si="61"/>
        <v>560611.42999999993</v>
      </c>
      <c r="AF77" s="116">
        <f t="shared" si="62"/>
        <v>0</v>
      </c>
      <c r="AG77" s="116">
        <f t="shared" si="63"/>
        <v>560611.42999999993</v>
      </c>
      <c r="AH77" s="116">
        <f t="shared" si="64"/>
        <v>0</v>
      </c>
      <c r="AI77" s="116">
        <f t="shared" si="65"/>
        <v>49739388.57</v>
      </c>
      <c r="AJ77" s="116">
        <f t="shared" si="66"/>
        <v>0</v>
      </c>
      <c r="AK77" s="116">
        <f t="shared" si="67"/>
        <v>49739388.57</v>
      </c>
      <c r="AL77" s="75" t="str">
        <f t="shared" si="68"/>
        <v xml:space="preserve"> </v>
      </c>
      <c r="AM77" s="75">
        <f t="shared" si="69"/>
        <v>1.1145356461232603E-2</v>
      </c>
      <c r="AN77" s="75" t="str">
        <f t="shared" si="70"/>
        <v xml:space="preserve"> </v>
      </c>
      <c r="AO77" s="75">
        <f t="shared" si="71"/>
        <v>1.1145356461232603E-2</v>
      </c>
      <c r="AP77" s="116">
        <f t="shared" si="72"/>
        <v>0</v>
      </c>
      <c r="AQ77" s="116">
        <f t="shared" si="73"/>
        <v>0</v>
      </c>
      <c r="AR77" s="116">
        <f t="shared" si="74"/>
        <v>0</v>
      </c>
      <c r="AS77" s="116">
        <f t="shared" si="75"/>
        <v>0</v>
      </c>
    </row>
    <row r="78" spans="1:45">
      <c r="A78" s="116" t="s">
        <v>66</v>
      </c>
      <c r="B78" s="370">
        <v>2960</v>
      </c>
      <c r="C78" s="373">
        <v>7984</v>
      </c>
      <c r="D78" s="370"/>
      <c r="E78" s="116">
        <f t="shared" si="48"/>
        <v>10944</v>
      </c>
      <c r="F78" s="116">
        <f t="shared" si="49"/>
        <v>2960000</v>
      </c>
      <c r="G78" s="116">
        <f t="shared" si="50"/>
        <v>7984000</v>
      </c>
      <c r="H78" s="116">
        <f t="shared" si="51"/>
        <v>0</v>
      </c>
      <c r="I78" s="116">
        <f t="shared" si="36"/>
        <v>10944000</v>
      </c>
      <c r="J78" s="116">
        <v>2379000</v>
      </c>
      <c r="K78" s="116">
        <v>7984000</v>
      </c>
      <c r="L78" s="116">
        <v>0</v>
      </c>
      <c r="M78" s="116">
        <f t="shared" si="52"/>
        <v>10363000</v>
      </c>
      <c r="N78" s="116">
        <f>-+'OSEC-CY'!H249</f>
        <v>0</v>
      </c>
      <c r="O78" s="116">
        <f>-+'OSEC-CY'!H250</f>
        <v>0</v>
      </c>
      <c r="P78" s="116">
        <f>-+'OSEC-CY'!H251</f>
        <v>0</v>
      </c>
      <c r="Q78" s="116">
        <f t="shared" si="53"/>
        <v>0</v>
      </c>
      <c r="R78" s="116">
        <f t="shared" si="54"/>
        <v>2379000</v>
      </c>
      <c r="S78" s="116">
        <f t="shared" si="55"/>
        <v>7984000</v>
      </c>
      <c r="T78" s="116">
        <f t="shared" si="56"/>
        <v>0</v>
      </c>
      <c r="U78" s="116">
        <f t="shared" si="57"/>
        <v>10363000</v>
      </c>
      <c r="V78" s="116">
        <f>+'OSEC-CY'!I249</f>
        <v>510239.56</v>
      </c>
      <c r="W78" s="116">
        <f>+'OSEC-CY'!I250</f>
        <v>849525.17</v>
      </c>
      <c r="X78" s="116">
        <f>+'OSEC-CY'!I251</f>
        <v>0</v>
      </c>
      <c r="Y78" s="116">
        <f t="shared" si="58"/>
        <v>1359764.73</v>
      </c>
      <c r="Z78" s="116"/>
      <c r="AA78" s="116"/>
      <c r="AB78" s="116"/>
      <c r="AC78" s="116">
        <f t="shared" si="59"/>
        <v>0</v>
      </c>
      <c r="AD78" s="116">
        <f t="shared" si="60"/>
        <v>510239.56</v>
      </c>
      <c r="AE78" s="116">
        <f t="shared" si="61"/>
        <v>849525.17</v>
      </c>
      <c r="AF78" s="116">
        <f t="shared" si="62"/>
        <v>0</v>
      </c>
      <c r="AG78" s="116">
        <f t="shared" si="63"/>
        <v>1359764.73</v>
      </c>
      <c r="AH78" s="116">
        <f t="shared" si="64"/>
        <v>1868760.44</v>
      </c>
      <c r="AI78" s="116">
        <f t="shared" si="65"/>
        <v>7134474.8300000001</v>
      </c>
      <c r="AJ78" s="116">
        <f t="shared" si="66"/>
        <v>0</v>
      </c>
      <c r="AK78" s="116">
        <f t="shared" si="67"/>
        <v>9003235.2699999996</v>
      </c>
      <c r="AL78" s="75">
        <f t="shared" si="68"/>
        <v>0.21447648591845314</v>
      </c>
      <c r="AM78" s="75">
        <f t="shared" si="69"/>
        <v>0.10640345315631262</v>
      </c>
      <c r="AN78" s="75" t="str">
        <f t="shared" si="70"/>
        <v xml:space="preserve"> </v>
      </c>
      <c r="AO78" s="75">
        <f t="shared" si="71"/>
        <v>0.13121342564894337</v>
      </c>
      <c r="AP78" s="116">
        <f t="shared" si="72"/>
        <v>581000</v>
      </c>
      <c r="AQ78" s="116">
        <f t="shared" si="73"/>
        <v>0</v>
      </c>
      <c r="AR78" s="116">
        <f t="shared" si="74"/>
        <v>0</v>
      </c>
      <c r="AS78" s="116">
        <f t="shared" si="75"/>
        <v>581000</v>
      </c>
    </row>
    <row r="79" spans="1:45">
      <c r="A79" s="122" t="s">
        <v>67</v>
      </c>
      <c r="B79" s="370">
        <v>14618</v>
      </c>
      <c r="C79" s="373">
        <v>139360</v>
      </c>
      <c r="D79" s="370"/>
      <c r="E79" s="116">
        <f t="shared" si="48"/>
        <v>153978</v>
      </c>
      <c r="F79" s="116">
        <f t="shared" si="49"/>
        <v>14618000</v>
      </c>
      <c r="G79" s="116">
        <f t="shared" si="50"/>
        <v>139360000</v>
      </c>
      <c r="H79" s="116">
        <f t="shared" si="51"/>
        <v>0</v>
      </c>
      <c r="I79" s="116">
        <f t="shared" ref="I79:I141" si="76">SUM(F79:H79)</f>
        <v>153978000</v>
      </c>
      <c r="J79" s="116">
        <v>13870000</v>
      </c>
      <c r="K79" s="116">
        <v>139360000</v>
      </c>
      <c r="L79" s="116">
        <v>0</v>
      </c>
      <c r="M79" s="116">
        <f t="shared" si="52"/>
        <v>153230000</v>
      </c>
      <c r="N79" s="116">
        <f>-+'OSEC-CY'!H255</f>
        <v>0</v>
      </c>
      <c r="O79" s="116">
        <f>-+'OSEC-CY'!H256</f>
        <v>-350000</v>
      </c>
      <c r="P79" s="116">
        <f>-+'OSEC-CY'!H257</f>
        <v>0</v>
      </c>
      <c r="Q79" s="116">
        <f t="shared" si="53"/>
        <v>-350000</v>
      </c>
      <c r="R79" s="116">
        <f t="shared" si="54"/>
        <v>13870000</v>
      </c>
      <c r="S79" s="116">
        <f t="shared" si="55"/>
        <v>139010000</v>
      </c>
      <c r="T79" s="116">
        <f t="shared" si="56"/>
        <v>0</v>
      </c>
      <c r="U79" s="116">
        <f t="shared" si="57"/>
        <v>152880000</v>
      </c>
      <c r="V79" s="116">
        <f>+'OSEC-CY'!I255</f>
        <v>3647942.59</v>
      </c>
      <c r="W79" s="116">
        <f>+'OSEC-CY'!I256</f>
        <v>1337429.5900000001</v>
      </c>
      <c r="X79" s="116">
        <f>+'OSEC-CY'!I257</f>
        <v>0</v>
      </c>
      <c r="Y79" s="116">
        <f t="shared" si="58"/>
        <v>4985372.18</v>
      </c>
      <c r="Z79" s="116"/>
      <c r="AA79" s="116"/>
      <c r="AB79" s="116"/>
      <c r="AC79" s="116">
        <f t="shared" si="59"/>
        <v>0</v>
      </c>
      <c r="AD79" s="116">
        <f t="shared" si="60"/>
        <v>3647942.59</v>
      </c>
      <c r="AE79" s="116">
        <f t="shared" si="61"/>
        <v>1337429.5900000001</v>
      </c>
      <c r="AF79" s="116">
        <f t="shared" si="62"/>
        <v>0</v>
      </c>
      <c r="AG79" s="116">
        <f t="shared" si="63"/>
        <v>4985372.18</v>
      </c>
      <c r="AH79" s="116">
        <f t="shared" si="64"/>
        <v>10222057.41</v>
      </c>
      <c r="AI79" s="116">
        <f t="shared" si="65"/>
        <v>137672570.41</v>
      </c>
      <c r="AJ79" s="116">
        <f t="shared" si="66"/>
        <v>0</v>
      </c>
      <c r="AK79" s="116">
        <f t="shared" si="67"/>
        <v>147894627.81999999</v>
      </c>
      <c r="AL79" s="75">
        <f t="shared" si="68"/>
        <v>0.263009559480894</v>
      </c>
      <c r="AM79" s="75">
        <f t="shared" si="69"/>
        <v>9.6211034457952677E-3</v>
      </c>
      <c r="AN79" s="75" t="str">
        <f t="shared" si="70"/>
        <v xml:space="preserve"> </v>
      </c>
      <c r="AO79" s="75">
        <f t="shared" si="71"/>
        <v>3.2609708137100991E-2</v>
      </c>
      <c r="AP79" s="116">
        <f t="shared" si="72"/>
        <v>748000</v>
      </c>
      <c r="AQ79" s="116">
        <f t="shared" si="73"/>
        <v>0</v>
      </c>
      <c r="AR79" s="116">
        <f t="shared" si="74"/>
        <v>0</v>
      </c>
      <c r="AS79" s="116">
        <f t="shared" si="75"/>
        <v>748000</v>
      </c>
    </row>
    <row r="80" spans="1:45" ht="25.5">
      <c r="A80" s="121" t="s">
        <v>68</v>
      </c>
      <c r="B80" s="370">
        <v>5957</v>
      </c>
      <c r="C80" s="373">
        <v>163892</v>
      </c>
      <c r="D80" s="370"/>
      <c r="E80" s="116">
        <f t="shared" si="48"/>
        <v>169849</v>
      </c>
      <c r="F80" s="116">
        <f t="shared" si="49"/>
        <v>5957000</v>
      </c>
      <c r="G80" s="116">
        <f t="shared" si="50"/>
        <v>163892000</v>
      </c>
      <c r="H80" s="116">
        <f t="shared" si="51"/>
        <v>0</v>
      </c>
      <c r="I80" s="116">
        <f t="shared" si="76"/>
        <v>169849000</v>
      </c>
      <c r="J80" s="116">
        <v>6303000</v>
      </c>
      <c r="K80" s="116">
        <v>163892000</v>
      </c>
      <c r="L80" s="116">
        <v>0</v>
      </c>
      <c r="M80" s="116">
        <f t="shared" si="52"/>
        <v>170195000</v>
      </c>
      <c r="N80" s="116">
        <f>-+'OSEC-CY'!H261</f>
        <v>0</v>
      </c>
      <c r="O80" s="116">
        <f>-+'OSEC-CY'!H262</f>
        <v>0</v>
      </c>
      <c r="P80" s="116">
        <f>-+'OSEC-CY'!H263</f>
        <v>0</v>
      </c>
      <c r="Q80" s="116">
        <f t="shared" si="53"/>
        <v>0</v>
      </c>
      <c r="R80" s="116">
        <f t="shared" si="54"/>
        <v>6303000</v>
      </c>
      <c r="S80" s="116">
        <f t="shared" si="55"/>
        <v>163892000</v>
      </c>
      <c r="T80" s="116">
        <f t="shared" si="56"/>
        <v>0</v>
      </c>
      <c r="U80" s="116">
        <f t="shared" si="57"/>
        <v>170195000</v>
      </c>
      <c r="V80" s="116">
        <f>+'OSEC-CY'!I261</f>
        <v>1610222.9500000002</v>
      </c>
      <c r="W80" s="116">
        <f>+'OSEC-CY'!I262</f>
        <v>2795864.56</v>
      </c>
      <c r="X80" s="116">
        <f>+'OSEC-CY'!I263</f>
        <v>0</v>
      </c>
      <c r="Y80" s="116">
        <f t="shared" si="58"/>
        <v>4406087.51</v>
      </c>
      <c r="Z80" s="116"/>
      <c r="AA80" s="116"/>
      <c r="AB80" s="116"/>
      <c r="AC80" s="116">
        <f t="shared" si="59"/>
        <v>0</v>
      </c>
      <c r="AD80" s="116">
        <f t="shared" si="60"/>
        <v>1610222.9500000002</v>
      </c>
      <c r="AE80" s="116">
        <f t="shared" si="61"/>
        <v>2795864.56</v>
      </c>
      <c r="AF80" s="116">
        <f t="shared" si="62"/>
        <v>0</v>
      </c>
      <c r="AG80" s="116">
        <f t="shared" si="63"/>
        <v>4406087.51</v>
      </c>
      <c r="AH80" s="116">
        <f t="shared" si="64"/>
        <v>4692777.05</v>
      </c>
      <c r="AI80" s="116">
        <f t="shared" si="65"/>
        <v>161096135.44</v>
      </c>
      <c r="AJ80" s="116">
        <f t="shared" si="66"/>
        <v>0</v>
      </c>
      <c r="AK80" s="116">
        <f t="shared" si="67"/>
        <v>165788912.49000001</v>
      </c>
      <c r="AL80" s="75">
        <f t="shared" si="68"/>
        <v>0.25546929240044425</v>
      </c>
      <c r="AM80" s="75">
        <f t="shared" si="69"/>
        <v>1.705918873404437E-2</v>
      </c>
      <c r="AN80" s="75" t="str">
        <f t="shared" si="70"/>
        <v xml:space="preserve"> </v>
      </c>
      <c r="AO80" s="75">
        <f t="shared" si="71"/>
        <v>2.5888466229912747E-2</v>
      </c>
      <c r="AP80" s="116">
        <f t="shared" si="72"/>
        <v>-346000</v>
      </c>
      <c r="AQ80" s="116">
        <f t="shared" si="73"/>
        <v>0</v>
      </c>
      <c r="AR80" s="116">
        <f t="shared" si="74"/>
        <v>0</v>
      </c>
      <c r="AS80" s="116">
        <f t="shared" si="75"/>
        <v>-346000</v>
      </c>
    </row>
    <row r="81" spans="1:45" ht="25.5">
      <c r="A81" s="123" t="s">
        <v>69</v>
      </c>
      <c r="B81" s="370">
        <v>0</v>
      </c>
      <c r="C81" s="373"/>
      <c r="D81" s="370"/>
      <c r="E81" s="116">
        <f t="shared" si="48"/>
        <v>0</v>
      </c>
      <c r="F81" s="116">
        <f t="shared" si="49"/>
        <v>0</v>
      </c>
      <c r="G81" s="116">
        <f t="shared" si="50"/>
        <v>0</v>
      </c>
      <c r="H81" s="116">
        <f t="shared" si="51"/>
        <v>0</v>
      </c>
      <c r="I81" s="116">
        <f t="shared" si="76"/>
        <v>0</v>
      </c>
      <c r="J81" s="116">
        <v>0</v>
      </c>
      <c r="K81" s="116">
        <v>0</v>
      </c>
      <c r="L81" s="116">
        <v>0</v>
      </c>
      <c r="M81" s="116">
        <f t="shared" si="52"/>
        <v>0</v>
      </c>
      <c r="N81" s="116"/>
      <c r="O81" s="116"/>
      <c r="P81" s="116"/>
      <c r="Q81" s="116">
        <f t="shared" si="53"/>
        <v>0</v>
      </c>
      <c r="R81" s="116">
        <f t="shared" si="54"/>
        <v>0</v>
      </c>
      <c r="S81" s="116">
        <f t="shared" si="55"/>
        <v>0</v>
      </c>
      <c r="T81" s="116">
        <f t="shared" si="56"/>
        <v>0</v>
      </c>
      <c r="U81" s="116">
        <f t="shared" si="57"/>
        <v>0</v>
      </c>
      <c r="V81" s="116"/>
      <c r="W81" s="116"/>
      <c r="X81" s="116"/>
      <c r="Y81" s="116">
        <f t="shared" si="58"/>
        <v>0</v>
      </c>
      <c r="Z81" s="116"/>
      <c r="AA81" s="116"/>
      <c r="AB81" s="116"/>
      <c r="AC81" s="116">
        <f t="shared" si="59"/>
        <v>0</v>
      </c>
      <c r="AD81" s="116">
        <f t="shared" si="60"/>
        <v>0</v>
      </c>
      <c r="AE81" s="116">
        <f t="shared" si="61"/>
        <v>0</v>
      </c>
      <c r="AF81" s="116">
        <f t="shared" si="62"/>
        <v>0</v>
      </c>
      <c r="AG81" s="116">
        <f t="shared" si="63"/>
        <v>0</v>
      </c>
      <c r="AH81" s="116">
        <f t="shared" si="64"/>
        <v>0</v>
      </c>
      <c r="AI81" s="116">
        <f t="shared" si="65"/>
        <v>0</v>
      </c>
      <c r="AJ81" s="116">
        <f t="shared" si="66"/>
        <v>0</v>
      </c>
      <c r="AK81" s="116">
        <f t="shared" si="67"/>
        <v>0</v>
      </c>
      <c r="AL81" s="75" t="str">
        <f t="shared" si="68"/>
        <v xml:space="preserve"> </v>
      </c>
      <c r="AM81" s="75" t="str">
        <f t="shared" si="69"/>
        <v xml:space="preserve"> </v>
      </c>
      <c r="AN81" s="75" t="str">
        <f t="shared" si="70"/>
        <v xml:space="preserve"> </v>
      </c>
      <c r="AO81" s="75" t="str">
        <f t="shared" si="71"/>
        <v xml:space="preserve"> </v>
      </c>
      <c r="AP81" s="116">
        <f t="shared" si="72"/>
        <v>0</v>
      </c>
      <c r="AQ81" s="116">
        <f t="shared" si="73"/>
        <v>0</v>
      </c>
      <c r="AR81" s="116">
        <f t="shared" si="74"/>
        <v>0</v>
      </c>
      <c r="AS81" s="116">
        <f t="shared" si="75"/>
        <v>0</v>
      </c>
    </row>
    <row r="82" spans="1:45" ht="38.25">
      <c r="A82" s="121" t="s">
        <v>70</v>
      </c>
      <c r="B82" s="370">
        <v>20536</v>
      </c>
      <c r="C82" s="373">
        <v>122615</v>
      </c>
      <c r="D82" s="370"/>
      <c r="E82" s="116">
        <f t="shared" si="48"/>
        <v>143151</v>
      </c>
      <c r="F82" s="116">
        <f t="shared" si="49"/>
        <v>20536000</v>
      </c>
      <c r="G82" s="116">
        <f t="shared" si="50"/>
        <v>122615000</v>
      </c>
      <c r="H82" s="116">
        <f t="shared" si="51"/>
        <v>0</v>
      </c>
      <c r="I82" s="116">
        <f t="shared" si="76"/>
        <v>143151000</v>
      </c>
      <c r="J82" s="116">
        <v>18516000</v>
      </c>
      <c r="K82" s="116">
        <v>122615000</v>
      </c>
      <c r="L82" s="116">
        <v>0</v>
      </c>
      <c r="M82" s="116">
        <f t="shared" si="52"/>
        <v>141131000</v>
      </c>
      <c r="N82" s="116">
        <f>-+'OSEC-CY'!H267</f>
        <v>0</v>
      </c>
      <c r="O82" s="116">
        <f>-+'OSEC-CY'!H268</f>
        <v>0</v>
      </c>
      <c r="P82" s="116">
        <f>-+'OSEC-CY'!H269</f>
        <v>0</v>
      </c>
      <c r="Q82" s="116">
        <f t="shared" si="53"/>
        <v>0</v>
      </c>
      <c r="R82" s="116">
        <f t="shared" si="54"/>
        <v>18516000</v>
      </c>
      <c r="S82" s="116">
        <f t="shared" si="55"/>
        <v>122615000</v>
      </c>
      <c r="T82" s="116">
        <f t="shared" si="56"/>
        <v>0</v>
      </c>
      <c r="U82" s="116">
        <f t="shared" si="57"/>
        <v>141131000</v>
      </c>
      <c r="V82" s="116">
        <f>+'OSEC-CY'!I267</f>
        <v>4953104.99</v>
      </c>
      <c r="W82" s="116">
        <f>+'OSEC-CY'!I268</f>
        <v>2607692.5499999998</v>
      </c>
      <c r="X82" s="116">
        <f>+'OSEC-CY'!I269</f>
        <v>0</v>
      </c>
      <c r="Y82" s="116">
        <f t="shared" si="58"/>
        <v>7560797.54</v>
      </c>
      <c r="Z82" s="116"/>
      <c r="AA82" s="116"/>
      <c r="AB82" s="116"/>
      <c r="AC82" s="116">
        <f t="shared" si="59"/>
        <v>0</v>
      </c>
      <c r="AD82" s="116">
        <f t="shared" si="60"/>
        <v>4953104.99</v>
      </c>
      <c r="AE82" s="116">
        <f t="shared" si="61"/>
        <v>2607692.5499999998</v>
      </c>
      <c r="AF82" s="116">
        <f t="shared" si="62"/>
        <v>0</v>
      </c>
      <c r="AG82" s="116">
        <f t="shared" si="63"/>
        <v>7560797.54</v>
      </c>
      <c r="AH82" s="116">
        <f t="shared" si="64"/>
        <v>13562895.01</v>
      </c>
      <c r="AI82" s="116">
        <f t="shared" si="65"/>
        <v>120007307.45</v>
      </c>
      <c r="AJ82" s="116">
        <f t="shared" si="66"/>
        <v>0</v>
      </c>
      <c r="AK82" s="116">
        <f t="shared" si="67"/>
        <v>133570202.46000001</v>
      </c>
      <c r="AL82" s="75">
        <f t="shared" si="68"/>
        <v>0.26750405001080146</v>
      </c>
      <c r="AM82" s="75">
        <f t="shared" si="69"/>
        <v>2.1267320882436894E-2</v>
      </c>
      <c r="AN82" s="75" t="str">
        <f t="shared" si="70"/>
        <v xml:space="preserve"> </v>
      </c>
      <c r="AO82" s="75">
        <f t="shared" si="71"/>
        <v>5.3572904181221702E-2</v>
      </c>
      <c r="AP82" s="116">
        <f t="shared" si="72"/>
        <v>2020000</v>
      </c>
      <c r="AQ82" s="116">
        <f t="shared" si="73"/>
        <v>0</v>
      </c>
      <c r="AR82" s="116">
        <f t="shared" si="74"/>
        <v>0</v>
      </c>
      <c r="AS82" s="116">
        <f t="shared" si="75"/>
        <v>2020000</v>
      </c>
    </row>
    <row r="83" spans="1:45" ht="38.25">
      <c r="A83" s="124" t="s">
        <v>71</v>
      </c>
      <c r="B83" s="370">
        <v>11964</v>
      </c>
      <c r="C83" s="373">
        <v>111626</v>
      </c>
      <c r="D83" s="370"/>
      <c r="E83" s="116">
        <f t="shared" si="48"/>
        <v>123590</v>
      </c>
      <c r="F83" s="116">
        <f t="shared" si="49"/>
        <v>11964000</v>
      </c>
      <c r="G83" s="116">
        <f t="shared" si="50"/>
        <v>111626000</v>
      </c>
      <c r="H83" s="116">
        <f t="shared" si="51"/>
        <v>0</v>
      </c>
      <c r="I83" s="116">
        <f t="shared" si="76"/>
        <v>123590000</v>
      </c>
      <c r="J83" s="116">
        <v>7734000</v>
      </c>
      <c r="K83" s="116">
        <v>111626000</v>
      </c>
      <c r="L83" s="116">
        <v>0</v>
      </c>
      <c r="M83" s="116">
        <f t="shared" si="52"/>
        <v>119360000</v>
      </c>
      <c r="N83" s="116">
        <f>-+'OSEC-CY'!H273</f>
        <v>0</v>
      </c>
      <c r="O83" s="116">
        <f>-+'OSEC-CY'!H274</f>
        <v>-4420860</v>
      </c>
      <c r="P83" s="116">
        <f>-+'OSEC-CY'!H275</f>
        <v>0</v>
      </c>
      <c r="Q83" s="116">
        <f t="shared" si="53"/>
        <v>-4420860</v>
      </c>
      <c r="R83" s="116">
        <f t="shared" si="54"/>
        <v>7734000</v>
      </c>
      <c r="S83" s="116">
        <f t="shared" si="55"/>
        <v>107205140</v>
      </c>
      <c r="T83" s="116">
        <f t="shared" si="56"/>
        <v>0</v>
      </c>
      <c r="U83" s="116">
        <f t="shared" si="57"/>
        <v>114939140</v>
      </c>
      <c r="V83" s="116">
        <f>+'OSEC-CY'!I273</f>
        <v>1674493.62</v>
      </c>
      <c r="W83" s="116">
        <f>+'OSEC-CY'!I274</f>
        <v>5068824.4499999993</v>
      </c>
      <c r="X83" s="116">
        <f>+'OSEC-CY'!I275</f>
        <v>0</v>
      </c>
      <c r="Y83" s="116">
        <f t="shared" si="58"/>
        <v>6743318.0699999994</v>
      </c>
      <c r="Z83" s="116"/>
      <c r="AA83" s="116"/>
      <c r="AB83" s="116"/>
      <c r="AC83" s="116">
        <f t="shared" si="59"/>
        <v>0</v>
      </c>
      <c r="AD83" s="116">
        <f t="shared" si="60"/>
        <v>1674493.62</v>
      </c>
      <c r="AE83" s="116">
        <f t="shared" si="61"/>
        <v>5068824.4499999993</v>
      </c>
      <c r="AF83" s="116">
        <f t="shared" si="62"/>
        <v>0</v>
      </c>
      <c r="AG83" s="116">
        <f t="shared" si="63"/>
        <v>6743318.0699999994</v>
      </c>
      <c r="AH83" s="116">
        <f t="shared" si="64"/>
        <v>6059506.3799999999</v>
      </c>
      <c r="AI83" s="116">
        <f t="shared" si="65"/>
        <v>102136315.55</v>
      </c>
      <c r="AJ83" s="116">
        <f t="shared" si="66"/>
        <v>0</v>
      </c>
      <c r="AK83" s="116">
        <f t="shared" si="67"/>
        <v>108195821.92999999</v>
      </c>
      <c r="AL83" s="75">
        <f t="shared" si="68"/>
        <v>0.21651068269976728</v>
      </c>
      <c r="AM83" s="75">
        <f t="shared" si="69"/>
        <v>4.7281543123771856E-2</v>
      </c>
      <c r="AN83" s="75" t="str">
        <f t="shared" si="70"/>
        <v xml:space="preserve"> </v>
      </c>
      <c r="AO83" s="75">
        <f t="shared" si="71"/>
        <v>5.8668596876573109E-2</v>
      </c>
      <c r="AP83" s="116">
        <f t="shared" si="72"/>
        <v>4230000</v>
      </c>
      <c r="AQ83" s="116">
        <f t="shared" si="73"/>
        <v>0</v>
      </c>
      <c r="AR83" s="116">
        <f t="shared" si="74"/>
        <v>0</v>
      </c>
      <c r="AS83" s="116">
        <f t="shared" si="75"/>
        <v>4230000</v>
      </c>
    </row>
    <row r="84" spans="1:45" s="127" customFormat="1">
      <c r="A84" s="125" t="s">
        <v>72</v>
      </c>
      <c r="B84" s="375">
        <v>0</v>
      </c>
      <c r="C84" s="376">
        <v>27522</v>
      </c>
      <c r="D84" s="377">
        <v>7116387</v>
      </c>
      <c r="E84" s="116">
        <f t="shared" si="48"/>
        <v>7143909</v>
      </c>
      <c r="F84" s="126">
        <f t="shared" si="49"/>
        <v>0</v>
      </c>
      <c r="G84" s="126">
        <f t="shared" si="50"/>
        <v>27522000</v>
      </c>
      <c r="H84" s="126">
        <f t="shared" si="51"/>
        <v>7116387000</v>
      </c>
      <c r="I84" s="116">
        <f t="shared" si="76"/>
        <v>7143909000</v>
      </c>
      <c r="J84" s="126">
        <v>0</v>
      </c>
      <c r="K84" s="126">
        <v>0</v>
      </c>
      <c r="L84" s="126">
        <v>0</v>
      </c>
      <c r="M84" s="116">
        <f t="shared" si="52"/>
        <v>0</v>
      </c>
      <c r="N84" s="126">
        <f>-+'OSEC-CY'!H279</f>
        <v>0</v>
      </c>
      <c r="O84" s="126">
        <f>-+'OSEC-CY'!H280</f>
        <v>0</v>
      </c>
      <c r="P84" s="126">
        <f>-+'OSEC-CY'!H281</f>
        <v>0</v>
      </c>
      <c r="Q84" s="116">
        <f t="shared" si="53"/>
        <v>0</v>
      </c>
      <c r="R84" s="116">
        <f t="shared" si="54"/>
        <v>0</v>
      </c>
      <c r="S84" s="116">
        <f t="shared" si="55"/>
        <v>0</v>
      </c>
      <c r="T84" s="116">
        <f t="shared" si="56"/>
        <v>0</v>
      </c>
      <c r="U84" s="116">
        <f t="shared" si="57"/>
        <v>0</v>
      </c>
      <c r="V84" s="126">
        <f>+'OSEC-CY'!I279</f>
        <v>0</v>
      </c>
      <c r="W84" s="126">
        <f>+'OSEC-CY'!I280</f>
        <v>0</v>
      </c>
      <c r="X84" s="126">
        <f>+'OSEC-CY'!I281</f>
        <v>0</v>
      </c>
      <c r="Y84" s="116">
        <f t="shared" si="58"/>
        <v>0</v>
      </c>
      <c r="Z84" s="126"/>
      <c r="AA84" s="126"/>
      <c r="AB84" s="126"/>
      <c r="AC84" s="116">
        <f t="shared" si="59"/>
        <v>0</v>
      </c>
      <c r="AD84" s="116">
        <f t="shared" si="60"/>
        <v>0</v>
      </c>
      <c r="AE84" s="116">
        <f t="shared" si="61"/>
        <v>0</v>
      </c>
      <c r="AF84" s="116">
        <f t="shared" si="62"/>
        <v>0</v>
      </c>
      <c r="AG84" s="116">
        <f t="shared" si="63"/>
        <v>0</v>
      </c>
      <c r="AH84" s="116">
        <f t="shared" si="64"/>
        <v>0</v>
      </c>
      <c r="AI84" s="116">
        <f t="shared" si="65"/>
        <v>0</v>
      </c>
      <c r="AJ84" s="116">
        <f t="shared" si="66"/>
        <v>0</v>
      </c>
      <c r="AK84" s="116">
        <f t="shared" si="67"/>
        <v>0</v>
      </c>
      <c r="AL84" s="75" t="str">
        <f t="shared" si="68"/>
        <v xml:space="preserve"> </v>
      </c>
      <c r="AM84" s="75" t="str">
        <f t="shared" si="69"/>
        <v xml:space="preserve"> </v>
      </c>
      <c r="AN84" s="75" t="str">
        <f t="shared" si="70"/>
        <v xml:space="preserve"> </v>
      </c>
      <c r="AO84" s="75" t="str">
        <f t="shared" si="71"/>
        <v xml:space="preserve"> </v>
      </c>
      <c r="AP84" s="116">
        <f t="shared" si="72"/>
        <v>0</v>
      </c>
      <c r="AQ84" s="116">
        <f t="shared" si="73"/>
        <v>27522000</v>
      </c>
      <c r="AR84" s="116">
        <f t="shared" si="74"/>
        <v>7116387000</v>
      </c>
      <c r="AS84" s="116">
        <f t="shared" si="75"/>
        <v>7143909000</v>
      </c>
    </row>
    <row r="85" spans="1:45" hidden="1">
      <c r="A85" s="128" t="s">
        <v>73</v>
      </c>
      <c r="B85" s="370"/>
      <c r="C85" s="373"/>
      <c r="D85" s="378">
        <v>17500</v>
      </c>
      <c r="E85" s="116">
        <f t="shared" si="48"/>
        <v>17500</v>
      </c>
      <c r="F85" s="116">
        <f t="shared" si="49"/>
        <v>0</v>
      </c>
      <c r="G85" s="116">
        <f t="shared" si="50"/>
        <v>0</v>
      </c>
      <c r="H85" s="116">
        <f t="shared" si="51"/>
        <v>17500000</v>
      </c>
      <c r="I85" s="116">
        <f t="shared" si="76"/>
        <v>17500000</v>
      </c>
      <c r="J85" s="116">
        <v>0</v>
      </c>
      <c r="K85" s="116">
        <v>0</v>
      </c>
      <c r="L85" s="116">
        <v>0</v>
      </c>
      <c r="M85" s="116">
        <f t="shared" si="52"/>
        <v>0</v>
      </c>
      <c r="N85" s="129"/>
      <c r="O85" s="129"/>
      <c r="P85" s="129"/>
      <c r="Q85" s="116">
        <f t="shared" si="53"/>
        <v>0</v>
      </c>
      <c r="R85" s="116">
        <f t="shared" si="54"/>
        <v>0</v>
      </c>
      <c r="S85" s="116">
        <f t="shared" si="55"/>
        <v>0</v>
      </c>
      <c r="T85" s="116">
        <f t="shared" si="56"/>
        <v>0</v>
      </c>
      <c r="U85" s="116">
        <f t="shared" si="57"/>
        <v>0</v>
      </c>
      <c r="V85" s="129"/>
      <c r="W85" s="129"/>
      <c r="X85" s="129"/>
      <c r="Y85" s="116">
        <f t="shared" si="58"/>
        <v>0</v>
      </c>
      <c r="Z85" s="116"/>
      <c r="AA85" s="116"/>
      <c r="AB85" s="116"/>
      <c r="AC85" s="116">
        <f t="shared" si="59"/>
        <v>0</v>
      </c>
      <c r="AD85" s="116">
        <f t="shared" si="60"/>
        <v>0</v>
      </c>
      <c r="AE85" s="116">
        <f t="shared" si="61"/>
        <v>0</v>
      </c>
      <c r="AF85" s="116">
        <f t="shared" si="62"/>
        <v>0</v>
      </c>
      <c r="AG85" s="116">
        <f t="shared" si="63"/>
        <v>0</v>
      </c>
      <c r="AH85" s="116">
        <f t="shared" si="64"/>
        <v>0</v>
      </c>
      <c r="AI85" s="116">
        <f t="shared" si="65"/>
        <v>0</v>
      </c>
      <c r="AJ85" s="116">
        <f t="shared" si="66"/>
        <v>0</v>
      </c>
      <c r="AK85" s="116">
        <f t="shared" si="67"/>
        <v>0</v>
      </c>
      <c r="AL85" s="75" t="str">
        <f t="shared" si="68"/>
        <v xml:space="preserve"> </v>
      </c>
      <c r="AM85" s="75" t="str">
        <f t="shared" si="69"/>
        <v xml:space="preserve"> </v>
      </c>
      <c r="AN85" s="75" t="str">
        <f t="shared" si="70"/>
        <v xml:space="preserve"> </v>
      </c>
      <c r="AO85" s="75" t="str">
        <f t="shared" si="71"/>
        <v xml:space="preserve"> </v>
      </c>
      <c r="AP85" s="116">
        <f t="shared" si="72"/>
        <v>0</v>
      </c>
      <c r="AQ85" s="116">
        <f t="shared" si="73"/>
        <v>0</v>
      </c>
      <c r="AR85" s="116">
        <f t="shared" si="74"/>
        <v>17500000</v>
      </c>
      <c r="AS85" s="116">
        <f t="shared" si="75"/>
        <v>17500000</v>
      </c>
    </row>
    <row r="86" spans="1:45" hidden="1">
      <c r="A86" s="128" t="s">
        <v>74</v>
      </c>
      <c r="B86" s="370"/>
      <c r="C86" s="373"/>
      <c r="D86" s="378">
        <v>237882</v>
      </c>
      <c r="E86" s="116">
        <f t="shared" si="48"/>
        <v>237882</v>
      </c>
      <c r="F86" s="116">
        <f t="shared" si="49"/>
        <v>0</v>
      </c>
      <c r="G86" s="116">
        <f t="shared" si="50"/>
        <v>0</v>
      </c>
      <c r="H86" s="116">
        <f t="shared" si="51"/>
        <v>237882000</v>
      </c>
      <c r="I86" s="116">
        <f t="shared" si="76"/>
        <v>237882000</v>
      </c>
      <c r="J86" s="116">
        <v>0</v>
      </c>
      <c r="K86" s="116">
        <v>0</v>
      </c>
      <c r="L86" s="116">
        <v>0</v>
      </c>
      <c r="M86" s="116">
        <f t="shared" si="52"/>
        <v>0</v>
      </c>
      <c r="N86" s="129"/>
      <c r="O86" s="129"/>
      <c r="P86" s="129"/>
      <c r="Q86" s="116">
        <f t="shared" si="53"/>
        <v>0</v>
      </c>
      <c r="R86" s="116">
        <f t="shared" si="54"/>
        <v>0</v>
      </c>
      <c r="S86" s="116">
        <f t="shared" si="55"/>
        <v>0</v>
      </c>
      <c r="T86" s="116">
        <f t="shared" si="56"/>
        <v>0</v>
      </c>
      <c r="U86" s="116">
        <f t="shared" si="57"/>
        <v>0</v>
      </c>
      <c r="V86" s="129"/>
      <c r="W86" s="129"/>
      <c r="X86" s="129"/>
      <c r="Y86" s="116">
        <f t="shared" si="58"/>
        <v>0</v>
      </c>
      <c r="Z86" s="116"/>
      <c r="AA86" s="116"/>
      <c r="AB86" s="116"/>
      <c r="AC86" s="116">
        <f t="shared" si="59"/>
        <v>0</v>
      </c>
      <c r="AD86" s="116">
        <f t="shared" si="60"/>
        <v>0</v>
      </c>
      <c r="AE86" s="116">
        <f t="shared" si="61"/>
        <v>0</v>
      </c>
      <c r="AF86" s="116">
        <f t="shared" si="62"/>
        <v>0</v>
      </c>
      <c r="AG86" s="116">
        <f t="shared" si="63"/>
        <v>0</v>
      </c>
      <c r="AH86" s="116">
        <f t="shared" si="64"/>
        <v>0</v>
      </c>
      <c r="AI86" s="116">
        <f t="shared" si="65"/>
        <v>0</v>
      </c>
      <c r="AJ86" s="116">
        <f t="shared" si="66"/>
        <v>0</v>
      </c>
      <c r="AK86" s="116">
        <f t="shared" si="67"/>
        <v>0</v>
      </c>
      <c r="AL86" s="75" t="str">
        <f t="shared" si="68"/>
        <v xml:space="preserve"> </v>
      </c>
      <c r="AM86" s="75" t="str">
        <f t="shared" si="69"/>
        <v xml:space="preserve"> </v>
      </c>
      <c r="AN86" s="75" t="str">
        <f t="shared" si="70"/>
        <v xml:space="preserve"> </v>
      </c>
      <c r="AO86" s="75" t="str">
        <f t="shared" si="71"/>
        <v xml:space="preserve"> </v>
      </c>
      <c r="AP86" s="116">
        <f t="shared" si="72"/>
        <v>0</v>
      </c>
      <c r="AQ86" s="116">
        <f t="shared" si="73"/>
        <v>0</v>
      </c>
      <c r="AR86" s="116">
        <f t="shared" si="74"/>
        <v>237882000</v>
      </c>
      <c r="AS86" s="116">
        <f t="shared" si="75"/>
        <v>237882000</v>
      </c>
    </row>
    <row r="87" spans="1:45" hidden="1">
      <c r="A87" s="128" t="s">
        <v>75</v>
      </c>
      <c r="B87" s="370"/>
      <c r="C87" s="373"/>
      <c r="D87" s="378">
        <v>459599</v>
      </c>
      <c r="E87" s="116">
        <f t="shared" si="48"/>
        <v>459599</v>
      </c>
      <c r="F87" s="116">
        <f t="shared" si="49"/>
        <v>0</v>
      </c>
      <c r="G87" s="116">
        <f t="shared" si="50"/>
        <v>0</v>
      </c>
      <c r="H87" s="116">
        <f t="shared" si="51"/>
        <v>459599000</v>
      </c>
      <c r="I87" s="116">
        <f t="shared" si="76"/>
        <v>459599000</v>
      </c>
      <c r="J87" s="116">
        <v>0</v>
      </c>
      <c r="K87" s="116">
        <v>0</v>
      </c>
      <c r="L87" s="116">
        <v>0</v>
      </c>
      <c r="M87" s="116">
        <f t="shared" si="52"/>
        <v>0</v>
      </c>
      <c r="N87" s="129"/>
      <c r="O87" s="129"/>
      <c r="P87" s="129"/>
      <c r="Q87" s="116">
        <f t="shared" si="53"/>
        <v>0</v>
      </c>
      <c r="R87" s="116">
        <f t="shared" si="54"/>
        <v>0</v>
      </c>
      <c r="S87" s="116">
        <f t="shared" si="55"/>
        <v>0</v>
      </c>
      <c r="T87" s="116">
        <f t="shared" si="56"/>
        <v>0</v>
      </c>
      <c r="U87" s="116">
        <f t="shared" si="57"/>
        <v>0</v>
      </c>
      <c r="V87" s="129"/>
      <c r="W87" s="129"/>
      <c r="X87" s="129"/>
      <c r="Y87" s="116">
        <f t="shared" si="58"/>
        <v>0</v>
      </c>
      <c r="Z87" s="116"/>
      <c r="AA87" s="116"/>
      <c r="AB87" s="116"/>
      <c r="AC87" s="116">
        <f t="shared" si="59"/>
        <v>0</v>
      </c>
      <c r="AD87" s="116">
        <f t="shared" si="60"/>
        <v>0</v>
      </c>
      <c r="AE87" s="116">
        <f t="shared" si="61"/>
        <v>0</v>
      </c>
      <c r="AF87" s="116">
        <f t="shared" si="62"/>
        <v>0</v>
      </c>
      <c r="AG87" s="116">
        <f t="shared" si="63"/>
        <v>0</v>
      </c>
      <c r="AH87" s="116">
        <f t="shared" si="64"/>
        <v>0</v>
      </c>
      <c r="AI87" s="116">
        <f t="shared" si="65"/>
        <v>0</v>
      </c>
      <c r="AJ87" s="116">
        <f t="shared" si="66"/>
        <v>0</v>
      </c>
      <c r="AK87" s="116">
        <f t="shared" si="67"/>
        <v>0</v>
      </c>
      <c r="AL87" s="75" t="str">
        <f t="shared" si="68"/>
        <v xml:space="preserve"> </v>
      </c>
      <c r="AM87" s="75" t="str">
        <f t="shared" si="69"/>
        <v xml:space="preserve"> </v>
      </c>
      <c r="AN87" s="75" t="str">
        <f t="shared" si="70"/>
        <v xml:space="preserve"> </v>
      </c>
      <c r="AO87" s="75" t="str">
        <f t="shared" si="71"/>
        <v xml:space="preserve"> </v>
      </c>
      <c r="AP87" s="116">
        <f t="shared" si="72"/>
        <v>0</v>
      </c>
      <c r="AQ87" s="116">
        <f t="shared" si="73"/>
        <v>0</v>
      </c>
      <c r="AR87" s="116">
        <f t="shared" si="74"/>
        <v>459599000</v>
      </c>
      <c r="AS87" s="116">
        <f t="shared" si="75"/>
        <v>459599000</v>
      </c>
    </row>
    <row r="88" spans="1:45" hidden="1">
      <c r="A88" s="128" t="s">
        <v>76</v>
      </c>
      <c r="B88" s="370"/>
      <c r="C88" s="373"/>
      <c r="D88" s="378">
        <v>106360</v>
      </c>
      <c r="E88" s="116">
        <f t="shared" si="48"/>
        <v>106360</v>
      </c>
      <c r="F88" s="116">
        <f t="shared" si="49"/>
        <v>0</v>
      </c>
      <c r="G88" s="116">
        <f t="shared" si="50"/>
        <v>0</v>
      </c>
      <c r="H88" s="116">
        <f t="shared" si="51"/>
        <v>106360000</v>
      </c>
      <c r="I88" s="116">
        <f t="shared" si="76"/>
        <v>106360000</v>
      </c>
      <c r="J88" s="116">
        <v>0</v>
      </c>
      <c r="K88" s="116">
        <v>0</v>
      </c>
      <c r="L88" s="116">
        <v>0</v>
      </c>
      <c r="M88" s="116">
        <f t="shared" si="52"/>
        <v>0</v>
      </c>
      <c r="N88" s="129"/>
      <c r="O88" s="129"/>
      <c r="P88" s="129"/>
      <c r="Q88" s="116">
        <f t="shared" si="53"/>
        <v>0</v>
      </c>
      <c r="R88" s="116">
        <f t="shared" si="54"/>
        <v>0</v>
      </c>
      <c r="S88" s="116">
        <f t="shared" si="55"/>
        <v>0</v>
      </c>
      <c r="T88" s="116">
        <f t="shared" si="56"/>
        <v>0</v>
      </c>
      <c r="U88" s="116">
        <f t="shared" si="57"/>
        <v>0</v>
      </c>
      <c r="V88" s="129"/>
      <c r="W88" s="129"/>
      <c r="X88" s="129"/>
      <c r="Y88" s="116">
        <f t="shared" si="58"/>
        <v>0</v>
      </c>
      <c r="Z88" s="116"/>
      <c r="AA88" s="116"/>
      <c r="AB88" s="116"/>
      <c r="AC88" s="116">
        <f t="shared" si="59"/>
        <v>0</v>
      </c>
      <c r="AD88" s="116">
        <f t="shared" si="60"/>
        <v>0</v>
      </c>
      <c r="AE88" s="116">
        <f t="shared" si="61"/>
        <v>0</v>
      </c>
      <c r="AF88" s="116">
        <f t="shared" si="62"/>
        <v>0</v>
      </c>
      <c r="AG88" s="116">
        <f t="shared" si="63"/>
        <v>0</v>
      </c>
      <c r="AH88" s="116">
        <f t="shared" si="64"/>
        <v>0</v>
      </c>
      <c r="AI88" s="116">
        <f t="shared" si="65"/>
        <v>0</v>
      </c>
      <c r="AJ88" s="116">
        <f t="shared" si="66"/>
        <v>0</v>
      </c>
      <c r="AK88" s="116">
        <f t="shared" si="67"/>
        <v>0</v>
      </c>
      <c r="AL88" s="75" t="str">
        <f t="shared" si="68"/>
        <v xml:space="preserve"> </v>
      </c>
      <c r="AM88" s="75" t="str">
        <f t="shared" si="69"/>
        <v xml:space="preserve"> </v>
      </c>
      <c r="AN88" s="75" t="str">
        <f t="shared" si="70"/>
        <v xml:space="preserve"> </v>
      </c>
      <c r="AO88" s="75" t="str">
        <f t="shared" si="71"/>
        <v xml:space="preserve"> </v>
      </c>
      <c r="AP88" s="116">
        <f t="shared" si="72"/>
        <v>0</v>
      </c>
      <c r="AQ88" s="116">
        <f t="shared" si="73"/>
        <v>0</v>
      </c>
      <c r="AR88" s="116">
        <f t="shared" si="74"/>
        <v>106360000</v>
      </c>
      <c r="AS88" s="116">
        <f t="shared" si="75"/>
        <v>106360000</v>
      </c>
    </row>
    <row r="89" spans="1:45" hidden="1">
      <c r="A89" s="128" t="s">
        <v>77</v>
      </c>
      <c r="B89" s="370"/>
      <c r="C89" s="373"/>
      <c r="D89" s="378">
        <v>270108</v>
      </c>
      <c r="E89" s="116">
        <f t="shared" si="48"/>
        <v>270108</v>
      </c>
      <c r="F89" s="116">
        <f t="shared" si="49"/>
        <v>0</v>
      </c>
      <c r="G89" s="116">
        <f t="shared" si="50"/>
        <v>0</v>
      </c>
      <c r="H89" s="116">
        <f t="shared" si="51"/>
        <v>270108000</v>
      </c>
      <c r="I89" s="116">
        <f t="shared" si="76"/>
        <v>270108000</v>
      </c>
      <c r="J89" s="116">
        <v>0</v>
      </c>
      <c r="K89" s="116">
        <v>0</v>
      </c>
      <c r="L89" s="116">
        <v>0</v>
      </c>
      <c r="M89" s="116">
        <f t="shared" si="52"/>
        <v>0</v>
      </c>
      <c r="N89" s="129"/>
      <c r="O89" s="129"/>
      <c r="P89" s="129"/>
      <c r="Q89" s="116">
        <f t="shared" si="53"/>
        <v>0</v>
      </c>
      <c r="R89" s="116">
        <f t="shared" si="54"/>
        <v>0</v>
      </c>
      <c r="S89" s="116">
        <f t="shared" si="55"/>
        <v>0</v>
      </c>
      <c r="T89" s="116">
        <f t="shared" si="56"/>
        <v>0</v>
      </c>
      <c r="U89" s="116">
        <f t="shared" si="57"/>
        <v>0</v>
      </c>
      <c r="V89" s="129"/>
      <c r="W89" s="129"/>
      <c r="X89" s="129"/>
      <c r="Y89" s="116">
        <f t="shared" si="58"/>
        <v>0</v>
      </c>
      <c r="Z89" s="116"/>
      <c r="AA89" s="116"/>
      <c r="AB89" s="116"/>
      <c r="AC89" s="116">
        <f t="shared" si="59"/>
        <v>0</v>
      </c>
      <c r="AD89" s="116">
        <f t="shared" si="60"/>
        <v>0</v>
      </c>
      <c r="AE89" s="116">
        <f t="shared" si="61"/>
        <v>0</v>
      </c>
      <c r="AF89" s="116">
        <f t="shared" si="62"/>
        <v>0</v>
      </c>
      <c r="AG89" s="116">
        <f t="shared" si="63"/>
        <v>0</v>
      </c>
      <c r="AH89" s="116">
        <f t="shared" si="64"/>
        <v>0</v>
      </c>
      <c r="AI89" s="116">
        <f t="shared" si="65"/>
        <v>0</v>
      </c>
      <c r="AJ89" s="116">
        <f t="shared" si="66"/>
        <v>0</v>
      </c>
      <c r="AK89" s="116">
        <f t="shared" si="67"/>
        <v>0</v>
      </c>
      <c r="AL89" s="75" t="str">
        <f t="shared" si="68"/>
        <v xml:space="preserve"> </v>
      </c>
      <c r="AM89" s="75" t="str">
        <f t="shared" si="69"/>
        <v xml:space="preserve"> </v>
      </c>
      <c r="AN89" s="75" t="str">
        <f t="shared" si="70"/>
        <v xml:space="preserve"> </v>
      </c>
      <c r="AO89" s="75" t="str">
        <f t="shared" si="71"/>
        <v xml:space="preserve"> </v>
      </c>
      <c r="AP89" s="116">
        <f t="shared" si="72"/>
        <v>0</v>
      </c>
      <c r="AQ89" s="116">
        <f t="shared" si="73"/>
        <v>0</v>
      </c>
      <c r="AR89" s="116">
        <f t="shared" si="74"/>
        <v>270108000</v>
      </c>
      <c r="AS89" s="116">
        <f t="shared" si="75"/>
        <v>270108000</v>
      </c>
    </row>
    <row r="90" spans="1:45" hidden="1">
      <c r="A90" s="128" t="s">
        <v>78</v>
      </c>
      <c r="B90" s="370"/>
      <c r="C90" s="373"/>
      <c r="D90" s="378">
        <v>736217</v>
      </c>
      <c r="E90" s="116">
        <f t="shared" si="48"/>
        <v>736217</v>
      </c>
      <c r="F90" s="116">
        <f t="shared" si="49"/>
        <v>0</v>
      </c>
      <c r="G90" s="116">
        <f t="shared" si="50"/>
        <v>0</v>
      </c>
      <c r="H90" s="116">
        <f t="shared" si="51"/>
        <v>736217000</v>
      </c>
      <c r="I90" s="116">
        <f t="shared" si="76"/>
        <v>736217000</v>
      </c>
      <c r="J90" s="116">
        <v>0</v>
      </c>
      <c r="K90" s="116">
        <v>0</v>
      </c>
      <c r="L90" s="116">
        <v>0</v>
      </c>
      <c r="M90" s="116">
        <f t="shared" si="52"/>
        <v>0</v>
      </c>
      <c r="N90" s="129"/>
      <c r="O90" s="129"/>
      <c r="P90" s="129"/>
      <c r="Q90" s="116">
        <f t="shared" si="53"/>
        <v>0</v>
      </c>
      <c r="R90" s="116">
        <f t="shared" si="54"/>
        <v>0</v>
      </c>
      <c r="S90" s="116">
        <f t="shared" si="55"/>
        <v>0</v>
      </c>
      <c r="T90" s="116">
        <f t="shared" si="56"/>
        <v>0</v>
      </c>
      <c r="U90" s="116">
        <f t="shared" si="57"/>
        <v>0</v>
      </c>
      <c r="V90" s="129"/>
      <c r="W90" s="129"/>
      <c r="X90" s="129"/>
      <c r="Y90" s="116">
        <f t="shared" si="58"/>
        <v>0</v>
      </c>
      <c r="Z90" s="116"/>
      <c r="AA90" s="116"/>
      <c r="AB90" s="116"/>
      <c r="AC90" s="116">
        <f t="shared" si="59"/>
        <v>0</v>
      </c>
      <c r="AD90" s="116">
        <f t="shared" si="60"/>
        <v>0</v>
      </c>
      <c r="AE90" s="116">
        <f t="shared" si="61"/>
        <v>0</v>
      </c>
      <c r="AF90" s="116">
        <f t="shared" si="62"/>
        <v>0</v>
      </c>
      <c r="AG90" s="116">
        <f t="shared" si="63"/>
        <v>0</v>
      </c>
      <c r="AH90" s="116">
        <f t="shared" si="64"/>
        <v>0</v>
      </c>
      <c r="AI90" s="116">
        <f t="shared" si="65"/>
        <v>0</v>
      </c>
      <c r="AJ90" s="116">
        <f t="shared" si="66"/>
        <v>0</v>
      </c>
      <c r="AK90" s="116">
        <f t="shared" si="67"/>
        <v>0</v>
      </c>
      <c r="AL90" s="75" t="str">
        <f t="shared" si="68"/>
        <v xml:space="preserve"> </v>
      </c>
      <c r="AM90" s="75" t="str">
        <f t="shared" si="69"/>
        <v xml:space="preserve"> </v>
      </c>
      <c r="AN90" s="75" t="str">
        <f t="shared" si="70"/>
        <v xml:space="preserve"> </v>
      </c>
      <c r="AO90" s="75" t="str">
        <f t="shared" si="71"/>
        <v xml:space="preserve"> </v>
      </c>
      <c r="AP90" s="116">
        <f t="shared" si="72"/>
        <v>0</v>
      </c>
      <c r="AQ90" s="116">
        <f t="shared" si="73"/>
        <v>0</v>
      </c>
      <c r="AR90" s="116">
        <f t="shared" si="74"/>
        <v>736217000</v>
      </c>
      <c r="AS90" s="116">
        <f t="shared" si="75"/>
        <v>736217000</v>
      </c>
    </row>
    <row r="91" spans="1:45" hidden="1">
      <c r="A91" s="128" t="s">
        <v>79</v>
      </c>
      <c r="B91" s="370"/>
      <c r="C91" s="373"/>
      <c r="D91" s="378">
        <v>200294</v>
      </c>
      <c r="E91" s="116">
        <f t="shared" si="48"/>
        <v>200294</v>
      </c>
      <c r="F91" s="116">
        <f t="shared" si="49"/>
        <v>0</v>
      </c>
      <c r="G91" s="116">
        <f t="shared" si="50"/>
        <v>0</v>
      </c>
      <c r="H91" s="116">
        <f t="shared" si="51"/>
        <v>200294000</v>
      </c>
      <c r="I91" s="116">
        <f t="shared" si="76"/>
        <v>200294000</v>
      </c>
      <c r="J91" s="116">
        <v>0</v>
      </c>
      <c r="K91" s="116">
        <v>0</v>
      </c>
      <c r="L91" s="116">
        <v>0</v>
      </c>
      <c r="M91" s="116">
        <f t="shared" si="52"/>
        <v>0</v>
      </c>
      <c r="N91" s="129"/>
      <c r="O91" s="129"/>
      <c r="P91" s="129"/>
      <c r="Q91" s="116">
        <f t="shared" si="53"/>
        <v>0</v>
      </c>
      <c r="R91" s="116">
        <f t="shared" si="54"/>
        <v>0</v>
      </c>
      <c r="S91" s="116">
        <f t="shared" si="55"/>
        <v>0</v>
      </c>
      <c r="T91" s="116">
        <f t="shared" si="56"/>
        <v>0</v>
      </c>
      <c r="U91" s="116">
        <f t="shared" si="57"/>
        <v>0</v>
      </c>
      <c r="V91" s="129"/>
      <c r="W91" s="129"/>
      <c r="X91" s="129"/>
      <c r="Y91" s="116">
        <f t="shared" si="58"/>
        <v>0</v>
      </c>
      <c r="Z91" s="116"/>
      <c r="AA91" s="116"/>
      <c r="AB91" s="116"/>
      <c r="AC91" s="116">
        <f t="shared" si="59"/>
        <v>0</v>
      </c>
      <c r="AD91" s="116">
        <f t="shared" si="60"/>
        <v>0</v>
      </c>
      <c r="AE91" s="116">
        <f t="shared" si="61"/>
        <v>0</v>
      </c>
      <c r="AF91" s="116">
        <f t="shared" si="62"/>
        <v>0</v>
      </c>
      <c r="AG91" s="116">
        <f t="shared" si="63"/>
        <v>0</v>
      </c>
      <c r="AH91" s="116">
        <f t="shared" si="64"/>
        <v>0</v>
      </c>
      <c r="AI91" s="116">
        <f t="shared" si="65"/>
        <v>0</v>
      </c>
      <c r="AJ91" s="116">
        <f t="shared" si="66"/>
        <v>0</v>
      </c>
      <c r="AK91" s="116">
        <f t="shared" si="67"/>
        <v>0</v>
      </c>
      <c r="AL91" s="75" t="str">
        <f t="shared" si="68"/>
        <v xml:space="preserve"> </v>
      </c>
      <c r="AM91" s="75" t="str">
        <f t="shared" si="69"/>
        <v xml:space="preserve"> </v>
      </c>
      <c r="AN91" s="75" t="str">
        <f t="shared" si="70"/>
        <v xml:space="preserve"> </v>
      </c>
      <c r="AO91" s="75" t="str">
        <f t="shared" si="71"/>
        <v xml:space="preserve"> </v>
      </c>
      <c r="AP91" s="116">
        <f t="shared" si="72"/>
        <v>0</v>
      </c>
      <c r="AQ91" s="116">
        <f t="shared" si="73"/>
        <v>0</v>
      </c>
      <c r="AR91" s="116">
        <f t="shared" si="74"/>
        <v>200294000</v>
      </c>
      <c r="AS91" s="116">
        <f t="shared" si="75"/>
        <v>200294000</v>
      </c>
    </row>
    <row r="92" spans="1:45" hidden="1">
      <c r="A92" s="128" t="s">
        <v>80</v>
      </c>
      <c r="B92" s="370"/>
      <c r="C92" s="373"/>
      <c r="D92" s="378">
        <v>628919</v>
      </c>
      <c r="E92" s="116">
        <f t="shared" si="48"/>
        <v>628919</v>
      </c>
      <c r="F92" s="116">
        <f t="shared" si="49"/>
        <v>0</v>
      </c>
      <c r="G92" s="116">
        <f t="shared" si="50"/>
        <v>0</v>
      </c>
      <c r="H92" s="116">
        <f t="shared" si="51"/>
        <v>628919000</v>
      </c>
      <c r="I92" s="116">
        <f t="shared" si="76"/>
        <v>628919000</v>
      </c>
      <c r="J92" s="116">
        <v>0</v>
      </c>
      <c r="K92" s="116">
        <v>0</v>
      </c>
      <c r="L92" s="116">
        <v>0</v>
      </c>
      <c r="M92" s="116">
        <f t="shared" si="52"/>
        <v>0</v>
      </c>
      <c r="N92" s="129"/>
      <c r="O92" s="129"/>
      <c r="P92" s="129"/>
      <c r="Q92" s="116">
        <f t="shared" si="53"/>
        <v>0</v>
      </c>
      <c r="R92" s="116">
        <f t="shared" si="54"/>
        <v>0</v>
      </c>
      <c r="S92" s="116">
        <f t="shared" si="55"/>
        <v>0</v>
      </c>
      <c r="T92" s="116">
        <f t="shared" si="56"/>
        <v>0</v>
      </c>
      <c r="U92" s="116">
        <f t="shared" si="57"/>
        <v>0</v>
      </c>
      <c r="V92" s="129"/>
      <c r="W92" s="129"/>
      <c r="X92" s="129"/>
      <c r="Y92" s="116">
        <f t="shared" si="58"/>
        <v>0</v>
      </c>
      <c r="Z92" s="116"/>
      <c r="AA92" s="116"/>
      <c r="AB92" s="116"/>
      <c r="AC92" s="116">
        <f t="shared" si="59"/>
        <v>0</v>
      </c>
      <c r="AD92" s="116">
        <f t="shared" si="60"/>
        <v>0</v>
      </c>
      <c r="AE92" s="116">
        <f t="shared" si="61"/>
        <v>0</v>
      </c>
      <c r="AF92" s="116">
        <f t="shared" si="62"/>
        <v>0</v>
      </c>
      <c r="AG92" s="116">
        <f t="shared" si="63"/>
        <v>0</v>
      </c>
      <c r="AH92" s="116">
        <f t="shared" si="64"/>
        <v>0</v>
      </c>
      <c r="AI92" s="116">
        <f t="shared" si="65"/>
        <v>0</v>
      </c>
      <c r="AJ92" s="116">
        <f t="shared" si="66"/>
        <v>0</v>
      </c>
      <c r="AK92" s="116">
        <f t="shared" si="67"/>
        <v>0</v>
      </c>
      <c r="AL92" s="75" t="str">
        <f t="shared" si="68"/>
        <v xml:space="preserve"> </v>
      </c>
      <c r="AM92" s="75" t="str">
        <f t="shared" si="69"/>
        <v xml:space="preserve"> </v>
      </c>
      <c r="AN92" s="75" t="str">
        <f t="shared" si="70"/>
        <v xml:space="preserve"> </v>
      </c>
      <c r="AO92" s="75" t="str">
        <f t="shared" si="71"/>
        <v xml:space="preserve"> </v>
      </c>
      <c r="AP92" s="116">
        <f t="shared" si="72"/>
        <v>0</v>
      </c>
      <c r="AQ92" s="116">
        <f t="shared" si="73"/>
        <v>0</v>
      </c>
      <c r="AR92" s="116">
        <f t="shared" si="74"/>
        <v>628919000</v>
      </c>
      <c r="AS92" s="116">
        <f t="shared" si="75"/>
        <v>628919000</v>
      </c>
    </row>
    <row r="93" spans="1:45" hidden="1">
      <c r="A93" s="128" t="s">
        <v>81</v>
      </c>
      <c r="B93" s="370"/>
      <c r="C93" s="373"/>
      <c r="D93" s="378">
        <v>438311</v>
      </c>
      <c r="E93" s="116">
        <f t="shared" si="48"/>
        <v>438311</v>
      </c>
      <c r="F93" s="116">
        <f t="shared" si="49"/>
        <v>0</v>
      </c>
      <c r="G93" s="116">
        <f t="shared" si="50"/>
        <v>0</v>
      </c>
      <c r="H93" s="116">
        <f t="shared" si="51"/>
        <v>438311000</v>
      </c>
      <c r="I93" s="116">
        <f t="shared" si="76"/>
        <v>438311000</v>
      </c>
      <c r="J93" s="116">
        <v>0</v>
      </c>
      <c r="K93" s="116">
        <v>0</v>
      </c>
      <c r="L93" s="116">
        <v>0</v>
      </c>
      <c r="M93" s="116">
        <f t="shared" si="52"/>
        <v>0</v>
      </c>
      <c r="N93" s="129"/>
      <c r="O93" s="129"/>
      <c r="P93" s="129"/>
      <c r="Q93" s="116">
        <f t="shared" si="53"/>
        <v>0</v>
      </c>
      <c r="R93" s="116">
        <f t="shared" si="54"/>
        <v>0</v>
      </c>
      <c r="S93" s="116">
        <f t="shared" si="55"/>
        <v>0</v>
      </c>
      <c r="T93" s="116">
        <f t="shared" si="56"/>
        <v>0</v>
      </c>
      <c r="U93" s="116">
        <f t="shared" si="57"/>
        <v>0</v>
      </c>
      <c r="V93" s="129"/>
      <c r="W93" s="129"/>
      <c r="X93" s="129"/>
      <c r="Y93" s="116">
        <f t="shared" si="58"/>
        <v>0</v>
      </c>
      <c r="Z93" s="116"/>
      <c r="AA93" s="116"/>
      <c r="AB93" s="116"/>
      <c r="AC93" s="116">
        <f t="shared" si="59"/>
        <v>0</v>
      </c>
      <c r="AD93" s="116">
        <f t="shared" si="60"/>
        <v>0</v>
      </c>
      <c r="AE93" s="116">
        <f t="shared" si="61"/>
        <v>0</v>
      </c>
      <c r="AF93" s="116">
        <f t="shared" si="62"/>
        <v>0</v>
      </c>
      <c r="AG93" s="116">
        <f t="shared" si="63"/>
        <v>0</v>
      </c>
      <c r="AH93" s="116">
        <f t="shared" si="64"/>
        <v>0</v>
      </c>
      <c r="AI93" s="116">
        <f t="shared" si="65"/>
        <v>0</v>
      </c>
      <c r="AJ93" s="116">
        <f t="shared" si="66"/>
        <v>0</v>
      </c>
      <c r="AK93" s="116">
        <f t="shared" si="67"/>
        <v>0</v>
      </c>
      <c r="AL93" s="75" t="str">
        <f t="shared" si="68"/>
        <v xml:space="preserve"> </v>
      </c>
      <c r="AM93" s="75" t="str">
        <f t="shared" si="69"/>
        <v xml:space="preserve"> </v>
      </c>
      <c r="AN93" s="75" t="str">
        <f t="shared" si="70"/>
        <v xml:space="preserve"> </v>
      </c>
      <c r="AO93" s="75" t="str">
        <f t="shared" si="71"/>
        <v xml:space="preserve"> </v>
      </c>
      <c r="AP93" s="116">
        <f t="shared" si="72"/>
        <v>0</v>
      </c>
      <c r="AQ93" s="116">
        <f t="shared" si="73"/>
        <v>0</v>
      </c>
      <c r="AR93" s="116">
        <f t="shared" si="74"/>
        <v>438311000</v>
      </c>
      <c r="AS93" s="116">
        <f t="shared" si="75"/>
        <v>438311000</v>
      </c>
    </row>
    <row r="94" spans="1:45" hidden="1">
      <c r="A94" s="128" t="s">
        <v>82</v>
      </c>
      <c r="B94" s="370"/>
      <c r="C94" s="373"/>
      <c r="D94" s="378">
        <v>356656</v>
      </c>
      <c r="E94" s="116">
        <f t="shared" si="48"/>
        <v>356656</v>
      </c>
      <c r="F94" s="116">
        <f t="shared" si="49"/>
        <v>0</v>
      </c>
      <c r="G94" s="116">
        <f t="shared" si="50"/>
        <v>0</v>
      </c>
      <c r="H94" s="116">
        <f t="shared" si="51"/>
        <v>356656000</v>
      </c>
      <c r="I94" s="116">
        <f t="shared" si="76"/>
        <v>356656000</v>
      </c>
      <c r="J94" s="116">
        <v>0</v>
      </c>
      <c r="K94" s="116">
        <v>0</v>
      </c>
      <c r="L94" s="116">
        <v>0</v>
      </c>
      <c r="M94" s="116">
        <f t="shared" si="52"/>
        <v>0</v>
      </c>
      <c r="N94" s="129"/>
      <c r="O94" s="129"/>
      <c r="P94" s="129"/>
      <c r="Q94" s="116">
        <f t="shared" si="53"/>
        <v>0</v>
      </c>
      <c r="R94" s="116">
        <f t="shared" si="54"/>
        <v>0</v>
      </c>
      <c r="S94" s="116">
        <f t="shared" si="55"/>
        <v>0</v>
      </c>
      <c r="T94" s="116">
        <f t="shared" si="56"/>
        <v>0</v>
      </c>
      <c r="U94" s="116">
        <f t="shared" si="57"/>
        <v>0</v>
      </c>
      <c r="V94" s="129"/>
      <c r="W94" s="129"/>
      <c r="X94" s="129"/>
      <c r="Y94" s="116">
        <f t="shared" si="58"/>
        <v>0</v>
      </c>
      <c r="Z94" s="116"/>
      <c r="AA94" s="116"/>
      <c r="AB94" s="116"/>
      <c r="AC94" s="116">
        <f t="shared" si="59"/>
        <v>0</v>
      </c>
      <c r="AD94" s="116">
        <f t="shared" si="60"/>
        <v>0</v>
      </c>
      <c r="AE94" s="116">
        <f t="shared" si="61"/>
        <v>0</v>
      </c>
      <c r="AF94" s="116">
        <f t="shared" si="62"/>
        <v>0</v>
      </c>
      <c r="AG94" s="116">
        <f t="shared" si="63"/>
        <v>0</v>
      </c>
      <c r="AH94" s="116">
        <f t="shared" si="64"/>
        <v>0</v>
      </c>
      <c r="AI94" s="116">
        <f t="shared" si="65"/>
        <v>0</v>
      </c>
      <c r="AJ94" s="116">
        <f t="shared" si="66"/>
        <v>0</v>
      </c>
      <c r="AK94" s="116">
        <f t="shared" si="67"/>
        <v>0</v>
      </c>
      <c r="AL94" s="75" t="str">
        <f t="shared" si="68"/>
        <v xml:space="preserve"> </v>
      </c>
      <c r="AM94" s="75" t="str">
        <f t="shared" si="69"/>
        <v xml:space="preserve"> </v>
      </c>
      <c r="AN94" s="75" t="str">
        <f t="shared" si="70"/>
        <v xml:space="preserve"> </v>
      </c>
      <c r="AO94" s="75" t="str">
        <f t="shared" si="71"/>
        <v xml:space="preserve"> </v>
      </c>
      <c r="AP94" s="116">
        <f t="shared" si="72"/>
        <v>0</v>
      </c>
      <c r="AQ94" s="116">
        <f t="shared" si="73"/>
        <v>0</v>
      </c>
      <c r="AR94" s="116">
        <f t="shared" si="74"/>
        <v>356656000</v>
      </c>
      <c r="AS94" s="116">
        <f t="shared" si="75"/>
        <v>356656000</v>
      </c>
    </row>
    <row r="95" spans="1:45" hidden="1">
      <c r="A95" s="128" t="s">
        <v>83</v>
      </c>
      <c r="B95" s="370"/>
      <c r="C95" s="373"/>
      <c r="D95" s="378">
        <v>343579</v>
      </c>
      <c r="E95" s="116">
        <f t="shared" si="48"/>
        <v>343579</v>
      </c>
      <c r="F95" s="116">
        <f t="shared" si="49"/>
        <v>0</v>
      </c>
      <c r="G95" s="116">
        <f t="shared" si="50"/>
        <v>0</v>
      </c>
      <c r="H95" s="116">
        <f t="shared" si="51"/>
        <v>343579000</v>
      </c>
      <c r="I95" s="116">
        <f t="shared" si="76"/>
        <v>343579000</v>
      </c>
      <c r="J95" s="116">
        <v>0</v>
      </c>
      <c r="K95" s="116">
        <v>0</v>
      </c>
      <c r="L95" s="116">
        <v>0</v>
      </c>
      <c r="M95" s="116">
        <f t="shared" si="52"/>
        <v>0</v>
      </c>
      <c r="N95" s="129"/>
      <c r="O95" s="129"/>
      <c r="P95" s="129"/>
      <c r="Q95" s="116">
        <f t="shared" si="53"/>
        <v>0</v>
      </c>
      <c r="R95" s="116">
        <f t="shared" si="54"/>
        <v>0</v>
      </c>
      <c r="S95" s="116">
        <f t="shared" si="55"/>
        <v>0</v>
      </c>
      <c r="T95" s="116">
        <f t="shared" si="56"/>
        <v>0</v>
      </c>
      <c r="U95" s="116">
        <f t="shared" si="57"/>
        <v>0</v>
      </c>
      <c r="V95" s="129"/>
      <c r="W95" s="129"/>
      <c r="X95" s="129"/>
      <c r="Y95" s="116">
        <f t="shared" si="58"/>
        <v>0</v>
      </c>
      <c r="Z95" s="116"/>
      <c r="AA95" s="116"/>
      <c r="AB95" s="116"/>
      <c r="AC95" s="116">
        <f t="shared" si="59"/>
        <v>0</v>
      </c>
      <c r="AD95" s="116">
        <f t="shared" si="60"/>
        <v>0</v>
      </c>
      <c r="AE95" s="116">
        <f t="shared" si="61"/>
        <v>0</v>
      </c>
      <c r="AF95" s="116">
        <f t="shared" si="62"/>
        <v>0</v>
      </c>
      <c r="AG95" s="116">
        <f t="shared" si="63"/>
        <v>0</v>
      </c>
      <c r="AH95" s="116">
        <f t="shared" si="64"/>
        <v>0</v>
      </c>
      <c r="AI95" s="116">
        <f t="shared" si="65"/>
        <v>0</v>
      </c>
      <c r="AJ95" s="116">
        <f t="shared" si="66"/>
        <v>0</v>
      </c>
      <c r="AK95" s="116">
        <f t="shared" si="67"/>
        <v>0</v>
      </c>
      <c r="AL95" s="75" t="str">
        <f t="shared" si="68"/>
        <v xml:space="preserve"> </v>
      </c>
      <c r="AM95" s="75" t="str">
        <f t="shared" si="69"/>
        <v xml:space="preserve"> </v>
      </c>
      <c r="AN95" s="75" t="str">
        <f t="shared" si="70"/>
        <v xml:space="preserve"> </v>
      </c>
      <c r="AO95" s="75" t="str">
        <f t="shared" si="71"/>
        <v xml:space="preserve"> </v>
      </c>
      <c r="AP95" s="116">
        <f t="shared" si="72"/>
        <v>0</v>
      </c>
      <c r="AQ95" s="116">
        <f t="shared" si="73"/>
        <v>0</v>
      </c>
      <c r="AR95" s="116">
        <f t="shared" si="74"/>
        <v>343579000</v>
      </c>
      <c r="AS95" s="116">
        <f t="shared" si="75"/>
        <v>343579000</v>
      </c>
    </row>
    <row r="96" spans="1:45" hidden="1">
      <c r="A96" s="128" t="s">
        <v>84</v>
      </c>
      <c r="B96" s="370"/>
      <c r="C96" s="373"/>
      <c r="D96" s="378">
        <v>196243</v>
      </c>
      <c r="E96" s="116">
        <f t="shared" si="48"/>
        <v>196243</v>
      </c>
      <c r="F96" s="116">
        <f t="shared" si="49"/>
        <v>0</v>
      </c>
      <c r="G96" s="116">
        <f t="shared" si="50"/>
        <v>0</v>
      </c>
      <c r="H96" s="116">
        <f t="shared" si="51"/>
        <v>196243000</v>
      </c>
      <c r="I96" s="116">
        <f t="shared" si="76"/>
        <v>196243000</v>
      </c>
      <c r="J96" s="116">
        <v>0</v>
      </c>
      <c r="K96" s="116">
        <v>0</v>
      </c>
      <c r="L96" s="116">
        <v>0</v>
      </c>
      <c r="M96" s="116">
        <f t="shared" si="52"/>
        <v>0</v>
      </c>
      <c r="N96" s="129"/>
      <c r="O96" s="129"/>
      <c r="P96" s="129"/>
      <c r="Q96" s="116">
        <f t="shared" si="53"/>
        <v>0</v>
      </c>
      <c r="R96" s="116">
        <f t="shared" si="54"/>
        <v>0</v>
      </c>
      <c r="S96" s="116">
        <f t="shared" si="55"/>
        <v>0</v>
      </c>
      <c r="T96" s="116">
        <f t="shared" si="56"/>
        <v>0</v>
      </c>
      <c r="U96" s="116">
        <f t="shared" si="57"/>
        <v>0</v>
      </c>
      <c r="V96" s="129"/>
      <c r="W96" s="129"/>
      <c r="X96" s="129"/>
      <c r="Y96" s="116">
        <f t="shared" si="58"/>
        <v>0</v>
      </c>
      <c r="Z96" s="116"/>
      <c r="AA96" s="116"/>
      <c r="AB96" s="116"/>
      <c r="AC96" s="116">
        <f t="shared" si="59"/>
        <v>0</v>
      </c>
      <c r="AD96" s="116">
        <f t="shared" si="60"/>
        <v>0</v>
      </c>
      <c r="AE96" s="116">
        <f t="shared" si="61"/>
        <v>0</v>
      </c>
      <c r="AF96" s="116">
        <f t="shared" si="62"/>
        <v>0</v>
      </c>
      <c r="AG96" s="116">
        <f t="shared" si="63"/>
        <v>0</v>
      </c>
      <c r="AH96" s="116">
        <f t="shared" si="64"/>
        <v>0</v>
      </c>
      <c r="AI96" s="116">
        <f t="shared" si="65"/>
        <v>0</v>
      </c>
      <c r="AJ96" s="116">
        <f t="shared" si="66"/>
        <v>0</v>
      </c>
      <c r="AK96" s="116">
        <f t="shared" si="67"/>
        <v>0</v>
      </c>
      <c r="AL96" s="75" t="str">
        <f t="shared" si="68"/>
        <v xml:space="preserve"> </v>
      </c>
      <c r="AM96" s="75" t="str">
        <f t="shared" si="69"/>
        <v xml:space="preserve"> </v>
      </c>
      <c r="AN96" s="75" t="str">
        <f t="shared" si="70"/>
        <v xml:space="preserve"> </v>
      </c>
      <c r="AO96" s="75" t="str">
        <f t="shared" si="71"/>
        <v xml:space="preserve"> </v>
      </c>
      <c r="AP96" s="116">
        <f t="shared" si="72"/>
        <v>0</v>
      </c>
      <c r="AQ96" s="116">
        <f t="shared" si="73"/>
        <v>0</v>
      </c>
      <c r="AR96" s="116">
        <f t="shared" si="74"/>
        <v>196243000</v>
      </c>
      <c r="AS96" s="116">
        <f t="shared" si="75"/>
        <v>196243000</v>
      </c>
    </row>
    <row r="97" spans="1:45" hidden="1">
      <c r="A97" s="128" t="s">
        <v>85</v>
      </c>
      <c r="B97" s="370"/>
      <c r="C97" s="373"/>
      <c r="D97" s="378">
        <v>206530</v>
      </c>
      <c r="E97" s="116">
        <f t="shared" si="48"/>
        <v>206530</v>
      </c>
      <c r="F97" s="116">
        <f t="shared" si="49"/>
        <v>0</v>
      </c>
      <c r="G97" s="116">
        <f t="shared" si="50"/>
        <v>0</v>
      </c>
      <c r="H97" s="116">
        <f t="shared" si="51"/>
        <v>206530000</v>
      </c>
      <c r="I97" s="116">
        <f t="shared" si="76"/>
        <v>206530000</v>
      </c>
      <c r="J97" s="116">
        <v>0</v>
      </c>
      <c r="K97" s="116">
        <v>0</v>
      </c>
      <c r="L97" s="116">
        <v>0</v>
      </c>
      <c r="M97" s="116">
        <f t="shared" si="52"/>
        <v>0</v>
      </c>
      <c r="N97" s="129"/>
      <c r="O97" s="129"/>
      <c r="P97" s="129"/>
      <c r="Q97" s="116">
        <f t="shared" si="53"/>
        <v>0</v>
      </c>
      <c r="R97" s="116">
        <f t="shared" si="54"/>
        <v>0</v>
      </c>
      <c r="S97" s="116">
        <f t="shared" si="55"/>
        <v>0</v>
      </c>
      <c r="T97" s="116">
        <f t="shared" si="56"/>
        <v>0</v>
      </c>
      <c r="U97" s="116">
        <f t="shared" si="57"/>
        <v>0</v>
      </c>
      <c r="V97" s="129"/>
      <c r="W97" s="129"/>
      <c r="X97" s="129"/>
      <c r="Y97" s="116">
        <f t="shared" si="58"/>
        <v>0</v>
      </c>
      <c r="Z97" s="116"/>
      <c r="AA97" s="116"/>
      <c r="AB97" s="116"/>
      <c r="AC97" s="116">
        <f t="shared" si="59"/>
        <v>0</v>
      </c>
      <c r="AD97" s="116">
        <f t="shared" si="60"/>
        <v>0</v>
      </c>
      <c r="AE97" s="116">
        <f t="shared" si="61"/>
        <v>0</v>
      </c>
      <c r="AF97" s="116">
        <f t="shared" si="62"/>
        <v>0</v>
      </c>
      <c r="AG97" s="116">
        <f t="shared" si="63"/>
        <v>0</v>
      </c>
      <c r="AH97" s="116">
        <f t="shared" si="64"/>
        <v>0</v>
      </c>
      <c r="AI97" s="116">
        <f t="shared" si="65"/>
        <v>0</v>
      </c>
      <c r="AJ97" s="116">
        <f t="shared" si="66"/>
        <v>0</v>
      </c>
      <c r="AK97" s="116">
        <f t="shared" si="67"/>
        <v>0</v>
      </c>
      <c r="AL97" s="75" t="str">
        <f t="shared" si="68"/>
        <v xml:space="preserve"> </v>
      </c>
      <c r="AM97" s="75" t="str">
        <f t="shared" si="69"/>
        <v xml:space="preserve"> </v>
      </c>
      <c r="AN97" s="75" t="str">
        <f t="shared" si="70"/>
        <v xml:space="preserve"> </v>
      </c>
      <c r="AO97" s="75" t="str">
        <f t="shared" si="71"/>
        <v xml:space="preserve"> </v>
      </c>
      <c r="AP97" s="116">
        <f t="shared" si="72"/>
        <v>0</v>
      </c>
      <c r="AQ97" s="116">
        <f t="shared" si="73"/>
        <v>0</v>
      </c>
      <c r="AR97" s="116">
        <f t="shared" si="74"/>
        <v>206530000</v>
      </c>
      <c r="AS97" s="116">
        <f t="shared" si="75"/>
        <v>206530000</v>
      </c>
    </row>
    <row r="98" spans="1:45" hidden="1">
      <c r="A98" s="128" t="s">
        <v>86</v>
      </c>
      <c r="B98" s="370"/>
      <c r="C98" s="373"/>
      <c r="D98" s="378">
        <v>187904</v>
      </c>
      <c r="E98" s="116">
        <f t="shared" si="48"/>
        <v>187904</v>
      </c>
      <c r="F98" s="116">
        <f t="shared" si="49"/>
        <v>0</v>
      </c>
      <c r="G98" s="116">
        <f t="shared" si="50"/>
        <v>0</v>
      </c>
      <c r="H98" s="116">
        <f t="shared" si="51"/>
        <v>187904000</v>
      </c>
      <c r="I98" s="116">
        <f t="shared" si="76"/>
        <v>187904000</v>
      </c>
      <c r="J98" s="116">
        <v>0</v>
      </c>
      <c r="K98" s="116">
        <v>0</v>
      </c>
      <c r="L98" s="116">
        <v>0</v>
      </c>
      <c r="M98" s="116">
        <f t="shared" si="52"/>
        <v>0</v>
      </c>
      <c r="N98" s="129"/>
      <c r="O98" s="129"/>
      <c r="P98" s="129"/>
      <c r="Q98" s="116">
        <f t="shared" si="53"/>
        <v>0</v>
      </c>
      <c r="R98" s="116">
        <f t="shared" si="54"/>
        <v>0</v>
      </c>
      <c r="S98" s="116">
        <f t="shared" si="55"/>
        <v>0</v>
      </c>
      <c r="T98" s="116">
        <f t="shared" si="56"/>
        <v>0</v>
      </c>
      <c r="U98" s="116">
        <f t="shared" si="57"/>
        <v>0</v>
      </c>
      <c r="V98" s="129"/>
      <c r="W98" s="129"/>
      <c r="X98" s="129"/>
      <c r="Y98" s="116">
        <f t="shared" si="58"/>
        <v>0</v>
      </c>
      <c r="Z98" s="116"/>
      <c r="AA98" s="116"/>
      <c r="AB98" s="116"/>
      <c r="AC98" s="116">
        <f t="shared" si="59"/>
        <v>0</v>
      </c>
      <c r="AD98" s="116">
        <f t="shared" si="60"/>
        <v>0</v>
      </c>
      <c r="AE98" s="116">
        <f t="shared" si="61"/>
        <v>0</v>
      </c>
      <c r="AF98" s="116">
        <f t="shared" si="62"/>
        <v>0</v>
      </c>
      <c r="AG98" s="116">
        <f t="shared" si="63"/>
        <v>0</v>
      </c>
      <c r="AH98" s="116">
        <f t="shared" si="64"/>
        <v>0</v>
      </c>
      <c r="AI98" s="116">
        <f t="shared" si="65"/>
        <v>0</v>
      </c>
      <c r="AJ98" s="116">
        <f t="shared" si="66"/>
        <v>0</v>
      </c>
      <c r="AK98" s="116">
        <f t="shared" si="67"/>
        <v>0</v>
      </c>
      <c r="AL98" s="75" t="str">
        <f t="shared" si="68"/>
        <v xml:space="preserve"> </v>
      </c>
      <c r="AM98" s="75" t="str">
        <f t="shared" si="69"/>
        <v xml:space="preserve"> </v>
      </c>
      <c r="AN98" s="75" t="str">
        <f t="shared" si="70"/>
        <v xml:space="preserve"> </v>
      </c>
      <c r="AO98" s="75" t="str">
        <f t="shared" si="71"/>
        <v xml:space="preserve"> </v>
      </c>
      <c r="AP98" s="116">
        <f t="shared" si="72"/>
        <v>0</v>
      </c>
      <c r="AQ98" s="116">
        <f t="shared" si="73"/>
        <v>0</v>
      </c>
      <c r="AR98" s="116">
        <f t="shared" si="74"/>
        <v>187904000</v>
      </c>
      <c r="AS98" s="116">
        <f t="shared" si="75"/>
        <v>187904000</v>
      </c>
    </row>
    <row r="99" spans="1:45" hidden="1">
      <c r="A99" s="128" t="s">
        <v>87</v>
      </c>
      <c r="B99" s="370"/>
      <c r="C99" s="373"/>
      <c r="D99" s="378">
        <v>34190</v>
      </c>
      <c r="E99" s="116">
        <f t="shared" si="48"/>
        <v>34190</v>
      </c>
      <c r="F99" s="116">
        <f t="shared" si="49"/>
        <v>0</v>
      </c>
      <c r="G99" s="116">
        <f t="shared" si="50"/>
        <v>0</v>
      </c>
      <c r="H99" s="116">
        <f t="shared" si="51"/>
        <v>34190000</v>
      </c>
      <c r="I99" s="116">
        <f t="shared" si="76"/>
        <v>34190000</v>
      </c>
      <c r="J99" s="116">
        <v>0</v>
      </c>
      <c r="K99" s="116">
        <v>0</v>
      </c>
      <c r="L99" s="116">
        <v>0</v>
      </c>
      <c r="M99" s="116">
        <f t="shared" si="52"/>
        <v>0</v>
      </c>
      <c r="N99" s="129"/>
      <c r="O99" s="129"/>
      <c r="P99" s="129"/>
      <c r="Q99" s="116">
        <f t="shared" si="53"/>
        <v>0</v>
      </c>
      <c r="R99" s="116">
        <f t="shared" si="54"/>
        <v>0</v>
      </c>
      <c r="S99" s="116">
        <f t="shared" si="55"/>
        <v>0</v>
      </c>
      <c r="T99" s="116">
        <f t="shared" si="56"/>
        <v>0</v>
      </c>
      <c r="U99" s="116">
        <f t="shared" si="57"/>
        <v>0</v>
      </c>
      <c r="V99" s="129"/>
      <c r="W99" s="129"/>
      <c r="X99" s="129"/>
      <c r="Y99" s="116">
        <f t="shared" si="58"/>
        <v>0</v>
      </c>
      <c r="Z99" s="116"/>
      <c r="AA99" s="116"/>
      <c r="AB99" s="116"/>
      <c r="AC99" s="116">
        <f t="shared" si="59"/>
        <v>0</v>
      </c>
      <c r="AD99" s="116">
        <f t="shared" si="60"/>
        <v>0</v>
      </c>
      <c r="AE99" s="116">
        <f t="shared" si="61"/>
        <v>0</v>
      </c>
      <c r="AF99" s="116">
        <f t="shared" si="62"/>
        <v>0</v>
      </c>
      <c r="AG99" s="116">
        <f t="shared" si="63"/>
        <v>0</v>
      </c>
      <c r="AH99" s="116">
        <f t="shared" si="64"/>
        <v>0</v>
      </c>
      <c r="AI99" s="116">
        <f t="shared" si="65"/>
        <v>0</v>
      </c>
      <c r="AJ99" s="116">
        <f t="shared" si="66"/>
        <v>0</v>
      </c>
      <c r="AK99" s="116">
        <f t="shared" si="67"/>
        <v>0</v>
      </c>
      <c r="AL99" s="75" t="str">
        <f t="shared" si="68"/>
        <v xml:space="preserve"> </v>
      </c>
      <c r="AM99" s="75" t="str">
        <f t="shared" si="69"/>
        <v xml:space="preserve"> </v>
      </c>
      <c r="AN99" s="75" t="str">
        <f t="shared" si="70"/>
        <v xml:space="preserve"> </v>
      </c>
      <c r="AO99" s="75" t="str">
        <f t="shared" si="71"/>
        <v xml:space="preserve"> </v>
      </c>
      <c r="AP99" s="116">
        <f t="shared" si="72"/>
        <v>0</v>
      </c>
      <c r="AQ99" s="116">
        <f t="shared" si="73"/>
        <v>0</v>
      </c>
      <c r="AR99" s="116">
        <f t="shared" si="74"/>
        <v>34190000</v>
      </c>
      <c r="AS99" s="116">
        <f t="shared" si="75"/>
        <v>34190000</v>
      </c>
    </row>
    <row r="100" spans="1:45" hidden="1">
      <c r="A100" s="128" t="s">
        <v>88</v>
      </c>
      <c r="B100" s="370"/>
      <c r="C100" s="373"/>
      <c r="D100" s="378">
        <v>499126</v>
      </c>
      <c r="E100" s="116">
        <f t="shared" si="48"/>
        <v>499126</v>
      </c>
      <c r="F100" s="116">
        <f t="shared" si="49"/>
        <v>0</v>
      </c>
      <c r="G100" s="116">
        <f t="shared" si="50"/>
        <v>0</v>
      </c>
      <c r="H100" s="116">
        <f t="shared" si="51"/>
        <v>499126000</v>
      </c>
      <c r="I100" s="116">
        <f t="shared" si="76"/>
        <v>499126000</v>
      </c>
      <c r="J100" s="116">
        <v>0</v>
      </c>
      <c r="K100" s="116">
        <v>0</v>
      </c>
      <c r="L100" s="116">
        <v>0</v>
      </c>
      <c r="M100" s="116">
        <f t="shared" si="52"/>
        <v>0</v>
      </c>
      <c r="N100" s="129"/>
      <c r="O100" s="129"/>
      <c r="P100" s="129"/>
      <c r="Q100" s="116">
        <f t="shared" si="53"/>
        <v>0</v>
      </c>
      <c r="R100" s="116">
        <f t="shared" si="54"/>
        <v>0</v>
      </c>
      <c r="S100" s="116">
        <f t="shared" si="55"/>
        <v>0</v>
      </c>
      <c r="T100" s="116">
        <f t="shared" si="56"/>
        <v>0</v>
      </c>
      <c r="U100" s="116">
        <f t="shared" si="57"/>
        <v>0</v>
      </c>
      <c r="V100" s="129"/>
      <c r="W100" s="129"/>
      <c r="X100" s="129"/>
      <c r="Y100" s="116">
        <f t="shared" si="58"/>
        <v>0</v>
      </c>
      <c r="Z100" s="116"/>
      <c r="AA100" s="116"/>
      <c r="AB100" s="116"/>
      <c r="AC100" s="116">
        <f t="shared" si="59"/>
        <v>0</v>
      </c>
      <c r="AD100" s="116">
        <f t="shared" si="60"/>
        <v>0</v>
      </c>
      <c r="AE100" s="116">
        <f t="shared" si="61"/>
        <v>0</v>
      </c>
      <c r="AF100" s="116">
        <f t="shared" si="62"/>
        <v>0</v>
      </c>
      <c r="AG100" s="116">
        <f t="shared" si="63"/>
        <v>0</v>
      </c>
      <c r="AH100" s="116">
        <f t="shared" si="64"/>
        <v>0</v>
      </c>
      <c r="AI100" s="116">
        <f t="shared" si="65"/>
        <v>0</v>
      </c>
      <c r="AJ100" s="116">
        <f t="shared" si="66"/>
        <v>0</v>
      </c>
      <c r="AK100" s="116">
        <f t="shared" si="67"/>
        <v>0</v>
      </c>
      <c r="AL100" s="75" t="str">
        <f t="shared" si="68"/>
        <v xml:space="preserve"> </v>
      </c>
      <c r="AM100" s="75" t="str">
        <f t="shared" si="69"/>
        <v xml:space="preserve"> </v>
      </c>
      <c r="AN100" s="75" t="str">
        <f t="shared" si="70"/>
        <v xml:space="preserve"> </v>
      </c>
      <c r="AO100" s="75" t="str">
        <f t="shared" si="71"/>
        <v xml:space="preserve"> </v>
      </c>
      <c r="AP100" s="116">
        <f t="shared" si="72"/>
        <v>0</v>
      </c>
      <c r="AQ100" s="116">
        <f t="shared" si="73"/>
        <v>0</v>
      </c>
      <c r="AR100" s="116">
        <f t="shared" si="74"/>
        <v>499126000</v>
      </c>
      <c r="AS100" s="116">
        <f t="shared" si="75"/>
        <v>499126000</v>
      </c>
    </row>
    <row r="101" spans="1:45" hidden="1">
      <c r="A101" s="128" t="s">
        <v>89</v>
      </c>
      <c r="B101" s="370"/>
      <c r="C101" s="373"/>
      <c r="D101" s="378">
        <v>158582</v>
      </c>
      <c r="E101" s="116">
        <f t="shared" si="48"/>
        <v>158582</v>
      </c>
      <c r="F101" s="116">
        <f t="shared" si="49"/>
        <v>0</v>
      </c>
      <c r="G101" s="116">
        <f t="shared" si="50"/>
        <v>0</v>
      </c>
      <c r="H101" s="116">
        <f t="shared" si="51"/>
        <v>158582000</v>
      </c>
      <c r="I101" s="116">
        <f t="shared" si="76"/>
        <v>158582000</v>
      </c>
      <c r="J101" s="116">
        <v>0</v>
      </c>
      <c r="K101" s="116">
        <v>0</v>
      </c>
      <c r="L101" s="116">
        <v>0</v>
      </c>
      <c r="M101" s="116">
        <f t="shared" si="52"/>
        <v>0</v>
      </c>
      <c r="N101" s="129"/>
      <c r="O101" s="129"/>
      <c r="P101" s="129"/>
      <c r="Q101" s="116">
        <f t="shared" si="53"/>
        <v>0</v>
      </c>
      <c r="R101" s="116">
        <f t="shared" si="54"/>
        <v>0</v>
      </c>
      <c r="S101" s="116">
        <f t="shared" si="55"/>
        <v>0</v>
      </c>
      <c r="T101" s="116">
        <f t="shared" si="56"/>
        <v>0</v>
      </c>
      <c r="U101" s="116">
        <f t="shared" si="57"/>
        <v>0</v>
      </c>
      <c r="V101" s="129"/>
      <c r="W101" s="129"/>
      <c r="X101" s="129"/>
      <c r="Y101" s="116">
        <f t="shared" si="58"/>
        <v>0</v>
      </c>
      <c r="Z101" s="116"/>
      <c r="AA101" s="116"/>
      <c r="AB101" s="116"/>
      <c r="AC101" s="116">
        <f t="shared" si="59"/>
        <v>0</v>
      </c>
      <c r="AD101" s="116">
        <f t="shared" si="60"/>
        <v>0</v>
      </c>
      <c r="AE101" s="116">
        <f t="shared" si="61"/>
        <v>0</v>
      </c>
      <c r="AF101" s="116">
        <f t="shared" si="62"/>
        <v>0</v>
      </c>
      <c r="AG101" s="116">
        <f t="shared" si="63"/>
        <v>0</v>
      </c>
      <c r="AH101" s="116">
        <f t="shared" si="64"/>
        <v>0</v>
      </c>
      <c r="AI101" s="116">
        <f t="shared" si="65"/>
        <v>0</v>
      </c>
      <c r="AJ101" s="116">
        <f t="shared" si="66"/>
        <v>0</v>
      </c>
      <c r="AK101" s="116">
        <f t="shared" si="67"/>
        <v>0</v>
      </c>
      <c r="AL101" s="75" t="str">
        <f t="shared" si="68"/>
        <v xml:space="preserve"> </v>
      </c>
      <c r="AM101" s="75" t="str">
        <f t="shared" si="69"/>
        <v xml:space="preserve"> </v>
      </c>
      <c r="AN101" s="75" t="str">
        <f t="shared" si="70"/>
        <v xml:space="preserve"> </v>
      </c>
      <c r="AO101" s="75" t="str">
        <f t="shared" si="71"/>
        <v xml:space="preserve"> </v>
      </c>
      <c r="AP101" s="116">
        <f t="shared" si="72"/>
        <v>0</v>
      </c>
      <c r="AQ101" s="116">
        <f t="shared" si="73"/>
        <v>0</v>
      </c>
      <c r="AR101" s="116">
        <f t="shared" si="74"/>
        <v>158582000</v>
      </c>
      <c r="AS101" s="116">
        <f t="shared" si="75"/>
        <v>158582000</v>
      </c>
    </row>
    <row r="102" spans="1:45">
      <c r="A102" s="128"/>
      <c r="B102" s="370"/>
      <c r="C102" s="373"/>
      <c r="D102" s="378"/>
      <c r="E102" s="116">
        <f t="shared" si="48"/>
        <v>0</v>
      </c>
      <c r="F102" s="116"/>
      <c r="G102" s="116"/>
      <c r="H102" s="116"/>
      <c r="I102" s="116">
        <f t="shared" si="76"/>
        <v>0</v>
      </c>
      <c r="J102" s="116"/>
      <c r="K102" s="116"/>
      <c r="L102" s="116"/>
      <c r="M102" s="116">
        <f t="shared" si="52"/>
        <v>0</v>
      </c>
      <c r="N102" s="116"/>
      <c r="O102" s="116"/>
      <c r="P102" s="116"/>
      <c r="Q102" s="116">
        <f t="shared" si="53"/>
        <v>0</v>
      </c>
      <c r="R102" s="116">
        <f t="shared" si="54"/>
        <v>0</v>
      </c>
      <c r="S102" s="116">
        <f t="shared" si="55"/>
        <v>0</v>
      </c>
      <c r="T102" s="116">
        <f t="shared" si="56"/>
        <v>0</v>
      </c>
      <c r="U102" s="116">
        <f t="shared" si="57"/>
        <v>0</v>
      </c>
      <c r="V102" s="116"/>
      <c r="W102" s="116"/>
      <c r="X102" s="116"/>
      <c r="Y102" s="116">
        <f t="shared" si="58"/>
        <v>0</v>
      </c>
      <c r="Z102" s="116"/>
      <c r="AA102" s="116"/>
      <c r="AB102" s="116"/>
      <c r="AC102" s="116">
        <f t="shared" si="59"/>
        <v>0</v>
      </c>
      <c r="AD102" s="116">
        <f t="shared" si="60"/>
        <v>0</v>
      </c>
      <c r="AE102" s="116">
        <f t="shared" si="61"/>
        <v>0</v>
      </c>
      <c r="AF102" s="116">
        <f t="shared" si="62"/>
        <v>0</v>
      </c>
      <c r="AG102" s="116">
        <f t="shared" si="63"/>
        <v>0</v>
      </c>
      <c r="AH102" s="116">
        <f t="shared" si="64"/>
        <v>0</v>
      </c>
      <c r="AI102" s="116">
        <f t="shared" si="65"/>
        <v>0</v>
      </c>
      <c r="AJ102" s="116">
        <f t="shared" si="66"/>
        <v>0</v>
      </c>
      <c r="AK102" s="116">
        <f t="shared" si="67"/>
        <v>0</v>
      </c>
      <c r="AL102" s="75" t="str">
        <f t="shared" si="68"/>
        <v xml:space="preserve"> </v>
      </c>
      <c r="AM102" s="75" t="str">
        <f t="shared" si="69"/>
        <v xml:space="preserve"> </v>
      </c>
      <c r="AN102" s="75" t="str">
        <f t="shared" si="70"/>
        <v xml:space="preserve"> </v>
      </c>
      <c r="AO102" s="75" t="str">
        <f t="shared" si="71"/>
        <v xml:space="preserve"> </v>
      </c>
      <c r="AP102" s="116">
        <f t="shared" si="72"/>
        <v>0</v>
      </c>
      <c r="AQ102" s="116">
        <f t="shared" si="73"/>
        <v>0</v>
      </c>
      <c r="AR102" s="116">
        <f t="shared" si="74"/>
        <v>0</v>
      </c>
      <c r="AS102" s="116">
        <f t="shared" si="75"/>
        <v>0</v>
      </c>
    </row>
    <row r="103" spans="1:45" ht="25.5">
      <c r="A103" s="121" t="s">
        <v>90</v>
      </c>
      <c r="B103" s="373">
        <f t="shared" ref="B103:D103" si="77">SUM(B104:B115)</f>
        <v>2488978</v>
      </c>
      <c r="C103" s="373">
        <f t="shared" si="77"/>
        <v>766985</v>
      </c>
      <c r="D103" s="373">
        <f t="shared" si="77"/>
        <v>0</v>
      </c>
      <c r="E103" s="116">
        <f t="shared" si="48"/>
        <v>3255963</v>
      </c>
      <c r="F103" s="116"/>
      <c r="G103" s="116"/>
      <c r="H103" s="116"/>
      <c r="I103" s="116">
        <f t="shared" si="76"/>
        <v>0</v>
      </c>
      <c r="J103" s="116"/>
      <c r="K103" s="116"/>
      <c r="L103" s="116"/>
      <c r="M103" s="116">
        <f t="shared" si="52"/>
        <v>0</v>
      </c>
      <c r="N103" s="119"/>
      <c r="O103" s="119"/>
      <c r="P103" s="119"/>
      <c r="Q103" s="116">
        <f t="shared" si="53"/>
        <v>0</v>
      </c>
      <c r="R103" s="116">
        <f t="shared" si="54"/>
        <v>0</v>
      </c>
      <c r="S103" s="116">
        <f t="shared" si="55"/>
        <v>0</v>
      </c>
      <c r="T103" s="116">
        <f t="shared" si="56"/>
        <v>0</v>
      </c>
      <c r="U103" s="116">
        <f t="shared" si="57"/>
        <v>0</v>
      </c>
      <c r="V103" s="119"/>
      <c r="W103" s="119"/>
      <c r="X103" s="119"/>
      <c r="Y103" s="116">
        <f t="shared" si="58"/>
        <v>0</v>
      </c>
      <c r="Z103" s="116"/>
      <c r="AA103" s="116"/>
      <c r="AB103" s="116"/>
      <c r="AC103" s="116">
        <f t="shared" si="59"/>
        <v>0</v>
      </c>
      <c r="AD103" s="116">
        <f t="shared" si="60"/>
        <v>0</v>
      </c>
      <c r="AE103" s="116">
        <f t="shared" si="61"/>
        <v>0</v>
      </c>
      <c r="AF103" s="116">
        <f t="shared" si="62"/>
        <v>0</v>
      </c>
      <c r="AG103" s="116">
        <f t="shared" si="63"/>
        <v>0</v>
      </c>
      <c r="AH103" s="116">
        <f t="shared" si="64"/>
        <v>0</v>
      </c>
      <c r="AI103" s="116">
        <f t="shared" si="65"/>
        <v>0</v>
      </c>
      <c r="AJ103" s="116">
        <f t="shared" si="66"/>
        <v>0</v>
      </c>
      <c r="AK103" s="116">
        <f t="shared" si="67"/>
        <v>0</v>
      </c>
      <c r="AL103" s="75" t="str">
        <f t="shared" si="68"/>
        <v xml:space="preserve"> </v>
      </c>
      <c r="AM103" s="75" t="str">
        <f t="shared" si="69"/>
        <v xml:space="preserve"> </v>
      </c>
      <c r="AN103" s="75" t="str">
        <f t="shared" si="70"/>
        <v xml:space="preserve"> </v>
      </c>
      <c r="AO103" s="75" t="str">
        <f t="shared" si="71"/>
        <v xml:space="preserve"> </v>
      </c>
      <c r="AP103" s="116">
        <f t="shared" si="72"/>
        <v>0</v>
      </c>
      <c r="AQ103" s="116">
        <f t="shared" si="73"/>
        <v>0</v>
      </c>
      <c r="AR103" s="116">
        <f t="shared" si="74"/>
        <v>0</v>
      </c>
      <c r="AS103" s="116">
        <f t="shared" si="75"/>
        <v>0</v>
      </c>
    </row>
    <row r="104" spans="1:45">
      <c r="A104" s="99" t="s">
        <v>91</v>
      </c>
      <c r="B104" s="370">
        <v>296773</v>
      </c>
      <c r="C104" s="373">
        <v>71515</v>
      </c>
      <c r="D104" s="370"/>
      <c r="E104" s="116">
        <f t="shared" si="48"/>
        <v>368288</v>
      </c>
      <c r="F104" s="116">
        <f t="shared" si="49"/>
        <v>296773000</v>
      </c>
      <c r="G104" s="116">
        <f t="shared" si="50"/>
        <v>71515000</v>
      </c>
      <c r="H104" s="116">
        <f t="shared" si="51"/>
        <v>0</v>
      </c>
      <c r="I104" s="116">
        <f t="shared" si="76"/>
        <v>368288000</v>
      </c>
      <c r="J104" s="116">
        <f>+'CY-CHD''S (ALL FUNDS)'!F959</f>
        <v>0</v>
      </c>
      <c r="K104" s="116">
        <f>+'CY-CHD''S (ALL FUNDS)'!G959</f>
        <v>0</v>
      </c>
      <c r="L104" s="116">
        <f>+'CY-CHD''S (ALL FUNDS)'!H959</f>
        <v>0</v>
      </c>
      <c r="M104" s="116">
        <f t="shared" si="52"/>
        <v>0</v>
      </c>
      <c r="N104" s="116">
        <f>+'CY-CHD''S (ALL FUNDS)'!F967</f>
        <v>1132000</v>
      </c>
      <c r="O104" s="116">
        <f>+'CY-CHD''S (ALL FUNDS)'!G967</f>
        <v>0</v>
      </c>
      <c r="P104" s="116">
        <f>+'CY-CHD''S (ALL FUNDS)'!H967</f>
        <v>0</v>
      </c>
      <c r="Q104" s="116">
        <f t="shared" si="53"/>
        <v>1132000</v>
      </c>
      <c r="R104" s="116">
        <f t="shared" si="54"/>
        <v>1132000</v>
      </c>
      <c r="S104" s="116">
        <f t="shared" si="55"/>
        <v>0</v>
      </c>
      <c r="T104" s="116">
        <f t="shared" si="56"/>
        <v>0</v>
      </c>
      <c r="U104" s="116">
        <f t="shared" si="57"/>
        <v>1132000</v>
      </c>
      <c r="V104" s="116">
        <f>+'CY-CHD''S (ALL FUNDS)'!J959</f>
        <v>0</v>
      </c>
      <c r="W104" s="116">
        <f>+'CY-CHD''S (ALL FUNDS)'!K959</f>
        <v>0</v>
      </c>
      <c r="X104" s="116">
        <f>+'CY-CHD''S (ALL FUNDS)'!L959</f>
        <v>0</v>
      </c>
      <c r="Y104" s="116">
        <f t="shared" si="58"/>
        <v>0</v>
      </c>
      <c r="Z104" s="116">
        <f>+'CY-CHD''S (ALL FUNDS)'!J967</f>
        <v>1132000</v>
      </c>
      <c r="AA104" s="116">
        <f>+'CY-CHD''S (ALL FUNDS)'!K967</f>
        <v>0</v>
      </c>
      <c r="AB104" s="116">
        <f>+'CY-CHD''S (ALL FUNDS)'!L967</f>
        <v>0</v>
      </c>
      <c r="AC104" s="116">
        <f t="shared" si="59"/>
        <v>1132000</v>
      </c>
      <c r="AD104" s="116">
        <f t="shared" si="60"/>
        <v>1132000</v>
      </c>
      <c r="AE104" s="116">
        <f t="shared" si="61"/>
        <v>0</v>
      </c>
      <c r="AF104" s="116">
        <f t="shared" si="62"/>
        <v>0</v>
      </c>
      <c r="AG104" s="116">
        <f t="shared" si="63"/>
        <v>1132000</v>
      </c>
      <c r="AH104" s="116">
        <f t="shared" si="64"/>
        <v>0</v>
      </c>
      <c r="AI104" s="116">
        <f t="shared" si="65"/>
        <v>0</v>
      </c>
      <c r="AJ104" s="116">
        <f t="shared" si="66"/>
        <v>0</v>
      </c>
      <c r="AK104" s="116">
        <f t="shared" si="67"/>
        <v>0</v>
      </c>
      <c r="AL104" s="75">
        <f t="shared" si="68"/>
        <v>1</v>
      </c>
      <c r="AM104" s="75" t="str">
        <f t="shared" si="69"/>
        <v xml:space="preserve"> </v>
      </c>
      <c r="AN104" s="75" t="str">
        <f t="shared" si="70"/>
        <v xml:space="preserve"> </v>
      </c>
      <c r="AO104" s="75">
        <f t="shared" si="71"/>
        <v>1</v>
      </c>
      <c r="AP104" s="116">
        <f t="shared" si="72"/>
        <v>296773000</v>
      </c>
      <c r="AQ104" s="116">
        <f t="shared" si="73"/>
        <v>71515000</v>
      </c>
      <c r="AR104" s="116">
        <f t="shared" si="74"/>
        <v>0</v>
      </c>
      <c r="AS104" s="116">
        <f t="shared" si="75"/>
        <v>368288000</v>
      </c>
    </row>
    <row r="105" spans="1:45">
      <c r="A105" s="99" t="s">
        <v>92</v>
      </c>
      <c r="B105" s="370">
        <v>157834</v>
      </c>
      <c r="C105" s="373">
        <v>42933</v>
      </c>
      <c r="D105" s="370"/>
      <c r="E105" s="116">
        <f t="shared" si="48"/>
        <v>200767</v>
      </c>
      <c r="F105" s="116">
        <f t="shared" si="49"/>
        <v>157834000</v>
      </c>
      <c r="G105" s="116">
        <f t="shared" si="50"/>
        <v>42933000</v>
      </c>
      <c r="H105" s="116">
        <f t="shared" si="51"/>
        <v>0</v>
      </c>
      <c r="I105" s="116">
        <f t="shared" si="76"/>
        <v>200767000</v>
      </c>
      <c r="J105" s="116">
        <f>+'CY-CHD''S (ALL FUNDS)'!F971</f>
        <v>8501000</v>
      </c>
      <c r="K105" s="116">
        <f>+'CY-CHD''S (ALL FUNDS)'!G971</f>
        <v>6410000</v>
      </c>
      <c r="L105" s="116">
        <f>+'CY-CHD''S (ALL FUNDS)'!H971</f>
        <v>0</v>
      </c>
      <c r="M105" s="116">
        <f t="shared" si="52"/>
        <v>14911000</v>
      </c>
      <c r="N105" s="116">
        <f>+'CY-CHD''S (ALL FUNDS)'!F979</f>
        <v>535807</v>
      </c>
      <c r="O105" s="116">
        <f>+'CY-CHD''S (ALL FUNDS)'!G979</f>
        <v>0</v>
      </c>
      <c r="P105" s="116">
        <f>+'CY-CHD''S (ALL FUNDS)'!H979</f>
        <v>0</v>
      </c>
      <c r="Q105" s="116">
        <f t="shared" si="53"/>
        <v>535807</v>
      </c>
      <c r="R105" s="116">
        <f t="shared" si="54"/>
        <v>9036807</v>
      </c>
      <c r="S105" s="116">
        <f t="shared" si="55"/>
        <v>6410000</v>
      </c>
      <c r="T105" s="116">
        <f t="shared" si="56"/>
        <v>0</v>
      </c>
      <c r="U105" s="116">
        <f t="shared" si="57"/>
        <v>15446807</v>
      </c>
      <c r="V105" s="116">
        <f>+'CY-CHD''S (ALL FUNDS)'!J971</f>
        <v>8501000</v>
      </c>
      <c r="W105" s="116">
        <f>+'CY-CHD''S (ALL FUNDS)'!K971</f>
        <v>6085927.8200000003</v>
      </c>
      <c r="X105" s="116">
        <f>+'CY-CHD''S (ALL FUNDS)'!L971</f>
        <v>0</v>
      </c>
      <c r="Y105" s="116">
        <f t="shared" si="58"/>
        <v>14586927.82</v>
      </c>
      <c r="Z105" s="116">
        <f>+'CY-CHD''S (ALL FUNDS)'!J979</f>
        <v>528432.04</v>
      </c>
      <c r="AA105" s="116">
        <f>+'CY-CHD''S (ALL FUNDS)'!K979</f>
        <v>0</v>
      </c>
      <c r="AB105" s="116">
        <f>+'CY-CHD''S (ALL FUNDS)'!L979</f>
        <v>0</v>
      </c>
      <c r="AC105" s="116">
        <f t="shared" si="59"/>
        <v>528432.04</v>
      </c>
      <c r="AD105" s="116">
        <f t="shared" si="60"/>
        <v>9029432.0399999991</v>
      </c>
      <c r="AE105" s="116">
        <f t="shared" si="61"/>
        <v>6085927.8200000003</v>
      </c>
      <c r="AF105" s="116">
        <f t="shared" si="62"/>
        <v>0</v>
      </c>
      <c r="AG105" s="116">
        <f t="shared" si="63"/>
        <v>15115359.859999999</v>
      </c>
      <c r="AH105" s="116">
        <f t="shared" si="64"/>
        <v>7374.9600000008941</v>
      </c>
      <c r="AI105" s="116">
        <f t="shared" si="65"/>
        <v>324072.1799999997</v>
      </c>
      <c r="AJ105" s="116">
        <f t="shared" si="66"/>
        <v>0</v>
      </c>
      <c r="AK105" s="116">
        <f t="shared" si="67"/>
        <v>331447.1400000006</v>
      </c>
      <c r="AL105" s="75">
        <f t="shared" si="68"/>
        <v>0.99918389758683557</v>
      </c>
      <c r="AM105" s="75">
        <f t="shared" si="69"/>
        <v>0.94944271762870525</v>
      </c>
      <c r="AN105" s="75" t="str">
        <f t="shared" si="70"/>
        <v xml:space="preserve"> </v>
      </c>
      <c r="AO105" s="75">
        <f t="shared" si="71"/>
        <v>0.97854267616601931</v>
      </c>
      <c r="AP105" s="116">
        <f t="shared" si="72"/>
        <v>149333000</v>
      </c>
      <c r="AQ105" s="116">
        <f t="shared" si="73"/>
        <v>36523000</v>
      </c>
      <c r="AR105" s="116">
        <f t="shared" si="74"/>
        <v>0</v>
      </c>
      <c r="AS105" s="116">
        <f t="shared" si="75"/>
        <v>185856000</v>
      </c>
    </row>
    <row r="106" spans="1:45">
      <c r="A106" s="99" t="s">
        <v>93</v>
      </c>
      <c r="B106" s="370">
        <v>273232</v>
      </c>
      <c r="C106" s="373">
        <v>98190</v>
      </c>
      <c r="D106" s="370"/>
      <c r="E106" s="116">
        <f t="shared" si="48"/>
        <v>371422</v>
      </c>
      <c r="F106" s="116">
        <f t="shared" si="49"/>
        <v>273232000</v>
      </c>
      <c r="G106" s="116">
        <f t="shared" si="50"/>
        <v>98190000</v>
      </c>
      <c r="H106" s="116">
        <f t="shared" si="51"/>
        <v>0</v>
      </c>
      <c r="I106" s="116">
        <f t="shared" si="76"/>
        <v>371422000</v>
      </c>
      <c r="J106" s="116">
        <f>+'CY-CHD''S (ALL FUNDS)'!F983</f>
        <v>0</v>
      </c>
      <c r="K106" s="116">
        <f>+'CY-CHD''S (ALL FUNDS)'!G983</f>
        <v>0</v>
      </c>
      <c r="L106" s="116">
        <f>+'CY-CHD''S (ALL FUNDS)'!H983</f>
        <v>0</v>
      </c>
      <c r="M106" s="116">
        <f t="shared" si="52"/>
        <v>0</v>
      </c>
      <c r="N106" s="116">
        <f>+'CY-CHD''S (ALL FUNDS)'!F991</f>
        <v>0</v>
      </c>
      <c r="O106" s="116">
        <f>+'CY-CHD''S (ALL FUNDS)'!G991</f>
        <v>0</v>
      </c>
      <c r="P106" s="116">
        <f>+'CY-CHD''S (ALL FUNDS)'!H991</f>
        <v>0</v>
      </c>
      <c r="Q106" s="116">
        <f t="shared" si="53"/>
        <v>0</v>
      </c>
      <c r="R106" s="116">
        <f t="shared" si="54"/>
        <v>0</v>
      </c>
      <c r="S106" s="116">
        <f t="shared" si="55"/>
        <v>0</v>
      </c>
      <c r="T106" s="116">
        <f t="shared" si="56"/>
        <v>0</v>
      </c>
      <c r="U106" s="116">
        <f t="shared" si="57"/>
        <v>0</v>
      </c>
      <c r="V106" s="116">
        <f>+'CY-CHD''S (ALL FUNDS)'!J983</f>
        <v>0</v>
      </c>
      <c r="W106" s="116">
        <f>+'CY-CHD''S (ALL FUNDS)'!K983</f>
        <v>0</v>
      </c>
      <c r="X106" s="116">
        <f>+'CY-CHD''S (ALL FUNDS)'!L983</f>
        <v>0</v>
      </c>
      <c r="Y106" s="116">
        <f t="shared" si="58"/>
        <v>0</v>
      </c>
      <c r="Z106" s="116">
        <f>+'CY-CHD''S (ALL FUNDS)'!J991</f>
        <v>0</v>
      </c>
      <c r="AA106" s="116">
        <f>+'CY-CHD''S (ALL FUNDS)'!K991</f>
        <v>0</v>
      </c>
      <c r="AB106" s="116">
        <f>+'CY-CHD''S (ALL FUNDS)'!L991</f>
        <v>0</v>
      </c>
      <c r="AC106" s="116">
        <f t="shared" si="59"/>
        <v>0</v>
      </c>
      <c r="AD106" s="116">
        <f t="shared" si="60"/>
        <v>0</v>
      </c>
      <c r="AE106" s="116">
        <f t="shared" si="61"/>
        <v>0</v>
      </c>
      <c r="AF106" s="116">
        <f t="shared" si="62"/>
        <v>0</v>
      </c>
      <c r="AG106" s="116">
        <f t="shared" si="63"/>
        <v>0</v>
      </c>
      <c r="AH106" s="116">
        <f t="shared" si="64"/>
        <v>0</v>
      </c>
      <c r="AI106" s="116">
        <f t="shared" si="65"/>
        <v>0</v>
      </c>
      <c r="AJ106" s="116">
        <f t="shared" si="66"/>
        <v>0</v>
      </c>
      <c r="AK106" s="116">
        <f t="shared" si="67"/>
        <v>0</v>
      </c>
      <c r="AL106" s="75" t="str">
        <f t="shared" si="68"/>
        <v xml:space="preserve"> </v>
      </c>
      <c r="AM106" s="75" t="str">
        <f t="shared" si="69"/>
        <v xml:space="preserve"> </v>
      </c>
      <c r="AN106" s="75" t="str">
        <f t="shared" si="70"/>
        <v xml:space="preserve"> </v>
      </c>
      <c r="AO106" s="75" t="str">
        <f t="shared" si="71"/>
        <v xml:space="preserve"> </v>
      </c>
      <c r="AP106" s="116">
        <f t="shared" si="72"/>
        <v>273232000</v>
      </c>
      <c r="AQ106" s="116">
        <f t="shared" si="73"/>
        <v>98190000</v>
      </c>
      <c r="AR106" s="116">
        <f t="shared" si="74"/>
        <v>0</v>
      </c>
      <c r="AS106" s="116">
        <f t="shared" si="75"/>
        <v>371422000</v>
      </c>
    </row>
    <row r="107" spans="1:45">
      <c r="A107" s="99" t="s">
        <v>94</v>
      </c>
      <c r="B107" s="370">
        <v>144409</v>
      </c>
      <c r="C107" s="373">
        <v>47679</v>
      </c>
      <c r="D107" s="370"/>
      <c r="E107" s="116">
        <f t="shared" si="48"/>
        <v>192088</v>
      </c>
      <c r="F107" s="116">
        <f t="shared" si="49"/>
        <v>144409000</v>
      </c>
      <c r="G107" s="116">
        <f t="shared" si="50"/>
        <v>47679000</v>
      </c>
      <c r="H107" s="116">
        <f t="shared" si="51"/>
        <v>0</v>
      </c>
      <c r="I107" s="116">
        <f t="shared" si="76"/>
        <v>192088000</v>
      </c>
      <c r="J107" s="116">
        <f>+'CY-CHD''S (ALL FUNDS)'!F995</f>
        <v>2544361</v>
      </c>
      <c r="K107" s="116">
        <f>+'CY-CHD''S (ALL FUNDS)'!G995</f>
        <v>0</v>
      </c>
      <c r="L107" s="116">
        <f>+'CY-CHD''S (ALL FUNDS)'!H995</f>
        <v>0</v>
      </c>
      <c r="M107" s="116">
        <f t="shared" si="52"/>
        <v>2544361</v>
      </c>
      <c r="N107" s="116">
        <f>+'CY-CHD''S (ALL FUNDS)'!F1003</f>
        <v>0</v>
      </c>
      <c r="O107" s="116">
        <f>+'CY-CHD''S (ALL FUNDS)'!G1003</f>
        <v>1530000</v>
      </c>
      <c r="P107" s="116">
        <f>+'CY-CHD''S (ALL FUNDS)'!H1003</f>
        <v>62000000</v>
      </c>
      <c r="Q107" s="116">
        <f t="shared" si="53"/>
        <v>63530000</v>
      </c>
      <c r="R107" s="116">
        <f t="shared" si="54"/>
        <v>2544361</v>
      </c>
      <c r="S107" s="116">
        <f t="shared" si="55"/>
        <v>1530000</v>
      </c>
      <c r="T107" s="116">
        <f t="shared" si="56"/>
        <v>62000000</v>
      </c>
      <c r="U107" s="116">
        <f t="shared" si="57"/>
        <v>66074361</v>
      </c>
      <c r="V107" s="116">
        <f>+'CY-CHD''S (ALL FUNDS)'!J995</f>
        <v>2544361</v>
      </c>
      <c r="W107" s="116">
        <f>+'CY-CHD''S (ALL FUNDS)'!K995</f>
        <v>0</v>
      </c>
      <c r="X107" s="116">
        <f>+'CY-CHD''S (ALL FUNDS)'!L995</f>
        <v>0</v>
      </c>
      <c r="Y107" s="116">
        <f t="shared" si="58"/>
        <v>2544361</v>
      </c>
      <c r="Z107" s="116">
        <f>+'CY-CHD''S (ALL FUNDS)'!J1003</f>
        <v>0</v>
      </c>
      <c r="AA107" s="116">
        <f>+'CY-CHD''S (ALL FUNDS)'!K1003</f>
        <v>675345.63</v>
      </c>
      <c r="AB107" s="116">
        <f>+'CY-CHD''S (ALL FUNDS)'!L1003</f>
        <v>0</v>
      </c>
      <c r="AC107" s="116">
        <f t="shared" si="59"/>
        <v>675345.63</v>
      </c>
      <c r="AD107" s="116">
        <f t="shared" si="60"/>
        <v>2544361</v>
      </c>
      <c r="AE107" s="116">
        <f t="shared" si="61"/>
        <v>675345.63</v>
      </c>
      <c r="AF107" s="116">
        <f t="shared" si="62"/>
        <v>0</v>
      </c>
      <c r="AG107" s="116">
        <f t="shared" si="63"/>
        <v>3219706.63</v>
      </c>
      <c r="AH107" s="116">
        <f t="shared" si="64"/>
        <v>0</v>
      </c>
      <c r="AI107" s="116">
        <f t="shared" si="65"/>
        <v>854654.37</v>
      </c>
      <c r="AJ107" s="116">
        <f t="shared" si="66"/>
        <v>62000000</v>
      </c>
      <c r="AK107" s="116">
        <f t="shared" si="67"/>
        <v>62854654.369999997</v>
      </c>
      <c r="AL107" s="75">
        <f t="shared" si="68"/>
        <v>1</v>
      </c>
      <c r="AM107" s="75">
        <f t="shared" si="69"/>
        <v>0.44140237254901959</v>
      </c>
      <c r="AN107" s="75">
        <f t="shared" si="70"/>
        <v>0</v>
      </c>
      <c r="AO107" s="75">
        <f t="shared" si="71"/>
        <v>4.8728532236581142E-2</v>
      </c>
      <c r="AP107" s="116">
        <f t="shared" si="72"/>
        <v>141864639</v>
      </c>
      <c r="AQ107" s="116">
        <f t="shared" si="73"/>
        <v>47679000</v>
      </c>
      <c r="AR107" s="116">
        <f t="shared" si="74"/>
        <v>0</v>
      </c>
      <c r="AS107" s="116">
        <f t="shared" si="75"/>
        <v>189543639</v>
      </c>
    </row>
    <row r="108" spans="1:45">
      <c r="A108" s="99" t="s">
        <v>95</v>
      </c>
      <c r="B108" s="370">
        <v>108430</v>
      </c>
      <c r="C108" s="373">
        <v>27729</v>
      </c>
      <c r="D108" s="370"/>
      <c r="E108" s="116">
        <f t="shared" si="48"/>
        <v>136159</v>
      </c>
      <c r="F108" s="116">
        <f t="shared" si="49"/>
        <v>108430000</v>
      </c>
      <c r="G108" s="116">
        <f t="shared" si="50"/>
        <v>27729000</v>
      </c>
      <c r="H108" s="116">
        <f t="shared" si="51"/>
        <v>0</v>
      </c>
      <c r="I108" s="116">
        <f t="shared" si="76"/>
        <v>136159000</v>
      </c>
      <c r="J108" s="116">
        <f>+'CY-CHD''S (ALL FUNDS)'!F1007</f>
        <v>2997200</v>
      </c>
      <c r="K108" s="116">
        <f>+'CY-CHD''S (ALL FUNDS)'!G1007</f>
        <v>0</v>
      </c>
      <c r="L108" s="116">
        <f>+'CY-CHD''S (ALL FUNDS)'!H1007</f>
        <v>0</v>
      </c>
      <c r="M108" s="116">
        <f t="shared" si="52"/>
        <v>2997200</v>
      </c>
      <c r="N108" s="116">
        <f>+'CY-CHD''S (ALL FUNDS)'!F1015</f>
        <v>0</v>
      </c>
      <c r="O108" s="116">
        <f>+'CY-CHD''S (ALL FUNDS)'!G1015</f>
        <v>0</v>
      </c>
      <c r="P108" s="116">
        <f>+'CY-CHD''S (ALL FUNDS)'!H1015</f>
        <v>0</v>
      </c>
      <c r="Q108" s="116">
        <f t="shared" si="53"/>
        <v>0</v>
      </c>
      <c r="R108" s="116">
        <f t="shared" si="54"/>
        <v>2997200</v>
      </c>
      <c r="S108" s="116">
        <f t="shared" si="55"/>
        <v>0</v>
      </c>
      <c r="T108" s="116">
        <f t="shared" si="56"/>
        <v>0</v>
      </c>
      <c r="U108" s="116">
        <f t="shared" si="57"/>
        <v>2997200</v>
      </c>
      <c r="V108" s="116">
        <f>+'CY-CHD''S (ALL FUNDS)'!J1007</f>
        <v>2997200</v>
      </c>
      <c r="W108" s="116">
        <f>+'CY-CHD''S (ALL FUNDS)'!K1007</f>
        <v>0</v>
      </c>
      <c r="X108" s="116">
        <f>+'CY-CHD''S (ALL FUNDS)'!L1007</f>
        <v>0</v>
      </c>
      <c r="Y108" s="116">
        <f t="shared" si="58"/>
        <v>2997200</v>
      </c>
      <c r="Z108" s="116">
        <f>+'CY-CHD''S (ALL FUNDS)'!J1015</f>
        <v>0</v>
      </c>
      <c r="AA108" s="116">
        <f>+'CY-CHD''S (ALL FUNDS)'!K1015</f>
        <v>0</v>
      </c>
      <c r="AB108" s="116">
        <f>+'CY-CHD''S (ALL FUNDS)'!L1015</f>
        <v>0</v>
      </c>
      <c r="AC108" s="116">
        <f t="shared" si="59"/>
        <v>0</v>
      </c>
      <c r="AD108" s="116">
        <f t="shared" si="60"/>
        <v>2997200</v>
      </c>
      <c r="AE108" s="116">
        <f t="shared" si="61"/>
        <v>0</v>
      </c>
      <c r="AF108" s="116">
        <f t="shared" si="62"/>
        <v>0</v>
      </c>
      <c r="AG108" s="116">
        <f t="shared" si="63"/>
        <v>2997200</v>
      </c>
      <c r="AH108" s="116">
        <f t="shared" si="64"/>
        <v>0</v>
      </c>
      <c r="AI108" s="116">
        <f t="shared" si="65"/>
        <v>0</v>
      </c>
      <c r="AJ108" s="116">
        <f t="shared" si="66"/>
        <v>0</v>
      </c>
      <c r="AK108" s="116">
        <f t="shared" si="67"/>
        <v>0</v>
      </c>
      <c r="AL108" s="75">
        <f t="shared" si="68"/>
        <v>1</v>
      </c>
      <c r="AM108" s="75" t="str">
        <f t="shared" si="69"/>
        <v xml:space="preserve"> </v>
      </c>
      <c r="AN108" s="75" t="str">
        <f t="shared" si="70"/>
        <v xml:space="preserve"> </v>
      </c>
      <c r="AO108" s="75">
        <f t="shared" si="71"/>
        <v>1</v>
      </c>
      <c r="AP108" s="116">
        <f t="shared" si="72"/>
        <v>105432800</v>
      </c>
      <c r="AQ108" s="116">
        <f t="shared" si="73"/>
        <v>27729000</v>
      </c>
      <c r="AR108" s="116">
        <f t="shared" si="74"/>
        <v>0</v>
      </c>
      <c r="AS108" s="116">
        <f t="shared" si="75"/>
        <v>133161800</v>
      </c>
    </row>
    <row r="109" spans="1:45">
      <c r="A109" s="99" t="s">
        <v>96</v>
      </c>
      <c r="B109" s="370">
        <v>272453</v>
      </c>
      <c r="C109" s="373">
        <v>53436</v>
      </c>
      <c r="D109" s="370"/>
      <c r="E109" s="116">
        <f t="shared" si="48"/>
        <v>325889</v>
      </c>
      <c r="F109" s="116">
        <f t="shared" si="49"/>
        <v>272453000</v>
      </c>
      <c r="G109" s="116">
        <f t="shared" si="50"/>
        <v>53436000</v>
      </c>
      <c r="H109" s="116">
        <f t="shared" si="51"/>
        <v>0</v>
      </c>
      <c r="I109" s="116">
        <f t="shared" si="76"/>
        <v>325889000</v>
      </c>
      <c r="J109" s="116">
        <f>+'CY-CHD''S (ALL FUNDS)'!F1019</f>
        <v>0</v>
      </c>
      <c r="K109" s="116">
        <f>+'CY-CHD''S (ALL FUNDS)'!G1019</f>
        <v>0</v>
      </c>
      <c r="L109" s="116">
        <f>+'CY-CHD''S (ALL FUNDS)'!H1019</f>
        <v>0</v>
      </c>
      <c r="M109" s="116">
        <f t="shared" si="52"/>
        <v>0</v>
      </c>
      <c r="N109" s="116">
        <f>+'CY-CHD''S (ALL FUNDS)'!F1027</f>
        <v>17793988</v>
      </c>
      <c r="O109" s="116">
        <f>+'CY-CHD''S (ALL FUNDS)'!G1027</f>
        <v>24724000</v>
      </c>
      <c r="P109" s="116">
        <f>+'CY-CHD''S (ALL FUNDS)'!H1027</f>
        <v>164700000</v>
      </c>
      <c r="Q109" s="116">
        <f t="shared" si="53"/>
        <v>207217988</v>
      </c>
      <c r="R109" s="116">
        <f t="shared" si="54"/>
        <v>17793988</v>
      </c>
      <c r="S109" s="116">
        <f t="shared" si="55"/>
        <v>24724000</v>
      </c>
      <c r="T109" s="116">
        <f t="shared" si="56"/>
        <v>164700000</v>
      </c>
      <c r="U109" s="116">
        <f t="shared" si="57"/>
        <v>207217988</v>
      </c>
      <c r="V109" s="116">
        <f>+'CY-CHD''S (ALL FUNDS)'!J1019</f>
        <v>0</v>
      </c>
      <c r="W109" s="116">
        <f>+'CY-CHD''S (ALL FUNDS)'!K1019</f>
        <v>0</v>
      </c>
      <c r="X109" s="116">
        <f>+'CY-CHD''S (ALL FUNDS)'!L1019</f>
        <v>0</v>
      </c>
      <c r="Y109" s="116">
        <f t="shared" si="58"/>
        <v>0</v>
      </c>
      <c r="Z109" s="116">
        <f>+'CY-CHD''S (ALL FUNDS)'!J1027</f>
        <v>17709125.950000003</v>
      </c>
      <c r="AA109" s="116">
        <f>+'CY-CHD''S (ALL FUNDS)'!K1027</f>
        <v>23276478.639999997</v>
      </c>
      <c r="AB109" s="116">
        <f>+'CY-CHD''S (ALL FUNDS)'!L1027</f>
        <v>0</v>
      </c>
      <c r="AC109" s="116">
        <f t="shared" si="59"/>
        <v>40985604.590000004</v>
      </c>
      <c r="AD109" s="116">
        <f t="shared" si="60"/>
        <v>17709125.950000003</v>
      </c>
      <c r="AE109" s="116">
        <f t="shared" si="61"/>
        <v>23276478.639999997</v>
      </c>
      <c r="AF109" s="116">
        <f t="shared" si="62"/>
        <v>0</v>
      </c>
      <c r="AG109" s="116">
        <f t="shared" si="63"/>
        <v>40985604.590000004</v>
      </c>
      <c r="AH109" s="116">
        <f t="shared" si="64"/>
        <v>84862.04999999702</v>
      </c>
      <c r="AI109" s="116">
        <f t="shared" si="65"/>
        <v>1447521.3600000031</v>
      </c>
      <c r="AJ109" s="116">
        <f t="shared" si="66"/>
        <v>164700000</v>
      </c>
      <c r="AK109" s="116">
        <f t="shared" si="67"/>
        <v>166232383.41</v>
      </c>
      <c r="AL109" s="75">
        <f t="shared" si="68"/>
        <v>0.99523085831012159</v>
      </c>
      <c r="AM109" s="75">
        <f t="shared" si="69"/>
        <v>0.94145278433910362</v>
      </c>
      <c r="AN109" s="75">
        <f t="shared" si="70"/>
        <v>0</v>
      </c>
      <c r="AO109" s="75">
        <f t="shared" si="71"/>
        <v>0.19778980090280582</v>
      </c>
      <c r="AP109" s="116">
        <f t="shared" si="72"/>
        <v>272453000</v>
      </c>
      <c r="AQ109" s="116">
        <f t="shared" si="73"/>
        <v>53436000</v>
      </c>
      <c r="AR109" s="116">
        <f t="shared" si="74"/>
        <v>0</v>
      </c>
      <c r="AS109" s="116">
        <f t="shared" si="75"/>
        <v>325889000</v>
      </c>
    </row>
    <row r="110" spans="1:45">
      <c r="A110" s="99" t="s">
        <v>97</v>
      </c>
      <c r="B110" s="370">
        <v>114368</v>
      </c>
      <c r="C110" s="373">
        <v>39636</v>
      </c>
      <c r="D110" s="370"/>
      <c r="E110" s="116">
        <f t="shared" si="48"/>
        <v>154004</v>
      </c>
      <c r="F110" s="116">
        <f t="shared" si="49"/>
        <v>114368000</v>
      </c>
      <c r="G110" s="116">
        <f t="shared" si="50"/>
        <v>39636000</v>
      </c>
      <c r="H110" s="116">
        <f t="shared" si="51"/>
        <v>0</v>
      </c>
      <c r="I110" s="116">
        <f t="shared" si="76"/>
        <v>154004000</v>
      </c>
      <c r="J110" s="116">
        <f>+'CY-CHD''S (ALL FUNDS)'!F1031</f>
        <v>0</v>
      </c>
      <c r="K110" s="116">
        <f>+'CY-CHD''S (ALL FUNDS)'!G1031</f>
        <v>0</v>
      </c>
      <c r="L110" s="116">
        <f>+'CY-CHD''S (ALL FUNDS)'!H1031</f>
        <v>0</v>
      </c>
      <c r="M110" s="116">
        <f t="shared" si="52"/>
        <v>0</v>
      </c>
      <c r="N110" s="116">
        <f>+'CY-CHD''S (ALL FUNDS)'!F1039</f>
        <v>0</v>
      </c>
      <c r="O110" s="116">
        <f>+'CY-CHD''S (ALL FUNDS)'!G1039</f>
        <v>0</v>
      </c>
      <c r="P110" s="116">
        <f>+'CY-CHD''S (ALL FUNDS)'!H1039</f>
        <v>0</v>
      </c>
      <c r="Q110" s="116">
        <f t="shared" si="53"/>
        <v>0</v>
      </c>
      <c r="R110" s="116">
        <f t="shared" si="54"/>
        <v>0</v>
      </c>
      <c r="S110" s="116">
        <f t="shared" si="55"/>
        <v>0</v>
      </c>
      <c r="T110" s="116">
        <f t="shared" si="56"/>
        <v>0</v>
      </c>
      <c r="U110" s="116">
        <f t="shared" si="57"/>
        <v>0</v>
      </c>
      <c r="V110" s="116">
        <f>+'CY-CHD''S (ALL FUNDS)'!J1031</f>
        <v>0</v>
      </c>
      <c r="W110" s="116">
        <f>+'CY-CHD''S (ALL FUNDS)'!K1031</f>
        <v>0</v>
      </c>
      <c r="X110" s="116">
        <f>+'CY-CHD''S (ALL FUNDS)'!L1031</f>
        <v>0</v>
      </c>
      <c r="Y110" s="116">
        <f t="shared" si="58"/>
        <v>0</v>
      </c>
      <c r="Z110" s="116">
        <f>+'CY-CHD''S (ALL FUNDS)'!J1039</f>
        <v>0</v>
      </c>
      <c r="AA110" s="116">
        <f>+'CY-CHD''S (ALL FUNDS)'!K1039</f>
        <v>0</v>
      </c>
      <c r="AB110" s="116">
        <f>+'CY-CHD''S (ALL FUNDS)'!L1039</f>
        <v>0</v>
      </c>
      <c r="AC110" s="116">
        <f t="shared" si="59"/>
        <v>0</v>
      </c>
      <c r="AD110" s="116">
        <f t="shared" si="60"/>
        <v>0</v>
      </c>
      <c r="AE110" s="116">
        <f t="shared" si="61"/>
        <v>0</v>
      </c>
      <c r="AF110" s="116">
        <f t="shared" si="62"/>
        <v>0</v>
      </c>
      <c r="AG110" s="116">
        <f t="shared" si="63"/>
        <v>0</v>
      </c>
      <c r="AH110" s="116">
        <f t="shared" si="64"/>
        <v>0</v>
      </c>
      <c r="AI110" s="116">
        <f t="shared" si="65"/>
        <v>0</v>
      </c>
      <c r="AJ110" s="116">
        <f t="shared" si="66"/>
        <v>0</v>
      </c>
      <c r="AK110" s="116">
        <f t="shared" si="67"/>
        <v>0</v>
      </c>
      <c r="AL110" s="75" t="str">
        <f t="shared" si="68"/>
        <v xml:space="preserve"> </v>
      </c>
      <c r="AM110" s="75" t="str">
        <f t="shared" si="69"/>
        <v xml:space="preserve"> </v>
      </c>
      <c r="AN110" s="75" t="str">
        <f t="shared" si="70"/>
        <v xml:space="preserve"> </v>
      </c>
      <c r="AO110" s="75" t="str">
        <f t="shared" si="71"/>
        <v xml:space="preserve"> </v>
      </c>
      <c r="AP110" s="116">
        <f t="shared" si="72"/>
        <v>114368000</v>
      </c>
      <c r="AQ110" s="116">
        <f t="shared" si="73"/>
        <v>39636000</v>
      </c>
      <c r="AR110" s="116">
        <f t="shared" si="74"/>
        <v>0</v>
      </c>
      <c r="AS110" s="116">
        <f t="shared" si="75"/>
        <v>154004000</v>
      </c>
    </row>
    <row r="111" spans="1:45">
      <c r="A111" s="99" t="s">
        <v>98</v>
      </c>
      <c r="B111" s="373">
        <v>426981</v>
      </c>
      <c r="C111" s="373">
        <v>130438</v>
      </c>
      <c r="D111" s="370"/>
      <c r="E111" s="116">
        <f t="shared" si="48"/>
        <v>557419</v>
      </c>
      <c r="F111" s="116">
        <f t="shared" si="49"/>
        <v>426981000</v>
      </c>
      <c r="G111" s="116">
        <f t="shared" si="50"/>
        <v>130438000</v>
      </c>
      <c r="H111" s="116">
        <f t="shared" si="51"/>
        <v>0</v>
      </c>
      <c r="I111" s="116">
        <f t="shared" si="76"/>
        <v>557419000</v>
      </c>
      <c r="J111" s="116">
        <f>+'CY-CHD''S (ALL FUNDS)'!F1043</f>
        <v>257948030</v>
      </c>
      <c r="K111" s="116">
        <f>+'CY-CHD''S (ALL FUNDS)'!G1043</f>
        <v>171042693</v>
      </c>
      <c r="L111" s="116">
        <f>+'CY-CHD''S (ALL FUNDS)'!H1043</f>
        <v>298700000</v>
      </c>
      <c r="M111" s="116">
        <f t="shared" si="52"/>
        <v>727690723</v>
      </c>
      <c r="N111" s="116">
        <f>+'CY-CHD''S (ALL FUNDS)'!F1051</f>
        <v>27298725.559999999</v>
      </c>
      <c r="O111" s="116">
        <f>+'CY-CHD''S (ALL FUNDS)'!G1051</f>
        <v>0</v>
      </c>
      <c r="P111" s="116">
        <f>+'CY-CHD''S (ALL FUNDS)'!H1051</f>
        <v>0</v>
      </c>
      <c r="Q111" s="116">
        <f t="shared" si="53"/>
        <v>27298725.559999999</v>
      </c>
      <c r="R111" s="116">
        <f t="shared" si="54"/>
        <v>285246755.56</v>
      </c>
      <c r="S111" s="116">
        <f t="shared" si="55"/>
        <v>171042693</v>
      </c>
      <c r="T111" s="116">
        <f t="shared" si="56"/>
        <v>298700000</v>
      </c>
      <c r="U111" s="116">
        <f t="shared" si="57"/>
        <v>754989448.55999994</v>
      </c>
      <c r="V111" s="116">
        <f>+'CY-CHD''S (ALL FUNDS)'!J1043</f>
        <v>257571496.87</v>
      </c>
      <c r="W111" s="116">
        <f>+'CY-CHD''S (ALL FUNDS)'!K1043</f>
        <v>155971853.40000001</v>
      </c>
      <c r="X111" s="116">
        <f>+'CY-CHD''S (ALL FUNDS)'!L1043</f>
        <v>0</v>
      </c>
      <c r="Y111" s="116">
        <f t="shared" si="58"/>
        <v>413543350.26999998</v>
      </c>
      <c r="Z111" s="116">
        <f>+'CY-CHD''S (ALL FUNDS)'!J1051</f>
        <v>26886691.640000001</v>
      </c>
      <c r="AA111" s="116">
        <f>+'CY-CHD''S (ALL FUNDS)'!K1051</f>
        <v>0</v>
      </c>
      <c r="AB111" s="116">
        <f>+'CY-CHD''S (ALL FUNDS)'!L1051</f>
        <v>0</v>
      </c>
      <c r="AC111" s="116">
        <f t="shared" si="59"/>
        <v>26886691.640000001</v>
      </c>
      <c r="AD111" s="116">
        <f t="shared" si="60"/>
        <v>284458188.50999999</v>
      </c>
      <c r="AE111" s="116">
        <f t="shared" si="61"/>
        <v>155971853.40000001</v>
      </c>
      <c r="AF111" s="116">
        <f t="shared" si="62"/>
        <v>0</v>
      </c>
      <c r="AG111" s="116">
        <f t="shared" si="63"/>
        <v>440430041.90999997</v>
      </c>
      <c r="AH111" s="116">
        <f t="shared" si="64"/>
        <v>788567.05000001192</v>
      </c>
      <c r="AI111" s="116">
        <f t="shared" si="65"/>
        <v>15070839.599999994</v>
      </c>
      <c r="AJ111" s="116">
        <f t="shared" si="66"/>
        <v>298700000</v>
      </c>
      <c r="AK111" s="116">
        <f t="shared" si="67"/>
        <v>314559406.64999998</v>
      </c>
      <c r="AL111" s="75">
        <f t="shared" si="68"/>
        <v>0.9972354916063747</v>
      </c>
      <c r="AM111" s="75">
        <f t="shared" si="69"/>
        <v>0.91188843360879501</v>
      </c>
      <c r="AN111" s="75">
        <f t="shared" si="70"/>
        <v>0</v>
      </c>
      <c r="AO111" s="75">
        <f t="shared" si="71"/>
        <v>0.58335920157564747</v>
      </c>
      <c r="AP111" s="116">
        <f t="shared" si="72"/>
        <v>169032970</v>
      </c>
      <c r="AQ111" s="116">
        <f t="shared" si="73"/>
        <v>-40604693</v>
      </c>
      <c r="AR111" s="116">
        <f t="shared" si="74"/>
        <v>-298700000</v>
      </c>
      <c r="AS111" s="116">
        <f t="shared" si="75"/>
        <v>-170271723</v>
      </c>
    </row>
    <row r="112" spans="1:45">
      <c r="A112" s="99" t="s">
        <v>99</v>
      </c>
      <c r="B112" s="370">
        <v>265641</v>
      </c>
      <c r="C112" s="373">
        <v>90657</v>
      </c>
      <c r="D112" s="370"/>
      <c r="E112" s="116">
        <f t="shared" si="48"/>
        <v>356298</v>
      </c>
      <c r="F112" s="116">
        <f t="shared" si="49"/>
        <v>265641000</v>
      </c>
      <c r="G112" s="116">
        <f t="shared" si="50"/>
        <v>90657000</v>
      </c>
      <c r="H112" s="116">
        <f t="shared" si="51"/>
        <v>0</v>
      </c>
      <c r="I112" s="116">
        <f t="shared" si="76"/>
        <v>356298000</v>
      </c>
      <c r="J112" s="116">
        <f>+'CY-CHD''S (ALL FUNDS)'!F1055</f>
        <v>0</v>
      </c>
      <c r="K112" s="116">
        <f>+'CY-CHD''S (ALL FUNDS)'!G1055</f>
        <v>8300000</v>
      </c>
      <c r="L112" s="116">
        <f>+'CY-CHD''S (ALL FUNDS)'!H1055</f>
        <v>0</v>
      </c>
      <c r="M112" s="116">
        <f t="shared" si="52"/>
        <v>8300000</v>
      </c>
      <c r="N112" s="116">
        <f>+'CY-CHD''S (ALL FUNDS)'!F1063</f>
        <v>47480275</v>
      </c>
      <c r="O112" s="116">
        <f>+'CY-CHD''S (ALL FUNDS)'!G1063</f>
        <v>31309000</v>
      </c>
      <c r="P112" s="116">
        <f>+'CY-CHD''S (ALL FUNDS)'!H1063</f>
        <v>0</v>
      </c>
      <c r="Q112" s="116">
        <f t="shared" si="53"/>
        <v>78789275</v>
      </c>
      <c r="R112" s="116">
        <f t="shared" si="54"/>
        <v>47480275</v>
      </c>
      <c r="S112" s="116">
        <f t="shared" si="55"/>
        <v>39609000</v>
      </c>
      <c r="T112" s="116">
        <f t="shared" si="56"/>
        <v>0</v>
      </c>
      <c r="U112" s="116">
        <f t="shared" si="57"/>
        <v>87089275</v>
      </c>
      <c r="V112" s="116">
        <f>+'CY-CHD''S (ALL FUNDS)'!J1055</f>
        <v>0</v>
      </c>
      <c r="W112" s="116">
        <f>+'CY-CHD''S (ALL FUNDS)'!K1055</f>
        <v>2775489.82</v>
      </c>
      <c r="X112" s="116">
        <f>+'CY-CHD''S (ALL FUNDS)'!L1055</f>
        <v>0</v>
      </c>
      <c r="Y112" s="116">
        <f t="shared" si="58"/>
        <v>2775489.82</v>
      </c>
      <c r="Z112" s="116">
        <f>+'CY-CHD''S (ALL FUNDS)'!J1063</f>
        <v>47480274.299999997</v>
      </c>
      <c r="AA112" s="116">
        <f>+'CY-CHD''S (ALL FUNDS)'!K1063</f>
        <v>31295634.66</v>
      </c>
      <c r="AB112" s="116">
        <f>+'CY-CHD''S (ALL FUNDS)'!L1063</f>
        <v>0</v>
      </c>
      <c r="AC112" s="116">
        <f t="shared" si="59"/>
        <v>78775908.959999993</v>
      </c>
      <c r="AD112" s="116">
        <f t="shared" si="60"/>
        <v>47480274.299999997</v>
      </c>
      <c r="AE112" s="116">
        <f t="shared" si="61"/>
        <v>34071124.479999997</v>
      </c>
      <c r="AF112" s="116">
        <f t="shared" si="62"/>
        <v>0</v>
      </c>
      <c r="AG112" s="116">
        <f t="shared" si="63"/>
        <v>81551398.780000001</v>
      </c>
      <c r="AH112" s="116">
        <f t="shared" si="64"/>
        <v>0.70000000298023224</v>
      </c>
      <c r="AI112" s="116">
        <f t="shared" si="65"/>
        <v>5537875.5200000033</v>
      </c>
      <c r="AJ112" s="116">
        <f t="shared" si="66"/>
        <v>0</v>
      </c>
      <c r="AK112" s="116">
        <f t="shared" si="67"/>
        <v>5537876.2200000063</v>
      </c>
      <c r="AL112" s="75">
        <f t="shared" si="68"/>
        <v>0.9999999852570356</v>
      </c>
      <c r="AM112" s="75">
        <f t="shared" si="69"/>
        <v>0.860186434396223</v>
      </c>
      <c r="AN112" s="75" t="str">
        <f t="shared" si="70"/>
        <v xml:space="preserve"> </v>
      </c>
      <c r="AO112" s="75">
        <f t="shared" si="71"/>
        <v>0.93641150164586862</v>
      </c>
      <c r="AP112" s="116">
        <f t="shared" si="72"/>
        <v>265641000</v>
      </c>
      <c r="AQ112" s="116">
        <f t="shared" si="73"/>
        <v>82357000</v>
      </c>
      <c r="AR112" s="116">
        <f t="shared" si="74"/>
        <v>0</v>
      </c>
      <c r="AS112" s="116">
        <f t="shared" si="75"/>
        <v>347998000</v>
      </c>
    </row>
    <row r="113" spans="1:45">
      <c r="A113" s="99" t="s">
        <v>100</v>
      </c>
      <c r="B113" s="373">
        <v>216399</v>
      </c>
      <c r="C113" s="373">
        <v>105680</v>
      </c>
      <c r="D113" s="370"/>
      <c r="E113" s="116">
        <f t="shared" si="48"/>
        <v>322079</v>
      </c>
      <c r="F113" s="116">
        <f t="shared" si="49"/>
        <v>216399000</v>
      </c>
      <c r="G113" s="116">
        <f t="shared" si="50"/>
        <v>105680000</v>
      </c>
      <c r="H113" s="116">
        <f t="shared" si="51"/>
        <v>0</v>
      </c>
      <c r="I113" s="116">
        <f t="shared" si="76"/>
        <v>322079000</v>
      </c>
      <c r="J113" s="116">
        <f>+'CY-CHD''S (ALL FUNDS)'!F1067</f>
        <v>7473834</v>
      </c>
      <c r="K113" s="116">
        <f>+'CY-CHD''S (ALL FUNDS)'!G1067</f>
        <v>0</v>
      </c>
      <c r="L113" s="116">
        <f>+'CY-CHD''S (ALL FUNDS)'!H1067</f>
        <v>0</v>
      </c>
      <c r="M113" s="116">
        <f t="shared" si="52"/>
        <v>7473834</v>
      </c>
      <c r="N113" s="116">
        <f>+'CY-CHD''S (ALL FUNDS)'!F1075</f>
        <v>0</v>
      </c>
      <c r="O113" s="116">
        <f>+'CY-CHD''S (ALL FUNDS)'!G1075</f>
        <v>0</v>
      </c>
      <c r="P113" s="116">
        <f>+'CY-CHD''S (ALL FUNDS)'!H1075</f>
        <v>0</v>
      </c>
      <c r="Q113" s="116">
        <f t="shared" si="53"/>
        <v>0</v>
      </c>
      <c r="R113" s="116">
        <f t="shared" si="54"/>
        <v>7473834</v>
      </c>
      <c r="S113" s="116">
        <f t="shared" si="55"/>
        <v>0</v>
      </c>
      <c r="T113" s="116">
        <f t="shared" si="56"/>
        <v>0</v>
      </c>
      <c r="U113" s="116">
        <f t="shared" si="57"/>
        <v>7473834</v>
      </c>
      <c r="V113" s="116">
        <f>+'CY-CHD''S (ALL FUNDS)'!J1067</f>
        <v>7335266.8899999997</v>
      </c>
      <c r="W113" s="116">
        <f>+'CY-CHD''S (ALL FUNDS)'!K1067</f>
        <v>0</v>
      </c>
      <c r="X113" s="116">
        <f>+'CY-CHD''S (ALL FUNDS)'!L1067</f>
        <v>0</v>
      </c>
      <c r="Y113" s="116">
        <f t="shared" si="58"/>
        <v>7335266.8899999997</v>
      </c>
      <c r="Z113" s="116">
        <f>+'CY-CHD''S (ALL FUNDS)'!J1075</f>
        <v>0</v>
      </c>
      <c r="AA113" s="116">
        <f>+'CY-CHD''S (ALL FUNDS)'!K1075</f>
        <v>0</v>
      </c>
      <c r="AB113" s="116">
        <f>+'CY-CHD''S (ALL FUNDS)'!L1075</f>
        <v>0</v>
      </c>
      <c r="AC113" s="116">
        <f t="shared" si="59"/>
        <v>0</v>
      </c>
      <c r="AD113" s="116">
        <f t="shared" si="60"/>
        <v>7335266.8899999997</v>
      </c>
      <c r="AE113" s="116">
        <f t="shared" si="61"/>
        <v>0</v>
      </c>
      <c r="AF113" s="116">
        <f t="shared" si="62"/>
        <v>0</v>
      </c>
      <c r="AG113" s="116">
        <f t="shared" si="63"/>
        <v>7335266.8899999997</v>
      </c>
      <c r="AH113" s="116">
        <f t="shared" si="64"/>
        <v>138567.11000000034</v>
      </c>
      <c r="AI113" s="116">
        <f t="shared" si="65"/>
        <v>0</v>
      </c>
      <c r="AJ113" s="116">
        <f t="shared" si="66"/>
        <v>0</v>
      </c>
      <c r="AK113" s="116">
        <f t="shared" si="67"/>
        <v>138567.11000000034</v>
      </c>
      <c r="AL113" s="75">
        <f t="shared" si="68"/>
        <v>0.9814597019414667</v>
      </c>
      <c r="AM113" s="75" t="str">
        <f t="shared" si="69"/>
        <v xml:space="preserve"> </v>
      </c>
      <c r="AN113" s="75" t="str">
        <f t="shared" si="70"/>
        <v xml:space="preserve"> </v>
      </c>
      <c r="AO113" s="75">
        <f t="shared" si="71"/>
        <v>0.9814597019414667</v>
      </c>
      <c r="AP113" s="116">
        <f t="shared" si="72"/>
        <v>208925166</v>
      </c>
      <c r="AQ113" s="116">
        <f t="shared" si="73"/>
        <v>105680000</v>
      </c>
      <c r="AR113" s="116">
        <f t="shared" si="74"/>
        <v>0</v>
      </c>
      <c r="AS113" s="116">
        <f t="shared" si="75"/>
        <v>314605166</v>
      </c>
    </row>
    <row r="114" spans="1:45">
      <c r="A114" s="99" t="s">
        <v>101</v>
      </c>
      <c r="B114" s="370">
        <v>123075</v>
      </c>
      <c r="C114" s="373">
        <v>37313</v>
      </c>
      <c r="D114" s="370"/>
      <c r="E114" s="116">
        <f t="shared" si="48"/>
        <v>160388</v>
      </c>
      <c r="F114" s="116">
        <f t="shared" si="49"/>
        <v>123075000</v>
      </c>
      <c r="G114" s="116">
        <f t="shared" si="50"/>
        <v>37313000</v>
      </c>
      <c r="H114" s="116">
        <f t="shared" si="51"/>
        <v>0</v>
      </c>
      <c r="I114" s="116">
        <f t="shared" si="76"/>
        <v>160388000</v>
      </c>
      <c r="J114" s="116">
        <f>+'CY-CHD''S (ALL FUNDS)'!F1079</f>
        <v>0</v>
      </c>
      <c r="K114" s="116">
        <f>+'CY-CHD''S (ALL FUNDS)'!G1079</f>
        <v>17741600</v>
      </c>
      <c r="L114" s="116">
        <f>+'CY-CHD''S (ALL FUNDS)'!H1079</f>
        <v>1400000</v>
      </c>
      <c r="M114" s="116">
        <f t="shared" si="52"/>
        <v>19141600</v>
      </c>
      <c r="N114" s="116">
        <f>+'CY-CHD''S (ALL FUNDS)'!F1087</f>
        <v>0</v>
      </c>
      <c r="O114" s="116">
        <f>+'CY-CHD''S (ALL FUNDS)'!G1087</f>
        <v>12070000</v>
      </c>
      <c r="P114" s="116">
        <f>+'CY-CHD''S (ALL FUNDS)'!H1087</f>
        <v>0</v>
      </c>
      <c r="Q114" s="116">
        <f t="shared" si="53"/>
        <v>12070000</v>
      </c>
      <c r="R114" s="116">
        <f t="shared" si="54"/>
        <v>0</v>
      </c>
      <c r="S114" s="116">
        <f t="shared" si="55"/>
        <v>29811600</v>
      </c>
      <c r="T114" s="116">
        <f t="shared" si="56"/>
        <v>1400000</v>
      </c>
      <c r="U114" s="116">
        <f t="shared" si="57"/>
        <v>31211600</v>
      </c>
      <c r="V114" s="116">
        <f>+'CY-CHD''S (ALL FUNDS)'!J1079</f>
        <v>0</v>
      </c>
      <c r="W114" s="116">
        <f>+'CY-CHD''S (ALL FUNDS)'!K1079</f>
        <v>6213225</v>
      </c>
      <c r="X114" s="116">
        <f>+'CY-CHD''S (ALL FUNDS)'!L1079</f>
        <v>0</v>
      </c>
      <c r="Y114" s="116">
        <f t="shared" si="58"/>
        <v>6213225</v>
      </c>
      <c r="Z114" s="116">
        <f>+'CY-CHD''S (ALL FUNDS)'!J1087</f>
        <v>0</v>
      </c>
      <c r="AA114" s="116">
        <f>+'CY-CHD''S (ALL FUNDS)'!K1087</f>
        <v>7504424.0799999991</v>
      </c>
      <c r="AB114" s="116">
        <f>+'CY-CHD''S (ALL FUNDS)'!L1087</f>
        <v>0</v>
      </c>
      <c r="AC114" s="116">
        <f t="shared" si="59"/>
        <v>7504424.0799999991</v>
      </c>
      <c r="AD114" s="116">
        <f t="shared" si="60"/>
        <v>0</v>
      </c>
      <c r="AE114" s="116">
        <f t="shared" si="61"/>
        <v>13717649.079999998</v>
      </c>
      <c r="AF114" s="116">
        <f t="shared" si="62"/>
        <v>0</v>
      </c>
      <c r="AG114" s="116">
        <f t="shared" si="63"/>
        <v>13717649.079999998</v>
      </c>
      <c r="AH114" s="116">
        <f t="shared" si="64"/>
        <v>0</v>
      </c>
      <c r="AI114" s="116">
        <f t="shared" si="65"/>
        <v>16093950.920000002</v>
      </c>
      <c r="AJ114" s="116">
        <f t="shared" si="66"/>
        <v>1400000</v>
      </c>
      <c r="AK114" s="116">
        <f t="shared" si="67"/>
        <v>17493950.920000002</v>
      </c>
      <c r="AL114" s="75" t="str">
        <f t="shared" si="68"/>
        <v xml:space="preserve"> </v>
      </c>
      <c r="AM114" s="75">
        <f t="shared" si="69"/>
        <v>0.46014467791061192</v>
      </c>
      <c r="AN114" s="75">
        <f t="shared" si="70"/>
        <v>0</v>
      </c>
      <c r="AO114" s="75">
        <f t="shared" si="71"/>
        <v>0.43950483410014218</v>
      </c>
      <c r="AP114" s="116">
        <f t="shared" si="72"/>
        <v>123075000</v>
      </c>
      <c r="AQ114" s="116">
        <f t="shared" si="73"/>
        <v>19571400</v>
      </c>
      <c r="AR114" s="116">
        <f t="shared" si="74"/>
        <v>-1400000</v>
      </c>
      <c r="AS114" s="116">
        <f t="shared" si="75"/>
        <v>141246400</v>
      </c>
    </row>
    <row r="115" spans="1:45">
      <c r="A115" s="99" t="s">
        <v>102</v>
      </c>
      <c r="B115" s="370">
        <v>89383</v>
      </c>
      <c r="C115" s="373">
        <v>21779</v>
      </c>
      <c r="D115" s="370"/>
      <c r="E115" s="116">
        <f t="shared" si="48"/>
        <v>111162</v>
      </c>
      <c r="F115" s="116">
        <f t="shared" si="49"/>
        <v>89383000</v>
      </c>
      <c r="G115" s="116">
        <f t="shared" si="50"/>
        <v>21779000</v>
      </c>
      <c r="H115" s="116">
        <f t="shared" si="51"/>
        <v>0</v>
      </c>
      <c r="I115" s="116">
        <f t="shared" si="76"/>
        <v>111162000</v>
      </c>
      <c r="J115" s="116">
        <f>+'CY-CHD''S (ALL FUNDS)'!F1091</f>
        <v>0</v>
      </c>
      <c r="K115" s="116">
        <f>+'CY-CHD''S (ALL FUNDS)'!G1091</f>
        <v>0</v>
      </c>
      <c r="L115" s="116">
        <f>+'CY-CHD''S (ALL FUNDS)'!H1091</f>
        <v>0</v>
      </c>
      <c r="M115" s="116">
        <f t="shared" si="52"/>
        <v>0</v>
      </c>
      <c r="N115" s="116">
        <f>+'CY-CHD''S (ALL FUNDS)'!F1099</f>
        <v>11072000</v>
      </c>
      <c r="O115" s="116">
        <f>+'CY-CHD''S (ALL FUNDS)'!G1099</f>
        <v>0</v>
      </c>
      <c r="P115" s="116">
        <f>+'CY-CHD''S (ALL FUNDS)'!H1099</f>
        <v>0</v>
      </c>
      <c r="Q115" s="116">
        <f t="shared" si="53"/>
        <v>11072000</v>
      </c>
      <c r="R115" s="116">
        <f t="shared" si="54"/>
        <v>11072000</v>
      </c>
      <c r="S115" s="116">
        <f t="shared" si="55"/>
        <v>0</v>
      </c>
      <c r="T115" s="116">
        <f t="shared" si="56"/>
        <v>0</v>
      </c>
      <c r="U115" s="116">
        <f t="shared" si="57"/>
        <v>11072000</v>
      </c>
      <c r="V115" s="116">
        <f>+'CY-CHD''S (ALL FUNDS)'!J1091</f>
        <v>0</v>
      </c>
      <c r="W115" s="116">
        <f>+'CY-CHD''S (ALL FUNDS)'!K1091</f>
        <v>0</v>
      </c>
      <c r="X115" s="116">
        <f>+'CY-CHD''S (ALL FUNDS)'!L1091</f>
        <v>0</v>
      </c>
      <c r="Y115" s="116">
        <f t="shared" si="58"/>
        <v>0</v>
      </c>
      <c r="Z115" s="116">
        <f>+'CY-CHD''S (ALL FUNDS)'!J1099</f>
        <v>11072000</v>
      </c>
      <c r="AA115" s="116">
        <f>+'CY-CHD''S (ALL FUNDS)'!K1099</f>
        <v>0</v>
      </c>
      <c r="AB115" s="116">
        <f>+'CY-CHD''S (ALL FUNDS)'!L1099</f>
        <v>0</v>
      </c>
      <c r="AC115" s="116">
        <f t="shared" si="59"/>
        <v>11072000</v>
      </c>
      <c r="AD115" s="116">
        <f t="shared" si="60"/>
        <v>11072000</v>
      </c>
      <c r="AE115" s="116">
        <f t="shared" si="61"/>
        <v>0</v>
      </c>
      <c r="AF115" s="116">
        <f t="shared" si="62"/>
        <v>0</v>
      </c>
      <c r="AG115" s="116">
        <f t="shared" si="63"/>
        <v>11072000</v>
      </c>
      <c r="AH115" s="116">
        <f t="shared" si="64"/>
        <v>0</v>
      </c>
      <c r="AI115" s="116">
        <f t="shared" si="65"/>
        <v>0</v>
      </c>
      <c r="AJ115" s="116">
        <f t="shared" si="66"/>
        <v>0</v>
      </c>
      <c r="AK115" s="116">
        <f t="shared" si="67"/>
        <v>0</v>
      </c>
      <c r="AL115" s="75">
        <f t="shared" si="68"/>
        <v>1</v>
      </c>
      <c r="AM115" s="75" t="str">
        <f t="shared" si="69"/>
        <v xml:space="preserve"> </v>
      </c>
      <c r="AN115" s="75" t="str">
        <f t="shared" si="70"/>
        <v xml:space="preserve"> </v>
      </c>
      <c r="AO115" s="75">
        <f t="shared" si="71"/>
        <v>1</v>
      </c>
      <c r="AP115" s="116">
        <f t="shared" si="72"/>
        <v>89383000</v>
      </c>
      <c r="AQ115" s="116">
        <f t="shared" si="73"/>
        <v>21779000</v>
      </c>
      <c r="AR115" s="116">
        <f t="shared" si="74"/>
        <v>0</v>
      </c>
      <c r="AS115" s="116">
        <f t="shared" si="75"/>
        <v>111162000</v>
      </c>
    </row>
    <row r="116" spans="1:45">
      <c r="A116" s="116"/>
      <c r="B116" s="370"/>
      <c r="C116" s="370"/>
      <c r="D116" s="370"/>
      <c r="E116" s="116">
        <f t="shared" si="48"/>
        <v>0</v>
      </c>
      <c r="F116" s="116">
        <f t="shared" si="49"/>
        <v>0</v>
      </c>
      <c r="G116" s="116">
        <f t="shared" si="50"/>
        <v>0</v>
      </c>
      <c r="H116" s="116">
        <f t="shared" si="51"/>
        <v>0</v>
      </c>
      <c r="I116" s="116">
        <f t="shared" si="76"/>
        <v>0</v>
      </c>
      <c r="J116" s="116">
        <v>0</v>
      </c>
      <c r="K116" s="116">
        <v>0</v>
      </c>
      <c r="L116" s="116">
        <v>0</v>
      </c>
      <c r="M116" s="116">
        <f t="shared" si="52"/>
        <v>0</v>
      </c>
      <c r="N116" s="116"/>
      <c r="O116" s="116"/>
      <c r="P116" s="116"/>
      <c r="Q116" s="116">
        <f t="shared" si="53"/>
        <v>0</v>
      </c>
      <c r="R116" s="116">
        <f t="shared" si="54"/>
        <v>0</v>
      </c>
      <c r="S116" s="116">
        <f t="shared" si="55"/>
        <v>0</v>
      </c>
      <c r="T116" s="116">
        <f t="shared" si="56"/>
        <v>0</v>
      </c>
      <c r="U116" s="116">
        <f t="shared" si="57"/>
        <v>0</v>
      </c>
      <c r="V116" s="116"/>
      <c r="W116" s="116"/>
      <c r="X116" s="116"/>
      <c r="Y116" s="116">
        <f t="shared" si="58"/>
        <v>0</v>
      </c>
      <c r="Z116" s="116"/>
      <c r="AA116" s="116"/>
      <c r="AB116" s="116"/>
      <c r="AC116" s="116">
        <f t="shared" si="59"/>
        <v>0</v>
      </c>
      <c r="AD116" s="116">
        <f t="shared" si="60"/>
        <v>0</v>
      </c>
      <c r="AE116" s="116">
        <f t="shared" si="61"/>
        <v>0</v>
      </c>
      <c r="AF116" s="116">
        <f t="shared" si="62"/>
        <v>0</v>
      </c>
      <c r="AG116" s="116">
        <f t="shared" si="63"/>
        <v>0</v>
      </c>
      <c r="AH116" s="116">
        <f t="shared" si="64"/>
        <v>0</v>
      </c>
      <c r="AI116" s="116">
        <f t="shared" si="65"/>
        <v>0</v>
      </c>
      <c r="AJ116" s="116">
        <f t="shared" si="66"/>
        <v>0</v>
      </c>
      <c r="AK116" s="116">
        <f t="shared" si="67"/>
        <v>0</v>
      </c>
      <c r="AL116" s="75" t="str">
        <f t="shared" si="68"/>
        <v xml:space="preserve"> </v>
      </c>
      <c r="AM116" s="75" t="str">
        <f t="shared" si="69"/>
        <v xml:space="preserve"> </v>
      </c>
      <c r="AN116" s="75" t="str">
        <f t="shared" si="70"/>
        <v xml:space="preserve"> </v>
      </c>
      <c r="AO116" s="75" t="str">
        <f t="shared" si="71"/>
        <v xml:space="preserve"> </v>
      </c>
      <c r="AP116" s="116">
        <f t="shared" si="72"/>
        <v>0</v>
      </c>
      <c r="AQ116" s="116">
        <f t="shared" si="73"/>
        <v>0</v>
      </c>
      <c r="AR116" s="116">
        <f t="shared" si="74"/>
        <v>0</v>
      </c>
      <c r="AS116" s="116">
        <f t="shared" si="75"/>
        <v>0</v>
      </c>
    </row>
    <row r="117" spans="1:45" ht="25.5">
      <c r="A117" s="121" t="s">
        <v>103</v>
      </c>
      <c r="B117" s="379">
        <f t="shared" ref="B117:D117" si="78">SUM(B118:B127)</f>
        <v>18780</v>
      </c>
      <c r="C117" s="379">
        <f t="shared" si="78"/>
        <v>219355</v>
      </c>
      <c r="D117" s="379">
        <f t="shared" si="78"/>
        <v>51140</v>
      </c>
      <c r="E117" s="116">
        <f t="shared" si="48"/>
        <v>289275</v>
      </c>
      <c r="F117" s="116"/>
      <c r="G117" s="116"/>
      <c r="H117" s="116"/>
      <c r="I117" s="116">
        <f t="shared" si="76"/>
        <v>0</v>
      </c>
      <c r="J117" s="116"/>
      <c r="K117" s="116"/>
      <c r="L117" s="116"/>
      <c r="M117" s="116">
        <f t="shared" si="52"/>
        <v>0</v>
      </c>
      <c r="N117" s="131"/>
      <c r="O117" s="116"/>
      <c r="P117" s="131"/>
      <c r="Q117" s="116">
        <f t="shared" si="53"/>
        <v>0</v>
      </c>
      <c r="R117" s="116">
        <f t="shared" si="54"/>
        <v>0</v>
      </c>
      <c r="S117" s="116">
        <f t="shared" si="55"/>
        <v>0</v>
      </c>
      <c r="T117" s="116">
        <f t="shared" si="56"/>
        <v>0</v>
      </c>
      <c r="U117" s="116">
        <f t="shared" si="57"/>
        <v>0</v>
      </c>
      <c r="V117" s="131"/>
      <c r="W117" s="131"/>
      <c r="X117" s="131"/>
      <c r="Y117" s="116">
        <f t="shared" si="58"/>
        <v>0</v>
      </c>
      <c r="Z117" s="116"/>
      <c r="AA117" s="116"/>
      <c r="AB117" s="116"/>
      <c r="AC117" s="116">
        <f t="shared" si="59"/>
        <v>0</v>
      </c>
      <c r="AD117" s="116">
        <f t="shared" si="60"/>
        <v>0</v>
      </c>
      <c r="AE117" s="116">
        <f t="shared" si="61"/>
        <v>0</v>
      </c>
      <c r="AF117" s="116">
        <f t="shared" si="62"/>
        <v>0</v>
      </c>
      <c r="AG117" s="116">
        <f t="shared" si="63"/>
        <v>0</v>
      </c>
      <c r="AH117" s="116">
        <f t="shared" si="64"/>
        <v>0</v>
      </c>
      <c r="AI117" s="116">
        <f t="shared" si="65"/>
        <v>0</v>
      </c>
      <c r="AJ117" s="116">
        <f t="shared" si="66"/>
        <v>0</v>
      </c>
      <c r="AK117" s="116">
        <f t="shared" si="67"/>
        <v>0</v>
      </c>
      <c r="AL117" s="75" t="str">
        <f t="shared" si="68"/>
        <v xml:space="preserve"> </v>
      </c>
      <c r="AM117" s="75" t="str">
        <f t="shared" si="69"/>
        <v xml:space="preserve"> </v>
      </c>
      <c r="AN117" s="75" t="str">
        <f t="shared" si="70"/>
        <v xml:space="preserve"> </v>
      </c>
      <c r="AO117" s="75" t="str">
        <f t="shared" si="71"/>
        <v xml:space="preserve"> </v>
      </c>
      <c r="AP117" s="116">
        <f t="shared" si="72"/>
        <v>0</v>
      </c>
      <c r="AQ117" s="116">
        <f t="shared" si="73"/>
        <v>0</v>
      </c>
      <c r="AR117" s="116">
        <f t="shared" si="74"/>
        <v>0</v>
      </c>
      <c r="AS117" s="116">
        <f t="shared" si="75"/>
        <v>0</v>
      </c>
    </row>
    <row r="118" spans="1:45">
      <c r="A118" s="116" t="s">
        <v>104</v>
      </c>
      <c r="B118" s="370">
        <v>11563</v>
      </c>
      <c r="C118" s="373">
        <v>17539</v>
      </c>
      <c r="D118" s="370"/>
      <c r="E118" s="116">
        <f t="shared" si="48"/>
        <v>29102</v>
      </c>
      <c r="F118" s="116">
        <f t="shared" si="49"/>
        <v>11563000</v>
      </c>
      <c r="G118" s="116">
        <f t="shared" si="50"/>
        <v>17539000</v>
      </c>
      <c r="H118" s="116">
        <f t="shared" si="51"/>
        <v>0</v>
      </c>
      <c r="I118" s="116">
        <f t="shared" si="76"/>
        <v>29102000</v>
      </c>
      <c r="J118" s="116">
        <v>8450000</v>
      </c>
      <c r="K118" s="116">
        <v>19054000</v>
      </c>
      <c r="L118" s="116">
        <v>0</v>
      </c>
      <c r="M118" s="116">
        <f t="shared" si="52"/>
        <v>27504000</v>
      </c>
      <c r="N118" s="116">
        <f>-+'OSEC-CY'!H285</f>
        <v>0</v>
      </c>
      <c r="O118" s="116">
        <f>-+'OSEC-CY'!H286</f>
        <v>-17154000</v>
      </c>
      <c r="P118" s="116">
        <f>-+'OSEC-CY'!H287</f>
        <v>0</v>
      </c>
      <c r="Q118" s="116">
        <f t="shared" si="53"/>
        <v>-17154000</v>
      </c>
      <c r="R118" s="116">
        <f t="shared" si="54"/>
        <v>8450000</v>
      </c>
      <c r="S118" s="116">
        <f t="shared" si="55"/>
        <v>1900000</v>
      </c>
      <c r="T118" s="116">
        <f t="shared" si="56"/>
        <v>0</v>
      </c>
      <c r="U118" s="116">
        <f t="shared" si="57"/>
        <v>10350000</v>
      </c>
      <c r="V118" s="116">
        <f>+'OSEC-CY'!I285</f>
        <v>2273831.4899999998</v>
      </c>
      <c r="W118" s="116">
        <f>+'OSEC-CY'!I286</f>
        <v>15000</v>
      </c>
      <c r="X118" s="116">
        <f>+'OSEC-CY'!I287</f>
        <v>0</v>
      </c>
      <c r="Y118" s="116">
        <f t="shared" si="58"/>
        <v>2288831.4899999998</v>
      </c>
      <c r="Z118" s="116"/>
      <c r="AA118" s="116"/>
      <c r="AB118" s="116"/>
      <c r="AC118" s="116">
        <f t="shared" si="59"/>
        <v>0</v>
      </c>
      <c r="AD118" s="116">
        <f t="shared" si="60"/>
        <v>2273831.4899999998</v>
      </c>
      <c r="AE118" s="116">
        <f t="shared" si="61"/>
        <v>15000</v>
      </c>
      <c r="AF118" s="116">
        <f t="shared" si="62"/>
        <v>0</v>
      </c>
      <c r="AG118" s="116">
        <f t="shared" si="63"/>
        <v>2288831.4899999998</v>
      </c>
      <c r="AH118" s="116">
        <f t="shared" si="64"/>
        <v>6176168.5099999998</v>
      </c>
      <c r="AI118" s="116">
        <f t="shared" si="65"/>
        <v>1885000</v>
      </c>
      <c r="AJ118" s="116">
        <f t="shared" si="66"/>
        <v>0</v>
      </c>
      <c r="AK118" s="116">
        <f t="shared" si="67"/>
        <v>8061168.5099999998</v>
      </c>
      <c r="AL118" s="75">
        <f t="shared" si="68"/>
        <v>0.26909248402366859</v>
      </c>
      <c r="AM118" s="75">
        <f t="shared" si="69"/>
        <v>7.8947368421052634E-3</v>
      </c>
      <c r="AN118" s="75" t="str">
        <f t="shared" si="70"/>
        <v xml:space="preserve"> </v>
      </c>
      <c r="AO118" s="75">
        <f t="shared" si="71"/>
        <v>0.22114313913043476</v>
      </c>
      <c r="AP118" s="116">
        <f t="shared" si="72"/>
        <v>3113000</v>
      </c>
      <c r="AQ118" s="116">
        <f t="shared" si="73"/>
        <v>-1515000</v>
      </c>
      <c r="AR118" s="116">
        <f t="shared" si="74"/>
        <v>0</v>
      </c>
      <c r="AS118" s="116">
        <f t="shared" si="75"/>
        <v>1598000</v>
      </c>
    </row>
    <row r="119" spans="1:45">
      <c r="A119" s="116" t="s">
        <v>105</v>
      </c>
      <c r="B119" s="370">
        <v>3808</v>
      </c>
      <c r="C119" s="373">
        <v>4032</v>
      </c>
      <c r="D119" s="370"/>
      <c r="E119" s="116">
        <f t="shared" si="48"/>
        <v>7840</v>
      </c>
      <c r="F119" s="116">
        <f t="shared" si="49"/>
        <v>3808000</v>
      </c>
      <c r="G119" s="116">
        <f t="shared" si="50"/>
        <v>4032000</v>
      </c>
      <c r="H119" s="116">
        <f t="shared" si="51"/>
        <v>0</v>
      </c>
      <c r="I119" s="116">
        <f t="shared" si="76"/>
        <v>7840000</v>
      </c>
      <c r="J119" s="116">
        <v>2864000</v>
      </c>
      <c r="K119" s="116">
        <v>5450000</v>
      </c>
      <c r="L119" s="116">
        <v>0</v>
      </c>
      <c r="M119" s="116">
        <f t="shared" si="52"/>
        <v>8314000</v>
      </c>
      <c r="N119" s="116">
        <f>-+'OSEC-CY'!H291</f>
        <v>0</v>
      </c>
      <c r="O119" s="116">
        <f>-+'OSEC-CY'!H292</f>
        <v>-4750000</v>
      </c>
      <c r="P119" s="116">
        <f>-+'OSEC-CY'!H293</f>
        <v>0</v>
      </c>
      <c r="Q119" s="116">
        <f t="shared" si="53"/>
        <v>-4750000</v>
      </c>
      <c r="R119" s="116">
        <f t="shared" si="54"/>
        <v>2864000</v>
      </c>
      <c r="S119" s="116">
        <f t="shared" si="55"/>
        <v>700000</v>
      </c>
      <c r="T119" s="116">
        <f t="shared" si="56"/>
        <v>0</v>
      </c>
      <c r="U119" s="116">
        <f t="shared" si="57"/>
        <v>3564000</v>
      </c>
      <c r="V119" s="116">
        <f>+'OSEC-CY'!I291</f>
        <v>767690</v>
      </c>
      <c r="W119" s="116">
        <f>+'OSEC-CY'!I292</f>
        <v>6000</v>
      </c>
      <c r="X119" s="116">
        <f>+'OSEC-CY'!I293</f>
        <v>0</v>
      </c>
      <c r="Y119" s="116">
        <f t="shared" si="58"/>
        <v>773690</v>
      </c>
      <c r="Z119" s="116"/>
      <c r="AA119" s="116"/>
      <c r="AB119" s="116"/>
      <c r="AC119" s="116">
        <f t="shared" si="59"/>
        <v>0</v>
      </c>
      <c r="AD119" s="116">
        <f t="shared" si="60"/>
        <v>767690</v>
      </c>
      <c r="AE119" s="116">
        <f t="shared" si="61"/>
        <v>6000</v>
      </c>
      <c r="AF119" s="116">
        <f t="shared" si="62"/>
        <v>0</v>
      </c>
      <c r="AG119" s="116">
        <f t="shared" si="63"/>
        <v>773690</v>
      </c>
      <c r="AH119" s="116">
        <f t="shared" si="64"/>
        <v>2096310</v>
      </c>
      <c r="AI119" s="116">
        <f t="shared" si="65"/>
        <v>694000</v>
      </c>
      <c r="AJ119" s="116">
        <f t="shared" si="66"/>
        <v>0</v>
      </c>
      <c r="AK119" s="116">
        <f t="shared" si="67"/>
        <v>2790310</v>
      </c>
      <c r="AL119" s="75">
        <f t="shared" si="68"/>
        <v>0.26804818435754191</v>
      </c>
      <c r="AM119" s="75">
        <f t="shared" si="69"/>
        <v>8.5714285714285719E-3</v>
      </c>
      <c r="AN119" s="75" t="str">
        <f t="shared" si="70"/>
        <v xml:space="preserve"> </v>
      </c>
      <c r="AO119" s="75">
        <f t="shared" si="71"/>
        <v>0.21708473625140293</v>
      </c>
      <c r="AP119" s="116">
        <f t="shared" si="72"/>
        <v>944000</v>
      </c>
      <c r="AQ119" s="116">
        <f t="shared" si="73"/>
        <v>-1418000</v>
      </c>
      <c r="AR119" s="116">
        <f t="shared" si="74"/>
        <v>0</v>
      </c>
      <c r="AS119" s="116">
        <f t="shared" si="75"/>
        <v>-474000</v>
      </c>
    </row>
    <row r="120" spans="1:45">
      <c r="A120" s="116" t="s">
        <v>106</v>
      </c>
      <c r="B120" s="370">
        <v>3409</v>
      </c>
      <c r="C120" s="373">
        <v>4092</v>
      </c>
      <c r="D120" s="370"/>
      <c r="E120" s="116">
        <f t="shared" si="48"/>
        <v>7501</v>
      </c>
      <c r="F120" s="116">
        <f t="shared" si="49"/>
        <v>3409000</v>
      </c>
      <c r="G120" s="116">
        <f t="shared" si="50"/>
        <v>4092000</v>
      </c>
      <c r="H120" s="116">
        <f t="shared" si="51"/>
        <v>0</v>
      </c>
      <c r="I120" s="116">
        <f t="shared" si="76"/>
        <v>7501000</v>
      </c>
      <c r="J120" s="116">
        <v>3147000</v>
      </c>
      <c r="K120" s="116">
        <v>5765000</v>
      </c>
      <c r="L120" s="116">
        <v>0</v>
      </c>
      <c r="M120" s="116">
        <f t="shared" si="52"/>
        <v>8912000</v>
      </c>
      <c r="N120" s="116">
        <f>-+'OSEC-CY'!H297</f>
        <v>0</v>
      </c>
      <c r="O120" s="116">
        <f>-+'OSEC-CY'!H298</f>
        <v>-5065000</v>
      </c>
      <c r="P120" s="116">
        <f>-+'OSEC-CY'!H299</f>
        <v>0</v>
      </c>
      <c r="Q120" s="116">
        <f t="shared" si="53"/>
        <v>-5065000</v>
      </c>
      <c r="R120" s="116">
        <f t="shared" si="54"/>
        <v>3147000</v>
      </c>
      <c r="S120" s="116">
        <f t="shared" si="55"/>
        <v>700000</v>
      </c>
      <c r="T120" s="116">
        <f t="shared" si="56"/>
        <v>0</v>
      </c>
      <c r="U120" s="116">
        <f t="shared" si="57"/>
        <v>3847000</v>
      </c>
      <c r="V120" s="116">
        <f>+'OSEC-CY'!I297</f>
        <v>797524.55</v>
      </c>
      <c r="W120" s="116">
        <f>+'OSEC-CY'!I298</f>
        <v>6000</v>
      </c>
      <c r="X120" s="116">
        <f>+'OSEC-CY'!I299</f>
        <v>0</v>
      </c>
      <c r="Y120" s="116">
        <f t="shared" si="58"/>
        <v>803524.55</v>
      </c>
      <c r="Z120" s="116"/>
      <c r="AA120" s="116"/>
      <c r="AB120" s="116"/>
      <c r="AC120" s="116">
        <f t="shared" si="59"/>
        <v>0</v>
      </c>
      <c r="AD120" s="116">
        <f t="shared" si="60"/>
        <v>797524.55</v>
      </c>
      <c r="AE120" s="116">
        <f t="shared" si="61"/>
        <v>6000</v>
      </c>
      <c r="AF120" s="116">
        <f t="shared" si="62"/>
        <v>0</v>
      </c>
      <c r="AG120" s="116">
        <f t="shared" si="63"/>
        <v>803524.55</v>
      </c>
      <c r="AH120" s="116">
        <f t="shared" si="64"/>
        <v>2349475.4500000002</v>
      </c>
      <c r="AI120" s="116">
        <f t="shared" si="65"/>
        <v>694000</v>
      </c>
      <c r="AJ120" s="116">
        <f t="shared" si="66"/>
        <v>0</v>
      </c>
      <c r="AK120" s="116">
        <f t="shared" si="67"/>
        <v>3043475.45</v>
      </c>
      <c r="AL120" s="75">
        <f t="shared" si="68"/>
        <v>0.25342375278042584</v>
      </c>
      <c r="AM120" s="75">
        <f t="shared" si="69"/>
        <v>8.5714285714285719E-3</v>
      </c>
      <c r="AN120" s="75" t="str">
        <f t="shared" si="70"/>
        <v xml:space="preserve"> </v>
      </c>
      <c r="AO120" s="75">
        <f t="shared" si="71"/>
        <v>0.2088704315050689</v>
      </c>
      <c r="AP120" s="116">
        <f t="shared" si="72"/>
        <v>262000</v>
      </c>
      <c r="AQ120" s="116">
        <f t="shared" si="73"/>
        <v>-1673000</v>
      </c>
      <c r="AR120" s="116">
        <f t="shared" si="74"/>
        <v>0</v>
      </c>
      <c r="AS120" s="116">
        <f t="shared" si="75"/>
        <v>-1411000</v>
      </c>
    </row>
    <row r="121" spans="1:45">
      <c r="A121" s="116" t="s">
        <v>107</v>
      </c>
      <c r="B121" s="370">
        <v>0</v>
      </c>
      <c r="C121" s="373">
        <v>10408</v>
      </c>
      <c r="D121" s="370"/>
      <c r="E121" s="116">
        <f t="shared" si="48"/>
        <v>10408</v>
      </c>
      <c r="F121" s="116">
        <f t="shared" si="49"/>
        <v>0</v>
      </c>
      <c r="G121" s="116">
        <f t="shared" si="50"/>
        <v>10408000</v>
      </c>
      <c r="H121" s="116">
        <f t="shared" si="51"/>
        <v>0</v>
      </c>
      <c r="I121" s="116">
        <f t="shared" si="76"/>
        <v>10408000</v>
      </c>
      <c r="J121" s="116">
        <v>0</v>
      </c>
      <c r="K121" s="116">
        <v>12455000</v>
      </c>
      <c r="L121" s="116">
        <v>0</v>
      </c>
      <c r="M121" s="116">
        <f t="shared" si="52"/>
        <v>12455000</v>
      </c>
      <c r="N121" s="116">
        <f>-+'OSEC-CY'!H303</f>
        <v>0</v>
      </c>
      <c r="O121" s="116">
        <f>-+'OSEC-CY'!H304</f>
        <v>-12455000</v>
      </c>
      <c r="P121" s="116">
        <f>-+'OSEC-CY'!H305</f>
        <v>0</v>
      </c>
      <c r="Q121" s="116">
        <f t="shared" si="53"/>
        <v>-12455000</v>
      </c>
      <c r="R121" s="116">
        <f t="shared" si="54"/>
        <v>0</v>
      </c>
      <c r="S121" s="116">
        <f t="shared" si="55"/>
        <v>0</v>
      </c>
      <c r="T121" s="116">
        <f t="shared" si="56"/>
        <v>0</v>
      </c>
      <c r="U121" s="116">
        <f t="shared" si="57"/>
        <v>0</v>
      </c>
      <c r="V121" s="116">
        <f>+'OSEC-CY'!I303</f>
        <v>0</v>
      </c>
      <c r="W121" s="116">
        <f>+'OSEC-CY'!I304</f>
        <v>0</v>
      </c>
      <c r="X121" s="116">
        <f>+'OSEC-CY'!I305</f>
        <v>0</v>
      </c>
      <c r="Y121" s="116">
        <f t="shared" si="58"/>
        <v>0</v>
      </c>
      <c r="Z121" s="116"/>
      <c r="AA121" s="116"/>
      <c r="AB121" s="116"/>
      <c r="AC121" s="116">
        <f t="shared" si="59"/>
        <v>0</v>
      </c>
      <c r="AD121" s="116">
        <f t="shared" si="60"/>
        <v>0</v>
      </c>
      <c r="AE121" s="116">
        <f t="shared" si="61"/>
        <v>0</v>
      </c>
      <c r="AF121" s="116">
        <f t="shared" si="62"/>
        <v>0</v>
      </c>
      <c r="AG121" s="116">
        <f t="shared" si="63"/>
        <v>0</v>
      </c>
      <c r="AH121" s="116">
        <f t="shared" si="64"/>
        <v>0</v>
      </c>
      <c r="AI121" s="116">
        <f t="shared" si="65"/>
        <v>0</v>
      </c>
      <c r="AJ121" s="116">
        <f t="shared" si="66"/>
        <v>0</v>
      </c>
      <c r="AK121" s="116">
        <f t="shared" si="67"/>
        <v>0</v>
      </c>
      <c r="AL121" s="75" t="str">
        <f t="shared" si="68"/>
        <v xml:space="preserve"> </v>
      </c>
      <c r="AM121" s="75" t="str">
        <f t="shared" si="69"/>
        <v xml:space="preserve"> </v>
      </c>
      <c r="AN121" s="75" t="str">
        <f t="shared" si="70"/>
        <v xml:space="preserve"> </v>
      </c>
      <c r="AO121" s="75" t="str">
        <f t="shared" si="71"/>
        <v xml:space="preserve"> </v>
      </c>
      <c r="AP121" s="116">
        <f t="shared" si="72"/>
        <v>0</v>
      </c>
      <c r="AQ121" s="116">
        <f t="shared" si="73"/>
        <v>-2047000</v>
      </c>
      <c r="AR121" s="116">
        <f t="shared" si="74"/>
        <v>0</v>
      </c>
      <c r="AS121" s="116">
        <f t="shared" si="75"/>
        <v>-2047000</v>
      </c>
    </row>
    <row r="122" spans="1:45">
      <c r="A122" s="116" t="s">
        <v>108</v>
      </c>
      <c r="B122" s="370">
        <v>0</v>
      </c>
      <c r="C122" s="373">
        <v>7398</v>
      </c>
      <c r="D122" s="370"/>
      <c r="E122" s="116">
        <f t="shared" si="48"/>
        <v>7398</v>
      </c>
      <c r="F122" s="116">
        <f t="shared" si="49"/>
        <v>0</v>
      </c>
      <c r="G122" s="116">
        <f t="shared" si="50"/>
        <v>7398000</v>
      </c>
      <c r="H122" s="116">
        <f t="shared" si="51"/>
        <v>0</v>
      </c>
      <c r="I122" s="116">
        <f t="shared" si="76"/>
        <v>7398000</v>
      </c>
      <c r="J122" s="116">
        <v>0</v>
      </c>
      <c r="K122" s="116">
        <v>9903000</v>
      </c>
      <c r="L122" s="116">
        <v>0</v>
      </c>
      <c r="M122" s="116">
        <f t="shared" si="52"/>
        <v>9903000</v>
      </c>
      <c r="N122" s="116">
        <f>-+'OSEC-CY'!H309</f>
        <v>0</v>
      </c>
      <c r="O122" s="116">
        <f>-+'OSEC-CY'!H310</f>
        <v>-9903000</v>
      </c>
      <c r="P122" s="116">
        <f>-+'OSEC-CY'!H311</f>
        <v>0</v>
      </c>
      <c r="Q122" s="116">
        <f t="shared" si="53"/>
        <v>-9903000</v>
      </c>
      <c r="R122" s="116">
        <f t="shared" si="54"/>
        <v>0</v>
      </c>
      <c r="S122" s="116">
        <f t="shared" si="55"/>
        <v>0</v>
      </c>
      <c r="T122" s="116">
        <f t="shared" si="56"/>
        <v>0</v>
      </c>
      <c r="U122" s="116">
        <f t="shared" si="57"/>
        <v>0</v>
      </c>
      <c r="V122" s="116">
        <f>+'OSEC-CY'!I309</f>
        <v>0</v>
      </c>
      <c r="W122" s="116">
        <f>+'OSEC-CY'!I310</f>
        <v>0</v>
      </c>
      <c r="X122" s="116">
        <f>+'OSEC-CY'!I311</f>
        <v>0</v>
      </c>
      <c r="Y122" s="116">
        <f t="shared" si="58"/>
        <v>0</v>
      </c>
      <c r="Z122" s="116"/>
      <c r="AA122" s="116"/>
      <c r="AB122" s="116"/>
      <c r="AC122" s="116">
        <f t="shared" si="59"/>
        <v>0</v>
      </c>
      <c r="AD122" s="116">
        <f t="shared" si="60"/>
        <v>0</v>
      </c>
      <c r="AE122" s="116">
        <f t="shared" si="61"/>
        <v>0</v>
      </c>
      <c r="AF122" s="116">
        <f t="shared" si="62"/>
        <v>0</v>
      </c>
      <c r="AG122" s="116">
        <f t="shared" si="63"/>
        <v>0</v>
      </c>
      <c r="AH122" s="116">
        <f t="shared" si="64"/>
        <v>0</v>
      </c>
      <c r="AI122" s="116">
        <f t="shared" si="65"/>
        <v>0</v>
      </c>
      <c r="AJ122" s="116">
        <f t="shared" si="66"/>
        <v>0</v>
      </c>
      <c r="AK122" s="116">
        <f t="shared" si="67"/>
        <v>0</v>
      </c>
      <c r="AL122" s="75" t="str">
        <f t="shared" si="68"/>
        <v xml:space="preserve"> </v>
      </c>
      <c r="AM122" s="75" t="str">
        <f t="shared" si="69"/>
        <v xml:space="preserve"> </v>
      </c>
      <c r="AN122" s="75" t="str">
        <f t="shared" si="70"/>
        <v xml:space="preserve"> </v>
      </c>
      <c r="AO122" s="75" t="str">
        <f t="shared" si="71"/>
        <v xml:space="preserve"> </v>
      </c>
      <c r="AP122" s="116">
        <f t="shared" si="72"/>
        <v>0</v>
      </c>
      <c r="AQ122" s="116">
        <f t="shared" si="73"/>
        <v>-2505000</v>
      </c>
      <c r="AR122" s="116">
        <f t="shared" si="74"/>
        <v>0</v>
      </c>
      <c r="AS122" s="116">
        <f t="shared" si="75"/>
        <v>-2505000</v>
      </c>
    </row>
    <row r="123" spans="1:45">
      <c r="A123" s="116" t="s">
        <v>109</v>
      </c>
      <c r="B123" s="370">
        <v>0</v>
      </c>
      <c r="C123" s="373">
        <v>9056</v>
      </c>
      <c r="D123" s="370"/>
      <c r="E123" s="116">
        <f t="shared" si="48"/>
        <v>9056</v>
      </c>
      <c r="F123" s="116">
        <f t="shared" si="49"/>
        <v>0</v>
      </c>
      <c r="G123" s="116">
        <f t="shared" si="50"/>
        <v>9056000</v>
      </c>
      <c r="H123" s="116">
        <f t="shared" si="51"/>
        <v>0</v>
      </c>
      <c r="I123" s="116">
        <f t="shared" si="76"/>
        <v>9056000</v>
      </c>
      <c r="J123" s="116">
        <v>0</v>
      </c>
      <c r="K123" s="116">
        <v>5616000</v>
      </c>
      <c r="L123" s="116">
        <v>0</v>
      </c>
      <c r="M123" s="116">
        <f t="shared" si="52"/>
        <v>5616000</v>
      </c>
      <c r="N123" s="116">
        <f>-+'OSEC-CY'!H315</f>
        <v>0</v>
      </c>
      <c r="O123" s="116">
        <f>-+'OSEC-CY'!H316</f>
        <v>-5616000</v>
      </c>
      <c r="P123" s="116">
        <f>-+'OSEC-CY'!H317</f>
        <v>0</v>
      </c>
      <c r="Q123" s="116">
        <f t="shared" si="53"/>
        <v>-5616000</v>
      </c>
      <c r="R123" s="116">
        <f t="shared" si="54"/>
        <v>0</v>
      </c>
      <c r="S123" s="116">
        <f t="shared" si="55"/>
        <v>0</v>
      </c>
      <c r="T123" s="116">
        <f t="shared" si="56"/>
        <v>0</v>
      </c>
      <c r="U123" s="116">
        <f t="shared" si="57"/>
        <v>0</v>
      </c>
      <c r="V123" s="116">
        <f>+'OSEC-CY'!I315</f>
        <v>0</v>
      </c>
      <c r="W123" s="116">
        <f>+'OSEC-CY'!I316</f>
        <v>0</v>
      </c>
      <c r="X123" s="116">
        <f>+'OSEC-CY'!I317</f>
        <v>0</v>
      </c>
      <c r="Y123" s="116">
        <f t="shared" si="58"/>
        <v>0</v>
      </c>
      <c r="Z123" s="116"/>
      <c r="AA123" s="116"/>
      <c r="AB123" s="116"/>
      <c r="AC123" s="116">
        <f t="shared" si="59"/>
        <v>0</v>
      </c>
      <c r="AD123" s="116">
        <f t="shared" si="60"/>
        <v>0</v>
      </c>
      <c r="AE123" s="116">
        <f t="shared" si="61"/>
        <v>0</v>
      </c>
      <c r="AF123" s="116">
        <f t="shared" si="62"/>
        <v>0</v>
      </c>
      <c r="AG123" s="116">
        <f t="shared" si="63"/>
        <v>0</v>
      </c>
      <c r="AH123" s="116">
        <f t="shared" si="64"/>
        <v>0</v>
      </c>
      <c r="AI123" s="116">
        <f t="shared" si="65"/>
        <v>0</v>
      </c>
      <c r="AJ123" s="116">
        <f t="shared" si="66"/>
        <v>0</v>
      </c>
      <c r="AK123" s="116">
        <f t="shared" si="67"/>
        <v>0</v>
      </c>
      <c r="AL123" s="75" t="str">
        <f t="shared" si="68"/>
        <v xml:space="preserve"> </v>
      </c>
      <c r="AM123" s="75" t="str">
        <f t="shared" si="69"/>
        <v xml:space="preserve"> </v>
      </c>
      <c r="AN123" s="75" t="str">
        <f t="shared" si="70"/>
        <v xml:space="preserve"> </v>
      </c>
      <c r="AO123" s="75" t="str">
        <f t="shared" si="71"/>
        <v xml:space="preserve"> </v>
      </c>
      <c r="AP123" s="116">
        <f t="shared" si="72"/>
        <v>0</v>
      </c>
      <c r="AQ123" s="116">
        <f t="shared" si="73"/>
        <v>3440000</v>
      </c>
      <c r="AR123" s="116">
        <f t="shared" si="74"/>
        <v>0</v>
      </c>
      <c r="AS123" s="116">
        <f t="shared" si="75"/>
        <v>3440000</v>
      </c>
    </row>
    <row r="124" spans="1:45">
      <c r="A124" s="116" t="s">
        <v>110</v>
      </c>
      <c r="B124" s="370">
        <v>0</v>
      </c>
      <c r="C124" s="373">
        <v>8491</v>
      </c>
      <c r="D124" s="370"/>
      <c r="E124" s="116">
        <f t="shared" si="48"/>
        <v>8491</v>
      </c>
      <c r="F124" s="116">
        <f t="shared" si="49"/>
        <v>0</v>
      </c>
      <c r="G124" s="116">
        <f t="shared" si="50"/>
        <v>8491000</v>
      </c>
      <c r="H124" s="116">
        <f t="shared" si="51"/>
        <v>0</v>
      </c>
      <c r="I124" s="116">
        <f t="shared" si="76"/>
        <v>8491000</v>
      </c>
      <c r="J124" s="116">
        <v>0</v>
      </c>
      <c r="K124" s="116">
        <v>10201000</v>
      </c>
      <c r="L124" s="116">
        <v>0</v>
      </c>
      <c r="M124" s="116">
        <f t="shared" si="52"/>
        <v>10201000</v>
      </c>
      <c r="N124" s="116">
        <f>-+'OSEC-CY'!H321</f>
        <v>0</v>
      </c>
      <c r="O124" s="116">
        <f>-+'OSEC-CY'!H322</f>
        <v>-10201000</v>
      </c>
      <c r="P124" s="116">
        <f>-+'OSEC-CY'!H323</f>
        <v>0</v>
      </c>
      <c r="Q124" s="116">
        <f t="shared" si="53"/>
        <v>-10201000</v>
      </c>
      <c r="R124" s="116">
        <f t="shared" si="54"/>
        <v>0</v>
      </c>
      <c r="S124" s="116">
        <f t="shared" si="55"/>
        <v>0</v>
      </c>
      <c r="T124" s="116">
        <f t="shared" si="56"/>
        <v>0</v>
      </c>
      <c r="U124" s="116">
        <f t="shared" si="57"/>
        <v>0</v>
      </c>
      <c r="V124" s="116">
        <f>+'OSEC-CY'!I321</f>
        <v>0</v>
      </c>
      <c r="W124" s="116">
        <f>+'OSEC-CY'!I322</f>
        <v>0</v>
      </c>
      <c r="X124" s="116">
        <f>+'OSEC-CY'!I323</f>
        <v>0</v>
      </c>
      <c r="Y124" s="116">
        <f t="shared" si="58"/>
        <v>0</v>
      </c>
      <c r="Z124" s="116"/>
      <c r="AA124" s="116"/>
      <c r="AB124" s="116"/>
      <c r="AC124" s="116">
        <f t="shared" si="59"/>
        <v>0</v>
      </c>
      <c r="AD124" s="116">
        <f t="shared" si="60"/>
        <v>0</v>
      </c>
      <c r="AE124" s="116">
        <f t="shared" si="61"/>
        <v>0</v>
      </c>
      <c r="AF124" s="116">
        <f t="shared" si="62"/>
        <v>0</v>
      </c>
      <c r="AG124" s="116">
        <f t="shared" si="63"/>
        <v>0</v>
      </c>
      <c r="AH124" s="116">
        <f t="shared" si="64"/>
        <v>0</v>
      </c>
      <c r="AI124" s="116">
        <f t="shared" si="65"/>
        <v>0</v>
      </c>
      <c r="AJ124" s="116">
        <f t="shared" si="66"/>
        <v>0</v>
      </c>
      <c r="AK124" s="116">
        <f t="shared" si="67"/>
        <v>0</v>
      </c>
      <c r="AL124" s="75" t="str">
        <f t="shared" si="68"/>
        <v xml:space="preserve"> </v>
      </c>
      <c r="AM124" s="75" t="str">
        <f t="shared" si="69"/>
        <v xml:space="preserve"> </v>
      </c>
      <c r="AN124" s="75" t="str">
        <f t="shared" si="70"/>
        <v xml:space="preserve"> </v>
      </c>
      <c r="AO124" s="75" t="str">
        <f t="shared" si="71"/>
        <v xml:space="preserve"> </v>
      </c>
      <c r="AP124" s="116">
        <f t="shared" si="72"/>
        <v>0</v>
      </c>
      <c r="AQ124" s="116">
        <f t="shared" si="73"/>
        <v>-1710000</v>
      </c>
      <c r="AR124" s="116">
        <f t="shared" si="74"/>
        <v>0</v>
      </c>
      <c r="AS124" s="116">
        <f t="shared" si="75"/>
        <v>-1710000</v>
      </c>
    </row>
    <row r="125" spans="1:45">
      <c r="A125" s="116" t="s">
        <v>111</v>
      </c>
      <c r="B125" s="370">
        <v>0</v>
      </c>
      <c r="C125" s="373">
        <v>41225</v>
      </c>
      <c r="D125" s="370"/>
      <c r="E125" s="116">
        <f t="shared" si="48"/>
        <v>41225</v>
      </c>
      <c r="F125" s="116">
        <f t="shared" si="49"/>
        <v>0</v>
      </c>
      <c r="G125" s="116">
        <f t="shared" si="50"/>
        <v>41225000</v>
      </c>
      <c r="H125" s="116">
        <f t="shared" si="51"/>
        <v>0</v>
      </c>
      <c r="I125" s="116">
        <f t="shared" si="76"/>
        <v>41225000</v>
      </c>
      <c r="J125" s="116">
        <v>0</v>
      </c>
      <c r="K125" s="116">
        <v>52785000</v>
      </c>
      <c r="L125" s="116">
        <v>0</v>
      </c>
      <c r="M125" s="116">
        <f t="shared" si="52"/>
        <v>52785000</v>
      </c>
      <c r="N125" s="116">
        <f>-+'OSEC-CY'!H327</f>
        <v>0</v>
      </c>
      <c r="O125" s="116">
        <f>-+'OSEC-CY'!H328</f>
        <v>-52785000</v>
      </c>
      <c r="P125" s="116">
        <f>-+'OSEC-CY'!H329</f>
        <v>0</v>
      </c>
      <c r="Q125" s="116">
        <f t="shared" si="53"/>
        <v>-52785000</v>
      </c>
      <c r="R125" s="116">
        <f t="shared" si="54"/>
        <v>0</v>
      </c>
      <c r="S125" s="116">
        <f t="shared" si="55"/>
        <v>0</v>
      </c>
      <c r="T125" s="116">
        <f t="shared" si="56"/>
        <v>0</v>
      </c>
      <c r="U125" s="116">
        <f t="shared" si="57"/>
        <v>0</v>
      </c>
      <c r="V125" s="116">
        <f>+'OSEC-CY'!I327</f>
        <v>0</v>
      </c>
      <c r="W125" s="116">
        <f>+'OSEC-CY'!I328</f>
        <v>0</v>
      </c>
      <c r="X125" s="116">
        <f>+'OSEC-CY'!I329</f>
        <v>0</v>
      </c>
      <c r="Y125" s="116">
        <f t="shared" si="58"/>
        <v>0</v>
      </c>
      <c r="Z125" s="116"/>
      <c r="AA125" s="116"/>
      <c r="AB125" s="116"/>
      <c r="AC125" s="116">
        <f t="shared" si="59"/>
        <v>0</v>
      </c>
      <c r="AD125" s="116">
        <f t="shared" si="60"/>
        <v>0</v>
      </c>
      <c r="AE125" s="116">
        <f t="shared" si="61"/>
        <v>0</v>
      </c>
      <c r="AF125" s="116">
        <f t="shared" si="62"/>
        <v>0</v>
      </c>
      <c r="AG125" s="116">
        <f t="shared" si="63"/>
        <v>0</v>
      </c>
      <c r="AH125" s="116">
        <f t="shared" si="64"/>
        <v>0</v>
      </c>
      <c r="AI125" s="116">
        <f t="shared" si="65"/>
        <v>0</v>
      </c>
      <c r="AJ125" s="116">
        <f t="shared" si="66"/>
        <v>0</v>
      </c>
      <c r="AK125" s="116">
        <f t="shared" si="67"/>
        <v>0</v>
      </c>
      <c r="AL125" s="75" t="str">
        <f t="shared" si="68"/>
        <v xml:space="preserve"> </v>
      </c>
      <c r="AM125" s="75" t="str">
        <f t="shared" si="69"/>
        <v xml:space="preserve"> </v>
      </c>
      <c r="AN125" s="75" t="str">
        <f t="shared" si="70"/>
        <v xml:space="preserve"> </v>
      </c>
      <c r="AO125" s="75" t="str">
        <f t="shared" si="71"/>
        <v xml:space="preserve"> </v>
      </c>
      <c r="AP125" s="116">
        <f t="shared" si="72"/>
        <v>0</v>
      </c>
      <c r="AQ125" s="116">
        <f t="shared" si="73"/>
        <v>-11560000</v>
      </c>
      <c r="AR125" s="116">
        <f t="shared" si="74"/>
        <v>0</v>
      </c>
      <c r="AS125" s="116">
        <f t="shared" si="75"/>
        <v>-11560000</v>
      </c>
    </row>
    <row r="126" spans="1:45">
      <c r="A126" s="116" t="s">
        <v>112</v>
      </c>
      <c r="B126" s="370">
        <v>0</v>
      </c>
      <c r="C126" s="373">
        <v>3361</v>
      </c>
      <c r="D126" s="370"/>
      <c r="E126" s="116">
        <f t="shared" si="48"/>
        <v>3361</v>
      </c>
      <c r="F126" s="116">
        <f t="shared" si="49"/>
        <v>0</v>
      </c>
      <c r="G126" s="116">
        <f t="shared" si="50"/>
        <v>3361000</v>
      </c>
      <c r="H126" s="116">
        <f t="shared" si="51"/>
        <v>0</v>
      </c>
      <c r="I126" s="116">
        <f t="shared" si="76"/>
        <v>3361000</v>
      </c>
      <c r="J126" s="116">
        <v>0</v>
      </c>
      <c r="K126" s="116">
        <v>4685000</v>
      </c>
      <c r="L126" s="116">
        <v>0</v>
      </c>
      <c r="M126" s="116">
        <f t="shared" si="52"/>
        <v>4685000</v>
      </c>
      <c r="N126" s="116">
        <f>-+'OSEC-CY'!H333</f>
        <v>0</v>
      </c>
      <c r="O126" s="116">
        <f>-+'OSEC-CY'!H334</f>
        <v>-4685000</v>
      </c>
      <c r="P126" s="116">
        <f>-+'OSEC-CY'!H335</f>
        <v>0</v>
      </c>
      <c r="Q126" s="116">
        <f t="shared" si="53"/>
        <v>-4685000</v>
      </c>
      <c r="R126" s="116">
        <f t="shared" si="54"/>
        <v>0</v>
      </c>
      <c r="S126" s="116">
        <f t="shared" si="55"/>
        <v>0</v>
      </c>
      <c r="T126" s="116">
        <f t="shared" si="56"/>
        <v>0</v>
      </c>
      <c r="U126" s="116">
        <f t="shared" si="57"/>
        <v>0</v>
      </c>
      <c r="V126" s="116">
        <f>+'OSEC-CY'!I333</f>
        <v>0</v>
      </c>
      <c r="W126" s="116">
        <f>+'OSEC-CY'!I334</f>
        <v>0</v>
      </c>
      <c r="X126" s="116">
        <f>+'OSEC-CY'!I335</f>
        <v>0</v>
      </c>
      <c r="Y126" s="116">
        <f t="shared" si="58"/>
        <v>0</v>
      </c>
      <c r="Z126" s="116"/>
      <c r="AA126" s="116"/>
      <c r="AB126" s="116"/>
      <c r="AC126" s="116">
        <f t="shared" si="59"/>
        <v>0</v>
      </c>
      <c r="AD126" s="116">
        <f t="shared" si="60"/>
        <v>0</v>
      </c>
      <c r="AE126" s="116">
        <f t="shared" si="61"/>
        <v>0</v>
      </c>
      <c r="AF126" s="116">
        <f t="shared" si="62"/>
        <v>0</v>
      </c>
      <c r="AG126" s="116">
        <f t="shared" si="63"/>
        <v>0</v>
      </c>
      <c r="AH126" s="116">
        <f t="shared" si="64"/>
        <v>0</v>
      </c>
      <c r="AI126" s="116">
        <f t="shared" si="65"/>
        <v>0</v>
      </c>
      <c r="AJ126" s="116">
        <f t="shared" si="66"/>
        <v>0</v>
      </c>
      <c r="AK126" s="116">
        <f t="shared" si="67"/>
        <v>0</v>
      </c>
      <c r="AL126" s="75" t="str">
        <f t="shared" si="68"/>
        <v xml:space="preserve"> </v>
      </c>
      <c r="AM126" s="75" t="str">
        <f t="shared" si="69"/>
        <v xml:space="preserve"> </v>
      </c>
      <c r="AN126" s="75" t="str">
        <f t="shared" si="70"/>
        <v xml:space="preserve"> </v>
      </c>
      <c r="AO126" s="75" t="str">
        <f t="shared" si="71"/>
        <v xml:space="preserve"> </v>
      </c>
      <c r="AP126" s="116">
        <f t="shared" si="72"/>
        <v>0</v>
      </c>
      <c r="AQ126" s="116">
        <f t="shared" si="73"/>
        <v>-1324000</v>
      </c>
      <c r="AR126" s="116">
        <f t="shared" si="74"/>
        <v>0</v>
      </c>
      <c r="AS126" s="116">
        <f t="shared" si="75"/>
        <v>-1324000</v>
      </c>
    </row>
    <row r="127" spans="1:45" ht="76.5">
      <c r="A127" s="152" t="s">
        <v>113</v>
      </c>
      <c r="B127" s="370">
        <v>0</v>
      </c>
      <c r="C127" s="373">
        <v>113753</v>
      </c>
      <c r="D127" s="370">
        <v>51140</v>
      </c>
      <c r="E127" s="116">
        <f t="shared" si="48"/>
        <v>164893</v>
      </c>
      <c r="F127" s="116">
        <f t="shared" si="49"/>
        <v>0</v>
      </c>
      <c r="G127" s="116">
        <f t="shared" si="50"/>
        <v>113753000</v>
      </c>
      <c r="H127" s="116">
        <f t="shared" si="51"/>
        <v>51140000</v>
      </c>
      <c r="I127" s="116">
        <f t="shared" si="76"/>
        <v>164893000</v>
      </c>
      <c r="J127" s="116">
        <v>0</v>
      </c>
      <c r="K127" s="116">
        <v>49775000</v>
      </c>
      <c r="L127" s="116">
        <v>0</v>
      </c>
      <c r="M127" s="116">
        <f t="shared" si="52"/>
        <v>49775000</v>
      </c>
      <c r="N127" s="116">
        <f>-+'OSEC-CY'!H339</f>
        <v>0</v>
      </c>
      <c r="O127" s="116">
        <f>-+'OSEC-CY'!H340</f>
        <v>-14500000</v>
      </c>
      <c r="P127" s="116">
        <f>-+'OSEC-CY'!H341</f>
        <v>0</v>
      </c>
      <c r="Q127" s="116">
        <f t="shared" si="53"/>
        <v>-14500000</v>
      </c>
      <c r="R127" s="116">
        <f t="shared" si="54"/>
        <v>0</v>
      </c>
      <c r="S127" s="116">
        <f t="shared" si="55"/>
        <v>35275000</v>
      </c>
      <c r="T127" s="116">
        <f t="shared" si="56"/>
        <v>0</v>
      </c>
      <c r="U127" s="116">
        <f t="shared" si="57"/>
        <v>35275000</v>
      </c>
      <c r="V127" s="116">
        <f>+'OSEC-CY'!I339</f>
        <v>0</v>
      </c>
      <c r="W127" s="116">
        <f>+'OSEC-CY'!I340</f>
        <v>2721135.7399999984</v>
      </c>
      <c r="X127" s="116">
        <f>+'OSEC-CY'!I341</f>
        <v>0</v>
      </c>
      <c r="Y127" s="116">
        <f t="shared" si="58"/>
        <v>2721135.7399999984</v>
      </c>
      <c r="Z127" s="116"/>
      <c r="AA127" s="116"/>
      <c r="AB127" s="116"/>
      <c r="AC127" s="116">
        <f t="shared" si="59"/>
        <v>0</v>
      </c>
      <c r="AD127" s="116">
        <f t="shared" si="60"/>
        <v>0</v>
      </c>
      <c r="AE127" s="116">
        <f t="shared" si="61"/>
        <v>2721135.7399999984</v>
      </c>
      <c r="AF127" s="116">
        <f t="shared" si="62"/>
        <v>0</v>
      </c>
      <c r="AG127" s="116">
        <f t="shared" si="63"/>
        <v>2721135.7399999984</v>
      </c>
      <c r="AH127" s="116">
        <f t="shared" si="64"/>
        <v>0</v>
      </c>
      <c r="AI127" s="116">
        <f t="shared" si="65"/>
        <v>32553864.260000002</v>
      </c>
      <c r="AJ127" s="116">
        <f t="shared" si="66"/>
        <v>0</v>
      </c>
      <c r="AK127" s="116">
        <f t="shared" si="67"/>
        <v>32553864.260000002</v>
      </c>
      <c r="AL127" s="75" t="str">
        <f t="shared" si="68"/>
        <v xml:space="preserve"> </v>
      </c>
      <c r="AM127" s="75">
        <f t="shared" si="69"/>
        <v>7.7140630474840488E-2</v>
      </c>
      <c r="AN127" s="75" t="str">
        <f t="shared" si="70"/>
        <v xml:space="preserve"> </v>
      </c>
      <c r="AO127" s="75">
        <f t="shared" si="71"/>
        <v>7.7140630474840488E-2</v>
      </c>
      <c r="AP127" s="116">
        <f t="shared" si="72"/>
        <v>0</v>
      </c>
      <c r="AQ127" s="116">
        <f t="shared" si="73"/>
        <v>63978000</v>
      </c>
      <c r="AR127" s="116">
        <f t="shared" si="74"/>
        <v>51140000</v>
      </c>
      <c r="AS127" s="116">
        <f t="shared" si="75"/>
        <v>115118000</v>
      </c>
    </row>
    <row r="128" spans="1:45">
      <c r="A128" s="74"/>
      <c r="B128" s="370"/>
      <c r="C128" s="370"/>
      <c r="D128" s="370"/>
      <c r="E128" s="116">
        <f t="shared" si="48"/>
        <v>0</v>
      </c>
      <c r="F128" s="116"/>
      <c r="G128" s="116"/>
      <c r="H128" s="116"/>
      <c r="I128" s="116">
        <f t="shared" si="76"/>
        <v>0</v>
      </c>
      <c r="J128" s="116"/>
      <c r="K128" s="116"/>
      <c r="L128" s="116"/>
      <c r="M128" s="116">
        <f t="shared" si="52"/>
        <v>0</v>
      </c>
      <c r="N128" s="116"/>
      <c r="O128" s="116"/>
      <c r="P128" s="116"/>
      <c r="Q128" s="116">
        <f t="shared" si="53"/>
        <v>0</v>
      </c>
      <c r="R128" s="116">
        <f t="shared" si="54"/>
        <v>0</v>
      </c>
      <c r="S128" s="116">
        <f t="shared" si="55"/>
        <v>0</v>
      </c>
      <c r="T128" s="116">
        <f t="shared" si="56"/>
        <v>0</v>
      </c>
      <c r="U128" s="116">
        <f t="shared" si="57"/>
        <v>0</v>
      </c>
      <c r="V128" s="116"/>
      <c r="W128" s="116"/>
      <c r="X128" s="116"/>
      <c r="Y128" s="116">
        <f t="shared" si="58"/>
        <v>0</v>
      </c>
      <c r="Z128" s="116"/>
      <c r="AA128" s="116"/>
      <c r="AB128" s="116"/>
      <c r="AC128" s="116">
        <f t="shared" si="59"/>
        <v>0</v>
      </c>
      <c r="AD128" s="116">
        <f t="shared" si="60"/>
        <v>0</v>
      </c>
      <c r="AE128" s="116">
        <f t="shared" si="61"/>
        <v>0</v>
      </c>
      <c r="AF128" s="116">
        <f t="shared" si="62"/>
        <v>0</v>
      </c>
      <c r="AG128" s="116">
        <f t="shared" si="63"/>
        <v>0</v>
      </c>
      <c r="AH128" s="116">
        <f t="shared" si="64"/>
        <v>0</v>
      </c>
      <c r="AI128" s="116">
        <f t="shared" si="65"/>
        <v>0</v>
      </c>
      <c r="AJ128" s="116">
        <f t="shared" si="66"/>
        <v>0</v>
      </c>
      <c r="AK128" s="116">
        <f t="shared" si="67"/>
        <v>0</v>
      </c>
      <c r="AL128" s="75" t="str">
        <f t="shared" si="68"/>
        <v xml:space="preserve"> </v>
      </c>
      <c r="AM128" s="75" t="str">
        <f t="shared" si="69"/>
        <v xml:space="preserve"> </v>
      </c>
      <c r="AN128" s="75" t="str">
        <f t="shared" si="70"/>
        <v xml:space="preserve"> </v>
      </c>
      <c r="AO128" s="75" t="str">
        <f t="shared" si="71"/>
        <v xml:space="preserve"> </v>
      </c>
      <c r="AP128" s="116">
        <f t="shared" si="72"/>
        <v>0</v>
      </c>
      <c r="AQ128" s="116">
        <f t="shared" si="73"/>
        <v>0</v>
      </c>
      <c r="AR128" s="116">
        <f t="shared" si="74"/>
        <v>0</v>
      </c>
      <c r="AS128" s="116">
        <f t="shared" si="75"/>
        <v>0</v>
      </c>
    </row>
    <row r="129" spans="1:45">
      <c r="A129" s="74"/>
      <c r="B129" s="370"/>
      <c r="C129" s="370"/>
      <c r="D129" s="370"/>
      <c r="E129" s="116">
        <f t="shared" si="48"/>
        <v>0</v>
      </c>
      <c r="F129" s="116"/>
      <c r="G129" s="116"/>
      <c r="H129" s="116"/>
      <c r="I129" s="116">
        <f t="shared" si="76"/>
        <v>0</v>
      </c>
      <c r="J129" s="116"/>
      <c r="K129" s="116"/>
      <c r="L129" s="116"/>
      <c r="M129" s="116">
        <f t="shared" si="52"/>
        <v>0</v>
      </c>
      <c r="N129" s="116"/>
      <c r="O129" s="116"/>
      <c r="P129" s="116"/>
      <c r="Q129" s="116">
        <f t="shared" si="53"/>
        <v>0</v>
      </c>
      <c r="R129" s="116">
        <f t="shared" si="54"/>
        <v>0</v>
      </c>
      <c r="S129" s="116">
        <f t="shared" si="55"/>
        <v>0</v>
      </c>
      <c r="T129" s="116">
        <f t="shared" si="56"/>
        <v>0</v>
      </c>
      <c r="U129" s="116">
        <f t="shared" si="57"/>
        <v>0</v>
      </c>
      <c r="V129" s="116"/>
      <c r="W129" s="116"/>
      <c r="X129" s="116"/>
      <c r="Y129" s="116">
        <f t="shared" si="58"/>
        <v>0</v>
      </c>
      <c r="Z129" s="116"/>
      <c r="AA129" s="116"/>
      <c r="AB129" s="116"/>
      <c r="AC129" s="116">
        <f t="shared" si="59"/>
        <v>0</v>
      </c>
      <c r="AD129" s="116">
        <f t="shared" si="60"/>
        <v>0</v>
      </c>
      <c r="AE129" s="116">
        <f t="shared" si="61"/>
        <v>0</v>
      </c>
      <c r="AF129" s="116">
        <f t="shared" si="62"/>
        <v>0</v>
      </c>
      <c r="AG129" s="116">
        <f t="shared" si="63"/>
        <v>0</v>
      </c>
      <c r="AH129" s="116">
        <f t="shared" si="64"/>
        <v>0</v>
      </c>
      <c r="AI129" s="116">
        <f t="shared" si="65"/>
        <v>0</v>
      </c>
      <c r="AJ129" s="116">
        <f t="shared" si="66"/>
        <v>0</v>
      </c>
      <c r="AK129" s="116">
        <f t="shared" si="67"/>
        <v>0</v>
      </c>
      <c r="AL129" s="75" t="str">
        <f t="shared" si="68"/>
        <v xml:space="preserve"> </v>
      </c>
      <c r="AM129" s="75" t="str">
        <f t="shared" si="69"/>
        <v xml:space="preserve"> </v>
      </c>
      <c r="AN129" s="75" t="str">
        <f t="shared" si="70"/>
        <v xml:space="preserve"> </v>
      </c>
      <c r="AO129" s="75" t="str">
        <f t="shared" si="71"/>
        <v xml:space="preserve"> </v>
      </c>
      <c r="AP129" s="116">
        <f t="shared" si="72"/>
        <v>0</v>
      </c>
      <c r="AQ129" s="116">
        <f t="shared" si="73"/>
        <v>0</v>
      </c>
      <c r="AR129" s="116">
        <f t="shared" si="74"/>
        <v>0</v>
      </c>
      <c r="AS129" s="116">
        <f t="shared" si="75"/>
        <v>0</v>
      </c>
    </row>
    <row r="130" spans="1:45" s="137" customFormat="1" ht="16.5">
      <c r="A130" s="133" t="s">
        <v>114</v>
      </c>
      <c r="B130" s="380">
        <f>+B132+B142+B151+B161+B171+B182+B197+B189+B206+B216+B228+B236+B250+B259+B267+B275</f>
        <v>4610061</v>
      </c>
      <c r="C130" s="380">
        <f>+C132+C142+C151+C161+C171+C182+C197+C189+C206+C216+C228+C236+C250+C259+C267+C275</f>
        <v>2269785</v>
      </c>
      <c r="D130" s="380">
        <f>+D132+D142+D151+D161+D171+D182+D197+D189+D206+D216+D228+D236+D250+D259+D267+D275</f>
        <v>0</v>
      </c>
      <c r="E130" s="390">
        <f t="shared" si="48"/>
        <v>6879846</v>
      </c>
      <c r="F130" s="133">
        <f>+F132+F142+F151+F161+F171+F182+F189+F197+F206+F216+F228+F236+F250+F259+F267+F275</f>
        <v>4610061000</v>
      </c>
      <c r="G130" s="133">
        <f t="shared" ref="G130:AB130" si="79">+G132+G142+G151+G161+G171+G182+G189+G197+G206+G216+G228+G236+G250+G259+G267+G275</f>
        <v>2269785000</v>
      </c>
      <c r="H130" s="133">
        <f t="shared" si="79"/>
        <v>0</v>
      </c>
      <c r="I130" s="133">
        <f t="shared" si="76"/>
        <v>6879846000</v>
      </c>
      <c r="J130" s="133">
        <f>+J132+J142+J151+J161+J171+J182+J189+J197+J206+J216+J228+J236+J250+J259+J267+J275</f>
        <v>3619370630.9099998</v>
      </c>
      <c r="K130" s="133">
        <f>+K132+K142+K151+K161+K171+K182+K189+K197+K206+K216+K228+K236+K250+K259+K267+K275</f>
        <v>3159775048.9000001</v>
      </c>
      <c r="L130" s="133">
        <f>+L132+L142+L151+L161+L171+L182+L189+L197+L206+L216+L228+L236+L250+L259+L267+L275</f>
        <v>3494382632.1500001</v>
      </c>
      <c r="M130" s="116">
        <f t="shared" si="52"/>
        <v>10273528311.959999</v>
      </c>
      <c r="N130" s="133">
        <f>+N132+N142+N151+N161+N171+N182+N189+N197+N206+N216+N228+N236+N250+N259+N267+N275</f>
        <v>1886001421.8700001</v>
      </c>
      <c r="O130" s="133">
        <f>+O132+O142+O151+O161+O171+O182+O189+O197+O206+O216+O228+O236+O250+O259+O267+O275</f>
        <v>1750219757.5</v>
      </c>
      <c r="P130" s="133">
        <f>+P132+P142+P151+P161+P171+P182+P189+P197+P206+P216+P228+P236+P250+P259+P267+P275</f>
        <v>2679799765</v>
      </c>
      <c r="Q130" s="116">
        <f t="shared" si="53"/>
        <v>6316020944.3699999</v>
      </c>
      <c r="R130" s="116">
        <f t="shared" si="54"/>
        <v>5505372052.7799997</v>
      </c>
      <c r="S130" s="116">
        <f t="shared" si="55"/>
        <v>4909994806.3999996</v>
      </c>
      <c r="T130" s="116">
        <f t="shared" si="56"/>
        <v>6174182397.1499996</v>
      </c>
      <c r="U130" s="116">
        <f t="shared" si="57"/>
        <v>16589549256.33</v>
      </c>
      <c r="V130" s="133">
        <f t="shared" si="79"/>
        <v>3603989084.7599998</v>
      </c>
      <c r="W130" s="133">
        <f t="shared" ref="W130:X130" si="80">+W132+W142+W151+W161+W171+W182+W189+W197+W206+W216+W228+W236+W250+W259+W267+W275</f>
        <v>2420105878.6900001</v>
      </c>
      <c r="X130" s="133">
        <f t="shared" si="80"/>
        <v>1463019808.1399999</v>
      </c>
      <c r="Y130" s="116">
        <f t="shared" si="58"/>
        <v>7487114771.5900002</v>
      </c>
      <c r="Z130" s="133">
        <f t="shared" si="79"/>
        <v>1878095149.8699999</v>
      </c>
      <c r="AA130" s="133">
        <f t="shared" si="79"/>
        <v>1366788046.6099999</v>
      </c>
      <c r="AB130" s="133">
        <f t="shared" si="79"/>
        <v>1792988339.0599999</v>
      </c>
      <c r="AC130" s="116">
        <f t="shared" si="59"/>
        <v>5037871535.539999</v>
      </c>
      <c r="AD130" s="116">
        <f t="shared" si="60"/>
        <v>5482084234.6299992</v>
      </c>
      <c r="AE130" s="116">
        <f t="shared" si="61"/>
        <v>3786893925.3000002</v>
      </c>
      <c r="AF130" s="116">
        <f t="shared" si="62"/>
        <v>3256008147.1999998</v>
      </c>
      <c r="AG130" s="116">
        <f t="shared" si="63"/>
        <v>12524986307.130001</v>
      </c>
      <c r="AH130" s="116">
        <f t="shared" si="64"/>
        <v>23287818.150000572</v>
      </c>
      <c r="AI130" s="116">
        <f t="shared" si="65"/>
        <v>1123100881.0999994</v>
      </c>
      <c r="AJ130" s="116">
        <f t="shared" si="66"/>
        <v>2918174249.9499998</v>
      </c>
      <c r="AK130" s="116">
        <f t="shared" si="67"/>
        <v>4064562949.1999998</v>
      </c>
      <c r="AL130" s="75">
        <f t="shared" si="68"/>
        <v>0.99576998285915275</v>
      </c>
      <c r="AM130" s="75">
        <f t="shared" si="69"/>
        <v>0.77126230772462767</v>
      </c>
      <c r="AN130" s="75">
        <f t="shared" si="70"/>
        <v>0.52735859386061745</v>
      </c>
      <c r="AO130" s="75">
        <f t="shared" si="71"/>
        <v>0.75499256270334758</v>
      </c>
      <c r="AP130" s="116">
        <f t="shared" si="72"/>
        <v>990690369.09000015</v>
      </c>
      <c r="AQ130" s="116">
        <f t="shared" si="73"/>
        <v>-889990048.9000001</v>
      </c>
      <c r="AR130" s="116">
        <f t="shared" si="74"/>
        <v>-3494382632.1500001</v>
      </c>
      <c r="AS130" s="116">
        <f t="shared" si="75"/>
        <v>-3393682311.96</v>
      </c>
    </row>
    <row r="131" spans="1:45">
      <c r="A131" s="122"/>
      <c r="B131" s="370"/>
      <c r="C131" s="373"/>
      <c r="D131" s="370"/>
      <c r="E131" s="116">
        <f t="shared" si="48"/>
        <v>0</v>
      </c>
      <c r="F131" s="116"/>
      <c r="G131" s="116"/>
      <c r="H131" s="116"/>
      <c r="I131" s="116">
        <f t="shared" si="76"/>
        <v>0</v>
      </c>
      <c r="J131" s="116"/>
      <c r="K131" s="116"/>
      <c r="L131" s="116"/>
      <c r="M131" s="116">
        <f t="shared" si="52"/>
        <v>0</v>
      </c>
      <c r="N131" s="117"/>
      <c r="O131" s="117"/>
      <c r="P131" s="117"/>
      <c r="Q131" s="116">
        <f t="shared" si="53"/>
        <v>0</v>
      </c>
      <c r="R131" s="116">
        <f t="shared" si="54"/>
        <v>0</v>
      </c>
      <c r="S131" s="116">
        <f t="shared" si="55"/>
        <v>0</v>
      </c>
      <c r="T131" s="116">
        <f t="shared" si="56"/>
        <v>0</v>
      </c>
      <c r="U131" s="116">
        <f t="shared" si="57"/>
        <v>0</v>
      </c>
      <c r="V131" s="117"/>
      <c r="W131" s="117"/>
      <c r="X131" s="117"/>
      <c r="Y131" s="116">
        <f t="shared" si="58"/>
        <v>0</v>
      </c>
      <c r="Z131" s="116"/>
      <c r="AA131" s="116"/>
      <c r="AB131" s="116"/>
      <c r="AC131" s="116">
        <f t="shared" si="59"/>
        <v>0</v>
      </c>
      <c r="AD131" s="116">
        <f t="shared" si="60"/>
        <v>0</v>
      </c>
      <c r="AE131" s="116">
        <f t="shared" si="61"/>
        <v>0</v>
      </c>
      <c r="AF131" s="116">
        <f t="shared" si="62"/>
        <v>0</v>
      </c>
      <c r="AG131" s="116">
        <f t="shared" si="63"/>
        <v>0</v>
      </c>
      <c r="AH131" s="116">
        <f t="shared" si="64"/>
        <v>0</v>
      </c>
      <c r="AI131" s="116">
        <f t="shared" si="65"/>
        <v>0</v>
      </c>
      <c r="AJ131" s="116">
        <f t="shared" si="66"/>
        <v>0</v>
      </c>
      <c r="AK131" s="116">
        <f t="shared" si="67"/>
        <v>0</v>
      </c>
      <c r="AL131" s="75" t="str">
        <f t="shared" si="68"/>
        <v xml:space="preserve"> </v>
      </c>
      <c r="AM131" s="75" t="str">
        <f t="shared" si="69"/>
        <v xml:space="preserve"> </v>
      </c>
      <c r="AN131" s="75" t="str">
        <f t="shared" si="70"/>
        <v xml:space="preserve"> </v>
      </c>
      <c r="AO131" s="75" t="str">
        <f t="shared" si="71"/>
        <v xml:space="preserve"> </v>
      </c>
      <c r="AP131" s="116">
        <f t="shared" si="72"/>
        <v>0</v>
      </c>
      <c r="AQ131" s="116">
        <f t="shared" si="73"/>
        <v>0</v>
      </c>
      <c r="AR131" s="116">
        <f t="shared" si="74"/>
        <v>0</v>
      </c>
      <c r="AS131" s="116">
        <f t="shared" si="75"/>
        <v>0</v>
      </c>
    </row>
    <row r="132" spans="1:45" s="127" customFormat="1">
      <c r="A132" s="134" t="s">
        <v>115</v>
      </c>
      <c r="B132" s="381">
        <f>SUM(B133:B140)</f>
        <v>286581</v>
      </c>
      <c r="C132" s="381">
        <f>SUM(C133:C140)</f>
        <v>136493</v>
      </c>
      <c r="D132" s="381">
        <f>SUM(D133:D140)</f>
        <v>0</v>
      </c>
      <c r="E132" s="116">
        <f t="shared" si="48"/>
        <v>423074</v>
      </c>
      <c r="F132" s="126">
        <f>SUM(F133:F140)</f>
        <v>286581000</v>
      </c>
      <c r="G132" s="126">
        <f t="shared" ref="G132:AK132" si="81">SUM(G133:G140)</f>
        <v>136493000</v>
      </c>
      <c r="H132" s="126">
        <f t="shared" si="81"/>
        <v>0</v>
      </c>
      <c r="I132" s="126">
        <f t="shared" si="81"/>
        <v>423074000</v>
      </c>
      <c r="J132" s="126">
        <f t="shared" si="81"/>
        <v>66913020</v>
      </c>
      <c r="K132" s="126">
        <f t="shared" si="81"/>
        <v>55745000</v>
      </c>
      <c r="L132" s="126">
        <f t="shared" si="81"/>
        <v>0</v>
      </c>
      <c r="M132" s="126">
        <f t="shared" si="81"/>
        <v>122658020</v>
      </c>
      <c r="N132" s="126">
        <f t="shared" si="81"/>
        <v>103167240.95999999</v>
      </c>
      <c r="O132" s="126">
        <f t="shared" si="81"/>
        <v>54957000</v>
      </c>
      <c r="P132" s="126">
        <f t="shared" si="81"/>
        <v>13920000</v>
      </c>
      <c r="Q132" s="126">
        <f t="shared" si="81"/>
        <v>172044240.95999998</v>
      </c>
      <c r="R132" s="126">
        <f t="shared" si="81"/>
        <v>170080260.95999998</v>
      </c>
      <c r="S132" s="126">
        <f t="shared" si="81"/>
        <v>110702000</v>
      </c>
      <c r="T132" s="126">
        <f t="shared" si="81"/>
        <v>13920000</v>
      </c>
      <c r="U132" s="126">
        <f t="shared" si="81"/>
        <v>294702260.95999998</v>
      </c>
      <c r="V132" s="126">
        <f t="shared" si="81"/>
        <v>66912710.980000004</v>
      </c>
      <c r="W132" s="126">
        <f t="shared" si="81"/>
        <v>46166764.609999999</v>
      </c>
      <c r="X132" s="126">
        <f t="shared" si="81"/>
        <v>0</v>
      </c>
      <c r="Y132" s="126">
        <f t="shared" si="81"/>
        <v>113079475.59</v>
      </c>
      <c r="Z132" s="126">
        <f t="shared" si="81"/>
        <v>103167239.72</v>
      </c>
      <c r="AA132" s="126">
        <f t="shared" si="81"/>
        <v>52537172.049999997</v>
      </c>
      <c r="AB132" s="126">
        <f t="shared" si="81"/>
        <v>0</v>
      </c>
      <c r="AC132" s="126">
        <f t="shared" si="81"/>
        <v>155704411.77000001</v>
      </c>
      <c r="AD132" s="126">
        <f t="shared" si="81"/>
        <v>170079950.69999999</v>
      </c>
      <c r="AE132" s="126">
        <f t="shared" si="81"/>
        <v>98703936.659999996</v>
      </c>
      <c r="AF132" s="126">
        <f t="shared" si="81"/>
        <v>0</v>
      </c>
      <c r="AG132" s="126">
        <f t="shared" si="81"/>
        <v>268783887.36000001</v>
      </c>
      <c r="AH132" s="126">
        <f t="shared" si="81"/>
        <v>310.2599999923259</v>
      </c>
      <c r="AI132" s="126">
        <f t="shared" si="81"/>
        <v>11998063.34</v>
      </c>
      <c r="AJ132" s="126">
        <f t="shared" si="81"/>
        <v>13920000</v>
      </c>
      <c r="AK132" s="126">
        <f t="shared" si="81"/>
        <v>25918373.599999994</v>
      </c>
      <c r="AL132" s="75">
        <f t="shared" si="68"/>
        <v>0.99999817580242267</v>
      </c>
      <c r="AM132" s="75">
        <f t="shared" si="69"/>
        <v>0.89161836877382517</v>
      </c>
      <c r="AN132" s="75">
        <f t="shared" si="70"/>
        <v>0</v>
      </c>
      <c r="AO132" s="75">
        <f t="shared" si="71"/>
        <v>0.9120523421993092</v>
      </c>
      <c r="AP132" s="116">
        <f t="shared" si="72"/>
        <v>219667980</v>
      </c>
      <c r="AQ132" s="116">
        <f t="shared" si="73"/>
        <v>80748000</v>
      </c>
      <c r="AR132" s="116">
        <f t="shared" si="74"/>
        <v>0</v>
      </c>
      <c r="AS132" s="116">
        <f t="shared" si="75"/>
        <v>300415980</v>
      </c>
    </row>
    <row r="133" spans="1:45" ht="25.5">
      <c r="A133" s="121" t="s">
        <v>116</v>
      </c>
      <c r="B133" s="370">
        <v>70447</v>
      </c>
      <c r="C133" s="370">
        <v>10116</v>
      </c>
      <c r="D133" s="370"/>
      <c r="E133" s="116">
        <f t="shared" si="48"/>
        <v>80563</v>
      </c>
      <c r="F133" s="116">
        <f t="shared" si="49"/>
        <v>70447000</v>
      </c>
      <c r="G133" s="116">
        <f t="shared" si="50"/>
        <v>10116000</v>
      </c>
      <c r="H133" s="116">
        <f t="shared" si="51"/>
        <v>0</v>
      </c>
      <c r="I133" s="116">
        <f t="shared" si="76"/>
        <v>80563000</v>
      </c>
      <c r="J133" s="116">
        <f>+'CY-CHD''S (ALL FUNDS)'!F9</f>
        <v>53135000</v>
      </c>
      <c r="K133" s="116">
        <f>+'CY-CHD''S (ALL FUNDS)'!G9</f>
        <v>10116000</v>
      </c>
      <c r="L133" s="116">
        <f>+'CY-CHD''S (ALL FUNDS)'!H9</f>
        <v>0</v>
      </c>
      <c r="M133" s="116">
        <f t="shared" si="52"/>
        <v>63251000</v>
      </c>
      <c r="N133" s="116"/>
      <c r="O133" s="116"/>
      <c r="P133" s="116"/>
      <c r="Q133" s="116">
        <f t="shared" si="53"/>
        <v>0</v>
      </c>
      <c r="R133" s="116">
        <f t="shared" si="54"/>
        <v>53135000</v>
      </c>
      <c r="S133" s="116">
        <f t="shared" si="55"/>
        <v>10116000</v>
      </c>
      <c r="T133" s="116">
        <f t="shared" si="56"/>
        <v>0</v>
      </c>
      <c r="U133" s="116">
        <f t="shared" si="57"/>
        <v>63251000</v>
      </c>
      <c r="V133" s="116">
        <f>+'CY-CHD''S (ALL FUNDS)'!J9</f>
        <v>53134690.980000004</v>
      </c>
      <c r="W133" s="116">
        <f>+'CY-CHD''S (ALL FUNDS)'!K9</f>
        <v>9911797.8300000001</v>
      </c>
      <c r="X133" s="116">
        <f>+'CY-CHD''S (ALL FUNDS)'!L9</f>
        <v>0</v>
      </c>
      <c r="Y133" s="116">
        <f t="shared" si="58"/>
        <v>63046488.810000002</v>
      </c>
      <c r="Z133" s="116"/>
      <c r="AA133" s="116"/>
      <c r="AB133" s="116"/>
      <c r="AC133" s="116">
        <f t="shared" si="59"/>
        <v>0</v>
      </c>
      <c r="AD133" s="116">
        <f t="shared" si="60"/>
        <v>53134690.980000004</v>
      </c>
      <c r="AE133" s="116">
        <f t="shared" si="61"/>
        <v>9911797.8300000001</v>
      </c>
      <c r="AF133" s="116">
        <f t="shared" si="62"/>
        <v>0</v>
      </c>
      <c r="AG133" s="116">
        <f t="shared" si="63"/>
        <v>63046488.810000002</v>
      </c>
      <c r="AH133" s="116">
        <f t="shared" si="64"/>
        <v>309.01999999582767</v>
      </c>
      <c r="AI133" s="116">
        <f t="shared" si="65"/>
        <v>204202.16999999993</v>
      </c>
      <c r="AJ133" s="116">
        <f t="shared" si="66"/>
        <v>0</v>
      </c>
      <c r="AK133" s="116">
        <f t="shared" si="67"/>
        <v>204511.18999999575</v>
      </c>
      <c r="AL133" s="75">
        <f t="shared" si="68"/>
        <v>0.99999418424767106</v>
      </c>
      <c r="AM133" s="75">
        <f t="shared" si="69"/>
        <v>0.97981394128113874</v>
      </c>
      <c r="AN133" s="75" t="str">
        <f t="shared" si="70"/>
        <v xml:space="preserve"> </v>
      </c>
      <c r="AO133" s="75">
        <f t="shared" si="71"/>
        <v>0.99676667262177676</v>
      </c>
      <c r="AP133" s="116">
        <f t="shared" si="72"/>
        <v>17312000</v>
      </c>
      <c r="AQ133" s="116">
        <f t="shared" si="73"/>
        <v>0</v>
      </c>
      <c r="AR133" s="116">
        <f t="shared" si="74"/>
        <v>0</v>
      </c>
      <c r="AS133" s="116">
        <f t="shared" si="75"/>
        <v>17312000</v>
      </c>
    </row>
    <row r="134" spans="1:45">
      <c r="A134" s="116" t="s">
        <v>117</v>
      </c>
      <c r="B134" s="370">
        <v>0</v>
      </c>
      <c r="C134" s="370">
        <v>5784</v>
      </c>
      <c r="D134" s="370"/>
      <c r="E134" s="116">
        <f t="shared" si="48"/>
        <v>5784</v>
      </c>
      <c r="F134" s="116">
        <f t="shared" si="49"/>
        <v>0</v>
      </c>
      <c r="G134" s="116">
        <f t="shared" si="50"/>
        <v>5784000</v>
      </c>
      <c r="H134" s="116">
        <f t="shared" si="51"/>
        <v>0</v>
      </c>
      <c r="I134" s="116">
        <f t="shared" si="76"/>
        <v>5784000</v>
      </c>
      <c r="J134" s="116">
        <f>+'CY-CHD''S (ALL FUNDS)'!F10</f>
        <v>0</v>
      </c>
      <c r="K134" s="116">
        <f>+'CY-CHD''S (ALL FUNDS)'!G10</f>
        <v>5784000</v>
      </c>
      <c r="L134" s="116">
        <f>+'CY-CHD''S (ALL FUNDS)'!H10</f>
        <v>0</v>
      </c>
      <c r="M134" s="116">
        <f t="shared" si="52"/>
        <v>5784000</v>
      </c>
      <c r="N134" s="116"/>
      <c r="O134" s="116"/>
      <c r="P134" s="116"/>
      <c r="Q134" s="116">
        <f t="shared" si="53"/>
        <v>0</v>
      </c>
      <c r="R134" s="116">
        <f t="shared" si="54"/>
        <v>0</v>
      </c>
      <c r="S134" s="116">
        <f t="shared" si="55"/>
        <v>5784000</v>
      </c>
      <c r="T134" s="116">
        <f t="shared" si="56"/>
        <v>0</v>
      </c>
      <c r="U134" s="116">
        <f t="shared" si="57"/>
        <v>5784000</v>
      </c>
      <c r="V134" s="116">
        <f>+'CY-CHD''S (ALL FUNDS)'!J10</f>
        <v>0</v>
      </c>
      <c r="W134" s="116">
        <f>+'CY-CHD''S (ALL FUNDS)'!K10</f>
        <v>2234851.9900000002</v>
      </c>
      <c r="X134" s="116">
        <f>+'CY-CHD''S (ALL FUNDS)'!L10</f>
        <v>0</v>
      </c>
      <c r="Y134" s="116">
        <f t="shared" si="58"/>
        <v>2234851.9900000002</v>
      </c>
      <c r="Z134" s="116"/>
      <c r="AA134" s="116"/>
      <c r="AB134" s="116"/>
      <c r="AC134" s="116">
        <f t="shared" si="59"/>
        <v>0</v>
      </c>
      <c r="AD134" s="116">
        <f t="shared" si="60"/>
        <v>0</v>
      </c>
      <c r="AE134" s="116">
        <f t="shared" si="61"/>
        <v>2234851.9900000002</v>
      </c>
      <c r="AF134" s="116">
        <f t="shared" si="62"/>
        <v>0</v>
      </c>
      <c r="AG134" s="116">
        <f t="shared" si="63"/>
        <v>2234851.9900000002</v>
      </c>
      <c r="AH134" s="116">
        <f t="shared" si="64"/>
        <v>0</v>
      </c>
      <c r="AI134" s="116">
        <f t="shared" si="65"/>
        <v>3549148.01</v>
      </c>
      <c r="AJ134" s="116">
        <f t="shared" si="66"/>
        <v>0</v>
      </c>
      <c r="AK134" s="116">
        <f t="shared" si="67"/>
        <v>3549148.01</v>
      </c>
      <c r="AL134" s="75" t="str">
        <f t="shared" si="68"/>
        <v xml:space="preserve"> </v>
      </c>
      <c r="AM134" s="75">
        <f t="shared" si="69"/>
        <v>0.38638519882434308</v>
      </c>
      <c r="AN134" s="75" t="str">
        <f t="shared" si="70"/>
        <v xml:space="preserve"> </v>
      </c>
      <c r="AO134" s="75">
        <f t="shared" si="71"/>
        <v>0.38638519882434308</v>
      </c>
      <c r="AP134" s="116">
        <f t="shared" si="72"/>
        <v>0</v>
      </c>
      <c r="AQ134" s="116">
        <f t="shared" si="73"/>
        <v>0</v>
      </c>
      <c r="AR134" s="116">
        <f t="shared" si="74"/>
        <v>0</v>
      </c>
      <c r="AS134" s="116">
        <f t="shared" si="75"/>
        <v>0</v>
      </c>
    </row>
    <row r="135" spans="1:45" ht="38.25">
      <c r="A135" s="121" t="s">
        <v>118</v>
      </c>
      <c r="B135" s="370">
        <v>21627</v>
      </c>
      <c r="C135" s="370">
        <v>39595</v>
      </c>
      <c r="D135" s="370"/>
      <c r="E135" s="116">
        <f t="shared" si="48"/>
        <v>61222</v>
      </c>
      <c r="F135" s="116">
        <f t="shared" si="49"/>
        <v>21627000</v>
      </c>
      <c r="G135" s="116">
        <f t="shared" si="50"/>
        <v>39595000</v>
      </c>
      <c r="H135" s="116">
        <f t="shared" si="51"/>
        <v>0</v>
      </c>
      <c r="I135" s="116">
        <f t="shared" si="76"/>
        <v>61222000</v>
      </c>
      <c r="J135" s="116">
        <f>+'CY-CHD''S (ALL FUNDS)'!F11</f>
        <v>11960000</v>
      </c>
      <c r="K135" s="116">
        <f>+'CY-CHD''S (ALL FUNDS)'!G11</f>
        <v>39595000</v>
      </c>
      <c r="L135" s="116">
        <f>+'CY-CHD''S (ALL FUNDS)'!H11</f>
        <v>0</v>
      </c>
      <c r="M135" s="116">
        <f t="shared" si="52"/>
        <v>51555000</v>
      </c>
      <c r="N135" s="116">
        <f>+'CY-CHD''S (ALL FUNDS)'!F19</f>
        <v>899618</v>
      </c>
      <c r="O135" s="116">
        <f>+'CY-CHD''S (ALL FUNDS)'!G19</f>
        <v>0</v>
      </c>
      <c r="P135" s="116">
        <f>+'CY-CHD''S (ALL FUNDS)'!H19</f>
        <v>0</v>
      </c>
      <c r="Q135" s="116">
        <f t="shared" si="53"/>
        <v>899618</v>
      </c>
      <c r="R135" s="116">
        <f t="shared" si="54"/>
        <v>12859618</v>
      </c>
      <c r="S135" s="116">
        <f t="shared" si="55"/>
        <v>39595000</v>
      </c>
      <c r="T135" s="116">
        <f t="shared" si="56"/>
        <v>0</v>
      </c>
      <c r="U135" s="116">
        <f t="shared" si="57"/>
        <v>52454618</v>
      </c>
      <c r="V135" s="116">
        <f>+'CY-CHD''S (ALL FUNDS)'!J11</f>
        <v>11960000</v>
      </c>
      <c r="W135" s="116">
        <f>+'CY-CHD''S (ALL FUNDS)'!K11</f>
        <v>33770192.039999999</v>
      </c>
      <c r="X135" s="116">
        <f>+'CY-CHD''S (ALL FUNDS)'!L11</f>
        <v>0</v>
      </c>
      <c r="Y135" s="116">
        <f t="shared" si="58"/>
        <v>45730192.039999999</v>
      </c>
      <c r="Z135" s="116">
        <f>+'CY-CHD''S (ALL FUNDS)'!J19</f>
        <v>899617.67</v>
      </c>
      <c r="AA135" s="116">
        <f>+'CY-CHD''S (ALL FUNDS)'!K19</f>
        <v>0</v>
      </c>
      <c r="AB135" s="116">
        <f>+'CY-CHD''S (ALL FUNDS)'!L19</f>
        <v>0</v>
      </c>
      <c r="AC135" s="116">
        <f t="shared" si="59"/>
        <v>899617.67</v>
      </c>
      <c r="AD135" s="116">
        <f t="shared" si="60"/>
        <v>12859617.67</v>
      </c>
      <c r="AE135" s="116">
        <f t="shared" si="61"/>
        <v>33770192.039999999</v>
      </c>
      <c r="AF135" s="116">
        <f t="shared" si="62"/>
        <v>0</v>
      </c>
      <c r="AG135" s="116">
        <f t="shared" si="63"/>
        <v>46629809.710000001</v>
      </c>
      <c r="AH135" s="116">
        <f t="shared" si="64"/>
        <v>0.33000000007450581</v>
      </c>
      <c r="AI135" s="116">
        <f t="shared" si="65"/>
        <v>5824807.9600000009</v>
      </c>
      <c r="AJ135" s="116">
        <f t="shared" si="66"/>
        <v>0</v>
      </c>
      <c r="AK135" s="116">
        <f t="shared" si="67"/>
        <v>5824808.290000001</v>
      </c>
      <c r="AL135" s="75">
        <f t="shared" si="68"/>
        <v>0.99999997433827348</v>
      </c>
      <c r="AM135" s="75">
        <f t="shared" si="69"/>
        <v>0.85289031544386917</v>
      </c>
      <c r="AN135" s="75" t="str">
        <f t="shared" si="70"/>
        <v xml:space="preserve"> </v>
      </c>
      <c r="AO135" s="75">
        <f t="shared" si="71"/>
        <v>0.8889552814968551</v>
      </c>
      <c r="AP135" s="116">
        <f t="shared" si="72"/>
        <v>9667000</v>
      </c>
      <c r="AQ135" s="116">
        <f t="shared" si="73"/>
        <v>0</v>
      </c>
      <c r="AR135" s="116">
        <f t="shared" si="74"/>
        <v>0</v>
      </c>
      <c r="AS135" s="116">
        <f t="shared" si="75"/>
        <v>9667000</v>
      </c>
    </row>
    <row r="136" spans="1:45">
      <c r="A136" s="116" t="s">
        <v>119</v>
      </c>
      <c r="B136" s="370">
        <v>0</v>
      </c>
      <c r="C136" s="370"/>
      <c r="D136" s="370"/>
      <c r="E136" s="116">
        <f t="shared" si="48"/>
        <v>0</v>
      </c>
      <c r="F136" s="116">
        <f t="shared" si="49"/>
        <v>0</v>
      </c>
      <c r="G136" s="116">
        <f t="shared" si="50"/>
        <v>0</v>
      </c>
      <c r="H136" s="116">
        <f t="shared" si="51"/>
        <v>0</v>
      </c>
      <c r="I136" s="116">
        <f t="shared" si="76"/>
        <v>0</v>
      </c>
      <c r="J136" s="116"/>
      <c r="K136" s="116"/>
      <c r="L136" s="116"/>
      <c r="M136" s="116">
        <f t="shared" si="52"/>
        <v>0</v>
      </c>
      <c r="N136" s="116"/>
      <c r="O136" s="116"/>
      <c r="P136" s="116"/>
      <c r="Q136" s="116">
        <f t="shared" si="53"/>
        <v>0</v>
      </c>
      <c r="R136" s="116">
        <f t="shared" si="54"/>
        <v>0</v>
      </c>
      <c r="S136" s="116">
        <f t="shared" si="55"/>
        <v>0</v>
      </c>
      <c r="T136" s="116">
        <f t="shared" si="56"/>
        <v>0</v>
      </c>
      <c r="U136" s="116">
        <f t="shared" si="57"/>
        <v>0</v>
      </c>
      <c r="V136" s="116"/>
      <c r="W136" s="116"/>
      <c r="X136" s="116"/>
      <c r="Y136" s="116">
        <f t="shared" si="58"/>
        <v>0</v>
      </c>
      <c r="Z136" s="116"/>
      <c r="AA136" s="116"/>
      <c r="AB136" s="116"/>
      <c r="AC136" s="116">
        <f t="shared" si="59"/>
        <v>0</v>
      </c>
      <c r="AD136" s="116">
        <f t="shared" si="60"/>
        <v>0</v>
      </c>
      <c r="AE136" s="116">
        <f t="shared" si="61"/>
        <v>0</v>
      </c>
      <c r="AF136" s="116">
        <f t="shared" si="62"/>
        <v>0</v>
      </c>
      <c r="AG136" s="116">
        <f t="shared" si="63"/>
        <v>0</v>
      </c>
      <c r="AH136" s="116">
        <f t="shared" si="64"/>
        <v>0</v>
      </c>
      <c r="AI136" s="116">
        <f t="shared" si="65"/>
        <v>0</v>
      </c>
      <c r="AJ136" s="116">
        <f t="shared" si="66"/>
        <v>0</v>
      </c>
      <c r="AK136" s="116">
        <f t="shared" si="67"/>
        <v>0</v>
      </c>
      <c r="AL136" s="75" t="str">
        <f t="shared" si="68"/>
        <v xml:space="preserve"> </v>
      </c>
      <c r="AM136" s="75" t="str">
        <f t="shared" si="69"/>
        <v xml:space="preserve"> </v>
      </c>
      <c r="AN136" s="75" t="str">
        <f t="shared" si="70"/>
        <v xml:space="preserve"> </v>
      </c>
      <c r="AO136" s="75" t="str">
        <f t="shared" si="71"/>
        <v xml:space="preserve"> </v>
      </c>
      <c r="AP136" s="116">
        <f t="shared" si="72"/>
        <v>0</v>
      </c>
      <c r="AQ136" s="116">
        <f t="shared" si="73"/>
        <v>0</v>
      </c>
      <c r="AR136" s="116">
        <f t="shared" si="74"/>
        <v>0</v>
      </c>
      <c r="AS136" s="116">
        <f t="shared" si="75"/>
        <v>0</v>
      </c>
    </row>
    <row r="137" spans="1:45" ht="25.5">
      <c r="A137" s="132" t="s">
        <v>718</v>
      </c>
      <c r="B137" s="370">
        <v>48327</v>
      </c>
      <c r="C137" s="370">
        <v>18907</v>
      </c>
      <c r="D137" s="370"/>
      <c r="E137" s="116">
        <f t="shared" si="48"/>
        <v>67234</v>
      </c>
      <c r="F137" s="116">
        <f t="shared" si="49"/>
        <v>48327000</v>
      </c>
      <c r="G137" s="116">
        <f t="shared" si="50"/>
        <v>18907000</v>
      </c>
      <c r="H137" s="116">
        <f t="shared" si="51"/>
        <v>0</v>
      </c>
      <c r="I137" s="116">
        <f t="shared" si="76"/>
        <v>67234000</v>
      </c>
      <c r="J137" s="116">
        <f>+'CY-CHD''S (ALL FUNDS)'!F24</f>
        <v>0</v>
      </c>
      <c r="K137" s="116">
        <f>+'CY-CHD''S (ALL FUNDS)'!G24</f>
        <v>0</v>
      </c>
      <c r="L137" s="116">
        <f>+'CY-CHD''S (ALL FUNDS)'!H24</f>
        <v>0</v>
      </c>
      <c r="M137" s="116">
        <f t="shared" si="52"/>
        <v>0</v>
      </c>
      <c r="N137" s="116">
        <f>+'CY-CHD''S (ALL FUNDS)'!F32</f>
        <v>8556042</v>
      </c>
      <c r="O137" s="116">
        <f>+'CY-CHD''S (ALL FUNDS)'!G32</f>
        <v>6950000</v>
      </c>
      <c r="P137" s="116">
        <f>+'CY-CHD''S (ALL FUNDS)'!H32</f>
        <v>0</v>
      </c>
      <c r="Q137" s="116">
        <f t="shared" si="53"/>
        <v>15506042</v>
      </c>
      <c r="R137" s="116">
        <f t="shared" si="54"/>
        <v>8556042</v>
      </c>
      <c r="S137" s="116">
        <f t="shared" si="55"/>
        <v>6950000</v>
      </c>
      <c r="T137" s="116">
        <f t="shared" si="56"/>
        <v>0</v>
      </c>
      <c r="U137" s="116">
        <f t="shared" si="57"/>
        <v>15506042</v>
      </c>
      <c r="V137" s="116">
        <f>+'CY-CHD''S (ALL FUNDS)'!J24</f>
        <v>0</v>
      </c>
      <c r="W137" s="116">
        <f>+'CY-CHD''S (ALL FUNDS)'!K24</f>
        <v>0</v>
      </c>
      <c r="X137" s="116">
        <f>+'CY-CHD''S (ALL FUNDS)'!L24</f>
        <v>0</v>
      </c>
      <c r="Y137" s="116">
        <f t="shared" si="58"/>
        <v>0</v>
      </c>
      <c r="Z137" s="116">
        <f>+'CY-CHD''S (ALL FUNDS)'!J32</f>
        <v>8556042</v>
      </c>
      <c r="AA137" s="116">
        <f>+'CY-CHD''S (ALL FUNDS)'!K32</f>
        <v>5933220</v>
      </c>
      <c r="AB137" s="116">
        <f>+'CY-CHD''S (ALL FUNDS)'!L32</f>
        <v>0</v>
      </c>
      <c r="AC137" s="116">
        <f t="shared" si="59"/>
        <v>14489262</v>
      </c>
      <c r="AD137" s="116">
        <f t="shared" si="60"/>
        <v>8556042</v>
      </c>
      <c r="AE137" s="116">
        <f t="shared" si="61"/>
        <v>5933220</v>
      </c>
      <c r="AF137" s="116">
        <f t="shared" si="62"/>
        <v>0</v>
      </c>
      <c r="AG137" s="116">
        <f t="shared" si="63"/>
        <v>14489262</v>
      </c>
      <c r="AH137" s="116">
        <f t="shared" si="64"/>
        <v>0</v>
      </c>
      <c r="AI137" s="116">
        <f t="shared" si="65"/>
        <v>1016780</v>
      </c>
      <c r="AJ137" s="116">
        <f t="shared" si="66"/>
        <v>0</v>
      </c>
      <c r="AK137" s="116">
        <f t="shared" si="67"/>
        <v>1016780</v>
      </c>
      <c r="AL137" s="75">
        <f t="shared" si="68"/>
        <v>1</v>
      </c>
      <c r="AM137" s="75">
        <f t="shared" si="69"/>
        <v>0.85370071942446046</v>
      </c>
      <c r="AN137" s="75" t="str">
        <f t="shared" si="70"/>
        <v xml:space="preserve"> </v>
      </c>
      <c r="AO137" s="75">
        <f t="shared" si="71"/>
        <v>0.93442685115905144</v>
      </c>
      <c r="AP137" s="116">
        <f t="shared" si="72"/>
        <v>48327000</v>
      </c>
      <c r="AQ137" s="116">
        <f t="shared" si="73"/>
        <v>18907000</v>
      </c>
      <c r="AR137" s="116">
        <f t="shared" si="74"/>
        <v>0</v>
      </c>
      <c r="AS137" s="116">
        <f t="shared" si="75"/>
        <v>67234000</v>
      </c>
    </row>
    <row r="138" spans="1:45" ht="25.5">
      <c r="A138" s="132" t="s">
        <v>121</v>
      </c>
      <c r="B138" s="370">
        <v>45622</v>
      </c>
      <c r="C138" s="370">
        <v>16410</v>
      </c>
      <c r="D138" s="370"/>
      <c r="E138" s="116">
        <f t="shared" si="48"/>
        <v>62032</v>
      </c>
      <c r="F138" s="116">
        <f t="shared" si="49"/>
        <v>45622000</v>
      </c>
      <c r="G138" s="116">
        <f t="shared" si="50"/>
        <v>16410000</v>
      </c>
      <c r="H138" s="116">
        <f t="shared" si="51"/>
        <v>0</v>
      </c>
      <c r="I138" s="116">
        <f t="shared" si="76"/>
        <v>62032000</v>
      </c>
      <c r="J138" s="116">
        <f>+'CY-CHD''S (ALL FUNDS)'!F36</f>
        <v>0</v>
      </c>
      <c r="K138" s="116">
        <f>+'CY-CHD''S (ALL FUNDS)'!G36</f>
        <v>0</v>
      </c>
      <c r="L138" s="116">
        <f>+'CY-CHD''S (ALL FUNDS)'!H36</f>
        <v>0</v>
      </c>
      <c r="M138" s="116">
        <f t="shared" si="52"/>
        <v>0</v>
      </c>
      <c r="N138" s="116">
        <f>+'CY-CHD''S (ALL FUNDS)'!F44</f>
        <v>4069899.38</v>
      </c>
      <c r="O138" s="116">
        <f>+'CY-CHD''S (ALL FUNDS)'!G44</f>
        <v>0</v>
      </c>
      <c r="P138" s="116">
        <f>+'CY-CHD''S (ALL FUNDS)'!H44</f>
        <v>0</v>
      </c>
      <c r="Q138" s="116">
        <f t="shared" si="53"/>
        <v>4069899.38</v>
      </c>
      <c r="R138" s="116">
        <f t="shared" si="54"/>
        <v>4069899.38</v>
      </c>
      <c r="S138" s="116">
        <f t="shared" si="55"/>
        <v>0</v>
      </c>
      <c r="T138" s="116">
        <f t="shared" si="56"/>
        <v>0</v>
      </c>
      <c r="U138" s="116">
        <f t="shared" si="57"/>
        <v>4069899.38</v>
      </c>
      <c r="V138" s="116">
        <f>+'CY-CHD''S (ALL FUNDS)'!J36</f>
        <v>0</v>
      </c>
      <c r="W138" s="116">
        <f>+'CY-CHD''S (ALL FUNDS)'!K36</f>
        <v>0</v>
      </c>
      <c r="X138" s="116">
        <f>+'CY-CHD''S (ALL FUNDS)'!L36</f>
        <v>0</v>
      </c>
      <c r="Y138" s="116">
        <f t="shared" si="58"/>
        <v>0</v>
      </c>
      <c r="Z138" s="116">
        <f>+'CY-CHD''S (ALL FUNDS)'!J44</f>
        <v>4069899.38</v>
      </c>
      <c r="AA138" s="116">
        <f>+'CY-CHD''S (ALL FUNDS)'!K44</f>
        <v>0</v>
      </c>
      <c r="AB138" s="116">
        <f>+'CY-CHD''S (ALL FUNDS)'!L44</f>
        <v>0</v>
      </c>
      <c r="AC138" s="116">
        <f t="shared" si="59"/>
        <v>4069899.38</v>
      </c>
      <c r="AD138" s="116">
        <f t="shared" si="60"/>
        <v>4069899.38</v>
      </c>
      <c r="AE138" s="116">
        <f t="shared" si="61"/>
        <v>0</v>
      </c>
      <c r="AF138" s="116">
        <f t="shared" si="62"/>
        <v>0</v>
      </c>
      <c r="AG138" s="116">
        <f t="shared" si="63"/>
        <v>4069899.38</v>
      </c>
      <c r="AH138" s="116">
        <f t="shared" si="64"/>
        <v>0</v>
      </c>
      <c r="AI138" s="116">
        <f t="shared" si="65"/>
        <v>0</v>
      </c>
      <c r="AJ138" s="116">
        <f t="shared" si="66"/>
        <v>0</v>
      </c>
      <c r="AK138" s="116">
        <f t="shared" si="67"/>
        <v>0</v>
      </c>
      <c r="AL138" s="75">
        <f t="shared" si="68"/>
        <v>1</v>
      </c>
      <c r="AM138" s="75" t="str">
        <f t="shared" si="69"/>
        <v xml:space="preserve"> </v>
      </c>
      <c r="AN138" s="75" t="str">
        <f t="shared" si="70"/>
        <v xml:space="preserve"> </v>
      </c>
      <c r="AO138" s="75">
        <f t="shared" si="71"/>
        <v>1</v>
      </c>
      <c r="AP138" s="116">
        <f t="shared" si="72"/>
        <v>45622000</v>
      </c>
      <c r="AQ138" s="116">
        <f t="shared" si="73"/>
        <v>16410000</v>
      </c>
      <c r="AR138" s="116">
        <f t="shared" si="74"/>
        <v>0</v>
      </c>
      <c r="AS138" s="116">
        <f t="shared" si="75"/>
        <v>62032000</v>
      </c>
    </row>
    <row r="139" spans="1:45" ht="38.25">
      <c r="A139" s="102" t="s">
        <v>122</v>
      </c>
      <c r="B139" s="370">
        <v>7552</v>
      </c>
      <c r="C139" s="370">
        <v>8759</v>
      </c>
      <c r="D139" s="370"/>
      <c r="E139" s="116">
        <f t="shared" ref="E139:E202" si="82">+D139+C139+B139</f>
        <v>16311</v>
      </c>
      <c r="F139" s="116">
        <f t="shared" si="49"/>
        <v>7552000</v>
      </c>
      <c r="G139" s="116">
        <f t="shared" si="50"/>
        <v>8759000</v>
      </c>
      <c r="H139" s="116">
        <f t="shared" si="51"/>
        <v>0</v>
      </c>
      <c r="I139" s="116">
        <f t="shared" si="76"/>
        <v>16311000</v>
      </c>
      <c r="J139" s="116">
        <f>+'CY-CHD''S (ALL FUNDS)'!F48</f>
        <v>518020</v>
      </c>
      <c r="K139" s="116">
        <f>+'CY-CHD''S (ALL FUNDS)'!G48</f>
        <v>0</v>
      </c>
      <c r="L139" s="116">
        <f>+'CY-CHD''S (ALL FUNDS)'!H48</f>
        <v>0</v>
      </c>
      <c r="M139" s="116">
        <f t="shared" si="52"/>
        <v>518020</v>
      </c>
      <c r="N139" s="116">
        <f>+'CY-CHD''S (ALL FUNDS)'!F56</f>
        <v>7250000</v>
      </c>
      <c r="O139" s="116">
        <f>+'CY-CHD''S (ALL FUNDS)'!G56</f>
        <v>11085000</v>
      </c>
      <c r="P139" s="116">
        <f>+'CY-CHD''S (ALL FUNDS)'!H56</f>
        <v>13920000</v>
      </c>
      <c r="Q139" s="116">
        <f t="shared" si="53"/>
        <v>32255000</v>
      </c>
      <c r="R139" s="116">
        <f t="shared" si="54"/>
        <v>7768020</v>
      </c>
      <c r="S139" s="116">
        <f t="shared" si="55"/>
        <v>11085000</v>
      </c>
      <c r="T139" s="116">
        <f t="shared" si="56"/>
        <v>13920000</v>
      </c>
      <c r="U139" s="116">
        <f t="shared" si="57"/>
        <v>32773020</v>
      </c>
      <c r="V139" s="116">
        <f>+'CY-CHD''S (ALL FUNDS)'!J48</f>
        <v>518020</v>
      </c>
      <c r="W139" s="116">
        <f>+'CY-CHD''S (ALL FUNDS)'!K48</f>
        <v>0</v>
      </c>
      <c r="X139" s="116">
        <f>+'CY-CHD''S (ALL FUNDS)'!L48</f>
        <v>0</v>
      </c>
      <c r="Y139" s="116">
        <f t="shared" si="58"/>
        <v>518020</v>
      </c>
      <c r="Z139" s="116">
        <f>+'CY-CHD''S (ALL FUNDS)'!J56</f>
        <v>7250000</v>
      </c>
      <c r="AA139" s="116">
        <f>+'CY-CHD''S (ALL FUNDS)'!K56</f>
        <v>9681953.0199999996</v>
      </c>
      <c r="AB139" s="116">
        <f>+'CY-CHD''S (ALL FUNDS)'!L56</f>
        <v>0</v>
      </c>
      <c r="AC139" s="116">
        <f t="shared" si="59"/>
        <v>16931953.02</v>
      </c>
      <c r="AD139" s="116">
        <f t="shared" si="60"/>
        <v>7768020</v>
      </c>
      <c r="AE139" s="116">
        <f t="shared" si="61"/>
        <v>9681953.0199999996</v>
      </c>
      <c r="AF139" s="116">
        <f t="shared" si="62"/>
        <v>0</v>
      </c>
      <c r="AG139" s="116">
        <f t="shared" si="63"/>
        <v>17449973.02</v>
      </c>
      <c r="AH139" s="116">
        <f t="shared" si="64"/>
        <v>0</v>
      </c>
      <c r="AI139" s="116">
        <f t="shared" si="65"/>
        <v>1403046.9800000004</v>
      </c>
      <c r="AJ139" s="116">
        <f t="shared" si="66"/>
        <v>13920000</v>
      </c>
      <c r="AK139" s="116">
        <f t="shared" si="67"/>
        <v>15323046.98</v>
      </c>
      <c r="AL139" s="75">
        <f t="shared" si="68"/>
        <v>1</v>
      </c>
      <c r="AM139" s="75">
        <f t="shared" si="69"/>
        <v>0.87342832837167339</v>
      </c>
      <c r="AN139" s="75">
        <f t="shared" si="70"/>
        <v>0</v>
      </c>
      <c r="AO139" s="75">
        <f t="shared" si="71"/>
        <v>0.53244934461334348</v>
      </c>
      <c r="AP139" s="116">
        <f t="shared" si="72"/>
        <v>7033980</v>
      </c>
      <c r="AQ139" s="116">
        <f t="shared" si="73"/>
        <v>8759000</v>
      </c>
      <c r="AR139" s="116">
        <f t="shared" si="74"/>
        <v>0</v>
      </c>
      <c r="AS139" s="116">
        <f t="shared" si="75"/>
        <v>15792980</v>
      </c>
    </row>
    <row r="140" spans="1:45" ht="51">
      <c r="A140" s="132" t="s">
        <v>123</v>
      </c>
      <c r="B140" s="373">
        <v>93006</v>
      </c>
      <c r="C140" s="370">
        <v>36922</v>
      </c>
      <c r="D140" s="370"/>
      <c r="E140" s="116">
        <f t="shared" si="82"/>
        <v>129928</v>
      </c>
      <c r="F140" s="116">
        <f t="shared" ref="F140:F203" si="83">+B140*1000</f>
        <v>93006000</v>
      </c>
      <c r="G140" s="116">
        <f t="shared" ref="G140:G203" si="84">+C140*1000</f>
        <v>36922000</v>
      </c>
      <c r="H140" s="116">
        <f t="shared" ref="H140:H203" si="85">+D140*1000</f>
        <v>0</v>
      </c>
      <c r="I140" s="116">
        <f t="shared" si="76"/>
        <v>129928000</v>
      </c>
      <c r="J140" s="116">
        <f>+'CY-CHD''S (ALL FUNDS)'!F60</f>
        <v>1300000</v>
      </c>
      <c r="K140" s="116">
        <f>+'CY-CHD''S (ALL FUNDS)'!G60</f>
        <v>250000</v>
      </c>
      <c r="L140" s="116">
        <f>+'CY-CHD''S (ALL FUNDS)'!H60</f>
        <v>0</v>
      </c>
      <c r="M140" s="116">
        <f t="shared" ref="M140:M203" si="86">SUM(J140:L140)</f>
        <v>1550000</v>
      </c>
      <c r="N140" s="116">
        <f>+'CY-CHD''S (ALL FUNDS)'!F68</f>
        <v>82391681.579999998</v>
      </c>
      <c r="O140" s="116">
        <f>+'CY-CHD''S (ALL FUNDS)'!G68</f>
        <v>36922000</v>
      </c>
      <c r="P140" s="116">
        <f>+'CY-CHD''S (ALL FUNDS)'!H68</f>
        <v>0</v>
      </c>
      <c r="Q140" s="116">
        <f t="shared" ref="Q140:Q203" si="87">SUM(N140:P140)</f>
        <v>119313681.58</v>
      </c>
      <c r="R140" s="116">
        <f t="shared" ref="R140:R203" si="88">+N140+J140</f>
        <v>83691681.579999998</v>
      </c>
      <c r="S140" s="116">
        <f t="shared" ref="S140:S203" si="89">+O140+K140</f>
        <v>37172000</v>
      </c>
      <c r="T140" s="116">
        <f t="shared" ref="T140:T203" si="90">+P140+L140</f>
        <v>0</v>
      </c>
      <c r="U140" s="116">
        <f t="shared" ref="U140:U203" si="91">SUM(R140:T140)</f>
        <v>120863681.58</v>
      </c>
      <c r="V140" s="116">
        <f>+'CY-CHD''S (ALL FUNDS)'!J60</f>
        <v>1300000</v>
      </c>
      <c r="W140" s="116">
        <f>+'CY-CHD''S (ALL FUNDS)'!K60</f>
        <v>249922.75</v>
      </c>
      <c r="X140" s="116">
        <f>+'CY-CHD''S (ALL FUNDS)'!L60</f>
        <v>0</v>
      </c>
      <c r="Y140" s="116">
        <f t="shared" ref="Y140:Y203" si="92">SUM(V140:X140)</f>
        <v>1549922.75</v>
      </c>
      <c r="Z140" s="116">
        <f>+'CY-CHD''S (ALL FUNDS)'!J68</f>
        <v>82391680.670000002</v>
      </c>
      <c r="AA140" s="116">
        <f>+'CY-CHD''S (ALL FUNDS)'!K68</f>
        <v>36921999.030000001</v>
      </c>
      <c r="AB140" s="116">
        <f>+'CY-CHD''S (ALL FUNDS)'!L68</f>
        <v>0</v>
      </c>
      <c r="AC140" s="116">
        <f t="shared" ref="AC140:AC203" si="93">SUM(Z140:AB140)</f>
        <v>119313679.7</v>
      </c>
      <c r="AD140" s="116">
        <f t="shared" ref="AD140:AD203" si="94">+V140+Z140</f>
        <v>83691680.670000002</v>
      </c>
      <c r="AE140" s="116">
        <f t="shared" ref="AE140:AE203" si="95">+W140+AA140</f>
        <v>37171921.780000001</v>
      </c>
      <c r="AF140" s="116">
        <f t="shared" ref="AF140:AF203" si="96">+X140+AB140</f>
        <v>0</v>
      </c>
      <c r="AG140" s="116">
        <f t="shared" ref="AG140:AG203" si="97">SUM(AD140:AF140)</f>
        <v>120863602.45</v>
      </c>
      <c r="AH140" s="116">
        <f t="shared" ref="AH140:AH203" si="98">+R140-AD140</f>
        <v>0.90999999642372131</v>
      </c>
      <c r="AI140" s="116">
        <f t="shared" ref="AI140:AI203" si="99">+S140-AE140</f>
        <v>78.219999998807907</v>
      </c>
      <c r="AJ140" s="116">
        <f t="shared" ref="AJ140:AJ203" si="100">+T140-AF140</f>
        <v>0</v>
      </c>
      <c r="AK140" s="116">
        <f t="shared" ref="AK140:AK203" si="101">SUM(AH140:AJ140)</f>
        <v>79.129999995231628</v>
      </c>
      <c r="AL140" s="75">
        <f t="shared" ref="AL140:AL203" si="102">IF(R140=0," ",AD140/R140)</f>
        <v>0.99999998912675692</v>
      </c>
      <c r="AM140" s="75">
        <f t="shared" ref="AM140:AM203" si="103">IF(S140=0," ",AE140/S140)</f>
        <v>0.99999789572796727</v>
      </c>
      <c r="AN140" s="75" t="str">
        <f t="shared" ref="AN140:AN203" si="104">IF(T140=0," ",AF140/T140)</f>
        <v xml:space="preserve"> </v>
      </c>
      <c r="AO140" s="75">
        <f t="shared" ref="AO140:AO203" si="105">IF(U140=0," ",AG140/U140)</f>
        <v>0.99999934529546874</v>
      </c>
      <c r="AP140" s="116">
        <f t="shared" ref="AP140:AP203" si="106">+F140-J140</f>
        <v>91706000</v>
      </c>
      <c r="AQ140" s="116">
        <f t="shared" ref="AQ140:AQ203" si="107">+G140-K140</f>
        <v>36672000</v>
      </c>
      <c r="AR140" s="116">
        <f t="shared" ref="AR140:AR203" si="108">+H140-L140</f>
        <v>0</v>
      </c>
      <c r="AS140" s="116">
        <f t="shared" ref="AS140:AS203" si="109">SUM(AP140:AR140)</f>
        <v>128378000</v>
      </c>
    </row>
    <row r="141" spans="1:45">
      <c r="A141" s="122"/>
      <c r="B141" s="370"/>
      <c r="C141" s="370"/>
      <c r="D141" s="370"/>
      <c r="E141" s="116">
        <f t="shared" si="82"/>
        <v>0</v>
      </c>
      <c r="F141" s="116"/>
      <c r="G141" s="116"/>
      <c r="H141" s="116"/>
      <c r="I141" s="116">
        <f t="shared" si="76"/>
        <v>0</v>
      </c>
      <c r="J141" s="116"/>
      <c r="K141" s="116"/>
      <c r="L141" s="116"/>
      <c r="M141" s="116">
        <f t="shared" si="86"/>
        <v>0</v>
      </c>
      <c r="N141" s="116"/>
      <c r="O141" s="116"/>
      <c r="P141" s="116"/>
      <c r="Q141" s="116">
        <f t="shared" si="87"/>
        <v>0</v>
      </c>
      <c r="R141" s="116">
        <f t="shared" si="88"/>
        <v>0</v>
      </c>
      <c r="S141" s="116">
        <f t="shared" si="89"/>
        <v>0</v>
      </c>
      <c r="T141" s="116">
        <f t="shared" si="90"/>
        <v>0</v>
      </c>
      <c r="U141" s="116">
        <f t="shared" si="91"/>
        <v>0</v>
      </c>
      <c r="V141" s="116"/>
      <c r="W141" s="116"/>
      <c r="X141" s="116"/>
      <c r="Y141" s="116">
        <f t="shared" si="92"/>
        <v>0</v>
      </c>
      <c r="Z141" s="116"/>
      <c r="AA141" s="116"/>
      <c r="AB141" s="116"/>
      <c r="AC141" s="116">
        <f t="shared" si="93"/>
        <v>0</v>
      </c>
      <c r="AD141" s="116">
        <f t="shared" si="94"/>
        <v>0</v>
      </c>
      <c r="AE141" s="116">
        <f t="shared" si="95"/>
        <v>0</v>
      </c>
      <c r="AF141" s="116">
        <f t="shared" si="96"/>
        <v>0</v>
      </c>
      <c r="AG141" s="116">
        <f t="shared" si="97"/>
        <v>0</v>
      </c>
      <c r="AH141" s="116">
        <f t="shared" si="98"/>
        <v>0</v>
      </c>
      <c r="AI141" s="116">
        <f t="shared" si="99"/>
        <v>0</v>
      </c>
      <c r="AJ141" s="116">
        <f t="shared" si="100"/>
        <v>0</v>
      </c>
      <c r="AK141" s="116">
        <f t="shared" si="101"/>
        <v>0</v>
      </c>
      <c r="AL141" s="75" t="str">
        <f t="shared" si="102"/>
        <v xml:space="preserve"> </v>
      </c>
      <c r="AM141" s="75" t="str">
        <f t="shared" si="103"/>
        <v xml:space="preserve"> </v>
      </c>
      <c r="AN141" s="75" t="str">
        <f t="shared" si="104"/>
        <v xml:space="preserve"> </v>
      </c>
      <c r="AO141" s="75" t="str">
        <f t="shared" si="105"/>
        <v xml:space="preserve"> </v>
      </c>
      <c r="AP141" s="116">
        <f t="shared" si="106"/>
        <v>0</v>
      </c>
      <c r="AQ141" s="116">
        <f t="shared" si="107"/>
        <v>0</v>
      </c>
      <c r="AR141" s="116">
        <f t="shared" si="108"/>
        <v>0</v>
      </c>
      <c r="AS141" s="116">
        <f t="shared" si="109"/>
        <v>0</v>
      </c>
    </row>
    <row r="142" spans="1:45" s="127" customFormat="1">
      <c r="A142" s="134" t="s">
        <v>124</v>
      </c>
      <c r="B142" s="381">
        <f>SUM(B143:B149)</f>
        <v>342915</v>
      </c>
      <c r="C142" s="381">
        <f>SUM(C143:C149)</f>
        <v>130697</v>
      </c>
      <c r="D142" s="381">
        <f>SUM(D143:D149)</f>
        <v>0</v>
      </c>
      <c r="E142" s="116">
        <f t="shared" si="82"/>
        <v>473612</v>
      </c>
      <c r="F142" s="126">
        <f>SUM(F143:F149)</f>
        <v>342915000</v>
      </c>
      <c r="G142" s="126">
        <f t="shared" ref="G142:AK142" si="110">SUM(G143:G149)</f>
        <v>130697000</v>
      </c>
      <c r="H142" s="126">
        <f t="shared" si="110"/>
        <v>0</v>
      </c>
      <c r="I142" s="126">
        <f t="shared" si="110"/>
        <v>473612000</v>
      </c>
      <c r="J142" s="126">
        <f t="shared" si="110"/>
        <v>81750002</v>
      </c>
      <c r="K142" s="126">
        <f t="shared" si="110"/>
        <v>25211000</v>
      </c>
      <c r="L142" s="126">
        <f t="shared" si="110"/>
        <v>13250000</v>
      </c>
      <c r="M142" s="126">
        <f t="shared" si="110"/>
        <v>120211002</v>
      </c>
      <c r="N142" s="126">
        <f t="shared" si="110"/>
        <v>357700024</v>
      </c>
      <c r="O142" s="126">
        <f t="shared" si="110"/>
        <v>288355024</v>
      </c>
      <c r="P142" s="126">
        <f t="shared" si="110"/>
        <v>208112840</v>
      </c>
      <c r="Q142" s="126">
        <f t="shared" si="110"/>
        <v>854167888</v>
      </c>
      <c r="R142" s="126">
        <f t="shared" si="110"/>
        <v>439450026</v>
      </c>
      <c r="S142" s="126">
        <f t="shared" si="110"/>
        <v>313566024</v>
      </c>
      <c r="T142" s="126">
        <f t="shared" si="110"/>
        <v>221362840</v>
      </c>
      <c r="U142" s="126">
        <f t="shared" si="110"/>
        <v>974378890</v>
      </c>
      <c r="V142" s="126">
        <f t="shared" si="110"/>
        <v>81673892.390000001</v>
      </c>
      <c r="W142" s="126">
        <f t="shared" si="110"/>
        <v>23765684.509999998</v>
      </c>
      <c r="X142" s="126">
        <f t="shared" si="110"/>
        <v>459550</v>
      </c>
      <c r="Y142" s="126">
        <f t="shared" si="110"/>
        <v>105899126.90000001</v>
      </c>
      <c r="Z142" s="126">
        <f t="shared" si="110"/>
        <v>357585414.07999998</v>
      </c>
      <c r="AA142" s="126">
        <f t="shared" si="110"/>
        <v>257720015.63999999</v>
      </c>
      <c r="AB142" s="126">
        <f t="shared" si="110"/>
        <v>98316190.359999999</v>
      </c>
      <c r="AC142" s="126">
        <f t="shared" si="110"/>
        <v>713621620.07999992</v>
      </c>
      <c r="AD142" s="126">
        <f t="shared" si="110"/>
        <v>439259306.46999997</v>
      </c>
      <c r="AE142" s="126">
        <f t="shared" si="110"/>
        <v>281485700.14999998</v>
      </c>
      <c r="AF142" s="126">
        <f t="shared" si="110"/>
        <v>98775740.359999999</v>
      </c>
      <c r="AG142" s="126">
        <f t="shared" si="110"/>
        <v>819520746.98000002</v>
      </c>
      <c r="AH142" s="126">
        <f t="shared" si="110"/>
        <v>190719.53000001656</v>
      </c>
      <c r="AI142" s="126">
        <f t="shared" si="110"/>
        <v>32080323.85000002</v>
      </c>
      <c r="AJ142" s="126">
        <f t="shared" si="110"/>
        <v>122587099.64</v>
      </c>
      <c r="AK142" s="126">
        <f t="shared" si="110"/>
        <v>154858143.02000004</v>
      </c>
      <c r="AL142" s="75">
        <f t="shared" si="102"/>
        <v>0.99956600405343921</v>
      </c>
      <c r="AM142" s="75">
        <f t="shared" si="103"/>
        <v>0.89769196470724766</v>
      </c>
      <c r="AN142" s="75">
        <f t="shared" si="104"/>
        <v>0.44621644879510941</v>
      </c>
      <c r="AO142" s="75">
        <f t="shared" si="105"/>
        <v>0.84106989117960063</v>
      </c>
      <c r="AP142" s="116">
        <f t="shared" si="106"/>
        <v>261164998</v>
      </c>
      <c r="AQ142" s="116">
        <f t="shared" si="107"/>
        <v>105486000</v>
      </c>
      <c r="AR142" s="116">
        <f t="shared" si="108"/>
        <v>-13250000</v>
      </c>
      <c r="AS142" s="116">
        <f t="shared" si="109"/>
        <v>353400998</v>
      </c>
    </row>
    <row r="143" spans="1:45" ht="25.5">
      <c r="A143" s="121" t="s">
        <v>116</v>
      </c>
      <c r="B143" s="370">
        <v>25127</v>
      </c>
      <c r="C143" s="370">
        <v>5967</v>
      </c>
      <c r="D143" s="370"/>
      <c r="E143" s="116">
        <f t="shared" si="82"/>
        <v>31094</v>
      </c>
      <c r="F143" s="116">
        <f t="shared" si="83"/>
        <v>25127000</v>
      </c>
      <c r="G143" s="116">
        <f t="shared" si="84"/>
        <v>5967000</v>
      </c>
      <c r="H143" s="116">
        <f t="shared" si="85"/>
        <v>0</v>
      </c>
      <c r="I143" s="116">
        <f t="shared" ref="I143:I205" si="111">SUM(F143:H143)</f>
        <v>31094000</v>
      </c>
      <c r="J143" s="116">
        <f>+'CY-CHD''S (ALL FUNDS)'!F141</f>
        <v>28385408</v>
      </c>
      <c r="K143" s="116">
        <f>+'CY-CHD''S (ALL FUNDS)'!G141</f>
        <v>16761000</v>
      </c>
      <c r="L143" s="116">
        <f>+'CY-CHD''S (ALL FUNDS)'!H141</f>
        <v>13250000</v>
      </c>
      <c r="M143" s="116">
        <f t="shared" si="86"/>
        <v>58396408</v>
      </c>
      <c r="N143" s="116"/>
      <c r="O143" s="116"/>
      <c r="P143" s="116"/>
      <c r="Q143" s="116">
        <f t="shared" si="87"/>
        <v>0</v>
      </c>
      <c r="R143" s="116">
        <f t="shared" si="88"/>
        <v>28385408</v>
      </c>
      <c r="S143" s="116">
        <f t="shared" si="89"/>
        <v>16761000</v>
      </c>
      <c r="T143" s="116">
        <f t="shared" si="90"/>
        <v>13250000</v>
      </c>
      <c r="U143" s="116">
        <f t="shared" si="91"/>
        <v>58396408</v>
      </c>
      <c r="V143" s="116">
        <f>+'CY-CHD''S (ALL FUNDS)'!J141</f>
        <v>28385408</v>
      </c>
      <c r="W143" s="116">
        <f>+'CY-CHD''S (ALL FUNDS)'!K141</f>
        <v>15809025.27</v>
      </c>
      <c r="X143" s="116">
        <f>+'CY-CHD''S (ALL FUNDS)'!L141</f>
        <v>459550</v>
      </c>
      <c r="Y143" s="116">
        <f t="shared" si="92"/>
        <v>44653983.269999996</v>
      </c>
      <c r="Z143" s="116"/>
      <c r="AA143" s="116"/>
      <c r="AB143" s="116"/>
      <c r="AC143" s="116">
        <f t="shared" si="93"/>
        <v>0</v>
      </c>
      <c r="AD143" s="116">
        <f t="shared" si="94"/>
        <v>28385408</v>
      </c>
      <c r="AE143" s="116">
        <f t="shared" si="95"/>
        <v>15809025.27</v>
      </c>
      <c r="AF143" s="116">
        <f t="shared" si="96"/>
        <v>459550</v>
      </c>
      <c r="AG143" s="116">
        <f t="shared" si="97"/>
        <v>44653983.269999996</v>
      </c>
      <c r="AH143" s="116">
        <f t="shared" si="98"/>
        <v>0</v>
      </c>
      <c r="AI143" s="116">
        <f t="shared" si="99"/>
        <v>951974.73000000045</v>
      </c>
      <c r="AJ143" s="116">
        <f t="shared" si="100"/>
        <v>12790450</v>
      </c>
      <c r="AK143" s="116">
        <f t="shared" si="101"/>
        <v>13742424.73</v>
      </c>
      <c r="AL143" s="75">
        <f t="shared" si="102"/>
        <v>1</v>
      </c>
      <c r="AM143" s="75">
        <f t="shared" si="103"/>
        <v>0.94320298729192764</v>
      </c>
      <c r="AN143" s="75">
        <f t="shared" si="104"/>
        <v>3.4683018867924527E-2</v>
      </c>
      <c r="AO143" s="75">
        <f t="shared" si="105"/>
        <v>0.7646700336431651</v>
      </c>
      <c r="AP143" s="116">
        <f t="shared" si="106"/>
        <v>-3258408</v>
      </c>
      <c r="AQ143" s="116">
        <f t="shared" si="107"/>
        <v>-10794000</v>
      </c>
      <c r="AR143" s="116">
        <f t="shared" si="108"/>
        <v>-13250000</v>
      </c>
      <c r="AS143" s="116">
        <f t="shared" si="109"/>
        <v>-27302408</v>
      </c>
    </row>
    <row r="144" spans="1:45">
      <c r="A144" s="116" t="s">
        <v>117</v>
      </c>
      <c r="B144" s="370">
        <v>1459</v>
      </c>
      <c r="C144" s="370">
        <v>6655</v>
      </c>
      <c r="D144" s="370"/>
      <c r="E144" s="116">
        <f t="shared" si="82"/>
        <v>8114</v>
      </c>
      <c r="F144" s="116">
        <f t="shared" si="83"/>
        <v>1459000</v>
      </c>
      <c r="G144" s="116">
        <f t="shared" si="84"/>
        <v>6655000</v>
      </c>
      <c r="H144" s="116">
        <f t="shared" si="85"/>
        <v>0</v>
      </c>
      <c r="I144" s="116">
        <f t="shared" si="111"/>
        <v>8114000</v>
      </c>
      <c r="J144" s="116">
        <f>+'CY-CHD''S (ALL FUNDS)'!F142</f>
        <v>0</v>
      </c>
      <c r="K144" s="116">
        <f>+'CY-CHD''S (ALL FUNDS)'!G142</f>
        <v>0</v>
      </c>
      <c r="L144" s="116">
        <f>+'CY-CHD''S (ALL FUNDS)'!H142</f>
        <v>0</v>
      </c>
      <c r="M144" s="116">
        <f t="shared" si="86"/>
        <v>0</v>
      </c>
      <c r="N144" s="116"/>
      <c r="O144" s="116"/>
      <c r="P144" s="116"/>
      <c r="Q144" s="116">
        <f t="shared" si="87"/>
        <v>0</v>
      </c>
      <c r="R144" s="116">
        <f t="shared" si="88"/>
        <v>0</v>
      </c>
      <c r="S144" s="116">
        <f t="shared" si="89"/>
        <v>0</v>
      </c>
      <c r="T144" s="116">
        <f t="shared" si="90"/>
        <v>0</v>
      </c>
      <c r="U144" s="116">
        <f t="shared" si="91"/>
        <v>0</v>
      </c>
      <c r="V144" s="116">
        <f>+'CY-CHD''S (ALL FUNDS)'!J142</f>
        <v>0</v>
      </c>
      <c r="W144" s="116">
        <f>+'CY-CHD''S (ALL FUNDS)'!K142</f>
        <v>0</v>
      </c>
      <c r="X144" s="116">
        <f>+'CY-CHD''S (ALL FUNDS)'!L142</f>
        <v>0</v>
      </c>
      <c r="Y144" s="116">
        <f t="shared" si="92"/>
        <v>0</v>
      </c>
      <c r="Z144" s="116"/>
      <c r="AA144" s="116"/>
      <c r="AB144" s="116"/>
      <c r="AC144" s="116">
        <f t="shared" si="93"/>
        <v>0</v>
      </c>
      <c r="AD144" s="116">
        <f t="shared" si="94"/>
        <v>0</v>
      </c>
      <c r="AE144" s="116">
        <f t="shared" si="95"/>
        <v>0</v>
      </c>
      <c r="AF144" s="116">
        <f t="shared" si="96"/>
        <v>0</v>
      </c>
      <c r="AG144" s="116">
        <f t="shared" si="97"/>
        <v>0</v>
      </c>
      <c r="AH144" s="116">
        <f t="shared" si="98"/>
        <v>0</v>
      </c>
      <c r="AI144" s="116">
        <f t="shared" si="99"/>
        <v>0</v>
      </c>
      <c r="AJ144" s="116">
        <f t="shared" si="100"/>
        <v>0</v>
      </c>
      <c r="AK144" s="116">
        <f t="shared" si="101"/>
        <v>0</v>
      </c>
      <c r="AL144" s="75" t="str">
        <f t="shared" si="102"/>
        <v xml:space="preserve"> </v>
      </c>
      <c r="AM144" s="75" t="str">
        <f t="shared" si="103"/>
        <v xml:space="preserve"> </v>
      </c>
      <c r="AN144" s="75" t="str">
        <f t="shared" si="104"/>
        <v xml:space="preserve"> </v>
      </c>
      <c r="AO144" s="75" t="str">
        <f t="shared" si="105"/>
        <v xml:space="preserve"> </v>
      </c>
      <c r="AP144" s="116">
        <f t="shared" si="106"/>
        <v>1459000</v>
      </c>
      <c r="AQ144" s="116">
        <f t="shared" si="107"/>
        <v>6655000</v>
      </c>
      <c r="AR144" s="116">
        <f t="shared" si="108"/>
        <v>0</v>
      </c>
      <c r="AS144" s="116">
        <f t="shared" si="109"/>
        <v>8114000</v>
      </c>
    </row>
    <row r="145" spans="1:45" ht="38.25">
      <c r="A145" s="121" t="s">
        <v>118</v>
      </c>
      <c r="B145" s="370">
        <v>67171</v>
      </c>
      <c r="C145" s="370">
        <v>24782</v>
      </c>
      <c r="D145" s="370"/>
      <c r="E145" s="116">
        <f t="shared" si="82"/>
        <v>91953</v>
      </c>
      <c r="F145" s="116">
        <f t="shared" si="83"/>
        <v>67171000</v>
      </c>
      <c r="G145" s="116">
        <f t="shared" si="84"/>
        <v>24782000</v>
      </c>
      <c r="H145" s="116">
        <f t="shared" si="85"/>
        <v>0</v>
      </c>
      <c r="I145" s="116">
        <f t="shared" si="111"/>
        <v>91953000</v>
      </c>
      <c r="J145" s="116">
        <f>+'CY-CHD''S (ALL FUNDS)'!F143</f>
        <v>0</v>
      </c>
      <c r="K145" s="116">
        <f>+'CY-CHD''S (ALL FUNDS)'!G143</f>
        <v>0</v>
      </c>
      <c r="L145" s="116">
        <f>+'CY-CHD''S (ALL FUNDS)'!H143</f>
        <v>0</v>
      </c>
      <c r="M145" s="116">
        <f t="shared" si="86"/>
        <v>0</v>
      </c>
      <c r="N145" s="116">
        <f>+'CY-CHD''S (ALL FUNDS)'!F151</f>
        <v>1734000</v>
      </c>
      <c r="O145" s="116">
        <f>+'CY-CHD''S (ALL FUNDS)'!G151</f>
        <v>0</v>
      </c>
      <c r="P145" s="116">
        <f>+'CY-CHD''S (ALL FUNDS)'!H151</f>
        <v>0</v>
      </c>
      <c r="Q145" s="116">
        <f t="shared" si="87"/>
        <v>1734000</v>
      </c>
      <c r="R145" s="116">
        <f t="shared" si="88"/>
        <v>1734000</v>
      </c>
      <c r="S145" s="116">
        <f t="shared" si="89"/>
        <v>0</v>
      </c>
      <c r="T145" s="116">
        <f t="shared" si="90"/>
        <v>0</v>
      </c>
      <c r="U145" s="116">
        <f t="shared" si="91"/>
        <v>1734000</v>
      </c>
      <c r="V145" s="116">
        <f>+'CY-CHD''S (ALL FUNDS)'!J143</f>
        <v>0</v>
      </c>
      <c r="W145" s="116">
        <f>+'CY-CHD''S (ALL FUNDS)'!K143</f>
        <v>0</v>
      </c>
      <c r="X145" s="116">
        <f>+'CY-CHD''S (ALL FUNDS)'!L143</f>
        <v>0</v>
      </c>
      <c r="Y145" s="116">
        <f t="shared" si="92"/>
        <v>0</v>
      </c>
      <c r="Z145" s="116">
        <f>+'CY-CHD''S (ALL FUNDS)'!J151</f>
        <v>1657890.3900000001</v>
      </c>
      <c r="AA145" s="116">
        <f>+'CY-CHD''S (ALL FUNDS)'!K151</f>
        <v>0</v>
      </c>
      <c r="AB145" s="116">
        <f>+'CY-CHD''S (ALL FUNDS)'!L151</f>
        <v>0</v>
      </c>
      <c r="AC145" s="116">
        <f t="shared" si="93"/>
        <v>1657890.3900000001</v>
      </c>
      <c r="AD145" s="116">
        <f t="shared" si="94"/>
        <v>1657890.3900000001</v>
      </c>
      <c r="AE145" s="116">
        <f t="shared" si="95"/>
        <v>0</v>
      </c>
      <c r="AF145" s="116">
        <f t="shared" si="96"/>
        <v>0</v>
      </c>
      <c r="AG145" s="116">
        <f t="shared" si="97"/>
        <v>1657890.3900000001</v>
      </c>
      <c r="AH145" s="116">
        <f t="shared" si="98"/>
        <v>76109.60999999987</v>
      </c>
      <c r="AI145" s="116">
        <f t="shared" si="99"/>
        <v>0</v>
      </c>
      <c r="AJ145" s="116">
        <f t="shared" si="100"/>
        <v>0</v>
      </c>
      <c r="AK145" s="116">
        <f t="shared" si="101"/>
        <v>76109.60999999987</v>
      </c>
      <c r="AL145" s="75">
        <f t="shared" si="102"/>
        <v>0.95610749134948103</v>
      </c>
      <c r="AM145" s="75" t="str">
        <f t="shared" si="103"/>
        <v xml:space="preserve"> </v>
      </c>
      <c r="AN145" s="75" t="str">
        <f t="shared" si="104"/>
        <v xml:space="preserve"> </v>
      </c>
      <c r="AO145" s="75">
        <f t="shared" si="105"/>
        <v>0.95610749134948103</v>
      </c>
      <c r="AP145" s="116">
        <f t="shared" si="106"/>
        <v>67171000</v>
      </c>
      <c r="AQ145" s="116">
        <f t="shared" si="107"/>
        <v>24782000</v>
      </c>
      <c r="AR145" s="116">
        <f t="shared" si="108"/>
        <v>0</v>
      </c>
      <c r="AS145" s="116">
        <f t="shared" si="109"/>
        <v>91953000</v>
      </c>
    </row>
    <row r="146" spans="1:45">
      <c r="A146" s="116" t="s">
        <v>119</v>
      </c>
      <c r="B146" s="370">
        <v>0</v>
      </c>
      <c r="C146" s="370"/>
      <c r="D146" s="370"/>
      <c r="E146" s="116">
        <f t="shared" si="82"/>
        <v>0</v>
      </c>
      <c r="F146" s="116">
        <f t="shared" si="83"/>
        <v>0</v>
      </c>
      <c r="G146" s="116">
        <f t="shared" si="84"/>
        <v>0</v>
      </c>
      <c r="H146" s="116">
        <f t="shared" si="85"/>
        <v>0</v>
      </c>
      <c r="I146" s="116">
        <f t="shared" si="111"/>
        <v>0</v>
      </c>
      <c r="J146" s="116"/>
      <c r="K146" s="116"/>
      <c r="L146" s="116"/>
      <c r="M146" s="116">
        <f t="shared" si="86"/>
        <v>0</v>
      </c>
      <c r="N146" s="116"/>
      <c r="O146" s="116"/>
      <c r="P146" s="116"/>
      <c r="Q146" s="116">
        <f t="shared" si="87"/>
        <v>0</v>
      </c>
      <c r="R146" s="116">
        <f t="shared" si="88"/>
        <v>0</v>
      </c>
      <c r="S146" s="116">
        <f t="shared" si="89"/>
        <v>0</v>
      </c>
      <c r="T146" s="116">
        <f t="shared" si="90"/>
        <v>0</v>
      </c>
      <c r="U146" s="116">
        <f t="shared" si="91"/>
        <v>0</v>
      </c>
      <c r="V146" s="116"/>
      <c r="W146" s="116"/>
      <c r="X146" s="116"/>
      <c r="Y146" s="116">
        <f t="shared" si="92"/>
        <v>0</v>
      </c>
      <c r="Z146" s="116"/>
      <c r="AA146" s="116"/>
      <c r="AB146" s="116"/>
      <c r="AC146" s="116">
        <f t="shared" si="93"/>
        <v>0</v>
      </c>
      <c r="AD146" s="116">
        <f t="shared" si="94"/>
        <v>0</v>
      </c>
      <c r="AE146" s="116">
        <f t="shared" si="95"/>
        <v>0</v>
      </c>
      <c r="AF146" s="116">
        <f t="shared" si="96"/>
        <v>0</v>
      </c>
      <c r="AG146" s="116">
        <f t="shared" si="97"/>
        <v>0</v>
      </c>
      <c r="AH146" s="116">
        <f t="shared" si="98"/>
        <v>0</v>
      </c>
      <c r="AI146" s="116">
        <f t="shared" si="99"/>
        <v>0</v>
      </c>
      <c r="AJ146" s="116">
        <f t="shared" si="100"/>
        <v>0</v>
      </c>
      <c r="AK146" s="116">
        <f t="shared" si="101"/>
        <v>0</v>
      </c>
      <c r="AL146" s="75" t="str">
        <f t="shared" si="102"/>
        <v xml:space="preserve"> </v>
      </c>
      <c r="AM146" s="75" t="str">
        <f t="shared" si="103"/>
        <v xml:space="preserve"> </v>
      </c>
      <c r="AN146" s="75" t="str">
        <f t="shared" si="104"/>
        <v xml:space="preserve"> </v>
      </c>
      <c r="AO146" s="75" t="str">
        <f t="shared" si="105"/>
        <v xml:space="preserve"> </v>
      </c>
      <c r="AP146" s="116">
        <f t="shared" si="106"/>
        <v>0</v>
      </c>
      <c r="AQ146" s="116">
        <f t="shared" si="107"/>
        <v>0</v>
      </c>
      <c r="AR146" s="116">
        <f t="shared" si="108"/>
        <v>0</v>
      </c>
      <c r="AS146" s="116">
        <f t="shared" si="109"/>
        <v>0</v>
      </c>
    </row>
    <row r="147" spans="1:45" ht="38.25">
      <c r="A147" s="132" t="s">
        <v>125</v>
      </c>
      <c r="B147" s="370">
        <v>63039</v>
      </c>
      <c r="C147" s="370">
        <v>29776</v>
      </c>
      <c r="D147" s="370"/>
      <c r="E147" s="116">
        <f t="shared" si="82"/>
        <v>92815</v>
      </c>
      <c r="F147" s="116">
        <f t="shared" si="83"/>
        <v>63039000</v>
      </c>
      <c r="G147" s="116">
        <f t="shared" si="84"/>
        <v>29776000</v>
      </c>
      <c r="H147" s="116">
        <f t="shared" si="85"/>
        <v>0</v>
      </c>
      <c r="I147" s="116">
        <f t="shared" si="111"/>
        <v>92815000</v>
      </c>
      <c r="J147" s="116">
        <f>+'CY-CHD''S (ALL FUNDS)'!F168</f>
        <v>0</v>
      </c>
      <c r="K147" s="116">
        <f>+'CY-CHD''S (ALL FUNDS)'!G168</f>
        <v>0</v>
      </c>
      <c r="L147" s="116">
        <f>+'CY-CHD''S (ALL FUNDS)'!H168</f>
        <v>0</v>
      </c>
      <c r="M147" s="116">
        <f t="shared" si="86"/>
        <v>0</v>
      </c>
      <c r="N147" s="116">
        <f>+'CY-CHD''S (ALL FUNDS)'!F176</f>
        <v>267256064</v>
      </c>
      <c r="O147" s="116">
        <f>+'CY-CHD''S (ALL FUNDS)'!G176</f>
        <v>250701024</v>
      </c>
      <c r="P147" s="116">
        <f>+'CY-CHD''S (ALL FUNDS)'!H176</f>
        <v>208112840</v>
      </c>
      <c r="Q147" s="116">
        <f t="shared" si="87"/>
        <v>726069928</v>
      </c>
      <c r="R147" s="116">
        <f t="shared" si="88"/>
        <v>267256064</v>
      </c>
      <c r="S147" s="116">
        <f t="shared" si="89"/>
        <v>250701024</v>
      </c>
      <c r="T147" s="116">
        <f t="shared" si="90"/>
        <v>208112840</v>
      </c>
      <c r="U147" s="116">
        <f t="shared" si="91"/>
        <v>726069928</v>
      </c>
      <c r="V147" s="116">
        <f>+'CY-CHD''S (ALL FUNDS)'!J168</f>
        <v>0</v>
      </c>
      <c r="W147" s="116">
        <f>+'CY-CHD''S (ALL FUNDS)'!K168</f>
        <v>0</v>
      </c>
      <c r="X147" s="116">
        <f>+'CY-CHD''S (ALL FUNDS)'!L168</f>
        <v>0</v>
      </c>
      <c r="Y147" s="116">
        <f t="shared" si="92"/>
        <v>0</v>
      </c>
      <c r="Z147" s="116">
        <f>+'CY-CHD''S (ALL FUNDS)'!J176</f>
        <v>267217563.69</v>
      </c>
      <c r="AA147" s="116">
        <f>+'CY-CHD''S (ALL FUNDS)'!K176</f>
        <v>223899627.83999997</v>
      </c>
      <c r="AB147" s="116">
        <f>+'CY-CHD''S (ALL FUNDS)'!L176</f>
        <v>98316190.359999999</v>
      </c>
      <c r="AC147" s="116">
        <f t="shared" si="93"/>
        <v>589433381.88999999</v>
      </c>
      <c r="AD147" s="116">
        <f t="shared" si="94"/>
        <v>267217563.69</v>
      </c>
      <c r="AE147" s="116">
        <f t="shared" si="95"/>
        <v>223899627.83999997</v>
      </c>
      <c r="AF147" s="116">
        <f t="shared" si="96"/>
        <v>98316190.359999999</v>
      </c>
      <c r="AG147" s="116">
        <f t="shared" si="97"/>
        <v>589433381.88999999</v>
      </c>
      <c r="AH147" s="116">
        <f t="shared" si="98"/>
        <v>38500.310000002384</v>
      </c>
      <c r="AI147" s="116">
        <f t="shared" si="99"/>
        <v>26801396.160000026</v>
      </c>
      <c r="AJ147" s="116">
        <f t="shared" si="100"/>
        <v>109796649.64</v>
      </c>
      <c r="AK147" s="116">
        <f t="shared" si="101"/>
        <v>136636546.11000001</v>
      </c>
      <c r="AL147" s="75">
        <f t="shared" si="102"/>
        <v>0.99985594223972407</v>
      </c>
      <c r="AM147" s="75">
        <f t="shared" si="103"/>
        <v>0.89309418951555608</v>
      </c>
      <c r="AN147" s="75">
        <f t="shared" si="104"/>
        <v>0.47241770551014534</v>
      </c>
      <c r="AO147" s="75">
        <f t="shared" si="105"/>
        <v>0.81181351707214622</v>
      </c>
      <c r="AP147" s="116">
        <f t="shared" si="106"/>
        <v>63039000</v>
      </c>
      <c r="AQ147" s="116">
        <f t="shared" si="107"/>
        <v>29776000</v>
      </c>
      <c r="AR147" s="116">
        <f t="shared" si="108"/>
        <v>0</v>
      </c>
      <c r="AS147" s="116">
        <f t="shared" si="109"/>
        <v>92815000</v>
      </c>
    </row>
    <row r="148" spans="1:45" ht="38.25">
      <c r="A148" s="132" t="s">
        <v>126</v>
      </c>
      <c r="B148" s="370">
        <v>96794</v>
      </c>
      <c r="C148" s="370">
        <v>37644</v>
      </c>
      <c r="D148" s="370"/>
      <c r="E148" s="116">
        <f t="shared" si="82"/>
        <v>134438</v>
      </c>
      <c r="F148" s="116">
        <f t="shared" si="83"/>
        <v>96794000</v>
      </c>
      <c r="G148" s="116">
        <f t="shared" si="84"/>
        <v>37644000</v>
      </c>
      <c r="H148" s="116">
        <f t="shared" si="85"/>
        <v>0</v>
      </c>
      <c r="I148" s="116">
        <f t="shared" si="111"/>
        <v>134438000</v>
      </c>
      <c r="J148" s="116">
        <f>+'CY-CHD''S (ALL FUNDS)'!F156</f>
        <v>0</v>
      </c>
      <c r="K148" s="116">
        <f>+'CY-CHD''S (ALL FUNDS)'!G156</f>
        <v>0</v>
      </c>
      <c r="L148" s="116">
        <f>+'CY-CHD''S (ALL FUNDS)'!H156</f>
        <v>0</v>
      </c>
      <c r="M148" s="116">
        <f t="shared" si="86"/>
        <v>0</v>
      </c>
      <c r="N148" s="116">
        <f>+'CY-CHD''S (ALL FUNDS)'!F164</f>
        <v>2335000</v>
      </c>
      <c r="O148" s="116">
        <f>+'CY-CHD''S (ALL FUNDS)'!G164</f>
        <v>250000</v>
      </c>
      <c r="P148" s="116">
        <f>+'CY-CHD''S (ALL FUNDS)'!H164</f>
        <v>0</v>
      </c>
      <c r="Q148" s="116">
        <f t="shared" si="87"/>
        <v>2585000</v>
      </c>
      <c r="R148" s="116">
        <f t="shared" si="88"/>
        <v>2335000</v>
      </c>
      <c r="S148" s="116">
        <f t="shared" si="89"/>
        <v>250000</v>
      </c>
      <c r="T148" s="116">
        <f t="shared" si="90"/>
        <v>0</v>
      </c>
      <c r="U148" s="116">
        <f t="shared" si="91"/>
        <v>2585000</v>
      </c>
      <c r="V148" s="116">
        <f>+'CY-CHD''S (ALL FUNDS)'!J156</f>
        <v>0</v>
      </c>
      <c r="W148" s="116">
        <f>+'CY-CHD''S (ALL FUNDS)'!K156</f>
        <v>0</v>
      </c>
      <c r="X148" s="116">
        <f>+'CY-CHD''S (ALL FUNDS)'!L156</f>
        <v>0</v>
      </c>
      <c r="Y148" s="116">
        <f t="shared" si="92"/>
        <v>0</v>
      </c>
      <c r="Z148" s="116">
        <f>+'CY-CHD''S (ALL FUNDS)'!J164</f>
        <v>2335000</v>
      </c>
      <c r="AA148" s="116">
        <f>+'CY-CHD''S (ALL FUNDS)'!K164</f>
        <v>250000</v>
      </c>
      <c r="AB148" s="116">
        <f>+'CY-CHD''S (ALL FUNDS)'!L164</f>
        <v>0</v>
      </c>
      <c r="AC148" s="116">
        <f t="shared" si="93"/>
        <v>2585000</v>
      </c>
      <c r="AD148" s="116">
        <f t="shared" si="94"/>
        <v>2335000</v>
      </c>
      <c r="AE148" s="116">
        <f t="shared" si="95"/>
        <v>250000</v>
      </c>
      <c r="AF148" s="116">
        <f t="shared" si="96"/>
        <v>0</v>
      </c>
      <c r="AG148" s="116">
        <f t="shared" si="97"/>
        <v>2585000</v>
      </c>
      <c r="AH148" s="116">
        <f t="shared" si="98"/>
        <v>0</v>
      </c>
      <c r="AI148" s="116">
        <f t="shared" si="99"/>
        <v>0</v>
      </c>
      <c r="AJ148" s="116">
        <f t="shared" si="100"/>
        <v>0</v>
      </c>
      <c r="AK148" s="116">
        <f t="shared" si="101"/>
        <v>0</v>
      </c>
      <c r="AL148" s="75">
        <f t="shared" si="102"/>
        <v>1</v>
      </c>
      <c r="AM148" s="75">
        <f t="shared" si="103"/>
        <v>1</v>
      </c>
      <c r="AN148" s="75" t="str">
        <f t="shared" si="104"/>
        <v xml:space="preserve"> </v>
      </c>
      <c r="AO148" s="75">
        <f t="shared" si="105"/>
        <v>1</v>
      </c>
      <c r="AP148" s="116">
        <f t="shared" si="106"/>
        <v>96794000</v>
      </c>
      <c r="AQ148" s="116">
        <f t="shared" si="107"/>
        <v>37644000</v>
      </c>
      <c r="AR148" s="116">
        <f t="shared" si="108"/>
        <v>0</v>
      </c>
      <c r="AS148" s="116">
        <f t="shared" si="109"/>
        <v>134438000</v>
      </c>
    </row>
    <row r="149" spans="1:45" ht="38.25">
      <c r="A149" s="132" t="s">
        <v>127</v>
      </c>
      <c r="B149" s="370">
        <v>89325</v>
      </c>
      <c r="C149" s="370">
        <v>25873</v>
      </c>
      <c r="D149" s="370"/>
      <c r="E149" s="116">
        <f t="shared" si="82"/>
        <v>115198</v>
      </c>
      <c r="F149" s="116">
        <f t="shared" si="83"/>
        <v>89325000</v>
      </c>
      <c r="G149" s="116">
        <f t="shared" si="84"/>
        <v>25873000</v>
      </c>
      <c r="H149" s="116">
        <f t="shared" si="85"/>
        <v>0</v>
      </c>
      <c r="I149" s="116">
        <f t="shared" si="111"/>
        <v>115198000</v>
      </c>
      <c r="J149" s="116">
        <f>+'CY-CHD''S (ALL FUNDS)'!F180</f>
        <v>53364594</v>
      </c>
      <c r="K149" s="116">
        <f>+'CY-CHD''S (ALL FUNDS)'!G180</f>
        <v>8450000</v>
      </c>
      <c r="L149" s="116">
        <f>+'CY-CHD''S (ALL FUNDS)'!H180</f>
        <v>0</v>
      </c>
      <c r="M149" s="116">
        <f t="shared" si="86"/>
        <v>61814594</v>
      </c>
      <c r="N149" s="116">
        <f>+'CY-CHD''S (ALL FUNDS)'!F188</f>
        <v>86374960</v>
      </c>
      <c r="O149" s="116">
        <f>+'CY-CHD''S (ALL FUNDS)'!G188</f>
        <v>37404000</v>
      </c>
      <c r="P149" s="116">
        <f>+'CY-CHD''S (ALL FUNDS)'!H188</f>
        <v>0</v>
      </c>
      <c r="Q149" s="116">
        <f t="shared" si="87"/>
        <v>123778960</v>
      </c>
      <c r="R149" s="116">
        <f t="shared" si="88"/>
        <v>139739554</v>
      </c>
      <c r="S149" s="116">
        <f t="shared" si="89"/>
        <v>45854000</v>
      </c>
      <c r="T149" s="116">
        <f t="shared" si="90"/>
        <v>0</v>
      </c>
      <c r="U149" s="116">
        <f t="shared" si="91"/>
        <v>185593554</v>
      </c>
      <c r="V149" s="116">
        <f>+'CY-CHD''S (ALL FUNDS)'!J180</f>
        <v>53288484.390000001</v>
      </c>
      <c r="W149" s="116">
        <f>+'CY-CHD''S (ALL FUNDS)'!K180</f>
        <v>7956659.2400000002</v>
      </c>
      <c r="X149" s="116">
        <f>+'CY-CHD''S (ALL FUNDS)'!L180</f>
        <v>0</v>
      </c>
      <c r="Y149" s="116">
        <f t="shared" si="92"/>
        <v>61245143.630000003</v>
      </c>
      <c r="Z149" s="116">
        <f>+'CY-CHD''S (ALL FUNDS)'!J188</f>
        <v>86374960</v>
      </c>
      <c r="AA149" s="116">
        <f>+'CY-CHD''S (ALL FUNDS)'!K188</f>
        <v>33570387.800000004</v>
      </c>
      <c r="AB149" s="116">
        <f>+'CY-CHD''S (ALL FUNDS)'!L188</f>
        <v>0</v>
      </c>
      <c r="AC149" s="116">
        <f t="shared" si="93"/>
        <v>119945347.80000001</v>
      </c>
      <c r="AD149" s="116">
        <f t="shared" si="94"/>
        <v>139663444.38999999</v>
      </c>
      <c r="AE149" s="116">
        <f t="shared" si="95"/>
        <v>41527047.040000007</v>
      </c>
      <c r="AF149" s="116">
        <f t="shared" si="96"/>
        <v>0</v>
      </c>
      <c r="AG149" s="116">
        <f t="shared" si="97"/>
        <v>181190491.43000001</v>
      </c>
      <c r="AH149" s="116">
        <f t="shared" si="98"/>
        <v>76109.610000014305</v>
      </c>
      <c r="AI149" s="116">
        <f t="shared" si="99"/>
        <v>4326952.9599999934</v>
      </c>
      <c r="AJ149" s="116">
        <f t="shared" si="100"/>
        <v>0</v>
      </c>
      <c r="AK149" s="116">
        <f t="shared" si="101"/>
        <v>4403062.5700000077</v>
      </c>
      <c r="AL149" s="75">
        <f t="shared" si="102"/>
        <v>0.99945534669446556</v>
      </c>
      <c r="AM149" s="75">
        <f t="shared" si="103"/>
        <v>0.90563630304880727</v>
      </c>
      <c r="AN149" s="75" t="str">
        <f t="shared" si="104"/>
        <v xml:space="preserve"> </v>
      </c>
      <c r="AO149" s="75">
        <f t="shared" si="105"/>
        <v>0.97627577857580117</v>
      </c>
      <c r="AP149" s="116">
        <f t="shared" si="106"/>
        <v>35960406</v>
      </c>
      <c r="AQ149" s="116">
        <f t="shared" si="107"/>
        <v>17423000</v>
      </c>
      <c r="AR149" s="116">
        <f t="shared" si="108"/>
        <v>0</v>
      </c>
      <c r="AS149" s="116">
        <f t="shared" si="109"/>
        <v>53383406</v>
      </c>
    </row>
    <row r="150" spans="1:45">
      <c r="A150" s="122"/>
      <c r="B150" s="370"/>
      <c r="C150" s="370"/>
      <c r="D150" s="370"/>
      <c r="E150" s="116">
        <f t="shared" si="82"/>
        <v>0</v>
      </c>
      <c r="F150" s="116"/>
      <c r="G150" s="116"/>
      <c r="H150" s="116"/>
      <c r="I150" s="116">
        <f t="shared" si="111"/>
        <v>0</v>
      </c>
      <c r="J150" s="116"/>
      <c r="K150" s="116"/>
      <c r="L150" s="116"/>
      <c r="M150" s="116">
        <f t="shared" si="86"/>
        <v>0</v>
      </c>
      <c r="N150" s="116"/>
      <c r="O150" s="116"/>
      <c r="P150" s="116"/>
      <c r="Q150" s="116">
        <f t="shared" si="87"/>
        <v>0</v>
      </c>
      <c r="R150" s="116">
        <f t="shared" si="88"/>
        <v>0</v>
      </c>
      <c r="S150" s="116">
        <f t="shared" si="89"/>
        <v>0</v>
      </c>
      <c r="T150" s="116">
        <f t="shared" si="90"/>
        <v>0</v>
      </c>
      <c r="U150" s="116">
        <f t="shared" si="91"/>
        <v>0</v>
      </c>
      <c r="V150" s="116"/>
      <c r="W150" s="116"/>
      <c r="X150" s="116"/>
      <c r="Y150" s="116">
        <f t="shared" si="92"/>
        <v>0</v>
      </c>
      <c r="Z150" s="116"/>
      <c r="AA150" s="116"/>
      <c r="AB150" s="116"/>
      <c r="AC150" s="116">
        <f t="shared" si="93"/>
        <v>0</v>
      </c>
      <c r="AD150" s="116">
        <f t="shared" si="94"/>
        <v>0</v>
      </c>
      <c r="AE150" s="116">
        <f t="shared" si="95"/>
        <v>0</v>
      </c>
      <c r="AF150" s="116">
        <f t="shared" si="96"/>
        <v>0</v>
      </c>
      <c r="AG150" s="116">
        <f t="shared" si="97"/>
        <v>0</v>
      </c>
      <c r="AH150" s="116">
        <f t="shared" si="98"/>
        <v>0</v>
      </c>
      <c r="AI150" s="116">
        <f t="shared" si="99"/>
        <v>0</v>
      </c>
      <c r="AJ150" s="116">
        <f t="shared" si="100"/>
        <v>0</v>
      </c>
      <c r="AK150" s="116">
        <f t="shared" si="101"/>
        <v>0</v>
      </c>
      <c r="AL150" s="75" t="str">
        <f t="shared" si="102"/>
        <v xml:space="preserve"> </v>
      </c>
      <c r="AM150" s="75" t="str">
        <f t="shared" si="103"/>
        <v xml:space="preserve"> </v>
      </c>
      <c r="AN150" s="75" t="str">
        <f t="shared" si="104"/>
        <v xml:space="preserve"> </v>
      </c>
      <c r="AO150" s="75" t="str">
        <f t="shared" si="105"/>
        <v xml:space="preserve"> </v>
      </c>
      <c r="AP150" s="116">
        <f t="shared" si="106"/>
        <v>0</v>
      </c>
      <c r="AQ150" s="116">
        <f t="shared" si="107"/>
        <v>0</v>
      </c>
      <c r="AR150" s="116">
        <f t="shared" si="108"/>
        <v>0</v>
      </c>
      <c r="AS150" s="116">
        <f t="shared" si="109"/>
        <v>0</v>
      </c>
    </row>
    <row r="151" spans="1:45" s="127" customFormat="1">
      <c r="A151" s="134" t="s">
        <v>128</v>
      </c>
      <c r="B151" s="381">
        <f>SUM(B152:B159)</f>
        <v>293910</v>
      </c>
      <c r="C151" s="381">
        <f>SUM(C152:C159)</f>
        <v>146203</v>
      </c>
      <c r="D151" s="381">
        <f>SUM(D152:D159)</f>
        <v>0</v>
      </c>
      <c r="E151" s="116">
        <f t="shared" si="82"/>
        <v>440113</v>
      </c>
      <c r="F151" s="126">
        <f>SUM(F152:F159)</f>
        <v>293910000</v>
      </c>
      <c r="G151" s="126">
        <f t="shared" ref="G151:AK151" si="112">SUM(G152:G159)</f>
        <v>146203000</v>
      </c>
      <c r="H151" s="126">
        <f t="shared" si="112"/>
        <v>0</v>
      </c>
      <c r="I151" s="126">
        <f t="shared" si="112"/>
        <v>440113000</v>
      </c>
      <c r="J151" s="126">
        <f t="shared" si="112"/>
        <v>58935146.590000004</v>
      </c>
      <c r="K151" s="126">
        <f t="shared" si="112"/>
        <v>105113064</v>
      </c>
      <c r="L151" s="126">
        <f t="shared" si="112"/>
        <v>146770000</v>
      </c>
      <c r="M151" s="126">
        <f t="shared" si="112"/>
        <v>310818210.59000003</v>
      </c>
      <c r="N151" s="126">
        <f t="shared" si="112"/>
        <v>84094435</v>
      </c>
      <c r="O151" s="126">
        <f t="shared" si="112"/>
        <v>192125490</v>
      </c>
      <c r="P151" s="126">
        <f t="shared" si="112"/>
        <v>166591340</v>
      </c>
      <c r="Q151" s="126">
        <f t="shared" si="112"/>
        <v>442811265</v>
      </c>
      <c r="R151" s="126">
        <f t="shared" si="112"/>
        <v>143029581.59</v>
      </c>
      <c r="S151" s="126">
        <f t="shared" si="112"/>
        <v>297238554</v>
      </c>
      <c r="T151" s="126">
        <f t="shared" si="112"/>
        <v>313361340</v>
      </c>
      <c r="U151" s="126">
        <f t="shared" si="112"/>
        <v>753629475.59000003</v>
      </c>
      <c r="V151" s="126">
        <f t="shared" si="112"/>
        <v>58695143.280000001</v>
      </c>
      <c r="W151" s="126">
        <f t="shared" si="112"/>
        <v>85952587.379999995</v>
      </c>
      <c r="X151" s="126">
        <f t="shared" si="112"/>
        <v>97685300.359999999</v>
      </c>
      <c r="Y151" s="126">
        <f t="shared" si="112"/>
        <v>242333031.02000004</v>
      </c>
      <c r="Z151" s="126">
        <f t="shared" si="112"/>
        <v>84094435</v>
      </c>
      <c r="AA151" s="126">
        <f t="shared" si="112"/>
        <v>118672939.17999998</v>
      </c>
      <c r="AB151" s="126">
        <f t="shared" si="112"/>
        <v>10571340</v>
      </c>
      <c r="AC151" s="126">
        <f t="shared" si="112"/>
        <v>213338714.17999998</v>
      </c>
      <c r="AD151" s="126">
        <f t="shared" si="112"/>
        <v>142789578.28000003</v>
      </c>
      <c r="AE151" s="126">
        <f t="shared" si="112"/>
        <v>204625526.56</v>
      </c>
      <c r="AF151" s="126">
        <f t="shared" si="112"/>
        <v>108256640.36</v>
      </c>
      <c r="AG151" s="126">
        <f t="shared" si="112"/>
        <v>455671745.20000005</v>
      </c>
      <c r="AH151" s="126">
        <f t="shared" si="112"/>
        <v>240003.30999999284</v>
      </c>
      <c r="AI151" s="126">
        <f t="shared" si="112"/>
        <v>92613027.440000013</v>
      </c>
      <c r="AJ151" s="126">
        <f t="shared" si="112"/>
        <v>205104699.63999999</v>
      </c>
      <c r="AK151" s="126">
        <f t="shared" si="112"/>
        <v>297957730.38999999</v>
      </c>
      <c r="AL151" s="75">
        <f t="shared" si="102"/>
        <v>0.99832200229258905</v>
      </c>
      <c r="AM151" s="75">
        <f t="shared" si="103"/>
        <v>0.6884218880973294</v>
      </c>
      <c r="AN151" s="75">
        <f t="shared" si="104"/>
        <v>0.34546903699097026</v>
      </c>
      <c r="AO151" s="75">
        <f t="shared" si="105"/>
        <v>0.60463630996288276</v>
      </c>
      <c r="AP151" s="116">
        <f t="shared" si="106"/>
        <v>234974853.41</v>
      </c>
      <c r="AQ151" s="116">
        <f t="shared" si="107"/>
        <v>41089936</v>
      </c>
      <c r="AR151" s="116">
        <f t="shared" si="108"/>
        <v>-146770000</v>
      </c>
      <c r="AS151" s="116">
        <f t="shared" si="109"/>
        <v>129294789.40999997</v>
      </c>
    </row>
    <row r="152" spans="1:45" ht="25.5">
      <c r="A152" s="121" t="s">
        <v>116</v>
      </c>
      <c r="B152" s="370">
        <v>22315</v>
      </c>
      <c r="C152" s="370">
        <v>5637</v>
      </c>
      <c r="D152" s="370"/>
      <c r="E152" s="116">
        <f t="shared" si="82"/>
        <v>27952</v>
      </c>
      <c r="F152" s="116">
        <f t="shared" si="83"/>
        <v>22315000</v>
      </c>
      <c r="G152" s="116">
        <f t="shared" si="84"/>
        <v>5637000</v>
      </c>
      <c r="H152" s="116">
        <f t="shared" si="85"/>
        <v>0</v>
      </c>
      <c r="I152" s="116">
        <f t="shared" si="111"/>
        <v>27952000</v>
      </c>
      <c r="J152" s="116">
        <f>+'CY-CHD''S (ALL FUNDS)'!F75</f>
        <v>13163000</v>
      </c>
      <c r="K152" s="116">
        <f>+'CY-CHD''S (ALL FUNDS)'!G75</f>
        <v>0</v>
      </c>
      <c r="L152" s="116">
        <f>+'CY-CHD''S (ALL FUNDS)'!H75</f>
        <v>0</v>
      </c>
      <c r="M152" s="116">
        <f t="shared" si="86"/>
        <v>13163000</v>
      </c>
      <c r="N152" s="116"/>
      <c r="O152" s="116"/>
      <c r="P152" s="116"/>
      <c r="Q152" s="116">
        <f t="shared" si="87"/>
        <v>0</v>
      </c>
      <c r="R152" s="116">
        <f t="shared" si="88"/>
        <v>13163000</v>
      </c>
      <c r="S152" s="116">
        <f t="shared" si="89"/>
        <v>0</v>
      </c>
      <c r="T152" s="116">
        <f t="shared" si="90"/>
        <v>0</v>
      </c>
      <c r="U152" s="116">
        <f t="shared" si="91"/>
        <v>13163000</v>
      </c>
      <c r="V152" s="116">
        <f>+'CY-CHD''S (ALL FUNDS)'!J75</f>
        <v>13163000</v>
      </c>
      <c r="W152" s="116">
        <f>+'CY-CHD''S (ALL FUNDS)'!K75</f>
        <v>0</v>
      </c>
      <c r="X152" s="116">
        <f>+'CY-CHD''S (ALL FUNDS)'!L75</f>
        <v>0</v>
      </c>
      <c r="Y152" s="116">
        <f t="shared" si="92"/>
        <v>13163000</v>
      </c>
      <c r="Z152" s="116"/>
      <c r="AA152" s="116"/>
      <c r="AB152" s="116"/>
      <c r="AC152" s="116">
        <f t="shared" si="93"/>
        <v>0</v>
      </c>
      <c r="AD152" s="116">
        <f t="shared" si="94"/>
        <v>13163000</v>
      </c>
      <c r="AE152" s="116">
        <f t="shared" si="95"/>
        <v>0</v>
      </c>
      <c r="AF152" s="116">
        <f t="shared" si="96"/>
        <v>0</v>
      </c>
      <c r="AG152" s="116">
        <f t="shared" si="97"/>
        <v>13163000</v>
      </c>
      <c r="AH152" s="116">
        <f t="shared" si="98"/>
        <v>0</v>
      </c>
      <c r="AI152" s="116">
        <f t="shared" si="99"/>
        <v>0</v>
      </c>
      <c r="AJ152" s="116">
        <f t="shared" si="100"/>
        <v>0</v>
      </c>
      <c r="AK152" s="116">
        <f t="shared" si="101"/>
        <v>0</v>
      </c>
      <c r="AL152" s="75">
        <f t="shared" si="102"/>
        <v>1</v>
      </c>
      <c r="AM152" s="75" t="str">
        <f t="shared" si="103"/>
        <v xml:space="preserve"> </v>
      </c>
      <c r="AN152" s="75" t="str">
        <f t="shared" si="104"/>
        <v xml:space="preserve"> </v>
      </c>
      <c r="AO152" s="75">
        <f t="shared" si="105"/>
        <v>1</v>
      </c>
      <c r="AP152" s="116">
        <f t="shared" si="106"/>
        <v>9152000</v>
      </c>
      <c r="AQ152" s="116">
        <f t="shared" si="107"/>
        <v>5637000</v>
      </c>
      <c r="AR152" s="116">
        <f t="shared" si="108"/>
        <v>0</v>
      </c>
      <c r="AS152" s="116">
        <f t="shared" si="109"/>
        <v>14789000</v>
      </c>
    </row>
    <row r="153" spans="1:45">
      <c r="A153" s="116" t="s">
        <v>117</v>
      </c>
      <c r="B153" s="370">
        <v>0</v>
      </c>
      <c r="C153" s="370">
        <v>5015</v>
      </c>
      <c r="D153" s="370"/>
      <c r="E153" s="116">
        <f t="shared" si="82"/>
        <v>5015</v>
      </c>
      <c r="F153" s="116">
        <f t="shared" si="83"/>
        <v>0</v>
      </c>
      <c r="G153" s="116">
        <f t="shared" si="84"/>
        <v>5015000</v>
      </c>
      <c r="H153" s="116">
        <f t="shared" si="85"/>
        <v>0</v>
      </c>
      <c r="I153" s="116">
        <f t="shared" si="111"/>
        <v>5015000</v>
      </c>
      <c r="J153" s="116">
        <f>+'CY-CHD''S (ALL FUNDS)'!F76</f>
        <v>1295309</v>
      </c>
      <c r="K153" s="116">
        <f>+'CY-CHD''S (ALL FUNDS)'!G76</f>
        <v>0</v>
      </c>
      <c r="L153" s="116">
        <f>+'CY-CHD''S (ALL FUNDS)'!H76</f>
        <v>0</v>
      </c>
      <c r="M153" s="116">
        <f t="shared" si="86"/>
        <v>1295309</v>
      </c>
      <c r="N153" s="116"/>
      <c r="O153" s="116"/>
      <c r="P153" s="116"/>
      <c r="Q153" s="116">
        <f t="shared" si="87"/>
        <v>0</v>
      </c>
      <c r="R153" s="116">
        <f t="shared" si="88"/>
        <v>1295309</v>
      </c>
      <c r="S153" s="116">
        <f t="shared" si="89"/>
        <v>0</v>
      </c>
      <c r="T153" s="116">
        <f t="shared" si="90"/>
        <v>0</v>
      </c>
      <c r="U153" s="116">
        <f t="shared" si="91"/>
        <v>1295309</v>
      </c>
      <c r="V153" s="116">
        <f>+'CY-CHD''S (ALL FUNDS)'!J76</f>
        <v>1295307.51</v>
      </c>
      <c r="W153" s="116">
        <f>+'CY-CHD''S (ALL FUNDS)'!K76</f>
        <v>0</v>
      </c>
      <c r="X153" s="116">
        <f>+'CY-CHD''S (ALL FUNDS)'!L76</f>
        <v>0</v>
      </c>
      <c r="Y153" s="116">
        <f t="shared" si="92"/>
        <v>1295307.51</v>
      </c>
      <c r="Z153" s="116"/>
      <c r="AA153" s="116"/>
      <c r="AB153" s="116"/>
      <c r="AC153" s="116">
        <f t="shared" si="93"/>
        <v>0</v>
      </c>
      <c r="AD153" s="116">
        <f t="shared" si="94"/>
        <v>1295307.51</v>
      </c>
      <c r="AE153" s="116">
        <f t="shared" si="95"/>
        <v>0</v>
      </c>
      <c r="AF153" s="116">
        <f t="shared" si="96"/>
        <v>0</v>
      </c>
      <c r="AG153" s="116">
        <f t="shared" si="97"/>
        <v>1295307.51</v>
      </c>
      <c r="AH153" s="116">
        <f t="shared" si="98"/>
        <v>1.4899999999906868</v>
      </c>
      <c r="AI153" s="116">
        <f t="shared" si="99"/>
        <v>0</v>
      </c>
      <c r="AJ153" s="116">
        <f t="shared" si="100"/>
        <v>0</v>
      </c>
      <c r="AK153" s="116">
        <f t="shared" si="101"/>
        <v>1.4899999999906868</v>
      </c>
      <c r="AL153" s="75">
        <f t="shared" si="102"/>
        <v>0.99999884969532371</v>
      </c>
      <c r="AM153" s="75" t="str">
        <f t="shared" si="103"/>
        <v xml:space="preserve"> </v>
      </c>
      <c r="AN153" s="75" t="str">
        <f t="shared" si="104"/>
        <v xml:space="preserve"> </v>
      </c>
      <c r="AO153" s="75">
        <f t="shared" si="105"/>
        <v>0.99999884969532371</v>
      </c>
      <c r="AP153" s="116">
        <f t="shared" si="106"/>
        <v>-1295309</v>
      </c>
      <c r="AQ153" s="116">
        <f t="shared" si="107"/>
        <v>5015000</v>
      </c>
      <c r="AR153" s="116">
        <f t="shared" si="108"/>
        <v>0</v>
      </c>
      <c r="AS153" s="116">
        <f t="shared" si="109"/>
        <v>3719691</v>
      </c>
    </row>
    <row r="154" spans="1:45" ht="38.25">
      <c r="A154" s="121" t="s">
        <v>118</v>
      </c>
      <c r="B154" s="370">
        <v>41445</v>
      </c>
      <c r="C154" s="370">
        <v>23978</v>
      </c>
      <c r="D154" s="370"/>
      <c r="E154" s="116">
        <f t="shared" si="82"/>
        <v>65423</v>
      </c>
      <c r="F154" s="116">
        <f t="shared" si="83"/>
        <v>41445000</v>
      </c>
      <c r="G154" s="116">
        <f t="shared" si="84"/>
        <v>23978000</v>
      </c>
      <c r="H154" s="116">
        <f t="shared" si="85"/>
        <v>0</v>
      </c>
      <c r="I154" s="116">
        <f t="shared" si="111"/>
        <v>65423000</v>
      </c>
      <c r="J154" s="116">
        <f>+'CY-CHD''S (ALL FUNDS)'!F77</f>
        <v>0</v>
      </c>
      <c r="K154" s="116">
        <f>+'CY-CHD''S (ALL FUNDS)'!G77</f>
        <v>1200000</v>
      </c>
      <c r="L154" s="116">
        <f>+'CY-CHD''S (ALL FUNDS)'!H77</f>
        <v>0</v>
      </c>
      <c r="M154" s="116">
        <f t="shared" si="86"/>
        <v>1200000</v>
      </c>
      <c r="N154" s="116">
        <f>+'CY-CHD''S (ALL FUNDS)'!F85</f>
        <v>0</v>
      </c>
      <c r="O154" s="116">
        <f>+'CY-CHD''S (ALL FUNDS)'!G85</f>
        <v>149966830</v>
      </c>
      <c r="P154" s="116">
        <f>+'CY-CHD''S (ALL FUNDS)'!H85</f>
        <v>166420000</v>
      </c>
      <c r="Q154" s="116">
        <f t="shared" si="87"/>
        <v>316386830</v>
      </c>
      <c r="R154" s="116">
        <f t="shared" si="88"/>
        <v>0</v>
      </c>
      <c r="S154" s="116">
        <f t="shared" si="89"/>
        <v>151166830</v>
      </c>
      <c r="T154" s="116">
        <f t="shared" si="90"/>
        <v>166420000</v>
      </c>
      <c r="U154" s="116">
        <f t="shared" si="91"/>
        <v>317586830</v>
      </c>
      <c r="V154" s="116">
        <f>+'CY-CHD''S (ALL FUNDS)'!J77</f>
        <v>0</v>
      </c>
      <c r="W154" s="116">
        <f>+'CY-CHD''S (ALL FUNDS)'!K77</f>
        <v>355538.89</v>
      </c>
      <c r="X154" s="116">
        <f>+'CY-CHD''S (ALL FUNDS)'!L77</f>
        <v>0</v>
      </c>
      <c r="Y154" s="116">
        <f t="shared" si="92"/>
        <v>355538.89</v>
      </c>
      <c r="Z154" s="116">
        <f>+'CY-CHD''S (ALL FUNDS)'!J85</f>
        <v>0</v>
      </c>
      <c r="AA154" s="116">
        <f>+'CY-CHD''S (ALL FUNDS)'!K85</f>
        <v>78038321.109999985</v>
      </c>
      <c r="AB154" s="116">
        <f>+'CY-CHD''S (ALL FUNDS)'!L85</f>
        <v>10400000</v>
      </c>
      <c r="AC154" s="116">
        <f t="shared" si="93"/>
        <v>88438321.109999985</v>
      </c>
      <c r="AD154" s="116">
        <f t="shared" si="94"/>
        <v>0</v>
      </c>
      <c r="AE154" s="116">
        <f t="shared" si="95"/>
        <v>78393859.999999985</v>
      </c>
      <c r="AF154" s="116">
        <f t="shared" si="96"/>
        <v>10400000</v>
      </c>
      <c r="AG154" s="116">
        <f t="shared" si="97"/>
        <v>88793859.999999985</v>
      </c>
      <c r="AH154" s="116">
        <f t="shared" si="98"/>
        <v>0</v>
      </c>
      <c r="AI154" s="116">
        <f t="shared" si="99"/>
        <v>72772970.000000015</v>
      </c>
      <c r="AJ154" s="116">
        <f t="shared" si="100"/>
        <v>156020000</v>
      </c>
      <c r="AK154" s="116">
        <f t="shared" si="101"/>
        <v>228792970</v>
      </c>
      <c r="AL154" s="75" t="str">
        <f t="shared" si="102"/>
        <v xml:space="preserve"> </v>
      </c>
      <c r="AM154" s="75">
        <f t="shared" si="103"/>
        <v>0.51859167781715065</v>
      </c>
      <c r="AN154" s="75">
        <f t="shared" si="104"/>
        <v>6.2492488883547651E-2</v>
      </c>
      <c r="AO154" s="75">
        <f t="shared" si="105"/>
        <v>0.27958923863436019</v>
      </c>
      <c r="AP154" s="116">
        <f t="shared" si="106"/>
        <v>41445000</v>
      </c>
      <c r="AQ154" s="116">
        <f t="shared" si="107"/>
        <v>22778000</v>
      </c>
      <c r="AR154" s="116">
        <f t="shared" si="108"/>
        <v>0</v>
      </c>
      <c r="AS154" s="116">
        <f t="shared" si="109"/>
        <v>64223000</v>
      </c>
    </row>
    <row r="155" spans="1:45">
      <c r="A155" s="116" t="s">
        <v>119</v>
      </c>
      <c r="B155" s="370">
        <v>0</v>
      </c>
      <c r="C155" s="370"/>
      <c r="D155" s="370"/>
      <c r="E155" s="116">
        <f t="shared" si="82"/>
        <v>0</v>
      </c>
      <c r="F155" s="116">
        <f t="shared" si="83"/>
        <v>0</v>
      </c>
      <c r="G155" s="116">
        <f t="shared" si="84"/>
        <v>0</v>
      </c>
      <c r="H155" s="116">
        <f t="shared" si="85"/>
        <v>0</v>
      </c>
      <c r="I155" s="116">
        <f t="shared" si="111"/>
        <v>0</v>
      </c>
      <c r="J155" s="116"/>
      <c r="K155" s="116"/>
      <c r="L155" s="116"/>
      <c r="M155" s="116">
        <f t="shared" si="86"/>
        <v>0</v>
      </c>
      <c r="N155" s="116"/>
      <c r="O155" s="116"/>
      <c r="P155" s="116"/>
      <c r="Q155" s="116">
        <f t="shared" si="87"/>
        <v>0</v>
      </c>
      <c r="R155" s="116">
        <f t="shared" si="88"/>
        <v>0</v>
      </c>
      <c r="S155" s="116">
        <f t="shared" si="89"/>
        <v>0</v>
      </c>
      <c r="T155" s="116">
        <f t="shared" si="90"/>
        <v>0</v>
      </c>
      <c r="U155" s="116">
        <f t="shared" si="91"/>
        <v>0</v>
      </c>
      <c r="V155" s="116"/>
      <c r="W155" s="116"/>
      <c r="X155" s="116"/>
      <c r="Y155" s="116">
        <f t="shared" si="92"/>
        <v>0</v>
      </c>
      <c r="Z155" s="116"/>
      <c r="AA155" s="116"/>
      <c r="AB155" s="116"/>
      <c r="AC155" s="116">
        <f t="shared" si="93"/>
        <v>0</v>
      </c>
      <c r="AD155" s="116">
        <f t="shared" si="94"/>
        <v>0</v>
      </c>
      <c r="AE155" s="116">
        <f t="shared" si="95"/>
        <v>0</v>
      </c>
      <c r="AF155" s="116">
        <f t="shared" si="96"/>
        <v>0</v>
      </c>
      <c r="AG155" s="116">
        <f t="shared" si="97"/>
        <v>0</v>
      </c>
      <c r="AH155" s="116">
        <f t="shared" si="98"/>
        <v>0</v>
      </c>
      <c r="AI155" s="116">
        <f t="shared" si="99"/>
        <v>0</v>
      </c>
      <c r="AJ155" s="116">
        <f t="shared" si="100"/>
        <v>0</v>
      </c>
      <c r="AK155" s="116">
        <f t="shared" si="101"/>
        <v>0</v>
      </c>
      <c r="AL155" s="75" t="str">
        <f t="shared" si="102"/>
        <v xml:space="preserve"> </v>
      </c>
      <c r="AM155" s="75" t="str">
        <f t="shared" si="103"/>
        <v xml:space="preserve"> </v>
      </c>
      <c r="AN155" s="75" t="str">
        <f t="shared" si="104"/>
        <v xml:space="preserve"> </v>
      </c>
      <c r="AO155" s="75" t="str">
        <f t="shared" si="105"/>
        <v xml:space="preserve"> </v>
      </c>
      <c r="AP155" s="116">
        <f t="shared" si="106"/>
        <v>0</v>
      </c>
      <c r="AQ155" s="116">
        <f t="shared" si="107"/>
        <v>0</v>
      </c>
      <c r="AR155" s="116">
        <f t="shared" si="108"/>
        <v>0</v>
      </c>
      <c r="AS155" s="116">
        <f t="shared" si="109"/>
        <v>0</v>
      </c>
    </row>
    <row r="156" spans="1:45" ht="38.25">
      <c r="A156" s="132" t="s">
        <v>129</v>
      </c>
      <c r="B156" s="370">
        <v>181679</v>
      </c>
      <c r="C156" s="370">
        <v>83078</v>
      </c>
      <c r="D156" s="370"/>
      <c r="E156" s="116">
        <f t="shared" si="82"/>
        <v>264757</v>
      </c>
      <c r="F156" s="116">
        <f t="shared" si="83"/>
        <v>181679000</v>
      </c>
      <c r="G156" s="116">
        <f t="shared" si="84"/>
        <v>83078000</v>
      </c>
      <c r="H156" s="116">
        <f t="shared" si="85"/>
        <v>0</v>
      </c>
      <c r="I156" s="116">
        <f t="shared" si="111"/>
        <v>264757000</v>
      </c>
      <c r="J156" s="116">
        <f>+'CY-CHD''S (ALL FUNDS)'!F90</f>
        <v>44476837.590000004</v>
      </c>
      <c r="K156" s="116">
        <f>+'CY-CHD''S (ALL FUNDS)'!G90</f>
        <v>17900000</v>
      </c>
      <c r="L156" s="116">
        <f>+'CY-CHD''S (ALL FUNDS)'!H90</f>
        <v>0</v>
      </c>
      <c r="M156" s="116">
        <f t="shared" si="86"/>
        <v>62376837.590000004</v>
      </c>
      <c r="N156" s="116">
        <f>+'CY-CHD''S (ALL FUNDS)'!F98</f>
        <v>45314362</v>
      </c>
      <c r="O156" s="116">
        <f>+'CY-CHD''S (ALL FUNDS)'!G98</f>
        <v>34458660</v>
      </c>
      <c r="P156" s="116">
        <f>+'CY-CHD''S (ALL FUNDS)'!H98</f>
        <v>171340</v>
      </c>
      <c r="Q156" s="116">
        <f t="shared" si="87"/>
        <v>79944362</v>
      </c>
      <c r="R156" s="116">
        <f t="shared" si="88"/>
        <v>89791199.590000004</v>
      </c>
      <c r="S156" s="116">
        <f t="shared" si="89"/>
        <v>52358660</v>
      </c>
      <c r="T156" s="116">
        <f t="shared" si="90"/>
        <v>171340</v>
      </c>
      <c r="U156" s="116">
        <f t="shared" si="91"/>
        <v>142321199.59</v>
      </c>
      <c r="V156" s="116">
        <f>+'CY-CHD''S (ALL FUNDS)'!J90</f>
        <v>44236835.770000003</v>
      </c>
      <c r="W156" s="116">
        <f>+'CY-CHD''S (ALL FUNDS)'!K90</f>
        <v>14029855.740000002</v>
      </c>
      <c r="X156" s="116">
        <f>+'CY-CHD''S (ALL FUNDS)'!L90</f>
        <v>0</v>
      </c>
      <c r="Y156" s="116">
        <f t="shared" si="92"/>
        <v>58266691.510000005</v>
      </c>
      <c r="Z156" s="116">
        <f>+'CY-CHD''S (ALL FUNDS)'!J98</f>
        <v>45314362</v>
      </c>
      <c r="AA156" s="116">
        <f>+'CY-CHD''S (ALL FUNDS)'!K98</f>
        <v>33034618.07</v>
      </c>
      <c r="AB156" s="116">
        <f>+'CY-CHD''S (ALL FUNDS)'!L98</f>
        <v>171340</v>
      </c>
      <c r="AC156" s="116">
        <f t="shared" si="93"/>
        <v>78520320.069999993</v>
      </c>
      <c r="AD156" s="116">
        <f t="shared" si="94"/>
        <v>89551197.770000011</v>
      </c>
      <c r="AE156" s="116">
        <f t="shared" si="95"/>
        <v>47064473.810000002</v>
      </c>
      <c r="AF156" s="116">
        <f t="shared" si="96"/>
        <v>171340</v>
      </c>
      <c r="AG156" s="116">
        <f t="shared" si="97"/>
        <v>136787011.58000001</v>
      </c>
      <c r="AH156" s="116">
        <f t="shared" si="98"/>
        <v>240001.81999999285</v>
      </c>
      <c r="AI156" s="116">
        <f t="shared" si="99"/>
        <v>5294186.1899999976</v>
      </c>
      <c r="AJ156" s="116">
        <f t="shared" si="100"/>
        <v>0</v>
      </c>
      <c r="AK156" s="116">
        <f t="shared" si="101"/>
        <v>5534188.0099999905</v>
      </c>
      <c r="AL156" s="75">
        <f t="shared" si="102"/>
        <v>0.99732711199877189</v>
      </c>
      <c r="AM156" s="75">
        <f t="shared" si="103"/>
        <v>0.89888614051620119</v>
      </c>
      <c r="AN156" s="75">
        <f t="shared" si="104"/>
        <v>1</v>
      </c>
      <c r="AO156" s="75">
        <f t="shared" si="105"/>
        <v>0.96111480210999545</v>
      </c>
      <c r="AP156" s="116">
        <f t="shared" si="106"/>
        <v>137202162.41</v>
      </c>
      <c r="AQ156" s="116">
        <f t="shared" si="107"/>
        <v>65178000</v>
      </c>
      <c r="AR156" s="116">
        <f t="shared" si="108"/>
        <v>0</v>
      </c>
      <c r="AS156" s="116">
        <f t="shared" si="109"/>
        <v>202380162.41</v>
      </c>
    </row>
    <row r="157" spans="1:45" ht="38.25">
      <c r="A157" s="132" t="s">
        <v>130</v>
      </c>
      <c r="B157" s="370">
        <v>24279</v>
      </c>
      <c r="C157" s="370">
        <v>15169</v>
      </c>
      <c r="D157" s="370"/>
      <c r="E157" s="116">
        <f t="shared" si="82"/>
        <v>39448</v>
      </c>
      <c r="F157" s="116">
        <f t="shared" si="83"/>
        <v>24279000</v>
      </c>
      <c r="G157" s="116">
        <f t="shared" si="84"/>
        <v>15169000</v>
      </c>
      <c r="H157" s="116">
        <f t="shared" si="85"/>
        <v>0</v>
      </c>
      <c r="I157" s="116">
        <f t="shared" si="111"/>
        <v>39448000</v>
      </c>
      <c r="J157" s="116">
        <f>+'CY-CHD''S (ALL FUNDS)'!F102</f>
        <v>0</v>
      </c>
      <c r="K157" s="116">
        <f>+'CY-CHD''S (ALL FUNDS)'!G102</f>
        <v>86013064</v>
      </c>
      <c r="L157" s="116">
        <f>+'CY-CHD''S (ALL FUNDS)'!H102</f>
        <v>146770000</v>
      </c>
      <c r="M157" s="116">
        <f t="shared" si="86"/>
        <v>232783064</v>
      </c>
      <c r="N157" s="116">
        <f>+'CY-CHD''S (ALL FUNDS)'!F110</f>
        <v>0</v>
      </c>
      <c r="O157" s="116">
        <f>+'CY-CHD''S (ALL FUNDS)'!G110</f>
        <v>0</v>
      </c>
      <c r="P157" s="116">
        <f>+'CY-CHD''S (ALL FUNDS)'!H110</f>
        <v>0</v>
      </c>
      <c r="Q157" s="116">
        <f t="shared" si="87"/>
        <v>0</v>
      </c>
      <c r="R157" s="116">
        <f t="shared" si="88"/>
        <v>0</v>
      </c>
      <c r="S157" s="116">
        <f t="shared" si="89"/>
        <v>86013064</v>
      </c>
      <c r="T157" s="116">
        <f t="shared" si="90"/>
        <v>146770000</v>
      </c>
      <c r="U157" s="116">
        <f t="shared" si="91"/>
        <v>232783064</v>
      </c>
      <c r="V157" s="116">
        <f>+'CY-CHD''S (ALL FUNDS)'!J102</f>
        <v>0</v>
      </c>
      <c r="W157" s="116">
        <f>+'CY-CHD''S (ALL FUNDS)'!K102</f>
        <v>71567192.75</v>
      </c>
      <c r="X157" s="116">
        <f>+'CY-CHD''S (ALL FUNDS)'!L102</f>
        <v>97685300.359999999</v>
      </c>
      <c r="Y157" s="116">
        <f t="shared" si="92"/>
        <v>169252493.11000001</v>
      </c>
      <c r="Z157" s="116">
        <f>+'CY-CHD''S (ALL FUNDS)'!J110</f>
        <v>0</v>
      </c>
      <c r="AA157" s="116">
        <f>+'CY-CHD''S (ALL FUNDS)'!K110</f>
        <v>0</v>
      </c>
      <c r="AB157" s="116">
        <f>+'CY-CHD''S (ALL FUNDS)'!L110</f>
        <v>0</v>
      </c>
      <c r="AC157" s="116">
        <f t="shared" si="93"/>
        <v>0</v>
      </c>
      <c r="AD157" s="116">
        <f t="shared" si="94"/>
        <v>0</v>
      </c>
      <c r="AE157" s="116">
        <f t="shared" si="95"/>
        <v>71567192.75</v>
      </c>
      <c r="AF157" s="116">
        <f t="shared" si="96"/>
        <v>97685300.359999999</v>
      </c>
      <c r="AG157" s="116">
        <f t="shared" si="97"/>
        <v>169252493.11000001</v>
      </c>
      <c r="AH157" s="116">
        <f t="shared" si="98"/>
        <v>0</v>
      </c>
      <c r="AI157" s="116">
        <f t="shared" si="99"/>
        <v>14445871.25</v>
      </c>
      <c r="AJ157" s="116">
        <f t="shared" si="100"/>
        <v>49084699.640000001</v>
      </c>
      <c r="AK157" s="116">
        <f t="shared" si="101"/>
        <v>63530570.890000001</v>
      </c>
      <c r="AL157" s="75" t="str">
        <f t="shared" si="102"/>
        <v xml:space="preserve"> </v>
      </c>
      <c r="AM157" s="75">
        <f t="shared" si="103"/>
        <v>0.83205026564336781</v>
      </c>
      <c r="AN157" s="75">
        <f t="shared" si="104"/>
        <v>0.66556721646112971</v>
      </c>
      <c r="AO157" s="75">
        <f t="shared" si="105"/>
        <v>0.72708250420657761</v>
      </c>
      <c r="AP157" s="116">
        <f t="shared" si="106"/>
        <v>24279000</v>
      </c>
      <c r="AQ157" s="116">
        <f t="shared" si="107"/>
        <v>-70844064</v>
      </c>
      <c r="AR157" s="116">
        <f t="shared" si="108"/>
        <v>-146770000</v>
      </c>
      <c r="AS157" s="116">
        <f t="shared" si="109"/>
        <v>-193335064</v>
      </c>
    </row>
    <row r="158" spans="1:45">
      <c r="A158" s="99" t="s">
        <v>131</v>
      </c>
      <c r="B158" s="370">
        <v>9542</v>
      </c>
      <c r="C158" s="370">
        <v>4268</v>
      </c>
      <c r="D158" s="370"/>
      <c r="E158" s="116">
        <f t="shared" si="82"/>
        <v>13810</v>
      </c>
      <c r="F158" s="116">
        <f t="shared" si="83"/>
        <v>9542000</v>
      </c>
      <c r="G158" s="116">
        <f t="shared" si="84"/>
        <v>4268000</v>
      </c>
      <c r="H158" s="116">
        <f t="shared" si="85"/>
        <v>0</v>
      </c>
      <c r="I158" s="116">
        <f t="shared" si="111"/>
        <v>13810000</v>
      </c>
      <c r="J158" s="116">
        <f>+'CY-CHD''S (ALL FUNDS)'!F114</f>
        <v>0</v>
      </c>
      <c r="K158" s="116">
        <f>+'CY-CHD''S (ALL FUNDS)'!G114</f>
        <v>0</v>
      </c>
      <c r="L158" s="116">
        <f>+'CY-CHD''S (ALL FUNDS)'!H114</f>
        <v>0</v>
      </c>
      <c r="M158" s="116">
        <f t="shared" si="86"/>
        <v>0</v>
      </c>
      <c r="N158" s="116">
        <f>+'CY-CHD''S (ALL FUNDS)'!F122</f>
        <v>36613453</v>
      </c>
      <c r="O158" s="116">
        <f>+'CY-CHD''S (ALL FUNDS)'!G122</f>
        <v>7700000</v>
      </c>
      <c r="P158" s="116">
        <f>+'CY-CHD''S (ALL FUNDS)'!H122</f>
        <v>0</v>
      </c>
      <c r="Q158" s="116">
        <f t="shared" si="87"/>
        <v>44313453</v>
      </c>
      <c r="R158" s="116">
        <f t="shared" si="88"/>
        <v>36613453</v>
      </c>
      <c r="S158" s="116">
        <f t="shared" si="89"/>
        <v>7700000</v>
      </c>
      <c r="T158" s="116">
        <f t="shared" si="90"/>
        <v>0</v>
      </c>
      <c r="U158" s="116">
        <f t="shared" si="91"/>
        <v>44313453</v>
      </c>
      <c r="V158" s="116">
        <f>+'CY-CHD''S (ALL FUNDS)'!J114</f>
        <v>0</v>
      </c>
      <c r="W158" s="116">
        <f>+'CY-CHD''S (ALL FUNDS)'!K114</f>
        <v>0</v>
      </c>
      <c r="X158" s="116">
        <f>+'CY-CHD''S (ALL FUNDS)'!L114</f>
        <v>0</v>
      </c>
      <c r="Y158" s="116">
        <f t="shared" si="92"/>
        <v>0</v>
      </c>
      <c r="Z158" s="116">
        <f>+'CY-CHD''S (ALL FUNDS)'!J122</f>
        <v>36613453</v>
      </c>
      <c r="AA158" s="116">
        <f>+'CY-CHD''S (ALL FUNDS)'!K122</f>
        <v>7600000</v>
      </c>
      <c r="AB158" s="116">
        <f>+'CY-CHD''S (ALL FUNDS)'!L122</f>
        <v>0</v>
      </c>
      <c r="AC158" s="116">
        <f t="shared" si="93"/>
        <v>44213453</v>
      </c>
      <c r="AD158" s="116">
        <f t="shared" si="94"/>
        <v>36613453</v>
      </c>
      <c r="AE158" s="116">
        <f t="shared" si="95"/>
        <v>7600000</v>
      </c>
      <c r="AF158" s="116">
        <f t="shared" si="96"/>
        <v>0</v>
      </c>
      <c r="AG158" s="116">
        <f t="shared" si="97"/>
        <v>44213453</v>
      </c>
      <c r="AH158" s="116">
        <f t="shared" si="98"/>
        <v>0</v>
      </c>
      <c r="AI158" s="116">
        <f t="shared" si="99"/>
        <v>100000</v>
      </c>
      <c r="AJ158" s="116">
        <f t="shared" si="100"/>
        <v>0</v>
      </c>
      <c r="AK158" s="116">
        <f t="shared" si="101"/>
        <v>100000</v>
      </c>
      <c r="AL158" s="75">
        <f t="shared" si="102"/>
        <v>1</v>
      </c>
      <c r="AM158" s="75">
        <f t="shared" si="103"/>
        <v>0.98701298701298701</v>
      </c>
      <c r="AN158" s="75" t="str">
        <f t="shared" si="104"/>
        <v xml:space="preserve"> </v>
      </c>
      <c r="AO158" s="75">
        <f t="shared" si="105"/>
        <v>0.99774334895545147</v>
      </c>
      <c r="AP158" s="116">
        <f t="shared" si="106"/>
        <v>9542000</v>
      </c>
      <c r="AQ158" s="116">
        <f t="shared" si="107"/>
        <v>4268000</v>
      </c>
      <c r="AR158" s="116">
        <f t="shared" si="108"/>
        <v>0</v>
      </c>
      <c r="AS158" s="116">
        <f t="shared" si="109"/>
        <v>13810000</v>
      </c>
    </row>
    <row r="159" spans="1:45" ht="25.5">
      <c r="A159" s="132" t="s">
        <v>132</v>
      </c>
      <c r="B159" s="370">
        <v>14650</v>
      </c>
      <c r="C159" s="370">
        <v>9058</v>
      </c>
      <c r="D159" s="370"/>
      <c r="E159" s="116">
        <f t="shared" si="82"/>
        <v>23708</v>
      </c>
      <c r="F159" s="116">
        <f t="shared" si="83"/>
        <v>14650000</v>
      </c>
      <c r="G159" s="116">
        <f t="shared" si="84"/>
        <v>9058000</v>
      </c>
      <c r="H159" s="116">
        <f t="shared" si="85"/>
        <v>0</v>
      </c>
      <c r="I159" s="116">
        <f t="shared" si="111"/>
        <v>23708000</v>
      </c>
      <c r="J159" s="116">
        <f>+'CY-CHD''S (ALL FUNDS)'!F126</f>
        <v>0</v>
      </c>
      <c r="K159" s="116">
        <f>+'CY-CHD''S (ALL FUNDS)'!G126</f>
        <v>0</v>
      </c>
      <c r="L159" s="116">
        <f>+'CY-CHD''S (ALL FUNDS)'!H126</f>
        <v>0</v>
      </c>
      <c r="M159" s="116">
        <f t="shared" si="86"/>
        <v>0</v>
      </c>
      <c r="N159" s="116">
        <f>+'CY-CHD''S (ALL FUNDS)'!F134</f>
        <v>2166620</v>
      </c>
      <c r="O159" s="116">
        <f>+'CY-CHD''S (ALL FUNDS)'!G134</f>
        <v>0</v>
      </c>
      <c r="P159" s="116">
        <f>+'CY-CHD''S (ALL FUNDS)'!H134</f>
        <v>0</v>
      </c>
      <c r="Q159" s="116">
        <f t="shared" si="87"/>
        <v>2166620</v>
      </c>
      <c r="R159" s="116">
        <f t="shared" si="88"/>
        <v>2166620</v>
      </c>
      <c r="S159" s="116">
        <f t="shared" si="89"/>
        <v>0</v>
      </c>
      <c r="T159" s="116">
        <f t="shared" si="90"/>
        <v>0</v>
      </c>
      <c r="U159" s="116">
        <f t="shared" si="91"/>
        <v>2166620</v>
      </c>
      <c r="V159" s="116">
        <f>+'CY-CHD''S (ALL FUNDS)'!J126</f>
        <v>0</v>
      </c>
      <c r="W159" s="116">
        <f>+'CY-CHD''S (ALL FUNDS)'!K126</f>
        <v>0</v>
      </c>
      <c r="X159" s="116">
        <f>+'CY-CHD''S (ALL FUNDS)'!L126</f>
        <v>0</v>
      </c>
      <c r="Y159" s="116">
        <f t="shared" si="92"/>
        <v>0</v>
      </c>
      <c r="Z159" s="116">
        <f>+'CY-CHD''S (ALL FUNDS)'!J134</f>
        <v>2166620</v>
      </c>
      <c r="AA159" s="116">
        <f>+'CY-CHD''S (ALL FUNDS)'!K134</f>
        <v>0</v>
      </c>
      <c r="AB159" s="116">
        <f>+'CY-CHD''S (ALL FUNDS)'!L134</f>
        <v>0</v>
      </c>
      <c r="AC159" s="116">
        <f t="shared" si="93"/>
        <v>2166620</v>
      </c>
      <c r="AD159" s="116">
        <f t="shared" si="94"/>
        <v>2166620</v>
      </c>
      <c r="AE159" s="116">
        <f t="shared" si="95"/>
        <v>0</v>
      </c>
      <c r="AF159" s="116">
        <f t="shared" si="96"/>
        <v>0</v>
      </c>
      <c r="AG159" s="116">
        <f t="shared" si="97"/>
        <v>2166620</v>
      </c>
      <c r="AH159" s="116">
        <f t="shared" si="98"/>
        <v>0</v>
      </c>
      <c r="AI159" s="116">
        <f t="shared" si="99"/>
        <v>0</v>
      </c>
      <c r="AJ159" s="116">
        <f t="shared" si="100"/>
        <v>0</v>
      </c>
      <c r="AK159" s="116">
        <f t="shared" si="101"/>
        <v>0</v>
      </c>
      <c r="AL159" s="75">
        <f t="shared" si="102"/>
        <v>1</v>
      </c>
      <c r="AM159" s="75" t="str">
        <f t="shared" si="103"/>
        <v xml:space="preserve"> </v>
      </c>
      <c r="AN159" s="75" t="str">
        <f t="shared" si="104"/>
        <v xml:space="preserve"> </v>
      </c>
      <c r="AO159" s="75">
        <f t="shared" si="105"/>
        <v>1</v>
      </c>
      <c r="AP159" s="116">
        <f t="shared" si="106"/>
        <v>14650000</v>
      </c>
      <c r="AQ159" s="116">
        <f t="shared" si="107"/>
        <v>9058000</v>
      </c>
      <c r="AR159" s="116">
        <f t="shared" si="108"/>
        <v>0</v>
      </c>
      <c r="AS159" s="116">
        <f t="shared" si="109"/>
        <v>23708000</v>
      </c>
    </row>
    <row r="160" spans="1:45">
      <c r="A160" s="122"/>
      <c r="B160" s="370"/>
      <c r="C160" s="370"/>
      <c r="D160" s="370"/>
      <c r="E160" s="116">
        <f t="shared" si="82"/>
        <v>0</v>
      </c>
      <c r="F160" s="116"/>
      <c r="G160" s="116"/>
      <c r="H160" s="116"/>
      <c r="I160" s="116">
        <f t="shared" si="111"/>
        <v>0</v>
      </c>
      <c r="J160" s="116"/>
      <c r="K160" s="116"/>
      <c r="L160" s="116"/>
      <c r="M160" s="116">
        <f t="shared" si="86"/>
        <v>0</v>
      </c>
      <c r="N160" s="116"/>
      <c r="O160" s="116"/>
      <c r="P160" s="116"/>
      <c r="Q160" s="116">
        <f t="shared" si="87"/>
        <v>0</v>
      </c>
      <c r="R160" s="116">
        <f t="shared" si="88"/>
        <v>0</v>
      </c>
      <c r="S160" s="116">
        <f t="shared" si="89"/>
        <v>0</v>
      </c>
      <c r="T160" s="116">
        <f t="shared" si="90"/>
        <v>0</v>
      </c>
      <c r="U160" s="116">
        <f t="shared" si="91"/>
        <v>0</v>
      </c>
      <c r="V160" s="116"/>
      <c r="W160" s="116"/>
      <c r="X160" s="116"/>
      <c r="Y160" s="116">
        <f t="shared" si="92"/>
        <v>0</v>
      </c>
      <c r="Z160" s="116"/>
      <c r="AA160" s="116"/>
      <c r="AB160" s="116"/>
      <c r="AC160" s="116">
        <f t="shared" si="93"/>
        <v>0</v>
      </c>
      <c r="AD160" s="116">
        <f t="shared" si="94"/>
        <v>0</v>
      </c>
      <c r="AE160" s="116">
        <f t="shared" si="95"/>
        <v>0</v>
      </c>
      <c r="AF160" s="116">
        <f t="shared" si="96"/>
        <v>0</v>
      </c>
      <c r="AG160" s="116">
        <f t="shared" si="97"/>
        <v>0</v>
      </c>
      <c r="AH160" s="116">
        <f t="shared" si="98"/>
        <v>0</v>
      </c>
      <c r="AI160" s="116">
        <f t="shared" si="99"/>
        <v>0</v>
      </c>
      <c r="AJ160" s="116">
        <f t="shared" si="100"/>
        <v>0</v>
      </c>
      <c r="AK160" s="116">
        <f t="shared" si="101"/>
        <v>0</v>
      </c>
      <c r="AL160" s="75" t="str">
        <f t="shared" si="102"/>
        <v xml:space="preserve"> </v>
      </c>
      <c r="AM160" s="75" t="str">
        <f t="shared" si="103"/>
        <v xml:space="preserve"> </v>
      </c>
      <c r="AN160" s="75" t="str">
        <f t="shared" si="104"/>
        <v xml:space="preserve"> </v>
      </c>
      <c r="AO160" s="75" t="str">
        <f t="shared" si="105"/>
        <v xml:space="preserve"> </v>
      </c>
      <c r="AP160" s="116">
        <f t="shared" si="106"/>
        <v>0</v>
      </c>
      <c r="AQ160" s="116">
        <f t="shared" si="107"/>
        <v>0</v>
      </c>
      <c r="AR160" s="116">
        <f t="shared" si="108"/>
        <v>0</v>
      </c>
      <c r="AS160" s="116">
        <f t="shared" si="109"/>
        <v>0</v>
      </c>
    </row>
    <row r="161" spans="1:45" s="127" customFormat="1">
      <c r="A161" s="134" t="s">
        <v>133</v>
      </c>
      <c r="B161" s="381">
        <f>SUM(B162:B169)</f>
        <v>295171</v>
      </c>
      <c r="C161" s="381">
        <f>SUM(C162:C169)</f>
        <v>128150</v>
      </c>
      <c r="D161" s="381">
        <f>SUM(D162:D169)</f>
        <v>0</v>
      </c>
      <c r="E161" s="116">
        <f t="shared" si="82"/>
        <v>423321</v>
      </c>
      <c r="F161" s="126">
        <f>SUM(F162:F169)</f>
        <v>295171000</v>
      </c>
      <c r="G161" s="126">
        <f t="shared" ref="G161:AK161" si="113">SUM(G162:G169)</f>
        <v>128150000</v>
      </c>
      <c r="H161" s="126">
        <f t="shared" si="113"/>
        <v>0</v>
      </c>
      <c r="I161" s="126">
        <f t="shared" si="113"/>
        <v>423321000</v>
      </c>
      <c r="J161" s="126">
        <f t="shared" si="113"/>
        <v>195990336</v>
      </c>
      <c r="K161" s="126">
        <f t="shared" si="113"/>
        <v>60995000</v>
      </c>
      <c r="L161" s="126">
        <f t="shared" si="113"/>
        <v>0</v>
      </c>
      <c r="M161" s="126">
        <f t="shared" si="113"/>
        <v>256985336</v>
      </c>
      <c r="N161" s="126">
        <f t="shared" si="113"/>
        <v>35215399</v>
      </c>
      <c r="O161" s="126">
        <f t="shared" si="113"/>
        <v>0</v>
      </c>
      <c r="P161" s="126">
        <f t="shared" si="113"/>
        <v>0</v>
      </c>
      <c r="Q161" s="126">
        <f t="shared" si="113"/>
        <v>35215399</v>
      </c>
      <c r="R161" s="126">
        <f t="shared" si="113"/>
        <v>231205735</v>
      </c>
      <c r="S161" s="126">
        <f t="shared" si="113"/>
        <v>60995000</v>
      </c>
      <c r="T161" s="126">
        <f t="shared" si="113"/>
        <v>0</v>
      </c>
      <c r="U161" s="126">
        <f t="shared" si="113"/>
        <v>292200735</v>
      </c>
      <c r="V161" s="126">
        <f t="shared" si="113"/>
        <v>193954859.90000001</v>
      </c>
      <c r="W161" s="126">
        <f t="shared" si="113"/>
        <v>59854999.980000004</v>
      </c>
      <c r="X161" s="126">
        <f t="shared" si="113"/>
        <v>0</v>
      </c>
      <c r="Y161" s="126">
        <f t="shared" si="113"/>
        <v>253809859.88</v>
      </c>
      <c r="Z161" s="126">
        <f t="shared" si="113"/>
        <v>33898100.490000002</v>
      </c>
      <c r="AA161" s="126">
        <f t="shared" si="113"/>
        <v>0</v>
      </c>
      <c r="AB161" s="126">
        <f t="shared" si="113"/>
        <v>0</v>
      </c>
      <c r="AC161" s="126">
        <f t="shared" si="113"/>
        <v>33898100.490000002</v>
      </c>
      <c r="AD161" s="126">
        <f t="shared" si="113"/>
        <v>227852960.38999999</v>
      </c>
      <c r="AE161" s="126">
        <f t="shared" si="113"/>
        <v>59854999.980000004</v>
      </c>
      <c r="AF161" s="126">
        <f t="shared" si="113"/>
        <v>0</v>
      </c>
      <c r="AG161" s="126">
        <f t="shared" si="113"/>
        <v>287707960.37</v>
      </c>
      <c r="AH161" s="126">
        <f t="shared" si="113"/>
        <v>3352774.6099999882</v>
      </c>
      <c r="AI161" s="126">
        <f t="shared" si="113"/>
        <v>1140000.0199999996</v>
      </c>
      <c r="AJ161" s="126">
        <f t="shared" si="113"/>
        <v>0</v>
      </c>
      <c r="AK161" s="126">
        <f t="shared" si="113"/>
        <v>4492774.6299999878</v>
      </c>
      <c r="AL161" s="75">
        <f t="shared" si="102"/>
        <v>0.98549873942357002</v>
      </c>
      <c r="AM161" s="75">
        <f t="shared" si="103"/>
        <v>0.98130994311009101</v>
      </c>
      <c r="AN161" s="75" t="str">
        <f t="shared" si="104"/>
        <v xml:space="preserve"> </v>
      </c>
      <c r="AO161" s="75">
        <f t="shared" si="105"/>
        <v>0.98462435547946181</v>
      </c>
      <c r="AP161" s="116">
        <f t="shared" si="106"/>
        <v>99180664</v>
      </c>
      <c r="AQ161" s="116">
        <f t="shared" si="107"/>
        <v>67155000</v>
      </c>
      <c r="AR161" s="116">
        <f t="shared" si="108"/>
        <v>0</v>
      </c>
      <c r="AS161" s="116">
        <f t="shared" si="109"/>
        <v>166335664</v>
      </c>
    </row>
    <row r="162" spans="1:45" ht="25.5">
      <c r="A162" s="121" t="s">
        <v>116</v>
      </c>
      <c r="B162" s="370">
        <v>34623</v>
      </c>
      <c r="C162" s="370">
        <v>7699</v>
      </c>
      <c r="D162" s="370"/>
      <c r="E162" s="116">
        <f t="shared" si="82"/>
        <v>42322</v>
      </c>
      <c r="F162" s="116">
        <f t="shared" si="83"/>
        <v>34623000</v>
      </c>
      <c r="G162" s="116">
        <f t="shared" si="84"/>
        <v>7699000</v>
      </c>
      <c r="H162" s="116">
        <f t="shared" si="85"/>
        <v>0</v>
      </c>
      <c r="I162" s="116">
        <f t="shared" si="111"/>
        <v>42322000</v>
      </c>
      <c r="J162" s="116">
        <f>+'CY-CHD''S (ALL FUNDS)'!F195</f>
        <v>8057831</v>
      </c>
      <c r="K162" s="116">
        <f>+'CY-CHD''S (ALL FUNDS)'!G195</f>
        <v>0</v>
      </c>
      <c r="L162" s="116">
        <f>+'CY-CHD''S (ALL FUNDS)'!H195</f>
        <v>0</v>
      </c>
      <c r="M162" s="116">
        <f t="shared" si="86"/>
        <v>8057831</v>
      </c>
      <c r="N162" s="116"/>
      <c r="O162" s="116"/>
      <c r="P162" s="116"/>
      <c r="Q162" s="116">
        <f t="shared" si="87"/>
        <v>0</v>
      </c>
      <c r="R162" s="116">
        <f t="shared" si="88"/>
        <v>8057831</v>
      </c>
      <c r="S162" s="116">
        <f t="shared" si="89"/>
        <v>0</v>
      </c>
      <c r="T162" s="116">
        <f t="shared" si="90"/>
        <v>0</v>
      </c>
      <c r="U162" s="116">
        <f t="shared" si="91"/>
        <v>8057831</v>
      </c>
      <c r="V162" s="116">
        <f>+'CY-CHD''S (ALL FUNDS)'!J195</f>
        <v>7199633.0700000003</v>
      </c>
      <c r="W162" s="116">
        <f>+'CY-CHD''S (ALL FUNDS)'!K195</f>
        <v>0</v>
      </c>
      <c r="X162" s="116">
        <f>+'CY-CHD''S (ALL FUNDS)'!L195</f>
        <v>0</v>
      </c>
      <c r="Y162" s="116">
        <f t="shared" si="92"/>
        <v>7199633.0700000003</v>
      </c>
      <c r="Z162" s="116"/>
      <c r="AA162" s="116"/>
      <c r="AB162" s="116"/>
      <c r="AC162" s="116">
        <f t="shared" si="93"/>
        <v>0</v>
      </c>
      <c r="AD162" s="116">
        <f t="shared" si="94"/>
        <v>7199633.0700000003</v>
      </c>
      <c r="AE162" s="116">
        <f t="shared" si="95"/>
        <v>0</v>
      </c>
      <c r="AF162" s="116">
        <f t="shared" si="96"/>
        <v>0</v>
      </c>
      <c r="AG162" s="116">
        <f t="shared" si="97"/>
        <v>7199633.0700000003</v>
      </c>
      <c r="AH162" s="116">
        <f t="shared" si="98"/>
        <v>858197.9299999997</v>
      </c>
      <c r="AI162" s="116">
        <f t="shared" si="99"/>
        <v>0</v>
      </c>
      <c r="AJ162" s="116">
        <f t="shared" si="100"/>
        <v>0</v>
      </c>
      <c r="AK162" s="116">
        <f t="shared" si="101"/>
        <v>858197.9299999997</v>
      </c>
      <c r="AL162" s="75">
        <f t="shared" si="102"/>
        <v>0.89349516886119851</v>
      </c>
      <c r="AM162" s="75" t="str">
        <f t="shared" si="103"/>
        <v xml:space="preserve"> </v>
      </c>
      <c r="AN162" s="75" t="str">
        <f t="shared" si="104"/>
        <v xml:space="preserve"> </v>
      </c>
      <c r="AO162" s="75">
        <f t="shared" si="105"/>
        <v>0.89349516886119851</v>
      </c>
      <c r="AP162" s="116">
        <f t="shared" si="106"/>
        <v>26565169</v>
      </c>
      <c r="AQ162" s="116">
        <f t="shared" si="107"/>
        <v>7699000</v>
      </c>
      <c r="AR162" s="116">
        <f t="shared" si="108"/>
        <v>0</v>
      </c>
      <c r="AS162" s="116">
        <f t="shared" si="109"/>
        <v>34264169</v>
      </c>
    </row>
    <row r="163" spans="1:45">
      <c r="A163" s="116" t="s">
        <v>117</v>
      </c>
      <c r="B163" s="370">
        <v>1213</v>
      </c>
      <c r="C163" s="370">
        <v>4100</v>
      </c>
      <c r="D163" s="370"/>
      <c r="E163" s="116">
        <f t="shared" si="82"/>
        <v>5313</v>
      </c>
      <c r="F163" s="116">
        <f t="shared" si="83"/>
        <v>1213000</v>
      </c>
      <c r="G163" s="116">
        <f t="shared" si="84"/>
        <v>4100000</v>
      </c>
      <c r="H163" s="116">
        <f t="shared" si="85"/>
        <v>0</v>
      </c>
      <c r="I163" s="116">
        <f t="shared" si="111"/>
        <v>5313000</v>
      </c>
      <c r="J163" s="116">
        <f>+'CY-CHD''S (ALL FUNDS)'!F196</f>
        <v>8057831</v>
      </c>
      <c r="K163" s="116">
        <f>+'CY-CHD''S (ALL FUNDS)'!G196</f>
        <v>0</v>
      </c>
      <c r="L163" s="116">
        <f>+'CY-CHD''S (ALL FUNDS)'!H196</f>
        <v>0</v>
      </c>
      <c r="M163" s="116">
        <f t="shared" si="86"/>
        <v>8057831</v>
      </c>
      <c r="N163" s="116"/>
      <c r="O163" s="116"/>
      <c r="P163" s="116"/>
      <c r="Q163" s="116">
        <f t="shared" si="87"/>
        <v>0</v>
      </c>
      <c r="R163" s="116">
        <f t="shared" si="88"/>
        <v>8057831</v>
      </c>
      <c r="S163" s="116">
        <f t="shared" si="89"/>
        <v>0</v>
      </c>
      <c r="T163" s="116">
        <f t="shared" si="90"/>
        <v>0</v>
      </c>
      <c r="U163" s="116">
        <f t="shared" si="91"/>
        <v>8057831</v>
      </c>
      <c r="V163" s="116">
        <f>+'CY-CHD''S (ALL FUNDS)'!J196</f>
        <v>7199633.0700000003</v>
      </c>
      <c r="W163" s="116">
        <f>+'CY-CHD''S (ALL FUNDS)'!K196</f>
        <v>0</v>
      </c>
      <c r="X163" s="116">
        <f>+'CY-CHD''S (ALL FUNDS)'!L196</f>
        <v>0</v>
      </c>
      <c r="Y163" s="116">
        <f t="shared" si="92"/>
        <v>7199633.0700000003</v>
      </c>
      <c r="Z163" s="116"/>
      <c r="AA163" s="116"/>
      <c r="AB163" s="116"/>
      <c r="AC163" s="116">
        <f t="shared" si="93"/>
        <v>0</v>
      </c>
      <c r="AD163" s="116">
        <f t="shared" si="94"/>
        <v>7199633.0700000003</v>
      </c>
      <c r="AE163" s="116">
        <f t="shared" si="95"/>
        <v>0</v>
      </c>
      <c r="AF163" s="116">
        <f t="shared" si="96"/>
        <v>0</v>
      </c>
      <c r="AG163" s="116">
        <f t="shared" si="97"/>
        <v>7199633.0700000003</v>
      </c>
      <c r="AH163" s="116">
        <f t="shared" si="98"/>
        <v>858197.9299999997</v>
      </c>
      <c r="AI163" s="116">
        <f t="shared" si="99"/>
        <v>0</v>
      </c>
      <c r="AJ163" s="116">
        <f t="shared" si="100"/>
        <v>0</v>
      </c>
      <c r="AK163" s="116">
        <f t="shared" si="101"/>
        <v>858197.9299999997</v>
      </c>
      <c r="AL163" s="75">
        <f t="shared" si="102"/>
        <v>0.89349516886119851</v>
      </c>
      <c r="AM163" s="75" t="str">
        <f t="shared" si="103"/>
        <v xml:space="preserve"> </v>
      </c>
      <c r="AN163" s="75" t="str">
        <f t="shared" si="104"/>
        <v xml:space="preserve"> </v>
      </c>
      <c r="AO163" s="75">
        <f t="shared" si="105"/>
        <v>0.89349516886119851</v>
      </c>
      <c r="AP163" s="116">
        <f t="shared" si="106"/>
        <v>-6844831</v>
      </c>
      <c r="AQ163" s="116">
        <f t="shared" si="107"/>
        <v>4100000</v>
      </c>
      <c r="AR163" s="116">
        <f t="shared" si="108"/>
        <v>0</v>
      </c>
      <c r="AS163" s="116">
        <f t="shared" si="109"/>
        <v>-2744831</v>
      </c>
    </row>
    <row r="164" spans="1:45" ht="38.25">
      <c r="A164" s="121" t="s">
        <v>118</v>
      </c>
      <c r="B164" s="370">
        <v>50807</v>
      </c>
      <c r="C164" s="370">
        <v>24800</v>
      </c>
      <c r="D164" s="370"/>
      <c r="E164" s="116">
        <f t="shared" si="82"/>
        <v>75607</v>
      </c>
      <c r="F164" s="116">
        <f t="shared" si="83"/>
        <v>50807000</v>
      </c>
      <c r="G164" s="116">
        <f t="shared" si="84"/>
        <v>24800000</v>
      </c>
      <c r="H164" s="116">
        <f t="shared" si="85"/>
        <v>0</v>
      </c>
      <c r="I164" s="116">
        <f t="shared" si="111"/>
        <v>75607000</v>
      </c>
      <c r="J164" s="116">
        <f>+'CY-CHD''S (ALL FUNDS)'!F197</f>
        <v>19105240</v>
      </c>
      <c r="K164" s="116">
        <f>+'CY-CHD''S (ALL FUNDS)'!G197</f>
        <v>0</v>
      </c>
      <c r="L164" s="116">
        <f>+'CY-CHD''S (ALL FUNDS)'!H197</f>
        <v>0</v>
      </c>
      <c r="M164" s="116">
        <f t="shared" si="86"/>
        <v>19105240</v>
      </c>
      <c r="N164" s="116">
        <f>+'CY-CHD''S (ALL FUNDS)'!F205</f>
        <v>0</v>
      </c>
      <c r="O164" s="116">
        <f>+'CY-CHD''S (ALL FUNDS)'!G205</f>
        <v>0</v>
      </c>
      <c r="P164" s="116">
        <f>+'CY-CHD''S (ALL FUNDS)'!H205</f>
        <v>0</v>
      </c>
      <c r="Q164" s="116">
        <f t="shared" si="87"/>
        <v>0</v>
      </c>
      <c r="R164" s="116">
        <f t="shared" si="88"/>
        <v>19105240</v>
      </c>
      <c r="S164" s="116">
        <f t="shared" si="89"/>
        <v>0</v>
      </c>
      <c r="T164" s="116">
        <f t="shared" si="90"/>
        <v>0</v>
      </c>
      <c r="U164" s="116">
        <f t="shared" si="91"/>
        <v>19105240</v>
      </c>
      <c r="V164" s="116">
        <f>+'CY-CHD''S (ALL FUNDS)'!J197</f>
        <v>19105236.34</v>
      </c>
      <c r="W164" s="116">
        <f>+'CY-CHD''S (ALL FUNDS)'!K197</f>
        <v>0</v>
      </c>
      <c r="X164" s="116">
        <f>+'CY-CHD''S (ALL FUNDS)'!L197</f>
        <v>0</v>
      </c>
      <c r="Y164" s="116">
        <f t="shared" si="92"/>
        <v>19105236.34</v>
      </c>
      <c r="Z164" s="116">
        <f>+'CY-CHD''S (ALL FUNDS)'!J205</f>
        <v>0</v>
      </c>
      <c r="AA164" s="116">
        <f>+'CY-CHD''S (ALL FUNDS)'!K205</f>
        <v>0</v>
      </c>
      <c r="AB164" s="116">
        <f>+'CY-CHD''S (ALL FUNDS)'!L205</f>
        <v>0</v>
      </c>
      <c r="AC164" s="116">
        <f t="shared" si="93"/>
        <v>0</v>
      </c>
      <c r="AD164" s="116">
        <f t="shared" si="94"/>
        <v>19105236.34</v>
      </c>
      <c r="AE164" s="116">
        <f t="shared" si="95"/>
        <v>0</v>
      </c>
      <c r="AF164" s="116">
        <f t="shared" si="96"/>
        <v>0</v>
      </c>
      <c r="AG164" s="116">
        <f t="shared" si="97"/>
        <v>19105236.34</v>
      </c>
      <c r="AH164" s="116">
        <f t="shared" si="98"/>
        <v>3.6600000001490116</v>
      </c>
      <c r="AI164" s="116">
        <f t="shared" si="99"/>
        <v>0</v>
      </c>
      <c r="AJ164" s="116">
        <f t="shared" si="100"/>
        <v>0</v>
      </c>
      <c r="AK164" s="116">
        <f t="shared" si="101"/>
        <v>3.6600000001490116</v>
      </c>
      <c r="AL164" s="75">
        <f t="shared" si="102"/>
        <v>0.99999980842951985</v>
      </c>
      <c r="AM164" s="75" t="str">
        <f t="shared" si="103"/>
        <v xml:space="preserve"> </v>
      </c>
      <c r="AN164" s="75" t="str">
        <f t="shared" si="104"/>
        <v xml:space="preserve"> </v>
      </c>
      <c r="AO164" s="75">
        <f t="shared" si="105"/>
        <v>0.99999980842951985</v>
      </c>
      <c r="AP164" s="116">
        <f t="shared" si="106"/>
        <v>31701760</v>
      </c>
      <c r="AQ164" s="116">
        <f t="shared" si="107"/>
        <v>24800000</v>
      </c>
      <c r="AR164" s="116">
        <f t="shared" si="108"/>
        <v>0</v>
      </c>
      <c r="AS164" s="116">
        <f t="shared" si="109"/>
        <v>56501760</v>
      </c>
    </row>
    <row r="165" spans="1:45">
      <c r="A165" s="116" t="s">
        <v>119</v>
      </c>
      <c r="B165" s="370">
        <v>0</v>
      </c>
      <c r="C165" s="370"/>
      <c r="D165" s="370"/>
      <c r="E165" s="116">
        <f t="shared" si="82"/>
        <v>0</v>
      </c>
      <c r="F165" s="116">
        <f t="shared" si="83"/>
        <v>0</v>
      </c>
      <c r="G165" s="116">
        <f t="shared" si="84"/>
        <v>0</v>
      </c>
      <c r="H165" s="116">
        <f t="shared" si="85"/>
        <v>0</v>
      </c>
      <c r="I165" s="116">
        <f t="shared" si="111"/>
        <v>0</v>
      </c>
      <c r="J165" s="116"/>
      <c r="K165" s="116"/>
      <c r="L165" s="116"/>
      <c r="M165" s="116">
        <f t="shared" si="86"/>
        <v>0</v>
      </c>
      <c r="N165" s="116"/>
      <c r="O165" s="116"/>
      <c r="P165" s="116"/>
      <c r="Q165" s="116">
        <f t="shared" si="87"/>
        <v>0</v>
      </c>
      <c r="R165" s="116">
        <f t="shared" si="88"/>
        <v>0</v>
      </c>
      <c r="S165" s="116">
        <f t="shared" si="89"/>
        <v>0</v>
      </c>
      <c r="T165" s="116">
        <f t="shared" si="90"/>
        <v>0</v>
      </c>
      <c r="U165" s="116">
        <f t="shared" si="91"/>
        <v>0</v>
      </c>
      <c r="V165" s="116"/>
      <c r="W165" s="116"/>
      <c r="X165" s="116"/>
      <c r="Y165" s="116">
        <f t="shared" si="92"/>
        <v>0</v>
      </c>
      <c r="Z165" s="116"/>
      <c r="AA165" s="116"/>
      <c r="AB165" s="116"/>
      <c r="AC165" s="116">
        <f t="shared" si="93"/>
        <v>0</v>
      </c>
      <c r="AD165" s="116">
        <f t="shared" si="94"/>
        <v>0</v>
      </c>
      <c r="AE165" s="116">
        <f t="shared" si="95"/>
        <v>0</v>
      </c>
      <c r="AF165" s="116">
        <f t="shared" si="96"/>
        <v>0</v>
      </c>
      <c r="AG165" s="116">
        <f t="shared" si="97"/>
        <v>0</v>
      </c>
      <c r="AH165" s="116">
        <f t="shared" si="98"/>
        <v>0</v>
      </c>
      <c r="AI165" s="116">
        <f t="shared" si="99"/>
        <v>0</v>
      </c>
      <c r="AJ165" s="116">
        <f t="shared" si="100"/>
        <v>0</v>
      </c>
      <c r="AK165" s="116">
        <f t="shared" si="101"/>
        <v>0</v>
      </c>
      <c r="AL165" s="75" t="str">
        <f t="shared" si="102"/>
        <v xml:space="preserve"> </v>
      </c>
      <c r="AM165" s="75" t="str">
        <f t="shared" si="103"/>
        <v xml:space="preserve"> </v>
      </c>
      <c r="AN165" s="75" t="str">
        <f t="shared" si="104"/>
        <v xml:space="preserve"> </v>
      </c>
      <c r="AO165" s="75" t="str">
        <f t="shared" si="105"/>
        <v xml:space="preserve"> </v>
      </c>
      <c r="AP165" s="116">
        <f t="shared" si="106"/>
        <v>0</v>
      </c>
      <c r="AQ165" s="116">
        <f t="shared" si="107"/>
        <v>0</v>
      </c>
      <c r="AR165" s="116">
        <f t="shared" si="108"/>
        <v>0</v>
      </c>
      <c r="AS165" s="116">
        <f t="shared" si="109"/>
        <v>0</v>
      </c>
    </row>
    <row r="166" spans="1:45" ht="38.25">
      <c r="A166" s="132" t="s">
        <v>134</v>
      </c>
      <c r="B166" s="370">
        <v>104168</v>
      </c>
      <c r="C166" s="370">
        <v>51548</v>
      </c>
      <c r="D166" s="370"/>
      <c r="E166" s="116">
        <f t="shared" si="82"/>
        <v>155716</v>
      </c>
      <c r="F166" s="116">
        <f t="shared" si="83"/>
        <v>104168000</v>
      </c>
      <c r="G166" s="116">
        <f t="shared" si="84"/>
        <v>51548000</v>
      </c>
      <c r="H166" s="116">
        <f t="shared" si="85"/>
        <v>0</v>
      </c>
      <c r="I166" s="116">
        <f t="shared" si="111"/>
        <v>155716000</v>
      </c>
      <c r="J166" s="116">
        <f>+'CY-CHD''S (ALL FUNDS)'!F210</f>
        <v>9827892</v>
      </c>
      <c r="K166" s="116">
        <f>+'CY-CHD''S (ALL FUNDS)'!G210</f>
        <v>0</v>
      </c>
      <c r="L166" s="116">
        <f>+'CY-CHD''S (ALL FUNDS)'!H210</f>
        <v>0</v>
      </c>
      <c r="M166" s="116">
        <f t="shared" si="86"/>
        <v>9827892</v>
      </c>
      <c r="N166" s="116">
        <f>+'CY-CHD''S (ALL FUNDS)'!F218</f>
        <v>0</v>
      </c>
      <c r="O166" s="116">
        <f>+'CY-CHD''S (ALL FUNDS)'!G218</f>
        <v>0</v>
      </c>
      <c r="P166" s="116">
        <f>+'CY-CHD''S (ALL FUNDS)'!H218</f>
        <v>0</v>
      </c>
      <c r="Q166" s="116">
        <f t="shared" si="87"/>
        <v>0</v>
      </c>
      <c r="R166" s="116">
        <f t="shared" si="88"/>
        <v>9827892</v>
      </c>
      <c r="S166" s="116">
        <f t="shared" si="89"/>
        <v>0</v>
      </c>
      <c r="T166" s="116">
        <f t="shared" si="90"/>
        <v>0</v>
      </c>
      <c r="U166" s="116">
        <f t="shared" si="91"/>
        <v>9827892</v>
      </c>
      <c r="V166" s="116">
        <f>+'CY-CHD''S (ALL FUNDS)'!J210</f>
        <v>9509164.8399999999</v>
      </c>
      <c r="W166" s="116">
        <f>+'CY-CHD''S (ALL FUNDS)'!K210</f>
        <v>0</v>
      </c>
      <c r="X166" s="116">
        <f>+'CY-CHD''S (ALL FUNDS)'!L210</f>
        <v>0</v>
      </c>
      <c r="Y166" s="116">
        <f t="shared" si="92"/>
        <v>9509164.8399999999</v>
      </c>
      <c r="Z166" s="116">
        <f>+'CY-CHD''S (ALL FUNDS)'!J218</f>
        <v>0</v>
      </c>
      <c r="AA166" s="116">
        <f>+'CY-CHD''S (ALL FUNDS)'!K218</f>
        <v>0</v>
      </c>
      <c r="AB166" s="116">
        <f>+'CY-CHD''S (ALL FUNDS)'!L218</f>
        <v>0</v>
      </c>
      <c r="AC166" s="116">
        <f t="shared" si="93"/>
        <v>0</v>
      </c>
      <c r="AD166" s="116">
        <f t="shared" si="94"/>
        <v>9509164.8399999999</v>
      </c>
      <c r="AE166" s="116">
        <f t="shared" si="95"/>
        <v>0</v>
      </c>
      <c r="AF166" s="116">
        <f t="shared" si="96"/>
        <v>0</v>
      </c>
      <c r="AG166" s="116">
        <f t="shared" si="97"/>
        <v>9509164.8399999999</v>
      </c>
      <c r="AH166" s="116">
        <f t="shared" si="98"/>
        <v>318727.16000000015</v>
      </c>
      <c r="AI166" s="116">
        <f t="shared" si="99"/>
        <v>0</v>
      </c>
      <c r="AJ166" s="116">
        <f t="shared" si="100"/>
        <v>0</v>
      </c>
      <c r="AK166" s="116">
        <f t="shared" si="101"/>
        <v>318727.16000000015</v>
      </c>
      <c r="AL166" s="75">
        <f t="shared" si="102"/>
        <v>0.96756912265621153</v>
      </c>
      <c r="AM166" s="75" t="str">
        <f t="shared" si="103"/>
        <v xml:space="preserve"> </v>
      </c>
      <c r="AN166" s="75" t="str">
        <f t="shared" si="104"/>
        <v xml:space="preserve"> </v>
      </c>
      <c r="AO166" s="75">
        <f t="shared" si="105"/>
        <v>0.96756912265621153</v>
      </c>
      <c r="AP166" s="116">
        <f t="shared" si="106"/>
        <v>94340108</v>
      </c>
      <c r="AQ166" s="116">
        <f t="shared" si="107"/>
        <v>51548000</v>
      </c>
      <c r="AR166" s="116">
        <f t="shared" si="108"/>
        <v>0</v>
      </c>
      <c r="AS166" s="116">
        <f t="shared" si="109"/>
        <v>145888108</v>
      </c>
    </row>
    <row r="167" spans="1:45" ht="38.25">
      <c r="A167" s="132" t="s">
        <v>135</v>
      </c>
      <c r="B167" s="370">
        <v>68577</v>
      </c>
      <c r="C167" s="370">
        <v>24750</v>
      </c>
      <c r="D167" s="370"/>
      <c r="E167" s="116">
        <f t="shared" si="82"/>
        <v>93327</v>
      </c>
      <c r="F167" s="116">
        <f t="shared" si="83"/>
        <v>68577000</v>
      </c>
      <c r="G167" s="116">
        <f t="shared" si="84"/>
        <v>24750000</v>
      </c>
      <c r="H167" s="116">
        <f t="shared" si="85"/>
        <v>0</v>
      </c>
      <c r="I167" s="116">
        <f t="shared" si="111"/>
        <v>93327000</v>
      </c>
      <c r="J167" s="116">
        <f>+'CY-CHD''S (ALL FUNDS)'!F222</f>
        <v>61617611</v>
      </c>
      <c r="K167" s="116">
        <f>+'CY-CHD''S (ALL FUNDS)'!G222</f>
        <v>35122000</v>
      </c>
      <c r="L167" s="116">
        <f>+'CY-CHD''S (ALL FUNDS)'!H222</f>
        <v>0</v>
      </c>
      <c r="M167" s="116">
        <f t="shared" si="86"/>
        <v>96739611</v>
      </c>
      <c r="N167" s="116">
        <f>+'CY-CHD''S (ALL FUNDS)'!F230</f>
        <v>0</v>
      </c>
      <c r="O167" s="116">
        <f>+'CY-CHD''S (ALL FUNDS)'!G230</f>
        <v>0</v>
      </c>
      <c r="P167" s="116">
        <f>+'CY-CHD''S (ALL FUNDS)'!H230</f>
        <v>0</v>
      </c>
      <c r="Q167" s="116">
        <f t="shared" si="87"/>
        <v>0</v>
      </c>
      <c r="R167" s="116">
        <f t="shared" si="88"/>
        <v>61617611</v>
      </c>
      <c r="S167" s="116">
        <f t="shared" si="89"/>
        <v>35122000</v>
      </c>
      <c r="T167" s="116">
        <f t="shared" si="90"/>
        <v>0</v>
      </c>
      <c r="U167" s="116">
        <f t="shared" si="91"/>
        <v>96739611</v>
      </c>
      <c r="V167" s="116">
        <f>+'CY-CHD''S (ALL FUNDS)'!J222</f>
        <v>61617611</v>
      </c>
      <c r="W167" s="116">
        <f>+'CY-CHD''S (ALL FUNDS)'!K222</f>
        <v>33982056.530000001</v>
      </c>
      <c r="X167" s="116">
        <f>+'CY-CHD''S (ALL FUNDS)'!L222</f>
        <v>0</v>
      </c>
      <c r="Y167" s="116">
        <f t="shared" si="92"/>
        <v>95599667.530000001</v>
      </c>
      <c r="Z167" s="116">
        <f>+'CY-CHD''S (ALL FUNDS)'!J230</f>
        <v>0</v>
      </c>
      <c r="AA167" s="116">
        <f>+'CY-CHD''S (ALL FUNDS)'!K230</f>
        <v>0</v>
      </c>
      <c r="AB167" s="116">
        <f>+'CY-CHD''S (ALL FUNDS)'!L230</f>
        <v>0</v>
      </c>
      <c r="AC167" s="116">
        <f t="shared" si="93"/>
        <v>0</v>
      </c>
      <c r="AD167" s="116">
        <f t="shared" si="94"/>
        <v>61617611</v>
      </c>
      <c r="AE167" s="116">
        <f t="shared" si="95"/>
        <v>33982056.530000001</v>
      </c>
      <c r="AF167" s="116">
        <f t="shared" si="96"/>
        <v>0</v>
      </c>
      <c r="AG167" s="116">
        <f t="shared" si="97"/>
        <v>95599667.530000001</v>
      </c>
      <c r="AH167" s="116">
        <f t="shared" si="98"/>
        <v>0</v>
      </c>
      <c r="AI167" s="116">
        <f t="shared" si="99"/>
        <v>1139943.4699999988</v>
      </c>
      <c r="AJ167" s="116">
        <f t="shared" si="100"/>
        <v>0</v>
      </c>
      <c r="AK167" s="116">
        <f t="shared" si="101"/>
        <v>1139943.4699999988</v>
      </c>
      <c r="AL167" s="75">
        <f t="shared" si="102"/>
        <v>1</v>
      </c>
      <c r="AM167" s="75">
        <f t="shared" si="103"/>
        <v>0.96754332128010934</v>
      </c>
      <c r="AN167" s="75" t="str">
        <f t="shared" si="104"/>
        <v xml:space="preserve"> </v>
      </c>
      <c r="AO167" s="75">
        <f t="shared" si="105"/>
        <v>0.98821637322895584</v>
      </c>
      <c r="AP167" s="116">
        <f t="shared" si="106"/>
        <v>6959389</v>
      </c>
      <c r="AQ167" s="116">
        <f t="shared" si="107"/>
        <v>-10372000</v>
      </c>
      <c r="AR167" s="116">
        <f t="shared" si="108"/>
        <v>0</v>
      </c>
      <c r="AS167" s="116">
        <f t="shared" si="109"/>
        <v>-3412611</v>
      </c>
    </row>
    <row r="168" spans="1:45" ht="25.5">
      <c r="A168" s="102" t="s">
        <v>136</v>
      </c>
      <c r="B168" s="370">
        <v>14233</v>
      </c>
      <c r="C168" s="370">
        <v>6366</v>
      </c>
      <c r="D168" s="370"/>
      <c r="E168" s="116">
        <f t="shared" si="82"/>
        <v>20599</v>
      </c>
      <c r="F168" s="116">
        <f t="shared" si="83"/>
        <v>14233000</v>
      </c>
      <c r="G168" s="116">
        <f t="shared" si="84"/>
        <v>6366000</v>
      </c>
      <c r="H168" s="116">
        <f t="shared" si="85"/>
        <v>0</v>
      </c>
      <c r="I168" s="116">
        <f t="shared" si="111"/>
        <v>20599000</v>
      </c>
      <c r="J168" s="116">
        <f>+'CY-CHD''S (ALL FUNDS)'!F234</f>
        <v>89323931</v>
      </c>
      <c r="K168" s="116">
        <f>+'CY-CHD''S (ALL FUNDS)'!G234</f>
        <v>25873000</v>
      </c>
      <c r="L168" s="116">
        <f>+'CY-CHD''S (ALL FUNDS)'!H234</f>
        <v>0</v>
      </c>
      <c r="M168" s="116">
        <f t="shared" si="86"/>
        <v>115196931</v>
      </c>
      <c r="N168" s="116">
        <f>+'CY-CHD''S (ALL FUNDS)'!F242</f>
        <v>1280833</v>
      </c>
      <c r="O168" s="116">
        <f>+'CY-CHD''S (ALL FUNDS)'!G242</f>
        <v>0</v>
      </c>
      <c r="P168" s="116">
        <f>+'CY-CHD''S (ALL FUNDS)'!H242</f>
        <v>0</v>
      </c>
      <c r="Q168" s="116">
        <f t="shared" si="87"/>
        <v>1280833</v>
      </c>
      <c r="R168" s="116">
        <f t="shared" si="88"/>
        <v>90604764</v>
      </c>
      <c r="S168" s="116">
        <f t="shared" si="89"/>
        <v>25873000</v>
      </c>
      <c r="T168" s="116">
        <f t="shared" si="90"/>
        <v>0</v>
      </c>
      <c r="U168" s="116">
        <f t="shared" si="91"/>
        <v>116477764</v>
      </c>
      <c r="V168" s="116">
        <f>+'CY-CHD''S (ALL FUNDS)'!J234</f>
        <v>89323581.580000013</v>
      </c>
      <c r="W168" s="116">
        <f>+'CY-CHD''S (ALL FUNDS)'!K234</f>
        <v>25872943.449999999</v>
      </c>
      <c r="X168" s="116">
        <f>+'CY-CHD''S (ALL FUNDS)'!L234</f>
        <v>0</v>
      </c>
      <c r="Y168" s="116">
        <f t="shared" si="92"/>
        <v>115196525.03000002</v>
      </c>
      <c r="Z168" s="116">
        <f>+'CY-CHD''S (ALL FUNDS)'!J242</f>
        <v>1280831.8</v>
      </c>
      <c r="AA168" s="116">
        <f>+'CY-CHD''S (ALL FUNDS)'!K242</f>
        <v>0</v>
      </c>
      <c r="AB168" s="116">
        <f>+'CY-CHD''S (ALL FUNDS)'!L242</f>
        <v>0</v>
      </c>
      <c r="AC168" s="116">
        <f t="shared" si="93"/>
        <v>1280831.8</v>
      </c>
      <c r="AD168" s="116">
        <f t="shared" si="94"/>
        <v>90604413.38000001</v>
      </c>
      <c r="AE168" s="116">
        <f t="shared" si="95"/>
        <v>25872943.449999999</v>
      </c>
      <c r="AF168" s="116">
        <f t="shared" si="96"/>
        <v>0</v>
      </c>
      <c r="AG168" s="116">
        <f t="shared" si="97"/>
        <v>116477356.83000001</v>
      </c>
      <c r="AH168" s="116">
        <f t="shared" si="98"/>
        <v>350.61999998986721</v>
      </c>
      <c r="AI168" s="116">
        <f t="shared" si="99"/>
        <v>56.550000000745058</v>
      </c>
      <c r="AJ168" s="116">
        <f t="shared" si="100"/>
        <v>0</v>
      </c>
      <c r="AK168" s="116">
        <f t="shared" si="101"/>
        <v>407.16999999061227</v>
      </c>
      <c r="AL168" s="75">
        <f t="shared" si="102"/>
        <v>0.99999613022555867</v>
      </c>
      <c r="AM168" s="75">
        <f t="shared" si="103"/>
        <v>0.99999781432381241</v>
      </c>
      <c r="AN168" s="75" t="str">
        <f t="shared" si="104"/>
        <v xml:space="preserve"> </v>
      </c>
      <c r="AO168" s="75">
        <f t="shared" si="105"/>
        <v>0.99999650431132947</v>
      </c>
      <c r="AP168" s="116">
        <f t="shared" si="106"/>
        <v>-75090931</v>
      </c>
      <c r="AQ168" s="116">
        <f t="shared" si="107"/>
        <v>-19507000</v>
      </c>
      <c r="AR168" s="116">
        <f t="shared" si="108"/>
        <v>0</v>
      </c>
      <c r="AS168" s="116">
        <f t="shared" si="109"/>
        <v>-94597931</v>
      </c>
    </row>
    <row r="169" spans="1:45" ht="38.25">
      <c r="A169" s="102" t="s">
        <v>137</v>
      </c>
      <c r="B169" s="370">
        <v>21550</v>
      </c>
      <c r="C169" s="370">
        <v>8887</v>
      </c>
      <c r="D169" s="370"/>
      <c r="E169" s="116">
        <f t="shared" si="82"/>
        <v>30437</v>
      </c>
      <c r="F169" s="116">
        <f t="shared" si="83"/>
        <v>21550000</v>
      </c>
      <c r="G169" s="116">
        <f t="shared" si="84"/>
        <v>8887000</v>
      </c>
      <c r="H169" s="116">
        <f t="shared" si="85"/>
        <v>0</v>
      </c>
      <c r="I169" s="116">
        <f t="shared" si="111"/>
        <v>30437000</v>
      </c>
      <c r="J169" s="116">
        <f>+'CY-CHD''S (ALL FUNDS)'!F246</f>
        <v>0</v>
      </c>
      <c r="K169" s="116">
        <f>+'CY-CHD''S (ALL FUNDS)'!G246</f>
        <v>0</v>
      </c>
      <c r="L169" s="116">
        <f>+'CY-CHD''S (ALL FUNDS)'!H246</f>
        <v>0</v>
      </c>
      <c r="M169" s="116">
        <f t="shared" si="86"/>
        <v>0</v>
      </c>
      <c r="N169" s="116">
        <f>+'CY-CHD''S (ALL FUNDS)'!F254</f>
        <v>33934566</v>
      </c>
      <c r="O169" s="116">
        <f>+'CY-CHD''S (ALL FUNDS)'!G254</f>
        <v>0</v>
      </c>
      <c r="P169" s="116">
        <f>+'CY-CHD''S (ALL FUNDS)'!H254</f>
        <v>0</v>
      </c>
      <c r="Q169" s="116">
        <f t="shared" si="87"/>
        <v>33934566</v>
      </c>
      <c r="R169" s="116">
        <f t="shared" si="88"/>
        <v>33934566</v>
      </c>
      <c r="S169" s="116">
        <f t="shared" si="89"/>
        <v>0</v>
      </c>
      <c r="T169" s="116">
        <f t="shared" si="90"/>
        <v>0</v>
      </c>
      <c r="U169" s="116">
        <f t="shared" si="91"/>
        <v>33934566</v>
      </c>
      <c r="V169" s="116">
        <f>+'CY-CHD''S (ALL FUNDS)'!J246</f>
        <v>0</v>
      </c>
      <c r="W169" s="116">
        <f>+'CY-CHD''S (ALL FUNDS)'!K246</f>
        <v>0</v>
      </c>
      <c r="X169" s="116">
        <f>+'CY-CHD''S (ALL FUNDS)'!L246</f>
        <v>0</v>
      </c>
      <c r="Y169" s="116">
        <f t="shared" si="92"/>
        <v>0</v>
      </c>
      <c r="Z169" s="116">
        <f>+'CY-CHD''S (ALL FUNDS)'!J254</f>
        <v>32617268.690000001</v>
      </c>
      <c r="AA169" s="116">
        <f>+'CY-CHD''S (ALL FUNDS)'!K254</f>
        <v>0</v>
      </c>
      <c r="AB169" s="116">
        <f>+'CY-CHD''S (ALL FUNDS)'!L254</f>
        <v>0</v>
      </c>
      <c r="AC169" s="116">
        <f t="shared" si="93"/>
        <v>32617268.690000001</v>
      </c>
      <c r="AD169" s="116">
        <f t="shared" si="94"/>
        <v>32617268.690000001</v>
      </c>
      <c r="AE169" s="116">
        <f t="shared" si="95"/>
        <v>0</v>
      </c>
      <c r="AF169" s="116">
        <f t="shared" si="96"/>
        <v>0</v>
      </c>
      <c r="AG169" s="116">
        <f t="shared" si="97"/>
        <v>32617268.690000001</v>
      </c>
      <c r="AH169" s="116">
        <f t="shared" si="98"/>
        <v>1317297.3099999987</v>
      </c>
      <c r="AI169" s="116">
        <f t="shared" si="99"/>
        <v>0</v>
      </c>
      <c r="AJ169" s="116">
        <f t="shared" si="100"/>
        <v>0</v>
      </c>
      <c r="AK169" s="116">
        <f t="shared" si="101"/>
        <v>1317297.3099999987</v>
      </c>
      <c r="AL169" s="75">
        <f t="shared" si="102"/>
        <v>0.96118125365151275</v>
      </c>
      <c r="AM169" s="75" t="str">
        <f t="shared" si="103"/>
        <v xml:space="preserve"> </v>
      </c>
      <c r="AN169" s="75" t="str">
        <f t="shared" si="104"/>
        <v xml:space="preserve"> </v>
      </c>
      <c r="AO169" s="75">
        <f t="shared" si="105"/>
        <v>0.96118125365151275</v>
      </c>
      <c r="AP169" s="116">
        <f t="shared" si="106"/>
        <v>21550000</v>
      </c>
      <c r="AQ169" s="116">
        <f t="shared" si="107"/>
        <v>8887000</v>
      </c>
      <c r="AR169" s="116">
        <f t="shared" si="108"/>
        <v>0</v>
      </c>
      <c r="AS169" s="116">
        <f t="shared" si="109"/>
        <v>30437000</v>
      </c>
    </row>
    <row r="170" spans="1:45">
      <c r="A170" s="122"/>
      <c r="B170" s="370"/>
      <c r="C170" s="370"/>
      <c r="D170" s="370"/>
      <c r="E170" s="116">
        <f t="shared" si="82"/>
        <v>0</v>
      </c>
      <c r="F170" s="116"/>
      <c r="G170" s="116"/>
      <c r="H170" s="116"/>
      <c r="I170" s="116">
        <f t="shared" si="111"/>
        <v>0</v>
      </c>
      <c r="J170" s="116"/>
      <c r="K170" s="116"/>
      <c r="L170" s="116"/>
      <c r="M170" s="116">
        <f t="shared" si="86"/>
        <v>0</v>
      </c>
      <c r="N170" s="116"/>
      <c r="O170" s="116"/>
      <c r="P170" s="116"/>
      <c r="Q170" s="116">
        <f t="shared" si="87"/>
        <v>0</v>
      </c>
      <c r="R170" s="116">
        <f t="shared" si="88"/>
        <v>0</v>
      </c>
      <c r="S170" s="116">
        <f t="shared" si="89"/>
        <v>0</v>
      </c>
      <c r="T170" s="116">
        <f t="shared" si="90"/>
        <v>0</v>
      </c>
      <c r="U170" s="116">
        <f t="shared" si="91"/>
        <v>0</v>
      </c>
      <c r="V170" s="116"/>
      <c r="W170" s="116"/>
      <c r="X170" s="116"/>
      <c r="Y170" s="116">
        <f t="shared" si="92"/>
        <v>0</v>
      </c>
      <c r="Z170" s="116"/>
      <c r="AA170" s="116"/>
      <c r="AB170" s="116"/>
      <c r="AC170" s="116">
        <f t="shared" si="93"/>
        <v>0</v>
      </c>
      <c r="AD170" s="116">
        <f t="shared" si="94"/>
        <v>0</v>
      </c>
      <c r="AE170" s="116">
        <f t="shared" si="95"/>
        <v>0</v>
      </c>
      <c r="AF170" s="116">
        <f t="shared" si="96"/>
        <v>0</v>
      </c>
      <c r="AG170" s="116">
        <f t="shared" si="97"/>
        <v>0</v>
      </c>
      <c r="AH170" s="116">
        <f t="shared" si="98"/>
        <v>0</v>
      </c>
      <c r="AI170" s="116">
        <f t="shared" si="99"/>
        <v>0</v>
      </c>
      <c r="AJ170" s="116">
        <f t="shared" si="100"/>
        <v>0</v>
      </c>
      <c r="AK170" s="116">
        <f t="shared" si="101"/>
        <v>0</v>
      </c>
      <c r="AL170" s="75" t="str">
        <f t="shared" si="102"/>
        <v xml:space="preserve"> </v>
      </c>
      <c r="AM170" s="75" t="str">
        <f t="shared" si="103"/>
        <v xml:space="preserve"> </v>
      </c>
      <c r="AN170" s="75" t="str">
        <f t="shared" si="104"/>
        <v xml:space="preserve"> </v>
      </c>
      <c r="AO170" s="75" t="str">
        <f t="shared" si="105"/>
        <v xml:space="preserve"> </v>
      </c>
      <c r="AP170" s="116">
        <f t="shared" si="106"/>
        <v>0</v>
      </c>
      <c r="AQ170" s="116">
        <f t="shared" si="107"/>
        <v>0</v>
      </c>
      <c r="AR170" s="116">
        <f t="shared" si="108"/>
        <v>0</v>
      </c>
      <c r="AS170" s="116">
        <f t="shared" si="109"/>
        <v>0</v>
      </c>
    </row>
    <row r="171" spans="1:45" s="127" customFormat="1">
      <c r="A171" s="134" t="s">
        <v>138</v>
      </c>
      <c r="B171" s="381">
        <f>SUM(B172:B180)</f>
        <v>376586</v>
      </c>
      <c r="C171" s="381">
        <f>SUM(C172:C180)</f>
        <v>210597</v>
      </c>
      <c r="D171" s="381">
        <f>SUM(D172:D180)</f>
        <v>0</v>
      </c>
      <c r="E171" s="116">
        <f t="shared" si="82"/>
        <v>587183</v>
      </c>
      <c r="F171" s="126">
        <f>SUM(F172:F180)</f>
        <v>376586000</v>
      </c>
      <c r="G171" s="126">
        <f t="shared" ref="G171:AK171" si="114">SUM(G172:G180)</f>
        <v>210597000</v>
      </c>
      <c r="H171" s="126">
        <f t="shared" si="114"/>
        <v>0</v>
      </c>
      <c r="I171" s="126">
        <f t="shared" si="114"/>
        <v>587183000</v>
      </c>
      <c r="J171" s="126">
        <f t="shared" si="114"/>
        <v>469705659</v>
      </c>
      <c r="K171" s="126">
        <f t="shared" si="114"/>
        <v>279553748.39999998</v>
      </c>
      <c r="L171" s="126">
        <f t="shared" si="114"/>
        <v>137095000</v>
      </c>
      <c r="M171" s="126">
        <f t="shared" si="114"/>
        <v>886354407.39999998</v>
      </c>
      <c r="N171" s="126">
        <f t="shared" si="114"/>
        <v>188711203</v>
      </c>
      <c r="O171" s="126">
        <f t="shared" si="114"/>
        <v>93390200</v>
      </c>
      <c r="P171" s="126">
        <f t="shared" si="114"/>
        <v>75195500</v>
      </c>
      <c r="Q171" s="126">
        <f t="shared" si="114"/>
        <v>357296903</v>
      </c>
      <c r="R171" s="126">
        <f t="shared" si="114"/>
        <v>658416862</v>
      </c>
      <c r="S171" s="126">
        <f t="shared" si="114"/>
        <v>372943948.39999998</v>
      </c>
      <c r="T171" s="126">
        <f t="shared" si="114"/>
        <v>212290500</v>
      </c>
      <c r="U171" s="126">
        <f t="shared" si="114"/>
        <v>1243651310.4000001</v>
      </c>
      <c r="V171" s="126">
        <f t="shared" si="114"/>
        <v>467568620.25999999</v>
      </c>
      <c r="W171" s="126">
        <f t="shared" si="114"/>
        <v>238375213.88000003</v>
      </c>
      <c r="X171" s="126">
        <f t="shared" si="114"/>
        <v>54364680</v>
      </c>
      <c r="Y171" s="126">
        <f t="shared" si="114"/>
        <v>760308514.1400001</v>
      </c>
      <c r="Z171" s="126">
        <f t="shared" si="114"/>
        <v>188350767.77000001</v>
      </c>
      <c r="AA171" s="126">
        <f t="shared" si="114"/>
        <v>87040928.280000001</v>
      </c>
      <c r="AB171" s="126">
        <f t="shared" si="114"/>
        <v>0</v>
      </c>
      <c r="AC171" s="126">
        <f t="shared" si="114"/>
        <v>275391696.05000001</v>
      </c>
      <c r="AD171" s="126">
        <f t="shared" si="114"/>
        <v>655919388.02999997</v>
      </c>
      <c r="AE171" s="126">
        <f t="shared" si="114"/>
        <v>325416142.16000009</v>
      </c>
      <c r="AF171" s="126">
        <f t="shared" si="114"/>
        <v>54364680</v>
      </c>
      <c r="AG171" s="126">
        <f t="shared" si="114"/>
        <v>1035700210.1900002</v>
      </c>
      <c r="AH171" s="126">
        <f t="shared" si="114"/>
        <v>2497473.9699999895</v>
      </c>
      <c r="AI171" s="126">
        <f t="shared" si="114"/>
        <v>47527806.239999965</v>
      </c>
      <c r="AJ171" s="126">
        <f t="shared" si="114"/>
        <v>157925820</v>
      </c>
      <c r="AK171" s="126">
        <f t="shared" si="114"/>
        <v>207951100.20999998</v>
      </c>
      <c r="AL171" s="75">
        <f t="shared" si="102"/>
        <v>0.99620684992420494</v>
      </c>
      <c r="AM171" s="75">
        <f t="shared" si="103"/>
        <v>0.87256045729149601</v>
      </c>
      <c r="AN171" s="75">
        <f t="shared" si="104"/>
        <v>0.25608625915902972</v>
      </c>
      <c r="AO171" s="75">
        <f t="shared" si="105"/>
        <v>0.8327898676493849</v>
      </c>
      <c r="AP171" s="116">
        <f t="shared" si="106"/>
        <v>-93119659</v>
      </c>
      <c r="AQ171" s="116">
        <f t="shared" si="107"/>
        <v>-68956748.399999976</v>
      </c>
      <c r="AR171" s="116">
        <f t="shared" si="108"/>
        <v>-137095000</v>
      </c>
      <c r="AS171" s="116">
        <f t="shared" si="109"/>
        <v>-299171407.39999998</v>
      </c>
    </row>
    <row r="172" spans="1:45" ht="25.5">
      <c r="A172" s="121" t="s">
        <v>116</v>
      </c>
      <c r="B172" s="370">
        <v>28721</v>
      </c>
      <c r="C172" s="370">
        <v>20009</v>
      </c>
      <c r="D172" s="370"/>
      <c r="E172" s="116">
        <f t="shared" si="82"/>
        <v>48730</v>
      </c>
      <c r="F172" s="116">
        <f t="shared" si="83"/>
        <v>28721000</v>
      </c>
      <c r="G172" s="116">
        <f t="shared" si="84"/>
        <v>20009000</v>
      </c>
      <c r="H172" s="116">
        <f t="shared" si="85"/>
        <v>0</v>
      </c>
      <c r="I172" s="116">
        <f t="shared" si="111"/>
        <v>48730000</v>
      </c>
      <c r="J172" s="116">
        <f>+'CY-CHD''S (ALL FUNDS)'!F261</f>
        <v>439731322</v>
      </c>
      <c r="K172" s="116">
        <f>+'CY-CHD''S (ALL FUNDS)'!G261</f>
        <v>268129748.40000001</v>
      </c>
      <c r="L172" s="116">
        <f>+'CY-CHD''S (ALL FUNDS)'!H261</f>
        <v>74095000</v>
      </c>
      <c r="M172" s="116">
        <f t="shared" si="86"/>
        <v>781956070.39999998</v>
      </c>
      <c r="N172" s="116"/>
      <c r="O172" s="116"/>
      <c r="P172" s="116"/>
      <c r="Q172" s="116">
        <f t="shared" si="87"/>
        <v>0</v>
      </c>
      <c r="R172" s="116">
        <f t="shared" si="88"/>
        <v>439731322</v>
      </c>
      <c r="S172" s="116">
        <f t="shared" si="89"/>
        <v>268129748.40000001</v>
      </c>
      <c r="T172" s="116">
        <f t="shared" si="90"/>
        <v>74095000</v>
      </c>
      <c r="U172" s="116">
        <f t="shared" si="91"/>
        <v>781956070.39999998</v>
      </c>
      <c r="V172" s="116">
        <f>+'CY-CHD''S (ALL FUNDS)'!J261</f>
        <v>438412703.38</v>
      </c>
      <c r="W172" s="116">
        <f>+'CY-CHD''S (ALL FUNDS)'!K261</f>
        <v>230913901.21000004</v>
      </c>
      <c r="X172" s="116">
        <f>+'CY-CHD''S (ALL FUNDS)'!L261</f>
        <v>54364680</v>
      </c>
      <c r="Y172" s="116">
        <f t="shared" si="92"/>
        <v>723691284.59000003</v>
      </c>
      <c r="Z172" s="116"/>
      <c r="AA172" s="116"/>
      <c r="AB172" s="116"/>
      <c r="AC172" s="116">
        <f t="shared" si="93"/>
        <v>0</v>
      </c>
      <c r="AD172" s="116">
        <f t="shared" si="94"/>
        <v>438412703.38</v>
      </c>
      <c r="AE172" s="116">
        <f t="shared" si="95"/>
        <v>230913901.21000004</v>
      </c>
      <c r="AF172" s="116">
        <f t="shared" si="96"/>
        <v>54364680</v>
      </c>
      <c r="AG172" s="116">
        <f t="shared" si="97"/>
        <v>723691284.59000003</v>
      </c>
      <c r="AH172" s="116">
        <f t="shared" si="98"/>
        <v>1318618.6200000048</v>
      </c>
      <c r="AI172" s="116">
        <f t="shared" si="99"/>
        <v>37215847.189999968</v>
      </c>
      <c r="AJ172" s="116">
        <f t="shared" si="100"/>
        <v>19730320</v>
      </c>
      <c r="AK172" s="116">
        <f t="shared" si="101"/>
        <v>58264785.809999973</v>
      </c>
      <c r="AL172" s="75">
        <f t="shared" si="102"/>
        <v>0.99700130840349821</v>
      </c>
      <c r="AM172" s="75">
        <f t="shared" si="103"/>
        <v>0.8612020955821702</v>
      </c>
      <c r="AN172" s="75">
        <f t="shared" si="104"/>
        <v>0.733715905256765</v>
      </c>
      <c r="AO172" s="75">
        <f t="shared" si="105"/>
        <v>0.92548841550626326</v>
      </c>
      <c r="AP172" s="116">
        <f t="shared" si="106"/>
        <v>-411010322</v>
      </c>
      <c r="AQ172" s="116">
        <f t="shared" si="107"/>
        <v>-248120748.40000001</v>
      </c>
      <c r="AR172" s="116">
        <f t="shared" si="108"/>
        <v>-74095000</v>
      </c>
      <c r="AS172" s="116">
        <f t="shared" si="109"/>
        <v>-733226070.39999998</v>
      </c>
    </row>
    <row r="173" spans="1:45">
      <c r="A173" s="116" t="s">
        <v>117</v>
      </c>
      <c r="B173" s="370">
        <v>2106</v>
      </c>
      <c r="C173" s="370">
        <v>4840</v>
      </c>
      <c r="D173" s="370"/>
      <c r="E173" s="116">
        <f t="shared" si="82"/>
        <v>6946</v>
      </c>
      <c r="F173" s="116">
        <f t="shared" si="83"/>
        <v>2106000</v>
      </c>
      <c r="G173" s="116">
        <f t="shared" si="84"/>
        <v>4840000</v>
      </c>
      <c r="H173" s="116">
        <f t="shared" si="85"/>
        <v>0</v>
      </c>
      <c r="I173" s="116">
        <f t="shared" si="111"/>
        <v>6946000</v>
      </c>
      <c r="J173" s="116">
        <f>+'CY-CHD''S (ALL FUNDS)'!F262</f>
        <v>0</v>
      </c>
      <c r="K173" s="116">
        <f>+'CY-CHD''S (ALL FUNDS)'!G262</f>
        <v>0</v>
      </c>
      <c r="L173" s="116">
        <f>+'CY-CHD''S (ALL FUNDS)'!H262</f>
        <v>0</v>
      </c>
      <c r="M173" s="116">
        <f t="shared" si="86"/>
        <v>0</v>
      </c>
      <c r="N173" s="116"/>
      <c r="O173" s="116"/>
      <c r="P173" s="116"/>
      <c r="Q173" s="116">
        <f t="shared" si="87"/>
        <v>0</v>
      </c>
      <c r="R173" s="116">
        <f t="shared" si="88"/>
        <v>0</v>
      </c>
      <c r="S173" s="116">
        <f t="shared" si="89"/>
        <v>0</v>
      </c>
      <c r="T173" s="116">
        <f t="shared" si="90"/>
        <v>0</v>
      </c>
      <c r="U173" s="116">
        <f t="shared" si="91"/>
        <v>0</v>
      </c>
      <c r="V173" s="116">
        <f>+'CY-CHD''S (ALL FUNDS)'!J262</f>
        <v>0</v>
      </c>
      <c r="W173" s="116">
        <f>+'CY-CHD''S (ALL FUNDS)'!K262</f>
        <v>0</v>
      </c>
      <c r="X173" s="116">
        <f>+'CY-CHD''S (ALL FUNDS)'!L262</f>
        <v>0</v>
      </c>
      <c r="Y173" s="116">
        <f t="shared" si="92"/>
        <v>0</v>
      </c>
      <c r="Z173" s="116"/>
      <c r="AA173" s="116"/>
      <c r="AB173" s="116"/>
      <c r="AC173" s="116">
        <f t="shared" si="93"/>
        <v>0</v>
      </c>
      <c r="AD173" s="116">
        <f t="shared" si="94"/>
        <v>0</v>
      </c>
      <c r="AE173" s="116">
        <f t="shared" si="95"/>
        <v>0</v>
      </c>
      <c r="AF173" s="116">
        <f t="shared" si="96"/>
        <v>0</v>
      </c>
      <c r="AG173" s="116">
        <f t="shared" si="97"/>
        <v>0</v>
      </c>
      <c r="AH173" s="116">
        <f t="shared" si="98"/>
        <v>0</v>
      </c>
      <c r="AI173" s="116">
        <f t="shared" si="99"/>
        <v>0</v>
      </c>
      <c r="AJ173" s="116">
        <f t="shared" si="100"/>
        <v>0</v>
      </c>
      <c r="AK173" s="116">
        <f t="shared" si="101"/>
        <v>0</v>
      </c>
      <c r="AL173" s="75" t="str">
        <f t="shared" si="102"/>
        <v xml:space="preserve"> </v>
      </c>
      <c r="AM173" s="75" t="str">
        <f t="shared" si="103"/>
        <v xml:space="preserve"> </v>
      </c>
      <c r="AN173" s="75" t="str">
        <f t="shared" si="104"/>
        <v xml:space="preserve"> </v>
      </c>
      <c r="AO173" s="75" t="str">
        <f t="shared" si="105"/>
        <v xml:space="preserve"> </v>
      </c>
      <c r="AP173" s="116">
        <f t="shared" si="106"/>
        <v>2106000</v>
      </c>
      <c r="AQ173" s="116">
        <f t="shared" si="107"/>
        <v>4840000</v>
      </c>
      <c r="AR173" s="116">
        <f t="shared" si="108"/>
        <v>0</v>
      </c>
      <c r="AS173" s="116">
        <f t="shared" si="109"/>
        <v>6946000</v>
      </c>
    </row>
    <row r="174" spans="1:45" ht="38.25">
      <c r="A174" s="121" t="s">
        <v>118</v>
      </c>
      <c r="B174" s="370">
        <v>58375</v>
      </c>
      <c r="C174" s="370">
        <v>40876</v>
      </c>
      <c r="D174" s="370"/>
      <c r="E174" s="116">
        <f t="shared" si="82"/>
        <v>99251</v>
      </c>
      <c r="F174" s="116">
        <f t="shared" si="83"/>
        <v>58375000</v>
      </c>
      <c r="G174" s="116">
        <f t="shared" si="84"/>
        <v>40876000</v>
      </c>
      <c r="H174" s="116">
        <f t="shared" si="85"/>
        <v>0</v>
      </c>
      <c r="I174" s="116">
        <f t="shared" si="111"/>
        <v>99251000</v>
      </c>
      <c r="J174" s="116">
        <f>+'CY-CHD''S (ALL FUNDS)'!F263</f>
        <v>0</v>
      </c>
      <c r="K174" s="116">
        <f>+'CY-CHD''S (ALL FUNDS)'!G263</f>
        <v>0</v>
      </c>
      <c r="L174" s="116">
        <f>+'CY-CHD''S (ALL FUNDS)'!H263</f>
        <v>0</v>
      </c>
      <c r="M174" s="116">
        <f t="shared" si="86"/>
        <v>0</v>
      </c>
      <c r="N174" s="116">
        <f>+'CY-CHD''S (ALL FUNDS)'!F271</f>
        <v>6331466</v>
      </c>
      <c r="O174" s="116">
        <f>+'CY-CHD''S (ALL FUNDS)'!G271</f>
        <v>0</v>
      </c>
      <c r="P174" s="116">
        <f>+'CY-CHD''S (ALL FUNDS)'!H271</f>
        <v>0</v>
      </c>
      <c r="Q174" s="116">
        <f t="shared" si="87"/>
        <v>6331466</v>
      </c>
      <c r="R174" s="116">
        <f t="shared" si="88"/>
        <v>6331466</v>
      </c>
      <c r="S174" s="116">
        <f t="shared" si="89"/>
        <v>0</v>
      </c>
      <c r="T174" s="116">
        <f t="shared" si="90"/>
        <v>0</v>
      </c>
      <c r="U174" s="116">
        <f t="shared" si="91"/>
        <v>6331466</v>
      </c>
      <c r="V174" s="116">
        <f>+'CY-CHD''S (ALL FUNDS)'!J263</f>
        <v>0</v>
      </c>
      <c r="W174" s="116">
        <f>+'CY-CHD''S (ALL FUNDS)'!K263</f>
        <v>0</v>
      </c>
      <c r="X174" s="116">
        <f>+'CY-CHD''S (ALL FUNDS)'!L263</f>
        <v>0</v>
      </c>
      <c r="Y174" s="116">
        <f t="shared" si="92"/>
        <v>0</v>
      </c>
      <c r="Z174" s="116">
        <f>+'CY-CHD''S (ALL FUNDS)'!J271</f>
        <v>6331466</v>
      </c>
      <c r="AA174" s="116">
        <f>+'CY-CHD''S (ALL FUNDS)'!K271</f>
        <v>0</v>
      </c>
      <c r="AB174" s="116">
        <f>+'CY-CHD''S (ALL FUNDS)'!L271</f>
        <v>0</v>
      </c>
      <c r="AC174" s="116">
        <f t="shared" si="93"/>
        <v>6331466</v>
      </c>
      <c r="AD174" s="116">
        <f t="shared" si="94"/>
        <v>6331466</v>
      </c>
      <c r="AE174" s="116">
        <f t="shared" si="95"/>
        <v>0</v>
      </c>
      <c r="AF174" s="116">
        <f t="shared" si="96"/>
        <v>0</v>
      </c>
      <c r="AG174" s="116">
        <f t="shared" si="97"/>
        <v>6331466</v>
      </c>
      <c r="AH174" s="116">
        <f t="shared" si="98"/>
        <v>0</v>
      </c>
      <c r="AI174" s="116">
        <f t="shared" si="99"/>
        <v>0</v>
      </c>
      <c r="AJ174" s="116">
        <f t="shared" si="100"/>
        <v>0</v>
      </c>
      <c r="AK174" s="116">
        <f t="shared" si="101"/>
        <v>0</v>
      </c>
      <c r="AL174" s="75">
        <f t="shared" si="102"/>
        <v>1</v>
      </c>
      <c r="AM174" s="75" t="str">
        <f t="shared" si="103"/>
        <v xml:space="preserve"> </v>
      </c>
      <c r="AN174" s="75" t="str">
        <f t="shared" si="104"/>
        <v xml:space="preserve"> </v>
      </c>
      <c r="AO174" s="75">
        <f t="shared" si="105"/>
        <v>1</v>
      </c>
      <c r="AP174" s="116">
        <f t="shared" si="106"/>
        <v>58375000</v>
      </c>
      <c r="AQ174" s="116">
        <f t="shared" si="107"/>
        <v>40876000</v>
      </c>
      <c r="AR174" s="116">
        <f t="shared" si="108"/>
        <v>0</v>
      </c>
      <c r="AS174" s="116">
        <f t="shared" si="109"/>
        <v>99251000</v>
      </c>
    </row>
    <row r="175" spans="1:45">
      <c r="A175" s="116" t="s">
        <v>119</v>
      </c>
      <c r="B175" s="370">
        <v>0</v>
      </c>
      <c r="C175" s="370"/>
      <c r="D175" s="370"/>
      <c r="E175" s="116">
        <f t="shared" si="82"/>
        <v>0</v>
      </c>
      <c r="F175" s="116">
        <f t="shared" si="83"/>
        <v>0</v>
      </c>
      <c r="G175" s="116">
        <f t="shared" si="84"/>
        <v>0</v>
      </c>
      <c r="H175" s="116">
        <f t="shared" si="85"/>
        <v>0</v>
      </c>
      <c r="I175" s="116">
        <f t="shared" si="111"/>
        <v>0</v>
      </c>
      <c r="J175" s="116"/>
      <c r="K175" s="116"/>
      <c r="L175" s="116"/>
      <c r="M175" s="116">
        <f t="shared" si="86"/>
        <v>0</v>
      </c>
      <c r="N175" s="116"/>
      <c r="O175" s="116"/>
      <c r="P175" s="116"/>
      <c r="Q175" s="116">
        <f t="shared" si="87"/>
        <v>0</v>
      </c>
      <c r="R175" s="116">
        <f t="shared" si="88"/>
        <v>0</v>
      </c>
      <c r="S175" s="116">
        <f t="shared" si="89"/>
        <v>0</v>
      </c>
      <c r="T175" s="116">
        <f t="shared" si="90"/>
        <v>0</v>
      </c>
      <c r="U175" s="116">
        <f t="shared" si="91"/>
        <v>0</v>
      </c>
      <c r="V175" s="116"/>
      <c r="W175" s="116"/>
      <c r="X175" s="116"/>
      <c r="Y175" s="116">
        <f t="shared" si="92"/>
        <v>0</v>
      </c>
      <c r="Z175" s="116"/>
      <c r="AA175" s="116"/>
      <c r="AB175" s="116"/>
      <c r="AC175" s="116">
        <f t="shared" si="93"/>
        <v>0</v>
      </c>
      <c r="AD175" s="116">
        <f t="shared" si="94"/>
        <v>0</v>
      </c>
      <c r="AE175" s="116">
        <f t="shared" si="95"/>
        <v>0</v>
      </c>
      <c r="AF175" s="116">
        <f t="shared" si="96"/>
        <v>0</v>
      </c>
      <c r="AG175" s="116">
        <f t="shared" si="97"/>
        <v>0</v>
      </c>
      <c r="AH175" s="116">
        <f t="shared" si="98"/>
        <v>0</v>
      </c>
      <c r="AI175" s="116">
        <f t="shared" si="99"/>
        <v>0</v>
      </c>
      <c r="AJ175" s="116">
        <f t="shared" si="100"/>
        <v>0</v>
      </c>
      <c r="AK175" s="116">
        <f t="shared" si="101"/>
        <v>0</v>
      </c>
      <c r="AL175" s="75" t="str">
        <f t="shared" si="102"/>
        <v xml:space="preserve"> </v>
      </c>
      <c r="AM175" s="75" t="str">
        <f t="shared" si="103"/>
        <v xml:space="preserve"> </v>
      </c>
      <c r="AN175" s="75" t="str">
        <f t="shared" si="104"/>
        <v xml:space="preserve"> </v>
      </c>
      <c r="AO175" s="75" t="str">
        <f t="shared" si="105"/>
        <v xml:space="preserve"> </v>
      </c>
      <c r="AP175" s="116">
        <f t="shared" si="106"/>
        <v>0</v>
      </c>
      <c r="AQ175" s="116">
        <f t="shared" si="107"/>
        <v>0</v>
      </c>
      <c r="AR175" s="116">
        <f t="shared" si="108"/>
        <v>0</v>
      </c>
      <c r="AS175" s="116">
        <f t="shared" si="109"/>
        <v>0</v>
      </c>
    </row>
    <row r="176" spans="1:45" ht="38.25">
      <c r="A176" s="132" t="s">
        <v>139</v>
      </c>
      <c r="B176" s="370">
        <v>115294</v>
      </c>
      <c r="C176" s="370">
        <v>54913</v>
      </c>
      <c r="D176" s="370"/>
      <c r="E176" s="116">
        <f t="shared" si="82"/>
        <v>170207</v>
      </c>
      <c r="F176" s="116">
        <f t="shared" si="83"/>
        <v>115294000</v>
      </c>
      <c r="G176" s="116">
        <f t="shared" si="84"/>
        <v>54913000</v>
      </c>
      <c r="H176" s="116">
        <f t="shared" si="85"/>
        <v>0</v>
      </c>
      <c r="I176" s="116">
        <f t="shared" si="111"/>
        <v>170207000</v>
      </c>
      <c r="J176" s="116">
        <f>+'CY-CHD''S (ALL FUNDS)'!F276</f>
        <v>0</v>
      </c>
      <c r="K176" s="116">
        <f>+'CY-CHD''S (ALL FUNDS)'!G276</f>
        <v>0</v>
      </c>
      <c r="L176" s="116">
        <f>+'CY-CHD''S (ALL FUNDS)'!H276</f>
        <v>0</v>
      </c>
      <c r="M176" s="116">
        <f t="shared" si="86"/>
        <v>0</v>
      </c>
      <c r="N176" s="116">
        <f>+'CY-CHD''S (ALL FUNDS)'!F284</f>
        <v>97223261</v>
      </c>
      <c r="O176" s="116">
        <f>+'CY-CHD''S (ALL FUNDS)'!G284</f>
        <v>59354200</v>
      </c>
      <c r="P176" s="116">
        <f>+'CY-CHD''S (ALL FUNDS)'!H284</f>
        <v>695500</v>
      </c>
      <c r="Q176" s="116">
        <f t="shared" si="87"/>
        <v>157272961</v>
      </c>
      <c r="R176" s="116">
        <f t="shared" si="88"/>
        <v>97223261</v>
      </c>
      <c r="S176" s="116">
        <f t="shared" si="89"/>
        <v>59354200</v>
      </c>
      <c r="T176" s="116">
        <f t="shared" si="90"/>
        <v>695500</v>
      </c>
      <c r="U176" s="116">
        <f t="shared" si="91"/>
        <v>157272961</v>
      </c>
      <c r="V176" s="116">
        <f>+'CY-CHD''S (ALL FUNDS)'!J276</f>
        <v>0</v>
      </c>
      <c r="W176" s="116">
        <f>+'CY-CHD''S (ALL FUNDS)'!K276</f>
        <v>0</v>
      </c>
      <c r="X176" s="116">
        <f>+'CY-CHD''S (ALL FUNDS)'!L276</f>
        <v>0</v>
      </c>
      <c r="Y176" s="116">
        <f t="shared" si="92"/>
        <v>0</v>
      </c>
      <c r="Z176" s="116">
        <f>+'CY-CHD''S (ALL FUNDS)'!J284</f>
        <v>96862869.000000015</v>
      </c>
      <c r="AA176" s="116">
        <f>+'CY-CHD''S (ALL FUNDS)'!K284</f>
        <v>54895304.100000001</v>
      </c>
      <c r="AB176" s="116">
        <f>+'CY-CHD''S (ALL FUNDS)'!L284</f>
        <v>0</v>
      </c>
      <c r="AC176" s="116">
        <f t="shared" si="93"/>
        <v>151758173.10000002</v>
      </c>
      <c r="AD176" s="116">
        <f t="shared" si="94"/>
        <v>96862869.000000015</v>
      </c>
      <c r="AE176" s="116">
        <f t="shared" si="95"/>
        <v>54895304.100000001</v>
      </c>
      <c r="AF176" s="116">
        <f t="shared" si="96"/>
        <v>0</v>
      </c>
      <c r="AG176" s="116">
        <f t="shared" si="97"/>
        <v>151758173.10000002</v>
      </c>
      <c r="AH176" s="116">
        <f t="shared" si="98"/>
        <v>360391.9999999851</v>
      </c>
      <c r="AI176" s="116">
        <f t="shared" si="99"/>
        <v>4458895.8999999985</v>
      </c>
      <c r="AJ176" s="116">
        <f t="shared" si="100"/>
        <v>695500</v>
      </c>
      <c r="AK176" s="116">
        <f t="shared" si="101"/>
        <v>5514787.8999999836</v>
      </c>
      <c r="AL176" s="75">
        <f t="shared" si="102"/>
        <v>0.99629315046324163</v>
      </c>
      <c r="AM176" s="75">
        <f t="shared" si="103"/>
        <v>0.92487648894265273</v>
      </c>
      <c r="AN176" s="75">
        <f t="shared" si="104"/>
        <v>0</v>
      </c>
      <c r="AO176" s="75">
        <f t="shared" si="105"/>
        <v>0.96493492673543557</v>
      </c>
      <c r="AP176" s="116">
        <f t="shared" si="106"/>
        <v>115294000</v>
      </c>
      <c r="AQ176" s="116">
        <f t="shared" si="107"/>
        <v>54913000</v>
      </c>
      <c r="AR176" s="116">
        <f t="shared" si="108"/>
        <v>0</v>
      </c>
      <c r="AS176" s="116">
        <f t="shared" si="109"/>
        <v>170207000</v>
      </c>
    </row>
    <row r="177" spans="1:45" ht="25.5">
      <c r="A177" s="132" t="s">
        <v>140</v>
      </c>
      <c r="B177" s="370">
        <v>12230</v>
      </c>
      <c r="C177" s="370">
        <v>3303</v>
      </c>
      <c r="D177" s="370"/>
      <c r="E177" s="116">
        <f t="shared" si="82"/>
        <v>15533</v>
      </c>
      <c r="F177" s="116">
        <f t="shared" si="83"/>
        <v>12230000</v>
      </c>
      <c r="G177" s="116">
        <f t="shared" si="84"/>
        <v>3303000</v>
      </c>
      <c r="H177" s="116">
        <f t="shared" si="85"/>
        <v>0</v>
      </c>
      <c r="I177" s="116">
        <f t="shared" si="111"/>
        <v>15533000</v>
      </c>
      <c r="J177" s="116">
        <f>+'CY-CHD''S (ALL FUNDS)'!F288</f>
        <v>22886624</v>
      </c>
      <c r="K177" s="116">
        <f>+'CY-CHD''S (ALL FUNDS)'!G288</f>
        <v>10350000</v>
      </c>
      <c r="L177" s="116">
        <f>+'CY-CHD''S (ALL FUNDS)'!H288</f>
        <v>0</v>
      </c>
      <c r="M177" s="116">
        <f t="shared" si="86"/>
        <v>33236624</v>
      </c>
      <c r="N177" s="116">
        <f>+'CY-CHD''S (ALL FUNDS)'!F296</f>
        <v>67356476</v>
      </c>
      <c r="O177" s="116">
        <f>+'CY-CHD''S (ALL FUNDS)'!G296</f>
        <v>25050000</v>
      </c>
      <c r="P177" s="116">
        <f>+'CY-CHD''S (ALL FUNDS)'!H296</f>
        <v>0</v>
      </c>
      <c r="Q177" s="116">
        <f t="shared" si="87"/>
        <v>92406476</v>
      </c>
      <c r="R177" s="116">
        <f t="shared" si="88"/>
        <v>90243100</v>
      </c>
      <c r="S177" s="116">
        <f t="shared" si="89"/>
        <v>35400000</v>
      </c>
      <c r="T177" s="116">
        <f t="shared" si="90"/>
        <v>0</v>
      </c>
      <c r="U177" s="116">
        <f t="shared" si="91"/>
        <v>125643100</v>
      </c>
      <c r="V177" s="116">
        <f>+'CY-CHD''S (ALL FUNDS)'!J288</f>
        <v>22132410.140000001</v>
      </c>
      <c r="W177" s="116">
        <f>+'CY-CHD''S (ALL FUNDS)'!K288</f>
        <v>7256441.0999999996</v>
      </c>
      <c r="X177" s="116">
        <f>+'CY-CHD''S (ALL FUNDS)'!L288</f>
        <v>0</v>
      </c>
      <c r="Y177" s="116">
        <f t="shared" si="92"/>
        <v>29388851.240000002</v>
      </c>
      <c r="Z177" s="116">
        <f>+'CY-CHD''S (ALL FUNDS)'!J296</f>
        <v>67356476</v>
      </c>
      <c r="AA177" s="116">
        <f>+'CY-CHD''S (ALL FUNDS)'!K296</f>
        <v>24750000</v>
      </c>
      <c r="AB177" s="116">
        <f>+'CY-CHD''S (ALL FUNDS)'!L296</f>
        <v>0</v>
      </c>
      <c r="AC177" s="116">
        <f t="shared" si="93"/>
        <v>92106476</v>
      </c>
      <c r="AD177" s="116">
        <f t="shared" si="94"/>
        <v>89488886.140000001</v>
      </c>
      <c r="AE177" s="116">
        <f t="shared" si="95"/>
        <v>32006441.100000001</v>
      </c>
      <c r="AF177" s="116">
        <f t="shared" si="96"/>
        <v>0</v>
      </c>
      <c r="AG177" s="116">
        <f t="shared" si="97"/>
        <v>121495327.24000001</v>
      </c>
      <c r="AH177" s="116">
        <f t="shared" si="98"/>
        <v>754213.8599999994</v>
      </c>
      <c r="AI177" s="116">
        <f t="shared" si="99"/>
        <v>3393558.8999999985</v>
      </c>
      <c r="AJ177" s="116">
        <f t="shared" si="100"/>
        <v>0</v>
      </c>
      <c r="AK177" s="116">
        <f t="shared" si="101"/>
        <v>4147772.7599999979</v>
      </c>
      <c r="AL177" s="75">
        <f t="shared" si="102"/>
        <v>0.99164242075017373</v>
      </c>
      <c r="AM177" s="75">
        <f t="shared" si="103"/>
        <v>0.90413675423728823</v>
      </c>
      <c r="AN177" s="75" t="str">
        <f t="shared" si="104"/>
        <v xml:space="preserve"> </v>
      </c>
      <c r="AO177" s="75">
        <f t="shared" si="105"/>
        <v>0.96698765980782075</v>
      </c>
      <c r="AP177" s="116">
        <f t="shared" si="106"/>
        <v>-10656624</v>
      </c>
      <c r="AQ177" s="116">
        <f t="shared" si="107"/>
        <v>-7047000</v>
      </c>
      <c r="AR177" s="116">
        <f t="shared" si="108"/>
        <v>0</v>
      </c>
      <c r="AS177" s="116">
        <f t="shared" si="109"/>
        <v>-17703624</v>
      </c>
    </row>
    <row r="178" spans="1:45" ht="38.25">
      <c r="A178" s="132" t="s">
        <v>141</v>
      </c>
      <c r="B178" s="370">
        <v>93204</v>
      </c>
      <c r="C178" s="370">
        <v>38400</v>
      </c>
      <c r="D178" s="370"/>
      <c r="E178" s="116">
        <f t="shared" si="82"/>
        <v>131604</v>
      </c>
      <c r="F178" s="116">
        <f t="shared" si="83"/>
        <v>93204000</v>
      </c>
      <c r="G178" s="116">
        <f t="shared" si="84"/>
        <v>38400000</v>
      </c>
      <c r="H178" s="116">
        <f t="shared" si="85"/>
        <v>0</v>
      </c>
      <c r="I178" s="116">
        <f t="shared" si="111"/>
        <v>131604000</v>
      </c>
      <c r="J178" s="116">
        <f>+'CY-CHD''S (ALL FUNDS)'!F300</f>
        <v>7087713</v>
      </c>
      <c r="K178" s="116">
        <f>+'CY-CHD''S (ALL FUNDS)'!G300</f>
        <v>0</v>
      </c>
      <c r="L178" s="116">
        <f>+'CY-CHD''S (ALL FUNDS)'!H300</f>
        <v>0</v>
      </c>
      <c r="M178" s="116">
        <f t="shared" si="86"/>
        <v>7087713</v>
      </c>
      <c r="N178" s="116">
        <f>+'CY-CHD''S (ALL FUNDS)'!F309</f>
        <v>0</v>
      </c>
      <c r="O178" s="116">
        <f>+'CY-CHD''S (ALL FUNDS)'!G309</f>
        <v>0</v>
      </c>
      <c r="P178" s="116">
        <f>+'CY-CHD''S (ALL FUNDS)'!H309</f>
        <v>0</v>
      </c>
      <c r="Q178" s="116">
        <f t="shared" si="87"/>
        <v>0</v>
      </c>
      <c r="R178" s="116">
        <f t="shared" si="88"/>
        <v>7087713</v>
      </c>
      <c r="S178" s="116">
        <f t="shared" si="89"/>
        <v>0</v>
      </c>
      <c r="T178" s="116">
        <f t="shared" si="90"/>
        <v>0</v>
      </c>
      <c r="U178" s="116">
        <f t="shared" si="91"/>
        <v>7087713</v>
      </c>
      <c r="V178" s="116">
        <f>+'CY-CHD''S (ALL FUNDS)'!J300</f>
        <v>7023506.7400000002</v>
      </c>
      <c r="W178" s="116">
        <f>+'CY-CHD''S (ALL FUNDS)'!K300</f>
        <v>0</v>
      </c>
      <c r="X178" s="116">
        <f>+'CY-CHD''S (ALL FUNDS)'!L300</f>
        <v>0</v>
      </c>
      <c r="Y178" s="116">
        <f t="shared" si="92"/>
        <v>7023506.7400000002</v>
      </c>
      <c r="Z178" s="116">
        <f>+'CY-CHD''S (ALL FUNDS)'!J309</f>
        <v>0</v>
      </c>
      <c r="AA178" s="116">
        <f>+'CY-CHD''S (ALL FUNDS)'!K309</f>
        <v>0</v>
      </c>
      <c r="AB178" s="116">
        <f>+'CY-CHD''S (ALL FUNDS)'!L309</f>
        <v>0</v>
      </c>
      <c r="AC178" s="116">
        <f t="shared" si="93"/>
        <v>0</v>
      </c>
      <c r="AD178" s="116">
        <f t="shared" si="94"/>
        <v>7023506.7400000002</v>
      </c>
      <c r="AE178" s="116">
        <f t="shared" si="95"/>
        <v>0</v>
      </c>
      <c r="AF178" s="116">
        <f t="shared" si="96"/>
        <v>0</v>
      </c>
      <c r="AG178" s="116">
        <f t="shared" si="97"/>
        <v>7023506.7400000002</v>
      </c>
      <c r="AH178" s="116">
        <f t="shared" si="98"/>
        <v>64206.259999999776</v>
      </c>
      <c r="AI178" s="116">
        <f t="shared" si="99"/>
        <v>0</v>
      </c>
      <c r="AJ178" s="116">
        <f t="shared" si="100"/>
        <v>0</v>
      </c>
      <c r="AK178" s="116">
        <f t="shared" si="101"/>
        <v>64206.259999999776</v>
      </c>
      <c r="AL178" s="75">
        <f t="shared" si="102"/>
        <v>0.99094118794031305</v>
      </c>
      <c r="AM178" s="75" t="str">
        <f t="shared" si="103"/>
        <v xml:space="preserve"> </v>
      </c>
      <c r="AN178" s="75" t="str">
        <f t="shared" si="104"/>
        <v xml:space="preserve"> </v>
      </c>
      <c r="AO178" s="75">
        <f t="shared" si="105"/>
        <v>0.99094118794031305</v>
      </c>
      <c r="AP178" s="116">
        <f t="shared" si="106"/>
        <v>86116287</v>
      </c>
      <c r="AQ178" s="116">
        <f t="shared" si="107"/>
        <v>38400000</v>
      </c>
      <c r="AR178" s="116">
        <f t="shared" si="108"/>
        <v>0</v>
      </c>
      <c r="AS178" s="116">
        <f t="shared" si="109"/>
        <v>124516287</v>
      </c>
    </row>
    <row r="179" spans="1:45">
      <c r="A179" s="99" t="s">
        <v>142</v>
      </c>
      <c r="B179" s="370">
        <v>18324</v>
      </c>
      <c r="C179" s="370">
        <v>33203</v>
      </c>
      <c r="D179" s="370"/>
      <c r="E179" s="116">
        <f t="shared" si="82"/>
        <v>51527</v>
      </c>
      <c r="F179" s="116">
        <f t="shared" si="83"/>
        <v>18324000</v>
      </c>
      <c r="G179" s="116">
        <f t="shared" si="84"/>
        <v>33203000</v>
      </c>
      <c r="H179" s="116">
        <f t="shared" si="85"/>
        <v>0</v>
      </c>
      <c r="I179" s="116">
        <f t="shared" si="111"/>
        <v>51527000</v>
      </c>
      <c r="J179" s="116">
        <f>+'CY-CHD''S (ALL FUNDS)'!F313</f>
        <v>0</v>
      </c>
      <c r="K179" s="116">
        <f>+'CY-CHD''S (ALL FUNDS)'!G313</f>
        <v>0</v>
      </c>
      <c r="L179" s="116">
        <f>+'CY-CHD''S (ALL FUNDS)'!H313</f>
        <v>0</v>
      </c>
      <c r="M179" s="116">
        <f t="shared" si="86"/>
        <v>0</v>
      </c>
      <c r="N179" s="116">
        <f>+'CY-CHD''S (ALL FUNDS)'!F321</f>
        <v>17800000</v>
      </c>
      <c r="O179" s="116">
        <f>+'CY-CHD''S (ALL FUNDS)'!G321</f>
        <v>8236000</v>
      </c>
      <c r="P179" s="116">
        <f>+'CY-CHD''S (ALL FUNDS)'!H321</f>
        <v>74500000</v>
      </c>
      <c r="Q179" s="116">
        <f t="shared" si="87"/>
        <v>100536000</v>
      </c>
      <c r="R179" s="116">
        <f t="shared" si="88"/>
        <v>17800000</v>
      </c>
      <c r="S179" s="116">
        <f t="shared" si="89"/>
        <v>8236000</v>
      </c>
      <c r="T179" s="116">
        <f t="shared" si="90"/>
        <v>74500000</v>
      </c>
      <c r="U179" s="116">
        <f t="shared" si="91"/>
        <v>100536000</v>
      </c>
      <c r="V179" s="116">
        <f>+'CY-CHD''S (ALL FUNDS)'!J313</f>
        <v>0</v>
      </c>
      <c r="W179" s="116">
        <f>+'CY-CHD''S (ALL FUNDS)'!K313</f>
        <v>0</v>
      </c>
      <c r="X179" s="116">
        <f>+'CY-CHD''S (ALL FUNDS)'!L313</f>
        <v>0</v>
      </c>
      <c r="Y179" s="116">
        <f t="shared" si="92"/>
        <v>0</v>
      </c>
      <c r="Z179" s="116">
        <f>+'CY-CHD''S (ALL FUNDS)'!J321</f>
        <v>17799956.77</v>
      </c>
      <c r="AA179" s="116">
        <f>+'CY-CHD''S (ALL FUNDS)'!K321</f>
        <v>7395624.1799999997</v>
      </c>
      <c r="AB179" s="116">
        <f>+'CY-CHD''S (ALL FUNDS)'!L321</f>
        <v>0</v>
      </c>
      <c r="AC179" s="116">
        <f t="shared" si="93"/>
        <v>25195580.949999999</v>
      </c>
      <c r="AD179" s="116">
        <f t="shared" si="94"/>
        <v>17799956.77</v>
      </c>
      <c r="AE179" s="116">
        <f t="shared" si="95"/>
        <v>7395624.1799999997</v>
      </c>
      <c r="AF179" s="116">
        <f t="shared" si="96"/>
        <v>0</v>
      </c>
      <c r="AG179" s="116">
        <f t="shared" si="97"/>
        <v>25195580.949999999</v>
      </c>
      <c r="AH179" s="116">
        <f t="shared" si="98"/>
        <v>43.230000000447035</v>
      </c>
      <c r="AI179" s="116">
        <f t="shared" si="99"/>
        <v>840375.8200000003</v>
      </c>
      <c r="AJ179" s="116">
        <f t="shared" si="100"/>
        <v>74500000</v>
      </c>
      <c r="AK179" s="116">
        <f t="shared" si="101"/>
        <v>75340419.049999997</v>
      </c>
      <c r="AL179" s="75">
        <f t="shared" si="102"/>
        <v>0.99999757134831457</v>
      </c>
      <c r="AM179" s="75">
        <f t="shared" si="103"/>
        <v>0.89796311073336565</v>
      </c>
      <c r="AN179" s="75">
        <f t="shared" si="104"/>
        <v>0</v>
      </c>
      <c r="AO179" s="75">
        <f t="shared" si="105"/>
        <v>0.25061252635871728</v>
      </c>
      <c r="AP179" s="116">
        <f t="shared" si="106"/>
        <v>18324000</v>
      </c>
      <c r="AQ179" s="116">
        <f t="shared" si="107"/>
        <v>33203000</v>
      </c>
      <c r="AR179" s="116">
        <f t="shared" si="108"/>
        <v>0</v>
      </c>
      <c r="AS179" s="116">
        <f t="shared" si="109"/>
        <v>51527000</v>
      </c>
    </row>
    <row r="180" spans="1:45" ht="25.5">
      <c r="A180" s="102" t="s">
        <v>143</v>
      </c>
      <c r="B180" s="370">
        <v>48332</v>
      </c>
      <c r="C180" s="370">
        <v>15053</v>
      </c>
      <c r="D180" s="370"/>
      <c r="E180" s="116">
        <f t="shared" si="82"/>
        <v>63385</v>
      </c>
      <c r="F180" s="116">
        <f t="shared" si="83"/>
        <v>48332000</v>
      </c>
      <c r="G180" s="116">
        <f t="shared" si="84"/>
        <v>15053000</v>
      </c>
      <c r="H180" s="116">
        <f t="shared" si="85"/>
        <v>0</v>
      </c>
      <c r="I180" s="116">
        <f t="shared" si="111"/>
        <v>63385000</v>
      </c>
      <c r="J180" s="116">
        <f>+'CY-CHD''S (ALL FUNDS)'!F325</f>
        <v>0</v>
      </c>
      <c r="K180" s="116">
        <f>+'CY-CHD''S (ALL FUNDS)'!G325</f>
        <v>1074000</v>
      </c>
      <c r="L180" s="116">
        <f>+'CY-CHD''S (ALL FUNDS)'!H325</f>
        <v>63000000</v>
      </c>
      <c r="M180" s="116">
        <f t="shared" si="86"/>
        <v>64074000</v>
      </c>
      <c r="N180" s="116">
        <f>+'CY-CHD''S (ALL FUNDS)'!F333</f>
        <v>0</v>
      </c>
      <c r="O180" s="116">
        <f>+'CY-CHD''S (ALL FUNDS)'!G333</f>
        <v>750000</v>
      </c>
      <c r="P180" s="116">
        <f>+'CY-CHD''S (ALL FUNDS)'!H333</f>
        <v>0</v>
      </c>
      <c r="Q180" s="116">
        <f t="shared" si="87"/>
        <v>750000</v>
      </c>
      <c r="R180" s="116">
        <f t="shared" si="88"/>
        <v>0</v>
      </c>
      <c r="S180" s="116">
        <f t="shared" si="89"/>
        <v>1824000</v>
      </c>
      <c r="T180" s="116">
        <f t="shared" si="90"/>
        <v>63000000</v>
      </c>
      <c r="U180" s="116">
        <f t="shared" si="91"/>
        <v>64824000</v>
      </c>
      <c r="V180" s="116">
        <f>+'CY-CHD''S (ALL FUNDS)'!J325</f>
        <v>0</v>
      </c>
      <c r="W180" s="116">
        <f>+'CY-CHD''S (ALL FUNDS)'!K325</f>
        <v>204871.57</v>
      </c>
      <c r="X180" s="116">
        <f>+'CY-CHD''S (ALL FUNDS)'!L325</f>
        <v>0</v>
      </c>
      <c r="Y180" s="116">
        <f t="shared" si="92"/>
        <v>204871.57</v>
      </c>
      <c r="Z180" s="116">
        <f>+'CY-CHD''S (ALL FUNDS)'!J333</f>
        <v>0</v>
      </c>
      <c r="AA180" s="116">
        <f>+'CY-CHD''S (ALL FUNDS)'!K333</f>
        <v>0</v>
      </c>
      <c r="AB180" s="116">
        <f>+'CY-CHD''S (ALL FUNDS)'!L333</f>
        <v>0</v>
      </c>
      <c r="AC180" s="116">
        <f t="shared" si="93"/>
        <v>0</v>
      </c>
      <c r="AD180" s="116">
        <f t="shared" si="94"/>
        <v>0</v>
      </c>
      <c r="AE180" s="116">
        <f t="shared" si="95"/>
        <v>204871.57</v>
      </c>
      <c r="AF180" s="116">
        <f t="shared" si="96"/>
        <v>0</v>
      </c>
      <c r="AG180" s="116">
        <f t="shared" si="97"/>
        <v>204871.57</v>
      </c>
      <c r="AH180" s="116">
        <f t="shared" si="98"/>
        <v>0</v>
      </c>
      <c r="AI180" s="116">
        <f t="shared" si="99"/>
        <v>1619128.43</v>
      </c>
      <c r="AJ180" s="116">
        <f t="shared" si="100"/>
        <v>63000000</v>
      </c>
      <c r="AK180" s="116">
        <f t="shared" si="101"/>
        <v>64619128.43</v>
      </c>
      <c r="AL180" s="75" t="str">
        <f t="shared" si="102"/>
        <v xml:space="preserve"> </v>
      </c>
      <c r="AM180" s="75">
        <f t="shared" si="103"/>
        <v>0.11231993969298246</v>
      </c>
      <c r="AN180" s="75">
        <f t="shared" si="104"/>
        <v>0</v>
      </c>
      <c r="AO180" s="75">
        <f t="shared" si="105"/>
        <v>3.160427773664075E-3</v>
      </c>
      <c r="AP180" s="116">
        <f t="shared" si="106"/>
        <v>48332000</v>
      </c>
      <c r="AQ180" s="116">
        <f t="shared" si="107"/>
        <v>13979000</v>
      </c>
      <c r="AR180" s="116">
        <f t="shared" si="108"/>
        <v>-63000000</v>
      </c>
      <c r="AS180" s="116">
        <f t="shared" si="109"/>
        <v>-689000</v>
      </c>
    </row>
    <row r="181" spans="1:45">
      <c r="A181" s="122"/>
      <c r="B181" s="370"/>
      <c r="C181" s="370"/>
      <c r="D181" s="370"/>
      <c r="E181" s="116">
        <f t="shared" si="82"/>
        <v>0</v>
      </c>
      <c r="F181" s="116"/>
      <c r="G181" s="116"/>
      <c r="H181" s="116"/>
      <c r="I181" s="116">
        <f t="shared" si="111"/>
        <v>0</v>
      </c>
      <c r="J181" s="116"/>
      <c r="K181" s="116"/>
      <c r="L181" s="116"/>
      <c r="M181" s="116">
        <f t="shared" si="86"/>
        <v>0</v>
      </c>
      <c r="N181" s="116"/>
      <c r="O181" s="116"/>
      <c r="P181" s="116"/>
      <c r="Q181" s="116">
        <f t="shared" si="87"/>
        <v>0</v>
      </c>
      <c r="R181" s="116">
        <f t="shared" si="88"/>
        <v>0</v>
      </c>
      <c r="S181" s="116">
        <f t="shared" si="89"/>
        <v>0</v>
      </c>
      <c r="T181" s="116">
        <f t="shared" si="90"/>
        <v>0</v>
      </c>
      <c r="U181" s="116">
        <f t="shared" si="91"/>
        <v>0</v>
      </c>
      <c r="V181" s="116"/>
      <c r="W181" s="116"/>
      <c r="X181" s="116"/>
      <c r="Y181" s="116">
        <f t="shared" si="92"/>
        <v>0</v>
      </c>
      <c r="Z181" s="116"/>
      <c r="AA181" s="116"/>
      <c r="AB181" s="116"/>
      <c r="AC181" s="116">
        <f t="shared" si="93"/>
        <v>0</v>
      </c>
      <c r="AD181" s="116">
        <f t="shared" si="94"/>
        <v>0</v>
      </c>
      <c r="AE181" s="116">
        <f t="shared" si="95"/>
        <v>0</v>
      </c>
      <c r="AF181" s="116">
        <f t="shared" si="96"/>
        <v>0</v>
      </c>
      <c r="AG181" s="116">
        <f t="shared" si="97"/>
        <v>0</v>
      </c>
      <c r="AH181" s="116">
        <f t="shared" si="98"/>
        <v>0</v>
      </c>
      <c r="AI181" s="116">
        <f t="shared" si="99"/>
        <v>0</v>
      </c>
      <c r="AJ181" s="116">
        <f t="shared" si="100"/>
        <v>0</v>
      </c>
      <c r="AK181" s="116">
        <f t="shared" si="101"/>
        <v>0</v>
      </c>
      <c r="AL181" s="75" t="str">
        <f t="shared" si="102"/>
        <v xml:space="preserve"> </v>
      </c>
      <c r="AM181" s="75" t="str">
        <f t="shared" si="103"/>
        <v xml:space="preserve"> </v>
      </c>
      <c r="AN181" s="75" t="str">
        <f t="shared" si="104"/>
        <v xml:space="preserve"> </v>
      </c>
      <c r="AO181" s="75" t="str">
        <f t="shared" si="105"/>
        <v xml:space="preserve"> </v>
      </c>
      <c r="AP181" s="116">
        <f t="shared" si="106"/>
        <v>0</v>
      </c>
      <c r="AQ181" s="116">
        <f t="shared" si="107"/>
        <v>0</v>
      </c>
      <c r="AR181" s="116">
        <f t="shared" si="108"/>
        <v>0</v>
      </c>
      <c r="AS181" s="116">
        <f t="shared" si="109"/>
        <v>0</v>
      </c>
    </row>
    <row r="182" spans="1:45" s="127" customFormat="1">
      <c r="A182" s="134" t="s">
        <v>144</v>
      </c>
      <c r="B182" s="381">
        <f>SUM(B183:B187)</f>
        <v>193122</v>
      </c>
      <c r="C182" s="381">
        <f>SUM(C183:C187)</f>
        <v>93964</v>
      </c>
      <c r="D182" s="381">
        <f>SUM(D183:D187)</f>
        <v>0</v>
      </c>
      <c r="E182" s="116">
        <f t="shared" si="82"/>
        <v>287086</v>
      </c>
      <c r="F182" s="126">
        <f>SUM(F183:F187)</f>
        <v>193122000</v>
      </c>
      <c r="G182" s="126">
        <f t="shared" ref="G182:AK182" si="115">SUM(G183:G187)</f>
        <v>93964000</v>
      </c>
      <c r="H182" s="126">
        <f t="shared" si="115"/>
        <v>0</v>
      </c>
      <c r="I182" s="126">
        <f t="shared" si="115"/>
        <v>287086000</v>
      </c>
      <c r="J182" s="126">
        <f t="shared" si="115"/>
        <v>564714800</v>
      </c>
      <c r="K182" s="126">
        <f t="shared" si="115"/>
        <v>560363684</v>
      </c>
      <c r="L182" s="126">
        <f t="shared" si="115"/>
        <v>1117091000</v>
      </c>
      <c r="M182" s="126">
        <f t="shared" si="115"/>
        <v>2242169484</v>
      </c>
      <c r="N182" s="126">
        <f t="shared" si="115"/>
        <v>23082560</v>
      </c>
      <c r="O182" s="126">
        <f t="shared" si="115"/>
        <v>0</v>
      </c>
      <c r="P182" s="126">
        <f t="shared" si="115"/>
        <v>0</v>
      </c>
      <c r="Q182" s="126">
        <f t="shared" si="115"/>
        <v>23082560</v>
      </c>
      <c r="R182" s="126">
        <f t="shared" si="115"/>
        <v>587797360</v>
      </c>
      <c r="S182" s="126">
        <f t="shared" si="115"/>
        <v>560363684</v>
      </c>
      <c r="T182" s="126">
        <f t="shared" si="115"/>
        <v>1117091000</v>
      </c>
      <c r="U182" s="126">
        <f t="shared" si="115"/>
        <v>2265252044</v>
      </c>
      <c r="V182" s="126">
        <f t="shared" si="115"/>
        <v>564165860.20000005</v>
      </c>
      <c r="W182" s="126">
        <f t="shared" si="115"/>
        <v>431435702.59999996</v>
      </c>
      <c r="X182" s="126">
        <f t="shared" si="115"/>
        <v>160000000</v>
      </c>
      <c r="Y182" s="126">
        <f t="shared" si="115"/>
        <v>1155601562.8000002</v>
      </c>
      <c r="Z182" s="126">
        <f t="shared" si="115"/>
        <v>23082557.73</v>
      </c>
      <c r="AA182" s="126">
        <f t="shared" si="115"/>
        <v>0</v>
      </c>
      <c r="AB182" s="126">
        <f t="shared" si="115"/>
        <v>0</v>
      </c>
      <c r="AC182" s="126">
        <f t="shared" si="115"/>
        <v>23082557.73</v>
      </c>
      <c r="AD182" s="126">
        <f t="shared" si="115"/>
        <v>587248417.93000007</v>
      </c>
      <c r="AE182" s="126">
        <f t="shared" si="115"/>
        <v>431435702.59999996</v>
      </c>
      <c r="AF182" s="126">
        <f t="shared" si="115"/>
        <v>160000000</v>
      </c>
      <c r="AG182" s="126">
        <f t="shared" si="115"/>
        <v>1178684120.5300002</v>
      </c>
      <c r="AH182" s="126">
        <f t="shared" si="115"/>
        <v>548942.06999994814</v>
      </c>
      <c r="AI182" s="126">
        <f t="shared" si="115"/>
        <v>128927981.40000004</v>
      </c>
      <c r="AJ182" s="126">
        <f t="shared" si="115"/>
        <v>957091000</v>
      </c>
      <c r="AK182" s="126">
        <f t="shared" si="115"/>
        <v>1086567923.47</v>
      </c>
      <c r="AL182" s="75">
        <f t="shared" si="102"/>
        <v>0.99906610320604372</v>
      </c>
      <c r="AM182" s="75">
        <f t="shared" si="103"/>
        <v>0.76992088338115783</v>
      </c>
      <c r="AN182" s="75">
        <f t="shared" si="104"/>
        <v>0.1432291550106482</v>
      </c>
      <c r="AO182" s="75">
        <f t="shared" si="105"/>
        <v>0.52033243879063917</v>
      </c>
      <c r="AP182" s="116">
        <f t="shared" si="106"/>
        <v>-371592800</v>
      </c>
      <c r="AQ182" s="116">
        <f t="shared" si="107"/>
        <v>-466399684</v>
      </c>
      <c r="AR182" s="116">
        <f t="shared" si="108"/>
        <v>-1117091000</v>
      </c>
      <c r="AS182" s="116">
        <f t="shared" si="109"/>
        <v>-1955083484</v>
      </c>
    </row>
    <row r="183" spans="1:45" ht="25.5">
      <c r="A183" s="121" t="s">
        <v>116</v>
      </c>
      <c r="B183" s="370">
        <v>22214</v>
      </c>
      <c r="C183" s="370">
        <v>11366</v>
      </c>
      <c r="D183" s="370"/>
      <c r="E183" s="116">
        <f t="shared" si="82"/>
        <v>33580</v>
      </c>
      <c r="F183" s="116">
        <f t="shared" si="83"/>
        <v>22214000</v>
      </c>
      <c r="G183" s="116">
        <f t="shared" si="84"/>
        <v>11366000</v>
      </c>
      <c r="H183" s="116">
        <f t="shared" si="85"/>
        <v>0</v>
      </c>
      <c r="I183" s="116">
        <f t="shared" si="111"/>
        <v>33580000</v>
      </c>
      <c r="J183" s="117">
        <f>+'CY-CHD''S (ALL FUNDS)'!F340</f>
        <v>269652400</v>
      </c>
      <c r="K183" s="117">
        <f>+'CY-CHD''S (ALL FUNDS)'!G340</f>
        <v>128450000</v>
      </c>
      <c r="L183" s="117">
        <f>+'CY-CHD''S (ALL FUNDS)'!H340</f>
        <v>0</v>
      </c>
      <c r="M183" s="116">
        <f t="shared" si="86"/>
        <v>398102400</v>
      </c>
      <c r="N183" s="117"/>
      <c r="O183" s="117"/>
      <c r="P183" s="117"/>
      <c r="Q183" s="116">
        <f t="shared" si="87"/>
        <v>0</v>
      </c>
      <c r="R183" s="116">
        <f t="shared" si="88"/>
        <v>269652400</v>
      </c>
      <c r="S183" s="116">
        <f t="shared" si="89"/>
        <v>128450000</v>
      </c>
      <c r="T183" s="116">
        <f t="shared" si="90"/>
        <v>0</v>
      </c>
      <c r="U183" s="116">
        <f t="shared" si="91"/>
        <v>398102400</v>
      </c>
      <c r="V183" s="117">
        <f>+'CY-CHD''S (ALL FUNDS)'!J340</f>
        <v>269377930.10000002</v>
      </c>
      <c r="W183" s="117">
        <f>+'CY-CHD''S (ALL FUNDS)'!K340</f>
        <v>127271192.48999999</v>
      </c>
      <c r="X183" s="117">
        <f>+'CY-CHD''S (ALL FUNDS)'!L340</f>
        <v>0</v>
      </c>
      <c r="Y183" s="116">
        <f t="shared" si="92"/>
        <v>396649122.59000003</v>
      </c>
      <c r="Z183" s="117"/>
      <c r="AA183" s="117"/>
      <c r="AB183" s="117"/>
      <c r="AC183" s="116">
        <f t="shared" si="93"/>
        <v>0</v>
      </c>
      <c r="AD183" s="116">
        <f t="shared" si="94"/>
        <v>269377930.10000002</v>
      </c>
      <c r="AE183" s="116">
        <f t="shared" si="95"/>
        <v>127271192.48999999</v>
      </c>
      <c r="AF183" s="116">
        <f t="shared" si="96"/>
        <v>0</v>
      </c>
      <c r="AG183" s="116">
        <f t="shared" si="97"/>
        <v>396649122.59000003</v>
      </c>
      <c r="AH183" s="116">
        <f t="shared" si="98"/>
        <v>274469.89999997616</v>
      </c>
      <c r="AI183" s="116">
        <f t="shared" si="99"/>
        <v>1178807.5100000054</v>
      </c>
      <c r="AJ183" s="116">
        <f t="shared" si="100"/>
        <v>0</v>
      </c>
      <c r="AK183" s="116">
        <f t="shared" si="101"/>
        <v>1453277.4099999815</v>
      </c>
      <c r="AL183" s="75">
        <f t="shared" si="102"/>
        <v>0.99898213440711092</v>
      </c>
      <c r="AM183" s="75">
        <f t="shared" si="103"/>
        <v>0.99082282981704939</v>
      </c>
      <c r="AN183" s="75" t="str">
        <f t="shared" si="104"/>
        <v xml:space="preserve"> </v>
      </c>
      <c r="AO183" s="75">
        <f t="shared" si="105"/>
        <v>0.99634948844819837</v>
      </c>
      <c r="AP183" s="116">
        <f t="shared" si="106"/>
        <v>-247438400</v>
      </c>
      <c r="AQ183" s="116">
        <f t="shared" si="107"/>
        <v>-117084000</v>
      </c>
      <c r="AR183" s="116">
        <f t="shared" si="108"/>
        <v>0</v>
      </c>
      <c r="AS183" s="116">
        <f t="shared" si="109"/>
        <v>-364522400</v>
      </c>
    </row>
    <row r="184" spans="1:45">
      <c r="A184" s="116" t="s">
        <v>117</v>
      </c>
      <c r="B184" s="370">
        <v>1538</v>
      </c>
      <c r="C184" s="370">
        <v>6053</v>
      </c>
      <c r="D184" s="370"/>
      <c r="E184" s="116">
        <f t="shared" si="82"/>
        <v>7591</v>
      </c>
      <c r="F184" s="116">
        <f t="shared" si="83"/>
        <v>1538000</v>
      </c>
      <c r="G184" s="116">
        <f t="shared" si="84"/>
        <v>6053000</v>
      </c>
      <c r="H184" s="116">
        <f t="shared" si="85"/>
        <v>0</v>
      </c>
      <c r="I184" s="116">
        <f t="shared" si="111"/>
        <v>7591000</v>
      </c>
      <c r="J184" s="117">
        <f>+'CY-CHD''S (ALL FUNDS)'!F341</f>
        <v>0</v>
      </c>
      <c r="K184" s="117">
        <f>+'CY-CHD''S (ALL FUNDS)'!G341</f>
        <v>141727342</v>
      </c>
      <c r="L184" s="117">
        <f>+'CY-CHD''S (ALL FUNDS)'!H341</f>
        <v>558545500</v>
      </c>
      <c r="M184" s="116">
        <f t="shared" si="86"/>
        <v>700272842</v>
      </c>
      <c r="N184" s="117"/>
      <c r="O184" s="117"/>
      <c r="P184" s="117"/>
      <c r="Q184" s="116">
        <f t="shared" si="87"/>
        <v>0</v>
      </c>
      <c r="R184" s="116">
        <f t="shared" si="88"/>
        <v>0</v>
      </c>
      <c r="S184" s="116">
        <f t="shared" si="89"/>
        <v>141727342</v>
      </c>
      <c r="T184" s="116">
        <f t="shared" si="90"/>
        <v>558545500</v>
      </c>
      <c r="U184" s="116">
        <f t="shared" si="91"/>
        <v>700272842</v>
      </c>
      <c r="V184" s="117">
        <f>+'CY-CHD''S (ALL FUNDS)'!J341</f>
        <v>0</v>
      </c>
      <c r="W184" s="117">
        <f>+'CY-CHD''S (ALL FUNDS)'!K341</f>
        <v>78442158.809999987</v>
      </c>
      <c r="X184" s="117">
        <f>+'CY-CHD''S (ALL FUNDS)'!L341</f>
        <v>80000000</v>
      </c>
      <c r="Y184" s="116">
        <f t="shared" si="92"/>
        <v>158442158.81</v>
      </c>
      <c r="Z184" s="117"/>
      <c r="AA184" s="117"/>
      <c r="AB184" s="117"/>
      <c r="AC184" s="116">
        <f t="shared" si="93"/>
        <v>0</v>
      </c>
      <c r="AD184" s="116">
        <f t="shared" si="94"/>
        <v>0</v>
      </c>
      <c r="AE184" s="116">
        <f t="shared" si="95"/>
        <v>78442158.809999987</v>
      </c>
      <c r="AF184" s="116">
        <f t="shared" si="96"/>
        <v>80000000</v>
      </c>
      <c r="AG184" s="116">
        <f t="shared" si="97"/>
        <v>158442158.81</v>
      </c>
      <c r="AH184" s="116">
        <f t="shared" si="98"/>
        <v>0</v>
      </c>
      <c r="AI184" s="116">
        <f t="shared" si="99"/>
        <v>63285183.190000013</v>
      </c>
      <c r="AJ184" s="116">
        <f t="shared" si="100"/>
        <v>478545500</v>
      </c>
      <c r="AK184" s="116">
        <f t="shared" si="101"/>
        <v>541830683.19000006</v>
      </c>
      <c r="AL184" s="75" t="str">
        <f t="shared" si="102"/>
        <v xml:space="preserve"> </v>
      </c>
      <c r="AM184" s="75">
        <f t="shared" si="103"/>
        <v>0.55347230607062392</v>
      </c>
      <c r="AN184" s="75">
        <f t="shared" si="104"/>
        <v>0.1432291550106482</v>
      </c>
      <c r="AO184" s="75">
        <f t="shared" si="105"/>
        <v>0.22625775170358528</v>
      </c>
      <c r="AP184" s="116">
        <f t="shared" si="106"/>
        <v>1538000</v>
      </c>
      <c r="AQ184" s="116">
        <f t="shared" si="107"/>
        <v>-135674342</v>
      </c>
      <c r="AR184" s="116">
        <f t="shared" si="108"/>
        <v>-558545500</v>
      </c>
      <c r="AS184" s="116">
        <f t="shared" si="109"/>
        <v>-692681842</v>
      </c>
    </row>
    <row r="185" spans="1:45" ht="38.25">
      <c r="A185" s="121" t="s">
        <v>118</v>
      </c>
      <c r="B185" s="370">
        <v>68718</v>
      </c>
      <c r="C185" s="370">
        <v>33958</v>
      </c>
      <c r="D185" s="370"/>
      <c r="E185" s="116">
        <f t="shared" si="82"/>
        <v>102676</v>
      </c>
      <c r="F185" s="116">
        <f t="shared" si="83"/>
        <v>68718000</v>
      </c>
      <c r="G185" s="116">
        <f t="shared" si="84"/>
        <v>33958000</v>
      </c>
      <c r="H185" s="116">
        <f t="shared" si="85"/>
        <v>0</v>
      </c>
      <c r="I185" s="116">
        <f t="shared" si="111"/>
        <v>102676000</v>
      </c>
      <c r="J185" s="117">
        <f>+'CY-CHD''S (ALL FUNDS)'!F342</f>
        <v>269652400</v>
      </c>
      <c r="K185" s="117">
        <f>+'CY-CHD''S (ALL FUNDS)'!G342</f>
        <v>270177342</v>
      </c>
      <c r="L185" s="117">
        <f>+'CY-CHD''S (ALL FUNDS)'!H342</f>
        <v>558545500</v>
      </c>
      <c r="M185" s="116">
        <f t="shared" si="86"/>
        <v>1098375242</v>
      </c>
      <c r="N185" s="117">
        <f>+'CY-CHD''S (ALL FUNDS)'!F350</f>
        <v>0</v>
      </c>
      <c r="O185" s="117">
        <f>+'CY-CHD''S (ALL FUNDS)'!G350</f>
        <v>0</v>
      </c>
      <c r="P185" s="117">
        <f>+'CY-CHD''S (ALL FUNDS)'!H350</f>
        <v>0</v>
      </c>
      <c r="Q185" s="116">
        <f t="shared" si="87"/>
        <v>0</v>
      </c>
      <c r="R185" s="116">
        <f t="shared" si="88"/>
        <v>269652400</v>
      </c>
      <c r="S185" s="116">
        <f t="shared" si="89"/>
        <v>270177342</v>
      </c>
      <c r="T185" s="116">
        <f t="shared" si="90"/>
        <v>558545500</v>
      </c>
      <c r="U185" s="116">
        <f t="shared" si="91"/>
        <v>1098375242</v>
      </c>
      <c r="V185" s="117">
        <f>+'CY-CHD''S (ALL FUNDS)'!J342</f>
        <v>269377930.10000002</v>
      </c>
      <c r="W185" s="117">
        <f>+'CY-CHD''S (ALL FUNDS)'!K342</f>
        <v>205713351.29999998</v>
      </c>
      <c r="X185" s="117">
        <f>+'CY-CHD''S (ALL FUNDS)'!L342</f>
        <v>80000000</v>
      </c>
      <c r="Y185" s="116">
        <f t="shared" si="92"/>
        <v>555091281.39999998</v>
      </c>
      <c r="Z185" s="117">
        <f>+'CY-CHD''S (ALL FUNDS)'!J350</f>
        <v>0</v>
      </c>
      <c r="AA185" s="117">
        <f>+'CY-CHD''S (ALL FUNDS)'!K350</f>
        <v>0</v>
      </c>
      <c r="AB185" s="117">
        <f>+'CY-CHD''S (ALL FUNDS)'!L350</f>
        <v>0</v>
      </c>
      <c r="AC185" s="116">
        <f t="shared" si="93"/>
        <v>0</v>
      </c>
      <c r="AD185" s="116">
        <f t="shared" si="94"/>
        <v>269377930.10000002</v>
      </c>
      <c r="AE185" s="116">
        <f t="shared" si="95"/>
        <v>205713351.29999998</v>
      </c>
      <c r="AF185" s="116">
        <f t="shared" si="96"/>
        <v>80000000</v>
      </c>
      <c r="AG185" s="116">
        <f t="shared" si="97"/>
        <v>555091281.39999998</v>
      </c>
      <c r="AH185" s="116">
        <f t="shared" si="98"/>
        <v>274469.89999997616</v>
      </c>
      <c r="AI185" s="116">
        <f t="shared" si="99"/>
        <v>64463990.700000018</v>
      </c>
      <c r="AJ185" s="116">
        <f t="shared" si="100"/>
        <v>478545500</v>
      </c>
      <c r="AK185" s="116">
        <f t="shared" si="101"/>
        <v>543283960.60000002</v>
      </c>
      <c r="AL185" s="75">
        <f t="shared" si="102"/>
        <v>0.99898213440711092</v>
      </c>
      <c r="AM185" s="75">
        <f t="shared" si="103"/>
        <v>0.76140119588562682</v>
      </c>
      <c r="AN185" s="75">
        <f t="shared" si="104"/>
        <v>0.1432291550106482</v>
      </c>
      <c r="AO185" s="75">
        <f t="shared" si="105"/>
        <v>0.50537490301515731</v>
      </c>
      <c r="AP185" s="116">
        <f t="shared" si="106"/>
        <v>-200934400</v>
      </c>
      <c r="AQ185" s="116">
        <f t="shared" si="107"/>
        <v>-236219342</v>
      </c>
      <c r="AR185" s="116">
        <f t="shared" si="108"/>
        <v>-558545500</v>
      </c>
      <c r="AS185" s="116">
        <f t="shared" si="109"/>
        <v>-995699242</v>
      </c>
    </row>
    <row r="186" spans="1:45">
      <c r="A186" s="116" t="s">
        <v>119</v>
      </c>
      <c r="B186" s="370">
        <v>0</v>
      </c>
      <c r="C186" s="370"/>
      <c r="D186" s="370"/>
      <c r="E186" s="116">
        <f t="shared" si="82"/>
        <v>0</v>
      </c>
      <c r="F186" s="116">
        <f t="shared" si="83"/>
        <v>0</v>
      </c>
      <c r="G186" s="116">
        <f t="shared" si="84"/>
        <v>0</v>
      </c>
      <c r="H186" s="116">
        <f t="shared" si="85"/>
        <v>0</v>
      </c>
      <c r="I186" s="116">
        <f t="shared" si="111"/>
        <v>0</v>
      </c>
      <c r="J186" s="117"/>
      <c r="K186" s="117"/>
      <c r="L186" s="117"/>
      <c r="M186" s="116">
        <f t="shared" si="86"/>
        <v>0</v>
      </c>
      <c r="N186" s="117"/>
      <c r="O186" s="117"/>
      <c r="P186" s="117"/>
      <c r="Q186" s="116">
        <f t="shared" si="87"/>
        <v>0</v>
      </c>
      <c r="R186" s="116">
        <f t="shared" si="88"/>
        <v>0</v>
      </c>
      <c r="S186" s="116">
        <f t="shared" si="89"/>
        <v>0</v>
      </c>
      <c r="T186" s="116">
        <f t="shared" si="90"/>
        <v>0</v>
      </c>
      <c r="U186" s="116">
        <f t="shared" si="91"/>
        <v>0</v>
      </c>
      <c r="V186" s="117"/>
      <c r="W186" s="117"/>
      <c r="X186" s="117"/>
      <c r="Y186" s="116">
        <f t="shared" si="92"/>
        <v>0</v>
      </c>
      <c r="Z186" s="117"/>
      <c r="AA186" s="117"/>
      <c r="AB186" s="117"/>
      <c r="AC186" s="116">
        <f t="shared" si="93"/>
        <v>0</v>
      </c>
      <c r="AD186" s="116">
        <f t="shared" si="94"/>
        <v>0</v>
      </c>
      <c r="AE186" s="116">
        <f t="shared" si="95"/>
        <v>0</v>
      </c>
      <c r="AF186" s="116">
        <f t="shared" si="96"/>
        <v>0</v>
      </c>
      <c r="AG186" s="116">
        <f t="shared" si="97"/>
        <v>0</v>
      </c>
      <c r="AH186" s="116">
        <f t="shared" si="98"/>
        <v>0</v>
      </c>
      <c r="AI186" s="116">
        <f t="shared" si="99"/>
        <v>0</v>
      </c>
      <c r="AJ186" s="116">
        <f t="shared" si="100"/>
        <v>0</v>
      </c>
      <c r="AK186" s="116">
        <f t="shared" si="101"/>
        <v>0</v>
      </c>
      <c r="AL186" s="75" t="str">
        <f t="shared" si="102"/>
        <v xml:space="preserve"> </v>
      </c>
      <c r="AM186" s="75" t="str">
        <f t="shared" si="103"/>
        <v xml:space="preserve"> </v>
      </c>
      <c r="AN186" s="75" t="str">
        <f t="shared" si="104"/>
        <v xml:space="preserve"> </v>
      </c>
      <c r="AO186" s="75" t="str">
        <f t="shared" si="105"/>
        <v xml:space="preserve"> </v>
      </c>
      <c r="AP186" s="116">
        <f t="shared" si="106"/>
        <v>0</v>
      </c>
      <c r="AQ186" s="116">
        <f t="shared" si="107"/>
        <v>0</v>
      </c>
      <c r="AR186" s="116">
        <f t="shared" si="108"/>
        <v>0</v>
      </c>
      <c r="AS186" s="116">
        <f t="shared" si="109"/>
        <v>0</v>
      </c>
    </row>
    <row r="187" spans="1:45" ht="38.25">
      <c r="A187" s="132" t="s">
        <v>145</v>
      </c>
      <c r="B187" s="370">
        <v>100652</v>
      </c>
      <c r="C187" s="370">
        <v>42587</v>
      </c>
      <c r="D187" s="370"/>
      <c r="E187" s="116">
        <f t="shared" si="82"/>
        <v>143239</v>
      </c>
      <c r="F187" s="116">
        <f t="shared" si="83"/>
        <v>100652000</v>
      </c>
      <c r="G187" s="116">
        <f t="shared" si="84"/>
        <v>42587000</v>
      </c>
      <c r="H187" s="116">
        <f t="shared" si="85"/>
        <v>0</v>
      </c>
      <c r="I187" s="116">
        <f t="shared" si="111"/>
        <v>143239000</v>
      </c>
      <c r="J187" s="117">
        <f>+'CY-CHD''S (ALL FUNDS)'!F355</f>
        <v>25410000</v>
      </c>
      <c r="K187" s="117">
        <f>+'CY-CHD''S (ALL FUNDS)'!G355</f>
        <v>20009000</v>
      </c>
      <c r="L187" s="117">
        <f>+'CY-CHD''S (ALL FUNDS)'!H355</f>
        <v>0</v>
      </c>
      <c r="M187" s="116">
        <f t="shared" si="86"/>
        <v>45419000</v>
      </c>
      <c r="N187" s="117">
        <f>+'CY-CHD''S (ALL FUNDS)'!F363</f>
        <v>23082560</v>
      </c>
      <c r="O187" s="117">
        <f>+'CY-CHD''S (ALL FUNDS)'!G363</f>
        <v>0</v>
      </c>
      <c r="P187" s="117">
        <f>+'CY-CHD''S (ALL FUNDS)'!H363</f>
        <v>0</v>
      </c>
      <c r="Q187" s="116">
        <f t="shared" si="87"/>
        <v>23082560</v>
      </c>
      <c r="R187" s="116">
        <f t="shared" si="88"/>
        <v>48492560</v>
      </c>
      <c r="S187" s="116">
        <f t="shared" si="89"/>
        <v>20009000</v>
      </c>
      <c r="T187" s="116">
        <f t="shared" si="90"/>
        <v>0</v>
      </c>
      <c r="U187" s="116">
        <f t="shared" si="91"/>
        <v>68501560</v>
      </c>
      <c r="V187" s="117">
        <f>+'CY-CHD''S (ALL FUNDS)'!J355</f>
        <v>25410000.000000007</v>
      </c>
      <c r="W187" s="117">
        <f>+'CY-CHD''S (ALL FUNDS)'!K355</f>
        <v>20008999.999999996</v>
      </c>
      <c r="X187" s="117">
        <f>+'CY-CHD''S (ALL FUNDS)'!L355</f>
        <v>0</v>
      </c>
      <c r="Y187" s="116">
        <f t="shared" si="92"/>
        <v>45419000</v>
      </c>
      <c r="Z187" s="117">
        <f>+'CY-CHD''S (ALL FUNDS)'!J363</f>
        <v>23082557.73</v>
      </c>
      <c r="AA187" s="117">
        <f>+'CY-CHD''S (ALL FUNDS)'!K363</f>
        <v>0</v>
      </c>
      <c r="AB187" s="117">
        <f>+'CY-CHD''S (ALL FUNDS)'!L363</f>
        <v>0</v>
      </c>
      <c r="AC187" s="116">
        <f t="shared" si="93"/>
        <v>23082557.73</v>
      </c>
      <c r="AD187" s="116">
        <f t="shared" si="94"/>
        <v>48492557.730000004</v>
      </c>
      <c r="AE187" s="116">
        <f t="shared" si="95"/>
        <v>20008999.999999996</v>
      </c>
      <c r="AF187" s="116">
        <f t="shared" si="96"/>
        <v>0</v>
      </c>
      <c r="AG187" s="116">
        <f t="shared" si="97"/>
        <v>68501557.730000004</v>
      </c>
      <c r="AH187" s="116">
        <f t="shared" si="98"/>
        <v>2.2699999958276749</v>
      </c>
      <c r="AI187" s="116">
        <f t="shared" si="99"/>
        <v>0</v>
      </c>
      <c r="AJ187" s="116">
        <f t="shared" si="100"/>
        <v>0</v>
      </c>
      <c r="AK187" s="116">
        <f t="shared" si="101"/>
        <v>2.2699999958276749</v>
      </c>
      <c r="AL187" s="75">
        <f t="shared" si="102"/>
        <v>0.99999995318869539</v>
      </c>
      <c r="AM187" s="75">
        <f t="shared" si="103"/>
        <v>0.99999999999999978</v>
      </c>
      <c r="AN187" s="75" t="str">
        <f t="shared" si="104"/>
        <v xml:space="preserve"> </v>
      </c>
      <c r="AO187" s="75">
        <f t="shared" si="105"/>
        <v>0.9999999668620686</v>
      </c>
      <c r="AP187" s="116">
        <f t="shared" si="106"/>
        <v>75242000</v>
      </c>
      <c r="AQ187" s="116">
        <f t="shared" si="107"/>
        <v>22578000</v>
      </c>
      <c r="AR187" s="116">
        <f t="shared" si="108"/>
        <v>0</v>
      </c>
      <c r="AS187" s="116">
        <f t="shared" si="109"/>
        <v>97820000</v>
      </c>
    </row>
    <row r="188" spans="1:45">
      <c r="A188" s="122"/>
      <c r="B188" s="370"/>
      <c r="C188" s="370"/>
      <c r="D188" s="370"/>
      <c r="E188" s="116">
        <f t="shared" si="82"/>
        <v>0</v>
      </c>
      <c r="F188" s="116"/>
      <c r="G188" s="116"/>
      <c r="H188" s="116"/>
      <c r="I188" s="116">
        <f t="shared" si="111"/>
        <v>0</v>
      </c>
      <c r="J188" s="117"/>
      <c r="K188" s="117"/>
      <c r="L188" s="117"/>
      <c r="M188" s="116">
        <f t="shared" si="86"/>
        <v>0</v>
      </c>
      <c r="N188" s="117"/>
      <c r="O188" s="117"/>
      <c r="P188" s="117"/>
      <c r="Q188" s="116">
        <f t="shared" si="87"/>
        <v>0</v>
      </c>
      <c r="R188" s="116">
        <f t="shared" si="88"/>
        <v>0</v>
      </c>
      <c r="S188" s="116">
        <f t="shared" si="89"/>
        <v>0</v>
      </c>
      <c r="T188" s="116">
        <f t="shared" si="90"/>
        <v>0</v>
      </c>
      <c r="U188" s="116">
        <f t="shared" si="91"/>
        <v>0</v>
      </c>
      <c r="V188" s="117"/>
      <c r="W188" s="117"/>
      <c r="X188" s="117"/>
      <c r="Y188" s="116">
        <f t="shared" si="92"/>
        <v>0</v>
      </c>
      <c r="Z188" s="117"/>
      <c r="AA188" s="117"/>
      <c r="AB188" s="117"/>
      <c r="AC188" s="116">
        <f t="shared" si="93"/>
        <v>0</v>
      </c>
      <c r="AD188" s="116">
        <f t="shared" si="94"/>
        <v>0</v>
      </c>
      <c r="AE188" s="116">
        <f t="shared" si="95"/>
        <v>0</v>
      </c>
      <c r="AF188" s="116">
        <f t="shared" si="96"/>
        <v>0</v>
      </c>
      <c r="AG188" s="116">
        <f t="shared" si="97"/>
        <v>0</v>
      </c>
      <c r="AH188" s="116">
        <f t="shared" si="98"/>
        <v>0</v>
      </c>
      <c r="AI188" s="116">
        <f t="shared" si="99"/>
        <v>0</v>
      </c>
      <c r="AJ188" s="116">
        <f t="shared" si="100"/>
        <v>0</v>
      </c>
      <c r="AK188" s="116">
        <f t="shared" si="101"/>
        <v>0</v>
      </c>
      <c r="AL188" s="75" t="str">
        <f t="shared" si="102"/>
        <v xml:space="preserve"> </v>
      </c>
      <c r="AM188" s="75" t="str">
        <f t="shared" si="103"/>
        <v xml:space="preserve"> </v>
      </c>
      <c r="AN188" s="75" t="str">
        <f t="shared" si="104"/>
        <v xml:space="preserve"> </v>
      </c>
      <c r="AO188" s="75" t="str">
        <f t="shared" si="105"/>
        <v xml:space="preserve"> </v>
      </c>
      <c r="AP188" s="116">
        <f t="shared" si="106"/>
        <v>0</v>
      </c>
      <c r="AQ188" s="116">
        <f t="shared" si="107"/>
        <v>0</v>
      </c>
      <c r="AR188" s="116">
        <f t="shared" si="108"/>
        <v>0</v>
      </c>
      <c r="AS188" s="116">
        <f t="shared" si="109"/>
        <v>0</v>
      </c>
    </row>
    <row r="189" spans="1:45" s="127" customFormat="1">
      <c r="A189" s="134" t="s">
        <v>146</v>
      </c>
      <c r="B189" s="381">
        <f>SUM(B190:B195)</f>
        <v>131750</v>
      </c>
      <c r="C189" s="381">
        <f>SUM(C190:C195)</f>
        <v>71517</v>
      </c>
      <c r="D189" s="381">
        <f>SUM(D190:D195)</f>
        <v>0</v>
      </c>
      <c r="E189" s="116">
        <f t="shared" si="82"/>
        <v>203267</v>
      </c>
      <c r="F189" s="126">
        <f>SUM(F190:F195)</f>
        <v>131750000</v>
      </c>
      <c r="G189" s="126">
        <f t="shared" ref="G189:AK189" si="116">SUM(G190:G195)</f>
        <v>71517000</v>
      </c>
      <c r="H189" s="126">
        <f t="shared" si="116"/>
        <v>0</v>
      </c>
      <c r="I189" s="126">
        <f t="shared" si="116"/>
        <v>203267000</v>
      </c>
      <c r="J189" s="126">
        <f t="shared" si="116"/>
        <v>128454000</v>
      </c>
      <c r="K189" s="126">
        <f t="shared" si="116"/>
        <v>61546000</v>
      </c>
      <c r="L189" s="126">
        <f t="shared" si="116"/>
        <v>3850000</v>
      </c>
      <c r="M189" s="126">
        <f t="shared" si="116"/>
        <v>193850000</v>
      </c>
      <c r="N189" s="126">
        <f t="shared" si="116"/>
        <v>15002848</v>
      </c>
      <c r="O189" s="126">
        <f t="shared" si="116"/>
        <v>0</v>
      </c>
      <c r="P189" s="126">
        <f t="shared" si="116"/>
        <v>0</v>
      </c>
      <c r="Q189" s="126">
        <f t="shared" si="116"/>
        <v>15002848</v>
      </c>
      <c r="R189" s="126">
        <f t="shared" si="116"/>
        <v>143456848</v>
      </c>
      <c r="S189" s="126">
        <f t="shared" si="116"/>
        <v>61546000</v>
      </c>
      <c r="T189" s="126">
        <f t="shared" si="116"/>
        <v>3850000</v>
      </c>
      <c r="U189" s="126">
        <f t="shared" si="116"/>
        <v>208852848</v>
      </c>
      <c r="V189" s="126">
        <f t="shared" si="116"/>
        <v>128454000</v>
      </c>
      <c r="W189" s="126">
        <f t="shared" si="116"/>
        <v>60706392.759999998</v>
      </c>
      <c r="X189" s="126">
        <f t="shared" si="116"/>
        <v>0</v>
      </c>
      <c r="Y189" s="126">
        <f t="shared" si="116"/>
        <v>189160392.75999999</v>
      </c>
      <c r="Z189" s="126">
        <f t="shared" si="116"/>
        <v>15002848</v>
      </c>
      <c r="AA189" s="126">
        <f t="shared" si="116"/>
        <v>0</v>
      </c>
      <c r="AB189" s="126">
        <f t="shared" si="116"/>
        <v>0</v>
      </c>
      <c r="AC189" s="126">
        <f t="shared" si="116"/>
        <v>15002848</v>
      </c>
      <c r="AD189" s="126">
        <f t="shared" si="116"/>
        <v>143456848</v>
      </c>
      <c r="AE189" s="126">
        <f t="shared" si="116"/>
        <v>60706392.759999998</v>
      </c>
      <c r="AF189" s="126">
        <f t="shared" si="116"/>
        <v>0</v>
      </c>
      <c r="AG189" s="126">
        <f t="shared" si="116"/>
        <v>204163240.75999999</v>
      </c>
      <c r="AH189" s="126">
        <f t="shared" si="116"/>
        <v>0</v>
      </c>
      <c r="AI189" s="126">
        <f t="shared" si="116"/>
        <v>839607.24000000022</v>
      </c>
      <c r="AJ189" s="126">
        <f t="shared" si="116"/>
        <v>3850000</v>
      </c>
      <c r="AK189" s="126">
        <f t="shared" si="116"/>
        <v>4689607.24</v>
      </c>
      <c r="AL189" s="75">
        <f t="shared" si="102"/>
        <v>1</v>
      </c>
      <c r="AM189" s="75">
        <f t="shared" si="103"/>
        <v>0.98635805348844763</v>
      </c>
      <c r="AN189" s="75">
        <f t="shared" si="104"/>
        <v>0</v>
      </c>
      <c r="AO189" s="75">
        <f t="shared" si="105"/>
        <v>0.97754587842632623</v>
      </c>
      <c r="AP189" s="116">
        <f t="shared" si="106"/>
        <v>3296000</v>
      </c>
      <c r="AQ189" s="116">
        <f t="shared" si="107"/>
        <v>9971000</v>
      </c>
      <c r="AR189" s="116">
        <f t="shared" si="108"/>
        <v>-3850000</v>
      </c>
      <c r="AS189" s="116">
        <f t="shared" si="109"/>
        <v>9417000</v>
      </c>
    </row>
    <row r="190" spans="1:45" ht="25.5">
      <c r="A190" s="121" t="s">
        <v>116</v>
      </c>
      <c r="B190" s="370">
        <v>18551</v>
      </c>
      <c r="C190" s="370">
        <v>10035</v>
      </c>
      <c r="D190" s="370"/>
      <c r="E190" s="116">
        <f t="shared" si="82"/>
        <v>28586</v>
      </c>
      <c r="F190" s="116">
        <f t="shared" si="83"/>
        <v>18551000</v>
      </c>
      <c r="G190" s="116">
        <f t="shared" si="84"/>
        <v>10035000</v>
      </c>
      <c r="H190" s="116">
        <f t="shared" si="85"/>
        <v>0</v>
      </c>
      <c r="I190" s="116">
        <f t="shared" si="111"/>
        <v>28586000</v>
      </c>
      <c r="J190" s="117">
        <f>+'CY-CHD''S (ALL FUNDS)'!F370</f>
        <v>0</v>
      </c>
      <c r="K190" s="117">
        <f>+'CY-CHD''S (ALL FUNDS)'!G370</f>
        <v>0</v>
      </c>
      <c r="L190" s="117">
        <f>+'CY-CHD''S (ALL FUNDS)'!H370</f>
        <v>0</v>
      </c>
      <c r="M190" s="116">
        <f t="shared" si="86"/>
        <v>0</v>
      </c>
      <c r="N190" s="117"/>
      <c r="O190" s="117"/>
      <c r="P190" s="117"/>
      <c r="Q190" s="116">
        <f t="shared" si="87"/>
        <v>0</v>
      </c>
      <c r="R190" s="116">
        <f t="shared" si="88"/>
        <v>0</v>
      </c>
      <c r="S190" s="116">
        <f t="shared" si="89"/>
        <v>0</v>
      </c>
      <c r="T190" s="116">
        <f t="shared" si="90"/>
        <v>0</v>
      </c>
      <c r="U190" s="116">
        <f t="shared" si="91"/>
        <v>0</v>
      </c>
      <c r="V190" s="117">
        <f>+'CY-CHD''S (ALL FUNDS)'!J370</f>
        <v>0</v>
      </c>
      <c r="W190" s="117">
        <f>+'CY-CHD''S (ALL FUNDS)'!K370</f>
        <v>0</v>
      </c>
      <c r="X190" s="117">
        <f>+'CY-CHD''S (ALL FUNDS)'!L370</f>
        <v>0</v>
      </c>
      <c r="Y190" s="116">
        <f t="shared" si="92"/>
        <v>0</v>
      </c>
      <c r="Z190" s="117"/>
      <c r="AA190" s="117"/>
      <c r="AB190" s="117"/>
      <c r="AC190" s="116">
        <f t="shared" si="93"/>
        <v>0</v>
      </c>
      <c r="AD190" s="116">
        <f t="shared" si="94"/>
        <v>0</v>
      </c>
      <c r="AE190" s="116">
        <f t="shared" si="95"/>
        <v>0</v>
      </c>
      <c r="AF190" s="116">
        <f t="shared" si="96"/>
        <v>0</v>
      </c>
      <c r="AG190" s="116">
        <f t="shared" si="97"/>
        <v>0</v>
      </c>
      <c r="AH190" s="116">
        <f t="shared" si="98"/>
        <v>0</v>
      </c>
      <c r="AI190" s="116">
        <f t="shared" si="99"/>
        <v>0</v>
      </c>
      <c r="AJ190" s="116">
        <f t="shared" si="100"/>
        <v>0</v>
      </c>
      <c r="AK190" s="116">
        <f t="shared" si="101"/>
        <v>0</v>
      </c>
      <c r="AL190" s="75" t="str">
        <f t="shared" si="102"/>
        <v xml:space="preserve"> </v>
      </c>
      <c r="AM190" s="75" t="str">
        <f t="shared" si="103"/>
        <v xml:space="preserve"> </v>
      </c>
      <c r="AN190" s="75" t="str">
        <f t="shared" si="104"/>
        <v xml:space="preserve"> </v>
      </c>
      <c r="AO190" s="75" t="str">
        <f t="shared" si="105"/>
        <v xml:space="preserve"> </v>
      </c>
      <c r="AP190" s="116">
        <f t="shared" si="106"/>
        <v>18551000</v>
      </c>
      <c r="AQ190" s="116">
        <f t="shared" si="107"/>
        <v>10035000</v>
      </c>
      <c r="AR190" s="116">
        <f t="shared" si="108"/>
        <v>0</v>
      </c>
      <c r="AS190" s="116">
        <f t="shared" si="109"/>
        <v>28586000</v>
      </c>
    </row>
    <row r="191" spans="1:45">
      <c r="A191" s="116" t="s">
        <v>117</v>
      </c>
      <c r="B191" s="370">
        <v>611</v>
      </c>
      <c r="C191" s="370">
        <v>5024</v>
      </c>
      <c r="D191" s="370"/>
      <c r="E191" s="116">
        <f t="shared" si="82"/>
        <v>5635</v>
      </c>
      <c r="F191" s="116">
        <f t="shared" si="83"/>
        <v>611000</v>
      </c>
      <c r="G191" s="116">
        <f t="shared" si="84"/>
        <v>5024000</v>
      </c>
      <c r="H191" s="116">
        <f t="shared" si="85"/>
        <v>0</v>
      </c>
      <c r="I191" s="116">
        <f t="shared" si="111"/>
        <v>5635000</v>
      </c>
      <c r="J191" s="117">
        <f>+'CY-CHD''S (ALL FUNDS)'!F371</f>
        <v>0</v>
      </c>
      <c r="K191" s="117">
        <f>+'CY-CHD''S (ALL FUNDS)'!G371</f>
        <v>0</v>
      </c>
      <c r="L191" s="117">
        <f>+'CY-CHD''S (ALL FUNDS)'!H371</f>
        <v>0</v>
      </c>
      <c r="M191" s="116">
        <f t="shared" si="86"/>
        <v>0</v>
      </c>
      <c r="N191" s="117"/>
      <c r="O191" s="117"/>
      <c r="P191" s="117"/>
      <c r="Q191" s="116">
        <f t="shared" si="87"/>
        <v>0</v>
      </c>
      <c r="R191" s="116">
        <f t="shared" si="88"/>
        <v>0</v>
      </c>
      <c r="S191" s="116">
        <f t="shared" si="89"/>
        <v>0</v>
      </c>
      <c r="T191" s="116">
        <f t="shared" si="90"/>
        <v>0</v>
      </c>
      <c r="U191" s="116">
        <f t="shared" si="91"/>
        <v>0</v>
      </c>
      <c r="V191" s="117">
        <f>+'CY-CHD''S (ALL FUNDS)'!J371</f>
        <v>0</v>
      </c>
      <c r="W191" s="117">
        <f>+'CY-CHD''S (ALL FUNDS)'!K371</f>
        <v>0</v>
      </c>
      <c r="X191" s="117">
        <f>+'CY-CHD''S (ALL FUNDS)'!L371</f>
        <v>0</v>
      </c>
      <c r="Y191" s="116">
        <f t="shared" si="92"/>
        <v>0</v>
      </c>
      <c r="Z191" s="117"/>
      <c r="AA191" s="117"/>
      <c r="AB191" s="117"/>
      <c r="AC191" s="116">
        <f t="shared" si="93"/>
        <v>0</v>
      </c>
      <c r="AD191" s="116">
        <f t="shared" si="94"/>
        <v>0</v>
      </c>
      <c r="AE191" s="116">
        <f t="shared" si="95"/>
        <v>0</v>
      </c>
      <c r="AF191" s="116">
        <f t="shared" si="96"/>
        <v>0</v>
      </c>
      <c r="AG191" s="116">
        <f t="shared" si="97"/>
        <v>0</v>
      </c>
      <c r="AH191" s="116">
        <f t="shared" si="98"/>
        <v>0</v>
      </c>
      <c r="AI191" s="116">
        <f t="shared" si="99"/>
        <v>0</v>
      </c>
      <c r="AJ191" s="116">
        <f t="shared" si="100"/>
        <v>0</v>
      </c>
      <c r="AK191" s="116">
        <f t="shared" si="101"/>
        <v>0</v>
      </c>
      <c r="AL191" s="75" t="str">
        <f t="shared" si="102"/>
        <v xml:space="preserve"> </v>
      </c>
      <c r="AM191" s="75" t="str">
        <f t="shared" si="103"/>
        <v xml:space="preserve"> </v>
      </c>
      <c r="AN191" s="75" t="str">
        <f t="shared" si="104"/>
        <v xml:space="preserve"> </v>
      </c>
      <c r="AO191" s="75" t="str">
        <f t="shared" si="105"/>
        <v xml:space="preserve"> </v>
      </c>
      <c r="AP191" s="116">
        <f t="shared" si="106"/>
        <v>611000</v>
      </c>
      <c r="AQ191" s="116">
        <f t="shared" si="107"/>
        <v>5024000</v>
      </c>
      <c r="AR191" s="116">
        <f t="shared" si="108"/>
        <v>0</v>
      </c>
      <c r="AS191" s="116">
        <f t="shared" si="109"/>
        <v>5635000</v>
      </c>
    </row>
    <row r="192" spans="1:45" ht="38.25">
      <c r="A192" s="121" t="s">
        <v>118</v>
      </c>
      <c r="B192" s="370">
        <v>47475</v>
      </c>
      <c r="C192" s="370">
        <v>27292</v>
      </c>
      <c r="D192" s="370"/>
      <c r="E192" s="116">
        <f t="shared" si="82"/>
        <v>74767</v>
      </c>
      <c r="F192" s="116">
        <f t="shared" si="83"/>
        <v>47475000</v>
      </c>
      <c r="G192" s="116">
        <f t="shared" si="84"/>
        <v>27292000</v>
      </c>
      <c r="H192" s="116">
        <f t="shared" si="85"/>
        <v>0</v>
      </c>
      <c r="I192" s="116">
        <f t="shared" si="111"/>
        <v>74767000</v>
      </c>
      <c r="J192" s="117">
        <f>+'CY-CHD''S (ALL FUNDS)'!F372</f>
        <v>114035000</v>
      </c>
      <c r="K192" s="117">
        <f>+'CY-CHD''S (ALL FUNDS)'!G372</f>
        <v>54913000</v>
      </c>
      <c r="L192" s="117">
        <f>+'CY-CHD''S (ALL FUNDS)'!H372</f>
        <v>0</v>
      </c>
      <c r="M192" s="116">
        <f t="shared" si="86"/>
        <v>168948000</v>
      </c>
      <c r="N192" s="117">
        <f>+'CY-CHD''S (ALL FUNDS)'!F380</f>
        <v>3425848</v>
      </c>
      <c r="O192" s="117">
        <f>+'CY-CHD''S (ALL FUNDS)'!G380</f>
        <v>0</v>
      </c>
      <c r="P192" s="117">
        <f>+'CY-CHD''S (ALL FUNDS)'!H380</f>
        <v>0</v>
      </c>
      <c r="Q192" s="116">
        <f t="shared" si="87"/>
        <v>3425848</v>
      </c>
      <c r="R192" s="116">
        <f t="shared" si="88"/>
        <v>117460848</v>
      </c>
      <c r="S192" s="116">
        <f t="shared" si="89"/>
        <v>54913000</v>
      </c>
      <c r="T192" s="116">
        <f t="shared" si="90"/>
        <v>0</v>
      </c>
      <c r="U192" s="116">
        <f t="shared" si="91"/>
        <v>172373848</v>
      </c>
      <c r="V192" s="117">
        <f>+'CY-CHD''S (ALL FUNDS)'!J372</f>
        <v>114035000</v>
      </c>
      <c r="W192" s="117">
        <f>+'CY-CHD''S (ALL FUNDS)'!K372</f>
        <v>54913000</v>
      </c>
      <c r="X192" s="117">
        <f>+'CY-CHD''S (ALL FUNDS)'!L372</f>
        <v>0</v>
      </c>
      <c r="Y192" s="116">
        <f t="shared" si="92"/>
        <v>168948000</v>
      </c>
      <c r="Z192" s="117">
        <f>+'CY-CHD''S (ALL FUNDS)'!J380</f>
        <v>3425848</v>
      </c>
      <c r="AA192" s="117">
        <f>+'CY-CHD''S (ALL FUNDS)'!K380</f>
        <v>0</v>
      </c>
      <c r="AB192" s="117">
        <f>+'CY-CHD''S (ALL FUNDS)'!L380</f>
        <v>0</v>
      </c>
      <c r="AC192" s="116">
        <f t="shared" si="93"/>
        <v>3425848</v>
      </c>
      <c r="AD192" s="116">
        <f t="shared" si="94"/>
        <v>117460848</v>
      </c>
      <c r="AE192" s="116">
        <f t="shared" si="95"/>
        <v>54913000</v>
      </c>
      <c r="AF192" s="116">
        <f t="shared" si="96"/>
        <v>0</v>
      </c>
      <c r="AG192" s="116">
        <f t="shared" si="97"/>
        <v>172373848</v>
      </c>
      <c r="AH192" s="116">
        <f t="shared" si="98"/>
        <v>0</v>
      </c>
      <c r="AI192" s="116">
        <f t="shared" si="99"/>
        <v>0</v>
      </c>
      <c r="AJ192" s="116">
        <f t="shared" si="100"/>
        <v>0</v>
      </c>
      <c r="AK192" s="116">
        <f t="shared" si="101"/>
        <v>0</v>
      </c>
      <c r="AL192" s="75">
        <f t="shared" si="102"/>
        <v>1</v>
      </c>
      <c r="AM192" s="75">
        <f t="shared" si="103"/>
        <v>1</v>
      </c>
      <c r="AN192" s="75" t="str">
        <f t="shared" si="104"/>
        <v xml:space="preserve"> </v>
      </c>
      <c r="AO192" s="75">
        <f t="shared" si="105"/>
        <v>1</v>
      </c>
      <c r="AP192" s="116">
        <f t="shared" si="106"/>
        <v>-66560000</v>
      </c>
      <c r="AQ192" s="116">
        <f t="shared" si="107"/>
        <v>-27621000</v>
      </c>
      <c r="AR192" s="116">
        <f t="shared" si="108"/>
        <v>0</v>
      </c>
      <c r="AS192" s="116">
        <f t="shared" si="109"/>
        <v>-94181000</v>
      </c>
    </row>
    <row r="193" spans="1:45">
      <c r="A193" s="116" t="s">
        <v>119</v>
      </c>
      <c r="B193" s="370">
        <v>0</v>
      </c>
      <c r="C193" s="370"/>
      <c r="D193" s="370"/>
      <c r="E193" s="116">
        <f t="shared" si="82"/>
        <v>0</v>
      </c>
      <c r="F193" s="116">
        <f t="shared" si="83"/>
        <v>0</v>
      </c>
      <c r="G193" s="116">
        <f t="shared" si="84"/>
        <v>0</v>
      </c>
      <c r="H193" s="116">
        <f t="shared" si="85"/>
        <v>0</v>
      </c>
      <c r="I193" s="116">
        <f t="shared" si="111"/>
        <v>0</v>
      </c>
      <c r="J193" s="117"/>
      <c r="K193" s="117"/>
      <c r="L193" s="117"/>
      <c r="M193" s="116">
        <f t="shared" si="86"/>
        <v>0</v>
      </c>
      <c r="N193" s="117"/>
      <c r="O193" s="117"/>
      <c r="P193" s="117"/>
      <c r="Q193" s="116">
        <f t="shared" si="87"/>
        <v>0</v>
      </c>
      <c r="R193" s="116">
        <f t="shared" si="88"/>
        <v>0</v>
      </c>
      <c r="S193" s="116">
        <f t="shared" si="89"/>
        <v>0</v>
      </c>
      <c r="T193" s="116">
        <f t="shared" si="90"/>
        <v>0</v>
      </c>
      <c r="U193" s="116">
        <f t="shared" si="91"/>
        <v>0</v>
      </c>
      <c r="V193" s="117"/>
      <c r="W193" s="117"/>
      <c r="X193" s="117"/>
      <c r="Y193" s="116">
        <f t="shared" si="92"/>
        <v>0</v>
      </c>
      <c r="Z193" s="117"/>
      <c r="AA193" s="117"/>
      <c r="AB193" s="117"/>
      <c r="AC193" s="116">
        <f t="shared" si="93"/>
        <v>0</v>
      </c>
      <c r="AD193" s="116">
        <f t="shared" si="94"/>
        <v>0</v>
      </c>
      <c r="AE193" s="116">
        <f t="shared" si="95"/>
        <v>0</v>
      </c>
      <c r="AF193" s="116">
        <f t="shared" si="96"/>
        <v>0</v>
      </c>
      <c r="AG193" s="116">
        <f t="shared" si="97"/>
        <v>0</v>
      </c>
      <c r="AH193" s="116">
        <f t="shared" si="98"/>
        <v>0</v>
      </c>
      <c r="AI193" s="116">
        <f t="shared" si="99"/>
        <v>0</v>
      </c>
      <c r="AJ193" s="116">
        <f t="shared" si="100"/>
        <v>0</v>
      </c>
      <c r="AK193" s="116">
        <f t="shared" si="101"/>
        <v>0</v>
      </c>
      <c r="AL193" s="75" t="str">
        <f t="shared" si="102"/>
        <v xml:space="preserve"> </v>
      </c>
      <c r="AM193" s="75" t="str">
        <f t="shared" si="103"/>
        <v xml:space="preserve"> </v>
      </c>
      <c r="AN193" s="75" t="str">
        <f t="shared" si="104"/>
        <v xml:space="preserve"> </v>
      </c>
      <c r="AO193" s="75" t="str">
        <f t="shared" si="105"/>
        <v xml:space="preserve"> </v>
      </c>
      <c r="AP193" s="116">
        <f t="shared" si="106"/>
        <v>0</v>
      </c>
      <c r="AQ193" s="116">
        <f t="shared" si="107"/>
        <v>0</v>
      </c>
      <c r="AR193" s="116">
        <f t="shared" si="108"/>
        <v>0</v>
      </c>
      <c r="AS193" s="116">
        <f t="shared" si="109"/>
        <v>0</v>
      </c>
    </row>
    <row r="194" spans="1:45" ht="38.25">
      <c r="A194" s="132" t="s">
        <v>147</v>
      </c>
      <c r="B194" s="370">
        <v>43243</v>
      </c>
      <c r="C194" s="370">
        <v>12907</v>
      </c>
      <c r="D194" s="370"/>
      <c r="E194" s="116">
        <f t="shared" si="82"/>
        <v>56150</v>
      </c>
      <c r="F194" s="116">
        <f t="shared" si="83"/>
        <v>43243000</v>
      </c>
      <c r="G194" s="116">
        <f t="shared" si="84"/>
        <v>12907000</v>
      </c>
      <c r="H194" s="116">
        <f t="shared" si="85"/>
        <v>0</v>
      </c>
      <c r="I194" s="116">
        <f t="shared" si="111"/>
        <v>56150000</v>
      </c>
      <c r="J194" s="117">
        <f>+'CY-CHD''S (ALL FUNDS)'!F385</f>
        <v>0</v>
      </c>
      <c r="K194" s="117">
        <f>+'CY-CHD''S (ALL FUNDS)'!G385</f>
        <v>0</v>
      </c>
      <c r="L194" s="117">
        <f>+'CY-CHD''S (ALL FUNDS)'!H385</f>
        <v>0</v>
      </c>
      <c r="M194" s="116">
        <f t="shared" si="86"/>
        <v>0</v>
      </c>
      <c r="N194" s="117">
        <f>+'CY-CHD''S (ALL FUNDS)'!F393</f>
        <v>1889000</v>
      </c>
      <c r="O194" s="117">
        <f>+'CY-CHD''S (ALL FUNDS)'!G393</f>
        <v>0</v>
      </c>
      <c r="P194" s="117">
        <f>+'CY-CHD''S (ALL FUNDS)'!H393</f>
        <v>0</v>
      </c>
      <c r="Q194" s="116">
        <f t="shared" si="87"/>
        <v>1889000</v>
      </c>
      <c r="R194" s="116">
        <f t="shared" si="88"/>
        <v>1889000</v>
      </c>
      <c r="S194" s="116">
        <f t="shared" si="89"/>
        <v>0</v>
      </c>
      <c r="T194" s="116">
        <f t="shared" si="90"/>
        <v>0</v>
      </c>
      <c r="U194" s="116">
        <f t="shared" si="91"/>
        <v>1889000</v>
      </c>
      <c r="V194" s="117">
        <f>+'CY-CHD''S (ALL FUNDS)'!J385</f>
        <v>0</v>
      </c>
      <c r="W194" s="117">
        <f>+'CY-CHD''S (ALL FUNDS)'!K385</f>
        <v>0</v>
      </c>
      <c r="X194" s="117">
        <f>+'CY-CHD''S (ALL FUNDS)'!L385</f>
        <v>0</v>
      </c>
      <c r="Y194" s="116">
        <f t="shared" si="92"/>
        <v>0</v>
      </c>
      <c r="Z194" s="117">
        <f>+'CY-CHD''S (ALL FUNDS)'!J393</f>
        <v>1889000</v>
      </c>
      <c r="AA194" s="117">
        <f>+'CY-CHD''S (ALL FUNDS)'!K393</f>
        <v>0</v>
      </c>
      <c r="AB194" s="117">
        <f>+'CY-CHD''S (ALL FUNDS)'!L393</f>
        <v>0</v>
      </c>
      <c r="AC194" s="116">
        <f t="shared" si="93"/>
        <v>1889000</v>
      </c>
      <c r="AD194" s="116">
        <f t="shared" si="94"/>
        <v>1889000</v>
      </c>
      <c r="AE194" s="116">
        <f t="shared" si="95"/>
        <v>0</v>
      </c>
      <c r="AF194" s="116">
        <f t="shared" si="96"/>
        <v>0</v>
      </c>
      <c r="AG194" s="116">
        <f t="shared" si="97"/>
        <v>1889000</v>
      </c>
      <c r="AH194" s="116">
        <f t="shared" si="98"/>
        <v>0</v>
      </c>
      <c r="AI194" s="116">
        <f t="shared" si="99"/>
        <v>0</v>
      </c>
      <c r="AJ194" s="116">
        <f t="shared" si="100"/>
        <v>0</v>
      </c>
      <c r="AK194" s="116">
        <f t="shared" si="101"/>
        <v>0</v>
      </c>
      <c r="AL194" s="75">
        <f t="shared" si="102"/>
        <v>1</v>
      </c>
      <c r="AM194" s="75" t="str">
        <f t="shared" si="103"/>
        <v xml:space="preserve"> </v>
      </c>
      <c r="AN194" s="75" t="str">
        <f t="shared" si="104"/>
        <v xml:space="preserve"> </v>
      </c>
      <c r="AO194" s="75">
        <f t="shared" si="105"/>
        <v>1</v>
      </c>
      <c r="AP194" s="116">
        <f t="shared" si="106"/>
        <v>43243000</v>
      </c>
      <c r="AQ194" s="116">
        <f t="shared" si="107"/>
        <v>12907000</v>
      </c>
      <c r="AR194" s="116">
        <f t="shared" si="108"/>
        <v>0</v>
      </c>
      <c r="AS194" s="116">
        <f t="shared" si="109"/>
        <v>56150000</v>
      </c>
    </row>
    <row r="195" spans="1:45" ht="38.25">
      <c r="A195" s="102" t="s">
        <v>148</v>
      </c>
      <c r="B195" s="370">
        <v>21870</v>
      </c>
      <c r="C195" s="370">
        <v>16259</v>
      </c>
      <c r="D195" s="370"/>
      <c r="E195" s="116">
        <f t="shared" si="82"/>
        <v>38129</v>
      </c>
      <c r="F195" s="116">
        <f t="shared" si="83"/>
        <v>21870000</v>
      </c>
      <c r="G195" s="116">
        <f t="shared" si="84"/>
        <v>16259000</v>
      </c>
      <c r="H195" s="116">
        <f t="shared" si="85"/>
        <v>0</v>
      </c>
      <c r="I195" s="116">
        <f t="shared" si="111"/>
        <v>38129000</v>
      </c>
      <c r="J195" s="117">
        <f>+'CY-CHD''S (ALL FUNDS)'!F397</f>
        <v>14419000</v>
      </c>
      <c r="K195" s="117">
        <f>+'CY-CHD''S (ALL FUNDS)'!G397</f>
        <v>6633000</v>
      </c>
      <c r="L195" s="117">
        <f>+'CY-CHD''S (ALL FUNDS)'!H397</f>
        <v>3850000</v>
      </c>
      <c r="M195" s="116">
        <f t="shared" si="86"/>
        <v>24902000</v>
      </c>
      <c r="N195" s="117">
        <f>+'CY-CHD''S (ALL FUNDS)'!F405</f>
        <v>9688000</v>
      </c>
      <c r="O195" s="117">
        <f>+'CY-CHD''S (ALL FUNDS)'!G405</f>
        <v>0</v>
      </c>
      <c r="P195" s="117">
        <f>+'CY-CHD''S (ALL FUNDS)'!H405</f>
        <v>0</v>
      </c>
      <c r="Q195" s="116">
        <f t="shared" si="87"/>
        <v>9688000</v>
      </c>
      <c r="R195" s="116">
        <f t="shared" si="88"/>
        <v>24107000</v>
      </c>
      <c r="S195" s="116">
        <f t="shared" si="89"/>
        <v>6633000</v>
      </c>
      <c r="T195" s="116">
        <f t="shared" si="90"/>
        <v>3850000</v>
      </c>
      <c r="U195" s="116">
        <f t="shared" si="91"/>
        <v>34590000</v>
      </c>
      <c r="V195" s="117">
        <f>+'CY-CHD''S (ALL FUNDS)'!J397</f>
        <v>14419000</v>
      </c>
      <c r="W195" s="117">
        <f>+'CY-CHD''S (ALL FUNDS)'!K397</f>
        <v>5793392.7599999998</v>
      </c>
      <c r="X195" s="117">
        <f>+'CY-CHD''S (ALL FUNDS)'!L397</f>
        <v>0</v>
      </c>
      <c r="Y195" s="116">
        <f t="shared" si="92"/>
        <v>20212392.759999998</v>
      </c>
      <c r="Z195" s="117">
        <f>+'CY-CHD''S (ALL FUNDS)'!J405</f>
        <v>9688000</v>
      </c>
      <c r="AA195" s="117">
        <f>+'CY-CHD''S (ALL FUNDS)'!K405</f>
        <v>0</v>
      </c>
      <c r="AB195" s="117">
        <f>+'CY-CHD''S (ALL FUNDS)'!L405</f>
        <v>0</v>
      </c>
      <c r="AC195" s="116">
        <f t="shared" si="93"/>
        <v>9688000</v>
      </c>
      <c r="AD195" s="116">
        <f t="shared" si="94"/>
        <v>24107000</v>
      </c>
      <c r="AE195" s="116">
        <f t="shared" si="95"/>
        <v>5793392.7599999998</v>
      </c>
      <c r="AF195" s="116">
        <f t="shared" si="96"/>
        <v>0</v>
      </c>
      <c r="AG195" s="116">
        <f t="shared" si="97"/>
        <v>29900392.759999998</v>
      </c>
      <c r="AH195" s="116">
        <f t="shared" si="98"/>
        <v>0</v>
      </c>
      <c r="AI195" s="116">
        <f t="shared" si="99"/>
        <v>839607.24000000022</v>
      </c>
      <c r="AJ195" s="116">
        <f t="shared" si="100"/>
        <v>3850000</v>
      </c>
      <c r="AK195" s="116">
        <f t="shared" si="101"/>
        <v>4689607.24</v>
      </c>
      <c r="AL195" s="75">
        <f t="shared" si="102"/>
        <v>1</v>
      </c>
      <c r="AM195" s="75">
        <f t="shared" si="103"/>
        <v>0.87341968340117593</v>
      </c>
      <c r="AN195" s="75">
        <f t="shared" si="104"/>
        <v>0</v>
      </c>
      <c r="AO195" s="75">
        <f t="shared" si="105"/>
        <v>0.86442303440300661</v>
      </c>
      <c r="AP195" s="116">
        <f t="shared" si="106"/>
        <v>7451000</v>
      </c>
      <c r="AQ195" s="116">
        <f t="shared" si="107"/>
        <v>9626000</v>
      </c>
      <c r="AR195" s="116">
        <f t="shared" si="108"/>
        <v>-3850000</v>
      </c>
      <c r="AS195" s="116">
        <f t="shared" si="109"/>
        <v>13227000</v>
      </c>
    </row>
    <row r="196" spans="1:45">
      <c r="A196" s="122"/>
      <c r="B196" s="370"/>
      <c r="C196" s="370"/>
      <c r="D196" s="370"/>
      <c r="E196" s="116">
        <f t="shared" si="82"/>
        <v>0</v>
      </c>
      <c r="F196" s="116"/>
      <c r="G196" s="116"/>
      <c r="H196" s="116"/>
      <c r="I196" s="116">
        <f t="shared" si="111"/>
        <v>0</v>
      </c>
      <c r="J196" s="117"/>
      <c r="K196" s="117"/>
      <c r="L196" s="117"/>
      <c r="M196" s="116">
        <f t="shared" si="86"/>
        <v>0</v>
      </c>
      <c r="N196" s="117"/>
      <c r="O196" s="117"/>
      <c r="P196" s="117"/>
      <c r="Q196" s="116">
        <f t="shared" si="87"/>
        <v>0</v>
      </c>
      <c r="R196" s="116">
        <f t="shared" si="88"/>
        <v>0</v>
      </c>
      <c r="S196" s="116">
        <f t="shared" si="89"/>
        <v>0</v>
      </c>
      <c r="T196" s="116">
        <f t="shared" si="90"/>
        <v>0</v>
      </c>
      <c r="U196" s="116">
        <f t="shared" si="91"/>
        <v>0</v>
      </c>
      <c r="V196" s="117"/>
      <c r="W196" s="117"/>
      <c r="X196" s="117"/>
      <c r="Y196" s="116">
        <f t="shared" si="92"/>
        <v>0</v>
      </c>
      <c r="Z196" s="117"/>
      <c r="AA196" s="117"/>
      <c r="AB196" s="117"/>
      <c r="AC196" s="116">
        <f t="shared" si="93"/>
        <v>0</v>
      </c>
      <c r="AD196" s="116">
        <f t="shared" si="94"/>
        <v>0</v>
      </c>
      <c r="AE196" s="116">
        <f t="shared" si="95"/>
        <v>0</v>
      </c>
      <c r="AF196" s="116">
        <f t="shared" si="96"/>
        <v>0</v>
      </c>
      <c r="AG196" s="116">
        <f t="shared" si="97"/>
        <v>0</v>
      </c>
      <c r="AH196" s="116">
        <f t="shared" si="98"/>
        <v>0</v>
      </c>
      <c r="AI196" s="116">
        <f t="shared" si="99"/>
        <v>0</v>
      </c>
      <c r="AJ196" s="116">
        <f t="shared" si="100"/>
        <v>0</v>
      </c>
      <c r="AK196" s="116">
        <f t="shared" si="101"/>
        <v>0</v>
      </c>
      <c r="AL196" s="75" t="str">
        <f t="shared" si="102"/>
        <v xml:space="preserve"> </v>
      </c>
      <c r="AM196" s="75" t="str">
        <f t="shared" si="103"/>
        <v xml:space="preserve"> </v>
      </c>
      <c r="AN196" s="75" t="str">
        <f t="shared" si="104"/>
        <v xml:space="preserve"> </v>
      </c>
      <c r="AO196" s="75" t="str">
        <f t="shared" si="105"/>
        <v xml:space="preserve"> </v>
      </c>
      <c r="AP196" s="116">
        <f t="shared" si="106"/>
        <v>0</v>
      </c>
      <c r="AQ196" s="116">
        <f t="shared" si="107"/>
        <v>0</v>
      </c>
      <c r="AR196" s="116">
        <f t="shared" si="108"/>
        <v>0</v>
      </c>
      <c r="AS196" s="116">
        <f t="shared" si="109"/>
        <v>0</v>
      </c>
    </row>
    <row r="197" spans="1:45" s="127" customFormat="1">
      <c r="A197" s="134" t="s">
        <v>149</v>
      </c>
      <c r="B197" s="381">
        <f>SUM(B198:B204)</f>
        <v>364515</v>
      </c>
      <c r="C197" s="381">
        <f>SUM(C198:C204)</f>
        <v>178065</v>
      </c>
      <c r="D197" s="381">
        <f>SUM(D198:D204)</f>
        <v>0</v>
      </c>
      <c r="E197" s="116">
        <f t="shared" si="82"/>
        <v>542580</v>
      </c>
      <c r="F197" s="126">
        <f>SUM(F198:F204)</f>
        <v>364515000</v>
      </c>
      <c r="G197" s="126">
        <f t="shared" ref="G197:AK197" si="117">SUM(G198:G204)</f>
        <v>178065000</v>
      </c>
      <c r="H197" s="126">
        <f t="shared" si="117"/>
        <v>0</v>
      </c>
      <c r="I197" s="126">
        <f t="shared" si="117"/>
        <v>542580000</v>
      </c>
      <c r="J197" s="126">
        <f t="shared" si="117"/>
        <v>122407296</v>
      </c>
      <c r="K197" s="126">
        <f t="shared" si="117"/>
        <v>63763688</v>
      </c>
      <c r="L197" s="126">
        <f t="shared" si="117"/>
        <v>0</v>
      </c>
      <c r="M197" s="126">
        <f t="shared" si="117"/>
        <v>186170984</v>
      </c>
      <c r="N197" s="126">
        <f t="shared" si="117"/>
        <v>382230887</v>
      </c>
      <c r="O197" s="126">
        <f t="shared" si="117"/>
        <v>383528452</v>
      </c>
      <c r="P197" s="126">
        <f t="shared" si="117"/>
        <v>293483900</v>
      </c>
      <c r="Q197" s="126">
        <f t="shared" si="117"/>
        <v>1059243239</v>
      </c>
      <c r="R197" s="126">
        <f t="shared" si="117"/>
        <v>504638183</v>
      </c>
      <c r="S197" s="126">
        <f t="shared" si="117"/>
        <v>447292140</v>
      </c>
      <c r="T197" s="126">
        <f t="shared" si="117"/>
        <v>293483900</v>
      </c>
      <c r="U197" s="126">
        <f t="shared" si="117"/>
        <v>1245414223</v>
      </c>
      <c r="V197" s="126">
        <f t="shared" si="117"/>
        <v>122407295.99999999</v>
      </c>
      <c r="W197" s="126">
        <f t="shared" si="117"/>
        <v>58798260.030000001</v>
      </c>
      <c r="X197" s="126">
        <f t="shared" si="117"/>
        <v>0</v>
      </c>
      <c r="Y197" s="126">
        <f t="shared" si="117"/>
        <v>181205556.03</v>
      </c>
      <c r="Z197" s="126">
        <f t="shared" si="117"/>
        <v>382230883.57999998</v>
      </c>
      <c r="AA197" s="126">
        <f t="shared" si="117"/>
        <v>327068666.43000001</v>
      </c>
      <c r="AB197" s="126">
        <f t="shared" si="117"/>
        <v>165432820.87</v>
      </c>
      <c r="AC197" s="126">
        <f t="shared" si="117"/>
        <v>874732370.88</v>
      </c>
      <c r="AD197" s="126">
        <f t="shared" si="117"/>
        <v>504638179.57999998</v>
      </c>
      <c r="AE197" s="126">
        <f t="shared" si="117"/>
        <v>385866926.45999998</v>
      </c>
      <c r="AF197" s="126">
        <f t="shared" si="117"/>
        <v>165432820.87</v>
      </c>
      <c r="AG197" s="126">
        <f t="shared" si="117"/>
        <v>1055937926.9099998</v>
      </c>
      <c r="AH197" s="126">
        <f t="shared" si="117"/>
        <v>3.4199999999254942</v>
      </c>
      <c r="AI197" s="126">
        <f t="shared" si="117"/>
        <v>61425213.540000007</v>
      </c>
      <c r="AJ197" s="126">
        <f t="shared" si="117"/>
        <v>128051079.13</v>
      </c>
      <c r="AK197" s="126">
        <f t="shared" si="117"/>
        <v>189476296.08999997</v>
      </c>
      <c r="AL197" s="75">
        <f t="shared" si="102"/>
        <v>0.99999999322286715</v>
      </c>
      <c r="AM197" s="75">
        <f t="shared" si="103"/>
        <v>0.86267316581954689</v>
      </c>
      <c r="AN197" s="75">
        <f t="shared" si="104"/>
        <v>0.56368618813502203</v>
      </c>
      <c r="AO197" s="75">
        <f t="shared" si="105"/>
        <v>0.84786082205357938</v>
      </c>
      <c r="AP197" s="116">
        <f t="shared" si="106"/>
        <v>242107704</v>
      </c>
      <c r="AQ197" s="116">
        <f t="shared" si="107"/>
        <v>114301312</v>
      </c>
      <c r="AR197" s="116">
        <f t="shared" si="108"/>
        <v>0</v>
      </c>
      <c r="AS197" s="116">
        <f t="shared" si="109"/>
        <v>356409016</v>
      </c>
    </row>
    <row r="198" spans="1:45" ht="25.5">
      <c r="A198" s="121" t="s">
        <v>116</v>
      </c>
      <c r="B198" s="370">
        <v>31584</v>
      </c>
      <c r="C198" s="370">
        <v>13513</v>
      </c>
      <c r="D198" s="370"/>
      <c r="E198" s="116">
        <f t="shared" si="82"/>
        <v>45097</v>
      </c>
      <c r="F198" s="116">
        <f t="shared" si="83"/>
        <v>31584000</v>
      </c>
      <c r="G198" s="116">
        <f t="shared" si="84"/>
        <v>13513000</v>
      </c>
      <c r="H198" s="116">
        <f t="shared" si="85"/>
        <v>0</v>
      </c>
      <c r="I198" s="116">
        <f t="shared" si="111"/>
        <v>45097000</v>
      </c>
      <c r="J198" s="117">
        <f>+'CY-CHD''S (ALL FUNDS)'!F412</f>
        <v>122407296</v>
      </c>
      <c r="K198" s="117">
        <f>+'CY-CHD''S (ALL FUNDS)'!G412</f>
        <v>56097318</v>
      </c>
      <c r="L198" s="117">
        <f>+'CY-CHD''S (ALL FUNDS)'!H412</f>
        <v>0</v>
      </c>
      <c r="M198" s="116">
        <f t="shared" si="86"/>
        <v>178504614</v>
      </c>
      <c r="N198" s="117"/>
      <c r="O198" s="117"/>
      <c r="P198" s="117"/>
      <c r="Q198" s="116">
        <f t="shared" si="87"/>
        <v>0</v>
      </c>
      <c r="R198" s="116">
        <f t="shared" si="88"/>
        <v>122407296</v>
      </c>
      <c r="S198" s="116">
        <f t="shared" si="89"/>
        <v>56097318</v>
      </c>
      <c r="T198" s="116">
        <f t="shared" si="90"/>
        <v>0</v>
      </c>
      <c r="U198" s="116">
        <f t="shared" si="91"/>
        <v>178504614</v>
      </c>
      <c r="V198" s="117">
        <f>+'CY-CHD''S (ALL FUNDS)'!J412</f>
        <v>122407295.99999999</v>
      </c>
      <c r="W198" s="117">
        <f>+'CY-CHD''S (ALL FUNDS)'!K412</f>
        <v>51132048.759999998</v>
      </c>
      <c r="X198" s="117">
        <f>+'CY-CHD''S (ALL FUNDS)'!L412</f>
        <v>0</v>
      </c>
      <c r="Y198" s="116">
        <f t="shared" si="92"/>
        <v>173539344.75999999</v>
      </c>
      <c r="Z198" s="117"/>
      <c r="AA198" s="117"/>
      <c r="AB198" s="117"/>
      <c r="AC198" s="116">
        <f t="shared" si="93"/>
        <v>0</v>
      </c>
      <c r="AD198" s="116">
        <f t="shared" si="94"/>
        <v>122407295.99999999</v>
      </c>
      <c r="AE198" s="116">
        <f t="shared" si="95"/>
        <v>51132048.759999998</v>
      </c>
      <c r="AF198" s="116">
        <f t="shared" si="96"/>
        <v>0</v>
      </c>
      <c r="AG198" s="116">
        <f t="shared" si="97"/>
        <v>173539344.75999999</v>
      </c>
      <c r="AH198" s="116">
        <f t="shared" si="98"/>
        <v>0</v>
      </c>
      <c r="AI198" s="116">
        <f t="shared" si="99"/>
        <v>4965269.2400000021</v>
      </c>
      <c r="AJ198" s="116">
        <f t="shared" si="100"/>
        <v>0</v>
      </c>
      <c r="AK198" s="116">
        <f t="shared" si="101"/>
        <v>4965269.2400000021</v>
      </c>
      <c r="AL198" s="75">
        <f t="shared" si="102"/>
        <v>0.99999999999999989</v>
      </c>
      <c r="AM198" s="75">
        <f t="shared" si="103"/>
        <v>0.91148829539408638</v>
      </c>
      <c r="AN198" s="75" t="str">
        <f t="shared" si="104"/>
        <v xml:space="preserve"> </v>
      </c>
      <c r="AO198" s="75">
        <f t="shared" si="105"/>
        <v>0.97218408460859163</v>
      </c>
      <c r="AP198" s="116">
        <f t="shared" si="106"/>
        <v>-90823296</v>
      </c>
      <c r="AQ198" s="116">
        <f t="shared" si="107"/>
        <v>-42584318</v>
      </c>
      <c r="AR198" s="116">
        <f t="shared" si="108"/>
        <v>0</v>
      </c>
      <c r="AS198" s="116">
        <f t="shared" si="109"/>
        <v>-133407614</v>
      </c>
    </row>
    <row r="199" spans="1:45">
      <c r="A199" s="116" t="s">
        <v>117</v>
      </c>
      <c r="B199" s="370">
        <v>2374</v>
      </c>
      <c r="C199" s="370">
        <v>6132</v>
      </c>
      <c r="D199" s="370"/>
      <c r="E199" s="116">
        <f t="shared" si="82"/>
        <v>8506</v>
      </c>
      <c r="F199" s="116">
        <f t="shared" si="83"/>
        <v>2374000</v>
      </c>
      <c r="G199" s="116">
        <f t="shared" si="84"/>
        <v>6132000</v>
      </c>
      <c r="H199" s="116">
        <f t="shared" si="85"/>
        <v>0</v>
      </c>
      <c r="I199" s="116">
        <f t="shared" si="111"/>
        <v>8506000</v>
      </c>
      <c r="J199" s="117">
        <f>+'CY-CHD''S (ALL FUNDS)'!F413</f>
        <v>0</v>
      </c>
      <c r="K199" s="117">
        <f>+'CY-CHD''S (ALL FUNDS)'!G413</f>
        <v>0</v>
      </c>
      <c r="L199" s="117">
        <f>+'CY-CHD''S (ALL FUNDS)'!H413</f>
        <v>0</v>
      </c>
      <c r="M199" s="116">
        <f t="shared" si="86"/>
        <v>0</v>
      </c>
      <c r="N199" s="117"/>
      <c r="O199" s="117"/>
      <c r="P199" s="117"/>
      <c r="Q199" s="116">
        <f t="shared" si="87"/>
        <v>0</v>
      </c>
      <c r="R199" s="116">
        <f t="shared" si="88"/>
        <v>0</v>
      </c>
      <c r="S199" s="116">
        <f t="shared" si="89"/>
        <v>0</v>
      </c>
      <c r="T199" s="116">
        <f t="shared" si="90"/>
        <v>0</v>
      </c>
      <c r="U199" s="116">
        <f t="shared" si="91"/>
        <v>0</v>
      </c>
      <c r="V199" s="117">
        <f>+'CY-CHD''S (ALL FUNDS)'!J413</f>
        <v>0</v>
      </c>
      <c r="W199" s="117">
        <f>+'CY-CHD''S (ALL FUNDS)'!K413</f>
        <v>0</v>
      </c>
      <c r="X199" s="117">
        <f>+'CY-CHD''S (ALL FUNDS)'!L413</f>
        <v>0</v>
      </c>
      <c r="Y199" s="116">
        <f t="shared" si="92"/>
        <v>0</v>
      </c>
      <c r="Z199" s="117"/>
      <c r="AA199" s="117"/>
      <c r="AB199" s="117"/>
      <c r="AC199" s="116">
        <f t="shared" si="93"/>
        <v>0</v>
      </c>
      <c r="AD199" s="116">
        <f t="shared" si="94"/>
        <v>0</v>
      </c>
      <c r="AE199" s="116">
        <f t="shared" si="95"/>
        <v>0</v>
      </c>
      <c r="AF199" s="116">
        <f t="shared" si="96"/>
        <v>0</v>
      </c>
      <c r="AG199" s="116">
        <f t="shared" si="97"/>
        <v>0</v>
      </c>
      <c r="AH199" s="116">
        <f t="shared" si="98"/>
        <v>0</v>
      </c>
      <c r="AI199" s="116">
        <f t="shared" si="99"/>
        <v>0</v>
      </c>
      <c r="AJ199" s="116">
        <f t="shared" si="100"/>
        <v>0</v>
      </c>
      <c r="AK199" s="116">
        <f t="shared" si="101"/>
        <v>0</v>
      </c>
      <c r="AL199" s="75" t="str">
        <f t="shared" si="102"/>
        <v xml:space="preserve"> </v>
      </c>
      <c r="AM199" s="75" t="str">
        <f t="shared" si="103"/>
        <v xml:space="preserve"> </v>
      </c>
      <c r="AN199" s="75" t="str">
        <f t="shared" si="104"/>
        <v xml:space="preserve"> </v>
      </c>
      <c r="AO199" s="75" t="str">
        <f t="shared" si="105"/>
        <v xml:space="preserve"> </v>
      </c>
      <c r="AP199" s="116">
        <f t="shared" si="106"/>
        <v>2374000</v>
      </c>
      <c r="AQ199" s="116">
        <f t="shared" si="107"/>
        <v>6132000</v>
      </c>
      <c r="AR199" s="116">
        <f t="shared" si="108"/>
        <v>0</v>
      </c>
      <c r="AS199" s="116">
        <f t="shared" si="109"/>
        <v>8506000</v>
      </c>
    </row>
    <row r="200" spans="1:45" ht="38.25">
      <c r="A200" s="121" t="s">
        <v>118</v>
      </c>
      <c r="B200" s="373">
        <v>56084</v>
      </c>
      <c r="C200" s="370">
        <v>31888</v>
      </c>
      <c r="D200" s="370"/>
      <c r="E200" s="116">
        <f t="shared" si="82"/>
        <v>87972</v>
      </c>
      <c r="F200" s="116">
        <f t="shared" si="83"/>
        <v>56084000</v>
      </c>
      <c r="G200" s="116">
        <f t="shared" si="84"/>
        <v>31888000</v>
      </c>
      <c r="H200" s="116">
        <f t="shared" si="85"/>
        <v>0</v>
      </c>
      <c r="I200" s="116">
        <f t="shared" si="111"/>
        <v>87972000</v>
      </c>
      <c r="J200" s="117">
        <f>+'CY-CHD''S (ALL FUNDS)'!F414</f>
        <v>0</v>
      </c>
      <c r="K200" s="117">
        <f>+'CY-CHD''S (ALL FUNDS)'!G414</f>
        <v>0</v>
      </c>
      <c r="L200" s="117">
        <f>+'CY-CHD''S (ALL FUNDS)'!H414</f>
        <v>0</v>
      </c>
      <c r="M200" s="116">
        <f t="shared" si="86"/>
        <v>0</v>
      </c>
      <c r="N200" s="117">
        <f>+'CY-CHD''S (ALL FUNDS)'!F422</f>
        <v>2881000</v>
      </c>
      <c r="O200" s="117">
        <f>+'CY-CHD''S (ALL FUNDS)'!G422</f>
        <v>0</v>
      </c>
      <c r="P200" s="117">
        <f>+'CY-CHD''S (ALL FUNDS)'!H422</f>
        <v>0</v>
      </c>
      <c r="Q200" s="116">
        <f t="shared" si="87"/>
        <v>2881000</v>
      </c>
      <c r="R200" s="116">
        <f t="shared" si="88"/>
        <v>2881000</v>
      </c>
      <c r="S200" s="116">
        <f t="shared" si="89"/>
        <v>0</v>
      </c>
      <c r="T200" s="116">
        <f t="shared" si="90"/>
        <v>0</v>
      </c>
      <c r="U200" s="116">
        <f t="shared" si="91"/>
        <v>2881000</v>
      </c>
      <c r="V200" s="117">
        <f>+'CY-CHD''S (ALL FUNDS)'!J414</f>
        <v>0</v>
      </c>
      <c r="W200" s="117">
        <f>+'CY-CHD''S (ALL FUNDS)'!K414</f>
        <v>0</v>
      </c>
      <c r="X200" s="117">
        <f>+'CY-CHD''S (ALL FUNDS)'!L414</f>
        <v>0</v>
      </c>
      <c r="Y200" s="116">
        <f t="shared" si="92"/>
        <v>0</v>
      </c>
      <c r="Z200" s="117">
        <f>+'CY-CHD''S (ALL FUNDS)'!J422</f>
        <v>2881000</v>
      </c>
      <c r="AA200" s="117">
        <f>+'CY-CHD''S (ALL FUNDS)'!K422</f>
        <v>0</v>
      </c>
      <c r="AB200" s="117">
        <f>+'CY-CHD''S (ALL FUNDS)'!L422</f>
        <v>0</v>
      </c>
      <c r="AC200" s="116">
        <f t="shared" si="93"/>
        <v>2881000</v>
      </c>
      <c r="AD200" s="116">
        <f t="shared" si="94"/>
        <v>2881000</v>
      </c>
      <c r="AE200" s="116">
        <f t="shared" si="95"/>
        <v>0</v>
      </c>
      <c r="AF200" s="116">
        <f t="shared" si="96"/>
        <v>0</v>
      </c>
      <c r="AG200" s="116">
        <f t="shared" si="97"/>
        <v>2881000</v>
      </c>
      <c r="AH200" s="116">
        <f t="shared" si="98"/>
        <v>0</v>
      </c>
      <c r="AI200" s="116">
        <f t="shared" si="99"/>
        <v>0</v>
      </c>
      <c r="AJ200" s="116">
        <f t="shared" si="100"/>
        <v>0</v>
      </c>
      <c r="AK200" s="116">
        <f t="shared" si="101"/>
        <v>0</v>
      </c>
      <c r="AL200" s="75">
        <f t="shared" si="102"/>
        <v>1</v>
      </c>
      <c r="AM200" s="75" t="str">
        <f t="shared" si="103"/>
        <v xml:space="preserve"> </v>
      </c>
      <c r="AN200" s="75" t="str">
        <f t="shared" si="104"/>
        <v xml:space="preserve"> </v>
      </c>
      <c r="AO200" s="75">
        <f t="shared" si="105"/>
        <v>1</v>
      </c>
      <c r="AP200" s="116">
        <f t="shared" si="106"/>
        <v>56084000</v>
      </c>
      <c r="AQ200" s="116">
        <f t="shared" si="107"/>
        <v>31888000</v>
      </c>
      <c r="AR200" s="116">
        <f t="shared" si="108"/>
        <v>0</v>
      </c>
      <c r="AS200" s="116">
        <f t="shared" si="109"/>
        <v>87972000</v>
      </c>
    </row>
    <row r="201" spans="1:45">
      <c r="A201" s="116" t="s">
        <v>119</v>
      </c>
      <c r="B201" s="370">
        <v>0</v>
      </c>
      <c r="C201" s="370"/>
      <c r="D201" s="370"/>
      <c r="E201" s="116">
        <f t="shared" si="82"/>
        <v>0</v>
      </c>
      <c r="F201" s="116">
        <f t="shared" si="83"/>
        <v>0</v>
      </c>
      <c r="G201" s="116">
        <f t="shared" si="84"/>
        <v>0</v>
      </c>
      <c r="H201" s="116">
        <f t="shared" si="85"/>
        <v>0</v>
      </c>
      <c r="I201" s="116">
        <f t="shared" si="111"/>
        <v>0</v>
      </c>
      <c r="J201" s="117"/>
      <c r="K201" s="117"/>
      <c r="L201" s="117"/>
      <c r="M201" s="116">
        <f t="shared" si="86"/>
        <v>0</v>
      </c>
      <c r="N201" s="117"/>
      <c r="O201" s="117"/>
      <c r="P201" s="117"/>
      <c r="Q201" s="116">
        <f t="shared" si="87"/>
        <v>0</v>
      </c>
      <c r="R201" s="116">
        <f t="shared" si="88"/>
        <v>0</v>
      </c>
      <c r="S201" s="116">
        <f t="shared" si="89"/>
        <v>0</v>
      </c>
      <c r="T201" s="116">
        <f t="shared" si="90"/>
        <v>0</v>
      </c>
      <c r="U201" s="116">
        <f t="shared" si="91"/>
        <v>0</v>
      </c>
      <c r="V201" s="117"/>
      <c r="W201" s="117"/>
      <c r="X201" s="117"/>
      <c r="Y201" s="116">
        <f t="shared" si="92"/>
        <v>0</v>
      </c>
      <c r="Z201" s="117"/>
      <c r="AA201" s="117"/>
      <c r="AB201" s="117"/>
      <c r="AC201" s="116">
        <f t="shared" si="93"/>
        <v>0</v>
      </c>
      <c r="AD201" s="116">
        <f t="shared" si="94"/>
        <v>0</v>
      </c>
      <c r="AE201" s="116">
        <f t="shared" si="95"/>
        <v>0</v>
      </c>
      <c r="AF201" s="116">
        <f t="shared" si="96"/>
        <v>0</v>
      </c>
      <c r="AG201" s="116">
        <f t="shared" si="97"/>
        <v>0</v>
      </c>
      <c r="AH201" s="116">
        <f t="shared" si="98"/>
        <v>0</v>
      </c>
      <c r="AI201" s="116">
        <f t="shared" si="99"/>
        <v>0</v>
      </c>
      <c r="AJ201" s="116">
        <f t="shared" si="100"/>
        <v>0</v>
      </c>
      <c r="AK201" s="116">
        <f t="shared" si="101"/>
        <v>0</v>
      </c>
      <c r="AL201" s="75" t="str">
        <f t="shared" si="102"/>
        <v xml:space="preserve"> </v>
      </c>
      <c r="AM201" s="75" t="str">
        <f t="shared" si="103"/>
        <v xml:space="preserve"> </v>
      </c>
      <c r="AN201" s="75" t="str">
        <f t="shared" si="104"/>
        <v xml:space="preserve"> </v>
      </c>
      <c r="AO201" s="75" t="str">
        <f t="shared" si="105"/>
        <v xml:space="preserve"> </v>
      </c>
      <c r="AP201" s="116">
        <f t="shared" si="106"/>
        <v>0</v>
      </c>
      <c r="AQ201" s="116">
        <f t="shared" si="107"/>
        <v>0</v>
      </c>
      <c r="AR201" s="116">
        <f t="shared" si="108"/>
        <v>0</v>
      </c>
      <c r="AS201" s="116">
        <f t="shared" si="109"/>
        <v>0</v>
      </c>
    </row>
    <row r="202" spans="1:45" ht="51">
      <c r="A202" s="102" t="s">
        <v>150</v>
      </c>
      <c r="B202" s="370">
        <v>161284</v>
      </c>
      <c r="C202" s="370">
        <v>74967</v>
      </c>
      <c r="D202" s="370"/>
      <c r="E202" s="116">
        <f t="shared" si="82"/>
        <v>236251</v>
      </c>
      <c r="F202" s="116">
        <f t="shared" si="83"/>
        <v>161284000</v>
      </c>
      <c r="G202" s="116">
        <f t="shared" si="84"/>
        <v>74967000</v>
      </c>
      <c r="H202" s="116">
        <f t="shared" si="85"/>
        <v>0</v>
      </c>
      <c r="I202" s="116">
        <f t="shared" si="111"/>
        <v>236251000</v>
      </c>
      <c r="J202" s="117">
        <f>+'CY-CHD''S (ALL FUNDS)'!F427</f>
        <v>0</v>
      </c>
      <c r="K202" s="117">
        <f>+'CY-CHD''S (ALL FUNDS)'!G427</f>
        <v>0</v>
      </c>
      <c r="L202" s="117">
        <f>+'CY-CHD''S (ALL FUNDS)'!H427</f>
        <v>0</v>
      </c>
      <c r="M202" s="116">
        <f t="shared" si="86"/>
        <v>0</v>
      </c>
      <c r="N202" s="117">
        <f>+'CY-CHD''S (ALL FUNDS)'!F435</f>
        <v>11285002</v>
      </c>
      <c r="O202" s="117">
        <f>+'CY-CHD''S (ALL FUNDS)'!G435</f>
        <v>4000000</v>
      </c>
      <c r="P202" s="117">
        <f>+'CY-CHD''S (ALL FUNDS)'!H435</f>
        <v>0</v>
      </c>
      <c r="Q202" s="116">
        <f t="shared" si="87"/>
        <v>15285002</v>
      </c>
      <c r="R202" s="116">
        <f t="shared" si="88"/>
        <v>11285002</v>
      </c>
      <c r="S202" s="116">
        <f t="shared" si="89"/>
        <v>4000000</v>
      </c>
      <c r="T202" s="116">
        <f t="shared" si="90"/>
        <v>0</v>
      </c>
      <c r="U202" s="116">
        <f t="shared" si="91"/>
        <v>15285002</v>
      </c>
      <c r="V202" s="117">
        <f>+'CY-CHD''S (ALL FUNDS)'!J427</f>
        <v>0</v>
      </c>
      <c r="W202" s="117">
        <f>+'CY-CHD''S (ALL FUNDS)'!K427</f>
        <v>0</v>
      </c>
      <c r="X202" s="117">
        <f>+'CY-CHD''S (ALL FUNDS)'!L427</f>
        <v>0</v>
      </c>
      <c r="Y202" s="116">
        <f t="shared" si="92"/>
        <v>0</v>
      </c>
      <c r="Z202" s="117">
        <f>+'CY-CHD''S (ALL FUNDS)'!J435</f>
        <v>11284998.58</v>
      </c>
      <c r="AA202" s="117">
        <f>+'CY-CHD''S (ALL FUNDS)'!K435</f>
        <v>2887564.62</v>
      </c>
      <c r="AB202" s="117">
        <f>+'CY-CHD''S (ALL FUNDS)'!L435</f>
        <v>0</v>
      </c>
      <c r="AC202" s="116">
        <f t="shared" si="93"/>
        <v>14172563.199999999</v>
      </c>
      <c r="AD202" s="116">
        <f t="shared" si="94"/>
        <v>11284998.58</v>
      </c>
      <c r="AE202" s="116">
        <f t="shared" si="95"/>
        <v>2887564.62</v>
      </c>
      <c r="AF202" s="116">
        <f t="shared" si="96"/>
        <v>0</v>
      </c>
      <c r="AG202" s="116">
        <f t="shared" si="97"/>
        <v>14172563.199999999</v>
      </c>
      <c r="AH202" s="116">
        <f t="shared" si="98"/>
        <v>3.4199999999254942</v>
      </c>
      <c r="AI202" s="116">
        <f t="shared" si="99"/>
        <v>1112435.3799999999</v>
      </c>
      <c r="AJ202" s="116">
        <f t="shared" si="100"/>
        <v>0</v>
      </c>
      <c r="AK202" s="116">
        <f t="shared" si="101"/>
        <v>1112438.7999999998</v>
      </c>
      <c r="AL202" s="75">
        <f t="shared" si="102"/>
        <v>0.99999969694289825</v>
      </c>
      <c r="AM202" s="75">
        <f t="shared" si="103"/>
        <v>0.72189115500000001</v>
      </c>
      <c r="AN202" s="75" t="str">
        <f t="shared" si="104"/>
        <v xml:space="preserve"> </v>
      </c>
      <c r="AO202" s="75">
        <f t="shared" si="105"/>
        <v>0.92722023850569335</v>
      </c>
      <c r="AP202" s="116">
        <f t="shared" si="106"/>
        <v>161284000</v>
      </c>
      <c r="AQ202" s="116">
        <f t="shared" si="107"/>
        <v>74967000</v>
      </c>
      <c r="AR202" s="116">
        <f t="shared" si="108"/>
        <v>0</v>
      </c>
      <c r="AS202" s="116">
        <f t="shared" si="109"/>
        <v>236251000</v>
      </c>
    </row>
    <row r="203" spans="1:45" ht="25.5">
      <c r="A203" s="132" t="s">
        <v>151</v>
      </c>
      <c r="B203" s="370">
        <v>93982</v>
      </c>
      <c r="C203" s="370">
        <v>40201</v>
      </c>
      <c r="D203" s="370"/>
      <c r="E203" s="116">
        <f t="shared" ref="E203:E266" si="118">+D203+C203+B203</f>
        <v>134183</v>
      </c>
      <c r="F203" s="116">
        <f t="shared" si="83"/>
        <v>93982000</v>
      </c>
      <c r="G203" s="116">
        <f t="shared" si="84"/>
        <v>40201000</v>
      </c>
      <c r="H203" s="116">
        <f t="shared" si="85"/>
        <v>0</v>
      </c>
      <c r="I203" s="116">
        <f t="shared" si="111"/>
        <v>134183000</v>
      </c>
      <c r="J203" s="117">
        <f>+'CY-CHD''S (ALL FUNDS)'!F439</f>
        <v>0</v>
      </c>
      <c r="K203" s="117">
        <f>+'CY-CHD''S (ALL FUNDS)'!G439</f>
        <v>0</v>
      </c>
      <c r="L203" s="117">
        <f>+'CY-CHD''S (ALL FUNDS)'!H439</f>
        <v>0</v>
      </c>
      <c r="M203" s="116">
        <f t="shared" si="86"/>
        <v>0</v>
      </c>
      <c r="N203" s="117">
        <f>+'CY-CHD''S (ALL FUNDS)'!F447</f>
        <v>368064885</v>
      </c>
      <c r="O203" s="117">
        <f>+'CY-CHD''S (ALL FUNDS)'!G447</f>
        <v>379528452</v>
      </c>
      <c r="P203" s="117">
        <f>+'CY-CHD''S (ALL FUNDS)'!H447</f>
        <v>293483900</v>
      </c>
      <c r="Q203" s="116">
        <f t="shared" si="87"/>
        <v>1041077237</v>
      </c>
      <c r="R203" s="116">
        <f t="shared" si="88"/>
        <v>368064885</v>
      </c>
      <c r="S203" s="116">
        <f t="shared" si="89"/>
        <v>379528452</v>
      </c>
      <c r="T203" s="116">
        <f t="shared" si="90"/>
        <v>293483900</v>
      </c>
      <c r="U203" s="116">
        <f t="shared" si="91"/>
        <v>1041077237</v>
      </c>
      <c r="V203" s="117">
        <f>+'CY-CHD''S (ALL FUNDS)'!J439</f>
        <v>0</v>
      </c>
      <c r="W203" s="117">
        <f>+'CY-CHD''S (ALL FUNDS)'!K439</f>
        <v>0</v>
      </c>
      <c r="X203" s="117">
        <f>+'CY-CHD''S (ALL FUNDS)'!L439</f>
        <v>0</v>
      </c>
      <c r="Y203" s="116">
        <f t="shared" si="92"/>
        <v>0</v>
      </c>
      <c r="Z203" s="117">
        <f>+'CY-CHD''S (ALL FUNDS)'!J447</f>
        <v>368064885</v>
      </c>
      <c r="AA203" s="117">
        <f>+'CY-CHD''S (ALL FUNDS)'!K447</f>
        <v>324181101.81</v>
      </c>
      <c r="AB203" s="117">
        <f>+'CY-CHD''S (ALL FUNDS)'!L447</f>
        <v>165432820.87</v>
      </c>
      <c r="AC203" s="116">
        <f t="shared" si="93"/>
        <v>857678807.67999995</v>
      </c>
      <c r="AD203" s="116">
        <f t="shared" si="94"/>
        <v>368064885</v>
      </c>
      <c r="AE203" s="116">
        <f t="shared" si="95"/>
        <v>324181101.81</v>
      </c>
      <c r="AF203" s="116">
        <f t="shared" si="96"/>
        <v>165432820.87</v>
      </c>
      <c r="AG203" s="116">
        <f t="shared" si="97"/>
        <v>857678807.67999995</v>
      </c>
      <c r="AH203" s="116">
        <f t="shared" si="98"/>
        <v>0</v>
      </c>
      <c r="AI203" s="116">
        <f t="shared" si="99"/>
        <v>55347350.189999998</v>
      </c>
      <c r="AJ203" s="116">
        <f t="shared" si="100"/>
        <v>128051079.13</v>
      </c>
      <c r="AK203" s="116">
        <f t="shared" si="101"/>
        <v>183398429.31999999</v>
      </c>
      <c r="AL203" s="75">
        <f t="shared" si="102"/>
        <v>1</v>
      </c>
      <c r="AM203" s="75">
        <f t="shared" si="103"/>
        <v>0.8541681133566239</v>
      </c>
      <c r="AN203" s="75">
        <f t="shared" si="104"/>
        <v>0.56368618813502203</v>
      </c>
      <c r="AO203" s="75">
        <f t="shared" si="105"/>
        <v>0.82383782604978806</v>
      </c>
      <c r="AP203" s="116">
        <f t="shared" si="106"/>
        <v>93982000</v>
      </c>
      <c r="AQ203" s="116">
        <f t="shared" si="107"/>
        <v>40201000</v>
      </c>
      <c r="AR203" s="116">
        <f t="shared" si="108"/>
        <v>0</v>
      </c>
      <c r="AS203" s="116">
        <f t="shared" si="109"/>
        <v>134183000</v>
      </c>
    </row>
    <row r="204" spans="1:45" ht="25.5">
      <c r="A204" s="102" t="s">
        <v>152</v>
      </c>
      <c r="B204" s="370">
        <v>19207</v>
      </c>
      <c r="C204" s="370">
        <v>11364</v>
      </c>
      <c r="D204" s="370"/>
      <c r="E204" s="116">
        <f t="shared" si="118"/>
        <v>30571</v>
      </c>
      <c r="F204" s="116">
        <f t="shared" ref="F204:F265" si="119">+B204*1000</f>
        <v>19207000</v>
      </c>
      <c r="G204" s="116">
        <f t="shared" ref="G204:G265" si="120">+C204*1000</f>
        <v>11364000</v>
      </c>
      <c r="H204" s="116">
        <f t="shared" ref="H204:H265" si="121">+D204*1000</f>
        <v>0</v>
      </c>
      <c r="I204" s="116">
        <f t="shared" si="111"/>
        <v>30571000</v>
      </c>
      <c r="J204" s="117">
        <f>+'CY-CHD''S (ALL FUNDS)'!F451</f>
        <v>0</v>
      </c>
      <c r="K204" s="117">
        <f>+'CY-CHD''S (ALL FUNDS)'!G451</f>
        <v>7666370</v>
      </c>
      <c r="L204" s="117">
        <f>+'CY-CHD''S (ALL FUNDS)'!H451</f>
        <v>0</v>
      </c>
      <c r="M204" s="116">
        <f t="shared" ref="M204:M266" si="122">SUM(J204:L204)</f>
        <v>7666370</v>
      </c>
      <c r="N204" s="117">
        <f>+'CY-CHD''S (ALL FUNDS)'!F459</f>
        <v>0</v>
      </c>
      <c r="O204" s="117">
        <f>+'CY-CHD''S (ALL FUNDS)'!G459</f>
        <v>0</v>
      </c>
      <c r="P204" s="117">
        <f>+'CY-CHD''S (ALL FUNDS)'!H459</f>
        <v>0</v>
      </c>
      <c r="Q204" s="116">
        <f t="shared" ref="Q204:Q266" si="123">SUM(N204:P204)</f>
        <v>0</v>
      </c>
      <c r="R204" s="116">
        <f t="shared" ref="R204:R266" si="124">+N204+J204</f>
        <v>0</v>
      </c>
      <c r="S204" s="116">
        <f t="shared" ref="S204:S266" si="125">+O204+K204</f>
        <v>7666370</v>
      </c>
      <c r="T204" s="116">
        <f t="shared" ref="T204:T266" si="126">+P204+L204</f>
        <v>0</v>
      </c>
      <c r="U204" s="116">
        <f t="shared" ref="U204:U266" si="127">SUM(R204:T204)</f>
        <v>7666370</v>
      </c>
      <c r="V204" s="117">
        <f>+'CY-CHD''S (ALL FUNDS)'!J451</f>
        <v>0</v>
      </c>
      <c r="W204" s="117">
        <f>+'CY-CHD''S (ALL FUNDS)'!K451</f>
        <v>7666211.2699999996</v>
      </c>
      <c r="X204" s="117">
        <f>+'CY-CHD''S (ALL FUNDS)'!L451</f>
        <v>0</v>
      </c>
      <c r="Y204" s="116">
        <f t="shared" ref="Y204:Y266" si="128">SUM(V204:X204)</f>
        <v>7666211.2699999996</v>
      </c>
      <c r="Z204" s="117">
        <f>+'CY-CHD''S (ALL FUNDS)'!J459</f>
        <v>0</v>
      </c>
      <c r="AA204" s="117">
        <f>+'CY-CHD''S (ALL FUNDS)'!K459</f>
        <v>0</v>
      </c>
      <c r="AB204" s="117">
        <f>+'CY-CHD''S (ALL FUNDS)'!L459</f>
        <v>0</v>
      </c>
      <c r="AC204" s="116">
        <f t="shared" ref="AC204:AC266" si="129">SUM(Z204:AB204)</f>
        <v>0</v>
      </c>
      <c r="AD204" s="116">
        <f t="shared" ref="AD204:AD266" si="130">+V204+Z204</f>
        <v>0</v>
      </c>
      <c r="AE204" s="116">
        <f t="shared" ref="AE204:AE266" si="131">+W204+AA204</f>
        <v>7666211.2699999996</v>
      </c>
      <c r="AF204" s="116">
        <f t="shared" ref="AF204:AF266" si="132">+X204+AB204</f>
        <v>0</v>
      </c>
      <c r="AG204" s="116">
        <f t="shared" ref="AG204:AG266" si="133">SUM(AD204:AF204)</f>
        <v>7666211.2699999996</v>
      </c>
      <c r="AH204" s="116">
        <f t="shared" ref="AH204:AH266" si="134">+R204-AD204</f>
        <v>0</v>
      </c>
      <c r="AI204" s="116">
        <f t="shared" ref="AI204:AI266" si="135">+S204-AE204</f>
        <v>158.73000000044703</v>
      </c>
      <c r="AJ204" s="116">
        <f t="shared" ref="AJ204:AJ266" si="136">+T204-AF204</f>
        <v>0</v>
      </c>
      <c r="AK204" s="116">
        <f t="shared" ref="AK204:AK266" si="137">SUM(AH204:AJ204)</f>
        <v>158.73000000044703</v>
      </c>
      <c r="AL204" s="75" t="str">
        <f t="shared" ref="AL204:AL267" si="138">IF(R204=0," ",AD204/R204)</f>
        <v xml:space="preserve"> </v>
      </c>
      <c r="AM204" s="75">
        <f t="shared" ref="AM204:AM267" si="139">IF(S204=0," ",AE204/S204)</f>
        <v>0.99997929528577401</v>
      </c>
      <c r="AN204" s="75" t="str">
        <f t="shared" ref="AN204:AN267" si="140">IF(T204=0," ",AF204/T204)</f>
        <v xml:space="preserve"> </v>
      </c>
      <c r="AO204" s="75">
        <f t="shared" ref="AO204:AO267" si="141">IF(U204=0," ",AG204/U204)</f>
        <v>0.99997929528577401</v>
      </c>
      <c r="AP204" s="116">
        <f t="shared" ref="AP204:AP267" si="142">+F204-J204</f>
        <v>19207000</v>
      </c>
      <c r="AQ204" s="116">
        <f t="shared" ref="AQ204:AQ267" si="143">+G204-K204</f>
        <v>3697630</v>
      </c>
      <c r="AR204" s="116">
        <f t="shared" ref="AR204:AR267" si="144">+H204-L204</f>
        <v>0</v>
      </c>
      <c r="AS204" s="116">
        <f t="shared" ref="AS204:AS267" si="145">SUM(AP204:AR204)</f>
        <v>22904630</v>
      </c>
    </row>
    <row r="205" spans="1:45">
      <c r="A205" s="122"/>
      <c r="B205" s="370"/>
      <c r="C205" s="370"/>
      <c r="D205" s="370"/>
      <c r="E205" s="116">
        <f t="shared" si="118"/>
        <v>0</v>
      </c>
      <c r="F205" s="116"/>
      <c r="G205" s="116"/>
      <c r="H205" s="116"/>
      <c r="I205" s="116">
        <f t="shared" si="111"/>
        <v>0</v>
      </c>
      <c r="J205" s="117"/>
      <c r="K205" s="117"/>
      <c r="L205" s="117"/>
      <c r="M205" s="116">
        <f t="shared" si="122"/>
        <v>0</v>
      </c>
      <c r="N205" s="117"/>
      <c r="O205" s="117"/>
      <c r="P205" s="117"/>
      <c r="Q205" s="116">
        <f t="shared" si="123"/>
        <v>0</v>
      </c>
      <c r="R205" s="116">
        <f t="shared" si="124"/>
        <v>0</v>
      </c>
      <c r="S205" s="116">
        <f t="shared" si="125"/>
        <v>0</v>
      </c>
      <c r="T205" s="116">
        <f t="shared" si="126"/>
        <v>0</v>
      </c>
      <c r="U205" s="116">
        <f t="shared" si="127"/>
        <v>0</v>
      </c>
      <c r="V205" s="117"/>
      <c r="W205" s="117"/>
      <c r="X205" s="117"/>
      <c r="Y205" s="116">
        <f t="shared" si="128"/>
        <v>0</v>
      </c>
      <c r="Z205" s="117"/>
      <c r="AA205" s="117"/>
      <c r="AB205" s="117"/>
      <c r="AC205" s="116">
        <f t="shared" si="129"/>
        <v>0</v>
      </c>
      <c r="AD205" s="116">
        <f t="shared" si="130"/>
        <v>0</v>
      </c>
      <c r="AE205" s="116">
        <f t="shared" si="131"/>
        <v>0</v>
      </c>
      <c r="AF205" s="116">
        <f t="shared" si="132"/>
        <v>0</v>
      </c>
      <c r="AG205" s="116">
        <f t="shared" si="133"/>
        <v>0</v>
      </c>
      <c r="AH205" s="116">
        <f t="shared" si="134"/>
        <v>0</v>
      </c>
      <c r="AI205" s="116">
        <f t="shared" si="135"/>
        <v>0</v>
      </c>
      <c r="AJ205" s="116">
        <f t="shared" si="136"/>
        <v>0</v>
      </c>
      <c r="AK205" s="116">
        <f t="shared" si="137"/>
        <v>0</v>
      </c>
      <c r="AL205" s="75" t="str">
        <f t="shared" si="138"/>
        <v xml:space="preserve"> </v>
      </c>
      <c r="AM205" s="75" t="str">
        <f t="shared" si="139"/>
        <v xml:space="preserve"> </v>
      </c>
      <c r="AN205" s="75" t="str">
        <f t="shared" si="140"/>
        <v xml:space="preserve"> </v>
      </c>
      <c r="AO205" s="75" t="str">
        <f t="shared" si="141"/>
        <v xml:space="preserve"> </v>
      </c>
      <c r="AP205" s="116">
        <f t="shared" si="142"/>
        <v>0</v>
      </c>
      <c r="AQ205" s="116">
        <f t="shared" si="143"/>
        <v>0</v>
      </c>
      <c r="AR205" s="116">
        <f t="shared" si="144"/>
        <v>0</v>
      </c>
      <c r="AS205" s="116">
        <f t="shared" si="145"/>
        <v>0</v>
      </c>
    </row>
    <row r="206" spans="1:45" s="127" customFormat="1">
      <c r="A206" s="134" t="s">
        <v>153</v>
      </c>
      <c r="B206" s="381">
        <f>SUM(B207:B214)</f>
        <v>345553</v>
      </c>
      <c r="C206" s="381">
        <f>SUM(C207:C214)</f>
        <v>172823</v>
      </c>
      <c r="D206" s="381">
        <f>SUM(D207:D214)</f>
        <v>0</v>
      </c>
      <c r="E206" s="116">
        <f t="shared" si="118"/>
        <v>518376</v>
      </c>
      <c r="F206" s="126">
        <f>SUM(F207:F214)</f>
        <v>345553000</v>
      </c>
      <c r="G206" s="126">
        <f t="shared" ref="G206:AK206" si="146">SUM(G207:G214)</f>
        <v>172823000</v>
      </c>
      <c r="H206" s="126">
        <f t="shared" si="146"/>
        <v>0</v>
      </c>
      <c r="I206" s="126">
        <f t="shared" si="146"/>
        <v>518376000</v>
      </c>
      <c r="J206" s="126">
        <f t="shared" si="146"/>
        <v>19318983</v>
      </c>
      <c r="K206" s="126">
        <f t="shared" si="146"/>
        <v>170603461</v>
      </c>
      <c r="L206" s="126">
        <f t="shared" si="146"/>
        <v>172146697</v>
      </c>
      <c r="M206" s="126">
        <f t="shared" si="146"/>
        <v>362069141</v>
      </c>
      <c r="N206" s="126">
        <f t="shared" si="146"/>
        <v>132856593</v>
      </c>
      <c r="O206" s="126">
        <f t="shared" si="146"/>
        <v>69745000</v>
      </c>
      <c r="P206" s="126">
        <f t="shared" si="146"/>
        <v>83400000</v>
      </c>
      <c r="Q206" s="126">
        <f t="shared" si="146"/>
        <v>286001593</v>
      </c>
      <c r="R206" s="126">
        <f t="shared" si="146"/>
        <v>152175576</v>
      </c>
      <c r="S206" s="126">
        <f t="shared" si="146"/>
        <v>240348461</v>
      </c>
      <c r="T206" s="126">
        <f t="shared" si="146"/>
        <v>255546697</v>
      </c>
      <c r="U206" s="126">
        <f t="shared" si="146"/>
        <v>648070734</v>
      </c>
      <c r="V206" s="126">
        <f t="shared" si="146"/>
        <v>13799982.359999999</v>
      </c>
      <c r="W206" s="126">
        <f t="shared" si="146"/>
        <v>88830053.980000004</v>
      </c>
      <c r="X206" s="126">
        <f t="shared" si="146"/>
        <v>85465795.680000007</v>
      </c>
      <c r="Y206" s="126">
        <f t="shared" si="146"/>
        <v>188095832.02000004</v>
      </c>
      <c r="Z206" s="126">
        <f t="shared" si="146"/>
        <v>132156341.94</v>
      </c>
      <c r="AA206" s="126">
        <f t="shared" si="146"/>
        <v>57720831.530000001</v>
      </c>
      <c r="AB206" s="126">
        <f t="shared" si="146"/>
        <v>78755598.5</v>
      </c>
      <c r="AC206" s="126">
        <f t="shared" si="146"/>
        <v>268632771.96999997</v>
      </c>
      <c r="AD206" s="126">
        <f t="shared" si="146"/>
        <v>145956324.30000001</v>
      </c>
      <c r="AE206" s="126">
        <f t="shared" si="146"/>
        <v>146550885.50999999</v>
      </c>
      <c r="AF206" s="126">
        <f t="shared" si="146"/>
        <v>164221394.18000001</v>
      </c>
      <c r="AG206" s="126">
        <f t="shared" si="146"/>
        <v>456728603.99000001</v>
      </c>
      <c r="AH206" s="126">
        <f t="shared" si="146"/>
        <v>6219251.6999999993</v>
      </c>
      <c r="AI206" s="126">
        <f t="shared" si="146"/>
        <v>93797575.489999995</v>
      </c>
      <c r="AJ206" s="126">
        <f t="shared" si="146"/>
        <v>91325302.819999993</v>
      </c>
      <c r="AK206" s="126">
        <f t="shared" si="146"/>
        <v>191342130.00999996</v>
      </c>
      <c r="AL206" s="75">
        <f t="shared" si="138"/>
        <v>0.95913107830129074</v>
      </c>
      <c r="AM206" s="75">
        <f t="shared" si="139"/>
        <v>0.60974339049335535</v>
      </c>
      <c r="AN206" s="75">
        <f t="shared" si="140"/>
        <v>0.64262773147875984</v>
      </c>
      <c r="AO206" s="75">
        <f t="shared" si="141"/>
        <v>0.70475116376725633</v>
      </c>
      <c r="AP206" s="116">
        <f t="shared" si="142"/>
        <v>326234017</v>
      </c>
      <c r="AQ206" s="116">
        <f t="shared" si="143"/>
        <v>2219539</v>
      </c>
      <c r="AR206" s="116">
        <f t="shared" si="144"/>
        <v>-172146697</v>
      </c>
      <c r="AS206" s="116">
        <f t="shared" si="145"/>
        <v>156306859</v>
      </c>
    </row>
    <row r="207" spans="1:45" ht="25.5">
      <c r="A207" s="121" t="s">
        <v>116</v>
      </c>
      <c r="B207" s="370">
        <v>24826</v>
      </c>
      <c r="C207" s="370">
        <v>17456</v>
      </c>
      <c r="D207" s="370"/>
      <c r="E207" s="116">
        <f t="shared" si="118"/>
        <v>42282</v>
      </c>
      <c r="F207" s="116">
        <f t="shared" si="119"/>
        <v>24826000</v>
      </c>
      <c r="G207" s="116">
        <f t="shared" si="120"/>
        <v>17456000</v>
      </c>
      <c r="H207" s="116">
        <f t="shared" si="121"/>
        <v>0</v>
      </c>
      <c r="I207" s="116">
        <f t="shared" ref="I207:I270" si="147">SUM(F207:H207)</f>
        <v>42282000</v>
      </c>
      <c r="J207" s="117">
        <f>+'CY-CHD''S (ALL FUNDS)'!F466</f>
        <v>0</v>
      </c>
      <c r="K207" s="117">
        <f>+'CY-CHD''S (ALL FUNDS)'!G466</f>
        <v>0</v>
      </c>
      <c r="L207" s="117">
        <f>+'CY-CHD''S (ALL FUNDS)'!H466</f>
        <v>0</v>
      </c>
      <c r="M207" s="116">
        <f t="shared" si="122"/>
        <v>0</v>
      </c>
      <c r="N207" s="117"/>
      <c r="O207" s="117"/>
      <c r="P207" s="117"/>
      <c r="Q207" s="116">
        <f t="shared" si="123"/>
        <v>0</v>
      </c>
      <c r="R207" s="116">
        <f t="shared" si="124"/>
        <v>0</v>
      </c>
      <c r="S207" s="116">
        <f t="shared" si="125"/>
        <v>0</v>
      </c>
      <c r="T207" s="116">
        <f t="shared" si="126"/>
        <v>0</v>
      </c>
      <c r="U207" s="116">
        <f t="shared" si="127"/>
        <v>0</v>
      </c>
      <c r="V207" s="117">
        <f>+'CY-CHD''S (ALL FUNDS)'!J466</f>
        <v>0</v>
      </c>
      <c r="W207" s="117">
        <f>+'CY-CHD''S (ALL FUNDS)'!K466</f>
        <v>0</v>
      </c>
      <c r="X207" s="117">
        <f>+'CY-CHD''S (ALL FUNDS)'!L466</f>
        <v>0</v>
      </c>
      <c r="Y207" s="116">
        <f t="shared" si="128"/>
        <v>0</v>
      </c>
      <c r="Z207" s="117"/>
      <c r="AA207" s="117"/>
      <c r="AB207" s="117"/>
      <c r="AC207" s="116">
        <f t="shared" si="129"/>
        <v>0</v>
      </c>
      <c r="AD207" s="116">
        <f t="shared" si="130"/>
        <v>0</v>
      </c>
      <c r="AE207" s="116">
        <f t="shared" si="131"/>
        <v>0</v>
      </c>
      <c r="AF207" s="116">
        <f t="shared" si="132"/>
        <v>0</v>
      </c>
      <c r="AG207" s="116">
        <f t="shared" si="133"/>
        <v>0</v>
      </c>
      <c r="AH207" s="116">
        <f t="shared" si="134"/>
        <v>0</v>
      </c>
      <c r="AI207" s="116">
        <f t="shared" si="135"/>
        <v>0</v>
      </c>
      <c r="AJ207" s="116">
        <f t="shared" si="136"/>
        <v>0</v>
      </c>
      <c r="AK207" s="116">
        <f t="shared" si="137"/>
        <v>0</v>
      </c>
      <c r="AL207" s="75" t="str">
        <f t="shared" si="138"/>
        <v xml:space="preserve"> </v>
      </c>
      <c r="AM207" s="75" t="str">
        <f t="shared" si="139"/>
        <v xml:space="preserve"> </v>
      </c>
      <c r="AN207" s="75" t="str">
        <f t="shared" si="140"/>
        <v xml:space="preserve"> </v>
      </c>
      <c r="AO207" s="75" t="str">
        <f t="shared" si="141"/>
        <v xml:space="preserve"> </v>
      </c>
      <c r="AP207" s="116">
        <f t="shared" si="142"/>
        <v>24826000</v>
      </c>
      <c r="AQ207" s="116">
        <f t="shared" si="143"/>
        <v>17456000</v>
      </c>
      <c r="AR207" s="116">
        <f t="shared" si="144"/>
        <v>0</v>
      </c>
      <c r="AS207" s="116">
        <f t="shared" si="145"/>
        <v>42282000</v>
      </c>
    </row>
    <row r="208" spans="1:45">
      <c r="A208" s="116" t="s">
        <v>117</v>
      </c>
      <c r="B208" s="370">
        <v>0</v>
      </c>
      <c r="C208" s="370">
        <v>5174</v>
      </c>
      <c r="D208" s="370"/>
      <c r="E208" s="116">
        <f t="shared" si="118"/>
        <v>5174</v>
      </c>
      <c r="F208" s="116">
        <f t="shared" si="119"/>
        <v>0</v>
      </c>
      <c r="G208" s="116">
        <f t="shared" si="120"/>
        <v>5174000</v>
      </c>
      <c r="H208" s="116">
        <f t="shared" si="121"/>
        <v>0</v>
      </c>
      <c r="I208" s="116">
        <f t="shared" si="147"/>
        <v>5174000</v>
      </c>
      <c r="J208" s="117">
        <f>+'CY-CHD''S (ALL FUNDS)'!F467</f>
        <v>9054000</v>
      </c>
      <c r="K208" s="117">
        <f>+'CY-CHD''S (ALL FUNDS)'!G467</f>
        <v>0</v>
      </c>
      <c r="L208" s="117">
        <f>+'CY-CHD''S (ALL FUNDS)'!H467</f>
        <v>0</v>
      </c>
      <c r="M208" s="116">
        <f t="shared" si="122"/>
        <v>9054000</v>
      </c>
      <c r="N208" s="117"/>
      <c r="O208" s="117"/>
      <c r="P208" s="117"/>
      <c r="Q208" s="116">
        <f t="shared" si="123"/>
        <v>0</v>
      </c>
      <c r="R208" s="116">
        <f t="shared" si="124"/>
        <v>9054000</v>
      </c>
      <c r="S208" s="116">
        <f t="shared" si="125"/>
        <v>0</v>
      </c>
      <c r="T208" s="116">
        <f t="shared" si="126"/>
        <v>0</v>
      </c>
      <c r="U208" s="116">
        <f t="shared" si="127"/>
        <v>9054000</v>
      </c>
      <c r="V208" s="117">
        <f>+'CY-CHD''S (ALL FUNDS)'!J467</f>
        <v>6294499.6799999997</v>
      </c>
      <c r="W208" s="117">
        <f>+'CY-CHD''S (ALL FUNDS)'!K467</f>
        <v>0</v>
      </c>
      <c r="X208" s="117">
        <f>+'CY-CHD''S (ALL FUNDS)'!L467</f>
        <v>0</v>
      </c>
      <c r="Y208" s="116">
        <f t="shared" si="128"/>
        <v>6294499.6799999997</v>
      </c>
      <c r="Z208" s="117"/>
      <c r="AA208" s="117"/>
      <c r="AB208" s="117"/>
      <c r="AC208" s="116">
        <f t="shared" si="129"/>
        <v>0</v>
      </c>
      <c r="AD208" s="116">
        <f t="shared" si="130"/>
        <v>6294499.6799999997</v>
      </c>
      <c r="AE208" s="116">
        <f t="shared" si="131"/>
        <v>0</v>
      </c>
      <c r="AF208" s="116">
        <f t="shared" si="132"/>
        <v>0</v>
      </c>
      <c r="AG208" s="116">
        <f t="shared" si="133"/>
        <v>6294499.6799999997</v>
      </c>
      <c r="AH208" s="116">
        <f t="shared" si="134"/>
        <v>2759500.3200000003</v>
      </c>
      <c r="AI208" s="116">
        <f t="shared" si="135"/>
        <v>0</v>
      </c>
      <c r="AJ208" s="116">
        <f t="shared" si="136"/>
        <v>0</v>
      </c>
      <c r="AK208" s="116">
        <f t="shared" si="137"/>
        <v>2759500.3200000003</v>
      </c>
      <c r="AL208" s="75">
        <f t="shared" si="138"/>
        <v>0.69521754804506297</v>
      </c>
      <c r="AM208" s="75" t="str">
        <f t="shared" si="139"/>
        <v xml:space="preserve"> </v>
      </c>
      <c r="AN208" s="75" t="str">
        <f t="shared" si="140"/>
        <v xml:space="preserve"> </v>
      </c>
      <c r="AO208" s="75">
        <f t="shared" si="141"/>
        <v>0.69521754804506297</v>
      </c>
      <c r="AP208" s="116">
        <f t="shared" si="142"/>
        <v>-9054000</v>
      </c>
      <c r="AQ208" s="116">
        <f t="shared" si="143"/>
        <v>5174000</v>
      </c>
      <c r="AR208" s="116">
        <f t="shared" si="144"/>
        <v>0</v>
      </c>
      <c r="AS208" s="116">
        <f t="shared" si="145"/>
        <v>-3880000</v>
      </c>
    </row>
    <row r="209" spans="1:45" ht="38.25">
      <c r="A209" s="121" t="s">
        <v>118</v>
      </c>
      <c r="B209" s="370">
        <v>47884</v>
      </c>
      <c r="C209" s="370">
        <v>33934</v>
      </c>
      <c r="D209" s="370"/>
      <c r="E209" s="116">
        <f t="shared" si="118"/>
        <v>81818</v>
      </c>
      <c r="F209" s="116">
        <f t="shared" si="119"/>
        <v>47884000</v>
      </c>
      <c r="G209" s="116">
        <f t="shared" si="120"/>
        <v>33934000</v>
      </c>
      <c r="H209" s="116">
        <f t="shared" si="121"/>
        <v>0</v>
      </c>
      <c r="I209" s="116">
        <f t="shared" si="147"/>
        <v>81818000</v>
      </c>
      <c r="J209" s="117">
        <f>+'CY-CHD''S (ALL FUNDS)'!F468</f>
        <v>9054000</v>
      </c>
      <c r="K209" s="117">
        <f>+'CY-CHD''S (ALL FUNDS)'!G468</f>
        <v>0</v>
      </c>
      <c r="L209" s="117">
        <f>+'CY-CHD''S (ALL FUNDS)'!H468</f>
        <v>0</v>
      </c>
      <c r="M209" s="116">
        <f t="shared" si="122"/>
        <v>9054000</v>
      </c>
      <c r="N209" s="117">
        <f>+'CY-CHD''S (ALL FUNDS)'!F476</f>
        <v>0</v>
      </c>
      <c r="O209" s="117">
        <f>+'CY-CHD''S (ALL FUNDS)'!G476</f>
        <v>0</v>
      </c>
      <c r="P209" s="117">
        <f>+'CY-CHD''S (ALL FUNDS)'!H476</f>
        <v>0</v>
      </c>
      <c r="Q209" s="116">
        <f t="shared" si="123"/>
        <v>0</v>
      </c>
      <c r="R209" s="116">
        <f t="shared" si="124"/>
        <v>9054000</v>
      </c>
      <c r="S209" s="116">
        <f t="shared" si="125"/>
        <v>0</v>
      </c>
      <c r="T209" s="116">
        <f t="shared" si="126"/>
        <v>0</v>
      </c>
      <c r="U209" s="116">
        <f t="shared" si="127"/>
        <v>9054000</v>
      </c>
      <c r="V209" s="117">
        <f>+'CY-CHD''S (ALL FUNDS)'!J468</f>
        <v>6294499.6799999997</v>
      </c>
      <c r="W209" s="117">
        <f>+'CY-CHD''S (ALL FUNDS)'!K468</f>
        <v>0</v>
      </c>
      <c r="X209" s="117">
        <f>+'CY-CHD''S (ALL FUNDS)'!L468</f>
        <v>0</v>
      </c>
      <c r="Y209" s="116">
        <f t="shared" si="128"/>
        <v>6294499.6799999997</v>
      </c>
      <c r="Z209" s="117">
        <f>+'CY-CHD''S (ALL FUNDS)'!J476</f>
        <v>0</v>
      </c>
      <c r="AA209" s="117">
        <f>+'CY-CHD''S (ALL FUNDS)'!K476</f>
        <v>0</v>
      </c>
      <c r="AB209" s="117">
        <f>+'CY-CHD''S (ALL FUNDS)'!L476</f>
        <v>0</v>
      </c>
      <c r="AC209" s="116">
        <f t="shared" si="129"/>
        <v>0</v>
      </c>
      <c r="AD209" s="116">
        <f t="shared" si="130"/>
        <v>6294499.6799999997</v>
      </c>
      <c r="AE209" s="116">
        <f t="shared" si="131"/>
        <v>0</v>
      </c>
      <c r="AF209" s="116">
        <f t="shared" si="132"/>
        <v>0</v>
      </c>
      <c r="AG209" s="116">
        <f t="shared" si="133"/>
        <v>6294499.6799999997</v>
      </c>
      <c r="AH209" s="116">
        <f t="shared" si="134"/>
        <v>2759500.3200000003</v>
      </c>
      <c r="AI209" s="116">
        <f t="shared" si="135"/>
        <v>0</v>
      </c>
      <c r="AJ209" s="116">
        <f t="shared" si="136"/>
        <v>0</v>
      </c>
      <c r="AK209" s="116">
        <f t="shared" si="137"/>
        <v>2759500.3200000003</v>
      </c>
      <c r="AL209" s="75">
        <f t="shared" si="138"/>
        <v>0.69521754804506297</v>
      </c>
      <c r="AM209" s="75" t="str">
        <f t="shared" si="139"/>
        <v xml:space="preserve"> </v>
      </c>
      <c r="AN209" s="75" t="str">
        <f t="shared" si="140"/>
        <v xml:space="preserve"> </v>
      </c>
      <c r="AO209" s="75">
        <f t="shared" si="141"/>
        <v>0.69521754804506297</v>
      </c>
      <c r="AP209" s="116">
        <f t="shared" si="142"/>
        <v>38830000</v>
      </c>
      <c r="AQ209" s="116">
        <f t="shared" si="143"/>
        <v>33934000</v>
      </c>
      <c r="AR209" s="116">
        <f t="shared" si="144"/>
        <v>0</v>
      </c>
      <c r="AS209" s="116">
        <f t="shared" si="145"/>
        <v>72764000</v>
      </c>
    </row>
    <row r="210" spans="1:45">
      <c r="A210" s="116" t="s">
        <v>119</v>
      </c>
      <c r="B210" s="370">
        <v>0</v>
      </c>
      <c r="C210" s="370"/>
      <c r="D210" s="370"/>
      <c r="E210" s="116">
        <f t="shared" si="118"/>
        <v>0</v>
      </c>
      <c r="F210" s="116">
        <f t="shared" si="119"/>
        <v>0</v>
      </c>
      <c r="G210" s="116">
        <f t="shared" si="120"/>
        <v>0</v>
      </c>
      <c r="H210" s="116">
        <f t="shared" si="121"/>
        <v>0</v>
      </c>
      <c r="I210" s="116">
        <f t="shared" si="147"/>
        <v>0</v>
      </c>
      <c r="J210" s="117"/>
      <c r="K210" s="117"/>
      <c r="L210" s="117"/>
      <c r="M210" s="116">
        <f t="shared" si="122"/>
        <v>0</v>
      </c>
      <c r="N210" s="117"/>
      <c r="O210" s="117"/>
      <c r="P210" s="117"/>
      <c r="Q210" s="116">
        <f t="shared" si="123"/>
        <v>0</v>
      </c>
      <c r="R210" s="116">
        <f t="shared" si="124"/>
        <v>0</v>
      </c>
      <c r="S210" s="116">
        <f t="shared" si="125"/>
        <v>0</v>
      </c>
      <c r="T210" s="116">
        <f t="shared" si="126"/>
        <v>0</v>
      </c>
      <c r="U210" s="116">
        <f t="shared" si="127"/>
        <v>0</v>
      </c>
      <c r="V210" s="117"/>
      <c r="W210" s="117"/>
      <c r="X210" s="117"/>
      <c r="Y210" s="116">
        <f t="shared" si="128"/>
        <v>0</v>
      </c>
      <c r="Z210" s="117"/>
      <c r="AA210" s="117"/>
      <c r="AB210" s="117"/>
      <c r="AC210" s="116">
        <f t="shared" si="129"/>
        <v>0</v>
      </c>
      <c r="AD210" s="116">
        <f t="shared" si="130"/>
        <v>0</v>
      </c>
      <c r="AE210" s="116">
        <f t="shared" si="131"/>
        <v>0</v>
      </c>
      <c r="AF210" s="116">
        <f t="shared" si="132"/>
        <v>0</v>
      </c>
      <c r="AG210" s="116">
        <f t="shared" si="133"/>
        <v>0</v>
      </c>
      <c r="AH210" s="116">
        <f t="shared" si="134"/>
        <v>0</v>
      </c>
      <c r="AI210" s="116">
        <f t="shared" si="135"/>
        <v>0</v>
      </c>
      <c r="AJ210" s="116">
        <f t="shared" si="136"/>
        <v>0</v>
      </c>
      <c r="AK210" s="116">
        <f t="shared" si="137"/>
        <v>0</v>
      </c>
      <c r="AL210" s="75" t="str">
        <f t="shared" si="138"/>
        <v xml:space="preserve"> </v>
      </c>
      <c r="AM210" s="75" t="str">
        <f t="shared" si="139"/>
        <v xml:space="preserve"> </v>
      </c>
      <c r="AN210" s="75" t="str">
        <f t="shared" si="140"/>
        <v xml:space="preserve"> </v>
      </c>
      <c r="AO210" s="75" t="str">
        <f t="shared" si="141"/>
        <v xml:space="preserve"> </v>
      </c>
      <c r="AP210" s="116">
        <f t="shared" si="142"/>
        <v>0</v>
      </c>
      <c r="AQ210" s="116">
        <f t="shared" si="143"/>
        <v>0</v>
      </c>
      <c r="AR210" s="116">
        <f t="shared" si="144"/>
        <v>0</v>
      </c>
      <c r="AS210" s="116">
        <f t="shared" si="145"/>
        <v>0</v>
      </c>
    </row>
    <row r="211" spans="1:45" ht="25.5">
      <c r="A211" s="132" t="s">
        <v>154</v>
      </c>
      <c r="B211" s="370">
        <v>141308</v>
      </c>
      <c r="C211" s="370">
        <v>54699</v>
      </c>
      <c r="D211" s="370"/>
      <c r="E211" s="116">
        <f t="shared" si="118"/>
        <v>196007</v>
      </c>
      <c r="F211" s="116">
        <f t="shared" si="119"/>
        <v>141308000</v>
      </c>
      <c r="G211" s="116">
        <f t="shared" si="120"/>
        <v>54699000</v>
      </c>
      <c r="H211" s="116">
        <f t="shared" si="121"/>
        <v>0</v>
      </c>
      <c r="I211" s="116">
        <f t="shared" si="147"/>
        <v>196007000</v>
      </c>
      <c r="J211" s="117">
        <f>+'CY-CHD''S (ALL FUNDS)'!F481</f>
        <v>0</v>
      </c>
      <c r="K211" s="117">
        <f>+'CY-CHD''S (ALL FUNDS)'!G481</f>
        <v>0</v>
      </c>
      <c r="L211" s="117">
        <f>+'CY-CHD''S (ALL FUNDS)'!H481</f>
        <v>0</v>
      </c>
      <c r="M211" s="116">
        <f t="shared" si="122"/>
        <v>0</v>
      </c>
      <c r="N211" s="117">
        <f>+'CY-CHD''S (ALL FUNDS)'!F489</f>
        <v>128421593</v>
      </c>
      <c r="O211" s="117">
        <f>+'CY-CHD''S (ALL FUNDS)'!G489</f>
        <v>58765000</v>
      </c>
      <c r="P211" s="117">
        <f>+'CY-CHD''S (ALL FUNDS)'!H489</f>
        <v>200000</v>
      </c>
      <c r="Q211" s="116">
        <f t="shared" si="123"/>
        <v>187386593</v>
      </c>
      <c r="R211" s="116">
        <f t="shared" si="124"/>
        <v>128421593</v>
      </c>
      <c r="S211" s="116">
        <f t="shared" si="125"/>
        <v>58765000</v>
      </c>
      <c r="T211" s="116">
        <f t="shared" si="126"/>
        <v>200000</v>
      </c>
      <c r="U211" s="116">
        <f t="shared" si="127"/>
        <v>187386593</v>
      </c>
      <c r="V211" s="117">
        <f>+'CY-CHD''S (ALL FUNDS)'!J481</f>
        <v>0</v>
      </c>
      <c r="W211" s="117">
        <f>+'CY-CHD''S (ALL FUNDS)'!K481</f>
        <v>0</v>
      </c>
      <c r="X211" s="117">
        <f>+'CY-CHD''S (ALL FUNDS)'!L481</f>
        <v>0</v>
      </c>
      <c r="Y211" s="116">
        <f t="shared" si="128"/>
        <v>0</v>
      </c>
      <c r="Z211" s="117">
        <f>+'CY-CHD''S (ALL FUNDS)'!J489</f>
        <v>127838106.67</v>
      </c>
      <c r="AA211" s="117">
        <f>+'CY-CHD''S (ALL FUNDS)'!K489</f>
        <v>50609754.390000001</v>
      </c>
      <c r="AB211" s="117">
        <f>+'CY-CHD''S (ALL FUNDS)'!L489</f>
        <v>200000</v>
      </c>
      <c r="AC211" s="116">
        <f t="shared" si="129"/>
        <v>178647861.06</v>
      </c>
      <c r="AD211" s="116">
        <f t="shared" si="130"/>
        <v>127838106.67</v>
      </c>
      <c r="AE211" s="116">
        <f t="shared" si="131"/>
        <v>50609754.390000001</v>
      </c>
      <c r="AF211" s="116">
        <f t="shared" si="132"/>
        <v>200000</v>
      </c>
      <c r="AG211" s="116">
        <f t="shared" si="133"/>
        <v>178647861.06</v>
      </c>
      <c r="AH211" s="116">
        <f t="shared" si="134"/>
        <v>583486.32999999821</v>
      </c>
      <c r="AI211" s="116">
        <f t="shared" si="135"/>
        <v>8155245.6099999994</v>
      </c>
      <c r="AJ211" s="116">
        <f t="shared" si="136"/>
        <v>0</v>
      </c>
      <c r="AK211" s="116">
        <f t="shared" si="137"/>
        <v>8738731.9399999976</v>
      </c>
      <c r="AL211" s="75">
        <f t="shared" si="138"/>
        <v>0.99545647802390991</v>
      </c>
      <c r="AM211" s="75">
        <f t="shared" si="139"/>
        <v>0.86122274125755127</v>
      </c>
      <c r="AN211" s="75">
        <f t="shared" si="140"/>
        <v>1</v>
      </c>
      <c r="AO211" s="75">
        <f t="shared" si="141"/>
        <v>0.95336522319929262</v>
      </c>
      <c r="AP211" s="116">
        <f t="shared" si="142"/>
        <v>141308000</v>
      </c>
      <c r="AQ211" s="116">
        <f t="shared" si="143"/>
        <v>54699000</v>
      </c>
      <c r="AR211" s="116">
        <f t="shared" si="144"/>
        <v>0</v>
      </c>
      <c r="AS211" s="116">
        <f t="shared" si="145"/>
        <v>196007000</v>
      </c>
    </row>
    <row r="212" spans="1:45" ht="25.5">
      <c r="A212" s="132" t="s">
        <v>155</v>
      </c>
      <c r="B212" s="370">
        <v>111314</v>
      </c>
      <c r="C212" s="370">
        <v>40268</v>
      </c>
      <c r="D212" s="370"/>
      <c r="E212" s="116">
        <f t="shared" si="118"/>
        <v>151582</v>
      </c>
      <c r="F212" s="116">
        <f t="shared" si="119"/>
        <v>111314000</v>
      </c>
      <c r="G212" s="116">
        <f t="shared" si="120"/>
        <v>40268000</v>
      </c>
      <c r="H212" s="116">
        <f t="shared" si="121"/>
        <v>0</v>
      </c>
      <c r="I212" s="116">
        <f t="shared" si="147"/>
        <v>151582000</v>
      </c>
      <c r="J212" s="117">
        <f>+'CY-CHD''S (ALL FUNDS)'!F517</f>
        <v>1210983</v>
      </c>
      <c r="K212" s="117">
        <f>+'CY-CHD''S (ALL FUNDS)'!G517</f>
        <v>0</v>
      </c>
      <c r="L212" s="117">
        <f>+'CY-CHD''S (ALL FUNDS)'!H517</f>
        <v>0</v>
      </c>
      <c r="M212" s="116">
        <f t="shared" si="122"/>
        <v>1210983</v>
      </c>
      <c r="N212" s="117">
        <f>+'CY-CHD''S (ALL FUNDS)'!F525</f>
        <v>0</v>
      </c>
      <c r="O212" s="117">
        <f>+'CY-CHD''S (ALL FUNDS)'!G525</f>
        <v>2930000</v>
      </c>
      <c r="P212" s="117">
        <f>+'CY-CHD''S (ALL FUNDS)'!H525</f>
        <v>83000000</v>
      </c>
      <c r="Q212" s="116">
        <f t="shared" si="123"/>
        <v>85930000</v>
      </c>
      <c r="R212" s="116">
        <f t="shared" si="124"/>
        <v>1210983</v>
      </c>
      <c r="S212" s="116">
        <f t="shared" si="125"/>
        <v>2930000</v>
      </c>
      <c r="T212" s="116">
        <f t="shared" si="126"/>
        <v>83000000</v>
      </c>
      <c r="U212" s="116">
        <f t="shared" si="127"/>
        <v>87140983</v>
      </c>
      <c r="V212" s="117">
        <f>+'CY-CHD''S (ALL FUNDS)'!J517</f>
        <v>1210983</v>
      </c>
      <c r="W212" s="117">
        <f>+'CY-CHD''S (ALL FUNDS)'!K517</f>
        <v>0</v>
      </c>
      <c r="X212" s="117">
        <f>+'CY-CHD''S (ALL FUNDS)'!L517</f>
        <v>0</v>
      </c>
      <c r="Y212" s="116">
        <f t="shared" si="128"/>
        <v>1210983</v>
      </c>
      <c r="Z212" s="117">
        <f>+'CY-CHD''S (ALL FUNDS)'!J525</f>
        <v>0</v>
      </c>
      <c r="AA212" s="117">
        <f>+'CY-CHD''S (ALL FUNDS)'!K525</f>
        <v>2412976.44</v>
      </c>
      <c r="AB212" s="117">
        <f>+'CY-CHD''S (ALL FUNDS)'!L525</f>
        <v>78355598.5</v>
      </c>
      <c r="AC212" s="116">
        <f t="shared" si="129"/>
        <v>80768574.939999998</v>
      </c>
      <c r="AD212" s="116">
        <f t="shared" si="130"/>
        <v>1210983</v>
      </c>
      <c r="AE212" s="116">
        <f t="shared" si="131"/>
        <v>2412976.44</v>
      </c>
      <c r="AF212" s="116">
        <f t="shared" si="132"/>
        <v>78355598.5</v>
      </c>
      <c r="AG212" s="116">
        <f t="shared" si="133"/>
        <v>81979557.939999998</v>
      </c>
      <c r="AH212" s="116">
        <f t="shared" si="134"/>
        <v>0</v>
      </c>
      <c r="AI212" s="116">
        <f t="shared" si="135"/>
        <v>517023.56000000006</v>
      </c>
      <c r="AJ212" s="116">
        <f t="shared" si="136"/>
        <v>4644401.5</v>
      </c>
      <c r="AK212" s="116">
        <f t="shared" si="137"/>
        <v>5161425.0600000005</v>
      </c>
      <c r="AL212" s="75">
        <f t="shared" si="138"/>
        <v>1</v>
      </c>
      <c r="AM212" s="75">
        <f t="shared" si="139"/>
        <v>0.82354144709897614</v>
      </c>
      <c r="AN212" s="75">
        <f t="shared" si="140"/>
        <v>0.94404335542168671</v>
      </c>
      <c r="AO212" s="75">
        <f t="shared" si="141"/>
        <v>0.94076925824901469</v>
      </c>
      <c r="AP212" s="116">
        <f t="shared" si="142"/>
        <v>110103017</v>
      </c>
      <c r="AQ212" s="116">
        <f t="shared" si="143"/>
        <v>40268000</v>
      </c>
      <c r="AR212" s="116">
        <f t="shared" si="144"/>
        <v>0</v>
      </c>
      <c r="AS212" s="116">
        <f t="shared" si="145"/>
        <v>150371017</v>
      </c>
    </row>
    <row r="213" spans="1:45" ht="38.25">
      <c r="A213" s="102" t="s">
        <v>156</v>
      </c>
      <c r="B213" s="370">
        <v>12731</v>
      </c>
      <c r="C213" s="370">
        <v>10360</v>
      </c>
      <c r="D213" s="370"/>
      <c r="E213" s="116">
        <f t="shared" si="118"/>
        <v>23091</v>
      </c>
      <c r="F213" s="116">
        <f t="shared" si="119"/>
        <v>12731000</v>
      </c>
      <c r="G213" s="116">
        <f t="shared" si="120"/>
        <v>10360000</v>
      </c>
      <c r="H213" s="116">
        <f t="shared" si="121"/>
        <v>0</v>
      </c>
      <c r="I213" s="116">
        <f t="shared" si="147"/>
        <v>23091000</v>
      </c>
      <c r="J213" s="117">
        <f>+'CY-CHD''S (ALL FUNDS)'!F493</f>
        <v>0</v>
      </c>
      <c r="K213" s="117">
        <f>+'CY-CHD''S (ALL FUNDS)'!G493</f>
        <v>170603461</v>
      </c>
      <c r="L213" s="117">
        <f>+'CY-CHD''S (ALL FUNDS)'!H493</f>
        <v>172146697</v>
      </c>
      <c r="M213" s="116">
        <f t="shared" si="122"/>
        <v>342750158</v>
      </c>
      <c r="N213" s="117">
        <f>+'CY-CHD''S (ALL FUNDS)'!F501</f>
        <v>0</v>
      </c>
      <c r="O213" s="117">
        <f>+'CY-CHD''S (ALL FUNDS)'!G501</f>
        <v>8050000</v>
      </c>
      <c r="P213" s="117">
        <f>+'CY-CHD''S (ALL FUNDS)'!H501</f>
        <v>200000</v>
      </c>
      <c r="Q213" s="116">
        <f t="shared" si="123"/>
        <v>8250000</v>
      </c>
      <c r="R213" s="116">
        <f t="shared" si="124"/>
        <v>0</v>
      </c>
      <c r="S213" s="116">
        <f t="shared" si="125"/>
        <v>178653461</v>
      </c>
      <c r="T213" s="116">
        <f t="shared" si="126"/>
        <v>172346697</v>
      </c>
      <c r="U213" s="116">
        <f t="shared" si="127"/>
        <v>351000158</v>
      </c>
      <c r="V213" s="117">
        <f>+'CY-CHD''S (ALL FUNDS)'!J493</f>
        <v>0</v>
      </c>
      <c r="W213" s="117">
        <f>+'CY-CHD''S (ALL FUNDS)'!K493</f>
        <v>88830053.980000004</v>
      </c>
      <c r="X213" s="117">
        <f>+'CY-CHD''S (ALL FUNDS)'!L493</f>
        <v>85465795.680000007</v>
      </c>
      <c r="Y213" s="116">
        <f t="shared" si="128"/>
        <v>174295849.66000003</v>
      </c>
      <c r="Z213" s="117">
        <f>+'CY-CHD''S (ALL FUNDS)'!J501</f>
        <v>0</v>
      </c>
      <c r="AA213" s="117">
        <f>+'CY-CHD''S (ALL FUNDS)'!K501</f>
        <v>4698100.7</v>
      </c>
      <c r="AB213" s="117">
        <f>+'CY-CHD''S (ALL FUNDS)'!L501</f>
        <v>200000</v>
      </c>
      <c r="AC213" s="116">
        <f t="shared" si="129"/>
        <v>4898100.7</v>
      </c>
      <c r="AD213" s="116">
        <f t="shared" si="130"/>
        <v>0</v>
      </c>
      <c r="AE213" s="116">
        <f t="shared" si="131"/>
        <v>93528154.680000007</v>
      </c>
      <c r="AF213" s="116">
        <f t="shared" si="132"/>
        <v>85665795.680000007</v>
      </c>
      <c r="AG213" s="116">
        <f t="shared" si="133"/>
        <v>179193950.36000001</v>
      </c>
      <c r="AH213" s="116">
        <f t="shared" si="134"/>
        <v>0</v>
      </c>
      <c r="AI213" s="116">
        <f t="shared" si="135"/>
        <v>85125306.319999993</v>
      </c>
      <c r="AJ213" s="116">
        <f t="shared" si="136"/>
        <v>86680901.319999993</v>
      </c>
      <c r="AK213" s="116">
        <f t="shared" si="137"/>
        <v>171806207.63999999</v>
      </c>
      <c r="AL213" s="75" t="str">
        <f t="shared" si="138"/>
        <v xml:space="preserve"> </v>
      </c>
      <c r="AM213" s="75">
        <f t="shared" si="139"/>
        <v>0.52351717205187542</v>
      </c>
      <c r="AN213" s="75">
        <f t="shared" si="140"/>
        <v>0.49705504759397862</v>
      </c>
      <c r="AO213" s="75">
        <f t="shared" si="141"/>
        <v>0.5105238452912606</v>
      </c>
      <c r="AP213" s="116">
        <f t="shared" si="142"/>
        <v>12731000</v>
      </c>
      <c r="AQ213" s="116">
        <f t="shared" si="143"/>
        <v>-160243461</v>
      </c>
      <c r="AR213" s="116">
        <f t="shared" si="144"/>
        <v>-172146697</v>
      </c>
      <c r="AS213" s="116">
        <f t="shared" si="145"/>
        <v>-319659158</v>
      </c>
    </row>
    <row r="214" spans="1:45" ht="38.25">
      <c r="A214" s="132" t="s">
        <v>157</v>
      </c>
      <c r="B214" s="370">
        <v>7490</v>
      </c>
      <c r="C214" s="370">
        <v>10932</v>
      </c>
      <c r="D214" s="370"/>
      <c r="E214" s="116">
        <f t="shared" si="118"/>
        <v>18422</v>
      </c>
      <c r="F214" s="116">
        <f t="shared" si="119"/>
        <v>7490000</v>
      </c>
      <c r="G214" s="116">
        <f t="shared" si="120"/>
        <v>10932000</v>
      </c>
      <c r="H214" s="116">
        <f t="shared" si="121"/>
        <v>0</v>
      </c>
      <c r="I214" s="116">
        <f t="shared" si="147"/>
        <v>18422000</v>
      </c>
      <c r="J214" s="117">
        <f>+'CY-CHD''S (ALL FUNDS)'!F505</f>
        <v>0</v>
      </c>
      <c r="K214" s="117">
        <f>+'CY-CHD''S (ALL FUNDS)'!G505</f>
        <v>0</v>
      </c>
      <c r="L214" s="117">
        <f>+'CY-CHD''S (ALL FUNDS)'!H505</f>
        <v>0</v>
      </c>
      <c r="M214" s="116">
        <f t="shared" si="122"/>
        <v>0</v>
      </c>
      <c r="N214" s="117">
        <f>+'CY-CHD''S (ALL FUNDS)'!F513</f>
        <v>4435000</v>
      </c>
      <c r="O214" s="117">
        <f>+'CY-CHD''S (ALL FUNDS)'!G513</f>
        <v>0</v>
      </c>
      <c r="P214" s="117">
        <f>+'CY-CHD''S (ALL FUNDS)'!H513</f>
        <v>0</v>
      </c>
      <c r="Q214" s="116">
        <f t="shared" si="123"/>
        <v>4435000</v>
      </c>
      <c r="R214" s="116">
        <f t="shared" si="124"/>
        <v>4435000</v>
      </c>
      <c r="S214" s="116">
        <f t="shared" si="125"/>
        <v>0</v>
      </c>
      <c r="T214" s="116">
        <f t="shared" si="126"/>
        <v>0</v>
      </c>
      <c r="U214" s="116">
        <f t="shared" si="127"/>
        <v>4435000</v>
      </c>
      <c r="V214" s="117">
        <f>+'CY-CHD''S (ALL FUNDS)'!J505</f>
        <v>0</v>
      </c>
      <c r="W214" s="117">
        <f>+'CY-CHD''S (ALL FUNDS)'!K505</f>
        <v>0</v>
      </c>
      <c r="X214" s="117">
        <f>+'CY-CHD''S (ALL FUNDS)'!L505</f>
        <v>0</v>
      </c>
      <c r="Y214" s="116">
        <f t="shared" si="128"/>
        <v>0</v>
      </c>
      <c r="Z214" s="117">
        <f>+'CY-CHD''S (ALL FUNDS)'!J513</f>
        <v>4318235.2699999996</v>
      </c>
      <c r="AA214" s="117">
        <f>+'CY-CHD''S (ALL FUNDS)'!K513</f>
        <v>0</v>
      </c>
      <c r="AB214" s="117">
        <f>+'CY-CHD''S (ALL FUNDS)'!L513</f>
        <v>0</v>
      </c>
      <c r="AC214" s="116">
        <f t="shared" si="129"/>
        <v>4318235.2699999996</v>
      </c>
      <c r="AD214" s="116">
        <f t="shared" si="130"/>
        <v>4318235.2699999996</v>
      </c>
      <c r="AE214" s="116">
        <f t="shared" si="131"/>
        <v>0</v>
      </c>
      <c r="AF214" s="116">
        <f t="shared" si="132"/>
        <v>0</v>
      </c>
      <c r="AG214" s="116">
        <f t="shared" si="133"/>
        <v>4318235.2699999996</v>
      </c>
      <c r="AH214" s="116">
        <f t="shared" si="134"/>
        <v>116764.73000000045</v>
      </c>
      <c r="AI214" s="116">
        <f t="shared" si="135"/>
        <v>0</v>
      </c>
      <c r="AJ214" s="116">
        <f t="shared" si="136"/>
        <v>0</v>
      </c>
      <c r="AK214" s="116">
        <f t="shared" si="137"/>
        <v>116764.73000000045</v>
      </c>
      <c r="AL214" s="75">
        <f t="shared" si="138"/>
        <v>0.97367198872604277</v>
      </c>
      <c r="AM214" s="75" t="str">
        <f t="shared" si="139"/>
        <v xml:space="preserve"> </v>
      </c>
      <c r="AN214" s="75" t="str">
        <f t="shared" si="140"/>
        <v xml:space="preserve"> </v>
      </c>
      <c r="AO214" s="75">
        <f t="shared" si="141"/>
        <v>0.97367198872604277</v>
      </c>
      <c r="AP214" s="116">
        <f t="shared" si="142"/>
        <v>7490000</v>
      </c>
      <c r="AQ214" s="116">
        <f t="shared" si="143"/>
        <v>10932000</v>
      </c>
      <c r="AR214" s="116">
        <f t="shared" si="144"/>
        <v>0</v>
      </c>
      <c r="AS214" s="116">
        <f t="shared" si="145"/>
        <v>18422000</v>
      </c>
    </row>
    <row r="215" spans="1:45">
      <c r="A215" s="122"/>
      <c r="B215" s="370"/>
      <c r="C215" s="370"/>
      <c r="D215" s="370"/>
      <c r="E215" s="116">
        <f t="shared" si="118"/>
        <v>0</v>
      </c>
      <c r="F215" s="116"/>
      <c r="G215" s="116"/>
      <c r="H215" s="116"/>
      <c r="I215" s="116">
        <f t="shared" si="147"/>
        <v>0</v>
      </c>
      <c r="J215" s="117"/>
      <c r="K215" s="117"/>
      <c r="L215" s="117"/>
      <c r="M215" s="116">
        <f t="shared" si="122"/>
        <v>0</v>
      </c>
      <c r="N215" s="117"/>
      <c r="O215" s="117"/>
      <c r="P215" s="117"/>
      <c r="Q215" s="116">
        <f t="shared" si="123"/>
        <v>0</v>
      </c>
      <c r="R215" s="116">
        <f t="shared" si="124"/>
        <v>0</v>
      </c>
      <c r="S215" s="116">
        <f t="shared" si="125"/>
        <v>0</v>
      </c>
      <c r="T215" s="116">
        <f t="shared" si="126"/>
        <v>0</v>
      </c>
      <c r="U215" s="116">
        <f t="shared" si="127"/>
        <v>0</v>
      </c>
      <c r="V215" s="117"/>
      <c r="W215" s="117"/>
      <c r="X215" s="117"/>
      <c r="Y215" s="116">
        <f t="shared" si="128"/>
        <v>0</v>
      </c>
      <c r="Z215" s="117"/>
      <c r="AA215" s="117"/>
      <c r="AB215" s="117"/>
      <c r="AC215" s="116">
        <f t="shared" si="129"/>
        <v>0</v>
      </c>
      <c r="AD215" s="116">
        <f t="shared" si="130"/>
        <v>0</v>
      </c>
      <c r="AE215" s="116">
        <f t="shared" si="131"/>
        <v>0</v>
      </c>
      <c r="AF215" s="116">
        <f t="shared" si="132"/>
        <v>0</v>
      </c>
      <c r="AG215" s="116">
        <f t="shared" si="133"/>
        <v>0</v>
      </c>
      <c r="AH215" s="116">
        <f t="shared" si="134"/>
        <v>0</v>
      </c>
      <c r="AI215" s="116">
        <f t="shared" si="135"/>
        <v>0</v>
      </c>
      <c r="AJ215" s="116">
        <f t="shared" si="136"/>
        <v>0</v>
      </c>
      <c r="AK215" s="116">
        <f t="shared" si="137"/>
        <v>0</v>
      </c>
      <c r="AL215" s="75" t="str">
        <f t="shared" si="138"/>
        <v xml:space="preserve"> </v>
      </c>
      <c r="AM215" s="75" t="str">
        <f t="shared" si="139"/>
        <v xml:space="preserve"> </v>
      </c>
      <c r="AN215" s="75" t="str">
        <f t="shared" si="140"/>
        <v xml:space="preserve"> </v>
      </c>
      <c r="AO215" s="75" t="str">
        <f t="shared" si="141"/>
        <v xml:space="preserve"> </v>
      </c>
      <c r="AP215" s="116">
        <f t="shared" si="142"/>
        <v>0</v>
      </c>
      <c r="AQ215" s="116">
        <f t="shared" si="143"/>
        <v>0</v>
      </c>
      <c r="AR215" s="116">
        <f t="shared" si="144"/>
        <v>0</v>
      </c>
      <c r="AS215" s="116">
        <f t="shared" si="145"/>
        <v>0</v>
      </c>
    </row>
    <row r="216" spans="1:45" s="127" customFormat="1">
      <c r="A216" s="134" t="s">
        <v>158</v>
      </c>
      <c r="B216" s="381">
        <f>SUM(B217:B226)</f>
        <v>435020</v>
      </c>
      <c r="C216" s="381">
        <f>SUM(C217:C226)</f>
        <v>262480</v>
      </c>
      <c r="D216" s="381">
        <f>SUM(D217:D226)</f>
        <v>0</v>
      </c>
      <c r="E216" s="116">
        <f t="shared" si="118"/>
        <v>697500</v>
      </c>
      <c r="F216" s="126">
        <f>SUM(F217:F226)</f>
        <v>435020000</v>
      </c>
      <c r="G216" s="126">
        <f t="shared" ref="G216:AK216" si="148">SUM(G217:G226)</f>
        <v>262480000</v>
      </c>
      <c r="H216" s="126">
        <f t="shared" si="148"/>
        <v>0</v>
      </c>
      <c r="I216" s="126">
        <f t="shared" si="148"/>
        <v>697500000</v>
      </c>
      <c r="J216" s="126">
        <f t="shared" si="148"/>
        <v>85478520</v>
      </c>
      <c r="K216" s="126">
        <f t="shared" si="148"/>
        <v>45838000</v>
      </c>
      <c r="L216" s="126">
        <f t="shared" si="148"/>
        <v>0</v>
      </c>
      <c r="M216" s="126">
        <f t="shared" si="148"/>
        <v>131316520</v>
      </c>
      <c r="N216" s="126">
        <f t="shared" si="148"/>
        <v>20425954</v>
      </c>
      <c r="O216" s="126">
        <f t="shared" si="148"/>
        <v>113459796</v>
      </c>
      <c r="P216" s="126">
        <f t="shared" si="148"/>
        <v>807285385</v>
      </c>
      <c r="Q216" s="126">
        <f t="shared" si="148"/>
        <v>941171135</v>
      </c>
      <c r="R216" s="126">
        <f t="shared" si="148"/>
        <v>105904474</v>
      </c>
      <c r="S216" s="126">
        <f t="shared" si="148"/>
        <v>159297796</v>
      </c>
      <c r="T216" s="126">
        <f t="shared" si="148"/>
        <v>807285385</v>
      </c>
      <c r="U216" s="126">
        <f t="shared" si="148"/>
        <v>1072487655</v>
      </c>
      <c r="V216" s="126">
        <f t="shared" si="148"/>
        <v>85361404.969999999</v>
      </c>
      <c r="W216" s="126">
        <f t="shared" si="148"/>
        <v>39378026.949999996</v>
      </c>
      <c r="X216" s="126">
        <f t="shared" si="148"/>
        <v>0</v>
      </c>
      <c r="Y216" s="126">
        <f t="shared" si="148"/>
        <v>124739431.92</v>
      </c>
      <c r="Z216" s="126">
        <f t="shared" si="148"/>
        <v>20115180.710000001</v>
      </c>
      <c r="AA216" s="126">
        <f t="shared" si="148"/>
        <v>85456931.129999995</v>
      </c>
      <c r="AB216" s="126">
        <f t="shared" si="148"/>
        <v>737358617.38999999</v>
      </c>
      <c r="AC216" s="126">
        <f t="shared" si="148"/>
        <v>842930729.2299999</v>
      </c>
      <c r="AD216" s="126">
        <f t="shared" si="148"/>
        <v>105476585.67999999</v>
      </c>
      <c r="AE216" s="126">
        <f t="shared" si="148"/>
        <v>124834958.08</v>
      </c>
      <c r="AF216" s="126">
        <f t="shared" si="148"/>
        <v>737358617.38999999</v>
      </c>
      <c r="AG216" s="126">
        <f t="shared" si="148"/>
        <v>967670161.14999986</v>
      </c>
      <c r="AH216" s="126">
        <f t="shared" si="148"/>
        <v>427888.32000000216</v>
      </c>
      <c r="AI216" s="126">
        <f t="shared" si="148"/>
        <v>34462837.920000002</v>
      </c>
      <c r="AJ216" s="126">
        <f t="shared" si="148"/>
        <v>69926767.610000014</v>
      </c>
      <c r="AK216" s="126">
        <f t="shared" si="148"/>
        <v>104817493.85000001</v>
      </c>
      <c r="AL216" s="75">
        <f t="shared" si="138"/>
        <v>0.99595967664217844</v>
      </c>
      <c r="AM216" s="75">
        <f t="shared" si="139"/>
        <v>0.78365778569842859</v>
      </c>
      <c r="AN216" s="75">
        <f t="shared" si="140"/>
        <v>0.91338036224946639</v>
      </c>
      <c r="AO216" s="75">
        <f t="shared" si="141"/>
        <v>0.9022669460470385</v>
      </c>
      <c r="AP216" s="116">
        <f t="shared" si="142"/>
        <v>349541480</v>
      </c>
      <c r="AQ216" s="116">
        <f t="shared" si="143"/>
        <v>216642000</v>
      </c>
      <c r="AR216" s="116">
        <f t="shared" si="144"/>
        <v>0</v>
      </c>
      <c r="AS216" s="116">
        <f t="shared" si="145"/>
        <v>566183480</v>
      </c>
    </row>
    <row r="217" spans="1:45" ht="25.5">
      <c r="A217" s="121" t="s">
        <v>116</v>
      </c>
      <c r="B217" s="370">
        <v>30533</v>
      </c>
      <c r="C217" s="370">
        <v>13846</v>
      </c>
      <c r="D217" s="370"/>
      <c r="E217" s="116">
        <f t="shared" si="118"/>
        <v>44379</v>
      </c>
      <c r="F217" s="116">
        <f t="shared" si="119"/>
        <v>30533000</v>
      </c>
      <c r="G217" s="116">
        <f t="shared" si="120"/>
        <v>13846000</v>
      </c>
      <c r="H217" s="116">
        <f t="shared" si="121"/>
        <v>0</v>
      </c>
      <c r="I217" s="116">
        <f t="shared" si="147"/>
        <v>44379000</v>
      </c>
      <c r="J217" s="117">
        <f>+'CY-CHD''S (ALL FUNDS)'!F532</f>
        <v>2595533</v>
      </c>
      <c r="K217" s="117">
        <f>+'CY-CHD''S (ALL FUNDS)'!G532</f>
        <v>0</v>
      </c>
      <c r="L217" s="117">
        <f>+'CY-CHD''S (ALL FUNDS)'!H532</f>
        <v>0</v>
      </c>
      <c r="M217" s="116">
        <f t="shared" si="122"/>
        <v>2595533</v>
      </c>
      <c r="N217" s="117"/>
      <c r="O217" s="117"/>
      <c r="P217" s="117"/>
      <c r="Q217" s="116">
        <f t="shared" si="123"/>
        <v>0</v>
      </c>
      <c r="R217" s="116">
        <f t="shared" si="124"/>
        <v>2595533</v>
      </c>
      <c r="S217" s="116">
        <f t="shared" si="125"/>
        <v>0</v>
      </c>
      <c r="T217" s="116">
        <f t="shared" si="126"/>
        <v>0</v>
      </c>
      <c r="U217" s="116">
        <f t="shared" si="127"/>
        <v>2595533</v>
      </c>
      <c r="V217" s="117">
        <f>+'CY-CHD''S (ALL FUNDS)'!J532</f>
        <v>2595533</v>
      </c>
      <c r="W217" s="117">
        <f>+'CY-CHD''S (ALL FUNDS)'!K532</f>
        <v>0</v>
      </c>
      <c r="X217" s="117">
        <f>+'CY-CHD''S (ALL FUNDS)'!L532</f>
        <v>0</v>
      </c>
      <c r="Y217" s="116">
        <f t="shared" si="128"/>
        <v>2595533</v>
      </c>
      <c r="Z217" s="117"/>
      <c r="AA217" s="117"/>
      <c r="AB217" s="117"/>
      <c r="AC217" s="116">
        <f t="shared" si="129"/>
        <v>0</v>
      </c>
      <c r="AD217" s="116">
        <f t="shared" si="130"/>
        <v>2595533</v>
      </c>
      <c r="AE217" s="116">
        <f t="shared" si="131"/>
        <v>0</v>
      </c>
      <c r="AF217" s="116">
        <f t="shared" si="132"/>
        <v>0</v>
      </c>
      <c r="AG217" s="116">
        <f t="shared" si="133"/>
        <v>2595533</v>
      </c>
      <c r="AH217" s="116">
        <f t="shared" si="134"/>
        <v>0</v>
      </c>
      <c r="AI217" s="116">
        <f t="shared" si="135"/>
        <v>0</v>
      </c>
      <c r="AJ217" s="116">
        <f t="shared" si="136"/>
        <v>0</v>
      </c>
      <c r="AK217" s="116">
        <f t="shared" si="137"/>
        <v>0</v>
      </c>
      <c r="AL217" s="75">
        <f t="shared" si="138"/>
        <v>1</v>
      </c>
      <c r="AM217" s="75" t="str">
        <f t="shared" si="139"/>
        <v xml:space="preserve"> </v>
      </c>
      <c r="AN217" s="75" t="str">
        <f t="shared" si="140"/>
        <v xml:space="preserve"> </v>
      </c>
      <c r="AO217" s="75">
        <f t="shared" si="141"/>
        <v>1</v>
      </c>
      <c r="AP217" s="116">
        <f t="shared" si="142"/>
        <v>27937467</v>
      </c>
      <c r="AQ217" s="116">
        <f t="shared" si="143"/>
        <v>13846000</v>
      </c>
      <c r="AR217" s="116">
        <f t="shared" si="144"/>
        <v>0</v>
      </c>
      <c r="AS217" s="116">
        <f t="shared" si="145"/>
        <v>41783467</v>
      </c>
    </row>
    <row r="218" spans="1:45">
      <c r="A218" s="116" t="s">
        <v>117</v>
      </c>
      <c r="B218" s="370">
        <v>2016</v>
      </c>
      <c r="C218" s="370">
        <v>4141</v>
      </c>
      <c r="D218" s="370"/>
      <c r="E218" s="116">
        <f t="shared" si="118"/>
        <v>6157</v>
      </c>
      <c r="F218" s="116">
        <f t="shared" si="119"/>
        <v>2016000</v>
      </c>
      <c r="G218" s="116">
        <f t="shared" si="120"/>
        <v>4141000</v>
      </c>
      <c r="H218" s="116">
        <f t="shared" si="121"/>
        <v>0</v>
      </c>
      <c r="I218" s="116">
        <f t="shared" si="147"/>
        <v>6157000</v>
      </c>
      <c r="J218" s="117">
        <f>+'CY-CHD''S (ALL FUNDS)'!F533</f>
        <v>0</v>
      </c>
      <c r="K218" s="117">
        <f>+'CY-CHD''S (ALL FUNDS)'!G533</f>
        <v>1500000</v>
      </c>
      <c r="L218" s="117">
        <f>+'CY-CHD''S (ALL FUNDS)'!H533</f>
        <v>0</v>
      </c>
      <c r="M218" s="116">
        <f t="shared" si="122"/>
        <v>1500000</v>
      </c>
      <c r="N218" s="117"/>
      <c r="O218" s="117"/>
      <c r="P218" s="117"/>
      <c r="Q218" s="116">
        <f t="shared" si="123"/>
        <v>0</v>
      </c>
      <c r="R218" s="116">
        <f t="shared" si="124"/>
        <v>0</v>
      </c>
      <c r="S218" s="116">
        <f t="shared" si="125"/>
        <v>1500000</v>
      </c>
      <c r="T218" s="116">
        <f t="shared" si="126"/>
        <v>0</v>
      </c>
      <c r="U218" s="116">
        <f t="shared" si="127"/>
        <v>1500000</v>
      </c>
      <c r="V218" s="117">
        <f>+'CY-CHD''S (ALL FUNDS)'!J533</f>
        <v>0</v>
      </c>
      <c r="W218" s="117">
        <f>+'CY-CHD''S (ALL FUNDS)'!K533</f>
        <v>1499647.3</v>
      </c>
      <c r="X218" s="117">
        <f>+'CY-CHD''S (ALL FUNDS)'!L533</f>
        <v>0</v>
      </c>
      <c r="Y218" s="116">
        <f t="shared" si="128"/>
        <v>1499647.3</v>
      </c>
      <c r="Z218" s="117"/>
      <c r="AA218" s="117"/>
      <c r="AB218" s="117"/>
      <c r="AC218" s="116">
        <f t="shared" si="129"/>
        <v>0</v>
      </c>
      <c r="AD218" s="116">
        <f t="shared" si="130"/>
        <v>0</v>
      </c>
      <c r="AE218" s="116">
        <f t="shared" si="131"/>
        <v>1499647.3</v>
      </c>
      <c r="AF218" s="116">
        <f t="shared" si="132"/>
        <v>0</v>
      </c>
      <c r="AG218" s="116">
        <f t="shared" si="133"/>
        <v>1499647.3</v>
      </c>
      <c r="AH218" s="116">
        <f t="shared" si="134"/>
        <v>0</v>
      </c>
      <c r="AI218" s="116">
        <f t="shared" si="135"/>
        <v>352.69999999995343</v>
      </c>
      <c r="AJ218" s="116">
        <f t="shared" si="136"/>
        <v>0</v>
      </c>
      <c r="AK218" s="116">
        <f t="shared" si="137"/>
        <v>352.69999999995343</v>
      </c>
      <c r="AL218" s="75" t="str">
        <f t="shared" si="138"/>
        <v xml:space="preserve"> </v>
      </c>
      <c r="AM218" s="75">
        <f t="shared" si="139"/>
        <v>0.99976486666666675</v>
      </c>
      <c r="AN218" s="75" t="str">
        <f t="shared" si="140"/>
        <v xml:space="preserve"> </v>
      </c>
      <c r="AO218" s="75">
        <f t="shared" si="141"/>
        <v>0.99976486666666675</v>
      </c>
      <c r="AP218" s="116">
        <f t="shared" si="142"/>
        <v>2016000</v>
      </c>
      <c r="AQ218" s="116">
        <f t="shared" si="143"/>
        <v>2641000</v>
      </c>
      <c r="AR218" s="116">
        <f t="shared" si="144"/>
        <v>0</v>
      </c>
      <c r="AS218" s="116">
        <f t="shared" si="145"/>
        <v>4657000</v>
      </c>
    </row>
    <row r="219" spans="1:45" ht="38.25">
      <c r="A219" s="121" t="s">
        <v>118</v>
      </c>
      <c r="B219" s="370">
        <v>51368</v>
      </c>
      <c r="C219" s="370">
        <v>30592</v>
      </c>
      <c r="D219" s="370"/>
      <c r="E219" s="116">
        <f t="shared" si="118"/>
        <v>81960</v>
      </c>
      <c r="F219" s="116">
        <f t="shared" si="119"/>
        <v>51368000</v>
      </c>
      <c r="G219" s="116">
        <f t="shared" si="120"/>
        <v>30592000</v>
      </c>
      <c r="H219" s="116">
        <f t="shared" si="121"/>
        <v>0</v>
      </c>
      <c r="I219" s="116">
        <f t="shared" si="147"/>
        <v>81960000</v>
      </c>
      <c r="J219" s="117">
        <f>+'CY-CHD''S (ALL FUNDS)'!F534</f>
        <v>0</v>
      </c>
      <c r="K219" s="117">
        <f>+'CY-CHD''S (ALL FUNDS)'!G534</f>
        <v>0</v>
      </c>
      <c r="L219" s="117">
        <f>+'CY-CHD''S (ALL FUNDS)'!H534</f>
        <v>0</v>
      </c>
      <c r="M219" s="116">
        <f t="shared" si="122"/>
        <v>0</v>
      </c>
      <c r="N219" s="117">
        <f>+'CY-CHD''S (ALL FUNDS)'!F542</f>
        <v>1973450</v>
      </c>
      <c r="O219" s="117">
        <f>+'CY-CHD''S (ALL FUNDS)'!G542</f>
        <v>0</v>
      </c>
      <c r="P219" s="117">
        <f>+'CY-CHD''S (ALL FUNDS)'!H542</f>
        <v>0</v>
      </c>
      <c r="Q219" s="116">
        <f t="shared" si="123"/>
        <v>1973450</v>
      </c>
      <c r="R219" s="116">
        <f t="shared" si="124"/>
        <v>1973450</v>
      </c>
      <c r="S219" s="116">
        <f t="shared" si="125"/>
        <v>0</v>
      </c>
      <c r="T219" s="116">
        <f t="shared" si="126"/>
        <v>0</v>
      </c>
      <c r="U219" s="116">
        <f t="shared" si="127"/>
        <v>1973450</v>
      </c>
      <c r="V219" s="117">
        <f>+'CY-CHD''S (ALL FUNDS)'!J534</f>
        <v>0</v>
      </c>
      <c r="W219" s="117">
        <f>+'CY-CHD''S (ALL FUNDS)'!K534</f>
        <v>0</v>
      </c>
      <c r="X219" s="117">
        <f>+'CY-CHD''S (ALL FUNDS)'!L534</f>
        <v>0</v>
      </c>
      <c r="Y219" s="116">
        <f t="shared" si="128"/>
        <v>0</v>
      </c>
      <c r="Z219" s="117">
        <f>+'CY-CHD''S (ALL FUNDS)'!J542</f>
        <v>1973450</v>
      </c>
      <c r="AA219" s="117">
        <f>+'CY-CHD''S (ALL FUNDS)'!K542</f>
        <v>0</v>
      </c>
      <c r="AB219" s="117">
        <f>+'CY-CHD''S (ALL FUNDS)'!L542</f>
        <v>0</v>
      </c>
      <c r="AC219" s="116">
        <f t="shared" si="129"/>
        <v>1973450</v>
      </c>
      <c r="AD219" s="116">
        <f t="shared" si="130"/>
        <v>1973450</v>
      </c>
      <c r="AE219" s="116">
        <f t="shared" si="131"/>
        <v>0</v>
      </c>
      <c r="AF219" s="116">
        <f t="shared" si="132"/>
        <v>0</v>
      </c>
      <c r="AG219" s="116">
        <f t="shared" si="133"/>
        <v>1973450</v>
      </c>
      <c r="AH219" s="116">
        <f t="shared" si="134"/>
        <v>0</v>
      </c>
      <c r="AI219" s="116">
        <f t="shared" si="135"/>
        <v>0</v>
      </c>
      <c r="AJ219" s="116">
        <f t="shared" si="136"/>
        <v>0</v>
      </c>
      <c r="AK219" s="116">
        <f t="shared" si="137"/>
        <v>0</v>
      </c>
      <c r="AL219" s="75">
        <f t="shared" si="138"/>
        <v>1</v>
      </c>
      <c r="AM219" s="75" t="str">
        <f t="shared" si="139"/>
        <v xml:space="preserve"> </v>
      </c>
      <c r="AN219" s="75" t="str">
        <f t="shared" si="140"/>
        <v xml:space="preserve"> </v>
      </c>
      <c r="AO219" s="75">
        <f t="shared" si="141"/>
        <v>1</v>
      </c>
      <c r="AP219" s="116">
        <f t="shared" si="142"/>
        <v>51368000</v>
      </c>
      <c r="AQ219" s="116">
        <f t="shared" si="143"/>
        <v>30592000</v>
      </c>
      <c r="AR219" s="116">
        <f t="shared" si="144"/>
        <v>0</v>
      </c>
      <c r="AS219" s="116">
        <f t="shared" si="145"/>
        <v>81960000</v>
      </c>
    </row>
    <row r="220" spans="1:45">
      <c r="A220" s="116" t="s">
        <v>119</v>
      </c>
      <c r="B220" s="370">
        <v>0</v>
      </c>
      <c r="C220" s="370"/>
      <c r="D220" s="370"/>
      <c r="E220" s="116">
        <f t="shared" si="118"/>
        <v>0</v>
      </c>
      <c r="F220" s="116">
        <f t="shared" si="119"/>
        <v>0</v>
      </c>
      <c r="G220" s="116">
        <f t="shared" si="120"/>
        <v>0</v>
      </c>
      <c r="H220" s="116">
        <f t="shared" si="121"/>
        <v>0</v>
      </c>
      <c r="I220" s="116">
        <f t="shared" si="147"/>
        <v>0</v>
      </c>
      <c r="J220" s="117"/>
      <c r="K220" s="117"/>
      <c r="L220" s="117"/>
      <c r="M220" s="116">
        <f t="shared" si="122"/>
        <v>0</v>
      </c>
      <c r="N220" s="117"/>
      <c r="O220" s="117"/>
      <c r="P220" s="117"/>
      <c r="Q220" s="116">
        <f t="shared" si="123"/>
        <v>0</v>
      </c>
      <c r="R220" s="116">
        <f t="shared" si="124"/>
        <v>0</v>
      </c>
      <c r="S220" s="116">
        <f t="shared" si="125"/>
        <v>0</v>
      </c>
      <c r="T220" s="116">
        <f t="shared" si="126"/>
        <v>0</v>
      </c>
      <c r="U220" s="116">
        <f t="shared" si="127"/>
        <v>0</v>
      </c>
      <c r="V220" s="117"/>
      <c r="W220" s="117"/>
      <c r="X220" s="117"/>
      <c r="Y220" s="116">
        <f t="shared" si="128"/>
        <v>0</v>
      </c>
      <c r="Z220" s="117"/>
      <c r="AA220" s="117"/>
      <c r="AB220" s="117"/>
      <c r="AC220" s="116">
        <f t="shared" si="129"/>
        <v>0</v>
      </c>
      <c r="AD220" s="116">
        <f t="shared" si="130"/>
        <v>0</v>
      </c>
      <c r="AE220" s="116">
        <f t="shared" si="131"/>
        <v>0</v>
      </c>
      <c r="AF220" s="116">
        <f t="shared" si="132"/>
        <v>0</v>
      </c>
      <c r="AG220" s="116">
        <f t="shared" si="133"/>
        <v>0</v>
      </c>
      <c r="AH220" s="116">
        <f t="shared" si="134"/>
        <v>0</v>
      </c>
      <c r="AI220" s="116">
        <f t="shared" si="135"/>
        <v>0</v>
      </c>
      <c r="AJ220" s="116">
        <f t="shared" si="136"/>
        <v>0</v>
      </c>
      <c r="AK220" s="116">
        <f t="shared" si="137"/>
        <v>0</v>
      </c>
      <c r="AL220" s="75" t="str">
        <f t="shared" si="138"/>
        <v xml:space="preserve"> </v>
      </c>
      <c r="AM220" s="75" t="str">
        <f t="shared" si="139"/>
        <v xml:space="preserve"> </v>
      </c>
      <c r="AN220" s="75" t="str">
        <f t="shared" si="140"/>
        <v xml:space="preserve"> </v>
      </c>
      <c r="AO220" s="75" t="str">
        <f t="shared" si="141"/>
        <v xml:space="preserve"> </v>
      </c>
      <c r="AP220" s="116">
        <f t="shared" si="142"/>
        <v>0</v>
      </c>
      <c r="AQ220" s="116">
        <f t="shared" si="143"/>
        <v>0</v>
      </c>
      <c r="AR220" s="116">
        <f t="shared" si="144"/>
        <v>0</v>
      </c>
      <c r="AS220" s="116">
        <f t="shared" si="145"/>
        <v>0</v>
      </c>
    </row>
    <row r="221" spans="1:45" ht="25.5">
      <c r="A221" s="132" t="s">
        <v>159</v>
      </c>
      <c r="B221" s="370">
        <v>200168</v>
      </c>
      <c r="C221" s="370">
        <v>149134</v>
      </c>
      <c r="D221" s="370"/>
      <c r="E221" s="116">
        <f t="shared" si="118"/>
        <v>349302</v>
      </c>
      <c r="F221" s="116">
        <f t="shared" si="119"/>
        <v>200168000</v>
      </c>
      <c r="G221" s="116">
        <f t="shared" si="120"/>
        <v>149134000</v>
      </c>
      <c r="H221" s="116">
        <f t="shared" si="121"/>
        <v>0</v>
      </c>
      <c r="I221" s="116">
        <f t="shared" si="147"/>
        <v>349302000</v>
      </c>
      <c r="J221" s="117">
        <f>+'CY-CHD''S (ALL FUNDS)'!F547</f>
        <v>0</v>
      </c>
      <c r="K221" s="117">
        <f>+'CY-CHD''S (ALL FUNDS)'!G547</f>
        <v>1950000</v>
      </c>
      <c r="L221" s="117">
        <f>+'CY-CHD''S (ALL FUNDS)'!H547</f>
        <v>0</v>
      </c>
      <c r="M221" s="116">
        <f t="shared" si="122"/>
        <v>1950000</v>
      </c>
      <c r="N221" s="117">
        <f>+'CY-CHD''S (ALL FUNDS)'!F555</f>
        <v>0</v>
      </c>
      <c r="O221" s="117">
        <f>+'CY-CHD''S (ALL FUNDS)'!G555</f>
        <v>108329796</v>
      </c>
      <c r="P221" s="117">
        <f>+'CY-CHD''S (ALL FUNDS)'!H555</f>
        <v>807285385</v>
      </c>
      <c r="Q221" s="116">
        <f t="shared" si="123"/>
        <v>915615181</v>
      </c>
      <c r="R221" s="116">
        <f t="shared" si="124"/>
        <v>0</v>
      </c>
      <c r="S221" s="116">
        <f t="shared" si="125"/>
        <v>110279796</v>
      </c>
      <c r="T221" s="116">
        <f t="shared" si="126"/>
        <v>807285385</v>
      </c>
      <c r="U221" s="116">
        <f t="shared" si="127"/>
        <v>917565181</v>
      </c>
      <c r="V221" s="117">
        <f>+'CY-CHD''S (ALL FUNDS)'!J547</f>
        <v>0</v>
      </c>
      <c r="W221" s="117">
        <f>+'CY-CHD''S (ALL FUNDS)'!K547</f>
        <v>1950000</v>
      </c>
      <c r="X221" s="117">
        <f>+'CY-CHD''S (ALL FUNDS)'!L547</f>
        <v>0</v>
      </c>
      <c r="Y221" s="116">
        <f t="shared" si="128"/>
        <v>1950000</v>
      </c>
      <c r="Z221" s="117">
        <f>+'CY-CHD''S (ALL FUNDS)'!J555</f>
        <v>0</v>
      </c>
      <c r="AA221" s="117">
        <f>+'CY-CHD''S (ALL FUNDS)'!K555</f>
        <v>81703628.189999998</v>
      </c>
      <c r="AB221" s="117">
        <f>+'CY-CHD''S (ALL FUNDS)'!L555</f>
        <v>737358617.38999999</v>
      </c>
      <c r="AC221" s="116">
        <f t="shared" si="129"/>
        <v>819062245.57999992</v>
      </c>
      <c r="AD221" s="116">
        <f t="shared" si="130"/>
        <v>0</v>
      </c>
      <c r="AE221" s="116">
        <f t="shared" si="131"/>
        <v>83653628.189999998</v>
      </c>
      <c r="AF221" s="116">
        <f t="shared" si="132"/>
        <v>737358617.38999999</v>
      </c>
      <c r="AG221" s="116">
        <f t="shared" si="133"/>
        <v>821012245.57999992</v>
      </c>
      <c r="AH221" s="116">
        <f t="shared" si="134"/>
        <v>0</v>
      </c>
      <c r="AI221" s="116">
        <f t="shared" si="135"/>
        <v>26626167.810000002</v>
      </c>
      <c r="AJ221" s="116">
        <f t="shared" si="136"/>
        <v>69926767.610000014</v>
      </c>
      <c r="AK221" s="116">
        <f t="shared" si="137"/>
        <v>96552935.420000017</v>
      </c>
      <c r="AL221" s="75" t="str">
        <f t="shared" si="138"/>
        <v xml:space="preserve"> </v>
      </c>
      <c r="AM221" s="75">
        <f t="shared" si="139"/>
        <v>0.7585580607167608</v>
      </c>
      <c r="AN221" s="75">
        <f t="shared" si="140"/>
        <v>0.91338036224946639</v>
      </c>
      <c r="AO221" s="75">
        <f t="shared" si="141"/>
        <v>0.89477266855879078</v>
      </c>
      <c r="AP221" s="116">
        <f t="shared" si="142"/>
        <v>200168000</v>
      </c>
      <c r="AQ221" s="116">
        <f t="shared" si="143"/>
        <v>147184000</v>
      </c>
      <c r="AR221" s="116">
        <f t="shared" si="144"/>
        <v>0</v>
      </c>
      <c r="AS221" s="116">
        <f t="shared" si="145"/>
        <v>347352000</v>
      </c>
    </row>
    <row r="222" spans="1:45" ht="25.5">
      <c r="A222" s="132" t="s">
        <v>160</v>
      </c>
      <c r="B222" s="370">
        <v>98367</v>
      </c>
      <c r="C222" s="370">
        <v>36409</v>
      </c>
      <c r="D222" s="370"/>
      <c r="E222" s="116">
        <f t="shared" si="118"/>
        <v>134776</v>
      </c>
      <c r="F222" s="116">
        <f t="shared" si="119"/>
        <v>98367000</v>
      </c>
      <c r="G222" s="116">
        <f t="shared" si="120"/>
        <v>36409000</v>
      </c>
      <c r="H222" s="116">
        <f t="shared" si="121"/>
        <v>0</v>
      </c>
      <c r="I222" s="116">
        <f t="shared" si="147"/>
        <v>134776000</v>
      </c>
      <c r="J222" s="117">
        <f>+'CY-CHD''S (ALL FUNDS)'!F559</f>
        <v>10010133</v>
      </c>
      <c r="K222" s="117">
        <f>+'CY-CHD''S (ALL FUNDS)'!G559</f>
        <v>0</v>
      </c>
      <c r="L222" s="117">
        <f>+'CY-CHD''S (ALL FUNDS)'!H559</f>
        <v>0</v>
      </c>
      <c r="M222" s="116">
        <f t="shared" si="122"/>
        <v>10010133</v>
      </c>
      <c r="N222" s="117">
        <f>+'CY-CHD''S (ALL FUNDS)'!F567</f>
        <v>0</v>
      </c>
      <c r="O222" s="117">
        <f>+'CY-CHD''S (ALL FUNDS)'!G567</f>
        <v>0</v>
      </c>
      <c r="P222" s="117">
        <f>+'CY-CHD''S (ALL FUNDS)'!H567</f>
        <v>0</v>
      </c>
      <c r="Q222" s="116">
        <f t="shared" si="123"/>
        <v>0</v>
      </c>
      <c r="R222" s="116">
        <f t="shared" si="124"/>
        <v>10010133</v>
      </c>
      <c r="S222" s="116">
        <f t="shared" si="125"/>
        <v>0</v>
      </c>
      <c r="T222" s="116">
        <f t="shared" si="126"/>
        <v>0</v>
      </c>
      <c r="U222" s="116">
        <f t="shared" si="127"/>
        <v>10010133</v>
      </c>
      <c r="V222" s="117">
        <f>+'CY-CHD''S (ALL FUNDS)'!J559</f>
        <v>9893017.9699999988</v>
      </c>
      <c r="W222" s="117">
        <f>+'CY-CHD''S (ALL FUNDS)'!K559</f>
        <v>0</v>
      </c>
      <c r="X222" s="117">
        <f>+'CY-CHD''S (ALL FUNDS)'!L559</f>
        <v>0</v>
      </c>
      <c r="Y222" s="116">
        <f t="shared" si="128"/>
        <v>9893017.9699999988</v>
      </c>
      <c r="Z222" s="117">
        <f>+'CY-CHD''S (ALL FUNDS)'!J567</f>
        <v>0</v>
      </c>
      <c r="AA222" s="117">
        <f>+'CY-CHD''S (ALL FUNDS)'!K567</f>
        <v>0</v>
      </c>
      <c r="AB222" s="117">
        <f>+'CY-CHD''S (ALL FUNDS)'!L567</f>
        <v>0</v>
      </c>
      <c r="AC222" s="116">
        <f t="shared" si="129"/>
        <v>0</v>
      </c>
      <c r="AD222" s="116">
        <f t="shared" si="130"/>
        <v>9893017.9699999988</v>
      </c>
      <c r="AE222" s="116">
        <f t="shared" si="131"/>
        <v>0</v>
      </c>
      <c r="AF222" s="116">
        <f t="shared" si="132"/>
        <v>0</v>
      </c>
      <c r="AG222" s="116">
        <f t="shared" si="133"/>
        <v>9893017.9699999988</v>
      </c>
      <c r="AH222" s="116">
        <f t="shared" si="134"/>
        <v>117115.03000000119</v>
      </c>
      <c r="AI222" s="116">
        <f t="shared" si="135"/>
        <v>0</v>
      </c>
      <c r="AJ222" s="116">
        <f t="shared" si="136"/>
        <v>0</v>
      </c>
      <c r="AK222" s="116">
        <f t="shared" si="137"/>
        <v>117115.03000000119</v>
      </c>
      <c r="AL222" s="75">
        <f t="shared" si="138"/>
        <v>0.9883003522530619</v>
      </c>
      <c r="AM222" s="75" t="str">
        <f t="shared" si="139"/>
        <v xml:space="preserve"> </v>
      </c>
      <c r="AN222" s="75" t="str">
        <f t="shared" si="140"/>
        <v xml:space="preserve"> </v>
      </c>
      <c r="AO222" s="75">
        <f t="shared" si="141"/>
        <v>0.9883003522530619</v>
      </c>
      <c r="AP222" s="116">
        <f t="shared" si="142"/>
        <v>88356867</v>
      </c>
      <c r="AQ222" s="116">
        <f t="shared" si="143"/>
        <v>36409000</v>
      </c>
      <c r="AR222" s="116">
        <f t="shared" si="144"/>
        <v>0</v>
      </c>
      <c r="AS222" s="116">
        <f t="shared" si="145"/>
        <v>124765867</v>
      </c>
    </row>
    <row r="223" spans="1:45" ht="25.5">
      <c r="A223" s="132" t="s">
        <v>161</v>
      </c>
      <c r="B223" s="370">
        <v>14737</v>
      </c>
      <c r="C223" s="370">
        <v>5887</v>
      </c>
      <c r="D223" s="370"/>
      <c r="E223" s="116">
        <f t="shared" si="118"/>
        <v>20624</v>
      </c>
      <c r="F223" s="116">
        <f t="shared" si="119"/>
        <v>14737000</v>
      </c>
      <c r="G223" s="116">
        <f t="shared" si="120"/>
        <v>5887000</v>
      </c>
      <c r="H223" s="116">
        <f t="shared" si="121"/>
        <v>0</v>
      </c>
      <c r="I223" s="116">
        <f t="shared" si="147"/>
        <v>20624000</v>
      </c>
      <c r="J223" s="117">
        <f>+'CY-CHD''S (ALL FUNDS)'!F571</f>
        <v>56083663</v>
      </c>
      <c r="K223" s="117">
        <f>+'CY-CHD''S (ALL FUNDS)'!G571</f>
        <v>31888000</v>
      </c>
      <c r="L223" s="117">
        <f>+'CY-CHD''S (ALL FUNDS)'!H571</f>
        <v>0</v>
      </c>
      <c r="M223" s="116">
        <f t="shared" si="122"/>
        <v>87971663</v>
      </c>
      <c r="N223" s="117">
        <f>+'CY-CHD''S (ALL FUNDS)'!F579</f>
        <v>2694727</v>
      </c>
      <c r="O223" s="117">
        <f>+'CY-CHD''S (ALL FUNDS)'!G579</f>
        <v>0</v>
      </c>
      <c r="P223" s="117">
        <f>+'CY-CHD''S (ALL FUNDS)'!H579</f>
        <v>0</v>
      </c>
      <c r="Q223" s="116">
        <f t="shared" si="123"/>
        <v>2694727</v>
      </c>
      <c r="R223" s="116">
        <f t="shared" si="124"/>
        <v>58778390</v>
      </c>
      <c r="S223" s="116">
        <f t="shared" si="125"/>
        <v>31888000</v>
      </c>
      <c r="T223" s="116">
        <f t="shared" si="126"/>
        <v>0</v>
      </c>
      <c r="U223" s="116">
        <f t="shared" si="127"/>
        <v>90666390</v>
      </c>
      <c r="V223" s="117">
        <f>+'CY-CHD''S (ALL FUNDS)'!J571</f>
        <v>56083663</v>
      </c>
      <c r="W223" s="117">
        <f>+'CY-CHD''S (ALL FUNDS)'!K571</f>
        <v>31888000</v>
      </c>
      <c r="X223" s="117">
        <f>+'CY-CHD''S (ALL FUNDS)'!L571</f>
        <v>0</v>
      </c>
      <c r="Y223" s="116">
        <f t="shared" si="128"/>
        <v>87971663</v>
      </c>
      <c r="Z223" s="117">
        <f>+'CY-CHD''S (ALL FUNDS)'!J579</f>
        <v>2694725.54</v>
      </c>
      <c r="AA223" s="117">
        <f>+'CY-CHD''S (ALL FUNDS)'!K579</f>
        <v>0</v>
      </c>
      <c r="AB223" s="117">
        <f>+'CY-CHD''S (ALL FUNDS)'!L579</f>
        <v>0</v>
      </c>
      <c r="AC223" s="116">
        <f t="shared" si="129"/>
        <v>2694725.54</v>
      </c>
      <c r="AD223" s="116">
        <f t="shared" si="130"/>
        <v>58778388.539999999</v>
      </c>
      <c r="AE223" s="116">
        <f t="shared" si="131"/>
        <v>31888000</v>
      </c>
      <c r="AF223" s="116">
        <f t="shared" si="132"/>
        <v>0</v>
      </c>
      <c r="AG223" s="116">
        <f t="shared" si="133"/>
        <v>90666388.539999992</v>
      </c>
      <c r="AH223" s="116">
        <f t="shared" si="134"/>
        <v>1.4600000008940697</v>
      </c>
      <c r="AI223" s="116">
        <f t="shared" si="135"/>
        <v>0</v>
      </c>
      <c r="AJ223" s="116">
        <f t="shared" si="136"/>
        <v>0</v>
      </c>
      <c r="AK223" s="116">
        <f t="shared" si="137"/>
        <v>1.4600000008940697</v>
      </c>
      <c r="AL223" s="75">
        <f t="shared" si="138"/>
        <v>0.99999997516093919</v>
      </c>
      <c r="AM223" s="75">
        <f t="shared" si="139"/>
        <v>1</v>
      </c>
      <c r="AN223" s="75" t="str">
        <f t="shared" si="140"/>
        <v xml:space="preserve"> </v>
      </c>
      <c r="AO223" s="75">
        <f t="shared" si="141"/>
        <v>0.99999998389700961</v>
      </c>
      <c r="AP223" s="116">
        <f t="shared" si="142"/>
        <v>-41346663</v>
      </c>
      <c r="AQ223" s="116">
        <f t="shared" si="143"/>
        <v>-26001000</v>
      </c>
      <c r="AR223" s="116">
        <f t="shared" si="144"/>
        <v>0</v>
      </c>
      <c r="AS223" s="116">
        <f t="shared" si="145"/>
        <v>-67347663</v>
      </c>
    </row>
    <row r="224" spans="1:45" ht="38.25">
      <c r="A224" s="102" t="s">
        <v>162</v>
      </c>
      <c r="B224" s="370">
        <v>16642</v>
      </c>
      <c r="C224" s="370">
        <v>12258</v>
      </c>
      <c r="D224" s="370"/>
      <c r="E224" s="116">
        <f t="shared" si="118"/>
        <v>28900</v>
      </c>
      <c r="F224" s="116">
        <f t="shared" si="119"/>
        <v>16642000</v>
      </c>
      <c r="G224" s="116">
        <f t="shared" si="120"/>
        <v>12258000</v>
      </c>
      <c r="H224" s="116">
        <f t="shared" si="121"/>
        <v>0</v>
      </c>
      <c r="I224" s="116">
        <f t="shared" si="147"/>
        <v>28900000</v>
      </c>
      <c r="J224" s="117">
        <f>+'CY-CHD''S (ALL FUNDS)'!F583</f>
        <v>0</v>
      </c>
      <c r="K224" s="117">
        <f>+'CY-CHD''S (ALL FUNDS)'!G583</f>
        <v>0</v>
      </c>
      <c r="L224" s="117">
        <f>+'CY-CHD''S (ALL FUNDS)'!H583</f>
        <v>0</v>
      </c>
      <c r="M224" s="116">
        <f t="shared" si="122"/>
        <v>0</v>
      </c>
      <c r="N224" s="117">
        <f>+'CY-CHD''S (ALL FUNDS)'!F591</f>
        <v>15757777</v>
      </c>
      <c r="O224" s="117">
        <f>+'CY-CHD''S (ALL FUNDS)'!G591</f>
        <v>0</v>
      </c>
      <c r="P224" s="117">
        <f>+'CY-CHD''S (ALL FUNDS)'!H591</f>
        <v>0</v>
      </c>
      <c r="Q224" s="116">
        <f t="shared" si="123"/>
        <v>15757777</v>
      </c>
      <c r="R224" s="116">
        <f t="shared" si="124"/>
        <v>15757777</v>
      </c>
      <c r="S224" s="116">
        <f t="shared" si="125"/>
        <v>0</v>
      </c>
      <c r="T224" s="116">
        <f t="shared" si="126"/>
        <v>0</v>
      </c>
      <c r="U224" s="116">
        <f t="shared" si="127"/>
        <v>15757777</v>
      </c>
      <c r="V224" s="117">
        <f>+'CY-CHD''S (ALL FUNDS)'!J583</f>
        <v>0</v>
      </c>
      <c r="W224" s="117">
        <f>+'CY-CHD''S (ALL FUNDS)'!K583</f>
        <v>0</v>
      </c>
      <c r="X224" s="117">
        <f>+'CY-CHD''S (ALL FUNDS)'!L583</f>
        <v>0</v>
      </c>
      <c r="Y224" s="116">
        <f t="shared" si="128"/>
        <v>0</v>
      </c>
      <c r="Z224" s="117">
        <f>+'CY-CHD''S (ALL FUNDS)'!J591</f>
        <v>15447005.17</v>
      </c>
      <c r="AA224" s="117">
        <f>+'CY-CHD''S (ALL FUNDS)'!K591</f>
        <v>0</v>
      </c>
      <c r="AB224" s="117">
        <f>+'CY-CHD''S (ALL FUNDS)'!L591</f>
        <v>0</v>
      </c>
      <c r="AC224" s="116">
        <f t="shared" si="129"/>
        <v>15447005.17</v>
      </c>
      <c r="AD224" s="116">
        <f t="shared" si="130"/>
        <v>15447005.17</v>
      </c>
      <c r="AE224" s="116">
        <f t="shared" si="131"/>
        <v>0</v>
      </c>
      <c r="AF224" s="116">
        <f t="shared" si="132"/>
        <v>0</v>
      </c>
      <c r="AG224" s="116">
        <f t="shared" si="133"/>
        <v>15447005.17</v>
      </c>
      <c r="AH224" s="116">
        <f t="shared" si="134"/>
        <v>310771.83000000007</v>
      </c>
      <c r="AI224" s="116">
        <f t="shared" si="135"/>
        <v>0</v>
      </c>
      <c r="AJ224" s="116">
        <f t="shared" si="136"/>
        <v>0</v>
      </c>
      <c r="AK224" s="116">
        <f t="shared" si="137"/>
        <v>310771.83000000007</v>
      </c>
      <c r="AL224" s="75">
        <f t="shared" si="138"/>
        <v>0.98027819342791811</v>
      </c>
      <c r="AM224" s="75" t="str">
        <f t="shared" si="139"/>
        <v xml:space="preserve"> </v>
      </c>
      <c r="AN224" s="75" t="str">
        <f t="shared" si="140"/>
        <v xml:space="preserve"> </v>
      </c>
      <c r="AO224" s="75">
        <f t="shared" si="141"/>
        <v>0.98027819342791811</v>
      </c>
      <c r="AP224" s="116">
        <f t="shared" si="142"/>
        <v>16642000</v>
      </c>
      <c r="AQ224" s="116">
        <f t="shared" si="143"/>
        <v>12258000</v>
      </c>
      <c r="AR224" s="116">
        <f t="shared" si="144"/>
        <v>0</v>
      </c>
      <c r="AS224" s="116">
        <f t="shared" si="145"/>
        <v>28900000</v>
      </c>
    </row>
    <row r="225" spans="1:45">
      <c r="A225" s="99" t="s">
        <v>163</v>
      </c>
      <c r="B225" s="370">
        <v>9014</v>
      </c>
      <c r="C225" s="370">
        <v>4008</v>
      </c>
      <c r="D225" s="370"/>
      <c r="E225" s="116">
        <f t="shared" si="118"/>
        <v>13022</v>
      </c>
      <c r="F225" s="116">
        <f t="shared" si="119"/>
        <v>9014000</v>
      </c>
      <c r="G225" s="116">
        <f t="shared" si="120"/>
        <v>4008000</v>
      </c>
      <c r="H225" s="116">
        <f t="shared" si="121"/>
        <v>0</v>
      </c>
      <c r="I225" s="116">
        <f t="shared" si="147"/>
        <v>13022000</v>
      </c>
      <c r="J225" s="117">
        <f>+'CY-CHD''S (ALL FUNDS)'!F595</f>
        <v>0</v>
      </c>
      <c r="K225" s="117">
        <f>+'CY-CHD''S (ALL FUNDS)'!G595</f>
        <v>10500000</v>
      </c>
      <c r="L225" s="117">
        <f>+'CY-CHD''S (ALL FUNDS)'!H595</f>
        <v>0</v>
      </c>
      <c r="M225" s="116">
        <f t="shared" si="122"/>
        <v>10500000</v>
      </c>
      <c r="N225" s="117">
        <f>+'CY-CHD''S (ALL FUNDS)'!F603</f>
        <v>0</v>
      </c>
      <c r="O225" s="117">
        <f>+'CY-CHD''S (ALL FUNDS)'!G603</f>
        <v>0</v>
      </c>
      <c r="P225" s="117">
        <f>+'CY-CHD''S (ALL FUNDS)'!H603</f>
        <v>0</v>
      </c>
      <c r="Q225" s="116">
        <f t="shared" si="123"/>
        <v>0</v>
      </c>
      <c r="R225" s="116">
        <f t="shared" si="124"/>
        <v>0</v>
      </c>
      <c r="S225" s="116">
        <f t="shared" si="125"/>
        <v>10500000</v>
      </c>
      <c r="T225" s="116">
        <f t="shared" si="126"/>
        <v>0</v>
      </c>
      <c r="U225" s="116">
        <f t="shared" si="127"/>
        <v>10500000</v>
      </c>
      <c r="V225" s="117">
        <f>+'CY-CHD''S (ALL FUNDS)'!J595</f>
        <v>0</v>
      </c>
      <c r="W225" s="117">
        <f>+'CY-CHD''S (ALL FUNDS)'!K595</f>
        <v>4040379.65</v>
      </c>
      <c r="X225" s="117">
        <f>+'CY-CHD''S (ALL FUNDS)'!L595</f>
        <v>0</v>
      </c>
      <c r="Y225" s="116">
        <f t="shared" si="128"/>
        <v>4040379.65</v>
      </c>
      <c r="Z225" s="117">
        <f>+'CY-CHD''S (ALL FUNDS)'!J603</f>
        <v>0</v>
      </c>
      <c r="AA225" s="117">
        <f>+'CY-CHD''S (ALL FUNDS)'!K603</f>
        <v>0</v>
      </c>
      <c r="AB225" s="117">
        <f>+'CY-CHD''S (ALL FUNDS)'!L603</f>
        <v>0</v>
      </c>
      <c r="AC225" s="116">
        <f t="shared" si="129"/>
        <v>0</v>
      </c>
      <c r="AD225" s="116">
        <f t="shared" si="130"/>
        <v>0</v>
      </c>
      <c r="AE225" s="116">
        <f t="shared" si="131"/>
        <v>4040379.65</v>
      </c>
      <c r="AF225" s="116">
        <f t="shared" si="132"/>
        <v>0</v>
      </c>
      <c r="AG225" s="116">
        <f t="shared" si="133"/>
        <v>4040379.65</v>
      </c>
      <c r="AH225" s="116">
        <f t="shared" si="134"/>
        <v>0</v>
      </c>
      <c r="AI225" s="116">
        <f t="shared" si="135"/>
        <v>6459620.3499999996</v>
      </c>
      <c r="AJ225" s="116">
        <f t="shared" si="136"/>
        <v>0</v>
      </c>
      <c r="AK225" s="116">
        <f t="shared" si="137"/>
        <v>6459620.3499999996</v>
      </c>
      <c r="AL225" s="75" t="str">
        <f t="shared" si="138"/>
        <v xml:space="preserve"> </v>
      </c>
      <c r="AM225" s="75">
        <f t="shared" si="139"/>
        <v>0.3847980619047619</v>
      </c>
      <c r="AN225" s="75" t="str">
        <f t="shared" si="140"/>
        <v xml:space="preserve"> </v>
      </c>
      <c r="AO225" s="75">
        <f t="shared" si="141"/>
        <v>0.3847980619047619</v>
      </c>
      <c r="AP225" s="116">
        <f t="shared" si="142"/>
        <v>9014000</v>
      </c>
      <c r="AQ225" s="116">
        <f t="shared" si="143"/>
        <v>-6492000</v>
      </c>
      <c r="AR225" s="116">
        <f t="shared" si="144"/>
        <v>0</v>
      </c>
      <c r="AS225" s="116">
        <f t="shared" si="145"/>
        <v>2522000</v>
      </c>
    </row>
    <row r="226" spans="1:45" ht="25.5">
      <c r="A226" s="102" t="s">
        <v>164</v>
      </c>
      <c r="B226" s="370">
        <v>12175</v>
      </c>
      <c r="C226" s="370">
        <v>6205</v>
      </c>
      <c r="D226" s="370"/>
      <c r="E226" s="116">
        <f t="shared" si="118"/>
        <v>18380</v>
      </c>
      <c r="F226" s="116">
        <f t="shared" si="119"/>
        <v>12175000</v>
      </c>
      <c r="G226" s="116">
        <f t="shared" si="120"/>
        <v>6205000</v>
      </c>
      <c r="H226" s="116">
        <f t="shared" si="121"/>
        <v>0</v>
      </c>
      <c r="I226" s="116">
        <f t="shared" si="147"/>
        <v>18380000</v>
      </c>
      <c r="J226" s="117">
        <f>+'CY-CHD''S (ALL FUNDS)'!F607</f>
        <v>16789191</v>
      </c>
      <c r="K226" s="117">
        <f>+'CY-CHD''S (ALL FUNDS)'!G607</f>
        <v>0</v>
      </c>
      <c r="L226" s="117">
        <f>+'CY-CHD''S (ALL FUNDS)'!H607</f>
        <v>0</v>
      </c>
      <c r="M226" s="116">
        <f t="shared" si="122"/>
        <v>16789191</v>
      </c>
      <c r="N226" s="117">
        <f>+'CY-CHD''S (ALL FUNDS)'!F615</f>
        <v>0</v>
      </c>
      <c r="O226" s="117">
        <f>+'CY-CHD''S (ALL FUNDS)'!G615</f>
        <v>5130000</v>
      </c>
      <c r="P226" s="117">
        <f>+'CY-CHD''S (ALL FUNDS)'!H615</f>
        <v>0</v>
      </c>
      <c r="Q226" s="116">
        <f t="shared" si="123"/>
        <v>5130000</v>
      </c>
      <c r="R226" s="116">
        <f t="shared" si="124"/>
        <v>16789191</v>
      </c>
      <c r="S226" s="116">
        <f t="shared" si="125"/>
        <v>5130000</v>
      </c>
      <c r="T226" s="116">
        <f t="shared" si="126"/>
        <v>0</v>
      </c>
      <c r="U226" s="116">
        <f t="shared" si="127"/>
        <v>21919191</v>
      </c>
      <c r="V226" s="117">
        <f>+'CY-CHD''S (ALL FUNDS)'!J607</f>
        <v>16789191</v>
      </c>
      <c r="W226" s="117">
        <f>+'CY-CHD''S (ALL FUNDS)'!K607</f>
        <v>0</v>
      </c>
      <c r="X226" s="117">
        <f>+'CY-CHD''S (ALL FUNDS)'!L607</f>
        <v>0</v>
      </c>
      <c r="Y226" s="116">
        <f t="shared" si="128"/>
        <v>16789191</v>
      </c>
      <c r="Z226" s="117">
        <f>+'CY-CHD''S (ALL FUNDS)'!J615</f>
        <v>0</v>
      </c>
      <c r="AA226" s="117">
        <f>+'CY-CHD''S (ALL FUNDS)'!K615</f>
        <v>3753302.94</v>
      </c>
      <c r="AB226" s="117">
        <f>+'CY-CHD''S (ALL FUNDS)'!L615</f>
        <v>0</v>
      </c>
      <c r="AC226" s="116">
        <f t="shared" si="129"/>
        <v>3753302.94</v>
      </c>
      <c r="AD226" s="116">
        <f t="shared" si="130"/>
        <v>16789191</v>
      </c>
      <c r="AE226" s="116">
        <f t="shared" si="131"/>
        <v>3753302.94</v>
      </c>
      <c r="AF226" s="116">
        <f t="shared" si="132"/>
        <v>0</v>
      </c>
      <c r="AG226" s="116">
        <f t="shared" si="133"/>
        <v>20542493.940000001</v>
      </c>
      <c r="AH226" s="116">
        <f t="shared" si="134"/>
        <v>0</v>
      </c>
      <c r="AI226" s="116">
        <f t="shared" si="135"/>
        <v>1376697.06</v>
      </c>
      <c r="AJ226" s="116">
        <f t="shared" si="136"/>
        <v>0</v>
      </c>
      <c r="AK226" s="116">
        <f t="shared" si="137"/>
        <v>1376697.06</v>
      </c>
      <c r="AL226" s="75">
        <f t="shared" si="138"/>
        <v>1</v>
      </c>
      <c r="AM226" s="75">
        <f t="shared" si="139"/>
        <v>0.73163800000000001</v>
      </c>
      <c r="AN226" s="75" t="str">
        <f t="shared" si="140"/>
        <v xml:space="preserve"> </v>
      </c>
      <c r="AO226" s="75">
        <f t="shared" si="141"/>
        <v>0.93719215914492471</v>
      </c>
      <c r="AP226" s="116">
        <f t="shared" si="142"/>
        <v>-4614191</v>
      </c>
      <c r="AQ226" s="116">
        <f t="shared" si="143"/>
        <v>6205000</v>
      </c>
      <c r="AR226" s="116">
        <f t="shared" si="144"/>
        <v>0</v>
      </c>
      <c r="AS226" s="116">
        <f t="shared" si="145"/>
        <v>1590809</v>
      </c>
    </row>
    <row r="227" spans="1:45">
      <c r="A227" s="122"/>
      <c r="B227" s="370"/>
      <c r="C227" s="370"/>
      <c r="D227" s="370"/>
      <c r="E227" s="116">
        <f t="shared" si="118"/>
        <v>0</v>
      </c>
      <c r="F227" s="116"/>
      <c r="G227" s="116"/>
      <c r="H227" s="116"/>
      <c r="I227" s="116">
        <f t="shared" si="147"/>
        <v>0</v>
      </c>
      <c r="J227" s="117"/>
      <c r="K227" s="117"/>
      <c r="L227" s="117"/>
      <c r="M227" s="116">
        <f t="shared" si="122"/>
        <v>0</v>
      </c>
      <c r="N227" s="117"/>
      <c r="O227" s="117"/>
      <c r="P227" s="117"/>
      <c r="Q227" s="116">
        <f t="shared" si="123"/>
        <v>0</v>
      </c>
      <c r="R227" s="116">
        <f t="shared" si="124"/>
        <v>0</v>
      </c>
      <c r="S227" s="116">
        <f t="shared" si="125"/>
        <v>0</v>
      </c>
      <c r="T227" s="116">
        <f t="shared" si="126"/>
        <v>0</v>
      </c>
      <c r="U227" s="116">
        <f t="shared" si="127"/>
        <v>0</v>
      </c>
      <c r="V227" s="117"/>
      <c r="W227" s="117"/>
      <c r="X227" s="117"/>
      <c r="Y227" s="116">
        <f t="shared" si="128"/>
        <v>0</v>
      </c>
      <c r="Z227" s="117"/>
      <c r="AA227" s="117"/>
      <c r="AB227" s="117"/>
      <c r="AC227" s="116">
        <f t="shared" si="129"/>
        <v>0</v>
      </c>
      <c r="AD227" s="116">
        <f t="shared" si="130"/>
        <v>0</v>
      </c>
      <c r="AE227" s="116">
        <f t="shared" si="131"/>
        <v>0</v>
      </c>
      <c r="AF227" s="116">
        <f t="shared" si="132"/>
        <v>0</v>
      </c>
      <c r="AG227" s="116">
        <f t="shared" si="133"/>
        <v>0</v>
      </c>
      <c r="AH227" s="116">
        <f t="shared" si="134"/>
        <v>0</v>
      </c>
      <c r="AI227" s="116">
        <f t="shared" si="135"/>
        <v>0</v>
      </c>
      <c r="AJ227" s="116">
        <f t="shared" si="136"/>
        <v>0</v>
      </c>
      <c r="AK227" s="116">
        <f t="shared" si="137"/>
        <v>0</v>
      </c>
      <c r="AL227" s="75" t="str">
        <f t="shared" si="138"/>
        <v xml:space="preserve"> </v>
      </c>
      <c r="AM227" s="75" t="str">
        <f t="shared" si="139"/>
        <v xml:space="preserve"> </v>
      </c>
      <c r="AN227" s="75" t="str">
        <f t="shared" si="140"/>
        <v xml:space="preserve"> </v>
      </c>
      <c r="AO227" s="75" t="str">
        <f t="shared" si="141"/>
        <v xml:space="preserve"> </v>
      </c>
      <c r="AP227" s="116">
        <f t="shared" si="142"/>
        <v>0</v>
      </c>
      <c r="AQ227" s="116">
        <f t="shared" si="143"/>
        <v>0</v>
      </c>
      <c r="AR227" s="116">
        <f t="shared" si="144"/>
        <v>0</v>
      </c>
      <c r="AS227" s="116">
        <f t="shared" si="145"/>
        <v>0</v>
      </c>
    </row>
    <row r="228" spans="1:45" s="127" customFormat="1">
      <c r="A228" s="134" t="s">
        <v>165</v>
      </c>
      <c r="B228" s="381">
        <f>SUM(B229:B234)</f>
        <v>237158</v>
      </c>
      <c r="C228" s="381">
        <f>SUM(C229:C234)</f>
        <v>91956</v>
      </c>
      <c r="D228" s="381">
        <f>SUM(D229:D234)</f>
        <v>0</v>
      </c>
      <c r="E228" s="116">
        <f t="shared" si="118"/>
        <v>329114</v>
      </c>
      <c r="F228" s="126">
        <f>SUM(F229:F234)</f>
        <v>237158000</v>
      </c>
      <c r="G228" s="126">
        <f t="shared" ref="G228:AK228" si="149">SUM(G229:G234)</f>
        <v>91956000</v>
      </c>
      <c r="H228" s="126">
        <f t="shared" si="149"/>
        <v>0</v>
      </c>
      <c r="I228" s="126">
        <f t="shared" si="149"/>
        <v>329114000</v>
      </c>
      <c r="J228" s="126">
        <f t="shared" si="149"/>
        <v>128889587</v>
      </c>
      <c r="K228" s="126">
        <f t="shared" si="149"/>
        <v>195323862</v>
      </c>
      <c r="L228" s="126">
        <f t="shared" si="149"/>
        <v>115450000</v>
      </c>
      <c r="M228" s="126">
        <f t="shared" si="149"/>
        <v>439663449</v>
      </c>
      <c r="N228" s="126">
        <f t="shared" si="149"/>
        <v>387242731</v>
      </c>
      <c r="O228" s="126">
        <f t="shared" si="149"/>
        <v>397262606</v>
      </c>
      <c r="P228" s="126">
        <f t="shared" si="149"/>
        <v>354377800</v>
      </c>
      <c r="Q228" s="126">
        <f t="shared" si="149"/>
        <v>1138883137</v>
      </c>
      <c r="R228" s="126">
        <f t="shared" si="149"/>
        <v>516132318</v>
      </c>
      <c r="S228" s="126">
        <f t="shared" si="149"/>
        <v>592586468</v>
      </c>
      <c r="T228" s="126">
        <f t="shared" si="149"/>
        <v>469827800</v>
      </c>
      <c r="U228" s="126">
        <f t="shared" si="149"/>
        <v>1578546586</v>
      </c>
      <c r="V228" s="126">
        <f t="shared" si="149"/>
        <v>127040696.23999999</v>
      </c>
      <c r="W228" s="126">
        <f t="shared" si="149"/>
        <v>113074661.49000001</v>
      </c>
      <c r="X228" s="126">
        <f t="shared" si="149"/>
        <v>94450000</v>
      </c>
      <c r="Y228" s="126">
        <f t="shared" si="149"/>
        <v>334565357.73000002</v>
      </c>
      <c r="Z228" s="126">
        <f t="shared" si="149"/>
        <v>386405937.75999999</v>
      </c>
      <c r="AA228" s="126">
        <f t="shared" si="149"/>
        <v>300990903.08999997</v>
      </c>
      <c r="AB228" s="126">
        <f t="shared" si="149"/>
        <v>349744676.69</v>
      </c>
      <c r="AC228" s="126">
        <f t="shared" si="149"/>
        <v>1037141517.54</v>
      </c>
      <c r="AD228" s="126">
        <f t="shared" si="149"/>
        <v>513446634</v>
      </c>
      <c r="AE228" s="126">
        <f t="shared" si="149"/>
        <v>414065564.57999998</v>
      </c>
      <c r="AF228" s="126">
        <f t="shared" si="149"/>
        <v>444194676.69</v>
      </c>
      <c r="AG228" s="126">
        <f t="shared" si="149"/>
        <v>1371706875.27</v>
      </c>
      <c r="AH228" s="126">
        <f t="shared" si="149"/>
        <v>2685684.0000000414</v>
      </c>
      <c r="AI228" s="126">
        <f t="shared" si="149"/>
        <v>178520903.41999999</v>
      </c>
      <c r="AJ228" s="126">
        <f t="shared" si="149"/>
        <v>25633123.310000002</v>
      </c>
      <c r="AK228" s="126">
        <f t="shared" si="149"/>
        <v>206839710.73000005</v>
      </c>
      <c r="AL228" s="75">
        <f t="shared" si="138"/>
        <v>0.99479652037600175</v>
      </c>
      <c r="AM228" s="75">
        <f t="shared" si="139"/>
        <v>0.6987428619109135</v>
      </c>
      <c r="AN228" s="75">
        <f t="shared" si="140"/>
        <v>0.94544145044205552</v>
      </c>
      <c r="AO228" s="75">
        <f t="shared" si="141"/>
        <v>0.86896825689881796</v>
      </c>
      <c r="AP228" s="116">
        <f t="shared" si="142"/>
        <v>108268413</v>
      </c>
      <c r="AQ228" s="116">
        <f t="shared" si="143"/>
        <v>-103367862</v>
      </c>
      <c r="AR228" s="116">
        <f t="shared" si="144"/>
        <v>-115450000</v>
      </c>
      <c r="AS228" s="116">
        <f t="shared" si="145"/>
        <v>-110549449</v>
      </c>
    </row>
    <row r="229" spans="1:45" ht="25.5">
      <c r="A229" s="121" t="s">
        <v>116</v>
      </c>
      <c r="B229" s="370">
        <v>34870</v>
      </c>
      <c r="C229" s="370">
        <v>10167</v>
      </c>
      <c r="D229" s="370"/>
      <c r="E229" s="116">
        <f t="shared" si="118"/>
        <v>45037</v>
      </c>
      <c r="F229" s="116">
        <f t="shared" si="119"/>
        <v>34870000</v>
      </c>
      <c r="G229" s="116">
        <f t="shared" si="120"/>
        <v>10167000</v>
      </c>
      <c r="H229" s="116">
        <f t="shared" si="121"/>
        <v>0</v>
      </c>
      <c r="I229" s="116">
        <f t="shared" si="147"/>
        <v>45037000</v>
      </c>
      <c r="J229" s="117">
        <f>+'CY-CHD''S (ALL FUNDS)'!F622</f>
        <v>244543</v>
      </c>
      <c r="K229" s="117">
        <f>+'CY-CHD''S (ALL FUNDS)'!G622</f>
        <v>0</v>
      </c>
      <c r="L229" s="117">
        <f>+'CY-CHD''S (ALL FUNDS)'!H622</f>
        <v>0</v>
      </c>
      <c r="M229" s="116">
        <f t="shared" si="122"/>
        <v>244543</v>
      </c>
      <c r="N229" s="117"/>
      <c r="O229" s="117"/>
      <c r="P229" s="117"/>
      <c r="Q229" s="116">
        <f t="shared" si="123"/>
        <v>0</v>
      </c>
      <c r="R229" s="116">
        <f t="shared" si="124"/>
        <v>244543</v>
      </c>
      <c r="S229" s="116">
        <f t="shared" si="125"/>
        <v>0</v>
      </c>
      <c r="T229" s="116">
        <f t="shared" si="126"/>
        <v>0</v>
      </c>
      <c r="U229" s="116">
        <f t="shared" si="127"/>
        <v>244543</v>
      </c>
      <c r="V229" s="117">
        <f>+'CY-CHD''S (ALL FUNDS)'!J622</f>
        <v>244542.48</v>
      </c>
      <c r="W229" s="117">
        <f>+'CY-CHD''S (ALL FUNDS)'!K622</f>
        <v>0</v>
      </c>
      <c r="X229" s="117">
        <f>+'CY-CHD''S (ALL FUNDS)'!L622</f>
        <v>0</v>
      </c>
      <c r="Y229" s="116">
        <f t="shared" si="128"/>
        <v>244542.48</v>
      </c>
      <c r="Z229" s="117"/>
      <c r="AA229" s="117"/>
      <c r="AB229" s="117"/>
      <c r="AC229" s="116">
        <f t="shared" si="129"/>
        <v>0</v>
      </c>
      <c r="AD229" s="116">
        <f t="shared" si="130"/>
        <v>244542.48</v>
      </c>
      <c r="AE229" s="116">
        <f t="shared" si="131"/>
        <v>0</v>
      </c>
      <c r="AF229" s="116">
        <f t="shared" si="132"/>
        <v>0</v>
      </c>
      <c r="AG229" s="116">
        <f t="shared" si="133"/>
        <v>244542.48</v>
      </c>
      <c r="AH229" s="116">
        <f t="shared" si="134"/>
        <v>0.51999999998952262</v>
      </c>
      <c r="AI229" s="116">
        <f t="shared" si="135"/>
        <v>0</v>
      </c>
      <c r="AJ229" s="116">
        <f t="shared" si="136"/>
        <v>0</v>
      </c>
      <c r="AK229" s="116">
        <f t="shared" si="137"/>
        <v>0.51999999998952262</v>
      </c>
      <c r="AL229" s="75">
        <f t="shared" si="138"/>
        <v>0.99999787358460479</v>
      </c>
      <c r="AM229" s="75" t="str">
        <f t="shared" si="139"/>
        <v xml:space="preserve"> </v>
      </c>
      <c r="AN229" s="75" t="str">
        <f t="shared" si="140"/>
        <v xml:space="preserve"> </v>
      </c>
      <c r="AO229" s="75">
        <f t="shared" si="141"/>
        <v>0.99999787358460479</v>
      </c>
      <c r="AP229" s="116">
        <f t="shared" si="142"/>
        <v>34625457</v>
      </c>
      <c r="AQ229" s="116">
        <f t="shared" si="143"/>
        <v>10167000</v>
      </c>
      <c r="AR229" s="116">
        <f t="shared" si="144"/>
        <v>0</v>
      </c>
      <c r="AS229" s="116">
        <f t="shared" si="145"/>
        <v>44792457</v>
      </c>
    </row>
    <row r="230" spans="1:45">
      <c r="A230" s="116" t="s">
        <v>117</v>
      </c>
      <c r="B230" s="370">
        <v>1760</v>
      </c>
      <c r="C230" s="370">
        <v>3805</v>
      </c>
      <c r="D230" s="370"/>
      <c r="E230" s="116">
        <f t="shared" si="118"/>
        <v>5565</v>
      </c>
      <c r="F230" s="116">
        <f t="shared" si="119"/>
        <v>1760000</v>
      </c>
      <c r="G230" s="116">
        <f t="shared" si="120"/>
        <v>3805000</v>
      </c>
      <c r="H230" s="116">
        <f t="shared" si="121"/>
        <v>0</v>
      </c>
      <c r="I230" s="116">
        <f t="shared" si="147"/>
        <v>5565000</v>
      </c>
      <c r="J230" s="117">
        <f>+'CY-CHD''S (ALL FUNDS)'!F623</f>
        <v>0</v>
      </c>
      <c r="K230" s="117">
        <f>+'CY-CHD''S (ALL FUNDS)'!G623</f>
        <v>2500000</v>
      </c>
      <c r="L230" s="117">
        <f>+'CY-CHD''S (ALL FUNDS)'!H623</f>
        <v>0</v>
      </c>
      <c r="M230" s="116">
        <f t="shared" si="122"/>
        <v>2500000</v>
      </c>
      <c r="N230" s="117"/>
      <c r="O230" s="117"/>
      <c r="P230" s="117"/>
      <c r="Q230" s="116">
        <f t="shared" si="123"/>
        <v>0</v>
      </c>
      <c r="R230" s="116">
        <f t="shared" si="124"/>
        <v>0</v>
      </c>
      <c r="S230" s="116">
        <f t="shared" si="125"/>
        <v>2500000</v>
      </c>
      <c r="T230" s="116">
        <f t="shared" si="126"/>
        <v>0</v>
      </c>
      <c r="U230" s="116">
        <f t="shared" si="127"/>
        <v>2500000</v>
      </c>
      <c r="V230" s="117">
        <f>+'CY-CHD''S (ALL FUNDS)'!J623</f>
        <v>0</v>
      </c>
      <c r="W230" s="117">
        <f>+'CY-CHD''S (ALL FUNDS)'!K623</f>
        <v>0</v>
      </c>
      <c r="X230" s="117">
        <f>+'CY-CHD''S (ALL FUNDS)'!L623</f>
        <v>0</v>
      </c>
      <c r="Y230" s="116">
        <f t="shared" si="128"/>
        <v>0</v>
      </c>
      <c r="Z230" s="117"/>
      <c r="AA230" s="117"/>
      <c r="AB230" s="117"/>
      <c r="AC230" s="116">
        <f t="shared" si="129"/>
        <v>0</v>
      </c>
      <c r="AD230" s="116">
        <f t="shared" si="130"/>
        <v>0</v>
      </c>
      <c r="AE230" s="116">
        <f t="shared" si="131"/>
        <v>0</v>
      </c>
      <c r="AF230" s="116">
        <f t="shared" si="132"/>
        <v>0</v>
      </c>
      <c r="AG230" s="116">
        <f t="shared" si="133"/>
        <v>0</v>
      </c>
      <c r="AH230" s="116">
        <f t="shared" si="134"/>
        <v>0</v>
      </c>
      <c r="AI230" s="116">
        <f t="shared" si="135"/>
        <v>2500000</v>
      </c>
      <c r="AJ230" s="116">
        <f t="shared" si="136"/>
        <v>0</v>
      </c>
      <c r="AK230" s="116">
        <f t="shared" si="137"/>
        <v>2500000</v>
      </c>
      <c r="AL230" s="75" t="str">
        <f t="shared" si="138"/>
        <v xml:space="preserve"> </v>
      </c>
      <c r="AM230" s="75">
        <f t="shared" si="139"/>
        <v>0</v>
      </c>
      <c r="AN230" s="75" t="str">
        <f t="shared" si="140"/>
        <v xml:space="preserve"> </v>
      </c>
      <c r="AO230" s="75">
        <f t="shared" si="141"/>
        <v>0</v>
      </c>
      <c r="AP230" s="116">
        <f t="shared" si="142"/>
        <v>1760000</v>
      </c>
      <c r="AQ230" s="116">
        <f t="shared" si="143"/>
        <v>1305000</v>
      </c>
      <c r="AR230" s="116">
        <f t="shared" si="144"/>
        <v>0</v>
      </c>
      <c r="AS230" s="116">
        <f t="shared" si="145"/>
        <v>3065000</v>
      </c>
    </row>
    <row r="231" spans="1:45" ht="38.25">
      <c r="A231" s="121" t="s">
        <v>118</v>
      </c>
      <c r="B231" s="370">
        <v>72776</v>
      </c>
      <c r="C231" s="370">
        <v>29472</v>
      </c>
      <c r="D231" s="370"/>
      <c r="E231" s="116">
        <f t="shared" si="118"/>
        <v>102248</v>
      </c>
      <c r="F231" s="116">
        <f t="shared" si="119"/>
        <v>72776000</v>
      </c>
      <c r="G231" s="116">
        <f t="shared" si="120"/>
        <v>29472000</v>
      </c>
      <c r="H231" s="116">
        <f t="shared" si="121"/>
        <v>0</v>
      </c>
      <c r="I231" s="116">
        <f t="shared" si="147"/>
        <v>102248000</v>
      </c>
      <c r="J231" s="117">
        <f>+'CY-CHD''S (ALL FUNDS)'!F624</f>
        <v>0</v>
      </c>
      <c r="K231" s="117">
        <f>+'CY-CHD''S (ALL FUNDS)'!G624</f>
        <v>0</v>
      </c>
      <c r="L231" s="117">
        <f>+'CY-CHD''S (ALL FUNDS)'!H624</f>
        <v>0</v>
      </c>
      <c r="M231" s="116">
        <f t="shared" si="122"/>
        <v>0</v>
      </c>
      <c r="N231" s="117">
        <f>+'CY-CHD''S (ALL FUNDS)'!F632</f>
        <v>364514731</v>
      </c>
      <c r="O231" s="117">
        <f>+'CY-CHD''S (ALL FUNDS)'!G632</f>
        <v>379806606</v>
      </c>
      <c r="P231" s="117">
        <f>+'CY-CHD''S (ALL FUNDS)'!H632</f>
        <v>354377800</v>
      </c>
      <c r="Q231" s="116">
        <f t="shared" si="123"/>
        <v>1098699137</v>
      </c>
      <c r="R231" s="116">
        <f t="shared" si="124"/>
        <v>364514731</v>
      </c>
      <c r="S231" s="116">
        <f t="shared" si="125"/>
        <v>379806606</v>
      </c>
      <c r="T231" s="116">
        <f t="shared" si="126"/>
        <v>354377800</v>
      </c>
      <c r="U231" s="116">
        <f t="shared" si="127"/>
        <v>1098699137</v>
      </c>
      <c r="V231" s="117">
        <f>+'CY-CHD''S (ALL FUNDS)'!J624</f>
        <v>0</v>
      </c>
      <c r="W231" s="117">
        <f>+'CY-CHD''S (ALL FUNDS)'!K624</f>
        <v>0</v>
      </c>
      <c r="X231" s="117">
        <f>+'CY-CHD''S (ALL FUNDS)'!L624</f>
        <v>0</v>
      </c>
      <c r="Y231" s="116">
        <f t="shared" si="128"/>
        <v>0</v>
      </c>
      <c r="Z231" s="117">
        <f>+'CY-CHD''S (ALL FUNDS)'!J632</f>
        <v>364429946.90999997</v>
      </c>
      <c r="AA231" s="117">
        <f>+'CY-CHD''S (ALL FUNDS)'!K632</f>
        <v>283535719.38</v>
      </c>
      <c r="AB231" s="117">
        <f>+'CY-CHD''S (ALL FUNDS)'!L632</f>
        <v>349744676.69</v>
      </c>
      <c r="AC231" s="116">
        <f t="shared" si="129"/>
        <v>997710342.98000002</v>
      </c>
      <c r="AD231" s="116">
        <f t="shared" si="130"/>
        <v>364429946.90999997</v>
      </c>
      <c r="AE231" s="116">
        <f t="shared" si="131"/>
        <v>283535719.38</v>
      </c>
      <c r="AF231" s="116">
        <f t="shared" si="132"/>
        <v>349744676.69</v>
      </c>
      <c r="AG231" s="116">
        <f t="shared" si="133"/>
        <v>997710342.98000002</v>
      </c>
      <c r="AH231" s="116">
        <f t="shared" si="134"/>
        <v>84784.090000033379</v>
      </c>
      <c r="AI231" s="116">
        <f t="shared" si="135"/>
        <v>96270886.620000005</v>
      </c>
      <c r="AJ231" s="116">
        <f t="shared" si="136"/>
        <v>4633123.3100000024</v>
      </c>
      <c r="AK231" s="116">
        <f t="shared" si="137"/>
        <v>100988794.02000004</v>
      </c>
      <c r="AL231" s="75">
        <f t="shared" si="138"/>
        <v>0.99976740558668931</v>
      </c>
      <c r="AM231" s="75">
        <f t="shared" si="139"/>
        <v>0.74652656088872771</v>
      </c>
      <c r="AN231" s="75">
        <f t="shared" si="140"/>
        <v>0.9869260339953575</v>
      </c>
      <c r="AO231" s="75">
        <f t="shared" si="141"/>
        <v>0.90808330450158536</v>
      </c>
      <c r="AP231" s="116">
        <f t="shared" si="142"/>
        <v>72776000</v>
      </c>
      <c r="AQ231" s="116">
        <f t="shared" si="143"/>
        <v>29472000</v>
      </c>
      <c r="AR231" s="116">
        <f t="shared" si="144"/>
        <v>0</v>
      </c>
      <c r="AS231" s="116">
        <f t="shared" si="145"/>
        <v>102248000</v>
      </c>
    </row>
    <row r="232" spans="1:45">
      <c r="A232" s="116" t="s">
        <v>119</v>
      </c>
      <c r="B232" s="370">
        <v>0</v>
      </c>
      <c r="C232" s="370"/>
      <c r="D232" s="370"/>
      <c r="E232" s="116">
        <f t="shared" si="118"/>
        <v>0</v>
      </c>
      <c r="F232" s="116">
        <f t="shared" si="119"/>
        <v>0</v>
      </c>
      <c r="G232" s="116">
        <f t="shared" si="120"/>
        <v>0</v>
      </c>
      <c r="H232" s="116">
        <f t="shared" si="121"/>
        <v>0</v>
      </c>
      <c r="I232" s="116">
        <f t="shared" si="147"/>
        <v>0</v>
      </c>
      <c r="J232" s="117"/>
      <c r="K232" s="117"/>
      <c r="L232" s="117"/>
      <c r="M232" s="116">
        <f t="shared" si="122"/>
        <v>0</v>
      </c>
      <c r="N232" s="117"/>
      <c r="O232" s="117"/>
      <c r="P232" s="117"/>
      <c r="Q232" s="116">
        <f t="shared" si="123"/>
        <v>0</v>
      </c>
      <c r="R232" s="116">
        <f t="shared" si="124"/>
        <v>0</v>
      </c>
      <c r="S232" s="116">
        <f t="shared" si="125"/>
        <v>0</v>
      </c>
      <c r="T232" s="116">
        <f t="shared" si="126"/>
        <v>0</v>
      </c>
      <c r="U232" s="116">
        <f t="shared" si="127"/>
        <v>0</v>
      </c>
      <c r="V232" s="117"/>
      <c r="W232" s="117"/>
      <c r="X232" s="117"/>
      <c r="Y232" s="116">
        <f t="shared" si="128"/>
        <v>0</v>
      </c>
      <c r="Z232" s="117"/>
      <c r="AA232" s="117"/>
      <c r="AB232" s="117"/>
      <c r="AC232" s="116">
        <f t="shared" si="129"/>
        <v>0</v>
      </c>
      <c r="AD232" s="116">
        <f t="shared" si="130"/>
        <v>0</v>
      </c>
      <c r="AE232" s="116">
        <f t="shared" si="131"/>
        <v>0</v>
      </c>
      <c r="AF232" s="116">
        <f t="shared" si="132"/>
        <v>0</v>
      </c>
      <c r="AG232" s="116">
        <f t="shared" si="133"/>
        <v>0</v>
      </c>
      <c r="AH232" s="116">
        <f t="shared" si="134"/>
        <v>0</v>
      </c>
      <c r="AI232" s="116">
        <f t="shared" si="135"/>
        <v>0</v>
      </c>
      <c r="AJ232" s="116">
        <f t="shared" si="136"/>
        <v>0</v>
      </c>
      <c r="AK232" s="116">
        <f t="shared" si="137"/>
        <v>0</v>
      </c>
      <c r="AL232" s="75" t="str">
        <f t="shared" si="138"/>
        <v xml:space="preserve"> </v>
      </c>
      <c r="AM232" s="75" t="str">
        <f t="shared" si="139"/>
        <v xml:space="preserve"> </v>
      </c>
      <c r="AN232" s="75" t="str">
        <f t="shared" si="140"/>
        <v xml:space="preserve"> </v>
      </c>
      <c r="AO232" s="75" t="str">
        <f t="shared" si="141"/>
        <v xml:space="preserve"> </v>
      </c>
      <c r="AP232" s="116">
        <f t="shared" si="142"/>
        <v>0</v>
      </c>
      <c r="AQ232" s="116">
        <f t="shared" si="143"/>
        <v>0</v>
      </c>
      <c r="AR232" s="116">
        <f t="shared" si="144"/>
        <v>0</v>
      </c>
      <c r="AS232" s="116">
        <f t="shared" si="145"/>
        <v>0</v>
      </c>
    </row>
    <row r="233" spans="1:45" ht="25.5">
      <c r="A233" s="132" t="s">
        <v>166</v>
      </c>
      <c r="B233" s="370">
        <v>117397</v>
      </c>
      <c r="C233" s="370">
        <v>43516</v>
      </c>
      <c r="D233" s="370"/>
      <c r="E233" s="116">
        <f t="shared" si="118"/>
        <v>160913</v>
      </c>
      <c r="F233" s="116">
        <f t="shared" si="119"/>
        <v>117397000</v>
      </c>
      <c r="G233" s="116">
        <f t="shared" si="120"/>
        <v>43516000</v>
      </c>
      <c r="H233" s="116">
        <f t="shared" si="121"/>
        <v>0</v>
      </c>
      <c r="I233" s="116">
        <f t="shared" si="147"/>
        <v>160913000</v>
      </c>
      <c r="J233" s="117">
        <f>+'CY-CHD''S (ALL FUNDS)'!F637</f>
        <v>61549044</v>
      </c>
      <c r="K233" s="117">
        <f>+'CY-CHD''S (ALL FUNDS)'!G637</f>
        <v>0</v>
      </c>
      <c r="L233" s="117">
        <f>+'CY-CHD''S (ALL FUNDS)'!H637</f>
        <v>0</v>
      </c>
      <c r="M233" s="116">
        <f t="shared" si="122"/>
        <v>61549044</v>
      </c>
      <c r="N233" s="117">
        <f>+'CY-CHD''S (ALL FUNDS)'!F645</f>
        <v>22728000</v>
      </c>
      <c r="O233" s="117">
        <f>+'CY-CHD''S (ALL FUNDS)'!G645</f>
        <v>17456000</v>
      </c>
      <c r="P233" s="117">
        <f>+'CY-CHD''S (ALL FUNDS)'!H645</f>
        <v>0</v>
      </c>
      <c r="Q233" s="116">
        <f t="shared" si="123"/>
        <v>40184000</v>
      </c>
      <c r="R233" s="116">
        <f t="shared" si="124"/>
        <v>84277044</v>
      </c>
      <c r="S233" s="116">
        <f t="shared" si="125"/>
        <v>17456000</v>
      </c>
      <c r="T233" s="116">
        <f t="shared" si="126"/>
        <v>0</v>
      </c>
      <c r="U233" s="116">
        <f t="shared" si="127"/>
        <v>101733044</v>
      </c>
      <c r="V233" s="117">
        <f>+'CY-CHD''S (ALL FUNDS)'!J637</f>
        <v>61523044</v>
      </c>
      <c r="W233" s="117">
        <f>+'CY-CHD''S (ALL FUNDS)'!K637</f>
        <v>0</v>
      </c>
      <c r="X233" s="117">
        <f>+'CY-CHD''S (ALL FUNDS)'!L637</f>
        <v>0</v>
      </c>
      <c r="Y233" s="116">
        <f t="shared" si="128"/>
        <v>61523044</v>
      </c>
      <c r="Z233" s="117">
        <f>+'CY-CHD''S (ALL FUNDS)'!J645</f>
        <v>21975990.850000001</v>
      </c>
      <c r="AA233" s="117">
        <f>+'CY-CHD''S (ALL FUNDS)'!K645</f>
        <v>17455183.710000001</v>
      </c>
      <c r="AB233" s="117">
        <f>+'CY-CHD''S (ALL FUNDS)'!L645</f>
        <v>0</v>
      </c>
      <c r="AC233" s="116">
        <f t="shared" si="129"/>
        <v>39431174.560000002</v>
      </c>
      <c r="AD233" s="116">
        <f t="shared" si="130"/>
        <v>83499034.849999994</v>
      </c>
      <c r="AE233" s="116">
        <f t="shared" si="131"/>
        <v>17455183.710000001</v>
      </c>
      <c r="AF233" s="116">
        <f t="shared" si="132"/>
        <v>0</v>
      </c>
      <c r="AG233" s="116">
        <f t="shared" si="133"/>
        <v>100954218.56</v>
      </c>
      <c r="AH233" s="116">
        <f t="shared" si="134"/>
        <v>778009.15000000596</v>
      </c>
      <c r="AI233" s="116">
        <f t="shared" si="135"/>
        <v>816.28999999910593</v>
      </c>
      <c r="AJ233" s="116">
        <f t="shared" si="136"/>
        <v>0</v>
      </c>
      <c r="AK233" s="116">
        <f t="shared" si="137"/>
        <v>778825.44000000507</v>
      </c>
      <c r="AL233" s="75">
        <f t="shared" si="138"/>
        <v>0.9907684333351795</v>
      </c>
      <c r="AM233" s="75">
        <f t="shared" si="139"/>
        <v>0.99995323728230989</v>
      </c>
      <c r="AN233" s="75" t="str">
        <f t="shared" si="140"/>
        <v xml:space="preserve"> </v>
      </c>
      <c r="AO233" s="75">
        <f t="shared" si="141"/>
        <v>0.99234442016696167</v>
      </c>
      <c r="AP233" s="116">
        <f t="shared" si="142"/>
        <v>55847956</v>
      </c>
      <c r="AQ233" s="116">
        <f t="shared" si="143"/>
        <v>43516000</v>
      </c>
      <c r="AR233" s="116">
        <f t="shared" si="144"/>
        <v>0</v>
      </c>
      <c r="AS233" s="116">
        <f t="shared" si="145"/>
        <v>99363956</v>
      </c>
    </row>
    <row r="234" spans="1:45" ht="25.5">
      <c r="A234" s="132" t="s">
        <v>167</v>
      </c>
      <c r="B234" s="370">
        <v>10355</v>
      </c>
      <c r="C234" s="370">
        <v>4996</v>
      </c>
      <c r="D234" s="370"/>
      <c r="E234" s="116">
        <f t="shared" si="118"/>
        <v>15351</v>
      </c>
      <c r="F234" s="116">
        <f t="shared" si="119"/>
        <v>10355000</v>
      </c>
      <c r="G234" s="116">
        <f t="shared" si="120"/>
        <v>4996000</v>
      </c>
      <c r="H234" s="116">
        <f t="shared" si="121"/>
        <v>0</v>
      </c>
      <c r="I234" s="116">
        <f t="shared" si="147"/>
        <v>15351000</v>
      </c>
      <c r="J234" s="117">
        <f>+'CY-CHD''S (ALL FUNDS)'!F649</f>
        <v>67096000</v>
      </c>
      <c r="K234" s="117">
        <f>+'CY-CHD''S (ALL FUNDS)'!G649</f>
        <v>192823862</v>
      </c>
      <c r="L234" s="117">
        <f>+'CY-CHD''S (ALL FUNDS)'!H649</f>
        <v>115450000</v>
      </c>
      <c r="M234" s="116">
        <f t="shared" si="122"/>
        <v>375369862</v>
      </c>
      <c r="N234" s="117">
        <f>+'CY-CHD''S (ALL FUNDS)'!F657</f>
        <v>0</v>
      </c>
      <c r="O234" s="117">
        <f>+'CY-CHD''S (ALL FUNDS)'!G657</f>
        <v>0</v>
      </c>
      <c r="P234" s="117">
        <f>+'CY-CHD''S (ALL FUNDS)'!H657</f>
        <v>0</v>
      </c>
      <c r="Q234" s="116">
        <f t="shared" si="123"/>
        <v>0</v>
      </c>
      <c r="R234" s="116">
        <f t="shared" si="124"/>
        <v>67096000</v>
      </c>
      <c r="S234" s="116">
        <f t="shared" si="125"/>
        <v>192823862</v>
      </c>
      <c r="T234" s="116">
        <f t="shared" si="126"/>
        <v>115450000</v>
      </c>
      <c r="U234" s="116">
        <f t="shared" si="127"/>
        <v>375369862</v>
      </c>
      <c r="V234" s="117">
        <f>+'CY-CHD''S (ALL FUNDS)'!J649</f>
        <v>65273109.759999998</v>
      </c>
      <c r="W234" s="117">
        <f>+'CY-CHD''S (ALL FUNDS)'!K649</f>
        <v>113074661.49000001</v>
      </c>
      <c r="X234" s="117">
        <f>+'CY-CHD''S (ALL FUNDS)'!L649</f>
        <v>94450000</v>
      </c>
      <c r="Y234" s="116">
        <f t="shared" si="128"/>
        <v>272797771.25</v>
      </c>
      <c r="Z234" s="117">
        <f>+'CY-CHD''S (ALL FUNDS)'!J657</f>
        <v>0</v>
      </c>
      <c r="AA234" s="117">
        <f>+'CY-CHD''S (ALL FUNDS)'!K657</f>
        <v>0</v>
      </c>
      <c r="AB234" s="117">
        <f>+'CY-CHD''S (ALL FUNDS)'!L657</f>
        <v>0</v>
      </c>
      <c r="AC234" s="116">
        <f t="shared" si="129"/>
        <v>0</v>
      </c>
      <c r="AD234" s="116">
        <f t="shared" si="130"/>
        <v>65273109.759999998</v>
      </c>
      <c r="AE234" s="116">
        <f t="shared" si="131"/>
        <v>113074661.49000001</v>
      </c>
      <c r="AF234" s="116">
        <f t="shared" si="132"/>
        <v>94450000</v>
      </c>
      <c r="AG234" s="116">
        <f t="shared" si="133"/>
        <v>272797771.25</v>
      </c>
      <c r="AH234" s="116">
        <f t="shared" si="134"/>
        <v>1822890.2400000021</v>
      </c>
      <c r="AI234" s="116">
        <f t="shared" si="135"/>
        <v>79749200.50999999</v>
      </c>
      <c r="AJ234" s="116">
        <f t="shared" si="136"/>
        <v>21000000</v>
      </c>
      <c r="AK234" s="116">
        <f t="shared" si="137"/>
        <v>102572090.75</v>
      </c>
      <c r="AL234" s="75">
        <f t="shared" si="138"/>
        <v>0.97283161082627878</v>
      </c>
      <c r="AM234" s="75">
        <f t="shared" si="139"/>
        <v>0.58641425556552751</v>
      </c>
      <c r="AN234" s="75">
        <f t="shared" si="140"/>
        <v>0.81810307492420964</v>
      </c>
      <c r="AO234" s="75">
        <f t="shared" si="141"/>
        <v>0.72674393675750137</v>
      </c>
      <c r="AP234" s="116">
        <f t="shared" si="142"/>
        <v>-56741000</v>
      </c>
      <c r="AQ234" s="116">
        <f t="shared" si="143"/>
        <v>-187827862</v>
      </c>
      <c r="AR234" s="116">
        <f t="shared" si="144"/>
        <v>-115450000</v>
      </c>
      <c r="AS234" s="116">
        <f t="shared" si="145"/>
        <v>-360018862</v>
      </c>
    </row>
    <row r="235" spans="1:45">
      <c r="A235" s="122"/>
      <c r="B235" s="370"/>
      <c r="C235" s="370"/>
      <c r="D235" s="370"/>
      <c r="E235" s="116">
        <f t="shared" si="118"/>
        <v>0</v>
      </c>
      <c r="F235" s="116"/>
      <c r="G235" s="116"/>
      <c r="H235" s="116"/>
      <c r="I235" s="116">
        <f t="shared" si="147"/>
        <v>0</v>
      </c>
      <c r="J235" s="117"/>
      <c r="K235" s="117"/>
      <c r="L235" s="117"/>
      <c r="M235" s="116">
        <f t="shared" si="122"/>
        <v>0</v>
      </c>
      <c r="N235" s="117"/>
      <c r="O235" s="117"/>
      <c r="P235" s="117"/>
      <c r="Q235" s="116">
        <f t="shared" si="123"/>
        <v>0</v>
      </c>
      <c r="R235" s="116">
        <f t="shared" si="124"/>
        <v>0</v>
      </c>
      <c r="S235" s="116">
        <f t="shared" si="125"/>
        <v>0</v>
      </c>
      <c r="T235" s="116">
        <f t="shared" si="126"/>
        <v>0</v>
      </c>
      <c r="U235" s="116">
        <f t="shared" si="127"/>
        <v>0</v>
      </c>
      <c r="V235" s="117"/>
      <c r="W235" s="117"/>
      <c r="X235" s="117"/>
      <c r="Y235" s="116">
        <f t="shared" si="128"/>
        <v>0</v>
      </c>
      <c r="Z235" s="117"/>
      <c r="AA235" s="117"/>
      <c r="AB235" s="117"/>
      <c r="AC235" s="116">
        <f t="shared" si="129"/>
        <v>0</v>
      </c>
      <c r="AD235" s="116">
        <f t="shared" si="130"/>
        <v>0</v>
      </c>
      <c r="AE235" s="116">
        <f t="shared" si="131"/>
        <v>0</v>
      </c>
      <c r="AF235" s="116">
        <f t="shared" si="132"/>
        <v>0</v>
      </c>
      <c r="AG235" s="116">
        <f t="shared" si="133"/>
        <v>0</v>
      </c>
      <c r="AH235" s="116">
        <f t="shared" si="134"/>
        <v>0</v>
      </c>
      <c r="AI235" s="116">
        <f t="shared" si="135"/>
        <v>0</v>
      </c>
      <c r="AJ235" s="116">
        <f t="shared" si="136"/>
        <v>0</v>
      </c>
      <c r="AK235" s="116">
        <f t="shared" si="137"/>
        <v>0</v>
      </c>
      <c r="AL235" s="75" t="str">
        <f t="shared" si="138"/>
        <v xml:space="preserve"> </v>
      </c>
      <c r="AM235" s="75" t="str">
        <f t="shared" si="139"/>
        <v xml:space="preserve"> </v>
      </c>
      <c r="AN235" s="75" t="str">
        <f t="shared" si="140"/>
        <v xml:space="preserve"> </v>
      </c>
      <c r="AO235" s="75" t="str">
        <f t="shared" si="141"/>
        <v xml:space="preserve"> </v>
      </c>
      <c r="AP235" s="116">
        <f t="shared" si="142"/>
        <v>0</v>
      </c>
      <c r="AQ235" s="116">
        <f t="shared" si="143"/>
        <v>0</v>
      </c>
      <c r="AR235" s="116">
        <f t="shared" si="144"/>
        <v>0</v>
      </c>
      <c r="AS235" s="116">
        <f t="shared" si="145"/>
        <v>0</v>
      </c>
    </row>
    <row r="236" spans="1:45" s="127" customFormat="1">
      <c r="A236" s="134" t="s">
        <v>168</v>
      </c>
      <c r="B236" s="381">
        <f>SUM(B237:B248)</f>
        <v>294024</v>
      </c>
      <c r="C236" s="381">
        <f>SUM(C237:C248)</f>
        <v>169797</v>
      </c>
      <c r="D236" s="381">
        <f>SUM(D237:D248)</f>
        <v>0</v>
      </c>
      <c r="E236" s="116">
        <f t="shared" si="118"/>
        <v>463821</v>
      </c>
      <c r="F236" s="126">
        <f>SUM(F237:F248)</f>
        <v>294024000</v>
      </c>
      <c r="G236" s="126">
        <f t="shared" ref="G236:AK236" si="150">SUM(G237:G248)</f>
        <v>169797000</v>
      </c>
      <c r="H236" s="126">
        <f t="shared" si="150"/>
        <v>0</v>
      </c>
      <c r="I236" s="126">
        <f t="shared" si="150"/>
        <v>463821000</v>
      </c>
      <c r="J236" s="126">
        <f t="shared" si="150"/>
        <v>677857849.31999993</v>
      </c>
      <c r="K236" s="126">
        <f t="shared" si="150"/>
        <v>568659231</v>
      </c>
      <c r="L236" s="126">
        <f t="shared" si="150"/>
        <v>477213062</v>
      </c>
      <c r="M236" s="126">
        <f t="shared" si="150"/>
        <v>1723730142.3199999</v>
      </c>
      <c r="N236" s="126">
        <f t="shared" si="150"/>
        <v>106349323.91</v>
      </c>
      <c r="O236" s="126">
        <f t="shared" si="150"/>
        <v>28633950</v>
      </c>
      <c r="P236" s="126">
        <f t="shared" si="150"/>
        <v>0</v>
      </c>
      <c r="Q236" s="126">
        <f t="shared" si="150"/>
        <v>134983273.91</v>
      </c>
      <c r="R236" s="126">
        <f t="shared" si="150"/>
        <v>784207173.23000002</v>
      </c>
      <c r="S236" s="126">
        <f t="shared" si="150"/>
        <v>597293181</v>
      </c>
      <c r="T236" s="126">
        <f t="shared" si="150"/>
        <v>477213062</v>
      </c>
      <c r="U236" s="126">
        <f t="shared" si="150"/>
        <v>1858713416.23</v>
      </c>
      <c r="V236" s="126">
        <f t="shared" si="150"/>
        <v>676396130.62</v>
      </c>
      <c r="W236" s="126">
        <f t="shared" si="150"/>
        <v>415041382.93000007</v>
      </c>
      <c r="X236" s="126">
        <f t="shared" si="150"/>
        <v>241431108.02999997</v>
      </c>
      <c r="Y236" s="126">
        <f t="shared" si="150"/>
        <v>1332868621.5799999</v>
      </c>
      <c r="Z236" s="126">
        <f t="shared" si="150"/>
        <v>103524059.19</v>
      </c>
      <c r="AA236" s="126">
        <f t="shared" si="150"/>
        <v>27453301.010000002</v>
      </c>
      <c r="AB236" s="126">
        <f t="shared" si="150"/>
        <v>0</v>
      </c>
      <c r="AC236" s="126">
        <f t="shared" si="150"/>
        <v>130977360.20000002</v>
      </c>
      <c r="AD236" s="126">
        <f t="shared" si="150"/>
        <v>779920189.80999994</v>
      </c>
      <c r="AE236" s="126">
        <f t="shared" si="150"/>
        <v>442494683.94000006</v>
      </c>
      <c r="AF236" s="126">
        <f t="shared" si="150"/>
        <v>241431108.02999997</v>
      </c>
      <c r="AG236" s="126">
        <f t="shared" si="150"/>
        <v>1463845981.78</v>
      </c>
      <c r="AH236" s="126">
        <f t="shared" si="150"/>
        <v>4286983.4199999869</v>
      </c>
      <c r="AI236" s="126">
        <f t="shared" si="150"/>
        <v>154798497.05999997</v>
      </c>
      <c r="AJ236" s="126">
        <f t="shared" si="150"/>
        <v>235781953.97000003</v>
      </c>
      <c r="AK236" s="126">
        <f t="shared" si="150"/>
        <v>394867434.44999999</v>
      </c>
      <c r="AL236" s="75">
        <f t="shared" si="138"/>
        <v>0.99453335347298244</v>
      </c>
      <c r="AM236" s="75">
        <f t="shared" si="139"/>
        <v>0.74083330936269309</v>
      </c>
      <c r="AN236" s="75">
        <f t="shared" si="140"/>
        <v>0.5059189013355212</v>
      </c>
      <c r="AO236" s="75">
        <f t="shared" si="141"/>
        <v>0.78755873229187556</v>
      </c>
      <c r="AP236" s="116">
        <f t="shared" si="142"/>
        <v>-383833849.31999993</v>
      </c>
      <c r="AQ236" s="116">
        <f t="shared" si="143"/>
        <v>-398862231</v>
      </c>
      <c r="AR236" s="116">
        <f t="shared" si="144"/>
        <v>-477213062</v>
      </c>
      <c r="AS236" s="116">
        <f t="shared" si="145"/>
        <v>-1259909142.3199999</v>
      </c>
    </row>
    <row r="237" spans="1:45" ht="25.5">
      <c r="A237" s="121" t="s">
        <v>116</v>
      </c>
      <c r="B237" s="370">
        <v>34126</v>
      </c>
      <c r="C237" s="370">
        <v>10666</v>
      </c>
      <c r="D237" s="370"/>
      <c r="E237" s="116">
        <f t="shared" si="118"/>
        <v>44792</v>
      </c>
      <c r="F237" s="116">
        <f t="shared" si="119"/>
        <v>34126000</v>
      </c>
      <c r="G237" s="116">
        <f t="shared" si="120"/>
        <v>10666000</v>
      </c>
      <c r="H237" s="116">
        <f t="shared" si="121"/>
        <v>0</v>
      </c>
      <c r="I237" s="116">
        <f t="shared" si="147"/>
        <v>44792000</v>
      </c>
      <c r="J237" s="117">
        <f>+'CY-CHD''S (ALL FUNDS)'!F664</f>
        <v>135775000</v>
      </c>
      <c r="K237" s="117">
        <f>+'CY-CHD''S (ALL FUNDS)'!G664</f>
        <v>89408590</v>
      </c>
      <c r="L237" s="117">
        <f>+'CY-CHD''S (ALL FUNDS)'!H664</f>
        <v>3963062</v>
      </c>
      <c r="M237" s="116">
        <f t="shared" si="122"/>
        <v>229146652</v>
      </c>
      <c r="N237" s="117"/>
      <c r="O237" s="117"/>
      <c r="P237" s="117"/>
      <c r="Q237" s="116">
        <f t="shared" si="123"/>
        <v>0</v>
      </c>
      <c r="R237" s="116">
        <f t="shared" si="124"/>
        <v>135775000</v>
      </c>
      <c r="S237" s="116">
        <f t="shared" si="125"/>
        <v>89408590</v>
      </c>
      <c r="T237" s="116">
        <f t="shared" si="126"/>
        <v>3963062</v>
      </c>
      <c r="U237" s="116">
        <f t="shared" si="127"/>
        <v>229146652</v>
      </c>
      <c r="V237" s="117">
        <f>+'CY-CHD''S (ALL FUNDS)'!J664</f>
        <v>135775000</v>
      </c>
      <c r="W237" s="117">
        <f>+'CY-CHD''S (ALL FUNDS)'!K664</f>
        <v>78900638.150000006</v>
      </c>
      <c r="X237" s="117">
        <f>+'CY-CHD''S (ALL FUNDS)'!L664</f>
        <v>0</v>
      </c>
      <c r="Y237" s="116">
        <f t="shared" si="128"/>
        <v>214675638.15000001</v>
      </c>
      <c r="Z237" s="117"/>
      <c r="AA237" s="117"/>
      <c r="AB237" s="117"/>
      <c r="AC237" s="116">
        <f t="shared" si="129"/>
        <v>0</v>
      </c>
      <c r="AD237" s="116">
        <f t="shared" si="130"/>
        <v>135775000</v>
      </c>
      <c r="AE237" s="116">
        <f t="shared" si="131"/>
        <v>78900638.150000006</v>
      </c>
      <c r="AF237" s="116">
        <f t="shared" si="132"/>
        <v>0</v>
      </c>
      <c r="AG237" s="116">
        <f t="shared" si="133"/>
        <v>214675638.15000001</v>
      </c>
      <c r="AH237" s="116">
        <f t="shared" si="134"/>
        <v>0</v>
      </c>
      <c r="AI237" s="116">
        <f t="shared" si="135"/>
        <v>10507951.849999994</v>
      </c>
      <c r="AJ237" s="116">
        <f t="shared" si="136"/>
        <v>3963062</v>
      </c>
      <c r="AK237" s="116">
        <f t="shared" si="137"/>
        <v>14471013.849999994</v>
      </c>
      <c r="AL237" s="75">
        <f t="shared" si="138"/>
        <v>1</v>
      </c>
      <c r="AM237" s="75">
        <f t="shared" si="139"/>
        <v>0.88247268131619128</v>
      </c>
      <c r="AN237" s="75">
        <f t="shared" si="140"/>
        <v>0</v>
      </c>
      <c r="AO237" s="75">
        <f t="shared" si="141"/>
        <v>0.93684824227761354</v>
      </c>
      <c r="AP237" s="116">
        <f t="shared" si="142"/>
        <v>-101649000</v>
      </c>
      <c r="AQ237" s="116">
        <f t="shared" si="143"/>
        <v>-78742590</v>
      </c>
      <c r="AR237" s="116">
        <f t="shared" si="144"/>
        <v>-3963062</v>
      </c>
      <c r="AS237" s="116">
        <f t="shared" si="145"/>
        <v>-184354652</v>
      </c>
    </row>
    <row r="238" spans="1:45">
      <c r="A238" s="116" t="s">
        <v>117</v>
      </c>
      <c r="B238" s="370">
        <v>1792</v>
      </c>
      <c r="C238" s="370">
        <v>5396</v>
      </c>
      <c r="D238" s="370"/>
      <c r="E238" s="116">
        <f t="shared" si="118"/>
        <v>7188</v>
      </c>
      <c r="F238" s="116">
        <f t="shared" si="119"/>
        <v>1792000</v>
      </c>
      <c r="G238" s="116">
        <f t="shared" si="120"/>
        <v>5396000</v>
      </c>
      <c r="H238" s="116">
        <f t="shared" si="121"/>
        <v>0</v>
      </c>
      <c r="I238" s="116">
        <f t="shared" si="147"/>
        <v>7188000</v>
      </c>
      <c r="J238" s="117">
        <f>+'CY-CHD''S (ALL FUNDS)'!F665</f>
        <v>0</v>
      </c>
      <c r="K238" s="117">
        <f>+'CY-CHD''S (ALL FUNDS)'!G665</f>
        <v>0</v>
      </c>
      <c r="L238" s="117">
        <f>+'CY-CHD''S (ALL FUNDS)'!H665</f>
        <v>0</v>
      </c>
      <c r="M238" s="116">
        <f t="shared" si="122"/>
        <v>0</v>
      </c>
      <c r="N238" s="117"/>
      <c r="O238" s="117"/>
      <c r="P238" s="117"/>
      <c r="Q238" s="116">
        <f t="shared" si="123"/>
        <v>0</v>
      </c>
      <c r="R238" s="116">
        <f t="shared" si="124"/>
        <v>0</v>
      </c>
      <c r="S238" s="116">
        <f t="shared" si="125"/>
        <v>0</v>
      </c>
      <c r="T238" s="116">
        <f t="shared" si="126"/>
        <v>0</v>
      </c>
      <c r="U238" s="116">
        <f t="shared" si="127"/>
        <v>0</v>
      </c>
      <c r="V238" s="117">
        <f>+'CY-CHD''S (ALL FUNDS)'!J665</f>
        <v>0</v>
      </c>
      <c r="W238" s="117">
        <f>+'CY-CHD''S (ALL FUNDS)'!K665</f>
        <v>0</v>
      </c>
      <c r="X238" s="117">
        <f>+'CY-CHD''S (ALL FUNDS)'!L665</f>
        <v>0</v>
      </c>
      <c r="Y238" s="116">
        <f t="shared" si="128"/>
        <v>0</v>
      </c>
      <c r="Z238" s="117"/>
      <c r="AA238" s="117"/>
      <c r="AB238" s="117"/>
      <c r="AC238" s="116">
        <f t="shared" si="129"/>
        <v>0</v>
      </c>
      <c r="AD238" s="116">
        <f t="shared" si="130"/>
        <v>0</v>
      </c>
      <c r="AE238" s="116">
        <f t="shared" si="131"/>
        <v>0</v>
      </c>
      <c r="AF238" s="116">
        <f t="shared" si="132"/>
        <v>0</v>
      </c>
      <c r="AG238" s="116">
        <f t="shared" si="133"/>
        <v>0</v>
      </c>
      <c r="AH238" s="116">
        <f t="shared" si="134"/>
        <v>0</v>
      </c>
      <c r="AI238" s="116">
        <f t="shared" si="135"/>
        <v>0</v>
      </c>
      <c r="AJ238" s="116">
        <f t="shared" si="136"/>
        <v>0</v>
      </c>
      <c r="AK238" s="116">
        <f t="shared" si="137"/>
        <v>0</v>
      </c>
      <c r="AL238" s="75" t="str">
        <f t="shared" si="138"/>
        <v xml:space="preserve"> </v>
      </c>
      <c r="AM238" s="75" t="str">
        <f t="shared" si="139"/>
        <v xml:space="preserve"> </v>
      </c>
      <c r="AN238" s="75" t="str">
        <f t="shared" si="140"/>
        <v xml:space="preserve"> </v>
      </c>
      <c r="AO238" s="75" t="str">
        <f t="shared" si="141"/>
        <v xml:space="preserve"> </v>
      </c>
      <c r="AP238" s="116">
        <f t="shared" si="142"/>
        <v>1792000</v>
      </c>
      <c r="AQ238" s="116">
        <f t="shared" si="143"/>
        <v>5396000</v>
      </c>
      <c r="AR238" s="116">
        <f t="shared" si="144"/>
        <v>0</v>
      </c>
      <c r="AS238" s="116">
        <f t="shared" si="145"/>
        <v>7188000</v>
      </c>
    </row>
    <row r="239" spans="1:45" ht="38.25">
      <c r="A239" s="121" t="s">
        <v>118</v>
      </c>
      <c r="B239" s="370">
        <v>50616</v>
      </c>
      <c r="C239" s="370">
        <v>29158</v>
      </c>
      <c r="D239" s="370"/>
      <c r="E239" s="116">
        <f t="shared" si="118"/>
        <v>79774</v>
      </c>
      <c r="F239" s="116">
        <f t="shared" si="119"/>
        <v>50616000</v>
      </c>
      <c r="G239" s="116">
        <f t="shared" si="120"/>
        <v>29158000</v>
      </c>
      <c r="H239" s="116">
        <f t="shared" si="121"/>
        <v>0</v>
      </c>
      <c r="I239" s="116">
        <f t="shared" si="147"/>
        <v>79774000</v>
      </c>
      <c r="J239" s="117">
        <f>+'CY-CHD''S (ALL FUNDS)'!F666</f>
        <v>14348849</v>
      </c>
      <c r="K239" s="117">
        <f>+'CY-CHD''S (ALL FUNDS)'!G666</f>
        <v>0</v>
      </c>
      <c r="L239" s="117">
        <f>+'CY-CHD''S (ALL FUNDS)'!H666</f>
        <v>0</v>
      </c>
      <c r="M239" s="116">
        <f t="shared" si="122"/>
        <v>14348849</v>
      </c>
      <c r="N239" s="117">
        <f>+'CY-CHD''S (ALL FUNDS)'!F674</f>
        <v>0</v>
      </c>
      <c r="O239" s="117">
        <f>+'CY-CHD''S (ALL FUNDS)'!G674</f>
        <v>0</v>
      </c>
      <c r="P239" s="117">
        <f>+'CY-CHD''S (ALL FUNDS)'!H674</f>
        <v>0</v>
      </c>
      <c r="Q239" s="116">
        <f t="shared" si="123"/>
        <v>0</v>
      </c>
      <c r="R239" s="116">
        <f t="shared" si="124"/>
        <v>14348849</v>
      </c>
      <c r="S239" s="116">
        <f t="shared" si="125"/>
        <v>0</v>
      </c>
      <c r="T239" s="116">
        <f t="shared" si="126"/>
        <v>0</v>
      </c>
      <c r="U239" s="116">
        <f t="shared" si="127"/>
        <v>14348849</v>
      </c>
      <c r="V239" s="117">
        <f>+'CY-CHD''S (ALL FUNDS)'!J666</f>
        <v>14348371.540000001</v>
      </c>
      <c r="W239" s="117">
        <f>+'CY-CHD''S (ALL FUNDS)'!K666</f>
        <v>0</v>
      </c>
      <c r="X239" s="117">
        <f>+'CY-CHD''S (ALL FUNDS)'!L666</f>
        <v>0</v>
      </c>
      <c r="Y239" s="116">
        <f t="shared" si="128"/>
        <v>14348371.540000001</v>
      </c>
      <c r="Z239" s="117">
        <f>+'CY-CHD''S (ALL FUNDS)'!J674</f>
        <v>0</v>
      </c>
      <c r="AA239" s="117">
        <f>+'CY-CHD''S (ALL FUNDS)'!K674</f>
        <v>0</v>
      </c>
      <c r="AB239" s="117">
        <f>+'CY-CHD''S (ALL FUNDS)'!L674</f>
        <v>0</v>
      </c>
      <c r="AC239" s="116">
        <f t="shared" si="129"/>
        <v>0</v>
      </c>
      <c r="AD239" s="116">
        <f t="shared" si="130"/>
        <v>14348371.540000001</v>
      </c>
      <c r="AE239" s="116">
        <f t="shared" si="131"/>
        <v>0</v>
      </c>
      <c r="AF239" s="116">
        <f t="shared" si="132"/>
        <v>0</v>
      </c>
      <c r="AG239" s="116">
        <f t="shared" si="133"/>
        <v>14348371.540000001</v>
      </c>
      <c r="AH239" s="116">
        <f t="shared" si="134"/>
        <v>477.45999999903142</v>
      </c>
      <c r="AI239" s="116">
        <f t="shared" si="135"/>
        <v>0</v>
      </c>
      <c r="AJ239" s="116">
        <f t="shared" si="136"/>
        <v>0</v>
      </c>
      <c r="AK239" s="116">
        <f t="shared" si="137"/>
        <v>477.45999999903142</v>
      </c>
      <c r="AL239" s="75">
        <f t="shared" si="138"/>
        <v>0.99996672485716454</v>
      </c>
      <c r="AM239" s="75" t="str">
        <f t="shared" si="139"/>
        <v xml:space="preserve"> </v>
      </c>
      <c r="AN239" s="75" t="str">
        <f t="shared" si="140"/>
        <v xml:space="preserve"> </v>
      </c>
      <c r="AO239" s="75">
        <f t="shared" si="141"/>
        <v>0.99996672485716454</v>
      </c>
      <c r="AP239" s="116">
        <f t="shared" si="142"/>
        <v>36267151</v>
      </c>
      <c r="AQ239" s="116">
        <f t="shared" si="143"/>
        <v>29158000</v>
      </c>
      <c r="AR239" s="116">
        <f t="shared" si="144"/>
        <v>0</v>
      </c>
      <c r="AS239" s="116">
        <f t="shared" si="145"/>
        <v>65425151</v>
      </c>
    </row>
    <row r="240" spans="1:45">
      <c r="A240" s="116" t="s">
        <v>119</v>
      </c>
      <c r="B240" s="370">
        <v>0</v>
      </c>
      <c r="C240" s="370"/>
      <c r="D240" s="370"/>
      <c r="E240" s="116">
        <f t="shared" si="118"/>
        <v>0</v>
      </c>
      <c r="F240" s="116">
        <f t="shared" si="119"/>
        <v>0</v>
      </c>
      <c r="G240" s="116">
        <f t="shared" si="120"/>
        <v>0</v>
      </c>
      <c r="H240" s="116">
        <f t="shared" si="121"/>
        <v>0</v>
      </c>
      <c r="I240" s="116">
        <f t="shared" si="147"/>
        <v>0</v>
      </c>
      <c r="J240" s="117"/>
      <c r="K240" s="117"/>
      <c r="L240" s="117"/>
      <c r="M240" s="116">
        <f t="shared" si="122"/>
        <v>0</v>
      </c>
      <c r="N240" s="117"/>
      <c r="O240" s="117"/>
      <c r="P240" s="117"/>
      <c r="Q240" s="116">
        <f t="shared" si="123"/>
        <v>0</v>
      </c>
      <c r="R240" s="116">
        <f t="shared" si="124"/>
        <v>0</v>
      </c>
      <c r="S240" s="116">
        <f t="shared" si="125"/>
        <v>0</v>
      </c>
      <c r="T240" s="116">
        <f t="shared" si="126"/>
        <v>0</v>
      </c>
      <c r="U240" s="116">
        <f t="shared" si="127"/>
        <v>0</v>
      </c>
      <c r="V240" s="117"/>
      <c r="W240" s="117"/>
      <c r="X240" s="117"/>
      <c r="Y240" s="116">
        <f t="shared" si="128"/>
        <v>0</v>
      </c>
      <c r="Z240" s="117"/>
      <c r="AA240" s="117"/>
      <c r="AB240" s="117"/>
      <c r="AC240" s="116">
        <f t="shared" si="129"/>
        <v>0</v>
      </c>
      <c r="AD240" s="116">
        <f t="shared" si="130"/>
        <v>0</v>
      </c>
      <c r="AE240" s="116">
        <f t="shared" si="131"/>
        <v>0</v>
      </c>
      <c r="AF240" s="116">
        <f t="shared" si="132"/>
        <v>0</v>
      </c>
      <c r="AG240" s="116">
        <f t="shared" si="133"/>
        <v>0</v>
      </c>
      <c r="AH240" s="116">
        <f t="shared" si="134"/>
        <v>0</v>
      </c>
      <c r="AI240" s="116">
        <f t="shared" si="135"/>
        <v>0</v>
      </c>
      <c r="AJ240" s="116">
        <f t="shared" si="136"/>
        <v>0</v>
      </c>
      <c r="AK240" s="116">
        <f t="shared" si="137"/>
        <v>0</v>
      </c>
      <c r="AL240" s="75" t="str">
        <f t="shared" si="138"/>
        <v xml:space="preserve"> </v>
      </c>
      <c r="AM240" s="75" t="str">
        <f t="shared" si="139"/>
        <v xml:space="preserve"> </v>
      </c>
      <c r="AN240" s="75" t="str">
        <f t="shared" si="140"/>
        <v xml:space="preserve"> </v>
      </c>
      <c r="AO240" s="75" t="str">
        <f t="shared" si="141"/>
        <v xml:space="preserve"> </v>
      </c>
      <c r="AP240" s="116">
        <f t="shared" si="142"/>
        <v>0</v>
      </c>
      <c r="AQ240" s="116">
        <f t="shared" si="143"/>
        <v>0</v>
      </c>
      <c r="AR240" s="116">
        <f t="shared" si="144"/>
        <v>0</v>
      </c>
      <c r="AS240" s="116">
        <f t="shared" si="145"/>
        <v>0</v>
      </c>
    </row>
    <row r="241" spans="1:45" ht="25.5">
      <c r="A241" s="132" t="s">
        <v>169</v>
      </c>
      <c r="B241" s="370">
        <v>121100</v>
      </c>
      <c r="C241" s="370">
        <v>44862</v>
      </c>
      <c r="D241" s="370"/>
      <c r="E241" s="116">
        <f t="shared" si="118"/>
        <v>165962</v>
      </c>
      <c r="F241" s="116">
        <f t="shared" si="119"/>
        <v>121100000</v>
      </c>
      <c r="G241" s="116">
        <f t="shared" si="120"/>
        <v>44862000</v>
      </c>
      <c r="H241" s="116">
        <f t="shared" si="121"/>
        <v>0</v>
      </c>
      <c r="I241" s="116">
        <f t="shared" si="147"/>
        <v>165962000</v>
      </c>
      <c r="J241" s="117">
        <f>+'CY-CHD''S (ALL FUNDS)'!F679</f>
        <v>0</v>
      </c>
      <c r="K241" s="117">
        <f>+'CY-CHD''S (ALL FUNDS)'!G679</f>
        <v>0</v>
      </c>
      <c r="L241" s="117">
        <f>+'CY-CHD''S (ALL FUNDS)'!H679</f>
        <v>0</v>
      </c>
      <c r="M241" s="116">
        <f t="shared" si="122"/>
        <v>0</v>
      </c>
      <c r="N241" s="117">
        <f>+'CY-CHD''S (ALL FUNDS)'!F687</f>
        <v>16011159</v>
      </c>
      <c r="O241" s="117">
        <f>+'CY-CHD''S (ALL FUNDS)'!G687</f>
        <v>14787950</v>
      </c>
      <c r="P241" s="117">
        <f>+'CY-CHD''S (ALL FUNDS)'!H687</f>
        <v>0</v>
      </c>
      <c r="Q241" s="116">
        <f t="shared" si="123"/>
        <v>30799109</v>
      </c>
      <c r="R241" s="116">
        <f t="shared" si="124"/>
        <v>16011159</v>
      </c>
      <c r="S241" s="116">
        <f t="shared" si="125"/>
        <v>14787950</v>
      </c>
      <c r="T241" s="116">
        <f t="shared" si="126"/>
        <v>0</v>
      </c>
      <c r="U241" s="116">
        <f t="shared" si="127"/>
        <v>30799109</v>
      </c>
      <c r="V241" s="117">
        <f>+'CY-CHD''S (ALL FUNDS)'!J679</f>
        <v>0</v>
      </c>
      <c r="W241" s="117">
        <f>+'CY-CHD''S (ALL FUNDS)'!K679</f>
        <v>0</v>
      </c>
      <c r="X241" s="117">
        <f>+'CY-CHD''S (ALL FUNDS)'!L679</f>
        <v>0</v>
      </c>
      <c r="Y241" s="116">
        <f t="shared" si="128"/>
        <v>0</v>
      </c>
      <c r="Z241" s="117">
        <f>+'CY-CHD''S (ALL FUNDS)'!J687</f>
        <v>16011158.17</v>
      </c>
      <c r="AA241" s="117">
        <f>+'CY-CHD''S (ALL FUNDS)'!K687</f>
        <v>13800779.800000001</v>
      </c>
      <c r="AB241" s="117">
        <f>+'CY-CHD''S (ALL FUNDS)'!L687</f>
        <v>0</v>
      </c>
      <c r="AC241" s="116">
        <f t="shared" si="129"/>
        <v>29811937.969999999</v>
      </c>
      <c r="AD241" s="116">
        <f t="shared" si="130"/>
        <v>16011158.17</v>
      </c>
      <c r="AE241" s="116">
        <f t="shared" si="131"/>
        <v>13800779.800000001</v>
      </c>
      <c r="AF241" s="116">
        <f t="shared" si="132"/>
        <v>0</v>
      </c>
      <c r="AG241" s="116">
        <f t="shared" si="133"/>
        <v>29811937.969999999</v>
      </c>
      <c r="AH241" s="116">
        <f t="shared" si="134"/>
        <v>0.83000000007450581</v>
      </c>
      <c r="AI241" s="116">
        <f t="shared" si="135"/>
        <v>987170.19999999925</v>
      </c>
      <c r="AJ241" s="116">
        <f t="shared" si="136"/>
        <v>0</v>
      </c>
      <c r="AK241" s="116">
        <f t="shared" si="137"/>
        <v>987171.02999999933</v>
      </c>
      <c r="AL241" s="75">
        <f t="shared" si="138"/>
        <v>0.99999994816115434</v>
      </c>
      <c r="AM241" s="75">
        <f t="shared" si="139"/>
        <v>0.93324495957857589</v>
      </c>
      <c r="AN241" s="75" t="str">
        <f t="shared" si="140"/>
        <v xml:space="preserve"> </v>
      </c>
      <c r="AO241" s="75">
        <f t="shared" si="141"/>
        <v>0.96794806531578559</v>
      </c>
      <c r="AP241" s="116">
        <f t="shared" si="142"/>
        <v>121100000</v>
      </c>
      <c r="AQ241" s="116">
        <f t="shared" si="143"/>
        <v>44862000</v>
      </c>
      <c r="AR241" s="116">
        <f t="shared" si="144"/>
        <v>0</v>
      </c>
      <c r="AS241" s="116">
        <f t="shared" si="145"/>
        <v>165962000</v>
      </c>
    </row>
    <row r="242" spans="1:45" ht="38.25">
      <c r="A242" s="132" t="s">
        <v>170</v>
      </c>
      <c r="B242" s="370">
        <v>11885</v>
      </c>
      <c r="C242" s="370">
        <v>13057</v>
      </c>
      <c r="D242" s="370"/>
      <c r="E242" s="116">
        <f t="shared" si="118"/>
        <v>24942</v>
      </c>
      <c r="F242" s="116">
        <f t="shared" si="119"/>
        <v>11885000</v>
      </c>
      <c r="G242" s="116">
        <f t="shared" si="120"/>
        <v>13057000</v>
      </c>
      <c r="H242" s="116">
        <f t="shared" si="121"/>
        <v>0</v>
      </c>
      <c r="I242" s="116">
        <f t="shared" si="147"/>
        <v>24942000</v>
      </c>
      <c r="J242" s="117">
        <f>+'CY-CHD''S (ALL FUNDS)'!F691</f>
        <v>0</v>
      </c>
      <c r="K242" s="117">
        <f>+'CY-CHD''S (ALL FUNDS)'!G691</f>
        <v>2026000</v>
      </c>
      <c r="L242" s="117">
        <f>+'CY-CHD''S (ALL FUNDS)'!H691</f>
        <v>12850000</v>
      </c>
      <c r="M242" s="116">
        <f t="shared" si="122"/>
        <v>14876000</v>
      </c>
      <c r="N242" s="117">
        <f>+'CY-CHD''S (ALL FUNDS)'!F699</f>
        <v>0</v>
      </c>
      <c r="O242" s="117">
        <f>+'CY-CHD''S (ALL FUNDS)'!G699</f>
        <v>0</v>
      </c>
      <c r="P242" s="117">
        <f>+'CY-CHD''S (ALL FUNDS)'!H699</f>
        <v>0</v>
      </c>
      <c r="Q242" s="116">
        <f t="shared" si="123"/>
        <v>0</v>
      </c>
      <c r="R242" s="116">
        <f t="shared" si="124"/>
        <v>0</v>
      </c>
      <c r="S242" s="116">
        <f t="shared" si="125"/>
        <v>2026000</v>
      </c>
      <c r="T242" s="116">
        <f t="shared" si="126"/>
        <v>12850000</v>
      </c>
      <c r="U242" s="116">
        <f t="shared" si="127"/>
        <v>14876000</v>
      </c>
      <c r="V242" s="117">
        <f>+'CY-CHD''S (ALL FUNDS)'!J691</f>
        <v>0</v>
      </c>
      <c r="W242" s="117">
        <f>+'CY-CHD''S (ALL FUNDS)'!K691</f>
        <v>409002.17</v>
      </c>
      <c r="X242" s="117">
        <f>+'CY-CHD''S (ALL FUNDS)'!L691</f>
        <v>0</v>
      </c>
      <c r="Y242" s="116">
        <f t="shared" si="128"/>
        <v>409002.17</v>
      </c>
      <c r="Z242" s="117">
        <f>+'CY-CHD''S (ALL FUNDS)'!J699</f>
        <v>0</v>
      </c>
      <c r="AA242" s="117">
        <f>+'CY-CHD''S (ALL FUNDS)'!K699</f>
        <v>0</v>
      </c>
      <c r="AB242" s="117">
        <f>+'CY-CHD''S (ALL FUNDS)'!L699</f>
        <v>0</v>
      </c>
      <c r="AC242" s="116">
        <f t="shared" si="129"/>
        <v>0</v>
      </c>
      <c r="AD242" s="116">
        <f t="shared" si="130"/>
        <v>0</v>
      </c>
      <c r="AE242" s="116">
        <f t="shared" si="131"/>
        <v>409002.17</v>
      </c>
      <c r="AF242" s="116">
        <f t="shared" si="132"/>
        <v>0</v>
      </c>
      <c r="AG242" s="116">
        <f t="shared" si="133"/>
        <v>409002.17</v>
      </c>
      <c r="AH242" s="116">
        <f t="shared" si="134"/>
        <v>0</v>
      </c>
      <c r="AI242" s="116">
        <f t="shared" si="135"/>
        <v>1616997.83</v>
      </c>
      <c r="AJ242" s="116">
        <f t="shared" si="136"/>
        <v>12850000</v>
      </c>
      <c r="AK242" s="116">
        <f t="shared" si="137"/>
        <v>14466997.83</v>
      </c>
      <c r="AL242" s="75" t="str">
        <f t="shared" si="138"/>
        <v xml:space="preserve"> </v>
      </c>
      <c r="AM242" s="75">
        <f t="shared" si="139"/>
        <v>0.20187668805528133</v>
      </c>
      <c r="AN242" s="75">
        <f t="shared" si="140"/>
        <v>0</v>
      </c>
      <c r="AO242" s="75">
        <f t="shared" si="141"/>
        <v>2.7494095859101907E-2</v>
      </c>
      <c r="AP242" s="116">
        <f t="shared" si="142"/>
        <v>11885000</v>
      </c>
      <c r="AQ242" s="116">
        <f t="shared" si="143"/>
        <v>11031000</v>
      </c>
      <c r="AR242" s="116">
        <f t="shared" si="144"/>
        <v>-12850000</v>
      </c>
      <c r="AS242" s="116">
        <f t="shared" si="145"/>
        <v>10066000</v>
      </c>
    </row>
    <row r="243" spans="1:45" ht="38.25">
      <c r="A243" s="102" t="s">
        <v>171</v>
      </c>
      <c r="B243" s="370">
        <v>7714</v>
      </c>
      <c r="C243" s="370">
        <v>4480</v>
      </c>
      <c r="D243" s="370"/>
      <c r="E243" s="116">
        <f t="shared" si="118"/>
        <v>12194</v>
      </c>
      <c r="F243" s="116">
        <f t="shared" si="119"/>
        <v>7714000</v>
      </c>
      <c r="G243" s="116">
        <f t="shared" si="120"/>
        <v>4480000</v>
      </c>
      <c r="H243" s="116">
        <f t="shared" si="121"/>
        <v>0</v>
      </c>
      <c r="I243" s="116">
        <f t="shared" si="147"/>
        <v>12194000</v>
      </c>
      <c r="J243" s="117">
        <f>+'CY-CHD''S (ALL FUNDS)'!F703</f>
        <v>0</v>
      </c>
      <c r="K243" s="117">
        <f>+'CY-CHD''S (ALL FUNDS)'!G703</f>
        <v>0</v>
      </c>
      <c r="L243" s="117">
        <f>+'CY-CHD''S (ALL FUNDS)'!H703</f>
        <v>0</v>
      </c>
      <c r="M243" s="116">
        <f t="shared" si="122"/>
        <v>0</v>
      </c>
      <c r="N243" s="117">
        <f>+'CY-CHD''S (ALL FUNDS)'!F711</f>
        <v>20549993</v>
      </c>
      <c r="O243" s="117">
        <f>+'CY-CHD''S (ALL FUNDS)'!G711</f>
        <v>0</v>
      </c>
      <c r="P243" s="117">
        <f>+'CY-CHD''S (ALL FUNDS)'!H711</f>
        <v>0</v>
      </c>
      <c r="Q243" s="116">
        <f t="shared" si="123"/>
        <v>20549993</v>
      </c>
      <c r="R243" s="116">
        <f t="shared" si="124"/>
        <v>20549993</v>
      </c>
      <c r="S243" s="116">
        <f t="shared" si="125"/>
        <v>0</v>
      </c>
      <c r="T243" s="116">
        <f t="shared" si="126"/>
        <v>0</v>
      </c>
      <c r="U243" s="116">
        <f t="shared" si="127"/>
        <v>20549993</v>
      </c>
      <c r="V243" s="117">
        <f>+'CY-CHD''S (ALL FUNDS)'!J703</f>
        <v>0</v>
      </c>
      <c r="W243" s="117">
        <f>+'CY-CHD''S (ALL FUNDS)'!K703</f>
        <v>0</v>
      </c>
      <c r="X243" s="117">
        <f>+'CY-CHD''S (ALL FUNDS)'!L703</f>
        <v>0</v>
      </c>
      <c r="Y243" s="116">
        <f t="shared" si="128"/>
        <v>0</v>
      </c>
      <c r="Z243" s="117">
        <f>+'CY-CHD''S (ALL FUNDS)'!J711</f>
        <v>20549993</v>
      </c>
      <c r="AA243" s="117">
        <f>+'CY-CHD''S (ALL FUNDS)'!K711</f>
        <v>0</v>
      </c>
      <c r="AB243" s="117">
        <f>+'CY-CHD''S (ALL FUNDS)'!L711</f>
        <v>0</v>
      </c>
      <c r="AC243" s="116">
        <f t="shared" si="129"/>
        <v>20549993</v>
      </c>
      <c r="AD243" s="116">
        <f t="shared" si="130"/>
        <v>20549993</v>
      </c>
      <c r="AE243" s="116">
        <f t="shared" si="131"/>
        <v>0</v>
      </c>
      <c r="AF243" s="116">
        <f t="shared" si="132"/>
        <v>0</v>
      </c>
      <c r="AG243" s="116">
        <f t="shared" si="133"/>
        <v>20549993</v>
      </c>
      <c r="AH243" s="116">
        <f t="shared" si="134"/>
        <v>0</v>
      </c>
      <c r="AI243" s="116">
        <f t="shared" si="135"/>
        <v>0</v>
      </c>
      <c r="AJ243" s="116">
        <f t="shared" si="136"/>
        <v>0</v>
      </c>
      <c r="AK243" s="116">
        <f t="shared" si="137"/>
        <v>0</v>
      </c>
      <c r="AL243" s="75">
        <f t="shared" si="138"/>
        <v>1</v>
      </c>
      <c r="AM243" s="75" t="str">
        <f t="shared" si="139"/>
        <v xml:space="preserve"> </v>
      </c>
      <c r="AN243" s="75" t="str">
        <f t="shared" si="140"/>
        <v xml:space="preserve"> </v>
      </c>
      <c r="AO243" s="75">
        <f t="shared" si="141"/>
        <v>1</v>
      </c>
      <c r="AP243" s="116">
        <f t="shared" si="142"/>
        <v>7714000</v>
      </c>
      <c r="AQ243" s="116">
        <f t="shared" si="143"/>
        <v>4480000</v>
      </c>
      <c r="AR243" s="116">
        <f t="shared" si="144"/>
        <v>0</v>
      </c>
      <c r="AS243" s="116">
        <f t="shared" si="145"/>
        <v>12194000</v>
      </c>
    </row>
    <row r="244" spans="1:45">
      <c r="A244" s="99" t="s">
        <v>172</v>
      </c>
      <c r="B244" s="370">
        <v>5211</v>
      </c>
      <c r="C244" s="370">
        <v>2619</v>
      </c>
      <c r="D244" s="370"/>
      <c r="E244" s="116">
        <f t="shared" si="118"/>
        <v>7830</v>
      </c>
      <c r="F244" s="116">
        <f t="shared" si="119"/>
        <v>5211000</v>
      </c>
      <c r="G244" s="116">
        <f t="shared" si="120"/>
        <v>2619000</v>
      </c>
      <c r="H244" s="116">
        <f t="shared" si="121"/>
        <v>0</v>
      </c>
      <c r="I244" s="116">
        <f t="shared" si="147"/>
        <v>7830000</v>
      </c>
      <c r="J244" s="117">
        <f>+'CY-CHD''S (ALL FUNDS)'!F715</f>
        <v>146484241</v>
      </c>
      <c r="K244" s="117">
        <f>+'CY-CHD''S (ALL FUNDS)'!G715</f>
        <v>66726000</v>
      </c>
      <c r="L244" s="117">
        <f>+'CY-CHD''S (ALL FUNDS)'!H715</f>
        <v>0</v>
      </c>
      <c r="M244" s="116">
        <f t="shared" si="122"/>
        <v>213210241</v>
      </c>
      <c r="N244" s="117">
        <f>+'CY-CHD''S (ALL FUNDS)'!F723</f>
        <v>0</v>
      </c>
      <c r="O244" s="117">
        <f>+'CY-CHD''S (ALL FUNDS)'!G723</f>
        <v>0</v>
      </c>
      <c r="P244" s="117">
        <f>+'CY-CHD''S (ALL FUNDS)'!H723</f>
        <v>0</v>
      </c>
      <c r="Q244" s="116">
        <f t="shared" si="123"/>
        <v>0</v>
      </c>
      <c r="R244" s="116">
        <f t="shared" si="124"/>
        <v>146484241</v>
      </c>
      <c r="S244" s="116">
        <f t="shared" si="125"/>
        <v>66726000</v>
      </c>
      <c r="T244" s="116">
        <f t="shared" si="126"/>
        <v>0</v>
      </c>
      <c r="U244" s="116">
        <f t="shared" si="127"/>
        <v>213210241</v>
      </c>
      <c r="V244" s="117">
        <f>+'CY-CHD''S (ALL FUNDS)'!J715</f>
        <v>146457614.97</v>
      </c>
      <c r="W244" s="117">
        <f>+'CY-CHD''S (ALL FUNDS)'!K715</f>
        <v>53236375.859999999</v>
      </c>
      <c r="X244" s="117">
        <f>+'CY-CHD''S (ALL FUNDS)'!L715</f>
        <v>0</v>
      </c>
      <c r="Y244" s="116">
        <f t="shared" si="128"/>
        <v>199693990.82999998</v>
      </c>
      <c r="Z244" s="117">
        <f>+'CY-CHD''S (ALL FUNDS)'!J723</f>
        <v>0</v>
      </c>
      <c r="AA244" s="117">
        <f>+'CY-CHD''S (ALL FUNDS)'!K723</f>
        <v>0</v>
      </c>
      <c r="AB244" s="117">
        <f>+'CY-CHD''S (ALL FUNDS)'!L723</f>
        <v>0</v>
      </c>
      <c r="AC244" s="116">
        <f t="shared" si="129"/>
        <v>0</v>
      </c>
      <c r="AD244" s="116">
        <f t="shared" si="130"/>
        <v>146457614.97</v>
      </c>
      <c r="AE244" s="116">
        <f t="shared" si="131"/>
        <v>53236375.859999999</v>
      </c>
      <c r="AF244" s="116">
        <f t="shared" si="132"/>
        <v>0</v>
      </c>
      <c r="AG244" s="116">
        <f t="shared" si="133"/>
        <v>199693990.82999998</v>
      </c>
      <c r="AH244" s="116">
        <f t="shared" si="134"/>
        <v>26626.030000001192</v>
      </c>
      <c r="AI244" s="116">
        <f t="shared" si="135"/>
        <v>13489624.140000001</v>
      </c>
      <c r="AJ244" s="116">
        <f t="shared" si="136"/>
        <v>0</v>
      </c>
      <c r="AK244" s="116">
        <f t="shared" si="137"/>
        <v>13516250.170000002</v>
      </c>
      <c r="AL244" s="75">
        <f t="shared" si="138"/>
        <v>0.99981823280225757</v>
      </c>
      <c r="AM244" s="75">
        <f t="shared" si="139"/>
        <v>0.79783556424781943</v>
      </c>
      <c r="AN244" s="75" t="str">
        <f t="shared" si="140"/>
        <v xml:space="preserve"> </v>
      </c>
      <c r="AO244" s="75">
        <f t="shared" si="141"/>
        <v>0.93660599928687283</v>
      </c>
      <c r="AP244" s="116">
        <f t="shared" si="142"/>
        <v>-141273241</v>
      </c>
      <c r="AQ244" s="116">
        <f t="shared" si="143"/>
        <v>-64107000</v>
      </c>
      <c r="AR244" s="116">
        <f t="shared" si="144"/>
        <v>0</v>
      </c>
      <c r="AS244" s="116">
        <f t="shared" si="145"/>
        <v>-205380241</v>
      </c>
    </row>
    <row r="245" spans="1:45" ht="38.25">
      <c r="A245" s="102" t="s">
        <v>173</v>
      </c>
      <c r="B245" s="370">
        <v>15221</v>
      </c>
      <c r="C245" s="370">
        <v>9482</v>
      </c>
      <c r="D245" s="370"/>
      <c r="E245" s="116">
        <f t="shared" si="118"/>
        <v>24703</v>
      </c>
      <c r="F245" s="116">
        <f t="shared" si="119"/>
        <v>15221000</v>
      </c>
      <c r="G245" s="116">
        <f t="shared" si="120"/>
        <v>9482000</v>
      </c>
      <c r="H245" s="116">
        <f t="shared" si="121"/>
        <v>0</v>
      </c>
      <c r="I245" s="116">
        <f t="shared" si="147"/>
        <v>24703000</v>
      </c>
      <c r="J245" s="117">
        <f>+'CY-CHD''S (ALL FUNDS)'!F727</f>
        <v>63359147</v>
      </c>
      <c r="K245" s="117">
        <f>+'CY-CHD''S (ALL FUNDS)'!G727</f>
        <v>0</v>
      </c>
      <c r="L245" s="117">
        <f>+'CY-CHD''S (ALL FUNDS)'!H727</f>
        <v>0</v>
      </c>
      <c r="M245" s="116">
        <f t="shared" si="122"/>
        <v>63359147</v>
      </c>
      <c r="N245" s="117">
        <f>+'CY-CHD''S (ALL FUNDS)'!F735</f>
        <v>23462171.91</v>
      </c>
      <c r="O245" s="117">
        <f>+'CY-CHD''S (ALL FUNDS)'!G735</f>
        <v>13846000</v>
      </c>
      <c r="P245" s="117">
        <f>+'CY-CHD''S (ALL FUNDS)'!H735</f>
        <v>0</v>
      </c>
      <c r="Q245" s="116">
        <f t="shared" si="123"/>
        <v>37308171.909999996</v>
      </c>
      <c r="R245" s="116">
        <f t="shared" si="124"/>
        <v>86821318.909999996</v>
      </c>
      <c r="S245" s="116">
        <f t="shared" si="125"/>
        <v>13846000</v>
      </c>
      <c r="T245" s="116">
        <f t="shared" si="126"/>
        <v>0</v>
      </c>
      <c r="U245" s="116">
        <f t="shared" si="127"/>
        <v>100667318.91</v>
      </c>
      <c r="V245" s="117">
        <f>+'CY-CHD''S (ALL FUNDS)'!J727</f>
        <v>61924531.789999999</v>
      </c>
      <c r="W245" s="117">
        <f>+'CY-CHD''S (ALL FUNDS)'!K727</f>
        <v>0</v>
      </c>
      <c r="X245" s="117">
        <f>+'CY-CHD''S (ALL FUNDS)'!L727</f>
        <v>0</v>
      </c>
      <c r="Y245" s="116">
        <f t="shared" si="128"/>
        <v>61924531.789999999</v>
      </c>
      <c r="Z245" s="117">
        <f>+'CY-CHD''S (ALL FUNDS)'!J735</f>
        <v>23462171.91</v>
      </c>
      <c r="AA245" s="117">
        <f>+'CY-CHD''S (ALL FUNDS)'!K735</f>
        <v>13652521.210000001</v>
      </c>
      <c r="AB245" s="117">
        <f>+'CY-CHD''S (ALL FUNDS)'!L735</f>
        <v>0</v>
      </c>
      <c r="AC245" s="116">
        <f t="shared" si="129"/>
        <v>37114693.120000005</v>
      </c>
      <c r="AD245" s="116">
        <f t="shared" si="130"/>
        <v>85386703.700000003</v>
      </c>
      <c r="AE245" s="116">
        <f t="shared" si="131"/>
        <v>13652521.210000001</v>
      </c>
      <c r="AF245" s="116">
        <f t="shared" si="132"/>
        <v>0</v>
      </c>
      <c r="AG245" s="116">
        <f t="shared" si="133"/>
        <v>99039224.909999996</v>
      </c>
      <c r="AH245" s="116">
        <f t="shared" si="134"/>
        <v>1434615.2099999934</v>
      </c>
      <c r="AI245" s="116">
        <f t="shared" si="135"/>
        <v>193478.78999999911</v>
      </c>
      <c r="AJ245" s="116">
        <f t="shared" si="136"/>
        <v>0</v>
      </c>
      <c r="AK245" s="116">
        <f t="shared" si="137"/>
        <v>1628093.9999999925</v>
      </c>
      <c r="AL245" s="75">
        <f t="shared" si="138"/>
        <v>0.98347623339508206</v>
      </c>
      <c r="AM245" s="75">
        <f t="shared" si="139"/>
        <v>0.9860263765708509</v>
      </c>
      <c r="AN245" s="75" t="str">
        <f t="shared" si="140"/>
        <v xml:space="preserve"> </v>
      </c>
      <c r="AO245" s="75">
        <f t="shared" si="141"/>
        <v>0.98382698558351822</v>
      </c>
      <c r="AP245" s="116">
        <f t="shared" si="142"/>
        <v>-48138147</v>
      </c>
      <c r="AQ245" s="116">
        <f t="shared" si="143"/>
        <v>9482000</v>
      </c>
      <c r="AR245" s="116">
        <f t="shared" si="144"/>
        <v>0</v>
      </c>
      <c r="AS245" s="116">
        <f t="shared" si="145"/>
        <v>-38656147</v>
      </c>
    </row>
    <row r="246" spans="1:45" ht="38.25">
      <c r="A246" s="132" t="s">
        <v>174</v>
      </c>
      <c r="B246" s="370">
        <v>31667</v>
      </c>
      <c r="C246" s="370">
        <v>26752</v>
      </c>
      <c r="D246" s="370"/>
      <c r="E246" s="116">
        <f t="shared" si="118"/>
        <v>58419</v>
      </c>
      <c r="F246" s="116">
        <f t="shared" si="119"/>
        <v>31667000</v>
      </c>
      <c r="G246" s="116">
        <f t="shared" si="120"/>
        <v>26752000</v>
      </c>
      <c r="H246" s="116">
        <f t="shared" si="121"/>
        <v>0</v>
      </c>
      <c r="I246" s="116">
        <f t="shared" si="147"/>
        <v>58419000</v>
      </c>
      <c r="J246" s="117">
        <f>+'CY-CHD''S (ALL FUNDS)'!F739</f>
        <v>62993138.319999993</v>
      </c>
      <c r="K246" s="117">
        <f>+'CY-CHD''S (ALL FUNDS)'!G739</f>
        <v>179666993</v>
      </c>
      <c r="L246" s="117">
        <f>+'CY-CHD''S (ALL FUNDS)'!H739</f>
        <v>457600000</v>
      </c>
      <c r="M246" s="116">
        <f t="shared" si="122"/>
        <v>700260131.31999993</v>
      </c>
      <c r="N246" s="117">
        <f>+'CY-CHD''S (ALL FUNDS)'!F747</f>
        <v>0</v>
      </c>
      <c r="O246" s="117">
        <f>+'CY-CHD''S (ALL FUNDS)'!G747</f>
        <v>0</v>
      </c>
      <c r="P246" s="117">
        <f>+'CY-CHD''S (ALL FUNDS)'!H747</f>
        <v>0</v>
      </c>
      <c r="Q246" s="116">
        <f t="shared" si="123"/>
        <v>0</v>
      </c>
      <c r="R246" s="116">
        <f t="shared" si="124"/>
        <v>62993138.319999993</v>
      </c>
      <c r="S246" s="116">
        <f t="shared" si="125"/>
        <v>179666993</v>
      </c>
      <c r="T246" s="116">
        <f t="shared" si="126"/>
        <v>457600000</v>
      </c>
      <c r="U246" s="116">
        <f t="shared" si="127"/>
        <v>700260131.31999993</v>
      </c>
      <c r="V246" s="117">
        <f>+'CY-CHD''S (ALL FUNDS)'!J739</f>
        <v>62993138.319999993</v>
      </c>
      <c r="W246" s="117">
        <f>+'CY-CHD''S (ALL FUNDS)'!K739</f>
        <v>115280207.80000001</v>
      </c>
      <c r="X246" s="117">
        <f>+'CY-CHD''S (ALL FUNDS)'!L739</f>
        <v>241431108.02999997</v>
      </c>
      <c r="Y246" s="116">
        <f t="shared" si="128"/>
        <v>419704454.14999998</v>
      </c>
      <c r="Z246" s="117">
        <f>+'CY-CHD''S (ALL FUNDS)'!J747</f>
        <v>0</v>
      </c>
      <c r="AA246" s="117">
        <f>+'CY-CHD''S (ALL FUNDS)'!K747</f>
        <v>0</v>
      </c>
      <c r="AB246" s="117">
        <f>+'CY-CHD''S (ALL FUNDS)'!L747</f>
        <v>0</v>
      </c>
      <c r="AC246" s="116">
        <f t="shared" si="129"/>
        <v>0</v>
      </c>
      <c r="AD246" s="116">
        <f t="shared" si="130"/>
        <v>62993138.319999993</v>
      </c>
      <c r="AE246" s="116">
        <f t="shared" si="131"/>
        <v>115280207.80000001</v>
      </c>
      <c r="AF246" s="116">
        <f t="shared" si="132"/>
        <v>241431108.02999997</v>
      </c>
      <c r="AG246" s="116">
        <f t="shared" si="133"/>
        <v>419704454.14999998</v>
      </c>
      <c r="AH246" s="116">
        <f t="shared" si="134"/>
        <v>0</v>
      </c>
      <c r="AI246" s="116">
        <f t="shared" si="135"/>
        <v>64386785.199999988</v>
      </c>
      <c r="AJ246" s="116">
        <f t="shared" si="136"/>
        <v>216168891.97000003</v>
      </c>
      <c r="AK246" s="116">
        <f t="shared" si="137"/>
        <v>280555677.17000002</v>
      </c>
      <c r="AL246" s="75">
        <f t="shared" si="138"/>
        <v>1</v>
      </c>
      <c r="AM246" s="75">
        <f t="shared" si="139"/>
        <v>0.64163264423310085</v>
      </c>
      <c r="AN246" s="75">
        <f t="shared" si="140"/>
        <v>0.5276029458697552</v>
      </c>
      <c r="AO246" s="75">
        <f t="shared" si="141"/>
        <v>0.59935506160953544</v>
      </c>
      <c r="AP246" s="116">
        <f t="shared" si="142"/>
        <v>-31326138.319999993</v>
      </c>
      <c r="AQ246" s="116">
        <f t="shared" si="143"/>
        <v>-152914993</v>
      </c>
      <c r="AR246" s="116">
        <f t="shared" si="144"/>
        <v>-457600000</v>
      </c>
      <c r="AS246" s="116">
        <f t="shared" si="145"/>
        <v>-641841131.31999993</v>
      </c>
    </row>
    <row r="247" spans="1:45" ht="38.25">
      <c r="A247" s="132" t="s">
        <v>175</v>
      </c>
      <c r="B247" s="370">
        <v>14692</v>
      </c>
      <c r="C247" s="370">
        <v>22634</v>
      </c>
      <c r="D247" s="370"/>
      <c r="E247" s="116">
        <f t="shared" si="118"/>
        <v>37326</v>
      </c>
      <c r="F247" s="116">
        <f t="shared" si="119"/>
        <v>14692000</v>
      </c>
      <c r="G247" s="116">
        <f t="shared" si="120"/>
        <v>22634000</v>
      </c>
      <c r="H247" s="116">
        <f t="shared" si="121"/>
        <v>0</v>
      </c>
      <c r="I247" s="116">
        <f t="shared" si="147"/>
        <v>37326000</v>
      </c>
      <c r="J247" s="117">
        <f>+'CY-CHD''S (ALL FUNDS)'!F751</f>
        <v>0</v>
      </c>
      <c r="K247" s="117">
        <f>+'CY-CHD''S (ALL FUNDS)'!G751</f>
        <v>0</v>
      </c>
      <c r="L247" s="117">
        <f>+'CY-CHD''S (ALL FUNDS)'!H751</f>
        <v>0</v>
      </c>
      <c r="M247" s="116">
        <f t="shared" si="122"/>
        <v>0</v>
      </c>
      <c r="N247" s="117">
        <f>+'CY-CHD''S (ALL FUNDS)'!F759</f>
        <v>36169000</v>
      </c>
      <c r="O247" s="117">
        <f>+'CY-CHD''S (ALL FUNDS)'!G759</f>
        <v>0</v>
      </c>
      <c r="P247" s="117">
        <f>+'CY-CHD''S (ALL FUNDS)'!H759</f>
        <v>0</v>
      </c>
      <c r="Q247" s="116">
        <f t="shared" si="123"/>
        <v>36169000</v>
      </c>
      <c r="R247" s="116">
        <f t="shared" si="124"/>
        <v>36169000</v>
      </c>
      <c r="S247" s="116">
        <f t="shared" si="125"/>
        <v>0</v>
      </c>
      <c r="T247" s="116">
        <f t="shared" si="126"/>
        <v>0</v>
      </c>
      <c r="U247" s="116">
        <f t="shared" si="127"/>
        <v>36169000</v>
      </c>
      <c r="V247" s="117">
        <f>+'CY-CHD''S (ALL FUNDS)'!J751</f>
        <v>0</v>
      </c>
      <c r="W247" s="117">
        <f>+'CY-CHD''S (ALL FUNDS)'!K751</f>
        <v>0</v>
      </c>
      <c r="X247" s="117">
        <f>+'CY-CHD''S (ALL FUNDS)'!L751</f>
        <v>0</v>
      </c>
      <c r="Y247" s="116">
        <f t="shared" si="128"/>
        <v>0</v>
      </c>
      <c r="Z247" s="117">
        <f>+'CY-CHD''S (ALL FUNDS)'!J759</f>
        <v>33440854.460000001</v>
      </c>
      <c r="AA247" s="117">
        <f>+'CY-CHD''S (ALL FUNDS)'!K759</f>
        <v>0</v>
      </c>
      <c r="AB247" s="117">
        <f>+'CY-CHD''S (ALL FUNDS)'!L759</f>
        <v>0</v>
      </c>
      <c r="AC247" s="116">
        <f t="shared" si="129"/>
        <v>33440854.460000001</v>
      </c>
      <c r="AD247" s="116">
        <f t="shared" si="130"/>
        <v>33440854.460000001</v>
      </c>
      <c r="AE247" s="116">
        <f t="shared" si="131"/>
        <v>0</v>
      </c>
      <c r="AF247" s="116">
        <f t="shared" si="132"/>
        <v>0</v>
      </c>
      <c r="AG247" s="116">
        <f t="shared" si="133"/>
        <v>33440854.460000001</v>
      </c>
      <c r="AH247" s="116">
        <f t="shared" si="134"/>
        <v>2728145.5399999991</v>
      </c>
      <c r="AI247" s="116">
        <f t="shared" si="135"/>
        <v>0</v>
      </c>
      <c r="AJ247" s="116">
        <f t="shared" si="136"/>
        <v>0</v>
      </c>
      <c r="AK247" s="116">
        <f t="shared" si="137"/>
        <v>2728145.5399999991</v>
      </c>
      <c r="AL247" s="75">
        <f t="shared" si="138"/>
        <v>0.92457227072907744</v>
      </c>
      <c r="AM247" s="75" t="str">
        <f t="shared" si="139"/>
        <v xml:space="preserve"> </v>
      </c>
      <c r="AN247" s="75" t="str">
        <f t="shared" si="140"/>
        <v xml:space="preserve"> </v>
      </c>
      <c r="AO247" s="75">
        <f t="shared" si="141"/>
        <v>0.92457227072907744</v>
      </c>
      <c r="AP247" s="116">
        <f t="shared" si="142"/>
        <v>14692000</v>
      </c>
      <c r="AQ247" s="116">
        <f t="shared" si="143"/>
        <v>22634000</v>
      </c>
      <c r="AR247" s="116">
        <f t="shared" si="144"/>
        <v>0</v>
      </c>
      <c r="AS247" s="116">
        <f t="shared" si="145"/>
        <v>37326000</v>
      </c>
    </row>
    <row r="248" spans="1:45">
      <c r="A248" s="99" t="s">
        <v>176</v>
      </c>
      <c r="B248" s="370">
        <v>0</v>
      </c>
      <c r="C248" s="370">
        <v>691</v>
      </c>
      <c r="D248" s="370"/>
      <c r="E248" s="116">
        <f t="shared" si="118"/>
        <v>691</v>
      </c>
      <c r="F248" s="116">
        <f t="shared" si="119"/>
        <v>0</v>
      </c>
      <c r="G248" s="116">
        <f t="shared" si="120"/>
        <v>691000</v>
      </c>
      <c r="H248" s="116">
        <f t="shared" si="121"/>
        <v>0</v>
      </c>
      <c r="I248" s="116">
        <f t="shared" si="147"/>
        <v>691000</v>
      </c>
      <c r="J248" s="117">
        <f>+'CY-CHD''S (ALL FUNDS)'!F763</f>
        <v>254897474</v>
      </c>
      <c r="K248" s="117">
        <f>+'CY-CHD''S (ALL FUNDS)'!G763</f>
        <v>230831648</v>
      </c>
      <c r="L248" s="117">
        <f>+'CY-CHD''S (ALL FUNDS)'!H763</f>
        <v>2800000</v>
      </c>
      <c r="M248" s="116">
        <f t="shared" si="122"/>
        <v>488529122</v>
      </c>
      <c r="N248" s="117">
        <f>+'CY-CHD''S (ALL FUNDS)'!F771</f>
        <v>10157000</v>
      </c>
      <c r="O248" s="117">
        <f>+'CY-CHD''S (ALL FUNDS)'!G771</f>
        <v>0</v>
      </c>
      <c r="P248" s="117">
        <f>+'CY-CHD''S (ALL FUNDS)'!H771</f>
        <v>0</v>
      </c>
      <c r="Q248" s="116">
        <f t="shared" si="123"/>
        <v>10157000</v>
      </c>
      <c r="R248" s="116">
        <f t="shared" si="124"/>
        <v>265054474</v>
      </c>
      <c r="S248" s="116">
        <f t="shared" si="125"/>
        <v>230831648</v>
      </c>
      <c r="T248" s="116">
        <f t="shared" si="126"/>
        <v>2800000</v>
      </c>
      <c r="U248" s="116">
        <f t="shared" si="127"/>
        <v>498686122</v>
      </c>
      <c r="V248" s="117">
        <f>+'CY-CHD''S (ALL FUNDS)'!J763</f>
        <v>254897474</v>
      </c>
      <c r="W248" s="117">
        <f>+'CY-CHD''S (ALL FUNDS)'!K763</f>
        <v>167215158.95000002</v>
      </c>
      <c r="X248" s="117">
        <f>+'CY-CHD''S (ALL FUNDS)'!L763</f>
        <v>0</v>
      </c>
      <c r="Y248" s="116">
        <f t="shared" si="128"/>
        <v>422112632.95000005</v>
      </c>
      <c r="Z248" s="117">
        <f>+'CY-CHD''S (ALL FUNDS)'!J771</f>
        <v>10059881.65</v>
      </c>
      <c r="AA248" s="117">
        <f>+'CY-CHD''S (ALL FUNDS)'!K771</f>
        <v>0</v>
      </c>
      <c r="AB248" s="117">
        <f>+'CY-CHD''S (ALL FUNDS)'!L771</f>
        <v>0</v>
      </c>
      <c r="AC248" s="116">
        <f t="shared" si="129"/>
        <v>10059881.65</v>
      </c>
      <c r="AD248" s="116">
        <f t="shared" si="130"/>
        <v>264957355.65000001</v>
      </c>
      <c r="AE248" s="116">
        <f t="shared" si="131"/>
        <v>167215158.95000002</v>
      </c>
      <c r="AF248" s="116">
        <f t="shared" si="132"/>
        <v>0</v>
      </c>
      <c r="AG248" s="116">
        <f t="shared" si="133"/>
        <v>432172514.60000002</v>
      </c>
      <c r="AH248" s="116">
        <f t="shared" si="134"/>
        <v>97118.34999999404</v>
      </c>
      <c r="AI248" s="116">
        <f t="shared" si="135"/>
        <v>63616489.049999982</v>
      </c>
      <c r="AJ248" s="116">
        <f t="shared" si="136"/>
        <v>2800000</v>
      </c>
      <c r="AK248" s="116">
        <f t="shared" si="137"/>
        <v>66513607.399999976</v>
      </c>
      <c r="AL248" s="75">
        <f t="shared" si="138"/>
        <v>0.99963359098024507</v>
      </c>
      <c r="AM248" s="75">
        <f t="shared" si="139"/>
        <v>0.72440308943252019</v>
      </c>
      <c r="AN248" s="75">
        <f t="shared" si="140"/>
        <v>0</v>
      </c>
      <c r="AO248" s="75">
        <f t="shared" si="141"/>
        <v>0.8666223011515849</v>
      </c>
      <c r="AP248" s="116">
        <f t="shared" si="142"/>
        <v>-254897474</v>
      </c>
      <c r="AQ248" s="116">
        <f t="shared" si="143"/>
        <v>-230140648</v>
      </c>
      <c r="AR248" s="116">
        <f t="shared" si="144"/>
        <v>-2800000</v>
      </c>
      <c r="AS248" s="116">
        <f t="shared" si="145"/>
        <v>-487838122</v>
      </c>
    </row>
    <row r="249" spans="1:45">
      <c r="A249" s="122"/>
      <c r="B249" s="370"/>
      <c r="C249" s="370"/>
      <c r="D249" s="370"/>
      <c r="E249" s="116">
        <f t="shared" si="118"/>
        <v>0</v>
      </c>
      <c r="F249" s="116"/>
      <c r="G249" s="116"/>
      <c r="H249" s="116"/>
      <c r="I249" s="116">
        <f t="shared" si="147"/>
        <v>0</v>
      </c>
      <c r="J249" s="117"/>
      <c r="K249" s="117"/>
      <c r="L249" s="117"/>
      <c r="M249" s="116">
        <f t="shared" si="122"/>
        <v>0</v>
      </c>
      <c r="N249" s="117"/>
      <c r="O249" s="117"/>
      <c r="P249" s="117"/>
      <c r="Q249" s="116">
        <f t="shared" si="123"/>
        <v>0</v>
      </c>
      <c r="R249" s="116">
        <f t="shared" si="124"/>
        <v>0</v>
      </c>
      <c r="S249" s="116">
        <f t="shared" si="125"/>
        <v>0</v>
      </c>
      <c r="T249" s="116">
        <f t="shared" si="126"/>
        <v>0</v>
      </c>
      <c r="U249" s="116">
        <f t="shared" si="127"/>
        <v>0</v>
      </c>
      <c r="V249" s="117"/>
      <c r="W249" s="117"/>
      <c r="X249" s="117"/>
      <c r="Y249" s="116">
        <f t="shared" si="128"/>
        <v>0</v>
      </c>
      <c r="Z249" s="117"/>
      <c r="AA249" s="117"/>
      <c r="AB249" s="117"/>
      <c r="AC249" s="116">
        <f t="shared" si="129"/>
        <v>0</v>
      </c>
      <c r="AD249" s="116">
        <f t="shared" si="130"/>
        <v>0</v>
      </c>
      <c r="AE249" s="116">
        <f t="shared" si="131"/>
        <v>0</v>
      </c>
      <c r="AF249" s="116">
        <f t="shared" si="132"/>
        <v>0</v>
      </c>
      <c r="AG249" s="116">
        <f t="shared" si="133"/>
        <v>0</v>
      </c>
      <c r="AH249" s="116">
        <f t="shared" si="134"/>
        <v>0</v>
      </c>
      <c r="AI249" s="116">
        <f t="shared" si="135"/>
        <v>0</v>
      </c>
      <c r="AJ249" s="116">
        <f t="shared" si="136"/>
        <v>0</v>
      </c>
      <c r="AK249" s="116">
        <f t="shared" si="137"/>
        <v>0</v>
      </c>
      <c r="AL249" s="75" t="str">
        <f t="shared" si="138"/>
        <v xml:space="preserve"> </v>
      </c>
      <c r="AM249" s="75" t="str">
        <f t="shared" si="139"/>
        <v xml:space="preserve"> </v>
      </c>
      <c r="AN249" s="75" t="str">
        <f t="shared" si="140"/>
        <v xml:space="preserve"> </v>
      </c>
      <c r="AO249" s="75" t="str">
        <f t="shared" si="141"/>
        <v xml:space="preserve"> </v>
      </c>
      <c r="AP249" s="116">
        <f t="shared" si="142"/>
        <v>0</v>
      </c>
      <c r="AQ249" s="116">
        <f t="shared" si="143"/>
        <v>0</v>
      </c>
      <c r="AR249" s="116">
        <f t="shared" si="144"/>
        <v>0</v>
      </c>
      <c r="AS249" s="116">
        <f t="shared" si="145"/>
        <v>0</v>
      </c>
    </row>
    <row r="250" spans="1:45" s="127" customFormat="1">
      <c r="A250" s="134" t="s">
        <v>177</v>
      </c>
      <c r="B250" s="381">
        <f>SUM(B251:B257)</f>
        <v>312691</v>
      </c>
      <c r="C250" s="381">
        <f>SUM(C251:C257)</f>
        <v>168039</v>
      </c>
      <c r="D250" s="381">
        <f>SUM(D251:D257)</f>
        <v>0</v>
      </c>
      <c r="E250" s="116">
        <f t="shared" si="118"/>
        <v>480730</v>
      </c>
      <c r="F250" s="126">
        <f>SUM(F251:F257)</f>
        <v>312691000</v>
      </c>
      <c r="G250" s="126">
        <f t="shared" ref="G250:AK250" si="151">SUM(G251:G257)</f>
        <v>168039000</v>
      </c>
      <c r="H250" s="126">
        <f t="shared" si="151"/>
        <v>0</v>
      </c>
      <c r="I250" s="126">
        <f t="shared" si="151"/>
        <v>480730000</v>
      </c>
      <c r="J250" s="126">
        <f t="shared" si="151"/>
        <v>34133143</v>
      </c>
      <c r="K250" s="126">
        <f t="shared" si="151"/>
        <v>24575000</v>
      </c>
      <c r="L250" s="126">
        <f t="shared" si="151"/>
        <v>0</v>
      </c>
      <c r="M250" s="126">
        <f t="shared" si="151"/>
        <v>58708143</v>
      </c>
      <c r="N250" s="126">
        <f t="shared" si="151"/>
        <v>3244077</v>
      </c>
      <c r="O250" s="126">
        <f t="shared" si="151"/>
        <v>0</v>
      </c>
      <c r="P250" s="126">
        <f t="shared" si="151"/>
        <v>0</v>
      </c>
      <c r="Q250" s="126">
        <f t="shared" si="151"/>
        <v>3244077</v>
      </c>
      <c r="R250" s="126">
        <f t="shared" si="151"/>
        <v>37377220</v>
      </c>
      <c r="S250" s="126">
        <f t="shared" si="151"/>
        <v>24575000</v>
      </c>
      <c r="T250" s="126">
        <f t="shared" si="151"/>
        <v>0</v>
      </c>
      <c r="U250" s="126">
        <f t="shared" si="151"/>
        <v>61952220</v>
      </c>
      <c r="V250" s="126">
        <f t="shared" si="151"/>
        <v>33905787.890000001</v>
      </c>
      <c r="W250" s="126">
        <f t="shared" si="151"/>
        <v>23259832.670000002</v>
      </c>
      <c r="X250" s="126">
        <f t="shared" si="151"/>
        <v>0</v>
      </c>
      <c r="Y250" s="126">
        <f t="shared" si="151"/>
        <v>57165620.560000002</v>
      </c>
      <c r="Z250" s="126">
        <f t="shared" si="151"/>
        <v>3244077</v>
      </c>
      <c r="AA250" s="126">
        <f t="shared" si="151"/>
        <v>0</v>
      </c>
      <c r="AB250" s="126">
        <f t="shared" si="151"/>
        <v>0</v>
      </c>
      <c r="AC250" s="126">
        <f t="shared" si="151"/>
        <v>3244077</v>
      </c>
      <c r="AD250" s="126">
        <f t="shared" si="151"/>
        <v>37149864.890000001</v>
      </c>
      <c r="AE250" s="126">
        <f t="shared" si="151"/>
        <v>23259832.670000002</v>
      </c>
      <c r="AF250" s="126">
        <f t="shared" si="151"/>
        <v>0</v>
      </c>
      <c r="AG250" s="126">
        <f t="shared" si="151"/>
        <v>60409697.560000002</v>
      </c>
      <c r="AH250" s="126">
        <f t="shared" si="151"/>
        <v>227355.1099999994</v>
      </c>
      <c r="AI250" s="126">
        <f t="shared" si="151"/>
        <v>1315167.3299999982</v>
      </c>
      <c r="AJ250" s="126">
        <f t="shared" si="151"/>
        <v>0</v>
      </c>
      <c r="AK250" s="126">
        <f t="shared" si="151"/>
        <v>1542522.4399999976</v>
      </c>
      <c r="AL250" s="75">
        <f t="shared" si="138"/>
        <v>0.99391728143505587</v>
      </c>
      <c r="AM250" s="75">
        <f t="shared" si="139"/>
        <v>0.94648352675483227</v>
      </c>
      <c r="AN250" s="75" t="str">
        <f t="shared" si="140"/>
        <v xml:space="preserve"> </v>
      </c>
      <c r="AO250" s="75">
        <f t="shared" si="141"/>
        <v>0.97510141783458293</v>
      </c>
      <c r="AP250" s="116">
        <f t="shared" si="142"/>
        <v>278557857</v>
      </c>
      <c r="AQ250" s="116">
        <f t="shared" si="143"/>
        <v>143464000</v>
      </c>
      <c r="AR250" s="116">
        <f t="shared" si="144"/>
        <v>0</v>
      </c>
      <c r="AS250" s="116">
        <f t="shared" si="145"/>
        <v>422021857</v>
      </c>
    </row>
    <row r="251" spans="1:45" ht="25.5">
      <c r="A251" s="121" t="s">
        <v>116</v>
      </c>
      <c r="B251" s="370">
        <v>29882</v>
      </c>
      <c r="C251" s="370">
        <v>4971</v>
      </c>
      <c r="D251" s="370"/>
      <c r="E251" s="116">
        <f t="shared" si="118"/>
        <v>34853</v>
      </c>
      <c r="F251" s="116">
        <f t="shared" si="119"/>
        <v>29882000</v>
      </c>
      <c r="G251" s="116">
        <f t="shared" si="120"/>
        <v>4971000</v>
      </c>
      <c r="H251" s="116">
        <f t="shared" si="121"/>
        <v>0</v>
      </c>
      <c r="I251" s="116">
        <f t="shared" si="147"/>
        <v>34853000</v>
      </c>
      <c r="J251" s="117">
        <f>+'CY-CHD''S (ALL FUNDS)'!F778</f>
        <v>0</v>
      </c>
      <c r="K251" s="117">
        <f>+'CY-CHD''S (ALL FUNDS)'!G778</f>
        <v>0</v>
      </c>
      <c r="L251" s="117">
        <f>+'CY-CHD''S (ALL FUNDS)'!H778</f>
        <v>0</v>
      </c>
      <c r="M251" s="116">
        <f t="shared" si="122"/>
        <v>0</v>
      </c>
      <c r="N251" s="117"/>
      <c r="O251" s="117"/>
      <c r="P251" s="117"/>
      <c r="Q251" s="116">
        <f t="shared" si="123"/>
        <v>0</v>
      </c>
      <c r="R251" s="116">
        <f t="shared" si="124"/>
        <v>0</v>
      </c>
      <c r="S251" s="116">
        <f t="shared" si="125"/>
        <v>0</v>
      </c>
      <c r="T251" s="116">
        <f t="shared" si="126"/>
        <v>0</v>
      </c>
      <c r="U251" s="116">
        <f t="shared" si="127"/>
        <v>0</v>
      </c>
      <c r="V251" s="117">
        <f>+'CY-CHD''S (ALL FUNDS)'!J778</f>
        <v>0</v>
      </c>
      <c r="W251" s="117">
        <f>+'CY-CHD''S (ALL FUNDS)'!K778</f>
        <v>0</v>
      </c>
      <c r="X251" s="117">
        <f>+'CY-CHD''S (ALL FUNDS)'!L778</f>
        <v>0</v>
      </c>
      <c r="Y251" s="116">
        <f t="shared" si="128"/>
        <v>0</v>
      </c>
      <c r="Z251" s="117"/>
      <c r="AA251" s="117"/>
      <c r="AB251" s="117"/>
      <c r="AC251" s="116">
        <f t="shared" si="129"/>
        <v>0</v>
      </c>
      <c r="AD251" s="116">
        <f t="shared" si="130"/>
        <v>0</v>
      </c>
      <c r="AE251" s="116">
        <f t="shared" si="131"/>
        <v>0</v>
      </c>
      <c r="AF251" s="116">
        <f t="shared" si="132"/>
        <v>0</v>
      </c>
      <c r="AG251" s="116">
        <f t="shared" si="133"/>
        <v>0</v>
      </c>
      <c r="AH251" s="116">
        <f t="shared" si="134"/>
        <v>0</v>
      </c>
      <c r="AI251" s="116">
        <f t="shared" si="135"/>
        <v>0</v>
      </c>
      <c r="AJ251" s="116">
        <f t="shared" si="136"/>
        <v>0</v>
      </c>
      <c r="AK251" s="116">
        <f t="shared" si="137"/>
        <v>0</v>
      </c>
      <c r="AL251" s="75" t="str">
        <f t="shared" si="138"/>
        <v xml:space="preserve"> </v>
      </c>
      <c r="AM251" s="75" t="str">
        <f t="shared" si="139"/>
        <v xml:space="preserve"> </v>
      </c>
      <c r="AN251" s="75" t="str">
        <f t="shared" si="140"/>
        <v xml:space="preserve"> </v>
      </c>
      <c r="AO251" s="75" t="str">
        <f t="shared" si="141"/>
        <v xml:space="preserve"> </v>
      </c>
      <c r="AP251" s="116">
        <f t="shared" si="142"/>
        <v>29882000</v>
      </c>
      <c r="AQ251" s="116">
        <f t="shared" si="143"/>
        <v>4971000</v>
      </c>
      <c r="AR251" s="116">
        <f t="shared" si="144"/>
        <v>0</v>
      </c>
      <c r="AS251" s="116">
        <f t="shared" si="145"/>
        <v>34853000</v>
      </c>
    </row>
    <row r="252" spans="1:45">
      <c r="A252" s="116" t="s">
        <v>117</v>
      </c>
      <c r="B252" s="370">
        <v>1529</v>
      </c>
      <c r="C252" s="370">
        <v>10318</v>
      </c>
      <c r="D252" s="370"/>
      <c r="E252" s="116">
        <f t="shared" si="118"/>
        <v>11847</v>
      </c>
      <c r="F252" s="116">
        <f t="shared" si="119"/>
        <v>1529000</v>
      </c>
      <c r="G252" s="116">
        <f t="shared" si="120"/>
        <v>10318000</v>
      </c>
      <c r="H252" s="116">
        <f t="shared" si="121"/>
        <v>0</v>
      </c>
      <c r="I252" s="116">
        <f t="shared" si="147"/>
        <v>11847000</v>
      </c>
      <c r="J252" s="117">
        <f>+'CY-CHD''S (ALL FUNDS)'!F779</f>
        <v>0</v>
      </c>
      <c r="K252" s="117">
        <f>+'CY-CHD''S (ALL FUNDS)'!G779</f>
        <v>0</v>
      </c>
      <c r="L252" s="117">
        <f>+'CY-CHD''S (ALL FUNDS)'!H779</f>
        <v>0</v>
      </c>
      <c r="M252" s="116">
        <f t="shared" si="122"/>
        <v>0</v>
      </c>
      <c r="N252" s="117"/>
      <c r="O252" s="117"/>
      <c r="P252" s="117"/>
      <c r="Q252" s="116">
        <f t="shared" si="123"/>
        <v>0</v>
      </c>
      <c r="R252" s="116">
        <f t="shared" si="124"/>
        <v>0</v>
      </c>
      <c r="S252" s="116">
        <f t="shared" si="125"/>
        <v>0</v>
      </c>
      <c r="T252" s="116">
        <f t="shared" si="126"/>
        <v>0</v>
      </c>
      <c r="U252" s="116">
        <f t="shared" si="127"/>
        <v>0</v>
      </c>
      <c r="V252" s="117">
        <f>+'CY-CHD''S (ALL FUNDS)'!J779</f>
        <v>0</v>
      </c>
      <c r="W252" s="117">
        <f>+'CY-CHD''S (ALL FUNDS)'!K779</f>
        <v>0</v>
      </c>
      <c r="X252" s="117">
        <f>+'CY-CHD''S (ALL FUNDS)'!L779</f>
        <v>0</v>
      </c>
      <c r="Y252" s="116">
        <f t="shared" si="128"/>
        <v>0</v>
      </c>
      <c r="Z252" s="117"/>
      <c r="AA252" s="117"/>
      <c r="AB252" s="117"/>
      <c r="AC252" s="116">
        <f t="shared" si="129"/>
        <v>0</v>
      </c>
      <c r="AD252" s="116">
        <f t="shared" si="130"/>
        <v>0</v>
      </c>
      <c r="AE252" s="116">
        <f t="shared" si="131"/>
        <v>0</v>
      </c>
      <c r="AF252" s="116">
        <f t="shared" si="132"/>
        <v>0</v>
      </c>
      <c r="AG252" s="116">
        <f t="shared" si="133"/>
        <v>0</v>
      </c>
      <c r="AH252" s="116">
        <f t="shared" si="134"/>
        <v>0</v>
      </c>
      <c r="AI252" s="116">
        <f t="shared" si="135"/>
        <v>0</v>
      </c>
      <c r="AJ252" s="116">
        <f t="shared" si="136"/>
        <v>0</v>
      </c>
      <c r="AK252" s="116">
        <f t="shared" si="137"/>
        <v>0</v>
      </c>
      <c r="AL252" s="75" t="str">
        <f t="shared" si="138"/>
        <v xml:space="preserve"> </v>
      </c>
      <c r="AM252" s="75" t="str">
        <f t="shared" si="139"/>
        <v xml:space="preserve"> </v>
      </c>
      <c r="AN252" s="75" t="str">
        <f t="shared" si="140"/>
        <v xml:space="preserve"> </v>
      </c>
      <c r="AO252" s="75" t="str">
        <f t="shared" si="141"/>
        <v xml:space="preserve"> </v>
      </c>
      <c r="AP252" s="116">
        <f t="shared" si="142"/>
        <v>1529000</v>
      </c>
      <c r="AQ252" s="116">
        <f t="shared" si="143"/>
        <v>10318000</v>
      </c>
      <c r="AR252" s="116">
        <f t="shared" si="144"/>
        <v>0</v>
      </c>
      <c r="AS252" s="116">
        <f t="shared" si="145"/>
        <v>11847000</v>
      </c>
    </row>
    <row r="253" spans="1:45" ht="38.25">
      <c r="A253" s="121" t="s">
        <v>118</v>
      </c>
      <c r="B253" s="370">
        <v>60550</v>
      </c>
      <c r="C253" s="370">
        <v>31309</v>
      </c>
      <c r="D253" s="370"/>
      <c r="E253" s="116">
        <f t="shared" si="118"/>
        <v>91859</v>
      </c>
      <c r="F253" s="116">
        <f t="shared" si="119"/>
        <v>60550000</v>
      </c>
      <c r="G253" s="116">
        <f t="shared" si="120"/>
        <v>31309000</v>
      </c>
      <c r="H253" s="116">
        <f t="shared" si="121"/>
        <v>0</v>
      </c>
      <c r="I253" s="116">
        <f t="shared" si="147"/>
        <v>91859000</v>
      </c>
      <c r="J253" s="117">
        <f>+'CY-CHD''S (ALL FUNDS)'!F780</f>
        <v>14589590</v>
      </c>
      <c r="K253" s="117">
        <f>+'CY-CHD''S (ALL FUNDS)'!G780</f>
        <v>5887000</v>
      </c>
      <c r="L253" s="117">
        <f>+'CY-CHD''S (ALL FUNDS)'!H780</f>
        <v>0</v>
      </c>
      <c r="M253" s="116">
        <f t="shared" si="122"/>
        <v>20476590</v>
      </c>
      <c r="N253" s="117">
        <f>+'CY-CHD''S (ALL FUNDS)'!F788</f>
        <v>0</v>
      </c>
      <c r="O253" s="117">
        <f>+'CY-CHD''S (ALL FUNDS)'!G788</f>
        <v>0</v>
      </c>
      <c r="P253" s="117">
        <f>+'CY-CHD''S (ALL FUNDS)'!H788</f>
        <v>0</v>
      </c>
      <c r="Q253" s="116">
        <f t="shared" si="123"/>
        <v>0</v>
      </c>
      <c r="R253" s="116">
        <f t="shared" si="124"/>
        <v>14589590</v>
      </c>
      <c r="S253" s="116">
        <f t="shared" si="125"/>
        <v>5887000</v>
      </c>
      <c r="T253" s="116">
        <f t="shared" si="126"/>
        <v>0</v>
      </c>
      <c r="U253" s="116">
        <f t="shared" si="127"/>
        <v>20476590</v>
      </c>
      <c r="V253" s="117">
        <f>+'CY-CHD''S (ALL FUNDS)'!J780</f>
        <v>14939587.82</v>
      </c>
      <c r="W253" s="117">
        <f>+'CY-CHD''S (ALL FUNDS)'!K780</f>
        <v>5887000</v>
      </c>
      <c r="X253" s="117">
        <f>+'CY-CHD''S (ALL FUNDS)'!L780</f>
        <v>0</v>
      </c>
      <c r="Y253" s="116">
        <f t="shared" si="128"/>
        <v>20826587.82</v>
      </c>
      <c r="Z253" s="117">
        <f>+'CY-CHD''S (ALL FUNDS)'!J788</f>
        <v>0</v>
      </c>
      <c r="AA253" s="117">
        <f>+'CY-CHD''S (ALL FUNDS)'!K788</f>
        <v>0</v>
      </c>
      <c r="AB253" s="117">
        <f>+'CY-CHD''S (ALL FUNDS)'!L788</f>
        <v>0</v>
      </c>
      <c r="AC253" s="116">
        <f t="shared" si="129"/>
        <v>0</v>
      </c>
      <c r="AD253" s="116">
        <f t="shared" si="130"/>
        <v>14939587.82</v>
      </c>
      <c r="AE253" s="116">
        <f t="shared" si="131"/>
        <v>5887000</v>
      </c>
      <c r="AF253" s="116">
        <f t="shared" si="132"/>
        <v>0</v>
      </c>
      <c r="AG253" s="116">
        <f t="shared" si="133"/>
        <v>20826587.82</v>
      </c>
      <c r="AH253" s="116">
        <f t="shared" si="134"/>
        <v>-349997.8200000003</v>
      </c>
      <c r="AI253" s="116">
        <f t="shared" si="135"/>
        <v>0</v>
      </c>
      <c r="AJ253" s="116">
        <f t="shared" si="136"/>
        <v>0</v>
      </c>
      <c r="AK253" s="116">
        <f t="shared" si="137"/>
        <v>-349997.8200000003</v>
      </c>
      <c r="AL253" s="75">
        <f t="shared" si="138"/>
        <v>1.0239895583083556</v>
      </c>
      <c r="AM253" s="75">
        <f t="shared" si="139"/>
        <v>1</v>
      </c>
      <c r="AN253" s="75" t="str">
        <f t="shared" si="140"/>
        <v xml:space="preserve"> </v>
      </c>
      <c r="AO253" s="75">
        <f t="shared" si="141"/>
        <v>1.0170925832865727</v>
      </c>
      <c r="AP253" s="116">
        <f t="shared" si="142"/>
        <v>45960410</v>
      </c>
      <c r="AQ253" s="116">
        <f t="shared" si="143"/>
        <v>25422000</v>
      </c>
      <c r="AR253" s="116">
        <f t="shared" si="144"/>
        <v>0</v>
      </c>
      <c r="AS253" s="116">
        <f t="shared" si="145"/>
        <v>71382410</v>
      </c>
    </row>
    <row r="254" spans="1:45">
      <c r="A254" s="116" t="s">
        <v>119</v>
      </c>
      <c r="B254" s="370">
        <v>0</v>
      </c>
      <c r="C254" s="370"/>
      <c r="D254" s="370"/>
      <c r="E254" s="116">
        <f t="shared" si="118"/>
        <v>0</v>
      </c>
      <c r="F254" s="116">
        <f t="shared" si="119"/>
        <v>0</v>
      </c>
      <c r="G254" s="116">
        <f t="shared" si="120"/>
        <v>0</v>
      </c>
      <c r="H254" s="116">
        <f t="shared" si="121"/>
        <v>0</v>
      </c>
      <c r="I254" s="116">
        <f t="shared" si="147"/>
        <v>0</v>
      </c>
      <c r="J254" s="117"/>
      <c r="K254" s="117"/>
      <c r="L254" s="117"/>
      <c r="M254" s="116">
        <f t="shared" si="122"/>
        <v>0</v>
      </c>
      <c r="N254" s="117"/>
      <c r="O254" s="117"/>
      <c r="P254" s="117"/>
      <c r="Q254" s="116">
        <f t="shared" si="123"/>
        <v>0</v>
      </c>
      <c r="R254" s="116">
        <f t="shared" si="124"/>
        <v>0</v>
      </c>
      <c r="S254" s="116">
        <f t="shared" si="125"/>
        <v>0</v>
      </c>
      <c r="T254" s="116">
        <f t="shared" si="126"/>
        <v>0</v>
      </c>
      <c r="U254" s="116">
        <f t="shared" si="127"/>
        <v>0</v>
      </c>
      <c r="V254" s="117"/>
      <c r="W254" s="117"/>
      <c r="X254" s="117"/>
      <c r="Y254" s="116">
        <f t="shared" si="128"/>
        <v>0</v>
      </c>
      <c r="Z254" s="117"/>
      <c r="AA254" s="117"/>
      <c r="AB254" s="117"/>
      <c r="AC254" s="116">
        <f t="shared" si="129"/>
        <v>0</v>
      </c>
      <c r="AD254" s="116">
        <f t="shared" si="130"/>
        <v>0</v>
      </c>
      <c r="AE254" s="116">
        <f t="shared" si="131"/>
        <v>0</v>
      </c>
      <c r="AF254" s="116">
        <f t="shared" si="132"/>
        <v>0</v>
      </c>
      <c r="AG254" s="116">
        <f t="shared" si="133"/>
        <v>0</v>
      </c>
      <c r="AH254" s="116">
        <f t="shared" si="134"/>
        <v>0</v>
      </c>
      <c r="AI254" s="116">
        <f t="shared" si="135"/>
        <v>0</v>
      </c>
      <c r="AJ254" s="116">
        <f t="shared" si="136"/>
        <v>0</v>
      </c>
      <c r="AK254" s="116">
        <f t="shared" si="137"/>
        <v>0</v>
      </c>
      <c r="AL254" s="75" t="str">
        <f t="shared" si="138"/>
        <v xml:space="preserve"> </v>
      </c>
      <c r="AM254" s="75" t="str">
        <f t="shared" si="139"/>
        <v xml:space="preserve"> </v>
      </c>
      <c r="AN254" s="75" t="str">
        <f t="shared" si="140"/>
        <v xml:space="preserve"> </v>
      </c>
      <c r="AO254" s="75" t="str">
        <f t="shared" si="141"/>
        <v xml:space="preserve"> </v>
      </c>
      <c r="AP254" s="116">
        <f t="shared" si="142"/>
        <v>0</v>
      </c>
      <c r="AQ254" s="116">
        <f t="shared" si="143"/>
        <v>0</v>
      </c>
      <c r="AR254" s="116">
        <f t="shared" si="144"/>
        <v>0</v>
      </c>
      <c r="AS254" s="116">
        <f t="shared" si="145"/>
        <v>0</v>
      </c>
    </row>
    <row r="255" spans="1:45" ht="38.25">
      <c r="A255" s="132" t="s">
        <v>178</v>
      </c>
      <c r="B255" s="370">
        <v>120331</v>
      </c>
      <c r="C255" s="370">
        <v>77392</v>
      </c>
      <c r="D255" s="370"/>
      <c r="E255" s="116">
        <f t="shared" si="118"/>
        <v>197723</v>
      </c>
      <c r="F255" s="116">
        <f t="shared" si="119"/>
        <v>120331000</v>
      </c>
      <c r="G255" s="116">
        <f t="shared" si="120"/>
        <v>77392000</v>
      </c>
      <c r="H255" s="116">
        <f t="shared" si="121"/>
        <v>0</v>
      </c>
      <c r="I255" s="116">
        <f t="shared" si="147"/>
        <v>197723000</v>
      </c>
      <c r="J255" s="117">
        <f>+'CY-CHD''S (ALL FUNDS)'!F793</f>
        <v>0</v>
      </c>
      <c r="K255" s="117">
        <f>+'CY-CHD''S (ALL FUNDS)'!G793</f>
        <v>0</v>
      </c>
      <c r="L255" s="117">
        <f>+'CY-CHD''S (ALL FUNDS)'!H793</f>
        <v>0</v>
      </c>
      <c r="M255" s="116">
        <f t="shared" si="122"/>
        <v>0</v>
      </c>
      <c r="N255" s="117">
        <f>+'CY-CHD''S (ALL FUNDS)'!F801</f>
        <v>2336000</v>
      </c>
      <c r="O255" s="117">
        <f>+'CY-CHD''S (ALL FUNDS)'!G801</f>
        <v>0</v>
      </c>
      <c r="P255" s="117">
        <f>+'CY-CHD''S (ALL FUNDS)'!H801</f>
        <v>0</v>
      </c>
      <c r="Q255" s="116">
        <f t="shared" si="123"/>
        <v>2336000</v>
      </c>
      <c r="R255" s="116">
        <f t="shared" si="124"/>
        <v>2336000</v>
      </c>
      <c r="S255" s="116">
        <f t="shared" si="125"/>
        <v>0</v>
      </c>
      <c r="T255" s="116">
        <f t="shared" si="126"/>
        <v>0</v>
      </c>
      <c r="U255" s="116">
        <f t="shared" si="127"/>
        <v>2336000</v>
      </c>
      <c r="V255" s="117">
        <f>+'CY-CHD''S (ALL FUNDS)'!J793</f>
        <v>0</v>
      </c>
      <c r="W255" s="117">
        <f>+'CY-CHD''S (ALL FUNDS)'!K793</f>
        <v>0</v>
      </c>
      <c r="X255" s="117">
        <f>+'CY-CHD''S (ALL FUNDS)'!L793</f>
        <v>0</v>
      </c>
      <c r="Y255" s="116">
        <f t="shared" si="128"/>
        <v>0</v>
      </c>
      <c r="Z255" s="117">
        <f>+'CY-CHD''S (ALL FUNDS)'!J801</f>
        <v>2336000</v>
      </c>
      <c r="AA255" s="117">
        <f>+'CY-CHD''S (ALL FUNDS)'!K801</f>
        <v>0</v>
      </c>
      <c r="AB255" s="117">
        <f>+'CY-CHD''S (ALL FUNDS)'!L801</f>
        <v>0</v>
      </c>
      <c r="AC255" s="116">
        <f t="shared" si="129"/>
        <v>2336000</v>
      </c>
      <c r="AD255" s="116">
        <f t="shared" si="130"/>
        <v>2336000</v>
      </c>
      <c r="AE255" s="116">
        <f t="shared" si="131"/>
        <v>0</v>
      </c>
      <c r="AF255" s="116">
        <f t="shared" si="132"/>
        <v>0</v>
      </c>
      <c r="AG255" s="116">
        <f t="shared" si="133"/>
        <v>2336000</v>
      </c>
      <c r="AH255" s="116">
        <f t="shared" si="134"/>
        <v>0</v>
      </c>
      <c r="AI255" s="116">
        <f t="shared" si="135"/>
        <v>0</v>
      </c>
      <c r="AJ255" s="116">
        <f t="shared" si="136"/>
        <v>0</v>
      </c>
      <c r="AK255" s="116">
        <f t="shared" si="137"/>
        <v>0</v>
      </c>
      <c r="AL255" s="75">
        <f t="shared" si="138"/>
        <v>1</v>
      </c>
      <c r="AM255" s="75" t="str">
        <f t="shared" si="139"/>
        <v xml:space="preserve"> </v>
      </c>
      <c r="AN255" s="75" t="str">
        <f t="shared" si="140"/>
        <v xml:space="preserve"> </v>
      </c>
      <c r="AO255" s="75">
        <f t="shared" si="141"/>
        <v>1</v>
      </c>
      <c r="AP255" s="116">
        <f t="shared" si="142"/>
        <v>120331000</v>
      </c>
      <c r="AQ255" s="116">
        <f t="shared" si="143"/>
        <v>77392000</v>
      </c>
      <c r="AR255" s="116">
        <f t="shared" si="144"/>
        <v>0</v>
      </c>
      <c r="AS255" s="116">
        <f t="shared" si="145"/>
        <v>197723000</v>
      </c>
    </row>
    <row r="256" spans="1:45" ht="51">
      <c r="A256" s="132" t="s">
        <v>179</v>
      </c>
      <c r="B256" s="370">
        <v>62835</v>
      </c>
      <c r="C256" s="370">
        <v>21917</v>
      </c>
      <c r="D256" s="370"/>
      <c r="E256" s="116">
        <f t="shared" si="118"/>
        <v>84752</v>
      </c>
      <c r="F256" s="116">
        <f t="shared" si="119"/>
        <v>62835000</v>
      </c>
      <c r="G256" s="116">
        <f t="shared" si="120"/>
        <v>21917000</v>
      </c>
      <c r="H256" s="116">
        <f t="shared" si="121"/>
        <v>0</v>
      </c>
      <c r="I256" s="116">
        <f t="shared" si="147"/>
        <v>84752000</v>
      </c>
      <c r="J256" s="117">
        <f>+'CY-CHD''S (ALL FUNDS)'!F805</f>
        <v>19543553</v>
      </c>
      <c r="K256" s="117">
        <f>+'CY-CHD''S (ALL FUNDS)'!G805</f>
        <v>18688000</v>
      </c>
      <c r="L256" s="117">
        <f>+'CY-CHD''S (ALL FUNDS)'!H805</f>
        <v>0</v>
      </c>
      <c r="M256" s="116">
        <f t="shared" si="122"/>
        <v>38231553</v>
      </c>
      <c r="N256" s="117">
        <f>+'CY-CHD''S (ALL FUNDS)'!F813</f>
        <v>908077</v>
      </c>
      <c r="O256" s="117">
        <f>+'CY-CHD''S (ALL FUNDS)'!G813</f>
        <v>0</v>
      </c>
      <c r="P256" s="117">
        <f>+'CY-CHD''S (ALL FUNDS)'!H813</f>
        <v>0</v>
      </c>
      <c r="Q256" s="116">
        <f t="shared" si="123"/>
        <v>908077</v>
      </c>
      <c r="R256" s="116">
        <f t="shared" si="124"/>
        <v>20451630</v>
      </c>
      <c r="S256" s="116">
        <f t="shared" si="125"/>
        <v>18688000</v>
      </c>
      <c r="T256" s="116">
        <f t="shared" si="126"/>
        <v>0</v>
      </c>
      <c r="U256" s="116">
        <f t="shared" si="127"/>
        <v>39139630</v>
      </c>
      <c r="V256" s="117">
        <f>+'CY-CHD''S (ALL FUNDS)'!J805</f>
        <v>18966200.07</v>
      </c>
      <c r="W256" s="117">
        <f>+'CY-CHD''S (ALL FUNDS)'!K805</f>
        <v>17372832.670000002</v>
      </c>
      <c r="X256" s="117">
        <f>+'CY-CHD''S (ALL FUNDS)'!L805</f>
        <v>0</v>
      </c>
      <c r="Y256" s="116">
        <f t="shared" si="128"/>
        <v>36339032.740000002</v>
      </c>
      <c r="Z256" s="117">
        <f>+'CY-CHD''S (ALL FUNDS)'!J813</f>
        <v>908077</v>
      </c>
      <c r="AA256" s="117">
        <f>+'CY-CHD''S (ALL FUNDS)'!K813</f>
        <v>0</v>
      </c>
      <c r="AB256" s="117">
        <f>+'CY-CHD''S (ALL FUNDS)'!L813</f>
        <v>0</v>
      </c>
      <c r="AC256" s="116">
        <f t="shared" si="129"/>
        <v>908077</v>
      </c>
      <c r="AD256" s="116">
        <f t="shared" si="130"/>
        <v>19874277.07</v>
      </c>
      <c r="AE256" s="116">
        <f t="shared" si="131"/>
        <v>17372832.670000002</v>
      </c>
      <c r="AF256" s="116">
        <f t="shared" si="132"/>
        <v>0</v>
      </c>
      <c r="AG256" s="116">
        <f t="shared" si="133"/>
        <v>37247109.740000002</v>
      </c>
      <c r="AH256" s="116">
        <f t="shared" si="134"/>
        <v>577352.9299999997</v>
      </c>
      <c r="AI256" s="116">
        <f t="shared" si="135"/>
        <v>1315167.3299999982</v>
      </c>
      <c r="AJ256" s="116">
        <f t="shared" si="136"/>
        <v>0</v>
      </c>
      <c r="AK256" s="116">
        <f t="shared" si="137"/>
        <v>1892520.2599999979</v>
      </c>
      <c r="AL256" s="75">
        <f t="shared" si="138"/>
        <v>0.9717698330157547</v>
      </c>
      <c r="AM256" s="75">
        <f t="shared" si="139"/>
        <v>0.92962503585188361</v>
      </c>
      <c r="AN256" s="75" t="str">
        <f t="shared" si="140"/>
        <v xml:space="preserve"> </v>
      </c>
      <c r="AO256" s="75">
        <f t="shared" si="141"/>
        <v>0.95164695578369041</v>
      </c>
      <c r="AP256" s="116">
        <f t="shared" si="142"/>
        <v>43291447</v>
      </c>
      <c r="AQ256" s="116">
        <f t="shared" si="143"/>
        <v>3229000</v>
      </c>
      <c r="AR256" s="116">
        <f t="shared" si="144"/>
        <v>0</v>
      </c>
      <c r="AS256" s="116">
        <f t="shared" si="145"/>
        <v>46520447</v>
      </c>
    </row>
    <row r="257" spans="1:45" ht="25.5">
      <c r="A257" s="132" t="s">
        <v>180</v>
      </c>
      <c r="B257" s="370">
        <v>37564</v>
      </c>
      <c r="C257" s="370">
        <v>22132</v>
      </c>
      <c r="D257" s="370"/>
      <c r="E257" s="116">
        <f t="shared" si="118"/>
        <v>59696</v>
      </c>
      <c r="F257" s="116">
        <f t="shared" si="119"/>
        <v>37564000</v>
      </c>
      <c r="G257" s="116">
        <f t="shared" si="120"/>
        <v>22132000</v>
      </c>
      <c r="H257" s="116">
        <f t="shared" si="121"/>
        <v>0</v>
      </c>
      <c r="I257" s="116">
        <f t="shared" si="147"/>
        <v>59696000</v>
      </c>
      <c r="J257" s="117">
        <f>+'CY-CHD''S (ALL FUNDS)'!F817</f>
        <v>0</v>
      </c>
      <c r="K257" s="117">
        <f>+'CY-CHD''S (ALL FUNDS)'!G817</f>
        <v>0</v>
      </c>
      <c r="L257" s="117">
        <f>+'CY-CHD''S (ALL FUNDS)'!H817</f>
        <v>0</v>
      </c>
      <c r="M257" s="116">
        <f t="shared" si="122"/>
        <v>0</v>
      </c>
      <c r="N257" s="117">
        <f>+'CY-CHD''S (ALL FUNDS)'!F825</f>
        <v>0</v>
      </c>
      <c r="O257" s="117">
        <f>+'CY-CHD''S (ALL FUNDS)'!G825</f>
        <v>0</v>
      </c>
      <c r="P257" s="117">
        <f>+'CY-CHD''S (ALL FUNDS)'!H825</f>
        <v>0</v>
      </c>
      <c r="Q257" s="116">
        <f t="shared" si="123"/>
        <v>0</v>
      </c>
      <c r="R257" s="116">
        <f t="shared" si="124"/>
        <v>0</v>
      </c>
      <c r="S257" s="116">
        <f t="shared" si="125"/>
        <v>0</v>
      </c>
      <c r="T257" s="116">
        <f t="shared" si="126"/>
        <v>0</v>
      </c>
      <c r="U257" s="116">
        <f t="shared" si="127"/>
        <v>0</v>
      </c>
      <c r="V257" s="117">
        <f>+'CY-CHD''S (ALL FUNDS)'!J817</f>
        <v>0</v>
      </c>
      <c r="W257" s="117">
        <f>+'CY-CHD''S (ALL FUNDS)'!K817</f>
        <v>0</v>
      </c>
      <c r="X257" s="117">
        <f>+'CY-CHD''S (ALL FUNDS)'!L817</f>
        <v>0</v>
      </c>
      <c r="Y257" s="116">
        <f t="shared" si="128"/>
        <v>0</v>
      </c>
      <c r="Z257" s="117">
        <f>+'CY-CHD''S (ALL FUNDS)'!J825</f>
        <v>0</v>
      </c>
      <c r="AA257" s="117">
        <f>+'CY-CHD''S (ALL FUNDS)'!K825</f>
        <v>0</v>
      </c>
      <c r="AB257" s="117">
        <f>+'CY-CHD''S (ALL FUNDS)'!L825</f>
        <v>0</v>
      </c>
      <c r="AC257" s="116">
        <f t="shared" si="129"/>
        <v>0</v>
      </c>
      <c r="AD257" s="116">
        <f t="shared" si="130"/>
        <v>0</v>
      </c>
      <c r="AE257" s="116">
        <f t="shared" si="131"/>
        <v>0</v>
      </c>
      <c r="AF257" s="116">
        <f t="shared" si="132"/>
        <v>0</v>
      </c>
      <c r="AG257" s="116">
        <f t="shared" si="133"/>
        <v>0</v>
      </c>
      <c r="AH257" s="116">
        <f t="shared" si="134"/>
        <v>0</v>
      </c>
      <c r="AI257" s="116">
        <f t="shared" si="135"/>
        <v>0</v>
      </c>
      <c r="AJ257" s="116">
        <f t="shared" si="136"/>
        <v>0</v>
      </c>
      <c r="AK257" s="116">
        <f t="shared" si="137"/>
        <v>0</v>
      </c>
      <c r="AL257" s="75" t="str">
        <f t="shared" si="138"/>
        <v xml:space="preserve"> </v>
      </c>
      <c r="AM257" s="75" t="str">
        <f t="shared" si="139"/>
        <v xml:space="preserve"> </v>
      </c>
      <c r="AN257" s="75" t="str">
        <f t="shared" si="140"/>
        <v xml:space="preserve"> </v>
      </c>
      <c r="AO257" s="75" t="str">
        <f t="shared" si="141"/>
        <v xml:space="preserve"> </v>
      </c>
      <c r="AP257" s="116">
        <f t="shared" si="142"/>
        <v>37564000</v>
      </c>
      <c r="AQ257" s="116">
        <f t="shared" si="143"/>
        <v>22132000</v>
      </c>
      <c r="AR257" s="116">
        <f t="shared" si="144"/>
        <v>0</v>
      </c>
      <c r="AS257" s="116">
        <f t="shared" si="145"/>
        <v>59696000</v>
      </c>
    </row>
    <row r="258" spans="1:45">
      <c r="A258" s="122"/>
      <c r="B258" s="370"/>
      <c r="C258" s="370"/>
      <c r="D258" s="370"/>
      <c r="E258" s="116">
        <f t="shared" si="118"/>
        <v>0</v>
      </c>
      <c r="F258" s="116"/>
      <c r="G258" s="116"/>
      <c r="H258" s="116"/>
      <c r="I258" s="116">
        <f t="shared" si="147"/>
        <v>0</v>
      </c>
      <c r="J258" s="117"/>
      <c r="K258" s="117"/>
      <c r="L258" s="117"/>
      <c r="M258" s="116">
        <f t="shared" si="122"/>
        <v>0</v>
      </c>
      <c r="N258" s="117"/>
      <c r="O258" s="117"/>
      <c r="P258" s="117"/>
      <c r="Q258" s="116">
        <f t="shared" si="123"/>
        <v>0</v>
      </c>
      <c r="R258" s="116">
        <f t="shared" si="124"/>
        <v>0</v>
      </c>
      <c r="S258" s="116">
        <f t="shared" si="125"/>
        <v>0</v>
      </c>
      <c r="T258" s="116">
        <f t="shared" si="126"/>
        <v>0</v>
      </c>
      <c r="U258" s="116">
        <f t="shared" si="127"/>
        <v>0</v>
      </c>
      <c r="V258" s="117"/>
      <c r="W258" s="117"/>
      <c r="X258" s="117"/>
      <c r="Y258" s="116">
        <f t="shared" si="128"/>
        <v>0</v>
      </c>
      <c r="Z258" s="117"/>
      <c r="AA258" s="117"/>
      <c r="AB258" s="117"/>
      <c r="AC258" s="116">
        <f t="shared" si="129"/>
        <v>0</v>
      </c>
      <c r="AD258" s="116">
        <f t="shared" si="130"/>
        <v>0</v>
      </c>
      <c r="AE258" s="116">
        <f t="shared" si="131"/>
        <v>0</v>
      </c>
      <c r="AF258" s="116">
        <f t="shared" si="132"/>
        <v>0</v>
      </c>
      <c r="AG258" s="116">
        <f t="shared" si="133"/>
        <v>0</v>
      </c>
      <c r="AH258" s="116">
        <f t="shared" si="134"/>
        <v>0</v>
      </c>
      <c r="AI258" s="116">
        <f t="shared" si="135"/>
        <v>0</v>
      </c>
      <c r="AJ258" s="116">
        <f t="shared" si="136"/>
        <v>0</v>
      </c>
      <c r="AK258" s="116">
        <f t="shared" si="137"/>
        <v>0</v>
      </c>
      <c r="AL258" s="75" t="str">
        <f t="shared" si="138"/>
        <v xml:space="preserve"> </v>
      </c>
      <c r="AM258" s="75" t="str">
        <f t="shared" si="139"/>
        <v xml:space="preserve"> </v>
      </c>
      <c r="AN258" s="75" t="str">
        <f t="shared" si="140"/>
        <v xml:space="preserve"> </v>
      </c>
      <c r="AO258" s="75" t="str">
        <f t="shared" si="141"/>
        <v xml:space="preserve"> </v>
      </c>
      <c r="AP258" s="116">
        <f t="shared" si="142"/>
        <v>0</v>
      </c>
      <c r="AQ258" s="116">
        <f t="shared" si="143"/>
        <v>0</v>
      </c>
      <c r="AR258" s="116">
        <f t="shared" si="144"/>
        <v>0</v>
      </c>
      <c r="AS258" s="116">
        <f t="shared" si="145"/>
        <v>0</v>
      </c>
    </row>
    <row r="259" spans="1:45" s="127" customFormat="1">
      <c r="A259" s="134" t="s">
        <v>181</v>
      </c>
      <c r="B259" s="381">
        <f>SUM(B260:B265)</f>
        <v>372003</v>
      </c>
      <c r="C259" s="381">
        <f>SUM(C260:C265)</f>
        <v>140005</v>
      </c>
      <c r="D259" s="381">
        <f>SUM(D260:D265)</f>
        <v>0</v>
      </c>
      <c r="E259" s="116">
        <f t="shared" si="118"/>
        <v>512008</v>
      </c>
      <c r="F259" s="126">
        <f>SUM(F260:F265)</f>
        <v>372003000</v>
      </c>
      <c r="G259" s="126">
        <f t="shared" ref="G259:AK259" si="152">SUM(G260:G265)</f>
        <v>140005000</v>
      </c>
      <c r="H259" s="126">
        <f t="shared" si="152"/>
        <v>0</v>
      </c>
      <c r="I259" s="126">
        <f t="shared" si="152"/>
        <v>512008000</v>
      </c>
      <c r="J259" s="126">
        <f t="shared" si="152"/>
        <v>468117799</v>
      </c>
      <c r="K259" s="126">
        <f t="shared" si="152"/>
        <v>325333848</v>
      </c>
      <c r="L259" s="126">
        <f t="shared" si="152"/>
        <v>28920000</v>
      </c>
      <c r="M259" s="126">
        <f t="shared" si="152"/>
        <v>822371647</v>
      </c>
      <c r="N259" s="126">
        <f t="shared" si="152"/>
        <v>41846604</v>
      </c>
      <c r="O259" s="126">
        <f t="shared" si="152"/>
        <v>126692239.5</v>
      </c>
      <c r="P259" s="126">
        <f t="shared" si="152"/>
        <v>677433000</v>
      </c>
      <c r="Q259" s="126">
        <f t="shared" si="152"/>
        <v>845971843.5</v>
      </c>
      <c r="R259" s="126">
        <f t="shared" si="152"/>
        <v>509964403</v>
      </c>
      <c r="S259" s="126">
        <f t="shared" si="152"/>
        <v>452026087.5</v>
      </c>
      <c r="T259" s="126">
        <f t="shared" si="152"/>
        <v>706353000</v>
      </c>
      <c r="U259" s="126">
        <f t="shared" si="152"/>
        <v>1668343490.5</v>
      </c>
      <c r="V259" s="126">
        <f t="shared" si="152"/>
        <v>467380507.01999998</v>
      </c>
      <c r="W259" s="126">
        <f t="shared" si="152"/>
        <v>251652582.16</v>
      </c>
      <c r="X259" s="126">
        <f t="shared" si="152"/>
        <v>0</v>
      </c>
      <c r="Y259" s="126">
        <f t="shared" si="152"/>
        <v>719033089.18000007</v>
      </c>
      <c r="Z259" s="126">
        <f t="shared" si="152"/>
        <v>40414142.869999997</v>
      </c>
      <c r="AA259" s="126">
        <f t="shared" si="152"/>
        <v>51186358.270000003</v>
      </c>
      <c r="AB259" s="126">
        <f t="shared" si="152"/>
        <v>352809095.25</v>
      </c>
      <c r="AC259" s="126">
        <f t="shared" si="152"/>
        <v>444409596.38999999</v>
      </c>
      <c r="AD259" s="126">
        <f t="shared" si="152"/>
        <v>507794649.88999999</v>
      </c>
      <c r="AE259" s="126">
        <f t="shared" si="152"/>
        <v>302838940.43000001</v>
      </c>
      <c r="AF259" s="126">
        <f t="shared" si="152"/>
        <v>352809095.25</v>
      </c>
      <c r="AG259" s="126">
        <f t="shared" si="152"/>
        <v>1163442685.5700002</v>
      </c>
      <c r="AH259" s="126">
        <f t="shared" si="152"/>
        <v>2169753.1099999845</v>
      </c>
      <c r="AI259" s="126">
        <f t="shared" si="152"/>
        <v>149187147.06999999</v>
      </c>
      <c r="AJ259" s="126">
        <f t="shared" si="152"/>
        <v>353543904.75</v>
      </c>
      <c r="AK259" s="126">
        <f t="shared" si="152"/>
        <v>504900804.93000001</v>
      </c>
      <c r="AL259" s="75">
        <f t="shared" si="138"/>
        <v>0.99574528516650207</v>
      </c>
      <c r="AM259" s="75">
        <f t="shared" si="139"/>
        <v>0.66995898866124626</v>
      </c>
      <c r="AN259" s="75">
        <f t="shared" si="140"/>
        <v>0.49947985674301659</v>
      </c>
      <c r="AO259" s="75">
        <f t="shared" si="141"/>
        <v>0.69736399739919153</v>
      </c>
      <c r="AP259" s="116">
        <f t="shared" si="142"/>
        <v>-96114799</v>
      </c>
      <c r="AQ259" s="116">
        <f t="shared" si="143"/>
        <v>-185328848</v>
      </c>
      <c r="AR259" s="116">
        <f t="shared" si="144"/>
        <v>-28920000</v>
      </c>
      <c r="AS259" s="116">
        <f t="shared" si="145"/>
        <v>-310363647</v>
      </c>
    </row>
    <row r="260" spans="1:45" ht="25.5">
      <c r="A260" s="121" t="s">
        <v>116</v>
      </c>
      <c r="B260" s="370">
        <v>38361</v>
      </c>
      <c r="C260" s="370">
        <v>12619</v>
      </c>
      <c r="D260" s="370"/>
      <c r="E260" s="116">
        <f t="shared" si="118"/>
        <v>50980</v>
      </c>
      <c r="F260" s="116">
        <f t="shared" si="119"/>
        <v>38361000</v>
      </c>
      <c r="G260" s="116">
        <f t="shared" si="120"/>
        <v>12619000</v>
      </c>
      <c r="H260" s="116">
        <f t="shared" si="121"/>
        <v>0</v>
      </c>
      <c r="I260" s="116">
        <f t="shared" si="147"/>
        <v>50980000</v>
      </c>
      <c r="J260" s="117">
        <f>+'CY-CHD''S (ALL FUNDS)'!F833</f>
        <v>14313142</v>
      </c>
      <c r="K260" s="117">
        <f>+'CY-CHD''S (ALL FUNDS)'!G833</f>
        <v>7463000</v>
      </c>
      <c r="L260" s="117">
        <f>+'CY-CHD''S (ALL FUNDS)'!H833</f>
        <v>10060000</v>
      </c>
      <c r="M260" s="116">
        <f t="shared" si="122"/>
        <v>31836142</v>
      </c>
      <c r="N260" s="117"/>
      <c r="O260" s="117"/>
      <c r="P260" s="117"/>
      <c r="Q260" s="116">
        <f t="shared" si="123"/>
        <v>0</v>
      </c>
      <c r="R260" s="116">
        <f t="shared" si="124"/>
        <v>14313142</v>
      </c>
      <c r="S260" s="116">
        <f t="shared" si="125"/>
        <v>7463000</v>
      </c>
      <c r="T260" s="116">
        <f t="shared" si="126"/>
        <v>10060000</v>
      </c>
      <c r="U260" s="116">
        <f t="shared" si="127"/>
        <v>31836142</v>
      </c>
      <c r="V260" s="117">
        <f>+'CY-CHD''S (ALL FUNDS)'!J833</f>
        <v>14254403.02</v>
      </c>
      <c r="W260" s="117">
        <f>+'CY-CHD''S (ALL FUNDS)'!K833</f>
        <v>6240471.9199999999</v>
      </c>
      <c r="X260" s="117">
        <f>+'CY-CHD''S (ALL FUNDS)'!L833</f>
        <v>0</v>
      </c>
      <c r="Y260" s="116">
        <f t="shared" si="128"/>
        <v>20494874.939999998</v>
      </c>
      <c r="Z260" s="117"/>
      <c r="AA260" s="117"/>
      <c r="AB260" s="117"/>
      <c r="AC260" s="116">
        <f t="shared" si="129"/>
        <v>0</v>
      </c>
      <c r="AD260" s="116">
        <f t="shared" si="130"/>
        <v>14254403.02</v>
      </c>
      <c r="AE260" s="116">
        <f t="shared" si="131"/>
        <v>6240471.9199999999</v>
      </c>
      <c r="AF260" s="116">
        <f t="shared" si="132"/>
        <v>0</v>
      </c>
      <c r="AG260" s="116">
        <f t="shared" si="133"/>
        <v>20494874.939999998</v>
      </c>
      <c r="AH260" s="116">
        <f t="shared" si="134"/>
        <v>58738.980000000447</v>
      </c>
      <c r="AI260" s="116">
        <f t="shared" si="135"/>
        <v>1222528.08</v>
      </c>
      <c r="AJ260" s="116">
        <f t="shared" si="136"/>
        <v>10060000</v>
      </c>
      <c r="AK260" s="116">
        <f t="shared" si="137"/>
        <v>11341267.060000001</v>
      </c>
      <c r="AL260" s="75">
        <f t="shared" si="138"/>
        <v>0.99589615054472314</v>
      </c>
      <c r="AM260" s="75">
        <f t="shared" si="139"/>
        <v>0.83618811737907006</v>
      </c>
      <c r="AN260" s="75">
        <f t="shared" si="140"/>
        <v>0</v>
      </c>
      <c r="AO260" s="75">
        <f t="shared" si="141"/>
        <v>0.64376126165035941</v>
      </c>
      <c r="AP260" s="116">
        <f t="shared" si="142"/>
        <v>24047858</v>
      </c>
      <c r="AQ260" s="116">
        <f t="shared" si="143"/>
        <v>5156000</v>
      </c>
      <c r="AR260" s="116">
        <f t="shared" si="144"/>
        <v>-10060000</v>
      </c>
      <c r="AS260" s="116">
        <f t="shared" si="145"/>
        <v>19143858</v>
      </c>
    </row>
    <row r="261" spans="1:45">
      <c r="A261" s="116" t="s">
        <v>117</v>
      </c>
      <c r="B261" s="370">
        <v>858</v>
      </c>
      <c r="C261" s="370">
        <v>5560</v>
      </c>
      <c r="D261" s="370"/>
      <c r="E261" s="116">
        <f t="shared" si="118"/>
        <v>6418</v>
      </c>
      <c r="F261" s="116">
        <f t="shared" si="119"/>
        <v>858000</v>
      </c>
      <c r="G261" s="116">
        <f t="shared" si="120"/>
        <v>5560000</v>
      </c>
      <c r="H261" s="116">
        <f t="shared" si="121"/>
        <v>0</v>
      </c>
      <c r="I261" s="116">
        <f t="shared" si="147"/>
        <v>6418000</v>
      </c>
      <c r="J261" s="117">
        <f>+'CY-CHD''S (ALL FUNDS)'!F834</f>
        <v>0</v>
      </c>
      <c r="K261" s="117">
        <f>+'CY-CHD''S (ALL FUNDS)'!G834</f>
        <v>0</v>
      </c>
      <c r="L261" s="117">
        <f>+'CY-CHD''S (ALL FUNDS)'!H834</f>
        <v>0</v>
      </c>
      <c r="M261" s="116">
        <f t="shared" si="122"/>
        <v>0</v>
      </c>
      <c r="N261" s="117"/>
      <c r="O261" s="117"/>
      <c r="P261" s="117"/>
      <c r="Q261" s="116">
        <f t="shared" si="123"/>
        <v>0</v>
      </c>
      <c r="R261" s="116">
        <f t="shared" si="124"/>
        <v>0</v>
      </c>
      <c r="S261" s="116">
        <f t="shared" si="125"/>
        <v>0</v>
      </c>
      <c r="T261" s="116">
        <f t="shared" si="126"/>
        <v>0</v>
      </c>
      <c r="U261" s="116">
        <f t="shared" si="127"/>
        <v>0</v>
      </c>
      <c r="V261" s="117">
        <f>+'CY-CHD''S (ALL FUNDS)'!J834</f>
        <v>0</v>
      </c>
      <c r="W261" s="117">
        <f>+'CY-CHD''S (ALL FUNDS)'!K834</f>
        <v>0</v>
      </c>
      <c r="X261" s="117">
        <f>+'CY-CHD''S (ALL FUNDS)'!L834</f>
        <v>0</v>
      </c>
      <c r="Y261" s="116">
        <f t="shared" si="128"/>
        <v>0</v>
      </c>
      <c r="Z261" s="117"/>
      <c r="AA261" s="117"/>
      <c r="AB261" s="117"/>
      <c r="AC261" s="116">
        <f t="shared" si="129"/>
        <v>0</v>
      </c>
      <c r="AD261" s="116">
        <f t="shared" si="130"/>
        <v>0</v>
      </c>
      <c r="AE261" s="116">
        <f t="shared" si="131"/>
        <v>0</v>
      </c>
      <c r="AF261" s="116">
        <f t="shared" si="132"/>
        <v>0</v>
      </c>
      <c r="AG261" s="116">
        <f t="shared" si="133"/>
        <v>0</v>
      </c>
      <c r="AH261" s="116">
        <f t="shared" si="134"/>
        <v>0</v>
      </c>
      <c r="AI261" s="116">
        <f t="shared" si="135"/>
        <v>0</v>
      </c>
      <c r="AJ261" s="116">
        <f t="shared" si="136"/>
        <v>0</v>
      </c>
      <c r="AK261" s="116">
        <f t="shared" si="137"/>
        <v>0</v>
      </c>
      <c r="AL261" s="75" t="str">
        <f t="shared" si="138"/>
        <v xml:space="preserve"> </v>
      </c>
      <c r="AM261" s="75" t="str">
        <f t="shared" si="139"/>
        <v xml:space="preserve"> </v>
      </c>
      <c r="AN261" s="75" t="str">
        <f t="shared" si="140"/>
        <v xml:space="preserve"> </v>
      </c>
      <c r="AO261" s="75" t="str">
        <f t="shared" si="141"/>
        <v xml:space="preserve"> </v>
      </c>
      <c r="AP261" s="116">
        <f t="shared" si="142"/>
        <v>858000</v>
      </c>
      <c r="AQ261" s="116">
        <f t="shared" si="143"/>
        <v>5560000</v>
      </c>
      <c r="AR261" s="116">
        <f t="shared" si="144"/>
        <v>0</v>
      </c>
      <c r="AS261" s="116">
        <f t="shared" si="145"/>
        <v>6418000</v>
      </c>
    </row>
    <row r="262" spans="1:45" ht="38.25">
      <c r="A262" s="121" t="s">
        <v>118</v>
      </c>
      <c r="B262" s="370">
        <v>47588</v>
      </c>
      <c r="C262" s="370">
        <v>33168</v>
      </c>
      <c r="D262" s="370"/>
      <c r="E262" s="116">
        <f t="shared" si="118"/>
        <v>80756</v>
      </c>
      <c r="F262" s="116">
        <f t="shared" si="119"/>
        <v>47588000</v>
      </c>
      <c r="G262" s="116">
        <f t="shared" si="120"/>
        <v>33168000</v>
      </c>
      <c r="H262" s="116">
        <f t="shared" si="121"/>
        <v>0</v>
      </c>
      <c r="I262" s="116">
        <f t="shared" si="147"/>
        <v>80756000</v>
      </c>
      <c r="J262" s="117">
        <f>+'CY-CHD''S (ALL FUNDS)'!F835</f>
        <v>444553657</v>
      </c>
      <c r="K262" s="117">
        <f>+'CY-CHD''S (ALL FUNDS)'!G835</f>
        <v>317870848</v>
      </c>
      <c r="L262" s="117">
        <f>+'CY-CHD''S (ALL FUNDS)'!H835</f>
        <v>18860000</v>
      </c>
      <c r="M262" s="116">
        <f t="shared" si="122"/>
        <v>781284505</v>
      </c>
      <c r="N262" s="117">
        <f>+'CY-CHD''S (ALL FUNDS)'!F843</f>
        <v>41846604</v>
      </c>
      <c r="O262" s="117">
        <f>+'CY-CHD''S (ALL FUNDS)'!G843</f>
        <v>0</v>
      </c>
      <c r="P262" s="117">
        <f>+'CY-CHD''S (ALL FUNDS)'!H843</f>
        <v>0</v>
      </c>
      <c r="Q262" s="116">
        <f t="shared" si="123"/>
        <v>41846604</v>
      </c>
      <c r="R262" s="116">
        <f t="shared" si="124"/>
        <v>486400261</v>
      </c>
      <c r="S262" s="116">
        <f t="shared" si="125"/>
        <v>317870848</v>
      </c>
      <c r="T262" s="116">
        <f t="shared" si="126"/>
        <v>18860000</v>
      </c>
      <c r="U262" s="116">
        <f t="shared" si="127"/>
        <v>823131109</v>
      </c>
      <c r="V262" s="117">
        <f>+'CY-CHD''S (ALL FUNDS)'!J835</f>
        <v>444171682.30000001</v>
      </c>
      <c r="W262" s="117">
        <f>+'CY-CHD''S (ALL FUNDS)'!K835</f>
        <v>245412110.24000001</v>
      </c>
      <c r="X262" s="117">
        <f>+'CY-CHD''S (ALL FUNDS)'!L835</f>
        <v>0</v>
      </c>
      <c r="Y262" s="116">
        <f t="shared" si="128"/>
        <v>689583792.53999996</v>
      </c>
      <c r="Z262" s="117">
        <f>+'CY-CHD''S (ALL FUNDS)'!J843</f>
        <v>40414142.869999997</v>
      </c>
      <c r="AA262" s="117">
        <f>+'CY-CHD''S (ALL FUNDS)'!K843</f>
        <v>0</v>
      </c>
      <c r="AB262" s="117">
        <f>+'CY-CHD''S (ALL FUNDS)'!L843</f>
        <v>0</v>
      </c>
      <c r="AC262" s="116">
        <f t="shared" si="129"/>
        <v>40414142.869999997</v>
      </c>
      <c r="AD262" s="116">
        <f t="shared" si="130"/>
        <v>484585825.17000002</v>
      </c>
      <c r="AE262" s="116">
        <f t="shared" si="131"/>
        <v>245412110.24000001</v>
      </c>
      <c r="AF262" s="116">
        <f t="shared" si="132"/>
        <v>0</v>
      </c>
      <c r="AG262" s="116">
        <f t="shared" si="133"/>
        <v>729997935.41000009</v>
      </c>
      <c r="AH262" s="116">
        <f t="shared" si="134"/>
        <v>1814435.8299999833</v>
      </c>
      <c r="AI262" s="116">
        <f t="shared" si="135"/>
        <v>72458737.75999999</v>
      </c>
      <c r="AJ262" s="116">
        <f t="shared" si="136"/>
        <v>18860000</v>
      </c>
      <c r="AK262" s="116">
        <f t="shared" si="137"/>
        <v>93133173.589999974</v>
      </c>
      <c r="AL262" s="75">
        <f t="shared" si="138"/>
        <v>0.99626966518013449</v>
      </c>
      <c r="AM262" s="75">
        <f t="shared" si="139"/>
        <v>0.7720497547481926</v>
      </c>
      <c r="AN262" s="75">
        <f t="shared" si="140"/>
        <v>0</v>
      </c>
      <c r="AO262" s="75">
        <f t="shared" si="141"/>
        <v>0.88685499482197327</v>
      </c>
      <c r="AP262" s="116">
        <f t="shared" si="142"/>
        <v>-396965657</v>
      </c>
      <c r="AQ262" s="116">
        <f t="shared" si="143"/>
        <v>-284702848</v>
      </c>
      <c r="AR262" s="116">
        <f t="shared" si="144"/>
        <v>-18860000</v>
      </c>
      <c r="AS262" s="116">
        <f t="shared" si="145"/>
        <v>-700528505</v>
      </c>
    </row>
    <row r="263" spans="1:45">
      <c r="A263" s="116" t="s">
        <v>119</v>
      </c>
      <c r="B263" s="370">
        <v>0</v>
      </c>
      <c r="C263" s="370"/>
      <c r="D263" s="370"/>
      <c r="E263" s="116">
        <f t="shared" si="118"/>
        <v>0</v>
      </c>
      <c r="F263" s="116">
        <f t="shared" si="119"/>
        <v>0</v>
      </c>
      <c r="G263" s="116">
        <f t="shared" si="120"/>
        <v>0</v>
      </c>
      <c r="H263" s="116">
        <f t="shared" si="121"/>
        <v>0</v>
      </c>
      <c r="I263" s="116">
        <f t="shared" si="147"/>
        <v>0</v>
      </c>
      <c r="J263" s="117"/>
      <c r="K263" s="117"/>
      <c r="L263" s="117"/>
      <c r="M263" s="116">
        <f t="shared" si="122"/>
        <v>0</v>
      </c>
      <c r="N263" s="117"/>
      <c r="O263" s="117"/>
      <c r="P263" s="117"/>
      <c r="Q263" s="116">
        <f t="shared" si="123"/>
        <v>0</v>
      </c>
      <c r="R263" s="116">
        <f t="shared" si="124"/>
        <v>0</v>
      </c>
      <c r="S263" s="116">
        <f t="shared" si="125"/>
        <v>0</v>
      </c>
      <c r="T263" s="116">
        <f t="shared" si="126"/>
        <v>0</v>
      </c>
      <c r="U263" s="116">
        <f t="shared" si="127"/>
        <v>0</v>
      </c>
      <c r="V263" s="117"/>
      <c r="W263" s="117"/>
      <c r="X263" s="117"/>
      <c r="Y263" s="116">
        <f t="shared" si="128"/>
        <v>0</v>
      </c>
      <c r="Z263" s="117"/>
      <c r="AA263" s="117"/>
      <c r="AB263" s="117"/>
      <c r="AC263" s="116">
        <f t="shared" si="129"/>
        <v>0</v>
      </c>
      <c r="AD263" s="116">
        <f t="shared" si="130"/>
        <v>0</v>
      </c>
      <c r="AE263" s="116">
        <f t="shared" si="131"/>
        <v>0</v>
      </c>
      <c r="AF263" s="116">
        <f t="shared" si="132"/>
        <v>0</v>
      </c>
      <c r="AG263" s="116">
        <f t="shared" si="133"/>
        <v>0</v>
      </c>
      <c r="AH263" s="116">
        <f t="shared" si="134"/>
        <v>0</v>
      </c>
      <c r="AI263" s="116">
        <f t="shared" si="135"/>
        <v>0</v>
      </c>
      <c r="AJ263" s="116">
        <f t="shared" si="136"/>
        <v>0</v>
      </c>
      <c r="AK263" s="116">
        <f t="shared" si="137"/>
        <v>0</v>
      </c>
      <c r="AL263" s="75" t="str">
        <f t="shared" si="138"/>
        <v xml:space="preserve"> </v>
      </c>
      <c r="AM263" s="75" t="str">
        <f t="shared" si="139"/>
        <v xml:space="preserve"> </v>
      </c>
      <c r="AN263" s="75" t="str">
        <f t="shared" si="140"/>
        <v xml:space="preserve"> </v>
      </c>
      <c r="AO263" s="75" t="str">
        <f t="shared" si="141"/>
        <v xml:space="preserve"> </v>
      </c>
      <c r="AP263" s="116">
        <f t="shared" si="142"/>
        <v>0</v>
      </c>
      <c r="AQ263" s="116">
        <f t="shared" si="143"/>
        <v>0</v>
      </c>
      <c r="AR263" s="116">
        <f t="shared" si="144"/>
        <v>0</v>
      </c>
      <c r="AS263" s="116">
        <f t="shared" si="145"/>
        <v>0</v>
      </c>
    </row>
    <row r="264" spans="1:45" ht="38.25">
      <c r="A264" s="132" t="s">
        <v>182</v>
      </c>
      <c r="B264" s="370">
        <v>195125</v>
      </c>
      <c r="C264" s="370">
        <v>55235</v>
      </c>
      <c r="D264" s="370"/>
      <c r="E264" s="116">
        <f t="shared" si="118"/>
        <v>250360</v>
      </c>
      <c r="F264" s="116">
        <f t="shared" si="119"/>
        <v>195125000</v>
      </c>
      <c r="G264" s="116">
        <f t="shared" si="120"/>
        <v>55235000</v>
      </c>
      <c r="H264" s="116">
        <f t="shared" si="121"/>
        <v>0</v>
      </c>
      <c r="I264" s="116">
        <f t="shared" si="147"/>
        <v>250360000</v>
      </c>
      <c r="J264" s="117">
        <f>+'CY-CHD''S (ALL FUNDS)'!F848</f>
        <v>0</v>
      </c>
      <c r="K264" s="117">
        <f>+'CY-CHD''S (ALL FUNDS)'!G848</f>
        <v>0</v>
      </c>
      <c r="L264" s="117">
        <f>+'CY-CHD''S (ALL FUNDS)'!H848</f>
        <v>0</v>
      </c>
      <c r="M264" s="116">
        <f t="shared" si="122"/>
        <v>0</v>
      </c>
      <c r="N264" s="117">
        <f>+'CY-CHD''S (ALL FUNDS)'!F856</f>
        <v>0</v>
      </c>
      <c r="O264" s="117">
        <f>+'CY-CHD''S (ALL FUNDS)'!G856</f>
        <v>126692239.5</v>
      </c>
      <c r="P264" s="117">
        <f>+'CY-CHD''S (ALL FUNDS)'!H856</f>
        <v>677433000</v>
      </c>
      <c r="Q264" s="116">
        <f t="shared" si="123"/>
        <v>804125239.5</v>
      </c>
      <c r="R264" s="116">
        <f t="shared" si="124"/>
        <v>0</v>
      </c>
      <c r="S264" s="116">
        <f t="shared" si="125"/>
        <v>126692239.5</v>
      </c>
      <c r="T264" s="116">
        <f t="shared" si="126"/>
        <v>677433000</v>
      </c>
      <c r="U264" s="116">
        <f t="shared" si="127"/>
        <v>804125239.5</v>
      </c>
      <c r="V264" s="117">
        <f>+'CY-CHD''S (ALL FUNDS)'!J848</f>
        <v>0</v>
      </c>
      <c r="W264" s="117">
        <f>+'CY-CHD''S (ALL FUNDS)'!K848</f>
        <v>0</v>
      </c>
      <c r="X264" s="117">
        <f>+'CY-CHD''S (ALL FUNDS)'!L848</f>
        <v>0</v>
      </c>
      <c r="Y264" s="116">
        <f t="shared" si="128"/>
        <v>0</v>
      </c>
      <c r="Z264" s="117">
        <f>+'CY-CHD''S (ALL FUNDS)'!J856</f>
        <v>0</v>
      </c>
      <c r="AA264" s="117">
        <f>+'CY-CHD''S (ALL FUNDS)'!K856</f>
        <v>51186358.270000003</v>
      </c>
      <c r="AB264" s="117">
        <f>+'CY-CHD''S (ALL FUNDS)'!L856</f>
        <v>352809095.25</v>
      </c>
      <c r="AC264" s="116">
        <f t="shared" si="129"/>
        <v>403995453.51999998</v>
      </c>
      <c r="AD264" s="116">
        <f t="shared" si="130"/>
        <v>0</v>
      </c>
      <c r="AE264" s="116">
        <f t="shared" si="131"/>
        <v>51186358.270000003</v>
      </c>
      <c r="AF264" s="116">
        <f t="shared" si="132"/>
        <v>352809095.25</v>
      </c>
      <c r="AG264" s="116">
        <f t="shared" si="133"/>
        <v>403995453.51999998</v>
      </c>
      <c r="AH264" s="116">
        <f t="shared" si="134"/>
        <v>0</v>
      </c>
      <c r="AI264" s="116">
        <f t="shared" si="135"/>
        <v>75505881.229999989</v>
      </c>
      <c r="AJ264" s="116">
        <f t="shared" si="136"/>
        <v>324623904.75</v>
      </c>
      <c r="AK264" s="116">
        <f t="shared" si="137"/>
        <v>400129785.98000002</v>
      </c>
      <c r="AL264" s="75" t="str">
        <f t="shared" si="138"/>
        <v xml:space="preserve"> </v>
      </c>
      <c r="AM264" s="75">
        <f t="shared" si="139"/>
        <v>0.40402126027616714</v>
      </c>
      <c r="AN264" s="75">
        <f t="shared" si="140"/>
        <v>0.52080293586229187</v>
      </c>
      <c r="AO264" s="75">
        <f t="shared" si="141"/>
        <v>0.5024036476845346</v>
      </c>
      <c r="AP264" s="116">
        <f t="shared" si="142"/>
        <v>195125000</v>
      </c>
      <c r="AQ264" s="116">
        <f t="shared" si="143"/>
        <v>55235000</v>
      </c>
      <c r="AR264" s="116">
        <f t="shared" si="144"/>
        <v>0</v>
      </c>
      <c r="AS264" s="116">
        <f t="shared" si="145"/>
        <v>250360000</v>
      </c>
    </row>
    <row r="265" spans="1:45" ht="38.25">
      <c r="A265" s="132" t="s">
        <v>183</v>
      </c>
      <c r="B265" s="370">
        <v>90071</v>
      </c>
      <c r="C265" s="370">
        <v>33423</v>
      </c>
      <c r="D265" s="370"/>
      <c r="E265" s="116">
        <f t="shared" si="118"/>
        <v>123494</v>
      </c>
      <c r="F265" s="116">
        <f t="shared" si="119"/>
        <v>90071000</v>
      </c>
      <c r="G265" s="116">
        <f t="shared" si="120"/>
        <v>33423000</v>
      </c>
      <c r="H265" s="116">
        <f t="shared" si="121"/>
        <v>0</v>
      </c>
      <c r="I265" s="116">
        <f t="shared" si="147"/>
        <v>123494000</v>
      </c>
      <c r="J265" s="117">
        <f>+'CY-CHD''S (ALL FUNDS)'!F860</f>
        <v>9251000</v>
      </c>
      <c r="K265" s="117">
        <f>+'CY-CHD''S (ALL FUNDS)'!G860</f>
        <v>0</v>
      </c>
      <c r="L265" s="117">
        <f>+'CY-CHD''S (ALL FUNDS)'!H860</f>
        <v>0</v>
      </c>
      <c r="M265" s="116">
        <f t="shared" si="122"/>
        <v>9251000</v>
      </c>
      <c r="N265" s="117">
        <f>+'CY-CHD''S (ALL FUNDS)'!F868</f>
        <v>0</v>
      </c>
      <c r="O265" s="117">
        <f>+'CY-CHD''S (ALL FUNDS)'!G868</f>
        <v>0</v>
      </c>
      <c r="P265" s="117">
        <f>+'CY-CHD''S (ALL FUNDS)'!H868</f>
        <v>0</v>
      </c>
      <c r="Q265" s="116">
        <f t="shared" si="123"/>
        <v>0</v>
      </c>
      <c r="R265" s="116">
        <f t="shared" si="124"/>
        <v>9251000</v>
      </c>
      <c r="S265" s="116">
        <f t="shared" si="125"/>
        <v>0</v>
      </c>
      <c r="T265" s="116">
        <f t="shared" si="126"/>
        <v>0</v>
      </c>
      <c r="U265" s="116">
        <f t="shared" si="127"/>
        <v>9251000</v>
      </c>
      <c r="V265" s="117">
        <f>+'CY-CHD''S (ALL FUNDS)'!J860</f>
        <v>8954421.6999999993</v>
      </c>
      <c r="W265" s="117">
        <f>+'CY-CHD''S (ALL FUNDS)'!K860</f>
        <v>0</v>
      </c>
      <c r="X265" s="117">
        <f>+'CY-CHD''S (ALL FUNDS)'!L860</f>
        <v>0</v>
      </c>
      <c r="Y265" s="116">
        <f t="shared" si="128"/>
        <v>8954421.6999999993</v>
      </c>
      <c r="Z265" s="117">
        <f>+'CY-CHD''S (ALL FUNDS)'!J868</f>
        <v>0</v>
      </c>
      <c r="AA265" s="117">
        <f>+'CY-CHD''S (ALL FUNDS)'!K868</f>
        <v>0</v>
      </c>
      <c r="AB265" s="117">
        <f>+'CY-CHD''S (ALL FUNDS)'!L868</f>
        <v>0</v>
      </c>
      <c r="AC265" s="116">
        <f t="shared" si="129"/>
        <v>0</v>
      </c>
      <c r="AD265" s="116">
        <f t="shared" si="130"/>
        <v>8954421.6999999993</v>
      </c>
      <c r="AE265" s="116">
        <f t="shared" si="131"/>
        <v>0</v>
      </c>
      <c r="AF265" s="116">
        <f t="shared" si="132"/>
        <v>0</v>
      </c>
      <c r="AG265" s="116">
        <f t="shared" si="133"/>
        <v>8954421.6999999993</v>
      </c>
      <c r="AH265" s="116">
        <f t="shared" si="134"/>
        <v>296578.30000000075</v>
      </c>
      <c r="AI265" s="116">
        <f t="shared" si="135"/>
        <v>0</v>
      </c>
      <c r="AJ265" s="116">
        <f t="shared" si="136"/>
        <v>0</v>
      </c>
      <c r="AK265" s="116">
        <f t="shared" si="137"/>
        <v>296578.30000000075</v>
      </c>
      <c r="AL265" s="75">
        <f t="shared" si="138"/>
        <v>0.96794094692465671</v>
      </c>
      <c r="AM265" s="75" t="str">
        <f t="shared" si="139"/>
        <v xml:space="preserve"> </v>
      </c>
      <c r="AN265" s="75" t="str">
        <f t="shared" si="140"/>
        <v xml:space="preserve"> </v>
      </c>
      <c r="AO265" s="75">
        <f t="shared" si="141"/>
        <v>0.96794094692465671</v>
      </c>
      <c r="AP265" s="116">
        <f t="shared" si="142"/>
        <v>80820000</v>
      </c>
      <c r="AQ265" s="116">
        <f t="shared" si="143"/>
        <v>33423000</v>
      </c>
      <c r="AR265" s="116">
        <f t="shared" si="144"/>
        <v>0</v>
      </c>
      <c r="AS265" s="116">
        <f t="shared" si="145"/>
        <v>114243000</v>
      </c>
    </row>
    <row r="266" spans="1:45">
      <c r="A266" s="122"/>
      <c r="B266" s="370"/>
      <c r="C266" s="370"/>
      <c r="D266" s="370"/>
      <c r="E266" s="116">
        <f t="shared" si="118"/>
        <v>0</v>
      </c>
      <c r="F266" s="116"/>
      <c r="G266" s="116"/>
      <c r="H266" s="116"/>
      <c r="I266" s="116">
        <f t="shared" si="147"/>
        <v>0</v>
      </c>
      <c r="J266" s="117"/>
      <c r="K266" s="117"/>
      <c r="L266" s="117"/>
      <c r="M266" s="116">
        <f t="shared" si="122"/>
        <v>0</v>
      </c>
      <c r="N266" s="117"/>
      <c r="O266" s="117"/>
      <c r="P266" s="117"/>
      <c r="Q266" s="116">
        <f t="shared" si="123"/>
        <v>0</v>
      </c>
      <c r="R266" s="116">
        <f t="shared" si="124"/>
        <v>0</v>
      </c>
      <c r="S266" s="116">
        <f t="shared" si="125"/>
        <v>0</v>
      </c>
      <c r="T266" s="116">
        <f t="shared" si="126"/>
        <v>0</v>
      </c>
      <c r="U266" s="116">
        <f t="shared" si="127"/>
        <v>0</v>
      </c>
      <c r="V266" s="117"/>
      <c r="W266" s="117"/>
      <c r="X266" s="117"/>
      <c r="Y266" s="116">
        <f t="shared" si="128"/>
        <v>0</v>
      </c>
      <c r="Z266" s="117"/>
      <c r="AA266" s="117"/>
      <c r="AB266" s="117"/>
      <c r="AC266" s="116">
        <f t="shared" si="129"/>
        <v>0</v>
      </c>
      <c r="AD266" s="116">
        <f t="shared" si="130"/>
        <v>0</v>
      </c>
      <c r="AE266" s="116">
        <f t="shared" si="131"/>
        <v>0</v>
      </c>
      <c r="AF266" s="116">
        <f t="shared" si="132"/>
        <v>0</v>
      </c>
      <c r="AG266" s="116">
        <f t="shared" si="133"/>
        <v>0</v>
      </c>
      <c r="AH266" s="116">
        <f t="shared" si="134"/>
        <v>0</v>
      </c>
      <c r="AI266" s="116">
        <f t="shared" si="135"/>
        <v>0</v>
      </c>
      <c r="AJ266" s="116">
        <f t="shared" si="136"/>
        <v>0</v>
      </c>
      <c r="AK266" s="116">
        <f t="shared" si="137"/>
        <v>0</v>
      </c>
      <c r="AL266" s="75" t="str">
        <f t="shared" si="138"/>
        <v xml:space="preserve"> </v>
      </c>
      <c r="AM266" s="75" t="str">
        <f t="shared" si="139"/>
        <v xml:space="preserve"> </v>
      </c>
      <c r="AN266" s="75" t="str">
        <f t="shared" si="140"/>
        <v xml:space="preserve"> </v>
      </c>
      <c r="AO266" s="75" t="str">
        <f t="shared" si="141"/>
        <v xml:space="preserve"> </v>
      </c>
      <c r="AP266" s="116">
        <f t="shared" si="142"/>
        <v>0</v>
      </c>
      <c r="AQ266" s="116">
        <f t="shared" si="143"/>
        <v>0</v>
      </c>
      <c r="AR266" s="116">
        <f t="shared" si="144"/>
        <v>0</v>
      </c>
      <c r="AS266" s="116">
        <f t="shared" si="145"/>
        <v>0</v>
      </c>
    </row>
    <row r="267" spans="1:45" s="127" customFormat="1">
      <c r="A267" s="134" t="s">
        <v>184</v>
      </c>
      <c r="B267" s="381">
        <f>SUM(B268:B273)</f>
        <v>171084</v>
      </c>
      <c r="C267" s="381">
        <f>SUM(C268:C273)</f>
        <v>85773</v>
      </c>
      <c r="D267" s="381">
        <f>SUM(D268:D273)</f>
        <v>0</v>
      </c>
      <c r="E267" s="116">
        <f t="shared" ref="E267:E306" si="153">+D267+C267+B267</f>
        <v>256857</v>
      </c>
      <c r="F267" s="126">
        <f>SUM(F268:F273)</f>
        <v>171084000</v>
      </c>
      <c r="G267" s="126">
        <f t="shared" ref="G267:AK267" si="154">SUM(G268:G273)</f>
        <v>85773000</v>
      </c>
      <c r="H267" s="126">
        <f t="shared" si="154"/>
        <v>0</v>
      </c>
      <c r="I267" s="126">
        <f t="shared" si="154"/>
        <v>256857000</v>
      </c>
      <c r="J267" s="126">
        <f t="shared" si="154"/>
        <v>279378189</v>
      </c>
      <c r="K267" s="126">
        <f t="shared" si="154"/>
        <v>251454704.5</v>
      </c>
      <c r="L267" s="126">
        <f t="shared" si="154"/>
        <v>677433000</v>
      </c>
      <c r="M267" s="126">
        <f t="shared" si="154"/>
        <v>1208265893.5</v>
      </c>
      <c r="N267" s="126">
        <f t="shared" si="154"/>
        <v>0</v>
      </c>
      <c r="O267" s="126">
        <f t="shared" si="154"/>
        <v>2070000</v>
      </c>
      <c r="P267" s="126">
        <f t="shared" si="154"/>
        <v>0</v>
      </c>
      <c r="Q267" s="126">
        <f t="shared" si="154"/>
        <v>2070000</v>
      </c>
      <c r="R267" s="126">
        <f t="shared" si="154"/>
        <v>279378189</v>
      </c>
      <c r="S267" s="126">
        <f t="shared" si="154"/>
        <v>253524704.5</v>
      </c>
      <c r="T267" s="126">
        <f t="shared" si="154"/>
        <v>677433000</v>
      </c>
      <c r="U267" s="126">
        <f t="shared" si="154"/>
        <v>1210335893.5</v>
      </c>
      <c r="V267" s="126">
        <f t="shared" si="154"/>
        <v>278945891.64999998</v>
      </c>
      <c r="W267" s="126">
        <f t="shared" si="154"/>
        <v>169809901.85000002</v>
      </c>
      <c r="X267" s="126">
        <f t="shared" si="154"/>
        <v>352809095.25</v>
      </c>
      <c r="Y267" s="126">
        <f t="shared" si="154"/>
        <v>801564888.75</v>
      </c>
      <c r="Z267" s="126">
        <f t="shared" si="154"/>
        <v>0</v>
      </c>
      <c r="AA267" s="126">
        <f t="shared" si="154"/>
        <v>940000</v>
      </c>
      <c r="AB267" s="126">
        <f t="shared" si="154"/>
        <v>0</v>
      </c>
      <c r="AC267" s="126">
        <f t="shared" si="154"/>
        <v>940000</v>
      </c>
      <c r="AD267" s="126">
        <f t="shared" si="154"/>
        <v>278945891.64999998</v>
      </c>
      <c r="AE267" s="126">
        <f t="shared" si="154"/>
        <v>170749901.85000002</v>
      </c>
      <c r="AF267" s="126">
        <f t="shared" si="154"/>
        <v>352809095.25</v>
      </c>
      <c r="AG267" s="126">
        <f t="shared" si="154"/>
        <v>802504888.75</v>
      </c>
      <c r="AH267" s="126">
        <f t="shared" si="154"/>
        <v>432297.3500000108</v>
      </c>
      <c r="AI267" s="126">
        <f t="shared" si="154"/>
        <v>82774802.649999976</v>
      </c>
      <c r="AJ267" s="126">
        <f t="shared" si="154"/>
        <v>324623904.75</v>
      </c>
      <c r="AK267" s="126">
        <f t="shared" si="154"/>
        <v>407831004.75</v>
      </c>
      <c r="AL267" s="75">
        <f t="shared" si="138"/>
        <v>0.99845264459782135</v>
      </c>
      <c r="AM267" s="75">
        <f t="shared" si="139"/>
        <v>0.67350399712230025</v>
      </c>
      <c r="AN267" s="75">
        <f t="shared" si="140"/>
        <v>0.52080293586229187</v>
      </c>
      <c r="AO267" s="75">
        <f t="shared" si="141"/>
        <v>0.66304312138455146</v>
      </c>
      <c r="AP267" s="116">
        <f t="shared" si="142"/>
        <v>-108294189</v>
      </c>
      <c r="AQ267" s="116">
        <f t="shared" si="143"/>
        <v>-165681704.5</v>
      </c>
      <c r="AR267" s="116">
        <f t="shared" si="144"/>
        <v>-677433000</v>
      </c>
      <c r="AS267" s="116">
        <f t="shared" si="145"/>
        <v>-951408893.5</v>
      </c>
    </row>
    <row r="268" spans="1:45" ht="25.5">
      <c r="A268" s="121" t="s">
        <v>116</v>
      </c>
      <c r="B268" s="370">
        <v>28377</v>
      </c>
      <c r="C268" s="370">
        <v>8634</v>
      </c>
      <c r="D268" s="370"/>
      <c r="E268" s="116">
        <f t="shared" si="153"/>
        <v>37011</v>
      </c>
      <c r="F268" s="116">
        <f t="shared" ref="F268:F300" si="155">+B268*1000</f>
        <v>28377000</v>
      </c>
      <c r="G268" s="116">
        <f t="shared" ref="G268:G300" si="156">+C268*1000</f>
        <v>8634000</v>
      </c>
      <c r="H268" s="116">
        <f t="shared" ref="H268:H300" si="157">+D268*1000</f>
        <v>0</v>
      </c>
      <c r="I268" s="116">
        <f t="shared" si="147"/>
        <v>37011000</v>
      </c>
      <c r="J268" s="117">
        <f>+'CY-CHD''S (ALL FUNDS)'!F875</f>
        <v>12350972</v>
      </c>
      <c r="K268" s="117">
        <f>+'CY-CHD''S (ALL FUNDS)'!G875</f>
        <v>0</v>
      </c>
      <c r="L268" s="117">
        <f>+'CY-CHD''S (ALL FUNDS)'!H875</f>
        <v>0</v>
      </c>
      <c r="M268" s="116">
        <f t="shared" ref="M268:M306" si="158">SUM(J268:L268)</f>
        <v>12350972</v>
      </c>
      <c r="N268" s="117"/>
      <c r="O268" s="117"/>
      <c r="P268" s="117"/>
      <c r="Q268" s="116">
        <f t="shared" ref="Q268:Q306" si="159">SUM(N268:P268)</f>
        <v>0</v>
      </c>
      <c r="R268" s="116">
        <f t="shared" ref="R268:R306" si="160">+N268+J268</f>
        <v>12350972</v>
      </c>
      <c r="S268" s="116">
        <f t="shared" ref="S268:S306" si="161">+O268+K268</f>
        <v>0</v>
      </c>
      <c r="T268" s="116">
        <f t="shared" ref="T268:T306" si="162">+P268+L268</f>
        <v>0</v>
      </c>
      <c r="U268" s="116">
        <f t="shared" ref="U268:U306" si="163">SUM(R268:T268)</f>
        <v>12350972</v>
      </c>
      <c r="V268" s="117">
        <f>+'CY-CHD''S (ALL FUNDS)'!J875</f>
        <v>11986145.380000001</v>
      </c>
      <c r="W268" s="117">
        <f>+'CY-CHD''S (ALL FUNDS)'!K875</f>
        <v>0</v>
      </c>
      <c r="X268" s="117">
        <f>+'CY-CHD''S (ALL FUNDS)'!L875</f>
        <v>0</v>
      </c>
      <c r="Y268" s="116">
        <f t="shared" ref="Y268:Y306" si="164">SUM(V268:X268)</f>
        <v>11986145.380000001</v>
      </c>
      <c r="Z268" s="117"/>
      <c r="AA268" s="117"/>
      <c r="AB268" s="117"/>
      <c r="AC268" s="116">
        <f t="shared" ref="AC268:AC306" si="165">SUM(Z268:AB268)</f>
        <v>0</v>
      </c>
      <c r="AD268" s="116">
        <f t="shared" ref="AD268:AD306" si="166">+V268+Z268</f>
        <v>11986145.380000001</v>
      </c>
      <c r="AE268" s="116">
        <f t="shared" ref="AE268:AE306" si="167">+W268+AA268</f>
        <v>0</v>
      </c>
      <c r="AF268" s="116">
        <f t="shared" ref="AF268:AF306" si="168">+X268+AB268</f>
        <v>0</v>
      </c>
      <c r="AG268" s="116">
        <f t="shared" ref="AG268:AG306" si="169">SUM(AD268:AF268)</f>
        <v>11986145.380000001</v>
      </c>
      <c r="AH268" s="116">
        <f t="shared" ref="AH268:AH306" si="170">+R268-AD268</f>
        <v>364826.61999999918</v>
      </c>
      <c r="AI268" s="116">
        <f t="shared" ref="AI268:AI306" si="171">+S268-AE268</f>
        <v>0</v>
      </c>
      <c r="AJ268" s="116">
        <f t="shared" ref="AJ268:AJ306" si="172">+T268-AF268</f>
        <v>0</v>
      </c>
      <c r="AK268" s="116">
        <f t="shared" ref="AK268:AK306" si="173">SUM(AH268:AJ268)</f>
        <v>364826.61999999918</v>
      </c>
      <c r="AL268" s="75">
        <f t="shared" ref="AL268:AL306" si="174">IF(R268=0," ",AD268/R268)</f>
        <v>0.97046170779109542</v>
      </c>
      <c r="AM268" s="75" t="str">
        <f t="shared" ref="AM268:AM306" si="175">IF(S268=0," ",AE268/S268)</f>
        <v xml:space="preserve"> </v>
      </c>
      <c r="AN268" s="75" t="str">
        <f t="shared" ref="AN268:AN306" si="176">IF(T268=0," ",AF268/T268)</f>
        <v xml:space="preserve"> </v>
      </c>
      <c r="AO268" s="75">
        <f t="shared" ref="AO268:AO306" si="177">IF(U268=0," ",AG268/U268)</f>
        <v>0.97046170779109542</v>
      </c>
      <c r="AP268" s="116">
        <f t="shared" ref="AP268:AP306" si="178">+F268-J268</f>
        <v>16026028</v>
      </c>
      <c r="AQ268" s="116">
        <f t="shared" ref="AQ268:AQ306" si="179">+G268-K268</f>
        <v>8634000</v>
      </c>
      <c r="AR268" s="116">
        <f t="shared" ref="AR268:AR306" si="180">+H268-L268</f>
        <v>0</v>
      </c>
      <c r="AS268" s="116">
        <f t="shared" ref="AS268:AS306" si="181">SUM(AP268:AR268)</f>
        <v>24660028</v>
      </c>
    </row>
    <row r="269" spans="1:45">
      <c r="A269" s="116" t="s">
        <v>117</v>
      </c>
      <c r="B269" s="370">
        <v>1252</v>
      </c>
      <c r="C269" s="370">
        <v>6109</v>
      </c>
      <c r="D269" s="370"/>
      <c r="E269" s="116">
        <f t="shared" si="153"/>
        <v>7361</v>
      </c>
      <c r="F269" s="116">
        <f t="shared" si="155"/>
        <v>1252000</v>
      </c>
      <c r="G269" s="116">
        <f t="shared" si="156"/>
        <v>6109000</v>
      </c>
      <c r="H269" s="116">
        <f t="shared" si="157"/>
        <v>0</v>
      </c>
      <c r="I269" s="116">
        <f t="shared" si="147"/>
        <v>7361000</v>
      </c>
      <c r="J269" s="117">
        <f>+'CY-CHD''S (ALL FUNDS)'!F876</f>
        <v>24828608</v>
      </c>
      <c r="K269" s="117">
        <f>+'CY-CHD''S (ALL FUNDS)'!G876</f>
        <v>18500000</v>
      </c>
      <c r="L269" s="117">
        <f>+'CY-CHD''S (ALL FUNDS)'!H876</f>
        <v>0</v>
      </c>
      <c r="M269" s="116">
        <f t="shared" si="158"/>
        <v>43328608</v>
      </c>
      <c r="N269" s="117"/>
      <c r="O269" s="117"/>
      <c r="P269" s="117"/>
      <c r="Q269" s="116">
        <f t="shared" si="159"/>
        <v>0</v>
      </c>
      <c r="R269" s="116">
        <f t="shared" si="160"/>
        <v>24828608</v>
      </c>
      <c r="S269" s="116">
        <f t="shared" si="161"/>
        <v>18500000</v>
      </c>
      <c r="T269" s="116">
        <f t="shared" si="162"/>
        <v>0</v>
      </c>
      <c r="U269" s="116">
        <f t="shared" si="163"/>
        <v>43328608</v>
      </c>
      <c r="V269" s="117">
        <f>+'CY-CHD''S (ALL FUNDS)'!J876</f>
        <v>24828605.280000001</v>
      </c>
      <c r="W269" s="117">
        <f>+'CY-CHD''S (ALL FUNDS)'!K876</f>
        <v>15997896</v>
      </c>
      <c r="X269" s="117">
        <f>+'CY-CHD''S (ALL FUNDS)'!L876</f>
        <v>0</v>
      </c>
      <c r="Y269" s="116">
        <f t="shared" si="164"/>
        <v>40826501.280000001</v>
      </c>
      <c r="Z269" s="117"/>
      <c r="AA269" s="117"/>
      <c r="AB269" s="117"/>
      <c r="AC269" s="116">
        <f t="shared" si="165"/>
        <v>0</v>
      </c>
      <c r="AD269" s="116">
        <f t="shared" si="166"/>
        <v>24828605.280000001</v>
      </c>
      <c r="AE269" s="116">
        <f t="shared" si="167"/>
        <v>15997896</v>
      </c>
      <c r="AF269" s="116">
        <f t="shared" si="168"/>
        <v>0</v>
      </c>
      <c r="AG269" s="116">
        <f t="shared" si="169"/>
        <v>40826501.280000001</v>
      </c>
      <c r="AH269" s="116">
        <f t="shared" si="170"/>
        <v>2.7199999988079071</v>
      </c>
      <c r="AI269" s="116">
        <f t="shared" si="171"/>
        <v>2502104</v>
      </c>
      <c r="AJ269" s="116">
        <f t="shared" si="172"/>
        <v>0</v>
      </c>
      <c r="AK269" s="116">
        <f t="shared" si="173"/>
        <v>2502106.7199999988</v>
      </c>
      <c r="AL269" s="75">
        <f t="shared" si="174"/>
        <v>0.9999998904489531</v>
      </c>
      <c r="AM269" s="75">
        <f t="shared" si="175"/>
        <v>0.86475113513513513</v>
      </c>
      <c r="AN269" s="75" t="str">
        <f t="shared" si="176"/>
        <v xml:space="preserve"> </v>
      </c>
      <c r="AO269" s="75">
        <f t="shared" si="177"/>
        <v>0.94225277857991652</v>
      </c>
      <c r="AP269" s="116">
        <f t="shared" si="178"/>
        <v>-23576608</v>
      </c>
      <c r="AQ269" s="116">
        <f t="shared" si="179"/>
        <v>-12391000</v>
      </c>
      <c r="AR269" s="116">
        <f t="shared" si="180"/>
        <v>0</v>
      </c>
      <c r="AS269" s="116">
        <f t="shared" si="181"/>
        <v>-35967608</v>
      </c>
    </row>
    <row r="270" spans="1:45" ht="38.25">
      <c r="A270" s="121" t="s">
        <v>118</v>
      </c>
      <c r="B270" s="370">
        <v>36972</v>
      </c>
      <c r="C270" s="370">
        <v>29896</v>
      </c>
      <c r="D270" s="370"/>
      <c r="E270" s="116">
        <f t="shared" si="153"/>
        <v>66868</v>
      </c>
      <c r="F270" s="116">
        <f t="shared" si="155"/>
        <v>36972000</v>
      </c>
      <c r="G270" s="116">
        <f t="shared" si="156"/>
        <v>29896000</v>
      </c>
      <c r="H270" s="116">
        <f t="shared" si="157"/>
        <v>0</v>
      </c>
      <c r="I270" s="116">
        <f t="shared" si="147"/>
        <v>66868000</v>
      </c>
      <c r="J270" s="117">
        <f>+'CY-CHD''S (ALL FUNDS)'!F877</f>
        <v>23474986</v>
      </c>
      <c r="K270" s="117">
        <f>+'CY-CHD''S (ALL FUNDS)'!G877</f>
        <v>0</v>
      </c>
      <c r="L270" s="117">
        <f>+'CY-CHD''S (ALL FUNDS)'!H877</f>
        <v>0</v>
      </c>
      <c r="M270" s="116">
        <f t="shared" si="158"/>
        <v>23474986</v>
      </c>
      <c r="N270" s="117">
        <f>+'CY-CHD''S (ALL FUNDS)'!F885</f>
        <v>0</v>
      </c>
      <c r="O270" s="117">
        <f>+'CY-CHD''S (ALL FUNDS)'!G885</f>
        <v>2070000</v>
      </c>
      <c r="P270" s="117">
        <f>+'CY-CHD''S (ALL FUNDS)'!H885</f>
        <v>0</v>
      </c>
      <c r="Q270" s="116">
        <f t="shared" si="159"/>
        <v>2070000</v>
      </c>
      <c r="R270" s="116">
        <f t="shared" si="160"/>
        <v>23474986</v>
      </c>
      <c r="S270" s="116">
        <f t="shared" si="161"/>
        <v>2070000</v>
      </c>
      <c r="T270" s="116">
        <f t="shared" si="162"/>
        <v>0</v>
      </c>
      <c r="U270" s="116">
        <f t="shared" si="163"/>
        <v>25544986</v>
      </c>
      <c r="V270" s="117">
        <f>+'CY-CHD''S (ALL FUNDS)'!J877</f>
        <v>23474986</v>
      </c>
      <c r="W270" s="117">
        <f>+'CY-CHD''S (ALL FUNDS)'!K877</f>
        <v>0</v>
      </c>
      <c r="X270" s="117">
        <f>+'CY-CHD''S (ALL FUNDS)'!L877</f>
        <v>0</v>
      </c>
      <c r="Y270" s="116">
        <f t="shared" si="164"/>
        <v>23474986</v>
      </c>
      <c r="Z270" s="117">
        <f>+'CY-CHD''S (ALL FUNDS)'!J885</f>
        <v>0</v>
      </c>
      <c r="AA270" s="117">
        <f>+'CY-CHD''S (ALL FUNDS)'!K885</f>
        <v>940000</v>
      </c>
      <c r="AB270" s="117">
        <f>+'CY-CHD''S (ALL FUNDS)'!L885</f>
        <v>0</v>
      </c>
      <c r="AC270" s="116">
        <f t="shared" si="165"/>
        <v>940000</v>
      </c>
      <c r="AD270" s="116">
        <f t="shared" si="166"/>
        <v>23474986</v>
      </c>
      <c r="AE270" s="116">
        <f t="shared" si="167"/>
        <v>940000</v>
      </c>
      <c r="AF270" s="116">
        <f t="shared" si="168"/>
        <v>0</v>
      </c>
      <c r="AG270" s="116">
        <f t="shared" si="169"/>
        <v>24414986</v>
      </c>
      <c r="AH270" s="116">
        <f t="shared" si="170"/>
        <v>0</v>
      </c>
      <c r="AI270" s="116">
        <f t="shared" si="171"/>
        <v>1130000</v>
      </c>
      <c r="AJ270" s="116">
        <f t="shared" si="172"/>
        <v>0</v>
      </c>
      <c r="AK270" s="116">
        <f t="shared" si="173"/>
        <v>1130000</v>
      </c>
      <c r="AL270" s="75">
        <f t="shared" si="174"/>
        <v>1</v>
      </c>
      <c r="AM270" s="75">
        <f t="shared" si="175"/>
        <v>0.45410628019323673</v>
      </c>
      <c r="AN270" s="75" t="str">
        <f t="shared" si="176"/>
        <v xml:space="preserve"> </v>
      </c>
      <c r="AO270" s="75">
        <f t="shared" si="177"/>
        <v>0.9557643132002499</v>
      </c>
      <c r="AP270" s="116">
        <f t="shared" si="178"/>
        <v>13497014</v>
      </c>
      <c r="AQ270" s="116">
        <f t="shared" si="179"/>
        <v>29896000</v>
      </c>
      <c r="AR270" s="116">
        <f t="shared" si="180"/>
        <v>0</v>
      </c>
      <c r="AS270" s="116">
        <f t="shared" si="181"/>
        <v>43393014</v>
      </c>
    </row>
    <row r="271" spans="1:45">
      <c r="A271" s="116" t="s">
        <v>119</v>
      </c>
      <c r="B271" s="370">
        <v>0</v>
      </c>
      <c r="C271" s="370"/>
      <c r="D271" s="370"/>
      <c r="E271" s="116">
        <f t="shared" si="153"/>
        <v>0</v>
      </c>
      <c r="F271" s="116">
        <f t="shared" si="155"/>
        <v>0</v>
      </c>
      <c r="G271" s="116">
        <f t="shared" si="156"/>
        <v>0</v>
      </c>
      <c r="H271" s="116">
        <f t="shared" si="157"/>
        <v>0</v>
      </c>
      <c r="I271" s="116">
        <f t="shared" ref="I271:I304" si="182">SUM(F271:H271)</f>
        <v>0</v>
      </c>
      <c r="J271" s="117"/>
      <c r="K271" s="117"/>
      <c r="L271" s="117"/>
      <c r="M271" s="116">
        <f t="shared" si="158"/>
        <v>0</v>
      </c>
      <c r="N271" s="117"/>
      <c r="O271" s="117"/>
      <c r="P271" s="117"/>
      <c r="Q271" s="116">
        <f t="shared" si="159"/>
        <v>0</v>
      </c>
      <c r="R271" s="116">
        <f t="shared" si="160"/>
        <v>0</v>
      </c>
      <c r="S271" s="116">
        <f t="shared" si="161"/>
        <v>0</v>
      </c>
      <c r="T271" s="116">
        <f t="shared" si="162"/>
        <v>0</v>
      </c>
      <c r="U271" s="116">
        <f t="shared" si="163"/>
        <v>0</v>
      </c>
      <c r="V271" s="117"/>
      <c r="W271" s="117"/>
      <c r="X271" s="117"/>
      <c r="Y271" s="116">
        <f t="shared" si="164"/>
        <v>0</v>
      </c>
      <c r="Z271" s="117"/>
      <c r="AA271" s="117"/>
      <c r="AB271" s="117"/>
      <c r="AC271" s="116">
        <f t="shared" si="165"/>
        <v>0</v>
      </c>
      <c r="AD271" s="116">
        <f t="shared" si="166"/>
        <v>0</v>
      </c>
      <c r="AE271" s="116">
        <f t="shared" si="167"/>
        <v>0</v>
      </c>
      <c r="AF271" s="116">
        <f t="shared" si="168"/>
        <v>0</v>
      </c>
      <c r="AG271" s="116">
        <f t="shared" si="169"/>
        <v>0</v>
      </c>
      <c r="AH271" s="116">
        <f t="shared" si="170"/>
        <v>0</v>
      </c>
      <c r="AI271" s="116">
        <f t="shared" si="171"/>
        <v>0</v>
      </c>
      <c r="AJ271" s="116">
        <f t="shared" si="172"/>
        <v>0</v>
      </c>
      <c r="AK271" s="116">
        <f t="shared" si="173"/>
        <v>0</v>
      </c>
      <c r="AL271" s="75" t="str">
        <f t="shared" si="174"/>
        <v xml:space="preserve"> </v>
      </c>
      <c r="AM271" s="75" t="str">
        <f t="shared" si="175"/>
        <v xml:space="preserve"> </v>
      </c>
      <c r="AN271" s="75" t="str">
        <f t="shared" si="176"/>
        <v xml:space="preserve"> </v>
      </c>
      <c r="AO271" s="75" t="str">
        <f t="shared" si="177"/>
        <v xml:space="preserve"> </v>
      </c>
      <c r="AP271" s="116">
        <f t="shared" si="178"/>
        <v>0</v>
      </c>
      <c r="AQ271" s="116">
        <f t="shared" si="179"/>
        <v>0</v>
      </c>
      <c r="AR271" s="116">
        <f t="shared" si="180"/>
        <v>0</v>
      </c>
      <c r="AS271" s="116">
        <f t="shared" si="181"/>
        <v>0</v>
      </c>
    </row>
    <row r="272" spans="1:45" ht="25.5">
      <c r="A272" s="132" t="s">
        <v>185</v>
      </c>
      <c r="B272" s="370">
        <v>95976</v>
      </c>
      <c r="C272" s="370">
        <v>35593</v>
      </c>
      <c r="D272" s="370"/>
      <c r="E272" s="116">
        <f t="shared" si="153"/>
        <v>131569</v>
      </c>
      <c r="F272" s="116">
        <f t="shared" si="155"/>
        <v>95976000</v>
      </c>
      <c r="G272" s="116">
        <f t="shared" si="156"/>
        <v>35593000</v>
      </c>
      <c r="H272" s="116">
        <f t="shared" si="157"/>
        <v>0</v>
      </c>
      <c r="I272" s="116">
        <f t="shared" si="182"/>
        <v>131569000</v>
      </c>
      <c r="J272" s="117">
        <f>+'CY-CHD''S (ALL FUNDS)'!F890</f>
        <v>2844248</v>
      </c>
      <c r="K272" s="117">
        <f>+'CY-CHD''S (ALL FUNDS)'!G890</f>
        <v>300000</v>
      </c>
      <c r="L272" s="117">
        <f>+'CY-CHD''S (ALL FUNDS)'!H890</f>
        <v>0</v>
      </c>
      <c r="M272" s="116">
        <f t="shared" si="158"/>
        <v>3144248</v>
      </c>
      <c r="N272" s="117">
        <f>+'CY-CHD''S (ALL FUNDS)'!F898</f>
        <v>0</v>
      </c>
      <c r="O272" s="117">
        <f>+'CY-CHD''S (ALL FUNDS)'!G898</f>
        <v>0</v>
      </c>
      <c r="P272" s="117">
        <f>+'CY-CHD''S (ALL FUNDS)'!H898</f>
        <v>0</v>
      </c>
      <c r="Q272" s="116">
        <f t="shared" si="159"/>
        <v>0</v>
      </c>
      <c r="R272" s="116">
        <f t="shared" si="160"/>
        <v>2844248</v>
      </c>
      <c r="S272" s="116">
        <f t="shared" si="161"/>
        <v>300000</v>
      </c>
      <c r="T272" s="116">
        <f t="shared" si="162"/>
        <v>0</v>
      </c>
      <c r="U272" s="116">
        <f t="shared" si="163"/>
        <v>3144248</v>
      </c>
      <c r="V272" s="117">
        <f>+'CY-CHD''S (ALL FUNDS)'!J890</f>
        <v>2844247.8200000003</v>
      </c>
      <c r="W272" s="117">
        <f>+'CY-CHD''S (ALL FUNDS)'!K890</f>
        <v>300000</v>
      </c>
      <c r="X272" s="117">
        <f>+'CY-CHD''S (ALL FUNDS)'!L890</f>
        <v>0</v>
      </c>
      <c r="Y272" s="116">
        <f t="shared" si="164"/>
        <v>3144247.8200000003</v>
      </c>
      <c r="Z272" s="117">
        <f>+'CY-CHD''S (ALL FUNDS)'!J898</f>
        <v>0</v>
      </c>
      <c r="AA272" s="117">
        <f>+'CY-CHD''S (ALL FUNDS)'!K898</f>
        <v>0</v>
      </c>
      <c r="AB272" s="117">
        <f>+'CY-CHD''S (ALL FUNDS)'!L898</f>
        <v>0</v>
      </c>
      <c r="AC272" s="116">
        <f t="shared" si="165"/>
        <v>0</v>
      </c>
      <c r="AD272" s="116">
        <f t="shared" si="166"/>
        <v>2844247.8200000003</v>
      </c>
      <c r="AE272" s="116">
        <f t="shared" si="167"/>
        <v>300000</v>
      </c>
      <c r="AF272" s="116">
        <f t="shared" si="168"/>
        <v>0</v>
      </c>
      <c r="AG272" s="116">
        <f t="shared" si="169"/>
        <v>3144247.8200000003</v>
      </c>
      <c r="AH272" s="116">
        <f t="shared" si="170"/>
        <v>0.17999999970197678</v>
      </c>
      <c r="AI272" s="116">
        <f t="shared" si="171"/>
        <v>0</v>
      </c>
      <c r="AJ272" s="116">
        <f t="shared" si="172"/>
        <v>0</v>
      </c>
      <c r="AK272" s="116">
        <f t="shared" si="173"/>
        <v>0.17999999970197678</v>
      </c>
      <c r="AL272" s="75">
        <f t="shared" si="174"/>
        <v>0.99999993671437948</v>
      </c>
      <c r="AM272" s="75">
        <f t="shared" si="175"/>
        <v>1</v>
      </c>
      <c r="AN272" s="75" t="str">
        <f t="shared" si="176"/>
        <v xml:space="preserve"> </v>
      </c>
      <c r="AO272" s="75">
        <f t="shared" si="177"/>
        <v>0.9999999427526074</v>
      </c>
      <c r="AP272" s="116">
        <f t="shared" si="178"/>
        <v>93131752</v>
      </c>
      <c r="AQ272" s="116">
        <f t="shared" si="179"/>
        <v>35293000</v>
      </c>
      <c r="AR272" s="116">
        <f t="shared" si="180"/>
        <v>0</v>
      </c>
      <c r="AS272" s="116">
        <f t="shared" si="181"/>
        <v>128424752</v>
      </c>
    </row>
    <row r="273" spans="1:45" ht="38.25">
      <c r="A273" s="102" t="s">
        <v>719</v>
      </c>
      <c r="B273" s="370">
        <v>8507</v>
      </c>
      <c r="C273" s="370">
        <v>5541</v>
      </c>
      <c r="D273" s="370"/>
      <c r="E273" s="116">
        <f t="shared" si="153"/>
        <v>14048</v>
      </c>
      <c r="F273" s="116">
        <f t="shared" si="155"/>
        <v>8507000</v>
      </c>
      <c r="G273" s="116">
        <f t="shared" si="156"/>
        <v>5541000</v>
      </c>
      <c r="H273" s="116">
        <f t="shared" si="157"/>
        <v>0</v>
      </c>
      <c r="I273" s="116">
        <f t="shared" si="182"/>
        <v>14048000</v>
      </c>
      <c r="J273" s="117">
        <f>+'CY-CHD''S (ALL FUNDS)'!F902</f>
        <v>215879375</v>
      </c>
      <c r="K273" s="117">
        <f>+'CY-CHD''S (ALL FUNDS)'!G902</f>
        <v>232654704.5</v>
      </c>
      <c r="L273" s="117">
        <f>+'CY-CHD''S (ALL FUNDS)'!H902</f>
        <v>677433000</v>
      </c>
      <c r="M273" s="116">
        <f t="shared" si="158"/>
        <v>1125967079.5</v>
      </c>
      <c r="N273" s="117">
        <f>+'CY-CHD''S (ALL FUNDS)'!F910</f>
        <v>0</v>
      </c>
      <c r="O273" s="117">
        <f>+'CY-CHD''S (ALL FUNDS)'!G910</f>
        <v>0</v>
      </c>
      <c r="P273" s="117">
        <f>+'CY-CHD''S (ALL FUNDS)'!H910</f>
        <v>0</v>
      </c>
      <c r="Q273" s="116">
        <f t="shared" si="159"/>
        <v>0</v>
      </c>
      <c r="R273" s="116">
        <f t="shared" si="160"/>
        <v>215879375</v>
      </c>
      <c r="S273" s="116">
        <f t="shared" si="161"/>
        <v>232654704.5</v>
      </c>
      <c r="T273" s="116">
        <f t="shared" si="162"/>
        <v>677433000</v>
      </c>
      <c r="U273" s="116">
        <f t="shared" si="163"/>
        <v>1125967079.5</v>
      </c>
      <c r="V273" s="117">
        <f>+'CY-CHD''S (ALL FUNDS)'!J902</f>
        <v>215811907.16999999</v>
      </c>
      <c r="W273" s="117">
        <f>+'CY-CHD''S (ALL FUNDS)'!K902</f>
        <v>153512005.85000002</v>
      </c>
      <c r="X273" s="117">
        <f>+'CY-CHD''S (ALL FUNDS)'!L902</f>
        <v>352809095.25</v>
      </c>
      <c r="Y273" s="116">
        <f t="shared" si="164"/>
        <v>722133008.26999998</v>
      </c>
      <c r="Z273" s="117">
        <f>+'CY-CHD''S (ALL FUNDS)'!J910</f>
        <v>0</v>
      </c>
      <c r="AA273" s="117">
        <f>+'CY-CHD''S (ALL FUNDS)'!K910</f>
        <v>0</v>
      </c>
      <c r="AB273" s="117">
        <f>+'CY-CHD''S (ALL FUNDS)'!L910</f>
        <v>0</v>
      </c>
      <c r="AC273" s="116">
        <f t="shared" si="165"/>
        <v>0</v>
      </c>
      <c r="AD273" s="116">
        <f t="shared" si="166"/>
        <v>215811907.16999999</v>
      </c>
      <c r="AE273" s="116">
        <f t="shared" si="167"/>
        <v>153512005.85000002</v>
      </c>
      <c r="AF273" s="116">
        <f t="shared" si="168"/>
        <v>352809095.25</v>
      </c>
      <c r="AG273" s="116">
        <f t="shared" si="169"/>
        <v>722133008.26999998</v>
      </c>
      <c r="AH273" s="116">
        <f t="shared" si="170"/>
        <v>67467.830000013113</v>
      </c>
      <c r="AI273" s="116">
        <f t="shared" si="171"/>
        <v>79142698.649999976</v>
      </c>
      <c r="AJ273" s="116">
        <f t="shared" si="172"/>
        <v>324623904.75</v>
      </c>
      <c r="AK273" s="116">
        <f t="shared" si="173"/>
        <v>403834071.23000002</v>
      </c>
      <c r="AL273" s="75">
        <f t="shared" si="174"/>
        <v>0.99968747440555628</v>
      </c>
      <c r="AM273" s="75">
        <f t="shared" si="175"/>
        <v>0.65982764535070915</v>
      </c>
      <c r="AN273" s="75">
        <f t="shared" si="176"/>
        <v>0.52080293586229187</v>
      </c>
      <c r="AO273" s="75">
        <f t="shared" si="177"/>
        <v>0.64134469063755606</v>
      </c>
      <c r="AP273" s="116">
        <f t="shared" si="178"/>
        <v>-207372375</v>
      </c>
      <c r="AQ273" s="116">
        <f t="shared" si="179"/>
        <v>-227113704.5</v>
      </c>
      <c r="AR273" s="116">
        <f t="shared" si="180"/>
        <v>-677433000</v>
      </c>
      <c r="AS273" s="116">
        <f t="shared" si="181"/>
        <v>-1111919079.5</v>
      </c>
    </row>
    <row r="274" spans="1:45">
      <c r="A274" s="122"/>
      <c r="B274" s="370"/>
      <c r="C274" s="370"/>
      <c r="D274" s="370"/>
      <c r="E274" s="116">
        <f t="shared" si="153"/>
        <v>0</v>
      </c>
      <c r="F274" s="116"/>
      <c r="G274" s="116"/>
      <c r="H274" s="116"/>
      <c r="I274" s="116">
        <f t="shared" si="182"/>
        <v>0</v>
      </c>
      <c r="J274" s="117"/>
      <c r="K274" s="117"/>
      <c r="L274" s="117"/>
      <c r="M274" s="116">
        <f t="shared" si="158"/>
        <v>0</v>
      </c>
      <c r="N274" s="117"/>
      <c r="O274" s="117"/>
      <c r="P274" s="117"/>
      <c r="Q274" s="116">
        <f t="shared" si="159"/>
        <v>0</v>
      </c>
      <c r="R274" s="116">
        <f t="shared" si="160"/>
        <v>0</v>
      </c>
      <c r="S274" s="116">
        <f t="shared" si="161"/>
        <v>0</v>
      </c>
      <c r="T274" s="116">
        <f t="shared" si="162"/>
        <v>0</v>
      </c>
      <c r="U274" s="116">
        <f t="shared" si="163"/>
        <v>0</v>
      </c>
      <c r="V274" s="117"/>
      <c r="W274" s="117"/>
      <c r="X274" s="117"/>
      <c r="Y274" s="116">
        <f t="shared" si="164"/>
        <v>0</v>
      </c>
      <c r="Z274" s="117"/>
      <c r="AA274" s="117"/>
      <c r="AB274" s="117"/>
      <c r="AC274" s="116">
        <f t="shared" si="165"/>
        <v>0</v>
      </c>
      <c r="AD274" s="116">
        <f t="shared" si="166"/>
        <v>0</v>
      </c>
      <c r="AE274" s="116">
        <f t="shared" si="167"/>
        <v>0</v>
      </c>
      <c r="AF274" s="116">
        <f t="shared" si="168"/>
        <v>0</v>
      </c>
      <c r="AG274" s="116">
        <f t="shared" si="169"/>
        <v>0</v>
      </c>
      <c r="AH274" s="116">
        <f t="shared" si="170"/>
        <v>0</v>
      </c>
      <c r="AI274" s="116">
        <f t="shared" si="171"/>
        <v>0</v>
      </c>
      <c r="AJ274" s="116">
        <f t="shared" si="172"/>
        <v>0</v>
      </c>
      <c r="AK274" s="116">
        <f t="shared" si="173"/>
        <v>0</v>
      </c>
      <c r="AL274" s="75" t="str">
        <f t="shared" si="174"/>
        <v xml:space="preserve"> </v>
      </c>
      <c r="AM274" s="75" t="str">
        <f t="shared" si="175"/>
        <v xml:space="preserve"> </v>
      </c>
      <c r="AN274" s="75" t="str">
        <f t="shared" si="176"/>
        <v xml:space="preserve"> </v>
      </c>
      <c r="AO274" s="75" t="str">
        <f t="shared" si="177"/>
        <v xml:space="preserve"> </v>
      </c>
      <c r="AP274" s="116">
        <f t="shared" si="178"/>
        <v>0</v>
      </c>
      <c r="AQ274" s="116">
        <f t="shared" si="179"/>
        <v>0</v>
      </c>
      <c r="AR274" s="116">
        <f t="shared" si="180"/>
        <v>0</v>
      </c>
      <c r="AS274" s="116">
        <f t="shared" si="181"/>
        <v>0</v>
      </c>
    </row>
    <row r="275" spans="1:45" s="127" customFormat="1">
      <c r="A275" s="134" t="s">
        <v>187</v>
      </c>
      <c r="B275" s="381">
        <f>SUM(B276:B281)</f>
        <v>157978</v>
      </c>
      <c r="C275" s="381">
        <f>SUM(C276:C281)</f>
        <v>83226</v>
      </c>
      <c r="D275" s="381">
        <f>SUM(D276:D281)</f>
        <v>0</v>
      </c>
      <c r="E275" s="116">
        <f t="shared" si="153"/>
        <v>241204</v>
      </c>
      <c r="F275" s="126">
        <f>SUM(F276:F281)</f>
        <v>157978000</v>
      </c>
      <c r="G275" s="126">
        <f t="shared" ref="G275:AK275" si="183">SUM(G276:G281)</f>
        <v>83226000</v>
      </c>
      <c r="H275" s="126">
        <f t="shared" si="183"/>
        <v>0</v>
      </c>
      <c r="I275" s="126">
        <f t="shared" si="183"/>
        <v>241204000</v>
      </c>
      <c r="J275" s="126">
        <f t="shared" si="183"/>
        <v>237326301</v>
      </c>
      <c r="K275" s="126">
        <f t="shared" si="183"/>
        <v>365695758</v>
      </c>
      <c r="L275" s="126">
        <f t="shared" si="183"/>
        <v>605163873.14999998</v>
      </c>
      <c r="M275" s="126">
        <f t="shared" si="183"/>
        <v>1208185932.1500001</v>
      </c>
      <c r="N275" s="126">
        <f t="shared" si="183"/>
        <v>4831542</v>
      </c>
      <c r="O275" s="126">
        <f t="shared" si="183"/>
        <v>0</v>
      </c>
      <c r="P275" s="126">
        <f t="shared" si="183"/>
        <v>0</v>
      </c>
      <c r="Q275" s="126">
        <f t="shared" si="183"/>
        <v>4831542</v>
      </c>
      <c r="R275" s="126">
        <f t="shared" si="183"/>
        <v>242157843</v>
      </c>
      <c r="S275" s="126">
        <f t="shared" si="183"/>
        <v>365695758</v>
      </c>
      <c r="T275" s="126">
        <f t="shared" si="183"/>
        <v>605163873.14999998</v>
      </c>
      <c r="U275" s="126">
        <f t="shared" si="183"/>
        <v>1213017474.1500001</v>
      </c>
      <c r="V275" s="126">
        <f t="shared" si="183"/>
        <v>237326301</v>
      </c>
      <c r="W275" s="126">
        <f t="shared" si="183"/>
        <v>314003830.91000003</v>
      </c>
      <c r="X275" s="126">
        <f t="shared" si="183"/>
        <v>376354278.81999999</v>
      </c>
      <c r="Y275" s="126">
        <f t="shared" si="183"/>
        <v>927684410.73000002</v>
      </c>
      <c r="Z275" s="126">
        <f t="shared" si="183"/>
        <v>4823164.03</v>
      </c>
      <c r="AA275" s="126">
        <f t="shared" si="183"/>
        <v>0</v>
      </c>
      <c r="AB275" s="126">
        <f t="shared" si="183"/>
        <v>0</v>
      </c>
      <c r="AC275" s="126">
        <f t="shared" si="183"/>
        <v>4823164.03</v>
      </c>
      <c r="AD275" s="126">
        <f t="shared" si="183"/>
        <v>242149465.02999997</v>
      </c>
      <c r="AE275" s="126">
        <f t="shared" si="183"/>
        <v>314003830.91000003</v>
      </c>
      <c r="AF275" s="126">
        <f t="shared" si="183"/>
        <v>376354278.81999999</v>
      </c>
      <c r="AG275" s="126">
        <f t="shared" si="183"/>
        <v>932507574.75999999</v>
      </c>
      <c r="AH275" s="126">
        <f t="shared" si="183"/>
        <v>8377.9700000137091</v>
      </c>
      <c r="AI275" s="126">
        <f t="shared" si="183"/>
        <v>51691927.089999981</v>
      </c>
      <c r="AJ275" s="126">
        <f t="shared" si="183"/>
        <v>228809594.32999998</v>
      </c>
      <c r="AK275" s="126">
        <f t="shared" si="183"/>
        <v>280509899.38999999</v>
      </c>
      <c r="AL275" s="75">
        <f t="shared" si="174"/>
        <v>0.99996540285502944</v>
      </c>
      <c r="AM275" s="75">
        <f t="shared" si="175"/>
        <v>0.85864772571411674</v>
      </c>
      <c r="AN275" s="75">
        <f t="shared" si="176"/>
        <v>0.62190473608578134</v>
      </c>
      <c r="AO275" s="75">
        <f t="shared" si="177"/>
        <v>0.7687503227547795</v>
      </c>
      <c r="AP275" s="116">
        <f t="shared" si="178"/>
        <v>-79348301</v>
      </c>
      <c r="AQ275" s="116">
        <f t="shared" si="179"/>
        <v>-282469758</v>
      </c>
      <c r="AR275" s="116">
        <f t="shared" si="180"/>
        <v>-605163873.14999998</v>
      </c>
      <c r="AS275" s="116">
        <f t="shared" si="181"/>
        <v>-966981932.14999998</v>
      </c>
    </row>
    <row r="276" spans="1:45" ht="25.5">
      <c r="A276" s="121" t="s">
        <v>116</v>
      </c>
      <c r="B276" s="370">
        <v>16874</v>
      </c>
      <c r="C276" s="370">
        <v>6240</v>
      </c>
      <c r="D276" s="370"/>
      <c r="E276" s="116">
        <f t="shared" si="153"/>
        <v>23114</v>
      </c>
      <c r="F276" s="116">
        <f t="shared" si="155"/>
        <v>16874000</v>
      </c>
      <c r="G276" s="116">
        <f t="shared" si="156"/>
        <v>6240000</v>
      </c>
      <c r="H276" s="116">
        <f t="shared" si="157"/>
        <v>0</v>
      </c>
      <c r="I276" s="116">
        <f t="shared" si="182"/>
        <v>23114000</v>
      </c>
      <c r="J276" s="117">
        <f>+'CY-CHD''S (ALL FUNDS)'!F917</f>
        <v>50616000</v>
      </c>
      <c r="K276" s="117">
        <f>+'CY-CHD''S (ALL FUNDS)'!G917</f>
        <v>29158000</v>
      </c>
      <c r="L276" s="117">
        <f>+'CY-CHD''S (ALL FUNDS)'!H917</f>
        <v>0</v>
      </c>
      <c r="M276" s="116">
        <f t="shared" si="158"/>
        <v>79774000</v>
      </c>
      <c r="N276" s="117"/>
      <c r="O276" s="117"/>
      <c r="P276" s="117"/>
      <c r="Q276" s="116">
        <f t="shared" si="159"/>
        <v>0</v>
      </c>
      <c r="R276" s="116">
        <f t="shared" si="160"/>
        <v>50616000</v>
      </c>
      <c r="S276" s="116">
        <f t="shared" si="161"/>
        <v>29158000</v>
      </c>
      <c r="T276" s="116">
        <f t="shared" si="162"/>
        <v>0</v>
      </c>
      <c r="U276" s="116">
        <f t="shared" si="163"/>
        <v>79774000</v>
      </c>
      <c r="V276" s="117">
        <f>+'CY-CHD''S (ALL FUNDS)'!J917</f>
        <v>50616000.000000007</v>
      </c>
      <c r="W276" s="117">
        <f>+'CY-CHD''S (ALL FUNDS)'!K917</f>
        <v>28977213.990000002</v>
      </c>
      <c r="X276" s="117">
        <f>+'CY-CHD''S (ALL FUNDS)'!L917</f>
        <v>0</v>
      </c>
      <c r="Y276" s="116">
        <f t="shared" si="164"/>
        <v>79593213.99000001</v>
      </c>
      <c r="Z276" s="117"/>
      <c r="AA276" s="117"/>
      <c r="AB276" s="117"/>
      <c r="AC276" s="116">
        <f t="shared" si="165"/>
        <v>0</v>
      </c>
      <c r="AD276" s="116">
        <f t="shared" si="166"/>
        <v>50616000.000000007</v>
      </c>
      <c r="AE276" s="116">
        <f t="shared" si="167"/>
        <v>28977213.990000002</v>
      </c>
      <c r="AF276" s="116">
        <f t="shared" si="168"/>
        <v>0</v>
      </c>
      <c r="AG276" s="116">
        <f t="shared" si="169"/>
        <v>79593213.99000001</v>
      </c>
      <c r="AH276" s="116">
        <f t="shared" si="170"/>
        <v>0</v>
      </c>
      <c r="AI276" s="116">
        <f t="shared" si="171"/>
        <v>180786.00999999791</v>
      </c>
      <c r="AJ276" s="116">
        <f t="shared" si="172"/>
        <v>0</v>
      </c>
      <c r="AK276" s="116">
        <f t="shared" si="173"/>
        <v>180786.00999999791</v>
      </c>
      <c r="AL276" s="75">
        <f t="shared" si="174"/>
        <v>1.0000000000000002</v>
      </c>
      <c r="AM276" s="75">
        <f t="shared" si="175"/>
        <v>0.99379978016324855</v>
      </c>
      <c r="AN276" s="75" t="str">
        <f t="shared" si="176"/>
        <v xml:space="preserve"> </v>
      </c>
      <c r="AO276" s="75">
        <f t="shared" si="177"/>
        <v>0.99773377278311237</v>
      </c>
      <c r="AP276" s="116">
        <f t="shared" si="178"/>
        <v>-33742000</v>
      </c>
      <c r="AQ276" s="116">
        <f t="shared" si="179"/>
        <v>-22918000</v>
      </c>
      <c r="AR276" s="116">
        <f t="shared" si="180"/>
        <v>0</v>
      </c>
      <c r="AS276" s="116">
        <f t="shared" si="181"/>
        <v>-56660000</v>
      </c>
    </row>
    <row r="277" spans="1:45">
      <c r="A277" s="116" t="s">
        <v>117</v>
      </c>
      <c r="B277" s="370">
        <v>1147</v>
      </c>
      <c r="C277" s="370">
        <v>4264</v>
      </c>
      <c r="D277" s="370"/>
      <c r="E277" s="116">
        <f t="shared" si="153"/>
        <v>5411</v>
      </c>
      <c r="F277" s="116">
        <f t="shared" si="155"/>
        <v>1147000</v>
      </c>
      <c r="G277" s="116">
        <f t="shared" si="156"/>
        <v>4264000</v>
      </c>
      <c r="H277" s="116">
        <f t="shared" si="157"/>
        <v>0</v>
      </c>
      <c r="I277" s="116">
        <f t="shared" si="182"/>
        <v>5411000</v>
      </c>
      <c r="J277" s="117">
        <f>+'CY-CHD''S (ALL FUNDS)'!F918</f>
        <v>0</v>
      </c>
      <c r="K277" s="117">
        <f>+'CY-CHD''S (ALL FUNDS)'!G918</f>
        <v>123227879</v>
      </c>
      <c r="L277" s="117">
        <f>+'CY-CHD''S (ALL FUNDS)'!H918</f>
        <v>301850000</v>
      </c>
      <c r="M277" s="116">
        <f t="shared" si="158"/>
        <v>425077879</v>
      </c>
      <c r="N277" s="117"/>
      <c r="O277" s="117"/>
      <c r="P277" s="117"/>
      <c r="Q277" s="116">
        <f t="shared" si="159"/>
        <v>0</v>
      </c>
      <c r="R277" s="116">
        <f t="shared" si="160"/>
        <v>0</v>
      </c>
      <c r="S277" s="116">
        <f t="shared" si="161"/>
        <v>123227879</v>
      </c>
      <c r="T277" s="116">
        <f t="shared" si="162"/>
        <v>301850000</v>
      </c>
      <c r="U277" s="116">
        <f t="shared" si="163"/>
        <v>425077879</v>
      </c>
      <c r="V277" s="117">
        <f>+'CY-CHD''S (ALL FUNDS)'!J918</f>
        <v>0</v>
      </c>
      <c r="W277" s="117">
        <f>+'CY-CHD''S (ALL FUNDS)'!K918</f>
        <v>97868738.75</v>
      </c>
      <c r="X277" s="117">
        <f>+'CY-CHD''S (ALL FUNDS)'!L918</f>
        <v>187475651.41</v>
      </c>
      <c r="Y277" s="116">
        <f t="shared" si="164"/>
        <v>285344390.15999997</v>
      </c>
      <c r="Z277" s="117"/>
      <c r="AA277" s="117"/>
      <c r="AB277" s="117"/>
      <c r="AC277" s="116">
        <f t="shared" si="165"/>
        <v>0</v>
      </c>
      <c r="AD277" s="116">
        <f t="shared" si="166"/>
        <v>0</v>
      </c>
      <c r="AE277" s="116">
        <f t="shared" si="167"/>
        <v>97868738.75</v>
      </c>
      <c r="AF277" s="116">
        <f t="shared" si="168"/>
        <v>187475651.41</v>
      </c>
      <c r="AG277" s="116">
        <f t="shared" si="169"/>
        <v>285344390.15999997</v>
      </c>
      <c r="AH277" s="116">
        <f t="shared" si="170"/>
        <v>0</v>
      </c>
      <c r="AI277" s="116">
        <f t="shared" si="171"/>
        <v>25359140.25</v>
      </c>
      <c r="AJ277" s="116">
        <f t="shared" si="172"/>
        <v>114374348.59</v>
      </c>
      <c r="AK277" s="116">
        <f t="shared" si="173"/>
        <v>139733488.84</v>
      </c>
      <c r="AL277" s="75" t="str">
        <f t="shared" si="174"/>
        <v xml:space="preserve"> </v>
      </c>
      <c r="AM277" s="75">
        <f t="shared" si="175"/>
        <v>0.79420939112325384</v>
      </c>
      <c r="AN277" s="75">
        <f t="shared" si="176"/>
        <v>0.62108879049196619</v>
      </c>
      <c r="AO277" s="75">
        <f t="shared" si="177"/>
        <v>0.67127555739027289</v>
      </c>
      <c r="AP277" s="116">
        <f t="shared" si="178"/>
        <v>1147000</v>
      </c>
      <c r="AQ277" s="116">
        <f t="shared" si="179"/>
        <v>-118963879</v>
      </c>
      <c r="AR277" s="116">
        <f t="shared" si="180"/>
        <v>-301850000</v>
      </c>
      <c r="AS277" s="116">
        <f t="shared" si="181"/>
        <v>-419666879</v>
      </c>
    </row>
    <row r="278" spans="1:45" ht="38.25">
      <c r="A278" s="121" t="s">
        <v>118</v>
      </c>
      <c r="B278" s="370">
        <v>47134</v>
      </c>
      <c r="C278" s="370">
        <v>27836</v>
      </c>
      <c r="D278" s="370"/>
      <c r="E278" s="116">
        <f t="shared" si="153"/>
        <v>74970</v>
      </c>
      <c r="F278" s="116">
        <f t="shared" si="155"/>
        <v>47134000</v>
      </c>
      <c r="G278" s="116">
        <f t="shared" si="156"/>
        <v>27836000</v>
      </c>
      <c r="H278" s="116">
        <f t="shared" si="157"/>
        <v>0</v>
      </c>
      <c r="I278" s="116">
        <f t="shared" si="182"/>
        <v>74970000</v>
      </c>
      <c r="J278" s="117">
        <f>+'CY-CHD''S (ALL FUNDS)'!F919</f>
        <v>70053125</v>
      </c>
      <c r="K278" s="117">
        <f>+'CY-CHD''S (ALL FUNDS)'!G919</f>
        <v>168447879</v>
      </c>
      <c r="L278" s="117">
        <f>+'CY-CHD''S (ALL FUNDS)'!H919</f>
        <v>303313873.14999998</v>
      </c>
      <c r="M278" s="116">
        <f t="shared" si="158"/>
        <v>541814877.14999998</v>
      </c>
      <c r="N278" s="117">
        <f>+'CY-CHD''S (ALL FUNDS)'!F927</f>
        <v>0</v>
      </c>
      <c r="O278" s="117">
        <f>+'CY-CHD''S (ALL FUNDS)'!G927</f>
        <v>0</v>
      </c>
      <c r="P278" s="117">
        <f>+'CY-CHD''S (ALL FUNDS)'!H927</f>
        <v>0</v>
      </c>
      <c r="Q278" s="116">
        <f t="shared" si="159"/>
        <v>0</v>
      </c>
      <c r="R278" s="116">
        <f t="shared" si="160"/>
        <v>70053125</v>
      </c>
      <c r="S278" s="116">
        <f t="shared" si="161"/>
        <v>168447879</v>
      </c>
      <c r="T278" s="116">
        <f t="shared" si="162"/>
        <v>303313873.14999998</v>
      </c>
      <c r="U278" s="116">
        <f t="shared" si="163"/>
        <v>541814877.14999998</v>
      </c>
      <c r="V278" s="117">
        <f>+'CY-CHD''S (ALL FUNDS)'!J919</f>
        <v>70053125</v>
      </c>
      <c r="W278" s="117">
        <f>+'CY-CHD''S (ALL FUNDS)'!K919</f>
        <v>142295878.17000002</v>
      </c>
      <c r="X278" s="117">
        <f>+'CY-CHD''S (ALL FUNDS)'!L919</f>
        <v>188878627.41</v>
      </c>
      <c r="Y278" s="116">
        <f t="shared" si="164"/>
        <v>401227630.58000004</v>
      </c>
      <c r="Z278" s="117">
        <f>+'CY-CHD''S (ALL FUNDS)'!J927</f>
        <v>0</v>
      </c>
      <c r="AA278" s="117">
        <f>+'CY-CHD''S (ALL FUNDS)'!K927</f>
        <v>0</v>
      </c>
      <c r="AB278" s="117">
        <f>+'CY-CHD''S (ALL FUNDS)'!L927</f>
        <v>0</v>
      </c>
      <c r="AC278" s="116">
        <f t="shared" si="165"/>
        <v>0</v>
      </c>
      <c r="AD278" s="116">
        <f t="shared" si="166"/>
        <v>70053125</v>
      </c>
      <c r="AE278" s="116">
        <f t="shared" si="167"/>
        <v>142295878.17000002</v>
      </c>
      <c r="AF278" s="116">
        <f t="shared" si="168"/>
        <v>188878627.41</v>
      </c>
      <c r="AG278" s="116">
        <f t="shared" si="169"/>
        <v>401227630.58000004</v>
      </c>
      <c r="AH278" s="116">
        <f t="shared" si="170"/>
        <v>0</v>
      </c>
      <c r="AI278" s="116">
        <f t="shared" si="171"/>
        <v>26152000.829999983</v>
      </c>
      <c r="AJ278" s="116">
        <f t="shared" si="172"/>
        <v>114435245.73999998</v>
      </c>
      <c r="AK278" s="116">
        <f t="shared" si="173"/>
        <v>140587246.56999996</v>
      </c>
      <c r="AL278" s="75">
        <f t="shared" si="174"/>
        <v>1</v>
      </c>
      <c r="AM278" s="75">
        <f t="shared" si="175"/>
        <v>0.84474722397662261</v>
      </c>
      <c r="AN278" s="75">
        <f t="shared" si="176"/>
        <v>0.62271674370988139</v>
      </c>
      <c r="AO278" s="75">
        <f t="shared" si="177"/>
        <v>0.7405253113212712</v>
      </c>
      <c r="AP278" s="116">
        <f t="shared" si="178"/>
        <v>-22919125</v>
      </c>
      <c r="AQ278" s="116">
        <f t="shared" si="179"/>
        <v>-140611879</v>
      </c>
      <c r="AR278" s="116">
        <f t="shared" si="180"/>
        <v>-303313873.14999998</v>
      </c>
      <c r="AS278" s="116">
        <f t="shared" si="181"/>
        <v>-466844877.14999998</v>
      </c>
    </row>
    <row r="279" spans="1:45">
      <c r="A279" s="116" t="s">
        <v>119</v>
      </c>
      <c r="B279" s="370">
        <v>0</v>
      </c>
      <c r="C279" s="370"/>
      <c r="D279" s="370"/>
      <c r="E279" s="116">
        <f t="shared" si="153"/>
        <v>0</v>
      </c>
      <c r="F279" s="116">
        <f t="shared" si="155"/>
        <v>0</v>
      </c>
      <c r="G279" s="116">
        <f t="shared" si="156"/>
        <v>0</v>
      </c>
      <c r="H279" s="116">
        <f t="shared" si="157"/>
        <v>0</v>
      </c>
      <c r="I279" s="116">
        <f t="shared" si="182"/>
        <v>0</v>
      </c>
      <c r="J279" s="117"/>
      <c r="K279" s="117"/>
      <c r="L279" s="117"/>
      <c r="M279" s="116">
        <f t="shared" si="158"/>
        <v>0</v>
      </c>
      <c r="N279" s="117"/>
      <c r="O279" s="117"/>
      <c r="P279" s="117"/>
      <c r="Q279" s="116">
        <f t="shared" si="159"/>
        <v>0</v>
      </c>
      <c r="R279" s="116">
        <f t="shared" si="160"/>
        <v>0</v>
      </c>
      <c r="S279" s="116">
        <f t="shared" si="161"/>
        <v>0</v>
      </c>
      <c r="T279" s="116">
        <f t="shared" si="162"/>
        <v>0</v>
      </c>
      <c r="U279" s="116">
        <f t="shared" si="163"/>
        <v>0</v>
      </c>
      <c r="V279" s="117"/>
      <c r="W279" s="117"/>
      <c r="X279" s="117"/>
      <c r="Y279" s="116">
        <f t="shared" si="164"/>
        <v>0</v>
      </c>
      <c r="Z279" s="117"/>
      <c r="AA279" s="117"/>
      <c r="AB279" s="117"/>
      <c r="AC279" s="116">
        <f t="shared" si="165"/>
        <v>0</v>
      </c>
      <c r="AD279" s="116">
        <f t="shared" si="166"/>
        <v>0</v>
      </c>
      <c r="AE279" s="116">
        <f t="shared" si="167"/>
        <v>0</v>
      </c>
      <c r="AF279" s="116">
        <f t="shared" si="168"/>
        <v>0</v>
      </c>
      <c r="AG279" s="116">
        <f t="shared" si="169"/>
        <v>0</v>
      </c>
      <c r="AH279" s="116">
        <f t="shared" si="170"/>
        <v>0</v>
      </c>
      <c r="AI279" s="116">
        <f t="shared" si="171"/>
        <v>0</v>
      </c>
      <c r="AJ279" s="116">
        <f t="shared" si="172"/>
        <v>0</v>
      </c>
      <c r="AK279" s="116">
        <f t="shared" si="173"/>
        <v>0</v>
      </c>
      <c r="AL279" s="75" t="str">
        <f t="shared" si="174"/>
        <v xml:space="preserve"> </v>
      </c>
      <c r="AM279" s="75" t="str">
        <f t="shared" si="175"/>
        <v xml:space="preserve"> </v>
      </c>
      <c r="AN279" s="75" t="str">
        <f t="shared" si="176"/>
        <v xml:space="preserve"> </v>
      </c>
      <c r="AO279" s="75" t="str">
        <f t="shared" si="177"/>
        <v xml:space="preserve"> </v>
      </c>
      <c r="AP279" s="116">
        <f t="shared" si="178"/>
        <v>0</v>
      </c>
      <c r="AQ279" s="116">
        <f t="shared" si="179"/>
        <v>0</v>
      </c>
      <c r="AR279" s="116">
        <f t="shared" si="180"/>
        <v>0</v>
      </c>
      <c r="AS279" s="116">
        <f t="shared" si="181"/>
        <v>0</v>
      </c>
    </row>
    <row r="280" spans="1:45" ht="38.25">
      <c r="A280" s="102" t="s">
        <v>188</v>
      </c>
      <c r="B280" s="370">
        <v>65035</v>
      </c>
      <c r="C280" s="370">
        <v>31530</v>
      </c>
      <c r="D280" s="370"/>
      <c r="E280" s="116">
        <f t="shared" si="153"/>
        <v>96565</v>
      </c>
      <c r="F280" s="116">
        <f t="shared" si="155"/>
        <v>65035000</v>
      </c>
      <c r="G280" s="116">
        <f t="shared" si="156"/>
        <v>31530000</v>
      </c>
      <c r="H280" s="116">
        <f t="shared" si="157"/>
        <v>0</v>
      </c>
      <c r="I280" s="116">
        <f t="shared" si="182"/>
        <v>96565000</v>
      </c>
      <c r="J280" s="117">
        <f>+'CY-CHD''S (ALL FUNDS)'!F932</f>
        <v>116657176</v>
      </c>
      <c r="K280" s="117">
        <f>+'CY-CHD''S (ALL FUNDS)'!G932</f>
        <v>44862000</v>
      </c>
      <c r="L280" s="117">
        <f>+'CY-CHD''S (ALL FUNDS)'!H932</f>
        <v>0</v>
      </c>
      <c r="M280" s="116">
        <f t="shared" si="158"/>
        <v>161519176</v>
      </c>
      <c r="N280" s="117">
        <f>+'CY-CHD''S (ALL FUNDS)'!F940</f>
        <v>2490527</v>
      </c>
      <c r="O280" s="117">
        <f>+'CY-CHD''S (ALL FUNDS)'!G940</f>
        <v>0</v>
      </c>
      <c r="P280" s="117">
        <f>+'CY-CHD''S (ALL FUNDS)'!H940</f>
        <v>0</v>
      </c>
      <c r="Q280" s="116">
        <f t="shared" si="159"/>
        <v>2490527</v>
      </c>
      <c r="R280" s="116">
        <f t="shared" si="160"/>
        <v>119147703</v>
      </c>
      <c r="S280" s="116">
        <f t="shared" si="161"/>
        <v>44862000</v>
      </c>
      <c r="T280" s="116">
        <f t="shared" si="162"/>
        <v>0</v>
      </c>
      <c r="U280" s="116">
        <f t="shared" si="163"/>
        <v>164009703</v>
      </c>
      <c r="V280" s="117">
        <f>+'CY-CHD''S (ALL FUNDS)'!J932</f>
        <v>116657175.99999999</v>
      </c>
      <c r="W280" s="117">
        <f>+'CY-CHD''S (ALL FUNDS)'!K932</f>
        <v>44862000</v>
      </c>
      <c r="X280" s="117">
        <f>+'CY-CHD''S (ALL FUNDS)'!L932</f>
        <v>0</v>
      </c>
      <c r="Y280" s="116">
        <f t="shared" si="164"/>
        <v>161519176</v>
      </c>
      <c r="Z280" s="117">
        <f>+'CY-CHD''S (ALL FUNDS)'!J940</f>
        <v>2484149.0300000003</v>
      </c>
      <c r="AA280" s="117">
        <f>+'CY-CHD''S (ALL FUNDS)'!K940</f>
        <v>0</v>
      </c>
      <c r="AB280" s="117">
        <f>+'CY-CHD''S (ALL FUNDS)'!L940</f>
        <v>0</v>
      </c>
      <c r="AC280" s="116">
        <f t="shared" si="165"/>
        <v>2484149.0300000003</v>
      </c>
      <c r="AD280" s="116">
        <f t="shared" si="166"/>
        <v>119141325.02999999</v>
      </c>
      <c r="AE280" s="116">
        <f t="shared" si="167"/>
        <v>44862000</v>
      </c>
      <c r="AF280" s="116">
        <f t="shared" si="168"/>
        <v>0</v>
      </c>
      <c r="AG280" s="116">
        <f t="shared" si="169"/>
        <v>164003325.02999997</v>
      </c>
      <c r="AH280" s="116">
        <f t="shared" si="170"/>
        <v>6377.9700000137091</v>
      </c>
      <c r="AI280" s="116">
        <f t="shared" si="171"/>
        <v>0</v>
      </c>
      <c r="AJ280" s="116">
        <f t="shared" si="172"/>
        <v>0</v>
      </c>
      <c r="AK280" s="116">
        <f t="shared" si="173"/>
        <v>6377.9700000137091</v>
      </c>
      <c r="AL280" s="75">
        <f t="shared" si="174"/>
        <v>0.99994647005490311</v>
      </c>
      <c r="AM280" s="75">
        <f t="shared" si="175"/>
        <v>1</v>
      </c>
      <c r="AN280" s="75" t="str">
        <f t="shared" si="176"/>
        <v xml:space="preserve"> </v>
      </c>
      <c r="AO280" s="75">
        <f t="shared" si="177"/>
        <v>0.99996111223980433</v>
      </c>
      <c r="AP280" s="116">
        <f t="shared" si="178"/>
        <v>-51622176</v>
      </c>
      <c r="AQ280" s="116">
        <f t="shared" si="179"/>
        <v>-13332000</v>
      </c>
      <c r="AR280" s="116">
        <f t="shared" si="180"/>
        <v>0</v>
      </c>
      <c r="AS280" s="116">
        <f t="shared" si="181"/>
        <v>-64954176</v>
      </c>
    </row>
    <row r="281" spans="1:45" ht="25.5">
      <c r="A281" s="132" t="s">
        <v>189</v>
      </c>
      <c r="B281" s="370">
        <v>27788</v>
      </c>
      <c r="C281" s="370">
        <v>13356</v>
      </c>
      <c r="D281" s="370"/>
      <c r="E281" s="116">
        <f t="shared" si="153"/>
        <v>41144</v>
      </c>
      <c r="F281" s="116">
        <f t="shared" si="155"/>
        <v>27788000</v>
      </c>
      <c r="G281" s="116">
        <f t="shared" si="156"/>
        <v>13356000</v>
      </c>
      <c r="H281" s="116">
        <f t="shared" si="157"/>
        <v>0</v>
      </c>
      <c r="I281" s="116">
        <f t="shared" si="182"/>
        <v>41144000</v>
      </c>
      <c r="J281" s="117">
        <f>+'CY-CHD''S (ALL FUNDS)'!F944</f>
        <v>0</v>
      </c>
      <c r="K281" s="117">
        <f>+'CY-CHD''S (ALL FUNDS)'!G944</f>
        <v>0</v>
      </c>
      <c r="L281" s="117">
        <f>+'CY-CHD''S (ALL FUNDS)'!H944</f>
        <v>0</v>
      </c>
      <c r="M281" s="116">
        <f t="shared" si="158"/>
        <v>0</v>
      </c>
      <c r="N281" s="117">
        <f>+'CY-CHD''S (ALL FUNDS)'!F952</f>
        <v>2341015</v>
      </c>
      <c r="O281" s="117">
        <f>+'CY-CHD''S (ALL FUNDS)'!G952</f>
        <v>0</v>
      </c>
      <c r="P281" s="117">
        <f>+'CY-CHD''S (ALL FUNDS)'!H952</f>
        <v>0</v>
      </c>
      <c r="Q281" s="116">
        <f t="shared" si="159"/>
        <v>2341015</v>
      </c>
      <c r="R281" s="116">
        <f t="shared" si="160"/>
        <v>2341015</v>
      </c>
      <c r="S281" s="116">
        <f t="shared" si="161"/>
        <v>0</v>
      </c>
      <c r="T281" s="116">
        <f t="shared" si="162"/>
        <v>0</v>
      </c>
      <c r="U281" s="116">
        <f t="shared" si="163"/>
        <v>2341015</v>
      </c>
      <c r="V281" s="117">
        <f>+'CY-CHD''S (ALL FUNDS)'!J944</f>
        <v>0</v>
      </c>
      <c r="W281" s="117">
        <f>+'CY-CHD''S (ALL FUNDS)'!K944</f>
        <v>0</v>
      </c>
      <c r="X281" s="117">
        <f>+'CY-CHD''S (ALL FUNDS)'!L944</f>
        <v>0</v>
      </c>
      <c r="Y281" s="116">
        <f t="shared" si="164"/>
        <v>0</v>
      </c>
      <c r="Z281" s="117">
        <f>+'CY-CHD''S (ALL FUNDS)'!J952</f>
        <v>2339015</v>
      </c>
      <c r="AA281" s="117">
        <f>+'CY-CHD''S (ALL FUNDS)'!K952</f>
        <v>0</v>
      </c>
      <c r="AB281" s="117">
        <f>+'CY-CHD''S (ALL FUNDS)'!L952</f>
        <v>0</v>
      </c>
      <c r="AC281" s="116">
        <f t="shared" si="165"/>
        <v>2339015</v>
      </c>
      <c r="AD281" s="116">
        <f t="shared" si="166"/>
        <v>2339015</v>
      </c>
      <c r="AE281" s="116">
        <f t="shared" si="167"/>
        <v>0</v>
      </c>
      <c r="AF281" s="116">
        <f t="shared" si="168"/>
        <v>0</v>
      </c>
      <c r="AG281" s="116">
        <f t="shared" si="169"/>
        <v>2339015</v>
      </c>
      <c r="AH281" s="116">
        <f t="shared" si="170"/>
        <v>2000</v>
      </c>
      <c r="AI281" s="116">
        <f t="shared" si="171"/>
        <v>0</v>
      </c>
      <c r="AJ281" s="116">
        <f t="shared" si="172"/>
        <v>0</v>
      </c>
      <c r="AK281" s="116">
        <f t="shared" si="173"/>
        <v>2000</v>
      </c>
      <c r="AL281" s="75">
        <f t="shared" si="174"/>
        <v>0.99914566972018548</v>
      </c>
      <c r="AM281" s="75" t="str">
        <f t="shared" si="175"/>
        <v xml:space="preserve"> </v>
      </c>
      <c r="AN281" s="75" t="str">
        <f t="shared" si="176"/>
        <v xml:space="preserve"> </v>
      </c>
      <c r="AO281" s="75">
        <f t="shared" si="177"/>
        <v>0.99914566972018548</v>
      </c>
      <c r="AP281" s="116">
        <f t="shared" si="178"/>
        <v>27788000</v>
      </c>
      <c r="AQ281" s="116">
        <f t="shared" si="179"/>
        <v>13356000</v>
      </c>
      <c r="AR281" s="116">
        <f t="shared" si="180"/>
        <v>0</v>
      </c>
      <c r="AS281" s="116">
        <f t="shared" si="181"/>
        <v>41144000</v>
      </c>
    </row>
    <row r="282" spans="1:45">
      <c r="A282" s="122"/>
      <c r="B282" s="370"/>
      <c r="C282" s="370"/>
      <c r="D282" s="370"/>
      <c r="E282" s="116">
        <f t="shared" si="153"/>
        <v>0</v>
      </c>
      <c r="F282" s="116"/>
      <c r="G282" s="116"/>
      <c r="H282" s="116"/>
      <c r="I282" s="116">
        <f t="shared" si="182"/>
        <v>0</v>
      </c>
      <c r="J282" s="116"/>
      <c r="K282" s="116"/>
      <c r="L282" s="116"/>
      <c r="M282" s="116">
        <f t="shared" si="158"/>
        <v>0</v>
      </c>
      <c r="N282" s="117"/>
      <c r="O282" s="117"/>
      <c r="P282" s="117"/>
      <c r="Q282" s="116">
        <f t="shared" si="159"/>
        <v>0</v>
      </c>
      <c r="R282" s="116">
        <f t="shared" si="160"/>
        <v>0</v>
      </c>
      <c r="S282" s="116">
        <f t="shared" si="161"/>
        <v>0</v>
      </c>
      <c r="T282" s="116">
        <f t="shared" si="162"/>
        <v>0</v>
      </c>
      <c r="U282" s="116">
        <f t="shared" si="163"/>
        <v>0</v>
      </c>
      <c r="V282" s="117"/>
      <c r="W282" s="117"/>
      <c r="X282" s="117"/>
      <c r="Y282" s="116">
        <f t="shared" si="164"/>
        <v>0</v>
      </c>
      <c r="Z282" s="117"/>
      <c r="AA282" s="117"/>
      <c r="AB282" s="117"/>
      <c r="AC282" s="116">
        <f t="shared" si="165"/>
        <v>0</v>
      </c>
      <c r="AD282" s="116">
        <f t="shared" si="166"/>
        <v>0</v>
      </c>
      <c r="AE282" s="116">
        <f t="shared" si="167"/>
        <v>0</v>
      </c>
      <c r="AF282" s="116">
        <f t="shared" si="168"/>
        <v>0</v>
      </c>
      <c r="AG282" s="116">
        <f t="shared" si="169"/>
        <v>0</v>
      </c>
      <c r="AH282" s="116">
        <f t="shared" si="170"/>
        <v>0</v>
      </c>
      <c r="AI282" s="116">
        <f t="shared" si="171"/>
        <v>0</v>
      </c>
      <c r="AJ282" s="116">
        <f t="shared" si="172"/>
        <v>0</v>
      </c>
      <c r="AK282" s="116">
        <f t="shared" si="173"/>
        <v>0</v>
      </c>
      <c r="AL282" s="75" t="str">
        <f t="shared" si="174"/>
        <v xml:space="preserve"> </v>
      </c>
      <c r="AM282" s="75" t="str">
        <f t="shared" si="175"/>
        <v xml:space="preserve"> </v>
      </c>
      <c r="AN282" s="75" t="str">
        <f t="shared" si="176"/>
        <v xml:space="preserve"> </v>
      </c>
      <c r="AO282" s="75" t="str">
        <f t="shared" si="177"/>
        <v xml:space="preserve"> </v>
      </c>
      <c r="AP282" s="116">
        <f t="shared" si="178"/>
        <v>0</v>
      </c>
      <c r="AQ282" s="116">
        <f t="shared" si="179"/>
        <v>0</v>
      </c>
      <c r="AR282" s="116">
        <f t="shared" si="180"/>
        <v>0</v>
      </c>
      <c r="AS282" s="116">
        <f t="shared" si="181"/>
        <v>0</v>
      </c>
    </row>
    <row r="283" spans="1:45" s="137" customFormat="1">
      <c r="A283" s="133" t="s">
        <v>190</v>
      </c>
      <c r="B283" s="371">
        <f>+B53+B63+B130</f>
        <v>7469772</v>
      </c>
      <c r="C283" s="371">
        <f>+C53+C63+C130</f>
        <v>10441960</v>
      </c>
      <c r="D283" s="371">
        <f>+D53+D63+D130</f>
        <v>7167527</v>
      </c>
      <c r="E283" s="116">
        <f t="shared" si="153"/>
        <v>25079259</v>
      </c>
      <c r="F283" s="133">
        <f>+F130+F63+F53</f>
        <v>7469772000</v>
      </c>
      <c r="G283" s="133">
        <f t="shared" ref="G283:AB283" si="184">+G130+G63+G53</f>
        <v>10441960000</v>
      </c>
      <c r="H283" s="133">
        <f t="shared" si="184"/>
        <v>7167527000</v>
      </c>
      <c r="I283" s="116">
        <f t="shared" si="182"/>
        <v>25079259000</v>
      </c>
      <c r="J283" s="133">
        <f>+J130+J63+J53</f>
        <v>6284075356.9899998</v>
      </c>
      <c r="K283" s="133">
        <f>+K130+K63+K53</f>
        <v>12128093048.9</v>
      </c>
      <c r="L283" s="133">
        <f>+L130+L63+L53</f>
        <v>3494382632.1500001</v>
      </c>
      <c r="M283" s="116">
        <f t="shared" si="158"/>
        <v>21906551038.040001</v>
      </c>
      <c r="N283" s="133">
        <f>+N130+N63+N53</f>
        <v>1991314217.4300001</v>
      </c>
      <c r="O283" s="133">
        <f>+O130+O63+O53</f>
        <v>1656786979.5</v>
      </c>
      <c r="P283" s="133">
        <f>+P130+P63+P53</f>
        <v>2906499765</v>
      </c>
      <c r="Q283" s="116">
        <f t="shared" si="159"/>
        <v>6554600961.9300003</v>
      </c>
      <c r="R283" s="116">
        <f t="shared" si="160"/>
        <v>8275389574.4200001</v>
      </c>
      <c r="S283" s="116">
        <f t="shared" si="161"/>
        <v>13784880028.4</v>
      </c>
      <c r="T283" s="116">
        <f t="shared" si="162"/>
        <v>6400882397.1499996</v>
      </c>
      <c r="U283" s="116">
        <f t="shared" si="163"/>
        <v>28461151999.970001</v>
      </c>
      <c r="V283" s="133">
        <f t="shared" si="184"/>
        <v>3975338013.6099997</v>
      </c>
      <c r="W283" s="133">
        <f t="shared" ref="W283:X283" si="185">+W130+W63+W53</f>
        <v>3147723799.8500004</v>
      </c>
      <c r="X283" s="133">
        <f t="shared" si="185"/>
        <v>1463019808.1399999</v>
      </c>
      <c r="Y283" s="116">
        <f t="shared" si="164"/>
        <v>8586081621.6000004</v>
      </c>
      <c r="Z283" s="133">
        <f t="shared" si="184"/>
        <v>2210867702.5599999</v>
      </c>
      <c r="AA283" s="133">
        <f t="shared" si="184"/>
        <v>1488809309.77</v>
      </c>
      <c r="AB283" s="133">
        <f t="shared" si="184"/>
        <v>1792988339.0599999</v>
      </c>
      <c r="AC283" s="116">
        <f t="shared" si="165"/>
        <v>5492665351.3899994</v>
      </c>
      <c r="AD283" s="116">
        <f t="shared" si="166"/>
        <v>6186205716.1700001</v>
      </c>
      <c r="AE283" s="116">
        <f t="shared" si="167"/>
        <v>4636533109.6200008</v>
      </c>
      <c r="AF283" s="116">
        <f t="shared" si="168"/>
        <v>3256008147.1999998</v>
      </c>
      <c r="AG283" s="116">
        <f t="shared" si="169"/>
        <v>14078746972.990002</v>
      </c>
      <c r="AH283" s="116">
        <f t="shared" si="170"/>
        <v>2089183858.25</v>
      </c>
      <c r="AI283" s="116">
        <f t="shared" si="171"/>
        <v>9148346918.7799988</v>
      </c>
      <c r="AJ283" s="116">
        <f t="shared" si="172"/>
        <v>3144874249.9499998</v>
      </c>
      <c r="AK283" s="116">
        <f t="shared" si="173"/>
        <v>14382405026.98</v>
      </c>
      <c r="AL283" s="75">
        <f t="shared" si="174"/>
        <v>0.74754253688456407</v>
      </c>
      <c r="AM283" s="75">
        <f t="shared" si="175"/>
        <v>0.33634918113670081</v>
      </c>
      <c r="AN283" s="75">
        <f t="shared" si="176"/>
        <v>0.50868113881450805</v>
      </c>
      <c r="AO283" s="75">
        <f t="shared" si="177"/>
        <v>0.49466539418379274</v>
      </c>
      <c r="AP283" s="116">
        <f t="shared" si="178"/>
        <v>1185696643.0100002</v>
      </c>
      <c r="AQ283" s="116">
        <f t="shared" si="179"/>
        <v>-1686133048.8999996</v>
      </c>
      <c r="AR283" s="116">
        <f t="shared" si="180"/>
        <v>3673144367.8499999</v>
      </c>
      <c r="AS283" s="116">
        <f t="shared" si="181"/>
        <v>3172707961.9600005</v>
      </c>
    </row>
    <row r="284" spans="1:45" s="137" customFormat="1">
      <c r="A284" s="133" t="s">
        <v>191</v>
      </c>
      <c r="B284" s="371">
        <f>+B283+B12+B50</f>
        <v>7709552</v>
      </c>
      <c r="C284" s="371">
        <f>+C283+C12+C50</f>
        <v>14752211</v>
      </c>
      <c r="D284" s="371">
        <f>+D283+D12+D50</f>
        <v>7317527</v>
      </c>
      <c r="E284" s="116">
        <f t="shared" si="153"/>
        <v>29779290</v>
      </c>
      <c r="F284" s="136">
        <f>+F283+F50+F12</f>
        <v>7709552000</v>
      </c>
      <c r="G284" s="136">
        <f t="shared" ref="G284:AB284" si="186">+G283+G50+G12</f>
        <v>14752211000</v>
      </c>
      <c r="H284" s="136">
        <f t="shared" si="186"/>
        <v>7317527000</v>
      </c>
      <c r="I284" s="116">
        <f t="shared" si="182"/>
        <v>29779290000</v>
      </c>
      <c r="J284" s="136">
        <f>+J283+J50+J12</f>
        <v>6601515356.9899998</v>
      </c>
      <c r="K284" s="136">
        <f>+K283+K50+K12</f>
        <v>14500533048.9</v>
      </c>
      <c r="L284" s="136">
        <f>+L283+L50+L12</f>
        <v>3644382632.1500001</v>
      </c>
      <c r="M284" s="116">
        <f t="shared" si="158"/>
        <v>24746431038.040001</v>
      </c>
      <c r="N284" s="136">
        <f>+N283+N50+N12</f>
        <v>1991314217.4300001</v>
      </c>
      <c r="O284" s="136">
        <f>+O283+O50+O12</f>
        <v>465761199.43000007</v>
      </c>
      <c r="P284" s="136">
        <f>+P283+P50+P12</f>
        <v>2906499765</v>
      </c>
      <c r="Q284" s="116">
        <f t="shared" si="159"/>
        <v>5363575181.8600006</v>
      </c>
      <c r="R284" s="116">
        <f t="shared" si="160"/>
        <v>8592829574.4200001</v>
      </c>
      <c r="S284" s="116">
        <f t="shared" si="161"/>
        <v>14966294248.33</v>
      </c>
      <c r="T284" s="116">
        <f t="shared" si="162"/>
        <v>6550882397.1499996</v>
      </c>
      <c r="U284" s="116">
        <f t="shared" si="163"/>
        <v>30110006219.900002</v>
      </c>
      <c r="V284" s="136">
        <f t="shared" si="186"/>
        <v>4049074543.3099995</v>
      </c>
      <c r="W284" s="136">
        <f t="shared" ref="W284:X284" si="187">+W283+W50+W12</f>
        <v>3257243473.4500008</v>
      </c>
      <c r="X284" s="136">
        <f t="shared" si="187"/>
        <v>1463019808.1399999</v>
      </c>
      <c r="Y284" s="116">
        <f t="shared" si="164"/>
        <v>8769337824.8999996</v>
      </c>
      <c r="Z284" s="136">
        <f t="shared" si="186"/>
        <v>2210867702.5599999</v>
      </c>
      <c r="AA284" s="136">
        <f t="shared" si="186"/>
        <v>1488809309.77</v>
      </c>
      <c r="AB284" s="136">
        <f t="shared" si="186"/>
        <v>1792988339.0599999</v>
      </c>
      <c r="AC284" s="116">
        <f t="shared" si="165"/>
        <v>5492665351.3899994</v>
      </c>
      <c r="AD284" s="116">
        <f t="shared" si="166"/>
        <v>6259942245.8699989</v>
      </c>
      <c r="AE284" s="116">
        <f t="shared" si="167"/>
        <v>4746052783.2200012</v>
      </c>
      <c r="AF284" s="116">
        <f t="shared" si="168"/>
        <v>3256008147.1999998</v>
      </c>
      <c r="AG284" s="116">
        <f t="shared" si="169"/>
        <v>14262003176.290001</v>
      </c>
      <c r="AH284" s="116">
        <f t="shared" si="170"/>
        <v>2332887328.5500011</v>
      </c>
      <c r="AI284" s="116">
        <f t="shared" si="171"/>
        <v>10220241465.109999</v>
      </c>
      <c r="AJ284" s="116">
        <f t="shared" si="172"/>
        <v>3294874249.9499998</v>
      </c>
      <c r="AK284" s="116">
        <f t="shared" si="173"/>
        <v>15848003043.610001</v>
      </c>
      <c r="AL284" s="75">
        <f t="shared" si="174"/>
        <v>0.72850766929036104</v>
      </c>
      <c r="AM284" s="75">
        <f t="shared" si="175"/>
        <v>0.31711609463709328</v>
      </c>
      <c r="AN284" s="75">
        <f t="shared" si="176"/>
        <v>0.49703352156291886</v>
      </c>
      <c r="AO284" s="75">
        <f t="shared" si="177"/>
        <v>0.47366324244941876</v>
      </c>
      <c r="AP284" s="116">
        <f t="shared" si="178"/>
        <v>1108036643.0100002</v>
      </c>
      <c r="AQ284" s="116">
        <f t="shared" si="179"/>
        <v>251677951.10000038</v>
      </c>
      <c r="AR284" s="116">
        <f t="shared" si="180"/>
        <v>3673144367.8499999</v>
      </c>
      <c r="AS284" s="116">
        <f t="shared" si="181"/>
        <v>5032858961.960001</v>
      </c>
    </row>
    <row r="285" spans="1:45">
      <c r="A285" s="122"/>
      <c r="B285" s="370"/>
      <c r="C285" s="370"/>
      <c r="D285" s="370"/>
      <c r="E285" s="116">
        <f t="shared" si="153"/>
        <v>0</v>
      </c>
      <c r="F285" s="116"/>
      <c r="G285" s="116"/>
      <c r="H285" s="116"/>
      <c r="I285" s="116">
        <f t="shared" si="182"/>
        <v>0</v>
      </c>
      <c r="J285" s="116"/>
      <c r="K285" s="116"/>
      <c r="L285" s="116"/>
      <c r="M285" s="116">
        <f t="shared" si="158"/>
        <v>0</v>
      </c>
      <c r="N285" s="116"/>
      <c r="O285" s="116"/>
      <c r="P285" s="116"/>
      <c r="Q285" s="116">
        <f t="shared" si="159"/>
        <v>0</v>
      </c>
      <c r="R285" s="116">
        <f t="shared" si="160"/>
        <v>0</v>
      </c>
      <c r="S285" s="116">
        <f t="shared" si="161"/>
        <v>0</v>
      </c>
      <c r="T285" s="116">
        <f t="shared" si="162"/>
        <v>0</v>
      </c>
      <c r="U285" s="116">
        <f t="shared" si="163"/>
        <v>0</v>
      </c>
      <c r="V285" s="116"/>
      <c r="W285" s="116"/>
      <c r="X285" s="116"/>
      <c r="Y285" s="116">
        <f t="shared" si="164"/>
        <v>0</v>
      </c>
      <c r="Z285" s="116"/>
      <c r="AA285" s="116"/>
      <c r="AB285" s="116"/>
      <c r="AC285" s="116">
        <f t="shared" si="165"/>
        <v>0</v>
      </c>
      <c r="AD285" s="116">
        <f t="shared" si="166"/>
        <v>0</v>
      </c>
      <c r="AE285" s="116">
        <f t="shared" si="167"/>
        <v>0</v>
      </c>
      <c r="AF285" s="116">
        <f t="shared" si="168"/>
        <v>0</v>
      </c>
      <c r="AG285" s="116">
        <f t="shared" si="169"/>
        <v>0</v>
      </c>
      <c r="AH285" s="116">
        <f t="shared" si="170"/>
        <v>0</v>
      </c>
      <c r="AI285" s="116">
        <f t="shared" si="171"/>
        <v>0</v>
      </c>
      <c r="AJ285" s="116">
        <f t="shared" si="172"/>
        <v>0</v>
      </c>
      <c r="AK285" s="116">
        <f t="shared" si="173"/>
        <v>0</v>
      </c>
      <c r="AL285" s="75" t="str">
        <f t="shared" si="174"/>
        <v xml:space="preserve"> </v>
      </c>
      <c r="AM285" s="75" t="str">
        <f t="shared" si="175"/>
        <v xml:space="preserve"> </v>
      </c>
      <c r="AN285" s="75" t="str">
        <f t="shared" si="176"/>
        <v xml:space="preserve"> </v>
      </c>
      <c r="AO285" s="75" t="str">
        <f t="shared" si="177"/>
        <v xml:space="preserve"> </v>
      </c>
      <c r="AP285" s="116">
        <f t="shared" si="178"/>
        <v>0</v>
      </c>
      <c r="AQ285" s="116">
        <f t="shared" si="179"/>
        <v>0</v>
      </c>
      <c r="AR285" s="116">
        <f t="shared" si="180"/>
        <v>0</v>
      </c>
      <c r="AS285" s="116">
        <f t="shared" si="181"/>
        <v>0</v>
      </c>
    </row>
    <row r="286" spans="1:45" s="186" customFormat="1">
      <c r="A286" s="174" t="s">
        <v>192</v>
      </c>
      <c r="B286" s="372"/>
      <c r="C286" s="372"/>
      <c r="D286" s="372"/>
      <c r="E286" s="116">
        <f t="shared" si="153"/>
        <v>0</v>
      </c>
      <c r="F286" s="135"/>
      <c r="G286" s="135"/>
      <c r="H286" s="135"/>
      <c r="I286" s="116">
        <f t="shared" si="182"/>
        <v>0</v>
      </c>
      <c r="J286" s="135"/>
      <c r="K286" s="135"/>
      <c r="L286" s="135"/>
      <c r="M286" s="116">
        <f t="shared" si="158"/>
        <v>0</v>
      </c>
      <c r="N286" s="135"/>
      <c r="O286" s="135"/>
      <c r="P286" s="135"/>
      <c r="Q286" s="116">
        <f t="shared" si="159"/>
        <v>0</v>
      </c>
      <c r="R286" s="116">
        <f t="shared" si="160"/>
        <v>0</v>
      </c>
      <c r="S286" s="116">
        <f t="shared" si="161"/>
        <v>0</v>
      </c>
      <c r="T286" s="116">
        <f t="shared" si="162"/>
        <v>0</v>
      </c>
      <c r="U286" s="116">
        <f t="shared" si="163"/>
        <v>0</v>
      </c>
      <c r="V286" s="135"/>
      <c r="W286" s="135"/>
      <c r="X286" s="135"/>
      <c r="Y286" s="116">
        <f t="shared" si="164"/>
        <v>0</v>
      </c>
      <c r="Z286" s="135"/>
      <c r="AA286" s="135"/>
      <c r="AB286" s="135"/>
      <c r="AC286" s="116">
        <f t="shared" si="165"/>
        <v>0</v>
      </c>
      <c r="AD286" s="116">
        <f t="shared" si="166"/>
        <v>0</v>
      </c>
      <c r="AE286" s="116">
        <f t="shared" si="167"/>
        <v>0</v>
      </c>
      <c r="AF286" s="116">
        <f t="shared" si="168"/>
        <v>0</v>
      </c>
      <c r="AG286" s="116">
        <f t="shared" si="169"/>
        <v>0</v>
      </c>
      <c r="AH286" s="116">
        <f t="shared" si="170"/>
        <v>0</v>
      </c>
      <c r="AI286" s="116">
        <f t="shared" si="171"/>
        <v>0</v>
      </c>
      <c r="AJ286" s="116">
        <f t="shared" si="172"/>
        <v>0</v>
      </c>
      <c r="AK286" s="116">
        <f t="shared" si="173"/>
        <v>0</v>
      </c>
      <c r="AL286" s="75" t="str">
        <f t="shared" si="174"/>
        <v xml:space="preserve"> </v>
      </c>
      <c r="AM286" s="75" t="str">
        <f t="shared" si="175"/>
        <v xml:space="preserve"> </v>
      </c>
      <c r="AN286" s="75" t="str">
        <f t="shared" si="176"/>
        <v xml:space="preserve"> </v>
      </c>
      <c r="AO286" s="75" t="str">
        <f t="shared" si="177"/>
        <v xml:space="preserve"> </v>
      </c>
      <c r="AP286" s="116">
        <f t="shared" si="178"/>
        <v>0</v>
      </c>
      <c r="AQ286" s="116">
        <f t="shared" si="179"/>
        <v>0</v>
      </c>
      <c r="AR286" s="116">
        <f t="shared" si="180"/>
        <v>0</v>
      </c>
      <c r="AS286" s="116">
        <f t="shared" si="181"/>
        <v>0</v>
      </c>
    </row>
    <row r="287" spans="1:45" s="186" customFormat="1">
      <c r="A287" s="174" t="s">
        <v>193</v>
      </c>
      <c r="B287" s="372"/>
      <c r="C287" s="372"/>
      <c r="D287" s="372"/>
      <c r="E287" s="116">
        <f t="shared" si="153"/>
        <v>0</v>
      </c>
      <c r="F287" s="135"/>
      <c r="G287" s="135"/>
      <c r="H287" s="135"/>
      <c r="I287" s="116">
        <f t="shared" si="182"/>
        <v>0</v>
      </c>
      <c r="J287" s="135"/>
      <c r="K287" s="135"/>
      <c r="L287" s="135"/>
      <c r="M287" s="116">
        <f t="shared" si="158"/>
        <v>0</v>
      </c>
      <c r="N287" s="135"/>
      <c r="O287" s="135"/>
      <c r="P287" s="135"/>
      <c r="Q287" s="116">
        <f t="shared" si="159"/>
        <v>0</v>
      </c>
      <c r="R287" s="116">
        <f t="shared" si="160"/>
        <v>0</v>
      </c>
      <c r="S287" s="116">
        <f t="shared" si="161"/>
        <v>0</v>
      </c>
      <c r="T287" s="116">
        <f t="shared" si="162"/>
        <v>0</v>
      </c>
      <c r="U287" s="116">
        <f t="shared" si="163"/>
        <v>0</v>
      </c>
      <c r="V287" s="135"/>
      <c r="W287" s="135"/>
      <c r="X287" s="135"/>
      <c r="Y287" s="116">
        <f t="shared" si="164"/>
        <v>0</v>
      </c>
      <c r="Z287" s="135"/>
      <c r="AA287" s="135"/>
      <c r="AB287" s="135"/>
      <c r="AC287" s="116">
        <f t="shared" si="165"/>
        <v>0</v>
      </c>
      <c r="AD287" s="116">
        <f t="shared" si="166"/>
        <v>0</v>
      </c>
      <c r="AE287" s="116">
        <f t="shared" si="167"/>
        <v>0</v>
      </c>
      <c r="AF287" s="116">
        <f t="shared" si="168"/>
        <v>0</v>
      </c>
      <c r="AG287" s="116">
        <f t="shared" si="169"/>
        <v>0</v>
      </c>
      <c r="AH287" s="116">
        <f t="shared" si="170"/>
        <v>0</v>
      </c>
      <c r="AI287" s="116">
        <f t="shared" si="171"/>
        <v>0</v>
      </c>
      <c r="AJ287" s="116">
        <f t="shared" si="172"/>
        <v>0</v>
      </c>
      <c r="AK287" s="116">
        <f t="shared" si="173"/>
        <v>0</v>
      </c>
      <c r="AL287" s="75" t="str">
        <f t="shared" si="174"/>
        <v xml:space="preserve"> </v>
      </c>
      <c r="AM287" s="75" t="str">
        <f t="shared" si="175"/>
        <v xml:space="preserve"> </v>
      </c>
      <c r="AN287" s="75" t="str">
        <f t="shared" si="176"/>
        <v xml:space="preserve"> </v>
      </c>
      <c r="AO287" s="75" t="str">
        <f t="shared" si="177"/>
        <v xml:space="preserve"> </v>
      </c>
      <c r="AP287" s="116">
        <f t="shared" si="178"/>
        <v>0</v>
      </c>
      <c r="AQ287" s="116">
        <f t="shared" si="179"/>
        <v>0</v>
      </c>
      <c r="AR287" s="116">
        <f t="shared" si="180"/>
        <v>0</v>
      </c>
      <c r="AS287" s="116">
        <f t="shared" si="181"/>
        <v>0</v>
      </c>
    </row>
    <row r="288" spans="1:45">
      <c r="A288" s="122" t="s">
        <v>194</v>
      </c>
      <c r="B288" s="370">
        <v>0</v>
      </c>
      <c r="C288" s="370"/>
      <c r="D288" s="370">
        <v>1500000</v>
      </c>
      <c r="E288" s="116">
        <f t="shared" si="153"/>
        <v>1500000</v>
      </c>
      <c r="F288" s="116">
        <f t="shared" si="155"/>
        <v>0</v>
      </c>
      <c r="G288" s="116">
        <f t="shared" si="156"/>
        <v>0</v>
      </c>
      <c r="H288" s="116">
        <f t="shared" si="157"/>
        <v>1500000000</v>
      </c>
      <c r="I288" s="116">
        <f t="shared" si="182"/>
        <v>1500000000</v>
      </c>
      <c r="J288" s="116"/>
      <c r="K288" s="116"/>
      <c r="L288" s="116"/>
      <c r="M288" s="116">
        <f t="shared" si="158"/>
        <v>0</v>
      </c>
      <c r="N288" s="116"/>
      <c r="O288" s="116"/>
      <c r="P288" s="116"/>
      <c r="Q288" s="116">
        <f t="shared" si="159"/>
        <v>0</v>
      </c>
      <c r="R288" s="116">
        <f t="shared" si="160"/>
        <v>0</v>
      </c>
      <c r="S288" s="116">
        <f t="shared" si="161"/>
        <v>0</v>
      </c>
      <c r="T288" s="116">
        <f t="shared" si="162"/>
        <v>0</v>
      </c>
      <c r="U288" s="116">
        <f t="shared" si="163"/>
        <v>0</v>
      </c>
      <c r="V288" s="116"/>
      <c r="W288" s="116"/>
      <c r="X288" s="116"/>
      <c r="Y288" s="116">
        <f t="shared" si="164"/>
        <v>0</v>
      </c>
      <c r="Z288" s="116"/>
      <c r="AA288" s="116"/>
      <c r="AB288" s="116"/>
      <c r="AC288" s="116">
        <f t="shared" si="165"/>
        <v>0</v>
      </c>
      <c r="AD288" s="116">
        <f t="shared" si="166"/>
        <v>0</v>
      </c>
      <c r="AE288" s="116">
        <f t="shared" si="167"/>
        <v>0</v>
      </c>
      <c r="AF288" s="116">
        <f t="shared" si="168"/>
        <v>0</v>
      </c>
      <c r="AG288" s="116">
        <f t="shared" si="169"/>
        <v>0</v>
      </c>
      <c r="AH288" s="116">
        <f t="shared" si="170"/>
        <v>0</v>
      </c>
      <c r="AI288" s="116">
        <f t="shared" si="171"/>
        <v>0</v>
      </c>
      <c r="AJ288" s="116">
        <f t="shared" si="172"/>
        <v>0</v>
      </c>
      <c r="AK288" s="116">
        <f t="shared" si="173"/>
        <v>0</v>
      </c>
      <c r="AL288" s="75" t="str">
        <f t="shared" si="174"/>
        <v xml:space="preserve"> </v>
      </c>
      <c r="AM288" s="75" t="str">
        <f t="shared" si="175"/>
        <v xml:space="preserve"> </v>
      </c>
      <c r="AN288" s="75" t="str">
        <f t="shared" si="176"/>
        <v xml:space="preserve"> </v>
      </c>
      <c r="AO288" s="75" t="str">
        <f t="shared" si="177"/>
        <v xml:space="preserve"> </v>
      </c>
      <c r="AP288" s="116">
        <f t="shared" si="178"/>
        <v>0</v>
      </c>
      <c r="AQ288" s="116">
        <f t="shared" si="179"/>
        <v>0</v>
      </c>
      <c r="AR288" s="116">
        <f t="shared" si="180"/>
        <v>1500000000</v>
      </c>
      <c r="AS288" s="116">
        <f t="shared" si="181"/>
        <v>1500000000</v>
      </c>
    </row>
    <row r="289" spans="1:45" ht="38.25">
      <c r="A289" s="123" t="s">
        <v>195</v>
      </c>
      <c r="B289" s="370"/>
      <c r="C289" s="370"/>
      <c r="D289" s="370"/>
      <c r="E289" s="116">
        <f t="shared" si="153"/>
        <v>0</v>
      </c>
      <c r="F289" s="116">
        <f t="shared" si="155"/>
        <v>0</v>
      </c>
      <c r="G289" s="116">
        <f t="shared" si="156"/>
        <v>0</v>
      </c>
      <c r="H289" s="116">
        <f t="shared" si="157"/>
        <v>0</v>
      </c>
      <c r="I289" s="116">
        <f t="shared" si="182"/>
        <v>0</v>
      </c>
      <c r="J289" s="116"/>
      <c r="K289" s="116"/>
      <c r="L289" s="116"/>
      <c r="M289" s="116">
        <f t="shared" si="158"/>
        <v>0</v>
      </c>
      <c r="N289" s="116">
        <f>-+'OSEC-CY'!H345</f>
        <v>0</v>
      </c>
      <c r="O289" s="116">
        <f>-+'OSEC-CY'!H346</f>
        <v>0</v>
      </c>
      <c r="P289" s="116">
        <f>-+'OSEC-CY'!H347</f>
        <v>0</v>
      </c>
      <c r="Q289" s="116">
        <f t="shared" si="159"/>
        <v>0</v>
      </c>
      <c r="R289" s="116">
        <f t="shared" si="160"/>
        <v>0</v>
      </c>
      <c r="S289" s="116">
        <f t="shared" si="161"/>
        <v>0</v>
      </c>
      <c r="T289" s="116">
        <f t="shared" si="162"/>
        <v>0</v>
      </c>
      <c r="U289" s="116">
        <f t="shared" si="163"/>
        <v>0</v>
      </c>
      <c r="V289" s="116">
        <f>+'OSEC-CY'!I345</f>
        <v>0</v>
      </c>
      <c r="W289" s="116">
        <f>+'OSEC-CY'!I346</f>
        <v>0</v>
      </c>
      <c r="X289" s="116">
        <f>+'OSEC-CY'!I347</f>
        <v>0</v>
      </c>
      <c r="Y289" s="116">
        <f t="shared" si="164"/>
        <v>0</v>
      </c>
      <c r="Z289" s="116"/>
      <c r="AA289" s="116"/>
      <c r="AB289" s="116"/>
      <c r="AC289" s="116">
        <f t="shared" si="165"/>
        <v>0</v>
      </c>
      <c r="AD289" s="116">
        <f t="shared" si="166"/>
        <v>0</v>
      </c>
      <c r="AE289" s="116">
        <f t="shared" si="167"/>
        <v>0</v>
      </c>
      <c r="AF289" s="116">
        <f t="shared" si="168"/>
        <v>0</v>
      </c>
      <c r="AG289" s="116">
        <f t="shared" si="169"/>
        <v>0</v>
      </c>
      <c r="AH289" s="116">
        <f t="shared" si="170"/>
        <v>0</v>
      </c>
      <c r="AI289" s="116">
        <f t="shared" si="171"/>
        <v>0</v>
      </c>
      <c r="AJ289" s="116">
        <f t="shared" si="172"/>
        <v>0</v>
      </c>
      <c r="AK289" s="116">
        <f t="shared" si="173"/>
        <v>0</v>
      </c>
      <c r="AL289" s="75" t="str">
        <f t="shared" si="174"/>
        <v xml:space="preserve"> </v>
      </c>
      <c r="AM289" s="75" t="str">
        <f t="shared" si="175"/>
        <v xml:space="preserve"> </v>
      </c>
      <c r="AN289" s="75" t="str">
        <f t="shared" si="176"/>
        <v xml:space="preserve"> </v>
      </c>
      <c r="AO289" s="75" t="str">
        <f t="shared" si="177"/>
        <v xml:space="preserve"> </v>
      </c>
      <c r="AP289" s="116">
        <f t="shared" si="178"/>
        <v>0</v>
      </c>
      <c r="AQ289" s="116">
        <f t="shared" si="179"/>
        <v>0</v>
      </c>
      <c r="AR289" s="116">
        <f t="shared" si="180"/>
        <v>0</v>
      </c>
      <c r="AS289" s="116">
        <f t="shared" si="181"/>
        <v>0</v>
      </c>
    </row>
    <row r="290" spans="1:45">
      <c r="A290" s="122"/>
      <c r="B290" s="370"/>
      <c r="C290" s="370"/>
      <c r="D290" s="370"/>
      <c r="E290" s="116">
        <f t="shared" si="153"/>
        <v>0</v>
      </c>
      <c r="F290" s="116"/>
      <c r="G290" s="116"/>
      <c r="H290" s="116"/>
      <c r="I290" s="116">
        <f t="shared" si="182"/>
        <v>0</v>
      </c>
      <c r="J290" s="116"/>
      <c r="K290" s="116"/>
      <c r="L290" s="116"/>
      <c r="M290" s="116">
        <f t="shared" si="158"/>
        <v>0</v>
      </c>
      <c r="N290" s="116"/>
      <c r="O290" s="116"/>
      <c r="P290" s="116"/>
      <c r="Q290" s="116">
        <f t="shared" si="159"/>
        <v>0</v>
      </c>
      <c r="R290" s="116">
        <f t="shared" si="160"/>
        <v>0</v>
      </c>
      <c r="S290" s="116">
        <f t="shared" si="161"/>
        <v>0</v>
      </c>
      <c r="T290" s="116">
        <f t="shared" si="162"/>
        <v>0</v>
      </c>
      <c r="U290" s="116">
        <f t="shared" si="163"/>
        <v>0</v>
      </c>
      <c r="V290" s="116"/>
      <c r="W290" s="116"/>
      <c r="X290" s="116"/>
      <c r="Y290" s="116">
        <f t="shared" si="164"/>
        <v>0</v>
      </c>
      <c r="Z290" s="116"/>
      <c r="AA290" s="116"/>
      <c r="AB290" s="116"/>
      <c r="AC290" s="116">
        <f t="shared" si="165"/>
        <v>0</v>
      </c>
      <c r="AD290" s="116">
        <f t="shared" si="166"/>
        <v>0</v>
      </c>
      <c r="AE290" s="116">
        <f t="shared" si="167"/>
        <v>0</v>
      </c>
      <c r="AF290" s="116">
        <f t="shared" si="168"/>
        <v>0</v>
      </c>
      <c r="AG290" s="116">
        <f t="shared" si="169"/>
        <v>0</v>
      </c>
      <c r="AH290" s="116">
        <f t="shared" si="170"/>
        <v>0</v>
      </c>
      <c r="AI290" s="116">
        <f t="shared" si="171"/>
        <v>0</v>
      </c>
      <c r="AJ290" s="116">
        <f t="shared" si="172"/>
        <v>0</v>
      </c>
      <c r="AK290" s="116">
        <f t="shared" si="173"/>
        <v>0</v>
      </c>
      <c r="AL290" s="75" t="str">
        <f t="shared" si="174"/>
        <v xml:space="preserve"> </v>
      </c>
      <c r="AM290" s="75" t="str">
        <f t="shared" si="175"/>
        <v xml:space="preserve"> </v>
      </c>
      <c r="AN290" s="75" t="str">
        <f t="shared" si="176"/>
        <v xml:space="preserve"> </v>
      </c>
      <c r="AO290" s="75" t="str">
        <f t="shared" si="177"/>
        <v xml:space="preserve"> </v>
      </c>
      <c r="AP290" s="116">
        <f t="shared" si="178"/>
        <v>0</v>
      </c>
      <c r="AQ290" s="116">
        <f t="shared" si="179"/>
        <v>0</v>
      </c>
      <c r="AR290" s="116">
        <f t="shared" si="180"/>
        <v>0</v>
      </c>
      <c r="AS290" s="116">
        <f t="shared" si="181"/>
        <v>0</v>
      </c>
    </row>
    <row r="291" spans="1:45" s="137" customFormat="1">
      <c r="A291" s="133" t="s">
        <v>196</v>
      </c>
      <c r="B291" s="133">
        <f t="shared" ref="B291:G291" si="188">+B289+B288</f>
        <v>0</v>
      </c>
      <c r="C291" s="133">
        <f t="shared" si="188"/>
        <v>0</v>
      </c>
      <c r="D291" s="133">
        <f t="shared" si="188"/>
        <v>1500000</v>
      </c>
      <c r="E291" s="133">
        <f t="shared" si="188"/>
        <v>1500000</v>
      </c>
      <c r="F291" s="133">
        <f t="shared" si="188"/>
        <v>0</v>
      </c>
      <c r="G291" s="133">
        <f t="shared" si="188"/>
        <v>0</v>
      </c>
      <c r="H291" s="133">
        <f t="shared" ref="H291:AB291" si="189">+H289+H288</f>
        <v>1500000000</v>
      </c>
      <c r="I291" s="116">
        <f t="shared" si="182"/>
        <v>1500000000</v>
      </c>
      <c r="J291" s="133">
        <f>+J289+J288</f>
        <v>0</v>
      </c>
      <c r="K291" s="133">
        <f>+K289+K288</f>
        <v>0</v>
      </c>
      <c r="L291" s="133">
        <f>+L289+L288</f>
        <v>0</v>
      </c>
      <c r="M291" s="116">
        <f t="shared" si="158"/>
        <v>0</v>
      </c>
      <c r="N291" s="133">
        <f t="shared" ref="N291:P291" si="190">+N289+N288</f>
        <v>0</v>
      </c>
      <c r="O291" s="133">
        <f t="shared" si="190"/>
        <v>0</v>
      </c>
      <c r="P291" s="133">
        <f t="shared" si="190"/>
        <v>0</v>
      </c>
      <c r="Q291" s="116">
        <f t="shared" si="159"/>
        <v>0</v>
      </c>
      <c r="R291" s="116">
        <f t="shared" si="160"/>
        <v>0</v>
      </c>
      <c r="S291" s="116">
        <f t="shared" si="161"/>
        <v>0</v>
      </c>
      <c r="T291" s="116">
        <f t="shared" si="162"/>
        <v>0</v>
      </c>
      <c r="U291" s="116">
        <f t="shared" si="163"/>
        <v>0</v>
      </c>
      <c r="V291" s="133">
        <f t="shared" si="189"/>
        <v>0</v>
      </c>
      <c r="W291" s="133">
        <f t="shared" si="189"/>
        <v>0</v>
      </c>
      <c r="X291" s="133">
        <f t="shared" si="189"/>
        <v>0</v>
      </c>
      <c r="Y291" s="116">
        <f t="shared" si="164"/>
        <v>0</v>
      </c>
      <c r="Z291" s="133">
        <f t="shared" si="189"/>
        <v>0</v>
      </c>
      <c r="AA291" s="133">
        <f t="shared" si="189"/>
        <v>0</v>
      </c>
      <c r="AB291" s="133">
        <f t="shared" si="189"/>
        <v>0</v>
      </c>
      <c r="AC291" s="116">
        <f t="shared" si="165"/>
        <v>0</v>
      </c>
      <c r="AD291" s="116">
        <f t="shared" si="166"/>
        <v>0</v>
      </c>
      <c r="AE291" s="116">
        <f t="shared" si="167"/>
        <v>0</v>
      </c>
      <c r="AF291" s="116">
        <f t="shared" si="168"/>
        <v>0</v>
      </c>
      <c r="AG291" s="116">
        <f t="shared" si="169"/>
        <v>0</v>
      </c>
      <c r="AH291" s="116">
        <f t="shared" si="170"/>
        <v>0</v>
      </c>
      <c r="AI291" s="116">
        <f t="shared" si="171"/>
        <v>0</v>
      </c>
      <c r="AJ291" s="116">
        <f t="shared" si="172"/>
        <v>0</v>
      </c>
      <c r="AK291" s="116">
        <f t="shared" si="173"/>
        <v>0</v>
      </c>
      <c r="AL291" s="75" t="str">
        <f t="shared" si="174"/>
        <v xml:space="preserve"> </v>
      </c>
      <c r="AM291" s="75" t="str">
        <f t="shared" si="175"/>
        <v xml:space="preserve"> </v>
      </c>
      <c r="AN291" s="75" t="str">
        <f t="shared" si="176"/>
        <v xml:space="preserve"> </v>
      </c>
      <c r="AO291" s="75" t="str">
        <f t="shared" si="177"/>
        <v xml:space="preserve"> </v>
      </c>
      <c r="AP291" s="116">
        <f t="shared" si="178"/>
        <v>0</v>
      </c>
      <c r="AQ291" s="116">
        <f t="shared" si="179"/>
        <v>0</v>
      </c>
      <c r="AR291" s="116">
        <f t="shared" si="180"/>
        <v>1500000000</v>
      </c>
      <c r="AS291" s="116">
        <f t="shared" si="181"/>
        <v>1500000000</v>
      </c>
    </row>
    <row r="292" spans="1:45">
      <c r="A292" s="122"/>
      <c r="B292" s="370"/>
      <c r="C292" s="370"/>
      <c r="D292" s="370"/>
      <c r="E292" s="116">
        <f t="shared" si="153"/>
        <v>0</v>
      </c>
      <c r="F292" s="116"/>
      <c r="G292" s="116"/>
      <c r="H292" s="116"/>
      <c r="I292" s="116">
        <f t="shared" si="182"/>
        <v>0</v>
      </c>
      <c r="J292" s="116"/>
      <c r="K292" s="116"/>
      <c r="L292" s="116"/>
      <c r="M292" s="116">
        <f t="shared" si="158"/>
        <v>0</v>
      </c>
      <c r="N292" s="116"/>
      <c r="O292" s="116"/>
      <c r="P292" s="116"/>
      <c r="Q292" s="116">
        <f t="shared" si="159"/>
        <v>0</v>
      </c>
      <c r="R292" s="116">
        <f t="shared" si="160"/>
        <v>0</v>
      </c>
      <c r="S292" s="116">
        <f t="shared" si="161"/>
        <v>0</v>
      </c>
      <c r="T292" s="116">
        <f t="shared" si="162"/>
        <v>0</v>
      </c>
      <c r="U292" s="116">
        <f t="shared" si="163"/>
        <v>0</v>
      </c>
      <c r="V292" s="116"/>
      <c r="W292" s="116"/>
      <c r="X292" s="116"/>
      <c r="Y292" s="116">
        <f t="shared" si="164"/>
        <v>0</v>
      </c>
      <c r="Z292" s="116"/>
      <c r="AA292" s="116"/>
      <c r="AB292" s="116"/>
      <c r="AC292" s="116">
        <f t="shared" si="165"/>
        <v>0</v>
      </c>
      <c r="AD292" s="116">
        <f t="shared" si="166"/>
        <v>0</v>
      </c>
      <c r="AE292" s="116">
        <f t="shared" si="167"/>
        <v>0</v>
      </c>
      <c r="AF292" s="116">
        <f t="shared" si="168"/>
        <v>0</v>
      </c>
      <c r="AG292" s="116">
        <f t="shared" si="169"/>
        <v>0</v>
      </c>
      <c r="AH292" s="116">
        <f t="shared" si="170"/>
        <v>0</v>
      </c>
      <c r="AI292" s="116">
        <f t="shared" si="171"/>
        <v>0</v>
      </c>
      <c r="AJ292" s="116">
        <f t="shared" si="172"/>
        <v>0</v>
      </c>
      <c r="AK292" s="116">
        <f t="shared" si="173"/>
        <v>0</v>
      </c>
      <c r="AL292" s="75" t="str">
        <f t="shared" si="174"/>
        <v xml:space="preserve"> </v>
      </c>
      <c r="AM292" s="75" t="str">
        <f t="shared" si="175"/>
        <v xml:space="preserve"> </v>
      </c>
      <c r="AN292" s="75" t="str">
        <f t="shared" si="176"/>
        <v xml:space="preserve"> </v>
      </c>
      <c r="AO292" s="75" t="str">
        <f t="shared" si="177"/>
        <v xml:space="preserve"> </v>
      </c>
      <c r="AP292" s="116">
        <f t="shared" si="178"/>
        <v>0</v>
      </c>
      <c r="AQ292" s="116">
        <f t="shared" si="179"/>
        <v>0</v>
      </c>
      <c r="AR292" s="116">
        <f t="shared" si="180"/>
        <v>0</v>
      </c>
      <c r="AS292" s="116">
        <f t="shared" si="181"/>
        <v>0</v>
      </c>
    </row>
    <row r="293" spans="1:45" s="186" customFormat="1">
      <c r="A293" s="174" t="s">
        <v>197</v>
      </c>
      <c r="B293" s="372"/>
      <c r="C293" s="372"/>
      <c r="D293" s="372"/>
      <c r="E293" s="116">
        <f t="shared" si="153"/>
        <v>0</v>
      </c>
      <c r="F293" s="135"/>
      <c r="G293" s="135"/>
      <c r="H293" s="135"/>
      <c r="I293" s="116">
        <f t="shared" si="182"/>
        <v>0</v>
      </c>
      <c r="J293" s="135"/>
      <c r="K293" s="135"/>
      <c r="L293" s="135"/>
      <c r="M293" s="116">
        <f t="shared" si="158"/>
        <v>0</v>
      </c>
      <c r="N293" s="135"/>
      <c r="O293" s="135"/>
      <c r="P293" s="135"/>
      <c r="Q293" s="116">
        <f t="shared" si="159"/>
        <v>0</v>
      </c>
      <c r="R293" s="116">
        <f t="shared" si="160"/>
        <v>0</v>
      </c>
      <c r="S293" s="116">
        <f t="shared" si="161"/>
        <v>0</v>
      </c>
      <c r="T293" s="116">
        <f t="shared" si="162"/>
        <v>0</v>
      </c>
      <c r="U293" s="116">
        <f t="shared" si="163"/>
        <v>0</v>
      </c>
      <c r="V293" s="135"/>
      <c r="W293" s="135"/>
      <c r="X293" s="135"/>
      <c r="Y293" s="116">
        <f t="shared" si="164"/>
        <v>0</v>
      </c>
      <c r="Z293" s="135"/>
      <c r="AA293" s="135"/>
      <c r="AB293" s="135"/>
      <c r="AC293" s="116">
        <f t="shared" si="165"/>
        <v>0</v>
      </c>
      <c r="AD293" s="116">
        <f t="shared" si="166"/>
        <v>0</v>
      </c>
      <c r="AE293" s="116">
        <f t="shared" si="167"/>
        <v>0</v>
      </c>
      <c r="AF293" s="116">
        <f t="shared" si="168"/>
        <v>0</v>
      </c>
      <c r="AG293" s="116">
        <f t="shared" si="169"/>
        <v>0</v>
      </c>
      <c r="AH293" s="116">
        <f t="shared" si="170"/>
        <v>0</v>
      </c>
      <c r="AI293" s="116">
        <f t="shared" si="171"/>
        <v>0</v>
      </c>
      <c r="AJ293" s="116">
        <f t="shared" si="172"/>
        <v>0</v>
      </c>
      <c r="AK293" s="116">
        <f t="shared" si="173"/>
        <v>0</v>
      </c>
      <c r="AL293" s="75" t="str">
        <f t="shared" si="174"/>
        <v xml:space="preserve"> </v>
      </c>
      <c r="AM293" s="75" t="str">
        <f t="shared" si="175"/>
        <v xml:space="preserve"> </v>
      </c>
      <c r="AN293" s="75" t="str">
        <f t="shared" si="176"/>
        <v xml:space="preserve"> </v>
      </c>
      <c r="AO293" s="75" t="str">
        <f t="shared" si="177"/>
        <v xml:space="preserve"> </v>
      </c>
      <c r="AP293" s="116">
        <f t="shared" si="178"/>
        <v>0</v>
      </c>
      <c r="AQ293" s="116">
        <f t="shared" si="179"/>
        <v>0</v>
      </c>
      <c r="AR293" s="116">
        <f t="shared" si="180"/>
        <v>0</v>
      </c>
      <c r="AS293" s="116">
        <f t="shared" si="181"/>
        <v>0</v>
      </c>
    </row>
    <row r="294" spans="1:45" s="127" customFormat="1">
      <c r="A294" s="126" t="s">
        <v>213</v>
      </c>
      <c r="B294" s="381">
        <f>+B295+B296</f>
        <v>0</v>
      </c>
      <c r="C294" s="381">
        <f>+C295+C296</f>
        <v>0</v>
      </c>
      <c r="D294" s="381">
        <f>+D295+D296</f>
        <v>0</v>
      </c>
      <c r="E294" s="116">
        <f t="shared" si="153"/>
        <v>0</v>
      </c>
      <c r="F294" s="126">
        <f>SUM(F295:F296)</f>
        <v>0</v>
      </c>
      <c r="G294" s="126">
        <f t="shared" ref="G294:AB294" si="191">SUM(G295:G296)</f>
        <v>0</v>
      </c>
      <c r="H294" s="126">
        <f t="shared" si="191"/>
        <v>0</v>
      </c>
      <c r="I294" s="116">
        <f t="shared" si="182"/>
        <v>0</v>
      </c>
      <c r="J294" s="126">
        <f>SUM(J295:J296)</f>
        <v>0</v>
      </c>
      <c r="K294" s="126">
        <f>SUM(K295:K296)</f>
        <v>122857000</v>
      </c>
      <c r="L294" s="126">
        <f>SUM(L295:L296)</f>
        <v>0</v>
      </c>
      <c r="M294" s="116">
        <f t="shared" si="158"/>
        <v>122857000</v>
      </c>
      <c r="N294" s="126">
        <f t="shared" ref="N294:P294" si="192">SUM(N295:N296)</f>
        <v>0</v>
      </c>
      <c r="O294" s="126">
        <f t="shared" si="192"/>
        <v>0</v>
      </c>
      <c r="P294" s="126">
        <f t="shared" si="192"/>
        <v>0</v>
      </c>
      <c r="Q294" s="116">
        <f t="shared" si="159"/>
        <v>0</v>
      </c>
      <c r="R294" s="116">
        <f t="shared" si="160"/>
        <v>0</v>
      </c>
      <c r="S294" s="116">
        <f t="shared" si="161"/>
        <v>122857000</v>
      </c>
      <c r="T294" s="116">
        <f t="shared" si="162"/>
        <v>0</v>
      </c>
      <c r="U294" s="116">
        <f t="shared" si="163"/>
        <v>122857000</v>
      </c>
      <c r="V294" s="126">
        <f t="shared" si="191"/>
        <v>0</v>
      </c>
      <c r="W294" s="126">
        <f t="shared" si="191"/>
        <v>11094284</v>
      </c>
      <c r="X294" s="126">
        <f t="shared" si="191"/>
        <v>0</v>
      </c>
      <c r="Y294" s="116">
        <f t="shared" si="164"/>
        <v>11094284</v>
      </c>
      <c r="Z294" s="126">
        <f t="shared" si="191"/>
        <v>0</v>
      </c>
      <c r="AA294" s="126">
        <f t="shared" si="191"/>
        <v>0</v>
      </c>
      <c r="AB294" s="126">
        <f t="shared" si="191"/>
        <v>0</v>
      </c>
      <c r="AC294" s="116">
        <f t="shared" si="165"/>
        <v>0</v>
      </c>
      <c r="AD294" s="116">
        <f t="shared" si="166"/>
        <v>0</v>
      </c>
      <c r="AE294" s="116">
        <f t="shared" si="167"/>
        <v>11094284</v>
      </c>
      <c r="AF294" s="116">
        <f t="shared" si="168"/>
        <v>0</v>
      </c>
      <c r="AG294" s="116">
        <f t="shared" si="169"/>
        <v>11094284</v>
      </c>
      <c r="AH294" s="116">
        <f t="shared" si="170"/>
        <v>0</v>
      </c>
      <c r="AI294" s="116">
        <f t="shared" si="171"/>
        <v>111762716</v>
      </c>
      <c r="AJ294" s="116">
        <f t="shared" si="172"/>
        <v>0</v>
      </c>
      <c r="AK294" s="116">
        <f t="shared" si="173"/>
        <v>111762716</v>
      </c>
      <c r="AL294" s="75" t="str">
        <f t="shared" si="174"/>
        <v xml:space="preserve"> </v>
      </c>
      <c r="AM294" s="75">
        <f t="shared" si="175"/>
        <v>9.0302416630717017E-2</v>
      </c>
      <c r="AN294" s="75" t="str">
        <f t="shared" si="176"/>
        <v xml:space="preserve"> </v>
      </c>
      <c r="AO294" s="75">
        <f t="shared" si="177"/>
        <v>9.0302416630717017E-2</v>
      </c>
      <c r="AP294" s="116">
        <f t="shared" si="178"/>
        <v>0</v>
      </c>
      <c r="AQ294" s="116">
        <f t="shared" si="179"/>
        <v>-122857000</v>
      </c>
      <c r="AR294" s="116">
        <f t="shared" si="180"/>
        <v>0</v>
      </c>
      <c r="AS294" s="116">
        <f t="shared" si="181"/>
        <v>-122857000</v>
      </c>
    </row>
    <row r="295" spans="1:45">
      <c r="A295" s="116" t="s">
        <v>198</v>
      </c>
      <c r="B295" s="370"/>
      <c r="C295" s="370"/>
      <c r="D295" s="370"/>
      <c r="E295" s="116">
        <f t="shared" si="153"/>
        <v>0</v>
      </c>
      <c r="F295" s="116">
        <f t="shared" si="155"/>
        <v>0</v>
      </c>
      <c r="G295" s="116">
        <f t="shared" si="156"/>
        <v>0</v>
      </c>
      <c r="H295" s="116">
        <f t="shared" si="157"/>
        <v>0</v>
      </c>
      <c r="I295" s="116">
        <f t="shared" si="182"/>
        <v>0</v>
      </c>
      <c r="J295" s="116">
        <v>0</v>
      </c>
      <c r="K295" s="116">
        <v>17960000</v>
      </c>
      <c r="L295" s="116">
        <v>0</v>
      </c>
      <c r="M295" s="116">
        <f t="shared" si="158"/>
        <v>17960000</v>
      </c>
      <c r="N295" s="117"/>
      <c r="O295" s="117"/>
      <c r="P295" s="117"/>
      <c r="Q295" s="116">
        <f t="shared" si="159"/>
        <v>0</v>
      </c>
      <c r="R295" s="116">
        <f t="shared" si="160"/>
        <v>0</v>
      </c>
      <c r="S295" s="116">
        <f t="shared" si="161"/>
        <v>17960000</v>
      </c>
      <c r="T295" s="116">
        <f t="shared" si="162"/>
        <v>0</v>
      </c>
      <c r="U295" s="116">
        <f t="shared" si="163"/>
        <v>17960000</v>
      </c>
      <c r="V295" s="117">
        <f>+'FAPS-CY'!I13</f>
        <v>0</v>
      </c>
      <c r="W295" s="117">
        <f>+'FAPS-CY'!I14</f>
        <v>4055307.4000000004</v>
      </c>
      <c r="X295" s="117">
        <f>+'FAPS-CY'!I15</f>
        <v>0</v>
      </c>
      <c r="Y295" s="116">
        <f t="shared" si="164"/>
        <v>4055307.4000000004</v>
      </c>
      <c r="Z295" s="117"/>
      <c r="AA295" s="117"/>
      <c r="AB295" s="117"/>
      <c r="AC295" s="116">
        <f t="shared" si="165"/>
        <v>0</v>
      </c>
      <c r="AD295" s="116">
        <f t="shared" si="166"/>
        <v>0</v>
      </c>
      <c r="AE295" s="116">
        <f t="shared" si="167"/>
        <v>4055307.4000000004</v>
      </c>
      <c r="AF295" s="116">
        <f t="shared" si="168"/>
        <v>0</v>
      </c>
      <c r="AG295" s="116">
        <f t="shared" si="169"/>
        <v>4055307.4000000004</v>
      </c>
      <c r="AH295" s="116">
        <f t="shared" si="170"/>
        <v>0</v>
      </c>
      <c r="AI295" s="116">
        <f t="shared" si="171"/>
        <v>13904692.6</v>
      </c>
      <c r="AJ295" s="116">
        <f t="shared" si="172"/>
        <v>0</v>
      </c>
      <c r="AK295" s="116">
        <f t="shared" si="173"/>
        <v>13904692.6</v>
      </c>
      <c r="AL295" s="75" t="str">
        <f t="shared" si="174"/>
        <v xml:space="preserve"> </v>
      </c>
      <c r="AM295" s="75">
        <f t="shared" si="175"/>
        <v>0.22579662583518934</v>
      </c>
      <c r="AN295" s="75" t="str">
        <f t="shared" si="176"/>
        <v xml:space="preserve"> </v>
      </c>
      <c r="AO295" s="75">
        <f t="shared" si="177"/>
        <v>0.22579662583518934</v>
      </c>
      <c r="AP295" s="116">
        <f t="shared" si="178"/>
        <v>0</v>
      </c>
      <c r="AQ295" s="116">
        <f t="shared" si="179"/>
        <v>-17960000</v>
      </c>
      <c r="AR295" s="116">
        <f t="shared" si="180"/>
        <v>0</v>
      </c>
      <c r="AS295" s="116">
        <f t="shared" si="181"/>
        <v>-17960000</v>
      </c>
    </row>
    <row r="296" spans="1:45">
      <c r="A296" s="116" t="s">
        <v>199</v>
      </c>
      <c r="B296" s="370"/>
      <c r="C296" s="370"/>
      <c r="D296" s="370"/>
      <c r="E296" s="116">
        <f t="shared" si="153"/>
        <v>0</v>
      </c>
      <c r="F296" s="116">
        <f t="shared" si="155"/>
        <v>0</v>
      </c>
      <c r="G296" s="116">
        <f t="shared" si="156"/>
        <v>0</v>
      </c>
      <c r="H296" s="116">
        <f t="shared" si="157"/>
        <v>0</v>
      </c>
      <c r="I296" s="116">
        <f t="shared" si="182"/>
        <v>0</v>
      </c>
      <c r="J296" s="116">
        <v>0</v>
      </c>
      <c r="K296" s="116">
        <v>104897000</v>
      </c>
      <c r="L296" s="116">
        <v>0</v>
      </c>
      <c r="M296" s="116">
        <f t="shared" si="158"/>
        <v>104897000</v>
      </c>
      <c r="N296" s="117"/>
      <c r="O296" s="117"/>
      <c r="P296" s="117"/>
      <c r="Q296" s="116">
        <f t="shared" si="159"/>
        <v>0</v>
      </c>
      <c r="R296" s="116">
        <f t="shared" si="160"/>
        <v>0</v>
      </c>
      <c r="S296" s="116">
        <f t="shared" si="161"/>
        <v>104897000</v>
      </c>
      <c r="T296" s="116">
        <f t="shared" si="162"/>
        <v>0</v>
      </c>
      <c r="U296" s="116">
        <f t="shared" si="163"/>
        <v>104897000</v>
      </c>
      <c r="V296" s="117">
        <f>+'FAPS-CY'!J13</f>
        <v>0</v>
      </c>
      <c r="W296" s="117">
        <f>+'FAPS-CY'!J14</f>
        <v>7038976.5999999996</v>
      </c>
      <c r="X296" s="117">
        <f>+'FAPS-CY'!J15</f>
        <v>0</v>
      </c>
      <c r="Y296" s="116">
        <f t="shared" si="164"/>
        <v>7038976.5999999996</v>
      </c>
      <c r="Z296" s="117"/>
      <c r="AA296" s="117"/>
      <c r="AB296" s="117"/>
      <c r="AC296" s="116">
        <f t="shared" si="165"/>
        <v>0</v>
      </c>
      <c r="AD296" s="116">
        <f t="shared" si="166"/>
        <v>0</v>
      </c>
      <c r="AE296" s="116">
        <f t="shared" si="167"/>
        <v>7038976.5999999996</v>
      </c>
      <c r="AF296" s="116">
        <f t="shared" si="168"/>
        <v>0</v>
      </c>
      <c r="AG296" s="116">
        <f t="shared" si="169"/>
        <v>7038976.5999999996</v>
      </c>
      <c r="AH296" s="116">
        <f t="shared" si="170"/>
        <v>0</v>
      </c>
      <c r="AI296" s="116">
        <f t="shared" si="171"/>
        <v>97858023.400000006</v>
      </c>
      <c r="AJ296" s="116">
        <f t="shared" si="172"/>
        <v>0</v>
      </c>
      <c r="AK296" s="116">
        <f t="shared" si="173"/>
        <v>97858023.400000006</v>
      </c>
      <c r="AL296" s="75" t="str">
        <f t="shared" si="174"/>
        <v xml:space="preserve"> </v>
      </c>
      <c r="AM296" s="75">
        <f t="shared" si="175"/>
        <v>6.7103697913191027E-2</v>
      </c>
      <c r="AN296" s="75" t="str">
        <f t="shared" si="176"/>
        <v xml:space="preserve"> </v>
      </c>
      <c r="AO296" s="75">
        <f t="shared" si="177"/>
        <v>6.7103697913191027E-2</v>
      </c>
      <c r="AP296" s="116">
        <f t="shared" si="178"/>
        <v>0</v>
      </c>
      <c r="AQ296" s="116">
        <f t="shared" si="179"/>
        <v>-104897000</v>
      </c>
      <c r="AR296" s="116">
        <f t="shared" si="180"/>
        <v>0</v>
      </c>
      <c r="AS296" s="116">
        <f t="shared" si="181"/>
        <v>-104897000</v>
      </c>
    </row>
    <row r="297" spans="1:45">
      <c r="A297" s="116"/>
      <c r="B297" s="370"/>
      <c r="C297" s="370"/>
      <c r="D297" s="370"/>
      <c r="E297" s="116">
        <f t="shared" si="153"/>
        <v>0</v>
      </c>
      <c r="F297" s="116"/>
      <c r="G297" s="116"/>
      <c r="H297" s="116"/>
      <c r="I297" s="116">
        <f t="shared" si="182"/>
        <v>0</v>
      </c>
      <c r="J297" s="116"/>
      <c r="K297" s="116"/>
      <c r="L297" s="116"/>
      <c r="M297" s="116">
        <f t="shared" si="158"/>
        <v>0</v>
      </c>
      <c r="N297" s="117"/>
      <c r="O297" s="117"/>
      <c r="P297" s="117"/>
      <c r="Q297" s="116">
        <f t="shared" si="159"/>
        <v>0</v>
      </c>
      <c r="R297" s="116">
        <f t="shared" si="160"/>
        <v>0</v>
      </c>
      <c r="S297" s="116">
        <f t="shared" si="161"/>
        <v>0</v>
      </c>
      <c r="T297" s="116">
        <f t="shared" si="162"/>
        <v>0</v>
      </c>
      <c r="U297" s="116">
        <f t="shared" si="163"/>
        <v>0</v>
      </c>
      <c r="V297" s="117"/>
      <c r="W297" s="117"/>
      <c r="X297" s="117"/>
      <c r="Y297" s="116">
        <f t="shared" si="164"/>
        <v>0</v>
      </c>
      <c r="Z297" s="117"/>
      <c r="AA297" s="117"/>
      <c r="AB297" s="117"/>
      <c r="AC297" s="116">
        <f t="shared" si="165"/>
        <v>0</v>
      </c>
      <c r="AD297" s="116">
        <f t="shared" si="166"/>
        <v>0</v>
      </c>
      <c r="AE297" s="116">
        <f t="shared" si="167"/>
        <v>0</v>
      </c>
      <c r="AF297" s="116">
        <f t="shared" si="168"/>
        <v>0</v>
      </c>
      <c r="AG297" s="116">
        <f t="shared" si="169"/>
        <v>0</v>
      </c>
      <c r="AH297" s="116">
        <f t="shared" si="170"/>
        <v>0</v>
      </c>
      <c r="AI297" s="116">
        <f t="shared" si="171"/>
        <v>0</v>
      </c>
      <c r="AJ297" s="116">
        <f t="shared" si="172"/>
        <v>0</v>
      </c>
      <c r="AK297" s="116">
        <f t="shared" si="173"/>
        <v>0</v>
      </c>
      <c r="AL297" s="75" t="str">
        <f t="shared" si="174"/>
        <v xml:space="preserve"> </v>
      </c>
      <c r="AM297" s="75" t="str">
        <f t="shared" si="175"/>
        <v xml:space="preserve"> </v>
      </c>
      <c r="AN297" s="75" t="str">
        <f t="shared" si="176"/>
        <v xml:space="preserve"> </v>
      </c>
      <c r="AO297" s="75" t="str">
        <f t="shared" si="177"/>
        <v xml:space="preserve"> </v>
      </c>
      <c r="AP297" s="116">
        <f t="shared" si="178"/>
        <v>0</v>
      </c>
      <c r="AQ297" s="116">
        <f t="shared" si="179"/>
        <v>0</v>
      </c>
      <c r="AR297" s="116">
        <f t="shared" si="180"/>
        <v>0</v>
      </c>
      <c r="AS297" s="116">
        <f t="shared" si="181"/>
        <v>0</v>
      </c>
    </row>
    <row r="298" spans="1:45" s="127" customFormat="1">
      <c r="A298" s="126" t="s">
        <v>567</v>
      </c>
      <c r="B298" s="381">
        <f>+B299+B300</f>
        <v>0</v>
      </c>
      <c r="C298" s="381">
        <f>+C299+C300</f>
        <v>0</v>
      </c>
      <c r="D298" s="381">
        <f>+D299+D300</f>
        <v>0</v>
      </c>
      <c r="E298" s="116">
        <f t="shared" si="153"/>
        <v>0</v>
      </c>
      <c r="F298" s="126">
        <f>SUM(F299:F300)</f>
        <v>0</v>
      </c>
      <c r="G298" s="126">
        <f t="shared" ref="G298" si="193">SUM(G299:G300)</f>
        <v>0</v>
      </c>
      <c r="H298" s="126">
        <f t="shared" ref="H298" si="194">SUM(H299:H300)</f>
        <v>0</v>
      </c>
      <c r="I298" s="116">
        <f t="shared" si="182"/>
        <v>0</v>
      </c>
      <c r="J298" s="126">
        <f t="shared" ref="J298" si="195">SUM(J299:J300)</f>
        <v>0</v>
      </c>
      <c r="K298" s="126">
        <f t="shared" ref="K298" si="196">SUM(K299:K300)</f>
        <v>8194000</v>
      </c>
      <c r="L298" s="126">
        <f t="shared" ref="L298" si="197">SUM(L299:L300)</f>
        <v>0</v>
      </c>
      <c r="M298" s="116">
        <f t="shared" si="158"/>
        <v>8194000</v>
      </c>
      <c r="N298" s="126">
        <f t="shared" ref="N298:P298" si="198">SUM(N299:N300)</f>
        <v>0</v>
      </c>
      <c r="O298" s="126">
        <f t="shared" si="198"/>
        <v>0</v>
      </c>
      <c r="P298" s="126">
        <f t="shared" si="198"/>
        <v>0</v>
      </c>
      <c r="Q298" s="116">
        <f t="shared" si="159"/>
        <v>0</v>
      </c>
      <c r="R298" s="116">
        <f t="shared" si="160"/>
        <v>0</v>
      </c>
      <c r="S298" s="116">
        <f t="shared" si="161"/>
        <v>8194000</v>
      </c>
      <c r="T298" s="116">
        <f t="shared" si="162"/>
        <v>0</v>
      </c>
      <c r="U298" s="116">
        <f t="shared" si="163"/>
        <v>8194000</v>
      </c>
      <c r="V298" s="126">
        <f t="shared" ref="V298" si="199">SUM(V299:V300)</f>
        <v>0</v>
      </c>
      <c r="W298" s="126">
        <f t="shared" ref="W298" si="200">SUM(W299:W300)</f>
        <v>0</v>
      </c>
      <c r="X298" s="126">
        <f t="shared" ref="X298" si="201">SUM(X299:X300)</f>
        <v>0</v>
      </c>
      <c r="Y298" s="116">
        <f t="shared" si="164"/>
        <v>0</v>
      </c>
      <c r="Z298" s="126">
        <f t="shared" ref="Z298" si="202">SUM(Z299:Z300)</f>
        <v>0</v>
      </c>
      <c r="AA298" s="126">
        <f t="shared" ref="AA298" si="203">SUM(AA299:AA300)</f>
        <v>0</v>
      </c>
      <c r="AB298" s="126">
        <f t="shared" ref="AB298" si="204">SUM(AB299:AB300)</f>
        <v>0</v>
      </c>
      <c r="AC298" s="116">
        <f t="shared" si="165"/>
        <v>0</v>
      </c>
      <c r="AD298" s="116">
        <f t="shared" si="166"/>
        <v>0</v>
      </c>
      <c r="AE298" s="116">
        <f t="shared" si="167"/>
        <v>0</v>
      </c>
      <c r="AF298" s="116">
        <f t="shared" si="168"/>
        <v>0</v>
      </c>
      <c r="AG298" s="116">
        <f t="shared" si="169"/>
        <v>0</v>
      </c>
      <c r="AH298" s="116">
        <f t="shared" si="170"/>
        <v>0</v>
      </c>
      <c r="AI298" s="116">
        <f t="shared" si="171"/>
        <v>8194000</v>
      </c>
      <c r="AJ298" s="116">
        <f t="shared" si="172"/>
        <v>0</v>
      </c>
      <c r="AK298" s="116">
        <f t="shared" si="173"/>
        <v>8194000</v>
      </c>
      <c r="AL298" s="75" t="str">
        <f t="shared" si="174"/>
        <v xml:space="preserve"> </v>
      </c>
      <c r="AM298" s="75">
        <f t="shared" si="175"/>
        <v>0</v>
      </c>
      <c r="AN298" s="75" t="str">
        <f t="shared" si="176"/>
        <v xml:space="preserve"> </v>
      </c>
      <c r="AO298" s="75">
        <f t="shared" si="177"/>
        <v>0</v>
      </c>
      <c r="AP298" s="116">
        <f t="shared" si="178"/>
        <v>0</v>
      </c>
      <c r="AQ298" s="116">
        <f t="shared" si="179"/>
        <v>-8194000</v>
      </c>
      <c r="AR298" s="116">
        <f t="shared" si="180"/>
        <v>0</v>
      </c>
      <c r="AS298" s="116">
        <f t="shared" si="181"/>
        <v>-8194000</v>
      </c>
    </row>
    <row r="299" spans="1:45">
      <c r="A299" s="116" t="s">
        <v>198</v>
      </c>
      <c r="B299" s="370"/>
      <c r="C299" s="370"/>
      <c r="D299" s="370"/>
      <c r="E299" s="116">
        <f t="shared" si="153"/>
        <v>0</v>
      </c>
      <c r="F299" s="116">
        <f t="shared" si="155"/>
        <v>0</v>
      </c>
      <c r="G299" s="116">
        <f t="shared" si="156"/>
        <v>0</v>
      </c>
      <c r="H299" s="116">
        <f t="shared" si="157"/>
        <v>0</v>
      </c>
      <c r="I299" s="116">
        <f t="shared" si="182"/>
        <v>0</v>
      </c>
      <c r="J299" s="116">
        <v>0</v>
      </c>
      <c r="K299" s="116">
        <v>0</v>
      </c>
      <c r="L299" s="116">
        <v>0</v>
      </c>
      <c r="M299" s="116">
        <f t="shared" si="158"/>
        <v>0</v>
      </c>
      <c r="N299" s="117"/>
      <c r="O299" s="117"/>
      <c r="P299" s="117"/>
      <c r="Q299" s="116">
        <f t="shared" si="159"/>
        <v>0</v>
      </c>
      <c r="R299" s="116">
        <f t="shared" si="160"/>
        <v>0</v>
      </c>
      <c r="S299" s="116">
        <f t="shared" si="161"/>
        <v>0</v>
      </c>
      <c r="T299" s="116">
        <f t="shared" si="162"/>
        <v>0</v>
      </c>
      <c r="U299" s="116">
        <f t="shared" si="163"/>
        <v>0</v>
      </c>
      <c r="V299" s="117">
        <f>+'FAPS-CY'!I18</f>
        <v>0</v>
      </c>
      <c r="W299" s="117">
        <f>+'FAPS-CY'!I19</f>
        <v>0</v>
      </c>
      <c r="X299" s="117">
        <f>+'FAPS-CY'!I20</f>
        <v>0</v>
      </c>
      <c r="Y299" s="116">
        <f t="shared" si="164"/>
        <v>0</v>
      </c>
      <c r="Z299" s="117"/>
      <c r="AA299" s="117"/>
      <c r="AB299" s="117"/>
      <c r="AC299" s="116">
        <f t="shared" si="165"/>
        <v>0</v>
      </c>
      <c r="AD299" s="116">
        <f t="shared" si="166"/>
        <v>0</v>
      </c>
      <c r="AE299" s="116">
        <f t="shared" si="167"/>
        <v>0</v>
      </c>
      <c r="AF299" s="116">
        <f t="shared" si="168"/>
        <v>0</v>
      </c>
      <c r="AG299" s="116">
        <f t="shared" si="169"/>
        <v>0</v>
      </c>
      <c r="AH299" s="116">
        <f t="shared" si="170"/>
        <v>0</v>
      </c>
      <c r="AI299" s="116">
        <f t="shared" si="171"/>
        <v>0</v>
      </c>
      <c r="AJ299" s="116">
        <f t="shared" si="172"/>
        <v>0</v>
      </c>
      <c r="AK299" s="116">
        <f t="shared" si="173"/>
        <v>0</v>
      </c>
      <c r="AL299" s="75" t="str">
        <f t="shared" si="174"/>
        <v xml:space="preserve"> </v>
      </c>
      <c r="AM299" s="75" t="str">
        <f t="shared" si="175"/>
        <v xml:space="preserve"> </v>
      </c>
      <c r="AN299" s="75" t="str">
        <f t="shared" si="176"/>
        <v xml:space="preserve"> </v>
      </c>
      <c r="AO299" s="75" t="str">
        <f t="shared" si="177"/>
        <v xml:space="preserve"> </v>
      </c>
      <c r="AP299" s="116">
        <f t="shared" si="178"/>
        <v>0</v>
      </c>
      <c r="AQ299" s="116">
        <f t="shared" si="179"/>
        <v>0</v>
      </c>
      <c r="AR299" s="116">
        <f t="shared" si="180"/>
        <v>0</v>
      </c>
      <c r="AS299" s="116">
        <f t="shared" si="181"/>
        <v>0</v>
      </c>
    </row>
    <row r="300" spans="1:45">
      <c r="A300" s="116" t="s">
        <v>199</v>
      </c>
      <c r="B300" s="370"/>
      <c r="C300" s="370"/>
      <c r="D300" s="370"/>
      <c r="E300" s="116">
        <f t="shared" si="153"/>
        <v>0</v>
      </c>
      <c r="F300" s="116">
        <f t="shared" si="155"/>
        <v>0</v>
      </c>
      <c r="G300" s="116">
        <f t="shared" si="156"/>
        <v>0</v>
      </c>
      <c r="H300" s="116">
        <f t="shared" si="157"/>
        <v>0</v>
      </c>
      <c r="I300" s="116">
        <f t="shared" si="182"/>
        <v>0</v>
      </c>
      <c r="J300" s="116">
        <v>0</v>
      </c>
      <c r="K300" s="116">
        <v>8194000</v>
      </c>
      <c r="L300" s="116">
        <v>0</v>
      </c>
      <c r="M300" s="116">
        <f t="shared" si="158"/>
        <v>8194000</v>
      </c>
      <c r="N300" s="117"/>
      <c r="O300" s="117"/>
      <c r="P300" s="117"/>
      <c r="Q300" s="116">
        <f t="shared" si="159"/>
        <v>0</v>
      </c>
      <c r="R300" s="116">
        <f t="shared" si="160"/>
        <v>0</v>
      </c>
      <c r="S300" s="116">
        <f t="shared" si="161"/>
        <v>8194000</v>
      </c>
      <c r="T300" s="116">
        <f t="shared" si="162"/>
        <v>0</v>
      </c>
      <c r="U300" s="116">
        <f t="shared" si="163"/>
        <v>8194000</v>
      </c>
      <c r="V300" s="117">
        <f>+'FAPS-CY'!J18</f>
        <v>0</v>
      </c>
      <c r="W300" s="117">
        <f>+'FAPS-CY'!J19</f>
        <v>0</v>
      </c>
      <c r="X300" s="117">
        <f>+'FAPS-CY'!J20</f>
        <v>0</v>
      </c>
      <c r="Y300" s="116">
        <f t="shared" si="164"/>
        <v>0</v>
      </c>
      <c r="Z300" s="117"/>
      <c r="AA300" s="117"/>
      <c r="AB300" s="117"/>
      <c r="AC300" s="116">
        <f t="shared" si="165"/>
        <v>0</v>
      </c>
      <c r="AD300" s="116">
        <f t="shared" si="166"/>
        <v>0</v>
      </c>
      <c r="AE300" s="116">
        <f t="shared" si="167"/>
        <v>0</v>
      </c>
      <c r="AF300" s="116">
        <f t="shared" si="168"/>
        <v>0</v>
      </c>
      <c r="AG300" s="116">
        <f t="shared" si="169"/>
        <v>0</v>
      </c>
      <c r="AH300" s="116">
        <f t="shared" si="170"/>
        <v>0</v>
      </c>
      <c r="AI300" s="116">
        <f t="shared" si="171"/>
        <v>8194000</v>
      </c>
      <c r="AJ300" s="116">
        <f t="shared" si="172"/>
        <v>0</v>
      </c>
      <c r="AK300" s="116">
        <f t="shared" si="173"/>
        <v>8194000</v>
      </c>
      <c r="AL300" s="75" t="str">
        <f t="shared" si="174"/>
        <v xml:space="preserve"> </v>
      </c>
      <c r="AM300" s="75">
        <f t="shared" si="175"/>
        <v>0</v>
      </c>
      <c r="AN300" s="75" t="str">
        <f t="shared" si="176"/>
        <v xml:space="preserve"> </v>
      </c>
      <c r="AO300" s="75">
        <f t="shared" si="177"/>
        <v>0</v>
      </c>
      <c r="AP300" s="116">
        <f t="shared" si="178"/>
        <v>0</v>
      </c>
      <c r="AQ300" s="116">
        <f t="shared" si="179"/>
        <v>-8194000</v>
      </c>
      <c r="AR300" s="116">
        <f t="shared" si="180"/>
        <v>0</v>
      </c>
      <c r="AS300" s="116">
        <f t="shared" si="181"/>
        <v>-8194000</v>
      </c>
    </row>
    <row r="301" spans="1:45">
      <c r="A301" s="116"/>
      <c r="B301" s="370"/>
      <c r="C301" s="370"/>
      <c r="D301" s="370"/>
      <c r="E301" s="116">
        <f t="shared" si="153"/>
        <v>0</v>
      </c>
      <c r="F301" s="116"/>
      <c r="G301" s="116"/>
      <c r="H301" s="116"/>
      <c r="I301" s="116">
        <f t="shared" si="182"/>
        <v>0</v>
      </c>
      <c r="J301" s="116"/>
      <c r="K301" s="116"/>
      <c r="L301" s="116"/>
      <c r="M301" s="116">
        <f t="shared" si="158"/>
        <v>0</v>
      </c>
      <c r="N301" s="117"/>
      <c r="O301" s="117"/>
      <c r="P301" s="117"/>
      <c r="Q301" s="116">
        <f t="shared" si="159"/>
        <v>0</v>
      </c>
      <c r="R301" s="116">
        <f t="shared" si="160"/>
        <v>0</v>
      </c>
      <c r="S301" s="116">
        <f t="shared" si="161"/>
        <v>0</v>
      </c>
      <c r="T301" s="116">
        <f t="shared" si="162"/>
        <v>0</v>
      </c>
      <c r="U301" s="116">
        <f t="shared" si="163"/>
        <v>0</v>
      </c>
      <c r="V301" s="117"/>
      <c r="W301" s="117"/>
      <c r="X301" s="117"/>
      <c r="Y301" s="116">
        <f t="shared" si="164"/>
        <v>0</v>
      </c>
      <c r="Z301" s="117"/>
      <c r="AA301" s="117"/>
      <c r="AB301" s="117"/>
      <c r="AC301" s="116">
        <f t="shared" si="165"/>
        <v>0</v>
      </c>
      <c r="AD301" s="116">
        <f t="shared" si="166"/>
        <v>0</v>
      </c>
      <c r="AE301" s="116">
        <f t="shared" si="167"/>
        <v>0</v>
      </c>
      <c r="AF301" s="116">
        <f t="shared" si="168"/>
        <v>0</v>
      </c>
      <c r="AG301" s="116">
        <f t="shared" si="169"/>
        <v>0</v>
      </c>
      <c r="AH301" s="116">
        <f t="shared" si="170"/>
        <v>0</v>
      </c>
      <c r="AI301" s="116">
        <f t="shared" si="171"/>
        <v>0</v>
      </c>
      <c r="AJ301" s="116">
        <f t="shared" si="172"/>
        <v>0</v>
      </c>
      <c r="AK301" s="116">
        <f t="shared" si="173"/>
        <v>0</v>
      </c>
      <c r="AL301" s="75" t="str">
        <f t="shared" si="174"/>
        <v xml:space="preserve"> </v>
      </c>
      <c r="AM301" s="75" t="str">
        <f t="shared" si="175"/>
        <v xml:space="preserve"> </v>
      </c>
      <c r="AN301" s="75" t="str">
        <f t="shared" si="176"/>
        <v xml:space="preserve"> </v>
      </c>
      <c r="AO301" s="75" t="str">
        <f t="shared" si="177"/>
        <v xml:space="preserve"> </v>
      </c>
      <c r="AP301" s="116">
        <f t="shared" si="178"/>
        <v>0</v>
      </c>
      <c r="AQ301" s="116">
        <f t="shared" si="179"/>
        <v>0</v>
      </c>
      <c r="AR301" s="116">
        <f t="shared" si="180"/>
        <v>0</v>
      </c>
      <c r="AS301" s="116">
        <f t="shared" si="181"/>
        <v>0</v>
      </c>
    </row>
    <row r="302" spans="1:45" s="137" customFormat="1">
      <c r="A302" s="133" t="s">
        <v>200</v>
      </c>
      <c r="B302" s="382">
        <v>0</v>
      </c>
      <c r="C302" s="382">
        <v>439916</v>
      </c>
      <c r="D302" s="382">
        <v>109410</v>
      </c>
      <c r="E302" s="116">
        <f t="shared" si="153"/>
        <v>549326</v>
      </c>
      <c r="F302" s="116">
        <f t="shared" ref="F302" si="205">+B302*1000</f>
        <v>0</v>
      </c>
      <c r="G302" s="116">
        <f t="shared" ref="G302" si="206">+C302*1000</f>
        <v>439916000</v>
      </c>
      <c r="H302" s="116">
        <f t="shared" ref="H302" si="207">+D302*1000</f>
        <v>109410000</v>
      </c>
      <c r="I302" s="116">
        <f t="shared" si="182"/>
        <v>549326000</v>
      </c>
      <c r="J302" s="133">
        <f>+J303+J304</f>
        <v>0</v>
      </c>
      <c r="K302" s="133">
        <f>+K303+K304</f>
        <v>131051000</v>
      </c>
      <c r="L302" s="133">
        <f>+L303+L304</f>
        <v>0</v>
      </c>
      <c r="M302" s="116">
        <f t="shared" si="158"/>
        <v>131051000</v>
      </c>
      <c r="N302" s="133">
        <f>+N303+N304</f>
        <v>0</v>
      </c>
      <c r="O302" s="133">
        <f>+O303+O304</f>
        <v>0</v>
      </c>
      <c r="P302" s="133">
        <f>+P303+P304</f>
        <v>0</v>
      </c>
      <c r="Q302" s="116">
        <f t="shared" si="159"/>
        <v>0</v>
      </c>
      <c r="R302" s="116">
        <f t="shared" si="160"/>
        <v>0</v>
      </c>
      <c r="S302" s="116">
        <f t="shared" si="161"/>
        <v>131051000</v>
      </c>
      <c r="T302" s="116">
        <f t="shared" si="162"/>
        <v>0</v>
      </c>
      <c r="U302" s="116">
        <f t="shared" si="163"/>
        <v>131051000</v>
      </c>
      <c r="V302" s="133">
        <f t="shared" ref="V302:AB302" si="208">+V303+V304</f>
        <v>0</v>
      </c>
      <c r="W302" s="133">
        <f t="shared" si="208"/>
        <v>11094284</v>
      </c>
      <c r="X302" s="133">
        <f t="shared" si="208"/>
        <v>0</v>
      </c>
      <c r="Y302" s="116">
        <f t="shared" si="164"/>
        <v>11094284</v>
      </c>
      <c r="Z302" s="133">
        <f t="shared" si="208"/>
        <v>0</v>
      </c>
      <c r="AA302" s="133">
        <f t="shared" si="208"/>
        <v>0</v>
      </c>
      <c r="AB302" s="133">
        <f t="shared" si="208"/>
        <v>0</v>
      </c>
      <c r="AC302" s="116">
        <f t="shared" si="165"/>
        <v>0</v>
      </c>
      <c r="AD302" s="116">
        <f t="shared" si="166"/>
        <v>0</v>
      </c>
      <c r="AE302" s="116">
        <f t="shared" si="167"/>
        <v>11094284</v>
      </c>
      <c r="AF302" s="116">
        <f t="shared" si="168"/>
        <v>0</v>
      </c>
      <c r="AG302" s="116">
        <f t="shared" si="169"/>
        <v>11094284</v>
      </c>
      <c r="AH302" s="116">
        <f t="shared" si="170"/>
        <v>0</v>
      </c>
      <c r="AI302" s="116">
        <f t="shared" si="171"/>
        <v>119956716</v>
      </c>
      <c r="AJ302" s="116">
        <f t="shared" si="172"/>
        <v>0</v>
      </c>
      <c r="AK302" s="116">
        <f t="shared" si="173"/>
        <v>119956716</v>
      </c>
      <c r="AL302" s="75" t="str">
        <f t="shared" si="174"/>
        <v xml:space="preserve"> </v>
      </c>
      <c r="AM302" s="75">
        <f t="shared" si="175"/>
        <v>8.4656233069568335E-2</v>
      </c>
      <c r="AN302" s="75" t="str">
        <f t="shared" si="176"/>
        <v xml:space="preserve"> </v>
      </c>
      <c r="AO302" s="75">
        <f t="shared" si="177"/>
        <v>8.4656233069568335E-2</v>
      </c>
      <c r="AP302" s="116">
        <f t="shared" si="178"/>
        <v>0</v>
      </c>
      <c r="AQ302" s="116">
        <f t="shared" si="179"/>
        <v>308865000</v>
      </c>
      <c r="AR302" s="116">
        <f t="shared" si="180"/>
        <v>109410000</v>
      </c>
      <c r="AS302" s="116">
        <f t="shared" si="181"/>
        <v>418275000</v>
      </c>
    </row>
    <row r="303" spans="1:45" s="127" customFormat="1">
      <c r="A303" s="126" t="s">
        <v>198</v>
      </c>
      <c r="B303" s="381">
        <f t="shared" ref="B303:F304" si="209">+B295+B299</f>
        <v>0</v>
      </c>
      <c r="C303" s="381">
        <f t="shared" si="209"/>
        <v>0</v>
      </c>
      <c r="D303" s="381">
        <f t="shared" si="209"/>
        <v>0</v>
      </c>
      <c r="E303" s="116">
        <f t="shared" si="153"/>
        <v>0</v>
      </c>
      <c r="F303" s="126">
        <f t="shared" si="209"/>
        <v>0</v>
      </c>
      <c r="G303" s="126">
        <f t="shared" ref="G303:AB303" si="210">+G295+G299</f>
        <v>0</v>
      </c>
      <c r="H303" s="126">
        <f t="shared" si="210"/>
        <v>0</v>
      </c>
      <c r="I303" s="116">
        <f t="shared" si="182"/>
        <v>0</v>
      </c>
      <c r="J303" s="126">
        <f t="shared" ref="J303:L304" si="211">+J295+J299</f>
        <v>0</v>
      </c>
      <c r="K303" s="126">
        <f t="shared" si="211"/>
        <v>17960000</v>
      </c>
      <c r="L303" s="126">
        <f t="shared" si="211"/>
        <v>0</v>
      </c>
      <c r="M303" s="116">
        <f t="shared" si="158"/>
        <v>17960000</v>
      </c>
      <c r="N303" s="126">
        <f t="shared" ref="N303:P304" si="212">+N295+N299</f>
        <v>0</v>
      </c>
      <c r="O303" s="126">
        <f t="shared" si="212"/>
        <v>0</v>
      </c>
      <c r="P303" s="126">
        <f t="shared" si="212"/>
        <v>0</v>
      </c>
      <c r="Q303" s="116">
        <f t="shared" si="159"/>
        <v>0</v>
      </c>
      <c r="R303" s="116">
        <f t="shared" si="160"/>
        <v>0</v>
      </c>
      <c r="S303" s="116">
        <f t="shared" si="161"/>
        <v>17960000</v>
      </c>
      <c r="T303" s="116">
        <f t="shared" si="162"/>
        <v>0</v>
      </c>
      <c r="U303" s="116">
        <f t="shared" si="163"/>
        <v>17960000</v>
      </c>
      <c r="V303" s="126">
        <f t="shared" si="210"/>
        <v>0</v>
      </c>
      <c r="W303" s="126">
        <f t="shared" si="210"/>
        <v>4055307.4000000004</v>
      </c>
      <c r="X303" s="126">
        <f t="shared" si="210"/>
        <v>0</v>
      </c>
      <c r="Y303" s="116">
        <f t="shared" si="164"/>
        <v>4055307.4000000004</v>
      </c>
      <c r="Z303" s="126">
        <f t="shared" si="210"/>
        <v>0</v>
      </c>
      <c r="AA303" s="126">
        <f t="shared" si="210"/>
        <v>0</v>
      </c>
      <c r="AB303" s="126">
        <f t="shared" si="210"/>
        <v>0</v>
      </c>
      <c r="AC303" s="116">
        <f t="shared" si="165"/>
        <v>0</v>
      </c>
      <c r="AD303" s="116">
        <f t="shared" si="166"/>
        <v>0</v>
      </c>
      <c r="AE303" s="116">
        <f t="shared" si="167"/>
        <v>4055307.4000000004</v>
      </c>
      <c r="AF303" s="116">
        <f t="shared" si="168"/>
        <v>0</v>
      </c>
      <c r="AG303" s="116">
        <f t="shared" si="169"/>
        <v>4055307.4000000004</v>
      </c>
      <c r="AH303" s="116">
        <f t="shared" si="170"/>
        <v>0</v>
      </c>
      <c r="AI303" s="116">
        <f t="shared" si="171"/>
        <v>13904692.6</v>
      </c>
      <c r="AJ303" s="116">
        <f t="shared" si="172"/>
        <v>0</v>
      </c>
      <c r="AK303" s="116">
        <f t="shared" si="173"/>
        <v>13904692.6</v>
      </c>
      <c r="AL303" s="75" t="str">
        <f t="shared" si="174"/>
        <v xml:space="preserve"> </v>
      </c>
      <c r="AM303" s="75">
        <f t="shared" si="175"/>
        <v>0.22579662583518934</v>
      </c>
      <c r="AN303" s="75" t="str">
        <f t="shared" si="176"/>
        <v xml:space="preserve"> </v>
      </c>
      <c r="AO303" s="75">
        <f t="shared" si="177"/>
        <v>0.22579662583518934</v>
      </c>
      <c r="AP303" s="116">
        <f t="shared" si="178"/>
        <v>0</v>
      </c>
      <c r="AQ303" s="116">
        <f t="shared" si="179"/>
        <v>-17960000</v>
      </c>
      <c r="AR303" s="116">
        <f t="shared" si="180"/>
        <v>0</v>
      </c>
      <c r="AS303" s="116">
        <f t="shared" si="181"/>
        <v>-17960000</v>
      </c>
    </row>
    <row r="304" spans="1:45" s="127" customFormat="1">
      <c r="A304" s="126" t="s">
        <v>199</v>
      </c>
      <c r="B304" s="381">
        <f t="shared" si="209"/>
        <v>0</v>
      </c>
      <c r="C304" s="381">
        <f t="shared" si="209"/>
        <v>0</v>
      </c>
      <c r="D304" s="381">
        <f t="shared" si="209"/>
        <v>0</v>
      </c>
      <c r="E304" s="116">
        <f t="shared" si="153"/>
        <v>0</v>
      </c>
      <c r="F304" s="126">
        <f t="shared" si="209"/>
        <v>0</v>
      </c>
      <c r="G304" s="126">
        <f t="shared" ref="G304:AB304" si="213">+G296+G300</f>
        <v>0</v>
      </c>
      <c r="H304" s="126">
        <f t="shared" si="213"/>
        <v>0</v>
      </c>
      <c r="I304" s="116">
        <f t="shared" si="182"/>
        <v>0</v>
      </c>
      <c r="J304" s="126">
        <f t="shared" si="211"/>
        <v>0</v>
      </c>
      <c r="K304" s="126">
        <f t="shared" si="211"/>
        <v>113091000</v>
      </c>
      <c r="L304" s="126">
        <f t="shared" si="211"/>
        <v>0</v>
      </c>
      <c r="M304" s="116">
        <f t="shared" si="158"/>
        <v>113091000</v>
      </c>
      <c r="N304" s="126">
        <f t="shared" si="212"/>
        <v>0</v>
      </c>
      <c r="O304" s="126">
        <f t="shared" si="212"/>
        <v>0</v>
      </c>
      <c r="P304" s="126">
        <f t="shared" si="212"/>
        <v>0</v>
      </c>
      <c r="Q304" s="116">
        <f t="shared" si="159"/>
        <v>0</v>
      </c>
      <c r="R304" s="116">
        <f t="shared" si="160"/>
        <v>0</v>
      </c>
      <c r="S304" s="116">
        <f t="shared" si="161"/>
        <v>113091000</v>
      </c>
      <c r="T304" s="116">
        <f t="shared" si="162"/>
        <v>0</v>
      </c>
      <c r="U304" s="116">
        <f t="shared" si="163"/>
        <v>113091000</v>
      </c>
      <c r="V304" s="126">
        <f t="shared" si="213"/>
        <v>0</v>
      </c>
      <c r="W304" s="126">
        <f t="shared" si="213"/>
        <v>7038976.5999999996</v>
      </c>
      <c r="X304" s="126">
        <f t="shared" si="213"/>
        <v>0</v>
      </c>
      <c r="Y304" s="116">
        <f t="shared" si="164"/>
        <v>7038976.5999999996</v>
      </c>
      <c r="Z304" s="126">
        <f t="shared" si="213"/>
        <v>0</v>
      </c>
      <c r="AA304" s="126">
        <f t="shared" si="213"/>
        <v>0</v>
      </c>
      <c r="AB304" s="126">
        <f t="shared" si="213"/>
        <v>0</v>
      </c>
      <c r="AC304" s="116">
        <f t="shared" si="165"/>
        <v>0</v>
      </c>
      <c r="AD304" s="116">
        <f t="shared" si="166"/>
        <v>0</v>
      </c>
      <c r="AE304" s="116">
        <f t="shared" si="167"/>
        <v>7038976.5999999996</v>
      </c>
      <c r="AF304" s="116">
        <f t="shared" si="168"/>
        <v>0</v>
      </c>
      <c r="AG304" s="116">
        <f t="shared" si="169"/>
        <v>7038976.5999999996</v>
      </c>
      <c r="AH304" s="116">
        <f t="shared" si="170"/>
        <v>0</v>
      </c>
      <c r="AI304" s="116">
        <f t="shared" si="171"/>
        <v>106052023.40000001</v>
      </c>
      <c r="AJ304" s="116">
        <f t="shared" si="172"/>
        <v>0</v>
      </c>
      <c r="AK304" s="116">
        <f t="shared" si="173"/>
        <v>106052023.40000001</v>
      </c>
      <c r="AL304" s="75" t="str">
        <f t="shared" si="174"/>
        <v xml:space="preserve"> </v>
      </c>
      <c r="AM304" s="75">
        <f t="shared" si="175"/>
        <v>6.224170446808322E-2</v>
      </c>
      <c r="AN304" s="75" t="str">
        <f t="shared" si="176"/>
        <v xml:space="preserve"> </v>
      </c>
      <c r="AO304" s="75">
        <f t="shared" si="177"/>
        <v>6.224170446808322E-2</v>
      </c>
      <c r="AP304" s="116">
        <f t="shared" si="178"/>
        <v>0</v>
      </c>
      <c r="AQ304" s="116">
        <f t="shared" si="179"/>
        <v>-113091000</v>
      </c>
      <c r="AR304" s="116">
        <f t="shared" si="180"/>
        <v>0</v>
      </c>
      <c r="AS304" s="116">
        <f t="shared" si="181"/>
        <v>-113091000</v>
      </c>
    </row>
    <row r="305" spans="1:58">
      <c r="A305" s="116"/>
      <c r="B305" s="370"/>
      <c r="C305" s="370"/>
      <c r="D305" s="370"/>
      <c r="E305" s="116">
        <f t="shared" si="153"/>
        <v>0</v>
      </c>
      <c r="F305" s="116"/>
      <c r="G305" s="116"/>
      <c r="H305" s="116"/>
      <c r="I305" s="116"/>
      <c r="J305" s="116"/>
      <c r="K305" s="116"/>
      <c r="L305" s="116"/>
      <c r="M305" s="116">
        <f t="shared" si="158"/>
        <v>0</v>
      </c>
      <c r="N305" s="116"/>
      <c r="O305" s="116"/>
      <c r="P305" s="116"/>
      <c r="Q305" s="116">
        <f t="shared" si="159"/>
        <v>0</v>
      </c>
      <c r="R305" s="116">
        <f t="shared" si="160"/>
        <v>0</v>
      </c>
      <c r="S305" s="116">
        <f t="shared" si="161"/>
        <v>0</v>
      </c>
      <c r="T305" s="116">
        <f t="shared" si="162"/>
        <v>0</v>
      </c>
      <c r="U305" s="116">
        <f t="shared" si="163"/>
        <v>0</v>
      </c>
      <c r="V305" s="116"/>
      <c r="W305" s="116"/>
      <c r="X305" s="116"/>
      <c r="Y305" s="116">
        <f t="shared" si="164"/>
        <v>0</v>
      </c>
      <c r="Z305" s="116"/>
      <c r="AA305" s="116"/>
      <c r="AB305" s="116"/>
      <c r="AC305" s="116">
        <f t="shared" si="165"/>
        <v>0</v>
      </c>
      <c r="AD305" s="116">
        <f t="shared" si="166"/>
        <v>0</v>
      </c>
      <c r="AE305" s="116">
        <f t="shared" si="167"/>
        <v>0</v>
      </c>
      <c r="AF305" s="116">
        <f t="shared" si="168"/>
        <v>0</v>
      </c>
      <c r="AG305" s="116">
        <f t="shared" si="169"/>
        <v>0</v>
      </c>
      <c r="AH305" s="116">
        <f t="shared" si="170"/>
        <v>0</v>
      </c>
      <c r="AI305" s="116">
        <f t="shared" si="171"/>
        <v>0</v>
      </c>
      <c r="AJ305" s="116">
        <f t="shared" si="172"/>
        <v>0</v>
      </c>
      <c r="AK305" s="116">
        <f t="shared" si="173"/>
        <v>0</v>
      </c>
      <c r="AL305" s="75" t="str">
        <f t="shared" si="174"/>
        <v xml:space="preserve"> </v>
      </c>
      <c r="AM305" s="75" t="str">
        <f t="shared" si="175"/>
        <v xml:space="preserve"> </v>
      </c>
      <c r="AN305" s="75" t="str">
        <f t="shared" si="176"/>
        <v xml:space="preserve"> </v>
      </c>
      <c r="AO305" s="75" t="str">
        <f t="shared" si="177"/>
        <v xml:space="preserve"> </v>
      </c>
      <c r="AP305" s="116">
        <f t="shared" si="178"/>
        <v>0</v>
      </c>
      <c r="AQ305" s="116">
        <f t="shared" si="179"/>
        <v>0</v>
      </c>
      <c r="AR305" s="116">
        <f t="shared" si="180"/>
        <v>0</v>
      </c>
      <c r="AS305" s="116">
        <f t="shared" si="181"/>
        <v>0</v>
      </c>
    </row>
    <row r="306" spans="1:58" s="137" customFormat="1">
      <c r="A306" s="133" t="s">
        <v>201</v>
      </c>
      <c r="B306" s="371">
        <f t="shared" ref="B306:F306" si="214">+B302+B291+B284</f>
        <v>7709552</v>
      </c>
      <c r="C306" s="371">
        <f t="shared" si="214"/>
        <v>15192127</v>
      </c>
      <c r="D306" s="371">
        <f t="shared" si="214"/>
        <v>8926937</v>
      </c>
      <c r="E306" s="116">
        <f t="shared" si="153"/>
        <v>31828616</v>
      </c>
      <c r="F306" s="136">
        <f t="shared" si="214"/>
        <v>7709552000</v>
      </c>
      <c r="G306" s="136">
        <f t="shared" ref="G306:AB306" si="215">+G302+G291+G284</f>
        <v>15192127000</v>
      </c>
      <c r="H306" s="136">
        <f t="shared" si="215"/>
        <v>8926937000</v>
      </c>
      <c r="I306" s="136">
        <f t="shared" si="215"/>
        <v>31828616000</v>
      </c>
      <c r="J306" s="136">
        <f>+J302+J291+J284</f>
        <v>6601515356.9899998</v>
      </c>
      <c r="K306" s="136">
        <f>+K302+K291+K284</f>
        <v>14631584048.9</v>
      </c>
      <c r="L306" s="136">
        <f>+L302+L291+L284</f>
        <v>3644382632.1500001</v>
      </c>
      <c r="M306" s="116">
        <f t="shared" si="158"/>
        <v>24877482038.040001</v>
      </c>
      <c r="N306" s="136">
        <f>+N302+N291+N284</f>
        <v>1991314217.4300001</v>
      </c>
      <c r="O306" s="136">
        <f>+O302+O291+O284</f>
        <v>465761199.43000007</v>
      </c>
      <c r="P306" s="136">
        <f>+P302+P291+P284</f>
        <v>2906499765</v>
      </c>
      <c r="Q306" s="116">
        <f t="shared" si="159"/>
        <v>5363575181.8600006</v>
      </c>
      <c r="R306" s="116">
        <f t="shared" si="160"/>
        <v>8592829574.4200001</v>
      </c>
      <c r="S306" s="116">
        <f t="shared" si="161"/>
        <v>15097345248.33</v>
      </c>
      <c r="T306" s="116">
        <f t="shared" si="162"/>
        <v>6550882397.1499996</v>
      </c>
      <c r="U306" s="116">
        <f t="shared" si="163"/>
        <v>30241057219.900002</v>
      </c>
      <c r="V306" s="136">
        <f t="shared" si="215"/>
        <v>4049074543.3099995</v>
      </c>
      <c r="W306" s="136">
        <f t="shared" si="215"/>
        <v>3268337757.4500008</v>
      </c>
      <c r="X306" s="136">
        <f t="shared" si="215"/>
        <v>1463019808.1399999</v>
      </c>
      <c r="Y306" s="116">
        <f t="shared" si="164"/>
        <v>8780432108.8999996</v>
      </c>
      <c r="Z306" s="136">
        <f t="shared" si="215"/>
        <v>2210867702.5599999</v>
      </c>
      <c r="AA306" s="136">
        <f t="shared" si="215"/>
        <v>1488809309.77</v>
      </c>
      <c r="AB306" s="136">
        <f t="shared" si="215"/>
        <v>1792988339.0599999</v>
      </c>
      <c r="AC306" s="116">
        <f t="shared" si="165"/>
        <v>5492665351.3899994</v>
      </c>
      <c r="AD306" s="116">
        <f t="shared" si="166"/>
        <v>6259942245.8699989</v>
      </c>
      <c r="AE306" s="116">
        <f t="shared" si="167"/>
        <v>4757147067.2200012</v>
      </c>
      <c r="AF306" s="116">
        <f t="shared" si="168"/>
        <v>3256008147.1999998</v>
      </c>
      <c r="AG306" s="116">
        <f t="shared" si="169"/>
        <v>14273097460.290001</v>
      </c>
      <c r="AH306" s="116">
        <f t="shared" si="170"/>
        <v>2332887328.5500011</v>
      </c>
      <c r="AI306" s="116">
        <f t="shared" si="171"/>
        <v>10340198181.109999</v>
      </c>
      <c r="AJ306" s="116">
        <f t="shared" si="172"/>
        <v>3294874249.9499998</v>
      </c>
      <c r="AK306" s="116">
        <f t="shared" si="173"/>
        <v>15967959759.610001</v>
      </c>
      <c r="AL306" s="75">
        <f t="shared" si="174"/>
        <v>0.72850766929036104</v>
      </c>
      <c r="AM306" s="75">
        <f t="shared" si="175"/>
        <v>0.31509824998843522</v>
      </c>
      <c r="AN306" s="75">
        <f t="shared" si="176"/>
        <v>0.49703352156291886</v>
      </c>
      <c r="AO306" s="75">
        <f t="shared" si="177"/>
        <v>0.47197746284139991</v>
      </c>
      <c r="AP306" s="116">
        <f t="shared" si="178"/>
        <v>1108036643.0100002</v>
      </c>
      <c r="AQ306" s="116">
        <f t="shared" si="179"/>
        <v>560542951.10000038</v>
      </c>
      <c r="AR306" s="116">
        <f t="shared" si="180"/>
        <v>5282554367.8500004</v>
      </c>
      <c r="AS306" s="116">
        <f t="shared" si="181"/>
        <v>6951133961.960001</v>
      </c>
    </row>
    <row r="307" spans="1:58" s="78" customFormat="1" ht="17.25">
      <c r="B307" s="383"/>
      <c r="C307" s="383"/>
      <c r="D307" s="383"/>
      <c r="J307" s="81"/>
      <c r="K307" s="81"/>
      <c r="L307" s="81"/>
      <c r="M307" s="81"/>
      <c r="AL307" s="76"/>
      <c r="AM307" s="76"/>
      <c r="AN307" s="76"/>
      <c r="AO307" s="76"/>
    </row>
    <row r="308" spans="1:58" s="78" customFormat="1" ht="17.25">
      <c r="B308" s="383"/>
      <c r="C308" s="383"/>
      <c r="D308" s="383"/>
      <c r="I308" s="138" t="s">
        <v>256</v>
      </c>
      <c r="J308" s="81">
        <f>+J307-J306</f>
        <v>-6601515356.9899998</v>
      </c>
      <c r="K308" s="81">
        <f>+K307-K306</f>
        <v>-14631584048.9</v>
      </c>
      <c r="L308" s="81">
        <f>+L307-L306</f>
        <v>-3644382632.1500001</v>
      </c>
      <c r="M308" s="81">
        <f>+M307-M306</f>
        <v>-24877482038.040001</v>
      </c>
      <c r="AL308" s="76"/>
      <c r="AM308" s="76"/>
      <c r="AN308" s="76"/>
      <c r="AO308" s="76"/>
    </row>
    <row r="309" spans="1:58" s="78" customFormat="1">
      <c r="B309" s="383"/>
      <c r="C309" s="383"/>
      <c r="D309" s="383"/>
      <c r="S309" s="138"/>
      <c r="AL309" s="76"/>
      <c r="AM309" s="76"/>
      <c r="AN309" s="76"/>
      <c r="AO309" s="76"/>
    </row>
    <row r="310" spans="1:58" s="80" customFormat="1">
      <c r="B310" s="384"/>
      <c r="C310" s="384"/>
      <c r="D310" s="384"/>
      <c r="AL310" s="142"/>
      <c r="AM310" s="142"/>
      <c r="AN310" s="142"/>
      <c r="AO310" s="142"/>
    </row>
    <row r="311" spans="1:58" s="78" customFormat="1">
      <c r="A311" s="77" t="s">
        <v>219</v>
      </c>
      <c r="B311" s="383"/>
      <c r="C311" s="383"/>
      <c r="D311" s="383"/>
      <c r="F311" s="79" t="s">
        <v>2</v>
      </c>
      <c r="G311" s="79" t="s">
        <v>223</v>
      </c>
      <c r="H311" s="79"/>
      <c r="I311" s="79" t="s">
        <v>5</v>
      </c>
      <c r="J311" s="80"/>
      <c r="K311" s="80"/>
      <c r="L311" s="80"/>
      <c r="M311" s="80"/>
      <c r="N311" s="80"/>
      <c r="O311" s="80"/>
      <c r="P311" s="80"/>
      <c r="Q311" s="80"/>
      <c r="R311" s="80"/>
      <c r="S311" s="80"/>
      <c r="T311" s="80"/>
      <c r="U311" s="80"/>
      <c r="V311" s="80"/>
      <c r="W311" s="80"/>
      <c r="X311" s="80"/>
      <c r="Y311" s="80"/>
      <c r="Z311" s="80"/>
      <c r="AA311" s="80"/>
      <c r="AB311" s="80"/>
      <c r="AC311" s="80"/>
      <c r="AD311" s="80"/>
      <c r="AE311" s="80"/>
      <c r="AF311" s="80"/>
      <c r="AG311" s="80"/>
      <c r="AH311" s="80"/>
      <c r="AI311" s="80"/>
      <c r="AJ311" s="80"/>
      <c r="AK311" s="80"/>
      <c r="AL311" s="142"/>
      <c r="AM311" s="142"/>
      <c r="AN311" s="142"/>
      <c r="AO311" s="142"/>
      <c r="AP311" s="80"/>
      <c r="AQ311" s="80"/>
      <c r="AR311" s="80"/>
      <c r="AS311" s="80"/>
      <c r="AT311" s="80"/>
      <c r="AU311" s="80"/>
      <c r="AV311" s="80"/>
      <c r="AW311" s="80"/>
      <c r="AX311" s="80"/>
      <c r="AY311" s="80"/>
      <c r="AZ311" s="80"/>
      <c r="BA311" s="80"/>
      <c r="BB311" s="80"/>
      <c r="BC311" s="80"/>
      <c r="BD311" s="80"/>
      <c r="BE311" s="80"/>
      <c r="BF311" s="80"/>
    </row>
    <row r="312" spans="1:58" s="78" customFormat="1">
      <c r="A312" s="78" t="s">
        <v>220</v>
      </c>
      <c r="B312" s="383"/>
      <c r="C312" s="383"/>
      <c r="D312" s="383"/>
      <c r="F312" s="78">
        <v>9737660000</v>
      </c>
      <c r="G312" s="78">
        <v>35151557000</v>
      </c>
      <c r="I312" s="78">
        <f>SUM(F312:H312)</f>
        <v>44889217000</v>
      </c>
      <c r="J312" s="80"/>
      <c r="K312" s="80"/>
      <c r="L312" s="80"/>
      <c r="M312" s="80"/>
      <c r="N312" s="80"/>
      <c r="O312" s="80"/>
      <c r="P312" s="80"/>
      <c r="Q312" s="80"/>
      <c r="R312" s="80"/>
      <c r="S312" s="80"/>
      <c r="T312" s="80"/>
      <c r="U312" s="80"/>
      <c r="V312" s="80"/>
      <c r="W312" s="80"/>
      <c r="X312" s="80"/>
      <c r="Y312" s="80"/>
      <c r="Z312" s="80"/>
      <c r="AA312" s="80"/>
      <c r="AB312" s="80"/>
      <c r="AC312" s="80"/>
      <c r="AD312" s="80"/>
      <c r="AE312" s="80"/>
      <c r="AF312" s="80"/>
      <c r="AG312" s="80"/>
      <c r="AH312" s="80"/>
      <c r="AI312" s="80"/>
      <c r="AJ312" s="80"/>
      <c r="AK312" s="80"/>
      <c r="AL312" s="142"/>
      <c r="AM312" s="142"/>
      <c r="AN312" s="142"/>
      <c r="AO312" s="142"/>
      <c r="AP312" s="80"/>
      <c r="AQ312" s="80"/>
      <c r="AR312" s="80"/>
      <c r="AS312" s="80"/>
      <c r="AT312" s="80"/>
      <c r="AU312" s="80"/>
      <c r="AV312" s="80"/>
      <c r="AW312" s="80"/>
      <c r="AX312" s="80"/>
      <c r="AY312" s="80"/>
      <c r="AZ312" s="80"/>
      <c r="BA312" s="80"/>
      <c r="BB312" s="80"/>
      <c r="BC312" s="80"/>
      <c r="BD312" s="80"/>
      <c r="BE312" s="80"/>
      <c r="BF312" s="80"/>
    </row>
    <row r="313" spans="1:58" s="80" customFormat="1">
      <c r="A313" s="80" t="s">
        <v>221</v>
      </c>
      <c r="B313" s="384"/>
      <c r="C313" s="384"/>
      <c r="D313" s="384"/>
      <c r="F313" s="80">
        <v>114765000</v>
      </c>
      <c r="G313" s="80">
        <v>202492000</v>
      </c>
      <c r="I313" s="80">
        <f>SUM(F313:H313)</f>
        <v>317257000</v>
      </c>
      <c r="AL313" s="142"/>
      <c r="AM313" s="142"/>
      <c r="AN313" s="142"/>
      <c r="AO313" s="142"/>
    </row>
    <row r="314" spans="1:58" s="78" customFormat="1" ht="17.25">
      <c r="A314" s="78" t="s">
        <v>222</v>
      </c>
      <c r="B314" s="383"/>
      <c r="C314" s="383"/>
      <c r="D314" s="383"/>
      <c r="F314" s="81">
        <v>43943000</v>
      </c>
      <c r="G314" s="81">
        <v>287271000</v>
      </c>
      <c r="H314" s="81"/>
      <c r="I314" s="81">
        <f>SUM(F314:H314)</f>
        <v>331214000</v>
      </c>
      <c r="J314" s="80"/>
      <c r="K314" s="80"/>
      <c r="L314" s="80"/>
      <c r="M314" s="80"/>
      <c r="N314" s="80"/>
      <c r="O314" s="80"/>
      <c r="P314" s="80"/>
      <c r="Q314" s="80"/>
      <c r="R314" s="80"/>
      <c r="S314" s="80"/>
      <c r="T314" s="80"/>
      <c r="U314" s="80"/>
      <c r="V314" s="80"/>
      <c r="W314" s="80"/>
      <c r="X314" s="80"/>
      <c r="Y314" s="80"/>
      <c r="Z314" s="80"/>
      <c r="AA314" s="80"/>
      <c r="AB314" s="80"/>
      <c r="AC314" s="80"/>
      <c r="AD314" s="80"/>
      <c r="AE314" s="80"/>
      <c r="AF314" s="80"/>
      <c r="AG314" s="80"/>
      <c r="AH314" s="80"/>
      <c r="AI314" s="80"/>
      <c r="AJ314" s="80"/>
      <c r="AK314" s="80"/>
      <c r="AL314" s="142"/>
      <c r="AM314" s="142"/>
      <c r="AN314" s="142"/>
      <c r="AO314" s="142"/>
      <c r="AP314" s="80"/>
      <c r="AQ314" s="80"/>
      <c r="AR314" s="80"/>
      <c r="AS314" s="80"/>
      <c r="AT314" s="80"/>
      <c r="AU314" s="80"/>
      <c r="AV314" s="80"/>
      <c r="AW314" s="80"/>
      <c r="AX314" s="80"/>
      <c r="AY314" s="80"/>
      <c r="AZ314" s="80"/>
      <c r="BA314" s="80"/>
      <c r="BB314" s="80"/>
      <c r="BC314" s="80"/>
      <c r="BD314" s="80"/>
      <c r="BE314" s="80"/>
      <c r="BF314" s="80"/>
    </row>
    <row r="315" spans="1:58" s="78" customFormat="1" ht="17.25">
      <c r="A315" s="78" t="s">
        <v>5</v>
      </c>
      <c r="B315" s="383"/>
      <c r="C315" s="383"/>
      <c r="D315" s="383"/>
      <c r="F315" s="82">
        <f>SUM(F312:F314)</f>
        <v>9896368000</v>
      </c>
      <c r="G315" s="82">
        <f>SUM(G312:G314)</f>
        <v>35641320000</v>
      </c>
      <c r="H315" s="82">
        <f>SUM(H312:H314)</f>
        <v>0</v>
      </c>
      <c r="I315" s="82">
        <f>SUM(I312:I314)</f>
        <v>45537688000</v>
      </c>
      <c r="AL315" s="76"/>
      <c r="AM315" s="76"/>
      <c r="AN315" s="76"/>
      <c r="AO315" s="76"/>
    </row>
    <row r="316" spans="1:58" s="78" customFormat="1">
      <c r="B316" s="383"/>
      <c r="C316" s="383"/>
      <c r="D316" s="383"/>
      <c r="AL316" s="76"/>
      <c r="AM316" s="76"/>
      <c r="AN316" s="76"/>
      <c r="AO316" s="76"/>
    </row>
    <row r="317" spans="1:58" s="80" customFormat="1">
      <c r="A317" s="139" t="s">
        <v>255</v>
      </c>
      <c r="B317" s="383"/>
      <c r="C317" s="383"/>
      <c r="D317" s="383"/>
      <c r="E317" s="78"/>
      <c r="F317" s="78"/>
      <c r="G317" s="78"/>
      <c r="H317" s="78"/>
      <c r="I317" s="78"/>
      <c r="AL317" s="142"/>
      <c r="AM317" s="142"/>
      <c r="AN317" s="142"/>
      <c r="AO317" s="142"/>
    </row>
    <row r="318" spans="1:58" s="78" customFormat="1">
      <c r="B318" s="383"/>
      <c r="C318" s="383"/>
      <c r="D318" s="383"/>
      <c r="AL318" s="76"/>
      <c r="AM318" s="76"/>
      <c r="AN318" s="76"/>
      <c r="AO318" s="76"/>
    </row>
    <row r="319" spans="1:58">
      <c r="A319" s="114" t="s">
        <v>253</v>
      </c>
      <c r="F319" s="83">
        <v>9737660000</v>
      </c>
      <c r="G319" s="83">
        <f>+G312-H319</f>
        <v>26524620000</v>
      </c>
      <c r="H319" s="83">
        <f>+H306-300000000</f>
        <v>8626937000</v>
      </c>
      <c r="I319" s="83">
        <f>SUM(F319:H319)</f>
        <v>44889217000</v>
      </c>
    </row>
    <row r="320" spans="1:58" s="168" customFormat="1" ht="17.25">
      <c r="A320" s="168" t="s">
        <v>252</v>
      </c>
      <c r="B320" s="386"/>
      <c r="C320" s="386"/>
      <c r="D320" s="386"/>
      <c r="F320" s="203">
        <v>7633148000</v>
      </c>
      <c r="G320" s="203">
        <v>26218815000</v>
      </c>
      <c r="H320" s="203">
        <v>8228000000</v>
      </c>
      <c r="I320" s="203">
        <v>42079963000</v>
      </c>
      <c r="AL320" s="204"/>
      <c r="AM320" s="204"/>
      <c r="AN320" s="204"/>
      <c r="AO320" s="204"/>
    </row>
    <row r="321" spans="1:45" ht="17.25">
      <c r="A321" s="114" t="s">
        <v>254</v>
      </c>
      <c r="F321" s="140">
        <f>+F319-F320</f>
        <v>2104512000</v>
      </c>
      <c r="G321" s="140">
        <f>+G319-G320</f>
        <v>305805000</v>
      </c>
      <c r="H321" s="140">
        <f>+H319-H320</f>
        <v>398937000</v>
      </c>
      <c r="I321" s="140">
        <f>+I319-I320</f>
        <v>2809254000</v>
      </c>
    </row>
    <row r="326" spans="1:45">
      <c r="A326" s="114" t="s">
        <v>205</v>
      </c>
      <c r="F326" s="114">
        <f>+F55+F56+F57+F60</f>
        <v>193312000</v>
      </c>
      <c r="G326" s="114">
        <f t="shared" ref="G326:AS326" si="216">+G55+G56+G57+G60</f>
        <v>146865000</v>
      </c>
      <c r="H326" s="114">
        <f t="shared" si="216"/>
        <v>0</v>
      </c>
      <c r="I326" s="114">
        <f t="shared" si="216"/>
        <v>340177000</v>
      </c>
      <c r="J326" s="114">
        <f t="shared" ref="J326:U326" si="217">+J55+J56+J57+J60</f>
        <v>51728726.079999998</v>
      </c>
      <c r="K326" s="114">
        <f t="shared" si="217"/>
        <v>22132000</v>
      </c>
      <c r="L326" s="114">
        <f t="shared" si="217"/>
        <v>0</v>
      </c>
      <c r="M326" s="114">
        <f t="shared" si="217"/>
        <v>73860726.079999998</v>
      </c>
      <c r="N326" s="114">
        <f t="shared" si="217"/>
        <v>0</v>
      </c>
      <c r="O326" s="114">
        <f t="shared" si="217"/>
        <v>0</v>
      </c>
      <c r="P326" s="114">
        <f t="shared" si="217"/>
        <v>0</v>
      </c>
      <c r="Q326" s="114">
        <f t="shared" si="217"/>
        <v>0</v>
      </c>
      <c r="R326" s="114">
        <f t="shared" si="217"/>
        <v>51728726.079999998</v>
      </c>
      <c r="S326" s="114">
        <f t="shared" si="217"/>
        <v>22132000</v>
      </c>
      <c r="T326" s="114">
        <f t="shared" si="217"/>
        <v>0</v>
      </c>
      <c r="U326" s="114">
        <f t="shared" si="217"/>
        <v>73860726.079999998</v>
      </c>
      <c r="V326" s="114">
        <f t="shared" si="216"/>
        <v>52684538.199999996</v>
      </c>
      <c r="W326" s="114">
        <f t="shared" si="216"/>
        <v>20704544.120000001</v>
      </c>
      <c r="X326" s="114">
        <f t="shared" si="216"/>
        <v>0</v>
      </c>
      <c r="Y326" s="114">
        <f t="shared" si="216"/>
        <v>73389082.319999993</v>
      </c>
      <c r="Z326" s="114">
        <f t="shared" si="216"/>
        <v>227964028.75999999</v>
      </c>
      <c r="AA326" s="114">
        <f t="shared" si="216"/>
        <v>59269380.149999999</v>
      </c>
      <c r="AB326" s="114">
        <f t="shared" si="216"/>
        <v>0</v>
      </c>
      <c r="AC326" s="114">
        <f t="shared" si="216"/>
        <v>287233408.90999997</v>
      </c>
      <c r="AD326" s="114">
        <f t="shared" si="216"/>
        <v>280648566.95999998</v>
      </c>
      <c r="AE326" s="114">
        <f t="shared" si="216"/>
        <v>79973924.269999996</v>
      </c>
      <c r="AF326" s="114">
        <f t="shared" si="216"/>
        <v>0</v>
      </c>
      <c r="AG326" s="114">
        <f t="shared" si="216"/>
        <v>360622491.23000002</v>
      </c>
      <c r="AH326" s="114">
        <f t="shared" si="216"/>
        <v>-228919840.88</v>
      </c>
      <c r="AI326" s="114">
        <f t="shared" si="216"/>
        <v>-57841924.269999996</v>
      </c>
      <c r="AJ326" s="114">
        <f t="shared" si="216"/>
        <v>0</v>
      </c>
      <c r="AK326" s="114">
        <f t="shared" si="216"/>
        <v>-286761765.14999998</v>
      </c>
      <c r="AL326" s="349">
        <f t="shared" ref="AL326:AO330" si="218">IF(R326=0," ",AD326/R326)</f>
        <v>5.425391039515814</v>
      </c>
      <c r="AM326" s="349">
        <f t="shared" si="218"/>
        <v>3.6134973915597324</v>
      </c>
      <c r="AN326" s="349" t="str">
        <f t="shared" si="218"/>
        <v xml:space="preserve"> </v>
      </c>
      <c r="AO326" s="349">
        <f t="shared" si="218"/>
        <v>4.8824661003115883</v>
      </c>
      <c r="AP326" s="114">
        <f t="shared" si="216"/>
        <v>141583273.92000002</v>
      </c>
      <c r="AQ326" s="114">
        <f t="shared" si="216"/>
        <v>124733000</v>
      </c>
      <c r="AR326" s="114">
        <f t="shared" si="216"/>
        <v>0</v>
      </c>
      <c r="AS326" s="114">
        <f t="shared" si="216"/>
        <v>266316273.91999999</v>
      </c>
    </row>
    <row r="327" spans="1:45">
      <c r="A327" s="114" t="s">
        <v>249</v>
      </c>
      <c r="F327" s="114">
        <f>+F104+F105+F106+F107+F108+F109+F110+F111+F112+F113+F114+F115</f>
        <v>2488978000</v>
      </c>
      <c r="G327" s="114">
        <f t="shared" ref="G327:AS327" si="219">+G104+G105+G106+G107+G108+G109+G110+G111+G112+G113+G114+G115</f>
        <v>766985000</v>
      </c>
      <c r="H327" s="114">
        <f t="shared" si="219"/>
        <v>0</v>
      </c>
      <c r="I327" s="114">
        <f t="shared" si="219"/>
        <v>3255963000</v>
      </c>
      <c r="J327" s="114">
        <f t="shared" ref="J327:U327" si="220">+J104+J105+J106+J107+J108+J109+J110+J111+J112+J113+J114+J115</f>
        <v>279464425</v>
      </c>
      <c r="K327" s="114">
        <f t="shared" si="220"/>
        <v>203494293</v>
      </c>
      <c r="L327" s="114">
        <f t="shared" si="220"/>
        <v>300100000</v>
      </c>
      <c r="M327" s="114">
        <f t="shared" si="220"/>
        <v>783058718</v>
      </c>
      <c r="N327" s="114">
        <f t="shared" si="220"/>
        <v>105312795.56</v>
      </c>
      <c r="O327" s="114">
        <f t="shared" si="220"/>
        <v>69633000</v>
      </c>
      <c r="P327" s="114">
        <f t="shared" si="220"/>
        <v>226700000</v>
      </c>
      <c r="Q327" s="114">
        <f t="shared" si="220"/>
        <v>401645795.56</v>
      </c>
      <c r="R327" s="114">
        <f t="shared" si="220"/>
        <v>384777220.56</v>
      </c>
      <c r="S327" s="114">
        <f t="shared" si="220"/>
        <v>273127293</v>
      </c>
      <c r="T327" s="114">
        <f t="shared" si="220"/>
        <v>526800000</v>
      </c>
      <c r="U327" s="114">
        <f t="shared" si="220"/>
        <v>1184704513.5599999</v>
      </c>
      <c r="V327" s="114">
        <f t="shared" si="219"/>
        <v>278949324.75999999</v>
      </c>
      <c r="W327" s="114">
        <f t="shared" si="219"/>
        <v>171046496.03999999</v>
      </c>
      <c r="X327" s="114">
        <f t="shared" si="219"/>
        <v>0</v>
      </c>
      <c r="Y327" s="114">
        <f t="shared" si="219"/>
        <v>449995820.79999995</v>
      </c>
      <c r="Z327" s="114">
        <f t="shared" si="219"/>
        <v>104808523.93000001</v>
      </c>
      <c r="AA327" s="114">
        <f t="shared" si="219"/>
        <v>62751883.00999999</v>
      </c>
      <c r="AB327" s="114">
        <f t="shared" si="219"/>
        <v>0</v>
      </c>
      <c r="AC327" s="114">
        <f t="shared" si="219"/>
        <v>167560406.94000003</v>
      </c>
      <c r="AD327" s="114">
        <f t="shared" si="219"/>
        <v>383757848.69</v>
      </c>
      <c r="AE327" s="114">
        <f t="shared" si="219"/>
        <v>233798379.05000001</v>
      </c>
      <c r="AF327" s="114">
        <f t="shared" si="219"/>
        <v>0</v>
      </c>
      <c r="AG327" s="114">
        <f t="shared" si="219"/>
        <v>617556227.74000001</v>
      </c>
      <c r="AH327" s="114">
        <f t="shared" si="219"/>
        <v>1019371.8700000132</v>
      </c>
      <c r="AI327" s="114">
        <f t="shared" si="219"/>
        <v>39328913.950000003</v>
      </c>
      <c r="AJ327" s="114">
        <f t="shared" si="219"/>
        <v>526800000</v>
      </c>
      <c r="AK327" s="114">
        <f t="shared" si="219"/>
        <v>567148285.81999993</v>
      </c>
      <c r="AL327" s="349">
        <f t="shared" si="218"/>
        <v>0.99735074787297329</v>
      </c>
      <c r="AM327" s="349">
        <f t="shared" si="218"/>
        <v>0.85600518528186786</v>
      </c>
      <c r="AN327" s="349">
        <f t="shared" si="218"/>
        <v>0</v>
      </c>
      <c r="AO327" s="349">
        <f t="shared" si="218"/>
        <v>0.52127447871728194</v>
      </c>
      <c r="AP327" s="114">
        <f t="shared" si="219"/>
        <v>2209513575</v>
      </c>
      <c r="AQ327" s="114">
        <f t="shared" si="219"/>
        <v>563490707</v>
      </c>
      <c r="AR327" s="114">
        <f t="shared" si="219"/>
        <v>-300100000</v>
      </c>
      <c r="AS327" s="114">
        <f t="shared" si="219"/>
        <v>2472904282</v>
      </c>
    </row>
    <row r="328" spans="1:45">
      <c r="A328" s="114" t="s">
        <v>539</v>
      </c>
      <c r="F328" s="114">
        <f>+F133+F134+F135+F143+F144+F145+F152+F153+F154+F162+F163+F164+F172+F173+F174+F183+F184+F185+F190+F191+F192+F198+F199+F200+F207+F208+F209+F217+F218+F219+F229+F230+F231+F237+F238+F239+F251+F252+F253+F260+F261+F262+'CY-FUR (REG)'!F268+'CY-FUR (REG)'!F269+'CY-FUR (REG)'!F270+'CY-FUR (REG)'!F276+'CY-FUR (REG)'!F277+'CY-FUR (REG)'!F278</f>
        <v>1337676000</v>
      </c>
      <c r="G328" s="114">
        <f>+G133+G134+G135+G143+G144+G145+G152+G153+G154+G162+G163+G164+G172+G173+G174+G183+G184+G185+G190+G191+G192+G198+G199+G200+G207+G208+G209+G217+G218+G219+G229+G230+G231+G237+G238+G239+G251+G252+G253+G260+G261+G262+'CY-FUR (REG)'!G268+'CY-FUR (REG)'!G269+'CY-FUR (REG)'!G270+'CY-FUR (REG)'!G276+'CY-FUR (REG)'!G277+'CY-FUR (REG)'!G278</f>
        <v>749845000</v>
      </c>
      <c r="H328" s="114">
        <f>+H133+H134+H135+H143+H144+H145+H152+H153+H154+H162+H163+H164+H172+H173+H174+H183+H184+H185+H190+H191+H192+H198+H199+H200+H207+H208+H209+H217+H218+H219+H229+H230+H231+H237+H238+H239+H251+H252+H253+H260+H261+H262+'CY-FUR (REG)'!H268+'CY-FUR (REG)'!H269+'CY-FUR (REG)'!H270+'CY-FUR (REG)'!H276+'CY-FUR (REG)'!H277+'CY-FUR (REG)'!H278</f>
        <v>0</v>
      </c>
      <c r="I328" s="114">
        <f>+I133+I134+I135+I143+I144+I145+I152+I153+I154+I162+I163+I164+I172+I173+I174+I183+I184+I185+I190+I191+I192+I198+I199+I200+I207+I208+I209+I217+I218+I219+I229+I230+I231+I237+I238+I239+I251+I252+I253+I260+I261+I262+'CY-FUR (REG)'!I268+'CY-FUR (REG)'!I269+'CY-FUR (REG)'!I270+'CY-FUR (REG)'!I276+'CY-FUR (REG)'!I277+'CY-FUR (REG)'!I278</f>
        <v>2087521000</v>
      </c>
      <c r="J328" s="114">
        <f>+J133+J134+J135+J143+J144+J145+J152+J153+J154+J162+J163+J164+J172+J173+J174+J183+J184+J185+J190+J191+J192+J198+J199+J200+J207+J208+J209+J217+J218+J219+J229+J230+J231+J237+J238+J239+J251+J252+J253+J260+J261+J262+'CY-FUR (REG)'!J268+'CY-FUR (REG)'!J269+'CY-FUR (REG)'!J270+'CY-FUR (REG)'!J276+'CY-FUR (REG)'!J277+'CY-FUR (REG)'!J278</f>
        <v>2184490042</v>
      </c>
      <c r="K328" s="114">
        <f>+K133+K134+K135+K143+K144+K145+K152+K153+K154+K162+K163+K164+K172+K173+K174+K183+K184+K185+K190+K191+K192+K198+K199+K200+K207+K208+K209+K217+K218+K219+K229+K230+K231+K237+K238+K239+K251+K252+K253+K260+K261+K262+'CY-FUR (REG)'!K268+'CY-FUR (REG)'!K269+'CY-FUR (REG)'!K270+'CY-FUR (REG)'!K276+'CY-FUR (REG)'!K277+'CY-FUR (REG)'!K278</f>
        <v>1756913946.4000001</v>
      </c>
      <c r="L328" s="114">
        <f>+L133+L134+L135+L143+L144+L145+L152+L153+L154+L162+L163+L164+L172+L173+L174+L183+L184+L185+L190+L191+L192+L198+L199+L200+L207+L208+L209+L217+L218+L219+L229+L230+L231+L237+L238+L239+L251+L252+L253+L260+L261+L262+'CY-FUR (REG)'!L268+'CY-FUR (REG)'!L269+'CY-FUR (REG)'!L270+'CY-FUR (REG)'!L276+'CY-FUR (REG)'!L277+'CY-FUR (REG)'!L278</f>
        <v>1842482935.1500001</v>
      </c>
      <c r="M328" s="114">
        <f>+M133+M134+M135+M143+M144+M145+M152+M153+M154+M162+M163+M164+M172+M173+M174+M183+M184+M185+M190+M191+M192+M198+M199+M200+M207+M208+M209+M217+M218+M219+M229+M230+M231+M237+M238+M239+M251+M252+M253+M260+M261+M262+'CY-FUR (REG)'!M268+'CY-FUR (REG)'!M269+'CY-FUR (REG)'!M270+'CY-FUR (REG)'!M276+'CY-FUR (REG)'!M277+'CY-FUR (REG)'!M278</f>
        <v>5783886923.5499992</v>
      </c>
      <c r="N328" s="114">
        <f>+N133+N134+N135+N143+N144+N145+N152+N153+N154+N162+N163+N164+N172+N173+N174+N183+N184+N185+N190+N191+N192+N198+N199+N200+N207+N208+N209+N217+N218+N219+N229+N230+N231+N237+N238+N239+N251+N252+N253+N260+N261+N262+'CY-FUR (REG)'!N268+'CY-FUR (REG)'!N269+'CY-FUR (REG)'!N270+'CY-FUR (REG)'!N276+'CY-FUR (REG)'!N277+'CY-FUR (REG)'!N278</f>
        <v>423606717</v>
      </c>
      <c r="O328" s="114">
        <f>+O133+O134+O135+O143+O144+O145+O152+O153+O154+O162+O163+O164+O172+O173+O174+O183+O184+O185+O190+O191+O192+O198+O199+O200+O207+O208+O209+O217+O218+O219+O229+O230+O231+O237+O238+O239+O251+O252+O253+O260+O261+O262+'CY-FUR (REG)'!O268+'CY-FUR (REG)'!O269+'CY-FUR (REG)'!O270+'CY-FUR (REG)'!O276+'CY-FUR (REG)'!O277+'CY-FUR (REG)'!O278</f>
        <v>531843436</v>
      </c>
      <c r="P328" s="114">
        <f>+P133+P134+P135+P143+P144+P145+P152+P153+P154+P162+P163+P164+P172+P173+P174+P183+P184+P185+P190+P191+P192+P198+P199+P200+P207+P208+P209+P217+P218+P219+P229+P230+P231+P237+P238+P239+P251+P252+P253+P260+P261+P262+'CY-FUR (REG)'!P268+'CY-FUR (REG)'!P269+'CY-FUR (REG)'!P270+'CY-FUR (REG)'!P276+'CY-FUR (REG)'!P277+'CY-FUR (REG)'!P278</f>
        <v>520797800</v>
      </c>
      <c r="Q328" s="114">
        <f>+Q133+Q134+Q135+Q143+Q144+Q145+Q152+Q153+Q154+Q162+Q163+Q164+Q172+Q173+Q174+Q183+Q184+Q185+Q190+Q191+Q192+Q198+Q199+Q200+Q207+Q208+Q209+Q217+Q218+Q219+Q229+Q230+Q231+Q237+Q238+Q239+Q251+Q252+Q253+Q260+Q261+Q262+'CY-FUR (REG)'!Q268+'CY-FUR (REG)'!Q269+'CY-FUR (REG)'!Q270+'CY-FUR (REG)'!Q276+'CY-FUR (REG)'!Q277+'CY-FUR (REG)'!Q278</f>
        <v>1476247953</v>
      </c>
      <c r="R328" s="114">
        <f>+R133+R134+R135+R143+R144+R145+R152+R153+R154+R162+R163+R164+R172+R173+R174+R183+R184+R185+R190+R191+R192+R198+R199+R200+R207+R208+R209+R217+R218+R219+R229+R230+R231+R237+R238+R239+R251+R252+R253+R260+R261+R262+'CY-FUR (REG)'!R268+'CY-FUR (REG)'!R269+'CY-FUR (REG)'!R270+'CY-FUR (REG)'!R276+'CY-FUR (REG)'!R277+'CY-FUR (REG)'!R278</f>
        <v>2608096759</v>
      </c>
      <c r="S328" s="114">
        <f>+S133+S134+S135+S143+S144+S145+S152+S153+S154+S162+S163+S164+S172+S173+S174+S183+S184+S185+S190+S191+S192+S198+S199+S200+S207+S208+S209+S217+S218+S219+S229+S230+S231+S237+S238+S239+S251+S252+S253+S260+S261+S262+'CY-FUR (REG)'!S268+'CY-FUR (REG)'!S269+'CY-FUR (REG)'!S270+'CY-FUR (REG)'!S276+'CY-FUR (REG)'!S277+'CY-FUR (REG)'!S278</f>
        <v>2288757382.4000001</v>
      </c>
      <c r="T328" s="114">
        <f>+T133+T134+T135+T143+T144+T145+T152+T153+T154+T162+T163+T164+T172+T173+T174+T183+T184+T185+T190+T191+T192+T198+T199+T200+T207+T208+T209+T217+T218+T219+T229+T230+T231+T237+T238+T239+T251+T252+T253+T260+T261+T262+'CY-FUR (REG)'!T268+'CY-FUR (REG)'!T269+'CY-FUR (REG)'!T270+'CY-FUR (REG)'!T276+'CY-FUR (REG)'!T277+'CY-FUR (REG)'!T278</f>
        <v>2363280735.1500001</v>
      </c>
      <c r="U328" s="114">
        <f>+U133+U134+U135+U143+U144+U145+U152+U153+U154+U162+U163+U164+U172+U173+U174+U183+U184+U185+U190+U191+U192+U198+U199+U200+U207+U208+U209+U217+U218+U219+U229+U230+U231+U237+U238+U239+U251+U252+U253+U260+U261+U262+'CY-FUR (REG)'!U268+'CY-FUR (REG)'!U269+'CY-FUR (REG)'!U270+'CY-FUR (REG)'!U276+'CY-FUR (REG)'!U277+'CY-FUR (REG)'!U278</f>
        <v>7260134876.5499992</v>
      </c>
      <c r="V328" s="114">
        <f>+V133+V134+V135+V143+V144+V145+V152+V153+V154+V162+V163+V164+V172+V173+V174+V183+V184+V185+V190+V191+V192+V198+V199+V200+V207+V208+V209+V217+V218+V219+V229+V230+V231+V237+V238+V239+V251+V252+V253+V260+V261+V262+'CY-FUR (REG)'!V268+'CY-FUR (REG)'!V269+'CY-FUR (REG)'!V270+'CY-FUR (REG)'!V276+'CY-FUR (REG)'!V277+'CY-FUR (REG)'!V278</f>
        <v>2174930749.7300005</v>
      </c>
      <c r="W328" s="114">
        <f>+W133+W134+W135+W143+W144+W145+W152+W153+W154+W162+W163+W164+W172+W173+W174+W183+W184+W185+W190+W191+W192+W198+W199+W200+W207+W208+W209+W217+W218+W219+W229+W230+W231+W237+W238+W239+W251+W252+W253+W260+W261+W262+'CY-FUR (REG)'!W268+'CY-FUR (REG)'!W269+'CY-FUR (REG)'!W270+'CY-FUR (REG)'!W276+'CY-FUR (REG)'!W277+'CY-FUR (REG)'!W278</f>
        <v>1433546653.1099999</v>
      </c>
      <c r="X328" s="114">
        <f>+X133+X134+X135+X143+X144+X145+X152+X153+X154+X162+X163+X164+X172+X173+X174+X183+X184+X185+X190+X191+X192+X198+X199+X200+X207+X208+X209+X217+X218+X219+X229+X230+X231+X237+X238+X239+X251+X252+X253+X260+X261+X262+'CY-FUR (REG)'!X268+'CY-FUR (REG)'!X269+'CY-FUR (REG)'!X270+'CY-FUR (REG)'!X276+'CY-FUR (REG)'!X277+'CY-FUR (REG)'!X278</f>
        <v>591178508.81999993</v>
      </c>
      <c r="Y328" s="114">
        <f>+Y133+Y134+Y135+Y143+Y144+Y145+Y152+Y153+Y154+Y162+Y163+Y164+Y172+Y173+Y174+Y183+Y184+Y185+Y190+Y191+Y192+Y198+Y199+Y200+Y207+Y208+Y209+Y217+Y218+Y219+Y229+Y230+Y231+Y237+Y238+Y239+Y251+Y252+Y253+Y260+Y261+Y262+'CY-FUR (REG)'!Y268+'CY-FUR (REG)'!Y269+'CY-FUR (REG)'!Y270+'CY-FUR (REG)'!Y276+'CY-FUR (REG)'!Y277+'CY-FUR (REG)'!Y278</f>
        <v>4199655911.6600008</v>
      </c>
      <c r="Z328" s="114">
        <f>+Z133+Z134+Z135+Z143+Z144+Z145+Z152+Z153+Z154+Z162+Z163+Z164+Z172+Z173+Z174+Z183+Z184+Z185+Z190+Z191+Z192+Z198+Z199+Z200+Z207+Z208+Z209+Z217+Z218+Z219+Z229+Z230+Z231+Z237+Z238+Z239+Z251+Z252+Z253+Z260+Z261+Z262+'CY-FUR (REG)'!Z268+'CY-FUR (REG)'!Z269+'CY-FUR (REG)'!Z270+'CY-FUR (REG)'!Z276+'CY-FUR (REG)'!Z277+'CY-FUR (REG)'!Z278</f>
        <v>422013361.83999997</v>
      </c>
      <c r="AA328" s="114">
        <f>+AA133+AA134+AA135+AA143+AA144+AA145+AA152+AA153+AA154+AA162+AA163+AA164+AA172+AA173+AA174+AA183+AA184+AA185+AA190+AA191+AA192+AA198+AA199+AA200+AA207+AA208+AA209+AA217+AA218+AA219+AA229+AA230+AA231+AA237+AA238+AA239+AA251+AA252+AA253+AA260+AA261+AA262+'CY-FUR (REG)'!AA268+'CY-FUR (REG)'!AA269+'CY-FUR (REG)'!AA270+'CY-FUR (REG)'!AA276+'CY-FUR (REG)'!AA277+'CY-FUR (REG)'!AA278</f>
        <v>362514040.49000001</v>
      </c>
      <c r="AB328" s="114">
        <f>+AB133+AB134+AB135+AB143+AB144+AB145+AB152+AB153+AB154+AB162+AB163+AB164+AB172+AB173+AB174+AB183+AB184+AB185+AB190+AB191+AB192+AB198+AB199+AB200+AB207+AB208+AB209+AB217+AB218+AB219+AB229+AB230+AB231+AB237+AB238+AB239+AB251+AB252+AB253+AB260+AB261+AB262+'CY-FUR (REG)'!AB268+'CY-FUR (REG)'!AB269+'CY-FUR (REG)'!AB270+'CY-FUR (REG)'!AB276+'CY-FUR (REG)'!AB277+'CY-FUR (REG)'!AB278</f>
        <v>360144676.69</v>
      </c>
      <c r="AC328" s="114">
        <f>+AC133+AC134+AC135+AC143+AC144+AC145+AC152+AC153+AC154+AC162+AC163+AC164+AC172+AC173+AC174+AC183+AC184+AC185+AC190+AC191+AC192+AC198+AC199+AC200+AC207+AC208+AC209+AC217+AC218+AC219+AC229+AC230+AC231+AC237+AC238+AC239+AC251+AC252+AC253+AC260+AC261+AC262+'CY-FUR (REG)'!AC268+'CY-FUR (REG)'!AC269+'CY-FUR (REG)'!AC270+'CY-FUR (REG)'!AC276+'CY-FUR (REG)'!AC277+'CY-FUR (REG)'!AC278</f>
        <v>1144672079.02</v>
      </c>
      <c r="AD328" s="114">
        <f>+AD133+AD134+AD135+AD143+AD144+AD145+AD152+AD153+AD154+AD162+AD163+AD164+AD172+AD173+AD174+AD183+AD184+AD185+AD190+AD191+AD192+AD198+AD199+AD200+AD207+AD208+AD209+AD217+AD218+AD219+AD229+AD230+AD231+AD237+AD238+AD239+AD251+AD252+AD253+AD260+AD261+AD262+'CY-FUR (REG)'!AD268+'CY-FUR (REG)'!AD269+'CY-FUR (REG)'!AD270+'CY-FUR (REG)'!AD276+'CY-FUR (REG)'!AD277+'CY-FUR (REG)'!AD278</f>
        <v>2596944111.5700002</v>
      </c>
      <c r="AE328" s="114">
        <f>+AE133+AE134+AE135+AE143+AE144+AE145+AE152+AE153+AE154+AE162+AE163+AE164+AE172+AE173+AE174+AE183+AE184+AE185+AE190+AE191+AE192+AE198+AE199+AE200+AE207+AE208+AE209+AE217+AE218+AE219+AE229+AE230+AE231+AE237+AE238+AE239+AE251+AE252+AE253+AE260+AE261+AE262+'CY-FUR (REG)'!AE268+'CY-FUR (REG)'!AE269+'CY-FUR (REG)'!AE270+'CY-FUR (REG)'!AE276+'CY-FUR (REG)'!AE277+'CY-FUR (REG)'!AE278</f>
        <v>1796060693.6000001</v>
      </c>
      <c r="AF328" s="114">
        <f>+AF133+AF134+AF135+AF143+AF144+AF145+AF152+AF153+AF154+AF162+AF163+AF164+AF172+AF173+AF174+AF183+AF184+AF185+AF190+AF191+AF192+AF198+AF199+AF200+AF207+AF208+AF209+AF217+AF218+AF219+AF229+AF230+AF231+AF237+AF238+AF239+AF251+AF252+AF253+AF260+AF261+AF262+'CY-FUR (REG)'!AF268+'CY-FUR (REG)'!AF269+'CY-FUR (REG)'!AF270+'CY-FUR (REG)'!AF276+'CY-FUR (REG)'!AF277+'CY-FUR (REG)'!AF278</f>
        <v>951323185.50999999</v>
      </c>
      <c r="AG328" s="114">
        <f>+AG133+AG134+AG135+AG143+AG144+AG145+AG152+AG153+AG154+AG162+AG163+AG164+AG172+AG173+AG174+AG183+AG184+AG185+AG190+AG191+AG192+AG198+AG199+AG200+AG207+AG208+AG209+AG217+AG218+AG219+AG229+AG230+AG231+AG237+AG238+AG239+AG251+AG252+AG253+AG260+AG261+AG262+'CY-FUR (REG)'!AG268+'CY-FUR (REG)'!AG269+'CY-FUR (REG)'!AG270+'CY-FUR (REG)'!AG276+'CY-FUR (REG)'!AG277+'CY-FUR (REG)'!AG278</f>
        <v>5344327990.6800003</v>
      </c>
      <c r="AH328" s="114">
        <f>+AH133+AH134+AH135+AH143+AH144+AH145+AH152+AH153+AH154+AH162+AH163+AH164+AH172+AH173+AH174+AH183+AH184+AH185+AH190+AH191+AH192+AH198+AH199+AH200+AH207+AH208+AH209+AH217+AH218+AH219+AH229+AH230+AH231+AH237+AH238+AH239+AH251+AH252+AH253+AH260+AH261+AH262+'CY-FUR (REG)'!AH268+'CY-FUR (REG)'!AH269+'CY-FUR (REG)'!AH270+'CY-FUR (REG)'!AH276+'CY-FUR (REG)'!AH277+'CY-FUR (REG)'!AH278</f>
        <v>11152647.429999966</v>
      </c>
      <c r="AI328" s="114">
        <f>+AI133+AI134+AI135+AI143+AI144+AI145+AI152+AI153+AI154+AI162+AI163+AI164+AI172+AI173+AI174+AI183+AI184+AI185+AI190+AI191+AI192+AI198+AI199+AI200+AI207+AI208+AI209+AI217+AI218+AI219+AI229+AI230+AI231+AI237+AI238+AI239+AI251+AI252+AI253+AI260+AI261+AI262+'CY-FUR (REG)'!AI268+'CY-FUR (REG)'!AI269+'CY-FUR (REG)'!AI270+'CY-FUR (REG)'!AI276+'CY-FUR (REG)'!AI277+'CY-FUR (REG)'!AI278</f>
        <v>492696688.79999995</v>
      </c>
      <c r="AJ328" s="114">
        <f>+AJ133+AJ134+AJ135+AJ143+AJ144+AJ145+AJ152+AJ153+AJ154+AJ162+AJ163+AJ164+AJ172+AJ173+AJ174+AJ183+AJ184+AJ185+AJ190+AJ191+AJ192+AJ198+AJ199+AJ200+AJ207+AJ208+AJ209+AJ217+AJ218+AJ219+AJ229+AJ230+AJ231+AJ237+AJ238+AJ239+AJ251+AJ252+AJ253+AJ260+AJ261+AJ262+'CY-FUR (REG)'!AJ268+'CY-FUR (REG)'!AJ269+'CY-FUR (REG)'!AJ270+'CY-FUR (REG)'!AJ276+'CY-FUR (REG)'!AJ277+'CY-FUR (REG)'!AJ278</f>
        <v>1411957549.6399999</v>
      </c>
      <c r="AK328" s="114">
        <f>+AK133+AK134+AK135+AK143+AK144+AK145+AK152+AK153+AK154+AK162+AK163+AK164+AK172+AK173+AK174+AK183+AK184+AK185+AK190+AK191+AK192+AK198+AK199+AK200+AK207+AK208+AK209+AK217+AK218+AK219+AK229+AK230+AK231+AK237+AK238+AK239+AK251+AK252+AK253+AK260+AK261+AK262+'CY-FUR (REG)'!AK268+'CY-FUR (REG)'!AK269+'CY-FUR (REG)'!AK270+'CY-FUR (REG)'!AK276+'CY-FUR (REG)'!AK277+'CY-FUR (REG)'!AK278</f>
        <v>1915806885.8699994</v>
      </c>
      <c r="AL328" s="349">
        <f t="shared" si="218"/>
        <v>0.99572383678193133</v>
      </c>
      <c r="AM328" s="349">
        <f t="shared" si="218"/>
        <v>0.78473179700534434</v>
      </c>
      <c r="AN328" s="349">
        <f t="shared" si="218"/>
        <v>0.40254345214286125</v>
      </c>
      <c r="AO328" s="349">
        <f t="shared" si="218"/>
        <v>0.73611965639123411</v>
      </c>
      <c r="AP328" s="114">
        <f>+AP133+AP134+AP135+AP143+AP144+AP145+AP152+AP153+AP154+AP162+AP163+AP164+AP172+AP173+AP174+AP183+AP184+AP185+AP190+AP191+AP192+AP198+AP199+AP200+AP207+AP208+AP209+AP217+AP218+AP219+AP229+AP230+AP231+AP237+AP238+AP239+AP251+AP252+AP253+AP260+AP261+AP262+'CY-FUR (REG)'!AP268+'CY-FUR (REG)'!AP269+'CY-FUR (REG)'!AP270+'CY-FUR (REG)'!AP276+'CY-FUR (REG)'!AP277+'CY-FUR (REG)'!AP278</f>
        <v>-846814042</v>
      </c>
      <c r="AQ328" s="114">
        <f>+AQ133+AQ134+AQ135+AQ143+AQ144+AQ145+AQ152+AQ153+AQ154+AQ162+AQ163+AQ164+AQ172+AQ173+AQ174+AQ183+AQ184+AQ185+AQ190+AQ191+AQ192+AQ198+AQ199+AQ200+AQ207+AQ208+AQ209+AQ217+AQ218+AQ219+AQ229+AQ230+AQ231+AQ237+AQ238+AQ239+AQ251+AQ252+AQ253+AQ260+AQ261+AQ262+'CY-FUR (REG)'!AQ268+'CY-FUR (REG)'!AQ269+'CY-FUR (REG)'!AQ270+'CY-FUR (REG)'!AQ276+'CY-FUR (REG)'!AQ277+'CY-FUR (REG)'!AQ278</f>
        <v>-1007068946.4</v>
      </c>
      <c r="AR328" s="114">
        <f>+AR133+AR134+AR135+AR143+AR144+AR145+AR152+AR153+AR154+AR162+AR163+AR164+AR172+AR173+AR174+AR183+AR184+AR185+AR190+AR191+AR192+AR198+AR199+AR200+AR207+AR208+AR209+AR217+AR218+AR219+AR229+AR230+AR231+AR237+AR238+AR239+AR251+AR252+AR253+AR260+AR261+AR262+'CY-FUR (REG)'!AR268+'CY-FUR (REG)'!AR269+'CY-FUR (REG)'!AR270+'CY-FUR (REG)'!AR276+'CY-FUR (REG)'!AR277+'CY-FUR (REG)'!AR278</f>
        <v>-1842482935.1500001</v>
      </c>
      <c r="AS328" s="114">
        <f>+AS133+AS134+AS135+AS143+AS144+AS145+AS152+AS153+AS154+AS162+AS163+AS164+AS172+AS173+AS174+AS183+AS184+AS185+AS190+AS191+AS192+AS198+AS199+AS200+AS207+AS208+AS209+AS217+AS218+AS219+AS229+AS230+AS231+AS237+AS238+AS239+AS251+AS252+AS253+AS260+AS261+AS262+'CY-FUR (REG)'!AS268+'CY-FUR (REG)'!AS269+'CY-FUR (REG)'!AS270+'CY-FUR (REG)'!AS276+'CY-FUR (REG)'!AS277+'CY-FUR (REG)'!AS278</f>
        <v>-3696365923.5500002</v>
      </c>
    </row>
    <row r="329" spans="1:45">
      <c r="A329" s="114" t="s">
        <v>717</v>
      </c>
      <c r="F329" s="114">
        <f>+F130-F328</f>
        <v>3272385000</v>
      </c>
      <c r="G329" s="114">
        <f t="shared" ref="G329:AS329" si="221">+G130-G328</f>
        <v>1519940000</v>
      </c>
      <c r="H329" s="114">
        <f t="shared" si="221"/>
        <v>0</v>
      </c>
      <c r="I329" s="114">
        <f t="shared" si="221"/>
        <v>4792325000</v>
      </c>
      <c r="J329" s="114">
        <f t="shared" ref="J329:U329" si="222">+J130-J328</f>
        <v>1434880588.9099998</v>
      </c>
      <c r="K329" s="114">
        <f t="shared" si="222"/>
        <v>1402861102.5</v>
      </c>
      <c r="L329" s="114">
        <f t="shared" si="222"/>
        <v>1651899697</v>
      </c>
      <c r="M329" s="114">
        <f t="shared" si="222"/>
        <v>4489641388.4099998</v>
      </c>
      <c r="N329" s="114">
        <f t="shared" si="222"/>
        <v>1462394704.8700001</v>
      </c>
      <c r="O329" s="114">
        <f t="shared" si="222"/>
        <v>1218376321.5</v>
      </c>
      <c r="P329" s="114">
        <f t="shared" si="222"/>
        <v>2159001965</v>
      </c>
      <c r="Q329" s="114">
        <f t="shared" si="222"/>
        <v>4839772991.3699999</v>
      </c>
      <c r="R329" s="114">
        <f t="shared" si="222"/>
        <v>2897275293.7799997</v>
      </c>
      <c r="S329" s="114">
        <f t="shared" si="222"/>
        <v>2621237423.9999995</v>
      </c>
      <c r="T329" s="114">
        <f t="shared" si="222"/>
        <v>3810901661.9999995</v>
      </c>
      <c r="U329" s="114">
        <f t="shared" si="222"/>
        <v>9329414379.7800007</v>
      </c>
      <c r="V329" s="114">
        <f t="shared" si="221"/>
        <v>1429058335.0299993</v>
      </c>
      <c r="W329" s="114">
        <f t="shared" si="221"/>
        <v>986559225.58000016</v>
      </c>
      <c r="X329" s="114">
        <f t="shared" si="221"/>
        <v>871841299.31999993</v>
      </c>
      <c r="Y329" s="114">
        <f t="shared" si="221"/>
        <v>3287458859.9299994</v>
      </c>
      <c r="Z329" s="114">
        <f t="shared" si="221"/>
        <v>1456081788.03</v>
      </c>
      <c r="AA329" s="114">
        <f t="shared" si="221"/>
        <v>1004274006.1199999</v>
      </c>
      <c r="AB329" s="114">
        <f t="shared" si="221"/>
        <v>1432843662.3699999</v>
      </c>
      <c r="AC329" s="114">
        <f t="shared" si="221"/>
        <v>3893199456.519999</v>
      </c>
      <c r="AD329" s="114">
        <f t="shared" si="221"/>
        <v>2885140123.059999</v>
      </c>
      <c r="AE329" s="114">
        <f t="shared" si="221"/>
        <v>1990833231.7</v>
      </c>
      <c r="AF329" s="114">
        <f t="shared" si="221"/>
        <v>2304684961.6899996</v>
      </c>
      <c r="AG329" s="114">
        <f t="shared" si="221"/>
        <v>7180658316.4500008</v>
      </c>
      <c r="AH329" s="114">
        <f t="shared" si="221"/>
        <v>12135170.720000606</v>
      </c>
      <c r="AI329" s="114">
        <f t="shared" si="221"/>
        <v>630404192.29999948</v>
      </c>
      <c r="AJ329" s="114">
        <f t="shared" si="221"/>
        <v>1506216700.3099999</v>
      </c>
      <c r="AK329" s="114">
        <f t="shared" si="221"/>
        <v>2148756063.3300004</v>
      </c>
      <c r="AL329" s="349">
        <f t="shared" si="218"/>
        <v>0.99581152307271148</v>
      </c>
      <c r="AM329" s="349">
        <f t="shared" si="218"/>
        <v>0.75950130021491724</v>
      </c>
      <c r="AN329" s="349">
        <f t="shared" si="218"/>
        <v>0.60476106866543433</v>
      </c>
      <c r="AO329" s="349">
        <f t="shared" si="218"/>
        <v>0.7696794272546108</v>
      </c>
      <c r="AP329" s="114">
        <f t="shared" si="221"/>
        <v>1837504411.0900002</v>
      </c>
      <c r="AQ329" s="114">
        <f t="shared" si="221"/>
        <v>117078897.49999988</v>
      </c>
      <c r="AR329" s="114">
        <f t="shared" si="221"/>
        <v>-1651899697</v>
      </c>
      <c r="AS329" s="114">
        <f t="shared" si="221"/>
        <v>302683611.59000015</v>
      </c>
    </row>
    <row r="330" spans="1:45" s="343" customFormat="1">
      <c r="A330" s="343" t="s">
        <v>714</v>
      </c>
      <c r="B330" s="387"/>
      <c r="C330" s="387"/>
      <c r="D330" s="387"/>
      <c r="F330" s="343">
        <f>+F55+F56+F57+F60+F104+F105+F106+F107+F108+F109+F110+F111+F112+F113+F114+F115+F130</f>
        <v>7292351000</v>
      </c>
      <c r="G330" s="343">
        <f t="shared" ref="G330:AS330" si="223">+G55+G56+G57+G60+G104+G105+G106+G107+G108+G109+G110+G111+G112+G113+G114+G115+G130</f>
        <v>3183635000</v>
      </c>
      <c r="H330" s="343">
        <f t="shared" si="223"/>
        <v>0</v>
      </c>
      <c r="I330" s="343">
        <f t="shared" si="223"/>
        <v>10475986000</v>
      </c>
      <c r="J330" s="343">
        <f t="shared" ref="J330:U330" si="224">+J55+J56+J57+J60+J104+J105+J106+J107+J108+J109+J110+J111+J112+J113+J114+J115+J130</f>
        <v>3950563781.9899998</v>
      </c>
      <c r="K330" s="343">
        <f t="shared" si="224"/>
        <v>3385401341.9000001</v>
      </c>
      <c r="L330" s="343">
        <f t="shared" si="224"/>
        <v>3794482632.1500001</v>
      </c>
      <c r="M330" s="343">
        <f t="shared" si="224"/>
        <v>11130447756.039999</v>
      </c>
      <c r="N330" s="343">
        <f t="shared" si="224"/>
        <v>1991314217.4300001</v>
      </c>
      <c r="O330" s="343">
        <f t="shared" si="224"/>
        <v>1819852757.5</v>
      </c>
      <c r="P330" s="343">
        <f t="shared" si="224"/>
        <v>2906499765</v>
      </c>
      <c r="Q330" s="343">
        <f t="shared" si="224"/>
        <v>6717666739.9300003</v>
      </c>
      <c r="R330" s="343">
        <f t="shared" si="224"/>
        <v>5941877999.4200001</v>
      </c>
      <c r="S330" s="343">
        <f t="shared" si="224"/>
        <v>5205254099.3999996</v>
      </c>
      <c r="T330" s="343">
        <f t="shared" si="224"/>
        <v>6700982397.1499996</v>
      </c>
      <c r="U330" s="343">
        <f t="shared" si="224"/>
        <v>17848114495.970001</v>
      </c>
      <c r="V330" s="343">
        <f t="shared" si="223"/>
        <v>3935622947.7199998</v>
      </c>
      <c r="W330" s="343">
        <f t="shared" si="223"/>
        <v>2611856918.8499999</v>
      </c>
      <c r="X330" s="343">
        <f t="shared" si="223"/>
        <v>1463019808.1399999</v>
      </c>
      <c r="Y330" s="343">
        <f t="shared" si="223"/>
        <v>8010499674.71</v>
      </c>
      <c r="Z330" s="343">
        <f t="shared" si="223"/>
        <v>2210867702.5599999</v>
      </c>
      <c r="AA330" s="343">
        <f t="shared" si="223"/>
        <v>1488809309.77</v>
      </c>
      <c r="AB330" s="343">
        <f t="shared" si="223"/>
        <v>1792988339.0599999</v>
      </c>
      <c r="AC330" s="343">
        <f t="shared" si="223"/>
        <v>5492665351.3899994</v>
      </c>
      <c r="AD330" s="343">
        <f t="shared" si="223"/>
        <v>6146490650.2799988</v>
      </c>
      <c r="AE330" s="343">
        <f t="shared" si="223"/>
        <v>4100666228.6200004</v>
      </c>
      <c r="AF330" s="343">
        <f t="shared" si="223"/>
        <v>3256008147.1999998</v>
      </c>
      <c r="AG330" s="343">
        <f t="shared" si="223"/>
        <v>13503165026.1</v>
      </c>
      <c r="AH330" s="343">
        <f t="shared" si="223"/>
        <v>-204612650.85999942</v>
      </c>
      <c r="AI330" s="343">
        <f t="shared" si="223"/>
        <v>1104587870.7799995</v>
      </c>
      <c r="AJ330" s="343">
        <f t="shared" si="223"/>
        <v>3444974249.9499998</v>
      </c>
      <c r="AK330" s="343">
        <f t="shared" si="223"/>
        <v>4344949469.8699999</v>
      </c>
      <c r="AL330" s="350">
        <f t="shared" si="218"/>
        <v>1.0344356869797682</v>
      </c>
      <c r="AM330" s="350">
        <f t="shared" si="218"/>
        <v>0.78779366968707187</v>
      </c>
      <c r="AN330" s="350">
        <f t="shared" si="218"/>
        <v>0.48590011944887596</v>
      </c>
      <c r="AO330" s="350">
        <f t="shared" si="218"/>
        <v>0.75655974916280011</v>
      </c>
      <c r="AP330" s="343">
        <f t="shared" si="223"/>
        <v>3341787218.0100002</v>
      </c>
      <c r="AQ330" s="343">
        <f t="shared" si="223"/>
        <v>-201766341.9000001</v>
      </c>
      <c r="AR330" s="343">
        <f t="shared" si="223"/>
        <v>-3794482632.1500001</v>
      </c>
      <c r="AS330" s="343">
        <f t="shared" si="223"/>
        <v>-654461756.03999996</v>
      </c>
    </row>
    <row r="331" spans="1:45" s="355" customFormat="1">
      <c r="B331" s="388"/>
      <c r="C331" s="388"/>
      <c r="D331" s="388"/>
      <c r="K331" s="355">
        <f>+K330-'[1]CURRENT (2)'!$G$1467</f>
        <v>-8134811472.8800011</v>
      </c>
      <c r="L331" s="355">
        <f>+L330-'[1]CURRENT (2)'!$H$1467</f>
        <v>3794482632.1500001</v>
      </c>
      <c r="M331" s="355">
        <f>+M330-'[1]CURRENT (2)'!$I$1467</f>
        <v>-7410267297.6900005</v>
      </c>
      <c r="N331" s="355">
        <f>+N330-'[1]CURRENT (2)'!$F$1484</f>
        <v>1991314217.4300001</v>
      </c>
      <c r="O331" s="355">
        <f>+O330-'[1]CURRENT (2)'!$G$1484</f>
        <v>1223900109.5</v>
      </c>
      <c r="P331" s="355">
        <f>+P330-'[1]CURRENT (2)'!$H$1484</f>
        <v>2906499765</v>
      </c>
      <c r="Q331" s="355">
        <f>+Q330-'[1]CURRENT (2)'!$I$1484</f>
        <v>6121714091.9300003</v>
      </c>
      <c r="V331" s="355">
        <f>+V330-'[1]CURRENT (2)'!$J$1467</f>
        <v>2032784245.8500001</v>
      </c>
      <c r="W331" s="355">
        <f>+W330-'[1]CURRENT (2)'!$K$1467</f>
        <v>1417868015.3600001</v>
      </c>
      <c r="X331" s="355">
        <f>+X330-'[1]CURRENT (2)'!$L$1467</f>
        <v>1463019808.1399999</v>
      </c>
      <c r="Y331" s="355">
        <f>+Y330-'[1]CURRENT (2)'!$M$1467</f>
        <v>4913672069.3500004</v>
      </c>
      <c r="Z331" s="355">
        <f>+Z330-'[1]CURRENT (2)'!$J$1484</f>
        <v>2210867702.5599999</v>
      </c>
      <c r="AA331" s="355">
        <f>+AA330-'[1]CURRENT (2)'!$K$1484</f>
        <v>1430174748.02</v>
      </c>
      <c r="AB331" s="355">
        <f>+AB330-'[1]CURRENT (2)'!$L$1484</f>
        <v>1792988339.0599999</v>
      </c>
      <c r="AC331" s="355">
        <f>+AC330-'[1]CURRENT (2)'!$M$1484</f>
        <v>5434030789.6399994</v>
      </c>
      <c r="AH331" s="355">
        <f>+AH330-'[1]CURRENT (2)'!$N$1467-'[1]CURRENT (2)'!$N$1484</f>
        <v>-5322276187.9399996</v>
      </c>
      <c r="AI331" s="355">
        <f>+AI330-'[1]CURRENT (2)'!$O$1467-'[1]CURRENT (2)'!$O$1484</f>
        <v>-9758954126.7600021</v>
      </c>
      <c r="AJ331" s="355">
        <f>+AJ330-'[1]CURRENT (2)'!$P$1467-'[1]CURRENT (2)'!$P$1484</f>
        <v>3444974249.9499998</v>
      </c>
      <c r="AK331" s="355">
        <f>+AK330-'[1]CURRENT (2)'!$Q$1467-'[1]CURRENT (2)'!$Q$1484</f>
        <v>-11636256064.75</v>
      </c>
      <c r="AL331" s="360"/>
      <c r="AM331" s="360"/>
      <c r="AN331" s="360"/>
      <c r="AO331" s="360"/>
    </row>
    <row r="332" spans="1:45" s="343" customFormat="1">
      <c r="A332" s="343" t="s">
        <v>715</v>
      </c>
      <c r="B332" s="387"/>
      <c r="C332" s="387"/>
      <c r="D332" s="387"/>
      <c r="F332" s="343">
        <f>+F306-F330-F302</f>
        <v>417201000</v>
      </c>
      <c r="G332" s="343">
        <f t="shared" ref="G332:AS332" si="225">+G306-G330-G302</f>
        <v>11568576000</v>
      </c>
      <c r="H332" s="343">
        <f t="shared" si="225"/>
        <v>8817527000</v>
      </c>
      <c r="I332" s="343">
        <f t="shared" si="225"/>
        <v>20803304000</v>
      </c>
      <c r="J332" s="343">
        <f t="shared" ref="J332:U332" si="226">+J306-J330-J302</f>
        <v>2650951575</v>
      </c>
      <c r="K332" s="343">
        <f t="shared" si="226"/>
        <v>11115131707</v>
      </c>
      <c r="L332" s="343">
        <f t="shared" si="226"/>
        <v>-150100000</v>
      </c>
      <c r="M332" s="343">
        <f t="shared" si="226"/>
        <v>13615983282.000002</v>
      </c>
      <c r="N332" s="343">
        <f t="shared" si="226"/>
        <v>0</v>
      </c>
      <c r="O332" s="343">
        <f t="shared" si="226"/>
        <v>-1354091558.0699999</v>
      </c>
      <c r="P332" s="343">
        <f t="shared" si="226"/>
        <v>0</v>
      </c>
      <c r="Q332" s="343">
        <f t="shared" si="226"/>
        <v>-1354091558.0699997</v>
      </c>
      <c r="R332" s="343">
        <f t="shared" si="226"/>
        <v>2650951575</v>
      </c>
      <c r="S332" s="343">
        <f t="shared" si="226"/>
        <v>9761040148.9300003</v>
      </c>
      <c r="T332" s="343">
        <f t="shared" si="226"/>
        <v>-150100000</v>
      </c>
      <c r="U332" s="343">
        <f t="shared" si="226"/>
        <v>12261891723.93</v>
      </c>
      <c r="V332" s="343">
        <f t="shared" si="225"/>
        <v>113451595.58999968</v>
      </c>
      <c r="W332" s="343">
        <f t="shared" si="225"/>
        <v>645386554.60000086</v>
      </c>
      <c r="X332" s="343">
        <f t="shared" si="225"/>
        <v>0</v>
      </c>
      <c r="Y332" s="343">
        <f t="shared" si="225"/>
        <v>758838150.18999958</v>
      </c>
      <c r="Z332" s="343">
        <f t="shared" si="225"/>
        <v>0</v>
      </c>
      <c r="AA332" s="343">
        <f t="shared" si="225"/>
        <v>0</v>
      </c>
      <c r="AB332" s="343">
        <f t="shared" si="225"/>
        <v>0</v>
      </c>
      <c r="AC332" s="343">
        <f t="shared" si="225"/>
        <v>0</v>
      </c>
      <c r="AD332" s="343">
        <f t="shared" si="225"/>
        <v>113451595.59000015</v>
      </c>
      <c r="AE332" s="343">
        <f t="shared" si="225"/>
        <v>645386554.60000086</v>
      </c>
      <c r="AF332" s="343">
        <f t="shared" si="225"/>
        <v>0</v>
      </c>
      <c r="AG332" s="343">
        <f t="shared" si="225"/>
        <v>758838150.19000053</v>
      </c>
      <c r="AH332" s="343">
        <f t="shared" si="225"/>
        <v>2537499979.4100008</v>
      </c>
      <c r="AI332" s="343">
        <f t="shared" si="225"/>
        <v>9115653594.3299999</v>
      </c>
      <c r="AJ332" s="343">
        <f t="shared" si="225"/>
        <v>-150100000</v>
      </c>
      <c r="AK332" s="343">
        <f t="shared" si="225"/>
        <v>11503053573.740002</v>
      </c>
      <c r="AL332" s="350">
        <f>IF(R332=0," ",AD332/R332)</f>
        <v>4.279655526714031E-2</v>
      </c>
      <c r="AM332" s="350">
        <f>IF(S332=0," ",AE332/S332)</f>
        <v>6.6118625141681014E-2</v>
      </c>
      <c r="AN332" s="350">
        <f>IF(T332=0," ",AF332/T332)</f>
        <v>0</v>
      </c>
      <c r="AO332" s="350">
        <f>IF(U332=0," ",AG332/U332)</f>
        <v>6.1885895526957807E-2</v>
      </c>
      <c r="AP332" s="343">
        <f t="shared" si="225"/>
        <v>-2233750575</v>
      </c>
      <c r="AQ332" s="343">
        <f t="shared" si="225"/>
        <v>453444293.00000048</v>
      </c>
      <c r="AR332" s="343">
        <f t="shared" si="225"/>
        <v>8967627000</v>
      </c>
      <c r="AS332" s="343">
        <f t="shared" si="225"/>
        <v>7187320718.000001</v>
      </c>
    </row>
    <row r="333" spans="1:45" s="353" customFormat="1">
      <c r="B333" s="389"/>
      <c r="C333" s="389"/>
      <c r="D333" s="389"/>
      <c r="J333" s="353">
        <f>+J332-'OSEC-CY'!E351</f>
        <v>2176908575</v>
      </c>
      <c r="K333" s="353">
        <f>+K332-'OSEC-CY'!E352</f>
        <v>625559707</v>
      </c>
      <c r="L333" s="353">
        <f>+L332-'OSEC-CY'!E353</f>
        <v>-300100000</v>
      </c>
      <c r="M333" s="353">
        <f>+M332-'OSEC-CY'!E355</f>
        <v>2502368282.0000019</v>
      </c>
      <c r="O333" s="353">
        <f>+O332+'OSEC-CY'!H352</f>
        <v>0</v>
      </c>
      <c r="P333" s="353">
        <f>+P332+'OSEC-CY'!H354</f>
        <v>0</v>
      </c>
      <c r="Q333" s="353">
        <f>+Q332+'OSEC-CY'!H355</f>
        <v>0</v>
      </c>
      <c r="V333" s="353">
        <f>+V332-'OSEC-CY'!I351</f>
        <v>-2.9802322387695313E-7</v>
      </c>
      <c r="W333" s="353">
        <f>+W332-'OSEC-CY'!I352</f>
        <v>0</v>
      </c>
      <c r="X333" s="353">
        <f>+X332-'OSEC-CY'!I353</f>
        <v>0</v>
      </c>
      <c r="Y333" s="353">
        <f>+Y332-'OSEC-CY'!I355</f>
        <v>0</v>
      </c>
      <c r="AH333" s="353">
        <f>+AH332-'OSEC-CY'!J351</f>
        <v>2176908575.000001</v>
      </c>
      <c r="AI333" s="353">
        <f>+AI332-'OSEC-CY'!J352</f>
        <v>625559707</v>
      </c>
      <c r="AJ333" s="353">
        <f>+AJ332-'OSEC-CY'!J353</f>
        <v>-300100000</v>
      </c>
      <c r="AK333" s="353">
        <f>+AK332-'OSEC-CY'!J355</f>
        <v>2502368282.0000019</v>
      </c>
      <c r="AL333" s="360"/>
      <c r="AM333" s="360"/>
      <c r="AN333" s="360"/>
      <c r="AO333" s="360"/>
    </row>
    <row r="334" spans="1:45" s="343" customFormat="1">
      <c r="A334" s="343" t="s">
        <v>716</v>
      </c>
      <c r="B334" s="387"/>
      <c r="C334" s="387"/>
      <c r="D334" s="387"/>
      <c r="F334" s="343">
        <f>+F302</f>
        <v>0</v>
      </c>
      <c r="G334" s="343">
        <f t="shared" ref="G334:AS334" si="227">+G302</f>
        <v>439916000</v>
      </c>
      <c r="H334" s="343">
        <f t="shared" si="227"/>
        <v>109410000</v>
      </c>
      <c r="I334" s="343">
        <f t="shared" si="227"/>
        <v>549326000</v>
      </c>
      <c r="J334" s="343">
        <f t="shared" ref="J334:U334" si="228">+J302</f>
        <v>0</v>
      </c>
      <c r="K334" s="343">
        <f t="shared" si="228"/>
        <v>131051000</v>
      </c>
      <c r="L334" s="343">
        <f t="shared" si="228"/>
        <v>0</v>
      </c>
      <c r="M334" s="343">
        <f t="shared" si="228"/>
        <v>131051000</v>
      </c>
      <c r="N334" s="343">
        <f t="shared" si="228"/>
        <v>0</v>
      </c>
      <c r="O334" s="343">
        <f t="shared" si="228"/>
        <v>0</v>
      </c>
      <c r="P334" s="343">
        <f t="shared" si="228"/>
        <v>0</v>
      </c>
      <c r="Q334" s="343">
        <f t="shared" si="228"/>
        <v>0</v>
      </c>
      <c r="R334" s="343">
        <f t="shared" si="228"/>
        <v>0</v>
      </c>
      <c r="S334" s="343">
        <f t="shared" si="228"/>
        <v>131051000</v>
      </c>
      <c r="T334" s="343">
        <f t="shared" si="228"/>
        <v>0</v>
      </c>
      <c r="U334" s="343">
        <f t="shared" si="228"/>
        <v>131051000</v>
      </c>
      <c r="V334" s="343">
        <f t="shared" si="227"/>
        <v>0</v>
      </c>
      <c r="W334" s="343">
        <f t="shared" si="227"/>
        <v>11094284</v>
      </c>
      <c r="X334" s="343">
        <f t="shared" si="227"/>
        <v>0</v>
      </c>
      <c r="Y334" s="343">
        <f t="shared" si="227"/>
        <v>11094284</v>
      </c>
      <c r="Z334" s="343">
        <f t="shared" si="227"/>
        <v>0</v>
      </c>
      <c r="AA334" s="343">
        <f t="shared" si="227"/>
        <v>0</v>
      </c>
      <c r="AB334" s="343">
        <f t="shared" si="227"/>
        <v>0</v>
      </c>
      <c r="AC334" s="343">
        <f t="shared" si="227"/>
        <v>0</v>
      </c>
      <c r="AD334" s="343">
        <f t="shared" si="227"/>
        <v>0</v>
      </c>
      <c r="AE334" s="343">
        <f t="shared" si="227"/>
        <v>11094284</v>
      </c>
      <c r="AF334" s="343">
        <f t="shared" si="227"/>
        <v>0</v>
      </c>
      <c r="AG334" s="343">
        <f t="shared" si="227"/>
        <v>11094284</v>
      </c>
      <c r="AH334" s="343">
        <f t="shared" si="227"/>
        <v>0</v>
      </c>
      <c r="AI334" s="343">
        <f t="shared" si="227"/>
        <v>119956716</v>
      </c>
      <c r="AJ334" s="343">
        <f t="shared" si="227"/>
        <v>0</v>
      </c>
      <c r="AK334" s="343">
        <f t="shared" si="227"/>
        <v>119956716</v>
      </c>
      <c r="AL334" s="350" t="str">
        <f>IF(R334=0," ",AD334/R334)</f>
        <v xml:space="preserve"> </v>
      </c>
      <c r="AM334" s="350">
        <f>IF(S334=0," ",AE334/S334)</f>
        <v>8.4656233069568335E-2</v>
      </c>
      <c r="AN334" s="350" t="str">
        <f>IF(T334=0," ",AF334/T334)</f>
        <v xml:space="preserve"> </v>
      </c>
      <c r="AO334" s="350">
        <f>IF(U334=0," ",AG334/U334)</f>
        <v>8.4656233069568335E-2</v>
      </c>
      <c r="AP334" s="343">
        <f t="shared" si="227"/>
        <v>0</v>
      </c>
      <c r="AQ334" s="343">
        <f t="shared" si="227"/>
        <v>308865000</v>
      </c>
      <c r="AR334" s="343">
        <f t="shared" si="227"/>
        <v>109410000</v>
      </c>
      <c r="AS334" s="343">
        <f t="shared" si="227"/>
        <v>418275000</v>
      </c>
    </row>
    <row r="335" spans="1:45" s="355" customFormat="1">
      <c r="B335" s="388"/>
      <c r="C335" s="388"/>
      <c r="D335" s="388"/>
      <c r="J335" s="355">
        <f>+J334-'FAPS-CY'!H24</f>
        <v>0</v>
      </c>
      <c r="K335" s="355">
        <f>+K334-'FAPS-CY'!H25</f>
        <v>0</v>
      </c>
      <c r="L335" s="355">
        <f>+L334-'FAPS-CY'!H26</f>
        <v>0</v>
      </c>
      <c r="M335" s="355">
        <f>+M334-'FAPS-CY'!H27</f>
        <v>0</v>
      </c>
      <c r="O335" s="361"/>
      <c r="V335" s="355">
        <f>+V334-'FAPS-CY'!I24-'FAPS-CY'!J24</f>
        <v>0</v>
      </c>
      <c r="W335" s="355">
        <f>+W334-'FAPS-CY'!I25-'FAPS-CY'!J25</f>
        <v>0</v>
      </c>
      <c r="X335" s="355">
        <f>+X334-'FAPS-CY'!I26-'FAPS-CY'!J26</f>
        <v>0</v>
      </c>
      <c r="Y335" s="355">
        <f>+Y334-'FAPS-CY'!I27-'FAPS-CY'!J27</f>
        <v>0</v>
      </c>
      <c r="AH335" s="355">
        <f>+AH334-'FAPS-CY'!M24</f>
        <v>0</v>
      </c>
      <c r="AI335" s="355">
        <f>+AI334-'FAPS-CY'!M25</f>
        <v>0</v>
      </c>
      <c r="AJ335" s="355">
        <f>+AJ334-'FAPS-CY'!M26</f>
        <v>0</v>
      </c>
      <c r="AK335" s="355">
        <f>+AK334-'FAPS-CY'!M27</f>
        <v>0</v>
      </c>
      <c r="AL335" s="357"/>
      <c r="AM335" s="357"/>
      <c r="AN335" s="357"/>
      <c r="AO335" s="357"/>
    </row>
    <row r="337" spans="15:15">
      <c r="O337" s="78">
        <f>+O330-'[2]sum chd'!$P$146</f>
        <v>465761199.42999983</v>
      </c>
    </row>
    <row r="338" spans="15:15">
      <c r="O338" s="78">
        <f>+O332+'[2]SUMMARY PAP'!$C$76</f>
        <v>0</v>
      </c>
    </row>
  </sheetData>
  <autoFilter ref="A6:AS322">
    <filterColumn colId="9"/>
    <filterColumn colId="10"/>
    <filterColumn colId="11"/>
    <filterColumn colId="12"/>
    <filterColumn colId="13"/>
    <filterColumn colId="14"/>
    <filterColumn colId="15"/>
    <filterColumn colId="16"/>
    <filterColumn colId="17"/>
    <filterColumn colId="18"/>
    <filterColumn colId="19"/>
    <filterColumn colId="20"/>
  </autoFilter>
  <mergeCells count="12">
    <mergeCell ref="A4:A5"/>
    <mergeCell ref="AP4:AS4"/>
    <mergeCell ref="R4:U4"/>
    <mergeCell ref="Z4:AC4"/>
    <mergeCell ref="AD4:AG4"/>
    <mergeCell ref="N4:Q4"/>
    <mergeCell ref="V4:Y4"/>
    <mergeCell ref="B4:E4"/>
    <mergeCell ref="AH4:AK4"/>
    <mergeCell ref="J4:M4"/>
    <mergeCell ref="AL4:AO4"/>
    <mergeCell ref="F4:I4"/>
  </mergeCells>
  <pageMargins left="0.7" right="0.7" top="0.75" bottom="0.75" header="0.3" footer="0.3"/>
  <pageSetup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U223"/>
  <sheetViews>
    <sheetView workbookViewId="0">
      <pane xSplit="1" ySplit="5" topLeftCell="F126" activePane="bottomRight" state="frozen"/>
      <selection pane="topRight" activeCell="F1" sqref="F1"/>
      <selection pane="bottomLeft" activeCell="A7" sqref="A7"/>
      <selection pane="bottomRight" activeCell="H130" sqref="H130"/>
    </sheetView>
  </sheetViews>
  <sheetFormatPr defaultRowHeight="15"/>
  <cols>
    <col min="1" max="1" width="59" customWidth="1"/>
    <col min="2" max="5" width="59" hidden="1" customWidth="1"/>
    <col min="6" max="6" width="18" customWidth="1"/>
    <col min="7" max="7" width="20.140625" customWidth="1"/>
    <col min="8" max="8" width="20.85546875" customWidth="1"/>
    <col min="9" max="9" width="17.42578125" customWidth="1"/>
    <col min="10" max="10" width="17.140625" customWidth="1"/>
    <col min="11" max="11" width="17.7109375" customWidth="1"/>
    <col min="12" max="12" width="17.5703125" customWidth="1"/>
    <col min="13" max="13" width="18.140625" customWidth="1"/>
    <col min="14" max="14" width="15.7109375" customWidth="1"/>
    <col min="15" max="15" width="18.85546875" style="50" customWidth="1"/>
    <col min="16" max="16" width="15.7109375" customWidth="1"/>
    <col min="17" max="17" width="18.42578125" customWidth="1"/>
    <col min="18" max="18" width="17.7109375" customWidth="1"/>
    <col min="19" max="19" width="17.5703125" customWidth="1"/>
    <col min="20" max="20" width="15.7109375" customWidth="1"/>
    <col min="21" max="29" width="18" customWidth="1"/>
    <col min="30" max="30" width="19.28515625" customWidth="1"/>
    <col min="31" max="31" width="21.5703125" customWidth="1"/>
    <col min="32" max="32" width="17.140625" customWidth="1"/>
    <col min="33" max="33" width="20" customWidth="1"/>
    <col min="34" max="34" width="9.28515625" customWidth="1"/>
    <col min="35" max="35" width="11.7109375" customWidth="1"/>
    <col min="36" max="36" width="9.5703125" customWidth="1"/>
    <col min="37" max="37" width="10.42578125" customWidth="1"/>
    <col min="38" max="38" width="18" customWidth="1"/>
    <col min="39" max="39" width="17.42578125" customWidth="1"/>
    <col min="40" max="40" width="15.7109375" customWidth="1"/>
    <col min="41" max="41" width="17.5703125" customWidth="1"/>
    <col min="42" max="42" width="6.5703125" customWidth="1"/>
    <col min="43" max="43" width="19.140625" customWidth="1"/>
    <col min="44" max="44" width="19.5703125" customWidth="1"/>
    <col min="45" max="45" width="18.7109375" customWidth="1"/>
  </cols>
  <sheetData>
    <row r="1" spans="1:45">
      <c r="A1" s="1" t="s">
        <v>202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49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</row>
    <row r="2" spans="1:45" ht="15.75">
      <c r="A2" s="39" t="s">
        <v>242</v>
      </c>
      <c r="B2" s="39"/>
      <c r="C2" s="39"/>
      <c r="D2" s="39"/>
      <c r="E2" s="39"/>
      <c r="F2" s="2"/>
      <c r="G2" s="2"/>
      <c r="H2" s="2"/>
      <c r="I2" s="2"/>
      <c r="J2" s="2"/>
      <c r="K2" s="2"/>
      <c r="L2" s="2"/>
      <c r="M2" s="2"/>
      <c r="N2" s="2"/>
      <c r="O2" s="49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</row>
    <row r="3" spans="1:45" s="197" customFormat="1">
      <c r="A3" s="747" t="s">
        <v>1</v>
      </c>
      <c r="B3" s="229"/>
      <c r="C3" s="229"/>
      <c r="D3" s="229"/>
      <c r="E3" s="229"/>
      <c r="F3" s="754" t="s">
        <v>0</v>
      </c>
      <c r="G3" s="755"/>
      <c r="H3" s="755"/>
      <c r="I3" s="756"/>
      <c r="J3" s="754" t="s">
        <v>203</v>
      </c>
      <c r="K3" s="755"/>
      <c r="L3" s="755"/>
      <c r="M3" s="756"/>
      <c r="N3" s="754" t="s">
        <v>204</v>
      </c>
      <c r="O3" s="755"/>
      <c r="P3" s="755"/>
      <c r="Q3" s="756"/>
      <c r="R3" s="754" t="s">
        <v>243</v>
      </c>
      <c r="S3" s="755"/>
      <c r="T3" s="755"/>
      <c r="U3" s="756"/>
      <c r="V3" s="754" t="s">
        <v>214</v>
      </c>
      <c r="W3" s="755"/>
      <c r="X3" s="755"/>
      <c r="Y3" s="756"/>
      <c r="Z3" s="754" t="s">
        <v>247</v>
      </c>
      <c r="AA3" s="755"/>
      <c r="AB3" s="755"/>
      <c r="AC3" s="756"/>
      <c r="AD3" s="754" t="s">
        <v>246</v>
      </c>
      <c r="AE3" s="755"/>
      <c r="AF3" s="755"/>
      <c r="AG3" s="756"/>
      <c r="AH3" s="754" t="s">
        <v>245</v>
      </c>
      <c r="AI3" s="755"/>
      <c r="AJ3" s="755"/>
      <c r="AK3" s="756"/>
      <c r="AL3" s="754" t="s">
        <v>244</v>
      </c>
      <c r="AM3" s="755"/>
      <c r="AN3" s="755"/>
      <c r="AO3" s="756"/>
      <c r="AP3" s="754" t="s">
        <v>218</v>
      </c>
      <c r="AQ3" s="755"/>
      <c r="AR3" s="755"/>
      <c r="AS3" s="756"/>
    </row>
    <row r="4" spans="1:45" s="197" customFormat="1">
      <c r="A4" s="748"/>
      <c r="B4" s="225"/>
      <c r="C4" s="225"/>
      <c r="D4" s="225"/>
      <c r="E4" s="225"/>
      <c r="F4" s="198" t="s">
        <v>2</v>
      </c>
      <c r="G4" s="198" t="s">
        <v>3</v>
      </c>
      <c r="H4" s="199" t="s">
        <v>4</v>
      </c>
      <c r="I4" s="200" t="s">
        <v>5</v>
      </c>
      <c r="J4" s="198" t="s">
        <v>2</v>
      </c>
      <c r="K4" s="198" t="s">
        <v>3</v>
      </c>
      <c r="L4" s="199" t="s">
        <v>4</v>
      </c>
      <c r="M4" s="199" t="s">
        <v>5</v>
      </c>
      <c r="N4" s="198" t="s">
        <v>2</v>
      </c>
      <c r="O4" s="198" t="s">
        <v>3</v>
      </c>
      <c r="P4" s="199" t="s">
        <v>4</v>
      </c>
      <c r="Q4" s="199" t="s">
        <v>5</v>
      </c>
      <c r="R4" s="198" t="s">
        <v>2</v>
      </c>
      <c r="S4" s="198" t="s">
        <v>3</v>
      </c>
      <c r="T4" s="199" t="s">
        <v>4</v>
      </c>
      <c r="U4" s="199" t="s">
        <v>5</v>
      </c>
      <c r="V4" s="198" t="s">
        <v>2</v>
      </c>
      <c r="W4" s="198" t="s">
        <v>3</v>
      </c>
      <c r="X4" s="199" t="s">
        <v>4</v>
      </c>
      <c r="Y4" s="199" t="s">
        <v>5</v>
      </c>
      <c r="Z4" s="198" t="s">
        <v>2</v>
      </c>
      <c r="AA4" s="198" t="s">
        <v>3</v>
      </c>
      <c r="AB4" s="199" t="s">
        <v>4</v>
      </c>
      <c r="AC4" s="199" t="s">
        <v>5</v>
      </c>
      <c r="AD4" s="198" t="s">
        <v>2</v>
      </c>
      <c r="AE4" s="198" t="s">
        <v>3</v>
      </c>
      <c r="AF4" s="199" t="s">
        <v>4</v>
      </c>
      <c r="AG4" s="199" t="s">
        <v>5</v>
      </c>
      <c r="AH4" s="198" t="s">
        <v>2</v>
      </c>
      <c r="AI4" s="198" t="s">
        <v>3</v>
      </c>
      <c r="AJ4" s="199" t="s">
        <v>4</v>
      </c>
      <c r="AK4" s="199" t="s">
        <v>5</v>
      </c>
      <c r="AL4" s="198" t="s">
        <v>2</v>
      </c>
      <c r="AM4" s="198" t="s">
        <v>3</v>
      </c>
      <c r="AN4" s="199" t="s">
        <v>4</v>
      </c>
      <c r="AO4" s="199" t="s">
        <v>5</v>
      </c>
      <c r="AP4" s="198" t="s">
        <v>2</v>
      </c>
      <c r="AQ4" s="198" t="s">
        <v>3</v>
      </c>
      <c r="AR4" s="199" t="s">
        <v>4</v>
      </c>
      <c r="AS4" s="199" t="s">
        <v>5</v>
      </c>
    </row>
    <row r="5" spans="1:45" s="197" customFormat="1" ht="3" customHeight="1" thickBot="1">
      <c r="A5" s="749"/>
      <c r="B5" s="226"/>
      <c r="C5" s="226"/>
      <c r="D5" s="226"/>
      <c r="E5" s="226"/>
      <c r="F5" s="209"/>
      <c r="G5" s="209"/>
      <c r="H5" s="209"/>
      <c r="I5" s="209"/>
      <c r="J5" s="209"/>
      <c r="K5" s="209"/>
      <c r="L5" s="209"/>
      <c r="M5" s="209"/>
      <c r="N5" s="209"/>
      <c r="O5" s="209"/>
      <c r="P5" s="209"/>
      <c r="Q5" s="209"/>
      <c r="R5" s="209"/>
      <c r="S5" s="209"/>
      <c r="T5" s="209"/>
      <c r="U5" s="209"/>
      <c r="V5" s="209"/>
      <c r="W5" s="209"/>
      <c r="X5" s="209"/>
      <c r="Y5" s="209"/>
      <c r="Z5" s="209"/>
      <c r="AA5" s="209"/>
      <c r="AB5" s="209"/>
      <c r="AC5" s="209"/>
      <c r="AD5" s="209"/>
      <c r="AE5" s="209"/>
      <c r="AF5" s="209"/>
      <c r="AG5" s="209"/>
      <c r="AH5" s="209"/>
      <c r="AI5" s="209"/>
      <c r="AJ5" s="209"/>
      <c r="AK5" s="209"/>
      <c r="AL5" s="209"/>
      <c r="AM5" s="209"/>
      <c r="AN5" s="209"/>
      <c r="AO5" s="209"/>
      <c r="AP5" s="209"/>
      <c r="AQ5" s="209"/>
      <c r="AR5" s="209"/>
      <c r="AS5" s="209"/>
    </row>
    <row r="6" spans="1:45" ht="15" customHeight="1">
      <c r="A6" s="4"/>
      <c r="B6" s="4"/>
      <c r="C6" s="4"/>
      <c r="D6" s="4"/>
      <c r="E6" s="4"/>
      <c r="F6" s="207"/>
      <c r="G6" s="207"/>
      <c r="H6" s="207"/>
      <c r="I6" s="207"/>
      <c r="J6" s="206"/>
      <c r="K6" s="206"/>
      <c r="L6" s="206"/>
      <c r="M6" s="206"/>
      <c r="N6" s="206"/>
      <c r="O6" s="206"/>
      <c r="P6" s="206"/>
      <c r="Q6" s="206"/>
      <c r="R6" s="206"/>
      <c r="S6" s="206"/>
      <c r="T6" s="206"/>
      <c r="U6" s="206"/>
      <c r="V6" s="206"/>
      <c r="W6" s="206"/>
      <c r="X6" s="206"/>
      <c r="Y6" s="206"/>
      <c r="Z6" s="206"/>
      <c r="AA6" s="206"/>
      <c r="AB6" s="206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</row>
    <row r="7" spans="1:45" ht="15" customHeight="1">
      <c r="A7" s="3" t="s">
        <v>6</v>
      </c>
      <c r="B7" s="3"/>
      <c r="C7" s="3"/>
      <c r="D7" s="3"/>
      <c r="E7" s="3"/>
      <c r="F7" s="21"/>
      <c r="G7" s="21"/>
      <c r="H7" s="21"/>
      <c r="I7" s="21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</row>
    <row r="8" spans="1:45" ht="15" customHeight="1">
      <c r="A8" s="3" t="s">
        <v>7</v>
      </c>
      <c r="B8" s="3"/>
      <c r="C8" s="3"/>
      <c r="D8" s="3"/>
      <c r="E8" s="3"/>
      <c r="F8" s="21"/>
      <c r="G8" s="21"/>
      <c r="H8" s="21"/>
      <c r="I8" s="21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</row>
    <row r="9" spans="1:45" ht="15" customHeight="1">
      <c r="A9" s="3" t="s">
        <v>8</v>
      </c>
      <c r="B9" s="3"/>
      <c r="C9" s="3"/>
      <c r="D9" s="3"/>
      <c r="E9" s="3"/>
      <c r="F9" s="21"/>
      <c r="G9" s="21"/>
      <c r="H9" s="21"/>
      <c r="I9" s="21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</row>
    <row r="10" spans="1:45" ht="15" customHeight="1">
      <c r="A10" s="3" t="s">
        <v>9</v>
      </c>
      <c r="B10" s="3"/>
      <c r="C10" s="3"/>
      <c r="D10" s="3"/>
      <c r="E10" s="3"/>
      <c r="F10" s="21">
        <f>+'CY-FUR (REG)'!F11</f>
        <v>85702000</v>
      </c>
      <c r="G10" s="21">
        <f>+'CY-FUR (REG)'!G11</f>
        <v>220211000</v>
      </c>
      <c r="H10" s="21">
        <f>+'CY-FUR (REG)'!H11</f>
        <v>0</v>
      </c>
      <c r="I10" s="21">
        <f>SUM(F10:H10)</f>
        <v>305913000</v>
      </c>
      <c r="J10" s="21">
        <f>+'CY-FUR (REG)'!J11</f>
        <v>73430000</v>
      </c>
      <c r="K10" s="21">
        <f>+'CY-FUR (REG)'!K11</f>
        <v>220211000</v>
      </c>
      <c r="L10" s="21">
        <f>+'CY-FUR (REG)'!L11</f>
        <v>0</v>
      </c>
      <c r="M10" s="21">
        <f>SUM(J10:L10)</f>
        <v>293641000</v>
      </c>
      <c r="N10" s="21">
        <f>+'CY-FUR (REG)'!N11</f>
        <v>0</v>
      </c>
      <c r="O10" s="21">
        <f>+'CY-FUR (REG)'!O11</f>
        <v>-2550000</v>
      </c>
      <c r="P10" s="21">
        <f>+'CY-FUR (REG)'!P11</f>
        <v>0</v>
      </c>
      <c r="Q10" s="21">
        <f>SUM(N10:P10)</f>
        <v>-2550000</v>
      </c>
      <c r="R10" s="21">
        <f>+'CY-FUR (REG)'!V11</f>
        <v>18526095.890000001</v>
      </c>
      <c r="S10" s="21">
        <f>+'CY-FUR (REG)'!W11</f>
        <v>23025873.579999998</v>
      </c>
      <c r="T10" s="21">
        <f>+'CY-FUR (REG)'!X11</f>
        <v>0</v>
      </c>
      <c r="U10" s="21">
        <f>SUM(R10:T10)</f>
        <v>41551969.469999999</v>
      </c>
      <c r="V10" s="21">
        <f>+'CY-FUR (REG)'!Z11</f>
        <v>0</v>
      </c>
      <c r="W10" s="21">
        <f>+'CY-FUR (REG)'!AA11</f>
        <v>0</v>
      </c>
      <c r="X10" s="21">
        <f>+'CY-FUR (REG)'!AB11</f>
        <v>0</v>
      </c>
      <c r="Y10" s="21">
        <f>SUM(V10:X10)</f>
        <v>0</v>
      </c>
      <c r="Z10" s="21">
        <f>+R10+V10</f>
        <v>18526095.890000001</v>
      </c>
      <c r="AA10" s="21">
        <f t="shared" ref="AA10:AB10" si="0">+S10+W10</f>
        <v>23025873.579999998</v>
      </c>
      <c r="AB10" s="21">
        <f t="shared" si="0"/>
        <v>0</v>
      </c>
      <c r="AC10" s="21">
        <f>SUM(Z10:AB10)</f>
        <v>41551969.469999999</v>
      </c>
      <c r="AD10" s="21">
        <f>+AL10-Z10</f>
        <v>54903904.109999999</v>
      </c>
      <c r="AE10" s="21">
        <f>+AM10-AA10</f>
        <v>194635126.42000002</v>
      </c>
      <c r="AF10" s="21">
        <f>+AN10-AB10</f>
        <v>0</v>
      </c>
      <c r="AG10" s="21">
        <f>SUM(AD10:AF10)</f>
        <v>249539030.53000003</v>
      </c>
      <c r="AH10" s="230">
        <f>IF(AL10=0," ",Z10/AL10)</f>
        <v>0.25229600830723137</v>
      </c>
      <c r="AI10" s="230">
        <f t="shared" ref="AI10:AK10" si="1">IF(AM10=0," ",AA10/AM10)</f>
        <v>0.10578777815042657</v>
      </c>
      <c r="AJ10" s="230" t="str">
        <f t="shared" si="1"/>
        <v xml:space="preserve"> </v>
      </c>
      <c r="AK10" s="230">
        <f t="shared" si="1"/>
        <v>0.1427456344235995</v>
      </c>
      <c r="AL10" s="21">
        <f>+J10+N10</f>
        <v>73430000</v>
      </c>
      <c r="AM10" s="21">
        <f>+K10+O10</f>
        <v>217661000</v>
      </c>
      <c r="AN10" s="21">
        <f>+L10+P10</f>
        <v>0</v>
      </c>
      <c r="AO10" s="21">
        <f>SUM(AL10:AN10)</f>
        <v>291091000</v>
      </c>
      <c r="AP10" s="21">
        <f>+F10-J10</f>
        <v>12272000</v>
      </c>
      <c r="AQ10" s="21">
        <f>+G10-K10</f>
        <v>0</v>
      </c>
      <c r="AR10" s="21">
        <f>+H10-L10</f>
        <v>0</v>
      </c>
      <c r="AS10" s="21">
        <f>SUM(AP10:AR10)</f>
        <v>12272000</v>
      </c>
    </row>
    <row r="11" spans="1:45" s="45" customFormat="1" ht="15" customHeight="1">
      <c r="A11" s="28" t="s">
        <v>10</v>
      </c>
      <c r="B11" s="28"/>
      <c r="C11" s="28"/>
      <c r="D11" s="28"/>
      <c r="E11" s="28"/>
      <c r="F11" s="29">
        <f>+F10</f>
        <v>85702000</v>
      </c>
      <c r="G11" s="29">
        <f t="shared" ref="G11:AS11" si="2">+G10</f>
        <v>220211000</v>
      </c>
      <c r="H11" s="29">
        <f t="shared" si="2"/>
        <v>0</v>
      </c>
      <c r="I11" s="21">
        <f t="shared" ref="I11:I74" si="3">SUM(F11:H11)</f>
        <v>305913000</v>
      </c>
      <c r="J11" s="29">
        <f t="shared" si="2"/>
        <v>73430000</v>
      </c>
      <c r="K11" s="29">
        <f t="shared" si="2"/>
        <v>220211000</v>
      </c>
      <c r="L11" s="29">
        <f t="shared" si="2"/>
        <v>0</v>
      </c>
      <c r="M11" s="29">
        <f t="shared" si="2"/>
        <v>293641000</v>
      </c>
      <c r="N11" s="29">
        <f t="shared" ref="N11:P11" si="4">+N10</f>
        <v>0</v>
      </c>
      <c r="O11" s="29">
        <f t="shared" si="4"/>
        <v>-2550000</v>
      </c>
      <c r="P11" s="29">
        <f t="shared" si="4"/>
        <v>0</v>
      </c>
      <c r="Q11" s="29">
        <f t="shared" si="2"/>
        <v>-2550000</v>
      </c>
      <c r="R11" s="29">
        <f t="shared" si="2"/>
        <v>18526095.890000001</v>
      </c>
      <c r="S11" s="29">
        <f t="shared" si="2"/>
        <v>23025873.579999998</v>
      </c>
      <c r="T11" s="29">
        <f t="shared" si="2"/>
        <v>0</v>
      </c>
      <c r="U11" s="29">
        <f t="shared" si="2"/>
        <v>41551969.469999999</v>
      </c>
      <c r="V11" s="29">
        <f t="shared" ref="V11:X11" si="5">+V10</f>
        <v>0</v>
      </c>
      <c r="W11" s="29">
        <f t="shared" si="5"/>
        <v>0</v>
      </c>
      <c r="X11" s="29">
        <f t="shared" si="5"/>
        <v>0</v>
      </c>
      <c r="Y11" s="29">
        <f t="shared" si="2"/>
        <v>0</v>
      </c>
      <c r="Z11" s="29">
        <f t="shared" si="2"/>
        <v>18526095.890000001</v>
      </c>
      <c r="AA11" s="29">
        <f t="shared" si="2"/>
        <v>23025873.579999998</v>
      </c>
      <c r="AB11" s="29">
        <f t="shared" si="2"/>
        <v>0</v>
      </c>
      <c r="AC11" s="29">
        <f t="shared" si="2"/>
        <v>41551969.469999999</v>
      </c>
      <c r="AD11" s="29">
        <f t="shared" si="2"/>
        <v>54903904.109999999</v>
      </c>
      <c r="AE11" s="29">
        <f t="shared" si="2"/>
        <v>194635126.42000002</v>
      </c>
      <c r="AF11" s="29">
        <f t="shared" si="2"/>
        <v>0</v>
      </c>
      <c r="AG11" s="29">
        <f t="shared" si="2"/>
        <v>249539030.53000003</v>
      </c>
      <c r="AH11" s="231">
        <f>IF(AL11=0," ",Z11/AL11)</f>
        <v>0.25229600830723137</v>
      </c>
      <c r="AI11" s="231">
        <f t="shared" ref="AI11" si="6">IF(AM11=0," ",AA11/AM11)</f>
        <v>0.10578777815042657</v>
      </c>
      <c r="AJ11" s="231" t="str">
        <f t="shared" ref="AJ11" si="7">IF(AN11=0," ",AB11/AN11)</f>
        <v xml:space="preserve"> </v>
      </c>
      <c r="AK11" s="231">
        <f t="shared" ref="AK11" si="8">IF(AO11=0," ",AC11/AO11)</f>
        <v>0.1427456344235995</v>
      </c>
      <c r="AL11" s="29">
        <f t="shared" si="2"/>
        <v>73430000</v>
      </c>
      <c r="AM11" s="29">
        <f t="shared" si="2"/>
        <v>217661000</v>
      </c>
      <c r="AN11" s="29">
        <f t="shared" si="2"/>
        <v>0</v>
      </c>
      <c r="AO11" s="29">
        <f t="shared" si="2"/>
        <v>291091000</v>
      </c>
      <c r="AP11" s="29">
        <f t="shared" si="2"/>
        <v>12272000</v>
      </c>
      <c r="AQ11" s="29">
        <f t="shared" si="2"/>
        <v>0</v>
      </c>
      <c r="AR11" s="29">
        <f t="shared" si="2"/>
        <v>0</v>
      </c>
      <c r="AS11" s="29">
        <f t="shared" si="2"/>
        <v>12272000</v>
      </c>
    </row>
    <row r="12" spans="1:45" ht="15" customHeight="1">
      <c r="A12" s="3"/>
      <c r="B12" s="3"/>
      <c r="C12" s="3"/>
      <c r="D12" s="3"/>
      <c r="E12" s="3"/>
      <c r="F12" s="21"/>
      <c r="G12" s="21"/>
      <c r="H12" s="21"/>
      <c r="I12" s="21">
        <f t="shared" si="3"/>
        <v>0</v>
      </c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6"/>
      <c r="AI12" s="26"/>
      <c r="AJ12" s="26"/>
      <c r="AK12" s="26"/>
      <c r="AL12" s="21"/>
      <c r="AM12" s="21"/>
      <c r="AN12" s="21"/>
      <c r="AO12" s="21"/>
      <c r="AP12" s="21"/>
      <c r="AQ12" s="21"/>
      <c r="AR12" s="21"/>
      <c r="AS12" s="21"/>
    </row>
    <row r="13" spans="1:45" ht="15" customHeight="1">
      <c r="A13" s="3" t="s">
        <v>11</v>
      </c>
      <c r="B13" s="3"/>
      <c r="C13" s="3"/>
      <c r="D13" s="3"/>
      <c r="E13" s="3"/>
      <c r="F13" s="21"/>
      <c r="G13" s="21"/>
      <c r="H13" s="21"/>
      <c r="I13" s="21">
        <f t="shared" si="3"/>
        <v>0</v>
      </c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6"/>
      <c r="AI13" s="26"/>
      <c r="AJ13" s="26"/>
      <c r="AK13" s="26"/>
      <c r="AL13" s="21"/>
      <c r="AM13" s="21"/>
      <c r="AN13" s="21"/>
      <c r="AO13" s="21"/>
      <c r="AP13" s="21"/>
      <c r="AQ13" s="21"/>
      <c r="AR13" s="21"/>
      <c r="AS13" s="21"/>
    </row>
    <row r="14" spans="1:45" ht="15" customHeight="1">
      <c r="A14" s="8" t="s">
        <v>12</v>
      </c>
      <c r="B14" s="8"/>
      <c r="C14" s="8"/>
      <c r="D14" s="8"/>
      <c r="E14" s="8"/>
      <c r="F14" s="21">
        <f>+'CY-FUR (REG)'!F15</f>
        <v>14703000</v>
      </c>
      <c r="G14" s="21">
        <f>+'CY-FUR (REG)'!G15</f>
        <v>31017000</v>
      </c>
      <c r="H14" s="21">
        <f>+'CY-FUR (REG)'!H15</f>
        <v>0</v>
      </c>
      <c r="I14" s="21">
        <f t="shared" si="3"/>
        <v>45720000</v>
      </c>
      <c r="J14" s="21">
        <f>+'CY-FUR (REG)'!J15</f>
        <v>12504000</v>
      </c>
      <c r="K14" s="21">
        <f>+'CY-FUR (REG)'!K15</f>
        <v>31017000</v>
      </c>
      <c r="L14" s="21">
        <f>+'CY-FUR (REG)'!L15</f>
        <v>0</v>
      </c>
      <c r="M14" s="21">
        <f t="shared" ref="M14:M70" si="9">SUM(J14:L14)</f>
        <v>43521000</v>
      </c>
      <c r="N14" s="21">
        <f>+'CY-FUR (REG)'!N15</f>
        <v>0</v>
      </c>
      <c r="O14" s="21">
        <f>+'CY-FUR (REG)'!O15</f>
        <v>0</v>
      </c>
      <c r="P14" s="21">
        <f>+'CY-FUR (REG)'!P15</f>
        <v>0</v>
      </c>
      <c r="Q14" s="21">
        <f t="shared" ref="Q14:Q70" si="10">SUM(N14:P14)</f>
        <v>0</v>
      </c>
      <c r="R14" s="21">
        <f>+'CY-FUR (REG)'!V15</f>
        <v>3163774.33</v>
      </c>
      <c r="S14" s="21">
        <f>+'CY-FUR (REG)'!W15</f>
        <v>1115707.8800000001</v>
      </c>
      <c r="T14" s="21">
        <f>+'CY-FUR (REG)'!X15</f>
        <v>0</v>
      </c>
      <c r="U14" s="21">
        <f t="shared" ref="U14:U70" si="11">SUM(R14:T14)</f>
        <v>4279482.21</v>
      </c>
      <c r="V14" s="21">
        <f>+'CY-FUR (REG)'!Z15</f>
        <v>0</v>
      </c>
      <c r="W14" s="21">
        <f>+'CY-FUR (REG)'!AA15</f>
        <v>0</v>
      </c>
      <c r="X14" s="21">
        <f>+'CY-FUR (REG)'!AB15</f>
        <v>0</v>
      </c>
      <c r="Y14" s="21">
        <f t="shared" ref="Y14:Y70" si="12">SUM(V14:X14)</f>
        <v>0</v>
      </c>
      <c r="Z14" s="21">
        <f t="shared" ref="Z14:AB69" si="13">+R14+V14</f>
        <v>3163774.33</v>
      </c>
      <c r="AA14" s="21">
        <f t="shared" si="13"/>
        <v>1115707.8800000001</v>
      </c>
      <c r="AB14" s="21">
        <f t="shared" si="13"/>
        <v>0</v>
      </c>
      <c r="AC14" s="21">
        <f t="shared" ref="AC14:AC70" si="14">SUM(Z14:AB14)</f>
        <v>4279482.21</v>
      </c>
      <c r="AD14" s="21">
        <f t="shared" ref="AD14:AF69" si="15">+AL14-Z14</f>
        <v>9340225.6699999999</v>
      </c>
      <c r="AE14" s="21">
        <f t="shared" si="15"/>
        <v>29901292.120000001</v>
      </c>
      <c r="AF14" s="21">
        <f t="shared" si="15"/>
        <v>0</v>
      </c>
      <c r="AG14" s="21">
        <f t="shared" ref="AG14:AG70" si="16">SUM(AD14:AF14)</f>
        <v>39241517.789999999</v>
      </c>
      <c r="AH14" s="230">
        <f t="shared" ref="AH14:AH47" si="17">IF(AL14=0," ",Z14/AL14)</f>
        <v>0.25302097968650034</v>
      </c>
      <c r="AI14" s="230">
        <f t="shared" ref="AI14:AI47" si="18">IF(AM14=0," ",AA14/AM14)</f>
        <v>3.5970850823741823E-2</v>
      </c>
      <c r="AJ14" s="230" t="str">
        <f t="shared" ref="AJ14:AJ47" si="19">IF(AN14=0," ",AB14/AN14)</f>
        <v xml:space="preserve"> </v>
      </c>
      <c r="AK14" s="230">
        <f t="shared" ref="AK14:AK47" si="20">IF(AO14=0," ",AC14/AO14)</f>
        <v>9.8331431033294267E-2</v>
      </c>
      <c r="AL14" s="21">
        <f t="shared" ref="AL14:AN69" si="21">+J14+N14</f>
        <v>12504000</v>
      </c>
      <c r="AM14" s="21">
        <f t="shared" si="21"/>
        <v>31017000</v>
      </c>
      <c r="AN14" s="21">
        <f t="shared" si="21"/>
        <v>0</v>
      </c>
      <c r="AO14" s="21">
        <f t="shared" ref="AO14:AO69" si="22">SUM(AL14:AN14)</f>
        <v>43521000</v>
      </c>
      <c r="AP14" s="21">
        <f t="shared" ref="AP14:AR20" si="23">+F14-J14</f>
        <v>2199000</v>
      </c>
      <c r="AQ14" s="21">
        <f t="shared" si="23"/>
        <v>0</v>
      </c>
      <c r="AR14" s="21">
        <f t="shared" si="23"/>
        <v>0</v>
      </c>
      <c r="AS14" s="21">
        <f t="shared" ref="AS14:AS70" si="24">SUM(AP14:AR14)</f>
        <v>2199000</v>
      </c>
    </row>
    <row r="15" spans="1:45" ht="15" customHeight="1">
      <c r="A15" s="3" t="s">
        <v>13</v>
      </c>
      <c r="B15" s="3"/>
      <c r="C15" s="3"/>
      <c r="D15" s="3"/>
      <c r="E15" s="3"/>
      <c r="F15" s="21">
        <f>+'CY-FUR (REG)'!F16</f>
        <v>14823000</v>
      </c>
      <c r="G15" s="21">
        <f>+'CY-FUR (REG)'!G16</f>
        <v>25549000</v>
      </c>
      <c r="H15" s="21">
        <f>+'CY-FUR (REG)'!H16</f>
        <v>150000000</v>
      </c>
      <c r="I15" s="21">
        <f t="shared" si="3"/>
        <v>190372000</v>
      </c>
      <c r="J15" s="21">
        <f>+'CY-FUR (REG)'!J16</f>
        <v>13516000</v>
      </c>
      <c r="K15" s="21">
        <f>+'CY-FUR (REG)'!K16</f>
        <v>25549000</v>
      </c>
      <c r="L15" s="21">
        <f>+'CY-FUR (REG)'!L16</f>
        <v>150000000</v>
      </c>
      <c r="M15" s="21">
        <f t="shared" si="9"/>
        <v>189065000</v>
      </c>
      <c r="N15" s="21">
        <f>+'CY-FUR (REG)'!N16</f>
        <v>0</v>
      </c>
      <c r="O15" s="21">
        <f>+'CY-FUR (REG)'!O16</f>
        <v>0</v>
      </c>
      <c r="P15" s="21">
        <f>+'CY-FUR (REG)'!P16</f>
        <v>0</v>
      </c>
      <c r="Q15" s="21">
        <f t="shared" si="10"/>
        <v>0</v>
      </c>
      <c r="R15" s="21">
        <f>+'CY-FUR (REG)'!V16</f>
        <v>3368269.6799999997</v>
      </c>
      <c r="S15" s="21">
        <f>+'CY-FUR (REG)'!W16</f>
        <v>2391966.21</v>
      </c>
      <c r="T15" s="21">
        <f>+'CY-FUR (REG)'!X16</f>
        <v>0</v>
      </c>
      <c r="U15" s="21">
        <f t="shared" si="11"/>
        <v>5760235.8899999997</v>
      </c>
      <c r="V15" s="21">
        <f>+'CY-FUR (REG)'!Z16</f>
        <v>0</v>
      </c>
      <c r="W15" s="21">
        <f>+'CY-FUR (REG)'!AA16</f>
        <v>0</v>
      </c>
      <c r="X15" s="21">
        <f>+'CY-FUR (REG)'!AB16</f>
        <v>0</v>
      </c>
      <c r="Y15" s="21">
        <f t="shared" si="12"/>
        <v>0</v>
      </c>
      <c r="Z15" s="21">
        <f t="shared" si="13"/>
        <v>3368269.6799999997</v>
      </c>
      <c r="AA15" s="21">
        <f t="shared" si="13"/>
        <v>2391966.21</v>
      </c>
      <c r="AB15" s="21">
        <f t="shared" si="13"/>
        <v>0</v>
      </c>
      <c r="AC15" s="21">
        <f t="shared" si="14"/>
        <v>5760235.8899999997</v>
      </c>
      <c r="AD15" s="21">
        <f t="shared" si="15"/>
        <v>10147730.32</v>
      </c>
      <c r="AE15" s="21">
        <f t="shared" si="15"/>
        <v>23157033.789999999</v>
      </c>
      <c r="AF15" s="21">
        <f t="shared" si="15"/>
        <v>150000000</v>
      </c>
      <c r="AG15" s="21">
        <f t="shared" si="16"/>
        <v>183304764.11000001</v>
      </c>
      <c r="AH15" s="230">
        <f t="shared" si="17"/>
        <v>0.2492061023971589</v>
      </c>
      <c r="AI15" s="230">
        <f t="shared" si="18"/>
        <v>9.3622694038905635E-2</v>
      </c>
      <c r="AJ15" s="230">
        <f t="shared" si="19"/>
        <v>0</v>
      </c>
      <c r="AK15" s="230">
        <f t="shared" si="20"/>
        <v>3.0466960516224578E-2</v>
      </c>
      <c r="AL15" s="21">
        <f t="shared" si="21"/>
        <v>13516000</v>
      </c>
      <c r="AM15" s="21">
        <f t="shared" si="21"/>
        <v>25549000</v>
      </c>
      <c r="AN15" s="21">
        <f t="shared" si="21"/>
        <v>150000000</v>
      </c>
      <c r="AO15" s="21">
        <f t="shared" si="22"/>
        <v>189065000</v>
      </c>
      <c r="AP15" s="21">
        <f t="shared" si="23"/>
        <v>1307000</v>
      </c>
      <c r="AQ15" s="21">
        <f t="shared" si="23"/>
        <v>0</v>
      </c>
      <c r="AR15" s="21">
        <f t="shared" si="23"/>
        <v>0</v>
      </c>
      <c r="AS15" s="21">
        <f t="shared" si="24"/>
        <v>1307000</v>
      </c>
    </row>
    <row r="16" spans="1:45" ht="15" customHeight="1">
      <c r="A16" s="3" t="s">
        <v>14</v>
      </c>
      <c r="B16" s="3"/>
      <c r="C16" s="3"/>
      <c r="D16" s="3"/>
      <c r="E16" s="3"/>
      <c r="F16" s="21">
        <f>+'CY-FUR (REG)'!F17</f>
        <v>0</v>
      </c>
      <c r="G16" s="21">
        <f>+'CY-FUR (REG)'!G17</f>
        <v>0</v>
      </c>
      <c r="H16" s="21">
        <f>+'CY-FUR (REG)'!H17</f>
        <v>0</v>
      </c>
      <c r="I16" s="21">
        <f t="shared" si="3"/>
        <v>0</v>
      </c>
      <c r="J16" s="21">
        <f>+'CY-FUR (REG)'!J17</f>
        <v>0</v>
      </c>
      <c r="K16" s="21">
        <f>+'CY-FUR (REG)'!K17</f>
        <v>0</v>
      </c>
      <c r="L16" s="21">
        <f>+'CY-FUR (REG)'!L17</f>
        <v>0</v>
      </c>
      <c r="M16" s="21">
        <f t="shared" si="9"/>
        <v>0</v>
      </c>
      <c r="N16" s="21">
        <f>+'CY-FUR (REG)'!N17</f>
        <v>0</v>
      </c>
      <c r="O16" s="21">
        <f>+'CY-FUR (REG)'!O17</f>
        <v>0</v>
      </c>
      <c r="P16" s="21">
        <f>+'CY-FUR (REG)'!P17</f>
        <v>0</v>
      </c>
      <c r="Q16" s="21">
        <f t="shared" si="10"/>
        <v>0</v>
      </c>
      <c r="R16" s="21">
        <f>+'CY-FUR (REG)'!V17</f>
        <v>0</v>
      </c>
      <c r="S16" s="21">
        <f>+'CY-FUR (REG)'!W17</f>
        <v>0</v>
      </c>
      <c r="T16" s="21">
        <f>+'CY-FUR (REG)'!X17</f>
        <v>0</v>
      </c>
      <c r="U16" s="21">
        <f t="shared" si="11"/>
        <v>0</v>
      </c>
      <c r="V16" s="21">
        <f>+'CY-FUR (REG)'!Z17</f>
        <v>0</v>
      </c>
      <c r="W16" s="21">
        <f>+'CY-FUR (REG)'!AA17</f>
        <v>0</v>
      </c>
      <c r="X16" s="21">
        <f>+'CY-FUR (REG)'!AB17</f>
        <v>0</v>
      </c>
      <c r="Y16" s="21">
        <f t="shared" si="12"/>
        <v>0</v>
      </c>
      <c r="Z16" s="21">
        <f t="shared" si="13"/>
        <v>0</v>
      </c>
      <c r="AA16" s="21">
        <f t="shared" si="13"/>
        <v>0</v>
      </c>
      <c r="AB16" s="21">
        <f t="shared" si="13"/>
        <v>0</v>
      </c>
      <c r="AC16" s="21">
        <f t="shared" si="14"/>
        <v>0</v>
      </c>
      <c r="AD16" s="21">
        <f t="shared" si="15"/>
        <v>0</v>
      </c>
      <c r="AE16" s="21">
        <f t="shared" si="15"/>
        <v>0</v>
      </c>
      <c r="AF16" s="21">
        <f t="shared" si="15"/>
        <v>0</v>
      </c>
      <c r="AG16" s="21">
        <f t="shared" si="16"/>
        <v>0</v>
      </c>
      <c r="AH16" s="230" t="str">
        <f t="shared" si="17"/>
        <v xml:space="preserve"> </v>
      </c>
      <c r="AI16" s="230" t="str">
        <f t="shared" si="18"/>
        <v xml:space="preserve"> </v>
      </c>
      <c r="AJ16" s="230" t="str">
        <f t="shared" si="19"/>
        <v xml:space="preserve"> </v>
      </c>
      <c r="AK16" s="230" t="str">
        <f t="shared" si="20"/>
        <v xml:space="preserve"> </v>
      </c>
      <c r="AL16" s="21">
        <f t="shared" si="21"/>
        <v>0</v>
      </c>
      <c r="AM16" s="21">
        <f t="shared" si="21"/>
        <v>0</v>
      </c>
      <c r="AN16" s="21">
        <f t="shared" si="21"/>
        <v>0</v>
      </c>
      <c r="AO16" s="21">
        <f t="shared" si="22"/>
        <v>0</v>
      </c>
      <c r="AP16" s="21">
        <f t="shared" si="23"/>
        <v>0</v>
      </c>
      <c r="AQ16" s="21">
        <f t="shared" si="23"/>
        <v>0</v>
      </c>
      <c r="AR16" s="21">
        <f t="shared" si="23"/>
        <v>0</v>
      </c>
      <c r="AS16" s="21">
        <f t="shared" si="24"/>
        <v>0</v>
      </c>
    </row>
    <row r="17" spans="1:45" ht="15" customHeight="1">
      <c r="A17" s="8" t="s">
        <v>15</v>
      </c>
      <c r="B17" s="8"/>
      <c r="C17" s="8"/>
      <c r="D17" s="8"/>
      <c r="E17" s="8"/>
      <c r="F17" s="21">
        <f>+'CY-FUR (REG)'!F18</f>
        <v>10871000</v>
      </c>
      <c r="G17" s="21">
        <f>+'CY-FUR (REG)'!G18</f>
        <v>69125000</v>
      </c>
      <c r="H17" s="21">
        <f>+'CY-FUR (REG)'!H18</f>
        <v>0</v>
      </c>
      <c r="I17" s="21">
        <f t="shared" si="3"/>
        <v>79996000</v>
      </c>
      <c r="J17" s="21">
        <f>+'CY-FUR (REG)'!J18</f>
        <v>9912000</v>
      </c>
      <c r="K17" s="21">
        <f>+'CY-FUR (REG)'!K18</f>
        <v>71886000</v>
      </c>
      <c r="L17" s="21">
        <f>+'CY-FUR (REG)'!L18</f>
        <v>0</v>
      </c>
      <c r="M17" s="21">
        <f t="shared" si="9"/>
        <v>81798000</v>
      </c>
      <c r="N17" s="21">
        <f>+'CY-FUR (REG)'!N18</f>
        <v>0</v>
      </c>
      <c r="O17" s="21">
        <f>+'CY-FUR (REG)'!O18</f>
        <v>-704800</v>
      </c>
      <c r="P17" s="21">
        <f>+'CY-FUR (REG)'!P18</f>
        <v>0</v>
      </c>
      <c r="Q17" s="21">
        <f t="shared" si="10"/>
        <v>-704800</v>
      </c>
      <c r="R17" s="21">
        <f>+'CY-FUR (REG)'!V18</f>
        <v>3158980.85</v>
      </c>
      <c r="S17" s="21">
        <f>+'CY-FUR (REG)'!W18</f>
        <v>3736981.5700000003</v>
      </c>
      <c r="T17" s="21">
        <f>+'CY-FUR (REG)'!X18</f>
        <v>0</v>
      </c>
      <c r="U17" s="21">
        <f t="shared" si="11"/>
        <v>6895962.4199999999</v>
      </c>
      <c r="V17" s="21">
        <f>+'CY-FUR (REG)'!Z18</f>
        <v>0</v>
      </c>
      <c r="W17" s="21">
        <f>+'CY-FUR (REG)'!AA18</f>
        <v>0</v>
      </c>
      <c r="X17" s="21">
        <f>+'CY-FUR (REG)'!AB18</f>
        <v>0</v>
      </c>
      <c r="Y17" s="21">
        <f t="shared" si="12"/>
        <v>0</v>
      </c>
      <c r="Z17" s="21">
        <f t="shared" si="13"/>
        <v>3158980.85</v>
      </c>
      <c r="AA17" s="21">
        <f t="shared" si="13"/>
        <v>3736981.5700000003</v>
      </c>
      <c r="AB17" s="21">
        <f t="shared" si="13"/>
        <v>0</v>
      </c>
      <c r="AC17" s="21">
        <f t="shared" si="14"/>
        <v>6895962.4199999999</v>
      </c>
      <c r="AD17" s="21">
        <f t="shared" si="15"/>
        <v>6753019.1500000004</v>
      </c>
      <c r="AE17" s="21">
        <f t="shared" si="15"/>
        <v>67444218.430000007</v>
      </c>
      <c r="AF17" s="21">
        <f t="shared" si="15"/>
        <v>0</v>
      </c>
      <c r="AG17" s="21">
        <f t="shared" si="16"/>
        <v>74197237.580000013</v>
      </c>
      <c r="AH17" s="230">
        <f t="shared" si="17"/>
        <v>0.31870266848264733</v>
      </c>
      <c r="AI17" s="230">
        <f t="shared" si="18"/>
        <v>5.2499558450826905E-2</v>
      </c>
      <c r="AJ17" s="230" t="str">
        <f t="shared" si="19"/>
        <v xml:space="preserve"> </v>
      </c>
      <c r="AK17" s="230">
        <f t="shared" si="20"/>
        <v>8.5037492909393136E-2</v>
      </c>
      <c r="AL17" s="21">
        <f t="shared" si="21"/>
        <v>9912000</v>
      </c>
      <c r="AM17" s="21">
        <f t="shared" si="21"/>
        <v>71181200</v>
      </c>
      <c r="AN17" s="21">
        <f t="shared" si="21"/>
        <v>0</v>
      </c>
      <c r="AO17" s="21">
        <f t="shared" si="22"/>
        <v>81093200</v>
      </c>
      <c r="AP17" s="21">
        <f t="shared" si="23"/>
        <v>959000</v>
      </c>
      <c r="AQ17" s="21">
        <f t="shared" si="23"/>
        <v>-2761000</v>
      </c>
      <c r="AR17" s="21">
        <f t="shared" si="23"/>
        <v>0</v>
      </c>
      <c r="AS17" s="21">
        <f t="shared" si="24"/>
        <v>-1802000</v>
      </c>
    </row>
    <row r="18" spans="1:45" ht="15" customHeight="1">
      <c r="A18" s="3" t="s">
        <v>206</v>
      </c>
      <c r="B18" s="3"/>
      <c r="C18" s="3"/>
      <c r="D18" s="3"/>
      <c r="E18" s="3"/>
      <c r="F18" s="21">
        <f>+'CY-FUR (REG)'!F19</f>
        <v>10862000</v>
      </c>
      <c r="G18" s="21">
        <f>+'CY-FUR (REG)'!G19</f>
        <v>0</v>
      </c>
      <c r="H18" s="21">
        <f>+'CY-FUR (REG)'!H19</f>
        <v>0</v>
      </c>
      <c r="I18" s="21">
        <f t="shared" si="3"/>
        <v>10862000</v>
      </c>
      <c r="J18" s="21">
        <f>+'CY-FUR (REG)'!J19</f>
        <v>32521000</v>
      </c>
      <c r="K18" s="21">
        <f>+'CY-FUR (REG)'!K19</f>
        <v>0</v>
      </c>
      <c r="L18" s="21">
        <f>+'CY-FUR (REG)'!L19</f>
        <v>0</v>
      </c>
      <c r="M18" s="21">
        <f t="shared" si="9"/>
        <v>32521000</v>
      </c>
      <c r="N18" s="21">
        <f>+'CY-FUR (REG)'!N19</f>
        <v>0</v>
      </c>
      <c r="O18" s="21">
        <f>+'CY-FUR (REG)'!O19</f>
        <v>0</v>
      </c>
      <c r="P18" s="21">
        <f>+'CY-FUR (REG)'!P19</f>
        <v>0</v>
      </c>
      <c r="Q18" s="21">
        <f t="shared" si="10"/>
        <v>0</v>
      </c>
      <c r="R18" s="21">
        <f>+'CY-FUR (REG)'!V19</f>
        <v>4707017.3800000008</v>
      </c>
      <c r="S18" s="21">
        <f>+'CY-FUR (REG)'!W19</f>
        <v>0</v>
      </c>
      <c r="T18" s="21">
        <f>+'CY-FUR (REG)'!X19</f>
        <v>0</v>
      </c>
      <c r="U18" s="21">
        <f t="shared" si="11"/>
        <v>4707017.3800000008</v>
      </c>
      <c r="V18" s="21">
        <f>+'CY-FUR (REG)'!Z19</f>
        <v>0</v>
      </c>
      <c r="W18" s="21">
        <f>+'CY-FUR (REG)'!AA19</f>
        <v>0</v>
      </c>
      <c r="X18" s="21">
        <f>+'CY-FUR (REG)'!AB19</f>
        <v>0</v>
      </c>
      <c r="Y18" s="21">
        <f t="shared" si="12"/>
        <v>0</v>
      </c>
      <c r="Z18" s="21">
        <f t="shared" si="13"/>
        <v>4707017.3800000008</v>
      </c>
      <c r="AA18" s="21">
        <f t="shared" si="13"/>
        <v>0</v>
      </c>
      <c r="AB18" s="21">
        <f t="shared" si="13"/>
        <v>0</v>
      </c>
      <c r="AC18" s="21">
        <f t="shared" si="14"/>
        <v>4707017.3800000008</v>
      </c>
      <c r="AD18" s="21">
        <f t="shared" si="15"/>
        <v>27813982.619999997</v>
      </c>
      <c r="AE18" s="21">
        <f t="shared" si="15"/>
        <v>0</v>
      </c>
      <c r="AF18" s="21">
        <f t="shared" si="15"/>
        <v>0</v>
      </c>
      <c r="AG18" s="21">
        <f t="shared" si="16"/>
        <v>27813982.619999997</v>
      </c>
      <c r="AH18" s="230">
        <f t="shared" si="17"/>
        <v>0.14473778112604166</v>
      </c>
      <c r="AI18" s="230" t="str">
        <f t="shared" si="18"/>
        <v xml:space="preserve"> </v>
      </c>
      <c r="AJ18" s="230" t="str">
        <f t="shared" si="19"/>
        <v xml:space="preserve"> </v>
      </c>
      <c r="AK18" s="230">
        <f t="shared" si="20"/>
        <v>0.14473778112604166</v>
      </c>
      <c r="AL18" s="21">
        <f t="shared" si="21"/>
        <v>32521000</v>
      </c>
      <c r="AM18" s="21">
        <f t="shared" si="21"/>
        <v>0</v>
      </c>
      <c r="AN18" s="21">
        <f t="shared" si="21"/>
        <v>0</v>
      </c>
      <c r="AO18" s="21">
        <f t="shared" si="22"/>
        <v>32521000</v>
      </c>
      <c r="AP18" s="21">
        <f t="shared" si="23"/>
        <v>-21659000</v>
      </c>
      <c r="AQ18" s="21">
        <f t="shared" si="23"/>
        <v>0</v>
      </c>
      <c r="AR18" s="21">
        <f t="shared" si="23"/>
        <v>0</v>
      </c>
      <c r="AS18" s="21">
        <f t="shared" si="24"/>
        <v>-21659000</v>
      </c>
    </row>
    <row r="19" spans="1:45" ht="15" customHeight="1">
      <c r="A19" s="8" t="s">
        <v>16</v>
      </c>
      <c r="B19" s="8"/>
      <c r="C19" s="8"/>
      <c r="D19" s="8"/>
      <c r="E19" s="8"/>
      <c r="F19" s="21">
        <f>+'CY-FUR (REG)'!F20</f>
        <v>18777000</v>
      </c>
      <c r="G19" s="21">
        <f>+'CY-FUR (REG)'!G20</f>
        <v>0</v>
      </c>
      <c r="H19" s="21">
        <f>+'CY-FUR (REG)'!H20</f>
        <v>0</v>
      </c>
      <c r="I19" s="21">
        <f t="shared" si="3"/>
        <v>18777000</v>
      </c>
      <c r="J19" s="21">
        <f>+'CY-FUR (REG)'!J20</f>
        <v>48985000</v>
      </c>
      <c r="K19" s="21">
        <f>+'CY-FUR (REG)'!K20</f>
        <v>0</v>
      </c>
      <c r="L19" s="21">
        <f>+'CY-FUR (REG)'!L20</f>
        <v>0</v>
      </c>
      <c r="M19" s="21">
        <f t="shared" si="9"/>
        <v>48985000</v>
      </c>
      <c r="N19" s="21">
        <f>+'CY-FUR (REG)'!N20</f>
        <v>0</v>
      </c>
      <c r="O19" s="21">
        <f>+'CY-FUR (REG)'!O20</f>
        <v>0</v>
      </c>
      <c r="P19" s="21">
        <f>+'CY-FUR (REG)'!P20</f>
        <v>0</v>
      </c>
      <c r="Q19" s="21">
        <f t="shared" si="10"/>
        <v>0</v>
      </c>
      <c r="R19" s="21">
        <f>+'CY-FUR (REG)'!V20</f>
        <v>6433960.6099999994</v>
      </c>
      <c r="S19" s="21">
        <f>+'CY-FUR (REG)'!W20</f>
        <v>0</v>
      </c>
      <c r="T19" s="21">
        <f>+'CY-FUR (REG)'!X20</f>
        <v>0</v>
      </c>
      <c r="U19" s="21">
        <f t="shared" si="11"/>
        <v>6433960.6099999994</v>
      </c>
      <c r="V19" s="21">
        <f>+'CY-FUR (REG)'!Z20</f>
        <v>0</v>
      </c>
      <c r="W19" s="21">
        <f>+'CY-FUR (REG)'!AA20</f>
        <v>0</v>
      </c>
      <c r="X19" s="21">
        <f>+'CY-FUR (REG)'!AB20</f>
        <v>0</v>
      </c>
      <c r="Y19" s="21">
        <f t="shared" si="12"/>
        <v>0</v>
      </c>
      <c r="Z19" s="21">
        <f t="shared" si="13"/>
        <v>6433960.6099999994</v>
      </c>
      <c r="AA19" s="21">
        <f t="shared" si="13"/>
        <v>0</v>
      </c>
      <c r="AB19" s="21">
        <f t="shared" si="13"/>
        <v>0</v>
      </c>
      <c r="AC19" s="21">
        <f t="shared" si="14"/>
        <v>6433960.6099999994</v>
      </c>
      <c r="AD19" s="21">
        <f t="shared" si="15"/>
        <v>42551039.390000001</v>
      </c>
      <c r="AE19" s="21">
        <f t="shared" si="15"/>
        <v>0</v>
      </c>
      <c r="AF19" s="21">
        <f t="shared" si="15"/>
        <v>0</v>
      </c>
      <c r="AG19" s="21">
        <f t="shared" si="16"/>
        <v>42551039.390000001</v>
      </c>
      <c r="AH19" s="230">
        <f t="shared" si="17"/>
        <v>0.13134552638562824</v>
      </c>
      <c r="AI19" s="230" t="str">
        <f t="shared" si="18"/>
        <v xml:space="preserve"> </v>
      </c>
      <c r="AJ19" s="230" t="str">
        <f t="shared" si="19"/>
        <v xml:space="preserve"> </v>
      </c>
      <c r="AK19" s="230">
        <f t="shared" si="20"/>
        <v>0.13134552638562824</v>
      </c>
      <c r="AL19" s="21">
        <f t="shared" si="21"/>
        <v>48985000</v>
      </c>
      <c r="AM19" s="21">
        <f t="shared" si="21"/>
        <v>0</v>
      </c>
      <c r="AN19" s="21">
        <f t="shared" si="21"/>
        <v>0</v>
      </c>
      <c r="AO19" s="21">
        <f t="shared" si="22"/>
        <v>48985000</v>
      </c>
      <c r="AP19" s="21">
        <f t="shared" si="23"/>
        <v>-30208000</v>
      </c>
      <c r="AQ19" s="21">
        <f t="shared" si="23"/>
        <v>0</v>
      </c>
      <c r="AR19" s="21">
        <f t="shared" si="23"/>
        <v>0</v>
      </c>
      <c r="AS19" s="21">
        <f t="shared" si="24"/>
        <v>-30208000</v>
      </c>
    </row>
    <row r="20" spans="1:45" ht="15" customHeight="1">
      <c r="A20" s="8" t="s">
        <v>207</v>
      </c>
      <c r="B20" s="8"/>
      <c r="C20" s="8"/>
      <c r="D20" s="8"/>
      <c r="E20" s="8"/>
      <c r="F20" s="21">
        <f>+'CY-FUR (REG)'!F21</f>
        <v>59031000</v>
      </c>
      <c r="G20" s="21">
        <f>+'CY-FUR (REG)'!G21</f>
        <v>64253000</v>
      </c>
      <c r="H20" s="21">
        <f>+'CY-FUR (REG)'!H21</f>
        <v>0</v>
      </c>
      <c r="I20" s="21">
        <f t="shared" si="3"/>
        <v>123284000</v>
      </c>
      <c r="J20" s="21">
        <f>+'CY-FUR (REG)'!J21</f>
        <v>102120000</v>
      </c>
      <c r="K20" s="21">
        <f>+'CY-FUR (REG)'!K21</f>
        <v>1639681000</v>
      </c>
      <c r="L20" s="21">
        <f>+'CY-FUR (REG)'!L21</f>
        <v>0</v>
      </c>
      <c r="M20" s="21">
        <f t="shared" si="9"/>
        <v>1741801000</v>
      </c>
      <c r="N20" s="21">
        <f>+'CY-FUR (REG)'!N21</f>
        <v>0</v>
      </c>
      <c r="O20" s="21">
        <f>+'CY-FUR (REG)'!O21</f>
        <v>-1187320980.0699999</v>
      </c>
      <c r="P20" s="21">
        <f>+'CY-FUR (REG)'!P21</f>
        <v>0</v>
      </c>
      <c r="Q20" s="21">
        <f t="shared" si="10"/>
        <v>-1187320980.0699999</v>
      </c>
      <c r="R20" s="21">
        <f>+'CY-FUR (REG)'!V21</f>
        <v>28391499.189999998</v>
      </c>
      <c r="S20" s="21">
        <f>+'CY-FUR (REG)'!W21</f>
        <v>61842921.520000219</v>
      </c>
      <c r="T20" s="21">
        <f>+'CY-FUR (REG)'!X21</f>
        <v>0</v>
      </c>
      <c r="U20" s="21">
        <f t="shared" si="11"/>
        <v>90234420.710000217</v>
      </c>
      <c r="V20" s="21">
        <f>+'CY-FUR (REG)'!Z21</f>
        <v>0</v>
      </c>
      <c r="W20" s="21">
        <f>+'CY-FUR (REG)'!AA21</f>
        <v>0</v>
      </c>
      <c r="X20" s="21">
        <f>+'CY-FUR (REG)'!AB21</f>
        <v>0</v>
      </c>
      <c r="Y20" s="21">
        <f t="shared" si="12"/>
        <v>0</v>
      </c>
      <c r="Z20" s="21">
        <f t="shared" si="13"/>
        <v>28391499.189999998</v>
      </c>
      <c r="AA20" s="21">
        <f t="shared" si="13"/>
        <v>61842921.520000219</v>
      </c>
      <c r="AB20" s="21">
        <f t="shared" si="13"/>
        <v>0</v>
      </c>
      <c r="AC20" s="21">
        <f t="shared" si="14"/>
        <v>90234420.710000217</v>
      </c>
      <c r="AD20" s="21">
        <f t="shared" si="15"/>
        <v>73728500.810000002</v>
      </c>
      <c r="AE20" s="21">
        <f t="shared" si="15"/>
        <v>390517098.40999985</v>
      </c>
      <c r="AF20" s="21">
        <f t="shared" si="15"/>
        <v>0</v>
      </c>
      <c r="AG20" s="21">
        <f t="shared" ref="AG20" si="25">SUM(AD20:AF20)</f>
        <v>464245599.21999985</v>
      </c>
      <c r="AH20" s="230">
        <f t="shared" si="17"/>
        <v>0.27802094780650211</v>
      </c>
      <c r="AI20" s="230">
        <f t="shared" si="18"/>
        <v>0.13671173135408834</v>
      </c>
      <c r="AJ20" s="230" t="str">
        <f t="shared" si="19"/>
        <v xml:space="preserve"> </v>
      </c>
      <c r="AK20" s="230">
        <f t="shared" si="20"/>
        <v>0.16273701029189797</v>
      </c>
      <c r="AL20" s="21">
        <f t="shared" si="21"/>
        <v>102120000</v>
      </c>
      <c r="AM20" s="21">
        <f t="shared" si="21"/>
        <v>452360019.93000007</v>
      </c>
      <c r="AN20" s="21">
        <f t="shared" si="21"/>
        <v>0</v>
      </c>
      <c r="AO20" s="21">
        <f t="shared" ref="AO20" si="26">SUM(AL20:AN20)</f>
        <v>554480019.93000007</v>
      </c>
      <c r="AP20" s="21">
        <f t="shared" si="23"/>
        <v>-43089000</v>
      </c>
      <c r="AQ20" s="21">
        <f t="shared" si="23"/>
        <v>-1575428000</v>
      </c>
      <c r="AR20" s="21">
        <f t="shared" si="23"/>
        <v>0</v>
      </c>
      <c r="AS20" s="21">
        <f t="shared" si="24"/>
        <v>-1618517000</v>
      </c>
    </row>
    <row r="21" spans="1:45" ht="15" hidden="1" customHeight="1">
      <c r="A21" s="8" t="s">
        <v>17</v>
      </c>
      <c r="B21" s="8"/>
      <c r="C21" s="8"/>
      <c r="D21" s="8"/>
      <c r="E21" s="8"/>
      <c r="F21" s="21">
        <f>+'CY-FUR (REG)'!F22</f>
        <v>0</v>
      </c>
      <c r="G21" s="21">
        <f>+'CY-FUR (REG)'!G22</f>
        <v>64763000</v>
      </c>
      <c r="H21" s="21">
        <f>+'CY-FUR (REG)'!H22</f>
        <v>0</v>
      </c>
      <c r="I21" s="21">
        <f t="shared" si="3"/>
        <v>64763000</v>
      </c>
      <c r="J21" s="21">
        <f>+'CY-FUR (REG)'!J22</f>
        <v>0</v>
      </c>
      <c r="K21" s="21">
        <f>+'CY-FUR (REG)'!K22</f>
        <v>64763000</v>
      </c>
      <c r="L21" s="21">
        <f>+'CY-FUR (REG)'!L22</f>
        <v>0</v>
      </c>
      <c r="M21" s="21">
        <f t="shared" si="9"/>
        <v>64763000</v>
      </c>
      <c r="N21" s="21">
        <f>+'CY-FUR (REG)'!N22</f>
        <v>0</v>
      </c>
      <c r="O21" s="21">
        <f>+'CY-FUR (REG)'!O22</f>
        <v>0</v>
      </c>
      <c r="P21" s="21">
        <f>+'CY-FUR (REG)'!P22</f>
        <v>0</v>
      </c>
      <c r="Q21" s="21"/>
      <c r="R21" s="21">
        <f>+'CY-FUR (REG)'!V22</f>
        <v>0</v>
      </c>
      <c r="S21" s="21">
        <f>+'CY-FUR (REG)'!W22</f>
        <v>0</v>
      </c>
      <c r="T21" s="21">
        <f>+'CY-FUR (REG)'!X22</f>
        <v>0</v>
      </c>
      <c r="U21" s="21">
        <f t="shared" si="11"/>
        <v>0</v>
      </c>
      <c r="V21" s="21">
        <f>+'CY-FUR (REG)'!Z22</f>
        <v>0</v>
      </c>
      <c r="W21" s="21">
        <f>+'CY-FUR (REG)'!AA22</f>
        <v>0</v>
      </c>
      <c r="X21" s="21">
        <f>+'CY-FUR (REG)'!AB22</f>
        <v>0</v>
      </c>
      <c r="Y21" s="21"/>
      <c r="Z21" s="21">
        <f t="shared" si="13"/>
        <v>0</v>
      </c>
      <c r="AA21" s="21">
        <f t="shared" si="13"/>
        <v>0</v>
      </c>
      <c r="AB21" s="21">
        <f t="shared" si="13"/>
        <v>0</v>
      </c>
      <c r="AC21" s="21">
        <f t="shared" si="14"/>
        <v>0</v>
      </c>
      <c r="AD21" s="21"/>
      <c r="AE21" s="21"/>
      <c r="AF21" s="21"/>
      <c r="AG21" s="21"/>
      <c r="AH21" s="230" t="str">
        <f t="shared" si="17"/>
        <v xml:space="preserve"> </v>
      </c>
      <c r="AI21" s="230" t="str">
        <f t="shared" si="18"/>
        <v xml:space="preserve"> </v>
      </c>
      <c r="AJ21" s="230" t="str">
        <f t="shared" si="19"/>
        <v xml:space="preserve"> </v>
      </c>
      <c r="AK21" s="230" t="str">
        <f t="shared" si="20"/>
        <v xml:space="preserve"> </v>
      </c>
      <c r="AL21" s="21"/>
      <c r="AM21" s="21"/>
      <c r="AN21" s="21"/>
      <c r="AO21" s="21"/>
      <c r="AP21" s="21"/>
      <c r="AQ21" s="21"/>
      <c r="AR21" s="21"/>
      <c r="AS21" s="21"/>
    </row>
    <row r="22" spans="1:45" ht="15" hidden="1" customHeight="1">
      <c r="A22" s="8" t="s">
        <v>18</v>
      </c>
      <c r="B22" s="8"/>
      <c r="C22" s="8"/>
      <c r="D22" s="8"/>
      <c r="E22" s="8"/>
      <c r="F22" s="21">
        <f>+'CY-FUR (REG)'!F23</f>
        <v>0</v>
      </c>
      <c r="G22" s="21">
        <f>+'CY-FUR (REG)'!G23</f>
        <v>38756000</v>
      </c>
      <c r="H22" s="21">
        <f>+'CY-FUR (REG)'!H23</f>
        <v>0</v>
      </c>
      <c r="I22" s="21">
        <f t="shared" si="3"/>
        <v>38756000</v>
      </c>
      <c r="J22" s="21">
        <f>+'CY-FUR (REG)'!J23</f>
        <v>0</v>
      </c>
      <c r="K22" s="21">
        <f>+'CY-FUR (REG)'!K23</f>
        <v>38756000</v>
      </c>
      <c r="L22" s="21">
        <f>+'CY-FUR (REG)'!L23</f>
        <v>0</v>
      </c>
      <c r="M22" s="21">
        <f t="shared" si="9"/>
        <v>38756000</v>
      </c>
      <c r="N22" s="21">
        <f>+'CY-FUR (REG)'!N23</f>
        <v>0</v>
      </c>
      <c r="O22" s="21">
        <f>+'CY-FUR (REG)'!O23</f>
        <v>0</v>
      </c>
      <c r="P22" s="21">
        <f>+'CY-FUR (REG)'!P23</f>
        <v>0</v>
      </c>
      <c r="Q22" s="21"/>
      <c r="R22" s="21">
        <f>+'CY-FUR (REG)'!V23</f>
        <v>3163774.33</v>
      </c>
      <c r="S22" s="21">
        <f>+'CY-FUR (REG)'!W23</f>
        <v>3163774.33</v>
      </c>
      <c r="T22" s="21">
        <f>+'CY-FUR (REG)'!X23</f>
        <v>3163774.33</v>
      </c>
      <c r="U22" s="21">
        <f t="shared" si="11"/>
        <v>9491322.9900000002</v>
      </c>
      <c r="V22" s="21">
        <f>+'CY-FUR (REG)'!Z23</f>
        <v>0</v>
      </c>
      <c r="W22" s="21">
        <f>+'CY-FUR (REG)'!AA23</f>
        <v>0</v>
      </c>
      <c r="X22" s="21">
        <f>+'CY-FUR (REG)'!AB23</f>
        <v>0</v>
      </c>
      <c r="Y22" s="21"/>
      <c r="Z22" s="21">
        <f t="shared" si="13"/>
        <v>3163774.33</v>
      </c>
      <c r="AA22" s="21">
        <f t="shared" si="13"/>
        <v>3163774.33</v>
      </c>
      <c r="AB22" s="21">
        <f t="shared" si="13"/>
        <v>3163774.33</v>
      </c>
      <c r="AC22" s="21">
        <f t="shared" si="14"/>
        <v>9491322.9900000002</v>
      </c>
      <c r="AD22" s="21"/>
      <c r="AE22" s="21"/>
      <c r="AF22" s="21"/>
      <c r="AG22" s="21"/>
      <c r="AH22" s="230" t="str">
        <f t="shared" si="17"/>
        <v xml:space="preserve"> </v>
      </c>
      <c r="AI22" s="230" t="str">
        <f t="shared" si="18"/>
        <v xml:space="preserve"> </v>
      </c>
      <c r="AJ22" s="230" t="str">
        <f t="shared" si="19"/>
        <v xml:space="preserve"> </v>
      </c>
      <c r="AK22" s="230" t="str">
        <f t="shared" si="20"/>
        <v xml:space="preserve"> </v>
      </c>
      <c r="AL22" s="21"/>
      <c r="AM22" s="21"/>
      <c r="AN22" s="21"/>
      <c r="AO22" s="21"/>
      <c r="AP22" s="21"/>
      <c r="AQ22" s="21"/>
      <c r="AR22" s="21"/>
      <c r="AS22" s="21"/>
    </row>
    <row r="23" spans="1:45" ht="15" hidden="1" customHeight="1">
      <c r="A23" s="8" t="s">
        <v>19</v>
      </c>
      <c r="B23" s="8"/>
      <c r="C23" s="8"/>
      <c r="D23" s="8"/>
      <c r="E23" s="8"/>
      <c r="F23" s="21">
        <f>+'CY-FUR (REG)'!F24</f>
        <v>4411000</v>
      </c>
      <c r="G23" s="21">
        <f>+'CY-FUR (REG)'!G24</f>
        <v>77106000</v>
      </c>
      <c r="H23" s="21">
        <f>+'CY-FUR (REG)'!H24</f>
        <v>0</v>
      </c>
      <c r="I23" s="21">
        <f t="shared" si="3"/>
        <v>81517000</v>
      </c>
      <c r="J23" s="21">
        <f>+'CY-FUR (REG)'!J24</f>
        <v>4411000</v>
      </c>
      <c r="K23" s="21">
        <f>+'CY-FUR (REG)'!K24</f>
        <v>77106000</v>
      </c>
      <c r="L23" s="21">
        <f>+'CY-FUR (REG)'!L24</f>
        <v>0</v>
      </c>
      <c r="M23" s="21">
        <f t="shared" si="9"/>
        <v>81517000</v>
      </c>
      <c r="N23" s="21">
        <f>+'CY-FUR (REG)'!N24</f>
        <v>0</v>
      </c>
      <c r="O23" s="21">
        <f>+'CY-FUR (REG)'!O24</f>
        <v>0</v>
      </c>
      <c r="P23" s="21">
        <f>+'CY-FUR (REG)'!P24</f>
        <v>0</v>
      </c>
      <c r="Q23" s="21"/>
      <c r="R23" s="21">
        <f>+'CY-FUR (REG)'!V24</f>
        <v>1115707.8800000001</v>
      </c>
      <c r="S23" s="21">
        <f>+'CY-FUR (REG)'!W24</f>
        <v>1115707.8800000001</v>
      </c>
      <c r="T23" s="21">
        <f>+'CY-FUR (REG)'!X24</f>
        <v>1115707.8800000001</v>
      </c>
      <c r="U23" s="21">
        <f t="shared" si="11"/>
        <v>3347123.6400000006</v>
      </c>
      <c r="V23" s="21">
        <f>+'CY-FUR (REG)'!Z24</f>
        <v>0</v>
      </c>
      <c r="W23" s="21">
        <f>+'CY-FUR (REG)'!AA24</f>
        <v>0</v>
      </c>
      <c r="X23" s="21">
        <f>+'CY-FUR (REG)'!AB24</f>
        <v>0</v>
      </c>
      <c r="Y23" s="21"/>
      <c r="Z23" s="21">
        <f t="shared" si="13"/>
        <v>1115707.8800000001</v>
      </c>
      <c r="AA23" s="21">
        <f t="shared" si="13"/>
        <v>1115707.8800000001</v>
      </c>
      <c r="AB23" s="21">
        <f t="shared" si="13"/>
        <v>1115707.8800000001</v>
      </c>
      <c r="AC23" s="21">
        <f t="shared" si="14"/>
        <v>3347123.6400000006</v>
      </c>
      <c r="AD23" s="21"/>
      <c r="AE23" s="21"/>
      <c r="AF23" s="21"/>
      <c r="AG23" s="21"/>
      <c r="AH23" s="230" t="str">
        <f t="shared" si="17"/>
        <v xml:space="preserve"> </v>
      </c>
      <c r="AI23" s="230" t="str">
        <f t="shared" si="18"/>
        <v xml:space="preserve"> </v>
      </c>
      <c r="AJ23" s="230" t="str">
        <f t="shared" si="19"/>
        <v xml:space="preserve"> </v>
      </c>
      <c r="AK23" s="230" t="str">
        <f t="shared" si="20"/>
        <v xml:space="preserve"> </v>
      </c>
      <c r="AL23" s="21"/>
      <c r="AM23" s="21"/>
      <c r="AN23" s="21"/>
      <c r="AO23" s="21"/>
      <c r="AP23" s="21"/>
      <c r="AQ23" s="21"/>
      <c r="AR23" s="21"/>
      <c r="AS23" s="21"/>
    </row>
    <row r="24" spans="1:45" ht="15" hidden="1" customHeight="1">
      <c r="A24" s="8" t="s">
        <v>20</v>
      </c>
      <c r="B24" s="8"/>
      <c r="C24" s="8"/>
      <c r="D24" s="8"/>
      <c r="E24" s="8"/>
      <c r="F24" s="21">
        <f>+'CY-FUR (REG)'!F25</f>
        <v>10940000</v>
      </c>
      <c r="G24" s="21">
        <f>+'CY-FUR (REG)'!G25</f>
        <v>104656000</v>
      </c>
      <c r="H24" s="21">
        <f>+'CY-FUR (REG)'!H25</f>
        <v>0</v>
      </c>
      <c r="I24" s="21">
        <f t="shared" si="3"/>
        <v>115596000</v>
      </c>
      <c r="J24" s="21">
        <f>+'CY-FUR (REG)'!J25</f>
        <v>10940000</v>
      </c>
      <c r="K24" s="21">
        <f>+'CY-FUR (REG)'!K25</f>
        <v>104656000</v>
      </c>
      <c r="L24" s="21">
        <f>+'CY-FUR (REG)'!L25</f>
        <v>0</v>
      </c>
      <c r="M24" s="21">
        <f t="shared" si="9"/>
        <v>115596000</v>
      </c>
      <c r="N24" s="21">
        <f>+'CY-FUR (REG)'!N25</f>
        <v>0</v>
      </c>
      <c r="O24" s="21">
        <f>+'CY-FUR (REG)'!O25</f>
        <v>0</v>
      </c>
      <c r="P24" s="21">
        <f>+'CY-FUR (REG)'!P25</f>
        <v>0</v>
      </c>
      <c r="Q24" s="21"/>
      <c r="R24" s="21">
        <f>+'CY-FUR (REG)'!V25</f>
        <v>0</v>
      </c>
      <c r="S24" s="21">
        <f>+'CY-FUR (REG)'!W25</f>
        <v>0</v>
      </c>
      <c r="T24" s="21">
        <f>+'CY-FUR (REG)'!X25</f>
        <v>0</v>
      </c>
      <c r="U24" s="21">
        <f t="shared" si="11"/>
        <v>0</v>
      </c>
      <c r="V24" s="21">
        <f>+'CY-FUR (REG)'!Z25</f>
        <v>0</v>
      </c>
      <c r="W24" s="21">
        <f>+'CY-FUR (REG)'!AA25</f>
        <v>0</v>
      </c>
      <c r="X24" s="21">
        <f>+'CY-FUR (REG)'!AB25</f>
        <v>0</v>
      </c>
      <c r="Y24" s="21"/>
      <c r="Z24" s="21">
        <f t="shared" si="13"/>
        <v>0</v>
      </c>
      <c r="AA24" s="21">
        <f t="shared" si="13"/>
        <v>0</v>
      </c>
      <c r="AB24" s="21">
        <f t="shared" si="13"/>
        <v>0</v>
      </c>
      <c r="AC24" s="21">
        <f t="shared" si="14"/>
        <v>0</v>
      </c>
      <c r="AD24" s="21"/>
      <c r="AE24" s="21"/>
      <c r="AF24" s="21"/>
      <c r="AG24" s="21"/>
      <c r="AH24" s="230" t="str">
        <f t="shared" si="17"/>
        <v xml:space="preserve"> </v>
      </c>
      <c r="AI24" s="230" t="str">
        <f t="shared" si="18"/>
        <v xml:space="preserve"> </v>
      </c>
      <c r="AJ24" s="230" t="str">
        <f t="shared" si="19"/>
        <v xml:space="preserve"> </v>
      </c>
      <c r="AK24" s="230" t="str">
        <f t="shared" si="20"/>
        <v xml:space="preserve"> </v>
      </c>
      <c r="AL24" s="21"/>
      <c r="AM24" s="21"/>
      <c r="AN24" s="21"/>
      <c r="AO24" s="21"/>
      <c r="AP24" s="21"/>
      <c r="AQ24" s="21"/>
      <c r="AR24" s="21"/>
      <c r="AS24" s="21"/>
    </row>
    <row r="25" spans="1:45" ht="15" hidden="1" customHeight="1">
      <c r="A25" s="8" t="s">
        <v>21</v>
      </c>
      <c r="B25" s="8"/>
      <c r="C25" s="8"/>
      <c r="D25" s="8"/>
      <c r="E25" s="8"/>
      <c r="F25" s="21">
        <f>+'CY-FUR (REG)'!F26</f>
        <v>6119000</v>
      </c>
      <c r="G25" s="21">
        <f>+'CY-FUR (REG)'!G26</f>
        <v>77691000</v>
      </c>
      <c r="H25" s="21">
        <f>+'CY-FUR (REG)'!H26</f>
        <v>0</v>
      </c>
      <c r="I25" s="21">
        <f t="shared" si="3"/>
        <v>83810000</v>
      </c>
      <c r="J25" s="21">
        <f>+'CY-FUR (REG)'!J26</f>
        <v>6119000</v>
      </c>
      <c r="K25" s="21">
        <f>+'CY-FUR (REG)'!K26</f>
        <v>77691000</v>
      </c>
      <c r="L25" s="21">
        <f>+'CY-FUR (REG)'!L26</f>
        <v>0</v>
      </c>
      <c r="M25" s="21">
        <f t="shared" si="9"/>
        <v>83810000</v>
      </c>
      <c r="N25" s="21">
        <f>+'CY-FUR (REG)'!N26</f>
        <v>0</v>
      </c>
      <c r="O25" s="21">
        <f>+'CY-FUR (REG)'!O26</f>
        <v>0</v>
      </c>
      <c r="P25" s="21">
        <f>+'CY-FUR (REG)'!P26</f>
        <v>0</v>
      </c>
      <c r="Q25" s="21"/>
      <c r="R25" s="21">
        <f>+'CY-FUR (REG)'!V26</f>
        <v>0</v>
      </c>
      <c r="S25" s="21">
        <f>+'CY-FUR (REG)'!W26</f>
        <v>0</v>
      </c>
      <c r="T25" s="21">
        <f>+'CY-FUR (REG)'!X26</f>
        <v>0</v>
      </c>
      <c r="U25" s="21">
        <f t="shared" si="11"/>
        <v>0</v>
      </c>
      <c r="V25" s="21">
        <f>+'CY-FUR (REG)'!Z26</f>
        <v>0</v>
      </c>
      <c r="W25" s="21">
        <f>+'CY-FUR (REG)'!AA26</f>
        <v>0</v>
      </c>
      <c r="X25" s="21">
        <f>+'CY-FUR (REG)'!AB26</f>
        <v>0</v>
      </c>
      <c r="Y25" s="21"/>
      <c r="Z25" s="21">
        <f t="shared" si="13"/>
        <v>0</v>
      </c>
      <c r="AA25" s="21">
        <f t="shared" si="13"/>
        <v>0</v>
      </c>
      <c r="AB25" s="21">
        <f t="shared" si="13"/>
        <v>0</v>
      </c>
      <c r="AC25" s="21">
        <f t="shared" si="14"/>
        <v>0</v>
      </c>
      <c r="AD25" s="21"/>
      <c r="AE25" s="21"/>
      <c r="AF25" s="21"/>
      <c r="AG25" s="21"/>
      <c r="AH25" s="230" t="str">
        <f t="shared" si="17"/>
        <v xml:space="preserve"> </v>
      </c>
      <c r="AI25" s="230" t="str">
        <f t="shared" si="18"/>
        <v xml:space="preserve"> </v>
      </c>
      <c r="AJ25" s="230" t="str">
        <f t="shared" si="19"/>
        <v xml:space="preserve"> </v>
      </c>
      <c r="AK25" s="230" t="str">
        <f t="shared" si="20"/>
        <v xml:space="preserve"> </v>
      </c>
      <c r="AL25" s="21"/>
      <c r="AM25" s="21"/>
      <c r="AN25" s="21"/>
      <c r="AO25" s="21"/>
      <c r="AP25" s="21"/>
      <c r="AQ25" s="21"/>
      <c r="AR25" s="21"/>
      <c r="AS25" s="21"/>
    </row>
    <row r="26" spans="1:45" ht="15" hidden="1" customHeight="1">
      <c r="A26" s="8" t="s">
        <v>22</v>
      </c>
      <c r="B26" s="8"/>
      <c r="C26" s="8"/>
      <c r="D26" s="8"/>
      <c r="E26" s="8"/>
      <c r="F26" s="21">
        <f>+'CY-FUR (REG)'!F27</f>
        <v>3111000</v>
      </c>
      <c r="G26" s="21">
        <f>+'CY-FUR (REG)'!G27</f>
        <v>101438000</v>
      </c>
      <c r="H26" s="21">
        <f>+'CY-FUR (REG)'!H27</f>
        <v>0</v>
      </c>
      <c r="I26" s="21">
        <f t="shared" si="3"/>
        <v>104549000</v>
      </c>
      <c r="J26" s="21">
        <f>+'CY-FUR (REG)'!J27</f>
        <v>3111000</v>
      </c>
      <c r="K26" s="21">
        <f>+'CY-FUR (REG)'!K27</f>
        <v>101438000</v>
      </c>
      <c r="L26" s="21">
        <f>+'CY-FUR (REG)'!L27</f>
        <v>0</v>
      </c>
      <c r="M26" s="21">
        <f t="shared" si="9"/>
        <v>104549000</v>
      </c>
      <c r="N26" s="21">
        <f>+'CY-FUR (REG)'!N27</f>
        <v>0</v>
      </c>
      <c r="O26" s="21">
        <f>+'CY-FUR (REG)'!O27</f>
        <v>0</v>
      </c>
      <c r="P26" s="21">
        <f>+'CY-FUR (REG)'!P27</f>
        <v>0</v>
      </c>
      <c r="Q26" s="21"/>
      <c r="R26" s="21">
        <f>+'CY-FUR (REG)'!V27</f>
        <v>4279482.21</v>
      </c>
      <c r="S26" s="21">
        <f>+'CY-FUR (REG)'!W27</f>
        <v>4279482.21</v>
      </c>
      <c r="T26" s="21">
        <f>+'CY-FUR (REG)'!X27</f>
        <v>4279482.21</v>
      </c>
      <c r="U26" s="21">
        <f t="shared" si="11"/>
        <v>12838446.629999999</v>
      </c>
      <c r="V26" s="21">
        <f>+'CY-FUR (REG)'!Z27</f>
        <v>0</v>
      </c>
      <c r="W26" s="21">
        <f>+'CY-FUR (REG)'!AA27</f>
        <v>0</v>
      </c>
      <c r="X26" s="21">
        <f>+'CY-FUR (REG)'!AB27</f>
        <v>0</v>
      </c>
      <c r="Y26" s="21"/>
      <c r="Z26" s="21">
        <f t="shared" si="13"/>
        <v>4279482.21</v>
      </c>
      <c r="AA26" s="21">
        <f t="shared" si="13"/>
        <v>4279482.21</v>
      </c>
      <c r="AB26" s="21">
        <f t="shared" si="13"/>
        <v>4279482.21</v>
      </c>
      <c r="AC26" s="21">
        <f t="shared" si="14"/>
        <v>12838446.629999999</v>
      </c>
      <c r="AD26" s="21"/>
      <c r="AE26" s="21"/>
      <c r="AF26" s="21"/>
      <c r="AG26" s="21"/>
      <c r="AH26" s="230" t="str">
        <f t="shared" si="17"/>
        <v xml:space="preserve"> </v>
      </c>
      <c r="AI26" s="230" t="str">
        <f t="shared" si="18"/>
        <v xml:space="preserve"> </v>
      </c>
      <c r="AJ26" s="230" t="str">
        <f t="shared" si="19"/>
        <v xml:space="preserve"> </v>
      </c>
      <c r="AK26" s="230" t="str">
        <f t="shared" si="20"/>
        <v xml:space="preserve"> </v>
      </c>
      <c r="AL26" s="21"/>
      <c r="AM26" s="21"/>
      <c r="AN26" s="21"/>
      <c r="AO26" s="21"/>
      <c r="AP26" s="21"/>
      <c r="AQ26" s="21"/>
      <c r="AR26" s="21"/>
      <c r="AS26" s="21"/>
    </row>
    <row r="27" spans="1:45" ht="15" hidden="1" customHeight="1">
      <c r="A27" s="8" t="s">
        <v>23</v>
      </c>
      <c r="B27" s="8"/>
      <c r="C27" s="8"/>
      <c r="D27" s="8"/>
      <c r="E27" s="8"/>
      <c r="F27" s="21">
        <f>+'CY-FUR (REG)'!F28</f>
        <v>3774000</v>
      </c>
      <c r="G27" s="21">
        <f>+'CY-FUR (REG)'!G28</f>
        <v>127789000</v>
      </c>
      <c r="H27" s="21">
        <f>+'CY-FUR (REG)'!H28</f>
        <v>0</v>
      </c>
      <c r="I27" s="21">
        <f t="shared" si="3"/>
        <v>131563000</v>
      </c>
      <c r="J27" s="21">
        <f>+'CY-FUR (REG)'!J28</f>
        <v>3774000</v>
      </c>
      <c r="K27" s="21">
        <f>+'CY-FUR (REG)'!K28</f>
        <v>127789000</v>
      </c>
      <c r="L27" s="21">
        <f>+'CY-FUR (REG)'!L28</f>
        <v>0</v>
      </c>
      <c r="M27" s="21">
        <f t="shared" si="9"/>
        <v>131563000</v>
      </c>
      <c r="N27" s="21">
        <f>+'CY-FUR (REG)'!N28</f>
        <v>0</v>
      </c>
      <c r="O27" s="21">
        <f>+'CY-FUR (REG)'!O28</f>
        <v>0</v>
      </c>
      <c r="P27" s="21">
        <f>+'CY-FUR (REG)'!P28</f>
        <v>0</v>
      </c>
      <c r="Q27" s="21"/>
      <c r="R27" s="21">
        <f>+'CY-FUR (REG)'!V28</f>
        <v>0</v>
      </c>
      <c r="S27" s="21">
        <f>+'CY-FUR (REG)'!W28</f>
        <v>0</v>
      </c>
      <c r="T27" s="21">
        <f>+'CY-FUR (REG)'!X28</f>
        <v>0</v>
      </c>
      <c r="U27" s="21">
        <f t="shared" si="11"/>
        <v>0</v>
      </c>
      <c r="V27" s="21">
        <f>+'CY-FUR (REG)'!Z28</f>
        <v>0</v>
      </c>
      <c r="W27" s="21">
        <f>+'CY-FUR (REG)'!AA28</f>
        <v>0</v>
      </c>
      <c r="X27" s="21">
        <f>+'CY-FUR (REG)'!AB28</f>
        <v>0</v>
      </c>
      <c r="Y27" s="21"/>
      <c r="Z27" s="21">
        <f t="shared" si="13"/>
        <v>0</v>
      </c>
      <c r="AA27" s="21">
        <f t="shared" si="13"/>
        <v>0</v>
      </c>
      <c r="AB27" s="21">
        <f t="shared" si="13"/>
        <v>0</v>
      </c>
      <c r="AC27" s="21">
        <f t="shared" si="14"/>
        <v>0</v>
      </c>
      <c r="AD27" s="21"/>
      <c r="AE27" s="21"/>
      <c r="AF27" s="21"/>
      <c r="AG27" s="21"/>
      <c r="AH27" s="230" t="str">
        <f t="shared" si="17"/>
        <v xml:space="preserve"> </v>
      </c>
      <c r="AI27" s="230" t="str">
        <f t="shared" si="18"/>
        <v xml:space="preserve"> </v>
      </c>
      <c r="AJ27" s="230" t="str">
        <f t="shared" si="19"/>
        <v xml:space="preserve"> </v>
      </c>
      <c r="AK27" s="230" t="str">
        <f t="shared" si="20"/>
        <v xml:space="preserve"> </v>
      </c>
      <c r="AL27" s="21"/>
      <c r="AM27" s="21"/>
      <c r="AN27" s="21"/>
      <c r="AO27" s="21"/>
      <c r="AP27" s="21"/>
      <c r="AQ27" s="21"/>
      <c r="AR27" s="21"/>
      <c r="AS27" s="21"/>
    </row>
    <row r="28" spans="1:45" ht="15" hidden="1" customHeight="1">
      <c r="A28" s="8" t="s">
        <v>24</v>
      </c>
      <c r="B28" s="8"/>
      <c r="C28" s="8"/>
      <c r="D28" s="8"/>
      <c r="E28" s="8"/>
      <c r="F28" s="21">
        <f>+'CY-FUR (REG)'!F29</f>
        <v>11296000</v>
      </c>
      <c r="G28" s="21">
        <f>+'CY-FUR (REG)'!G29</f>
        <v>72115000</v>
      </c>
      <c r="H28" s="21">
        <f>+'CY-FUR (REG)'!H29</f>
        <v>0</v>
      </c>
      <c r="I28" s="21">
        <f t="shared" si="3"/>
        <v>83411000</v>
      </c>
      <c r="J28" s="21">
        <f>+'CY-FUR (REG)'!J29</f>
        <v>11296000</v>
      </c>
      <c r="K28" s="21">
        <f>+'CY-FUR (REG)'!K29</f>
        <v>72115000</v>
      </c>
      <c r="L28" s="21">
        <f>+'CY-FUR (REG)'!L29</f>
        <v>0</v>
      </c>
      <c r="M28" s="21">
        <f t="shared" si="9"/>
        <v>83411000</v>
      </c>
      <c r="N28" s="21">
        <f>+'CY-FUR (REG)'!N29</f>
        <v>0</v>
      </c>
      <c r="O28" s="21">
        <f>+'CY-FUR (REG)'!O29</f>
        <v>0</v>
      </c>
      <c r="P28" s="21">
        <f>+'CY-FUR (REG)'!P29</f>
        <v>0</v>
      </c>
      <c r="Q28" s="21"/>
      <c r="R28" s="21">
        <f>+'CY-FUR (REG)'!V29</f>
        <v>3368269.6799999997</v>
      </c>
      <c r="S28" s="21">
        <f>+'CY-FUR (REG)'!W29</f>
        <v>3368269.6799999997</v>
      </c>
      <c r="T28" s="21">
        <f>+'CY-FUR (REG)'!X29</f>
        <v>3368269.6799999997</v>
      </c>
      <c r="U28" s="21">
        <f t="shared" si="11"/>
        <v>10104809.039999999</v>
      </c>
      <c r="V28" s="21">
        <f>+'CY-FUR (REG)'!Z29</f>
        <v>0</v>
      </c>
      <c r="W28" s="21">
        <f>+'CY-FUR (REG)'!AA29</f>
        <v>0</v>
      </c>
      <c r="X28" s="21">
        <f>+'CY-FUR (REG)'!AB29</f>
        <v>0</v>
      </c>
      <c r="Y28" s="21"/>
      <c r="Z28" s="21">
        <f t="shared" si="13"/>
        <v>3368269.6799999997</v>
      </c>
      <c r="AA28" s="21">
        <f t="shared" si="13"/>
        <v>3368269.6799999997</v>
      </c>
      <c r="AB28" s="21">
        <f t="shared" si="13"/>
        <v>3368269.6799999997</v>
      </c>
      <c r="AC28" s="21">
        <f t="shared" si="14"/>
        <v>10104809.039999999</v>
      </c>
      <c r="AD28" s="21"/>
      <c r="AE28" s="21"/>
      <c r="AF28" s="21"/>
      <c r="AG28" s="21"/>
      <c r="AH28" s="230" t="str">
        <f t="shared" si="17"/>
        <v xml:space="preserve"> </v>
      </c>
      <c r="AI28" s="230" t="str">
        <f t="shared" si="18"/>
        <v xml:space="preserve"> </v>
      </c>
      <c r="AJ28" s="230" t="str">
        <f t="shared" si="19"/>
        <v xml:space="preserve"> </v>
      </c>
      <c r="AK28" s="230" t="str">
        <f t="shared" si="20"/>
        <v xml:space="preserve"> </v>
      </c>
      <c r="AL28" s="21"/>
      <c r="AM28" s="21"/>
      <c r="AN28" s="21"/>
      <c r="AO28" s="21"/>
      <c r="AP28" s="21"/>
      <c r="AQ28" s="21"/>
      <c r="AR28" s="21"/>
      <c r="AS28" s="21"/>
    </row>
    <row r="29" spans="1:45" ht="15" hidden="1" customHeight="1">
      <c r="A29" s="8" t="s">
        <v>25</v>
      </c>
      <c r="B29" s="8"/>
      <c r="C29" s="8"/>
      <c r="D29" s="8"/>
      <c r="E29" s="8"/>
      <c r="F29" s="21">
        <f>+'CY-FUR (REG)'!F30</f>
        <v>7700000</v>
      </c>
      <c r="G29" s="21">
        <f>+'CY-FUR (REG)'!G30</f>
        <v>126721000</v>
      </c>
      <c r="H29" s="21">
        <f>+'CY-FUR (REG)'!H30</f>
        <v>0</v>
      </c>
      <c r="I29" s="21">
        <f t="shared" si="3"/>
        <v>134421000</v>
      </c>
      <c r="J29" s="21">
        <f>+'CY-FUR (REG)'!J30</f>
        <v>7700000</v>
      </c>
      <c r="K29" s="21">
        <f>+'CY-FUR (REG)'!K30</f>
        <v>126721000</v>
      </c>
      <c r="L29" s="21">
        <f>+'CY-FUR (REG)'!L30</f>
        <v>0</v>
      </c>
      <c r="M29" s="21">
        <f t="shared" si="9"/>
        <v>134421000</v>
      </c>
      <c r="N29" s="21">
        <f>+'CY-FUR (REG)'!N30</f>
        <v>0</v>
      </c>
      <c r="O29" s="21">
        <f>+'CY-FUR (REG)'!O30</f>
        <v>0</v>
      </c>
      <c r="P29" s="21">
        <f>+'CY-FUR (REG)'!P30</f>
        <v>0</v>
      </c>
      <c r="Q29" s="21"/>
      <c r="R29" s="21">
        <f>+'CY-FUR (REG)'!V30</f>
        <v>2391966.21</v>
      </c>
      <c r="S29" s="21">
        <f>+'CY-FUR (REG)'!W30</f>
        <v>2391966.21</v>
      </c>
      <c r="T29" s="21">
        <f>+'CY-FUR (REG)'!X30</f>
        <v>2391966.21</v>
      </c>
      <c r="U29" s="21">
        <f t="shared" si="11"/>
        <v>7175898.6299999999</v>
      </c>
      <c r="V29" s="21">
        <f>+'CY-FUR (REG)'!Z30</f>
        <v>0</v>
      </c>
      <c r="W29" s="21">
        <f>+'CY-FUR (REG)'!AA30</f>
        <v>0</v>
      </c>
      <c r="X29" s="21">
        <f>+'CY-FUR (REG)'!AB30</f>
        <v>0</v>
      </c>
      <c r="Y29" s="21"/>
      <c r="Z29" s="21">
        <f t="shared" si="13"/>
        <v>2391966.21</v>
      </c>
      <c r="AA29" s="21">
        <f t="shared" si="13"/>
        <v>2391966.21</v>
      </c>
      <c r="AB29" s="21">
        <f t="shared" si="13"/>
        <v>2391966.21</v>
      </c>
      <c r="AC29" s="21">
        <f t="shared" si="14"/>
        <v>7175898.6299999999</v>
      </c>
      <c r="AD29" s="21"/>
      <c r="AE29" s="21"/>
      <c r="AF29" s="21"/>
      <c r="AG29" s="21"/>
      <c r="AH29" s="230" t="str">
        <f t="shared" si="17"/>
        <v xml:space="preserve"> </v>
      </c>
      <c r="AI29" s="230" t="str">
        <f t="shared" si="18"/>
        <v xml:space="preserve"> </v>
      </c>
      <c r="AJ29" s="230" t="str">
        <f t="shared" si="19"/>
        <v xml:space="preserve"> </v>
      </c>
      <c r="AK29" s="230" t="str">
        <f t="shared" si="20"/>
        <v xml:space="preserve"> </v>
      </c>
      <c r="AL29" s="21"/>
      <c r="AM29" s="21"/>
      <c r="AN29" s="21"/>
      <c r="AO29" s="21"/>
      <c r="AP29" s="21"/>
      <c r="AQ29" s="21"/>
      <c r="AR29" s="21"/>
      <c r="AS29" s="21"/>
    </row>
    <row r="30" spans="1:45" ht="15" hidden="1" customHeight="1">
      <c r="A30" s="8" t="s">
        <v>26</v>
      </c>
      <c r="B30" s="8"/>
      <c r="C30" s="8"/>
      <c r="D30" s="8"/>
      <c r="E30" s="8"/>
      <c r="F30" s="21">
        <f>+'CY-FUR (REG)'!F31</f>
        <v>3747000</v>
      </c>
      <c r="G30" s="21">
        <f>+'CY-FUR (REG)'!G31</f>
        <v>128416000</v>
      </c>
      <c r="H30" s="21">
        <f>+'CY-FUR (REG)'!H31</f>
        <v>0</v>
      </c>
      <c r="I30" s="21">
        <f t="shared" si="3"/>
        <v>132163000</v>
      </c>
      <c r="J30" s="21">
        <f>+'CY-FUR (REG)'!J31</f>
        <v>3747000</v>
      </c>
      <c r="K30" s="21">
        <f>+'CY-FUR (REG)'!K31</f>
        <v>128416000</v>
      </c>
      <c r="L30" s="21">
        <f>+'CY-FUR (REG)'!L31</f>
        <v>0</v>
      </c>
      <c r="M30" s="21">
        <f t="shared" si="9"/>
        <v>132163000</v>
      </c>
      <c r="N30" s="21">
        <f>+'CY-FUR (REG)'!N31</f>
        <v>0</v>
      </c>
      <c r="O30" s="21">
        <f>+'CY-FUR (REG)'!O31</f>
        <v>0</v>
      </c>
      <c r="P30" s="21">
        <f>+'CY-FUR (REG)'!P31</f>
        <v>0</v>
      </c>
      <c r="Q30" s="21"/>
      <c r="R30" s="21">
        <f>+'CY-FUR (REG)'!V31</f>
        <v>0</v>
      </c>
      <c r="S30" s="21">
        <f>+'CY-FUR (REG)'!W31</f>
        <v>0</v>
      </c>
      <c r="T30" s="21">
        <f>+'CY-FUR (REG)'!X31</f>
        <v>0</v>
      </c>
      <c r="U30" s="21">
        <f t="shared" si="11"/>
        <v>0</v>
      </c>
      <c r="V30" s="21">
        <f>+'CY-FUR (REG)'!Z31</f>
        <v>0</v>
      </c>
      <c r="W30" s="21">
        <f>+'CY-FUR (REG)'!AA31</f>
        <v>0</v>
      </c>
      <c r="X30" s="21">
        <f>+'CY-FUR (REG)'!AB31</f>
        <v>0</v>
      </c>
      <c r="Y30" s="21"/>
      <c r="Z30" s="21">
        <f t="shared" si="13"/>
        <v>0</v>
      </c>
      <c r="AA30" s="21">
        <f t="shared" si="13"/>
        <v>0</v>
      </c>
      <c r="AB30" s="21">
        <f t="shared" si="13"/>
        <v>0</v>
      </c>
      <c r="AC30" s="21">
        <f t="shared" si="14"/>
        <v>0</v>
      </c>
      <c r="AD30" s="21"/>
      <c r="AE30" s="21"/>
      <c r="AF30" s="21"/>
      <c r="AG30" s="21"/>
      <c r="AH30" s="230" t="str">
        <f t="shared" si="17"/>
        <v xml:space="preserve"> </v>
      </c>
      <c r="AI30" s="230" t="str">
        <f t="shared" si="18"/>
        <v xml:space="preserve"> </v>
      </c>
      <c r="AJ30" s="230" t="str">
        <f t="shared" si="19"/>
        <v xml:space="preserve"> </v>
      </c>
      <c r="AK30" s="230" t="str">
        <f t="shared" si="20"/>
        <v xml:space="preserve"> </v>
      </c>
      <c r="AL30" s="21"/>
      <c r="AM30" s="21"/>
      <c r="AN30" s="21"/>
      <c r="AO30" s="21"/>
      <c r="AP30" s="21"/>
      <c r="AQ30" s="21"/>
      <c r="AR30" s="21"/>
      <c r="AS30" s="21"/>
    </row>
    <row r="31" spans="1:45" ht="15" hidden="1" customHeight="1">
      <c r="A31" s="8" t="s">
        <v>27</v>
      </c>
      <c r="B31" s="8"/>
      <c r="C31" s="8"/>
      <c r="D31" s="8"/>
      <c r="E31" s="8"/>
      <c r="F31" s="21">
        <f>+'CY-FUR (REG)'!F32</f>
        <v>6783000</v>
      </c>
      <c r="G31" s="21">
        <f>+'CY-FUR (REG)'!G32</f>
        <v>110536000</v>
      </c>
      <c r="H31" s="21">
        <f>+'CY-FUR (REG)'!H32</f>
        <v>0</v>
      </c>
      <c r="I31" s="21">
        <f t="shared" si="3"/>
        <v>117319000</v>
      </c>
      <c r="J31" s="21">
        <f>+'CY-FUR (REG)'!J32</f>
        <v>6783000</v>
      </c>
      <c r="K31" s="21">
        <f>+'CY-FUR (REG)'!K32</f>
        <v>110536000</v>
      </c>
      <c r="L31" s="21">
        <f>+'CY-FUR (REG)'!L32</f>
        <v>0</v>
      </c>
      <c r="M31" s="21">
        <f t="shared" si="9"/>
        <v>117319000</v>
      </c>
      <c r="N31" s="21">
        <f>+'CY-FUR (REG)'!N32</f>
        <v>0</v>
      </c>
      <c r="O31" s="21">
        <f>+'CY-FUR (REG)'!O32</f>
        <v>0</v>
      </c>
      <c r="P31" s="21">
        <f>+'CY-FUR (REG)'!P32</f>
        <v>0</v>
      </c>
      <c r="Q31" s="21"/>
      <c r="R31" s="21">
        <f>+'CY-FUR (REG)'!V32</f>
        <v>0</v>
      </c>
      <c r="S31" s="21">
        <f>+'CY-FUR (REG)'!W32</f>
        <v>0</v>
      </c>
      <c r="T31" s="21">
        <f>+'CY-FUR (REG)'!X32</f>
        <v>0</v>
      </c>
      <c r="U31" s="21">
        <f t="shared" si="11"/>
        <v>0</v>
      </c>
      <c r="V31" s="21">
        <f>+'CY-FUR (REG)'!Z32</f>
        <v>0</v>
      </c>
      <c r="W31" s="21">
        <f>+'CY-FUR (REG)'!AA32</f>
        <v>0</v>
      </c>
      <c r="X31" s="21">
        <f>+'CY-FUR (REG)'!AB32</f>
        <v>0</v>
      </c>
      <c r="Y31" s="21"/>
      <c r="Z31" s="21">
        <f t="shared" si="13"/>
        <v>0</v>
      </c>
      <c r="AA31" s="21">
        <f t="shared" si="13"/>
        <v>0</v>
      </c>
      <c r="AB31" s="21">
        <f t="shared" si="13"/>
        <v>0</v>
      </c>
      <c r="AC31" s="21">
        <f t="shared" si="14"/>
        <v>0</v>
      </c>
      <c r="AD31" s="21"/>
      <c r="AE31" s="21"/>
      <c r="AF31" s="21"/>
      <c r="AG31" s="21"/>
      <c r="AH31" s="230" t="str">
        <f t="shared" si="17"/>
        <v xml:space="preserve"> </v>
      </c>
      <c r="AI31" s="230" t="str">
        <f t="shared" si="18"/>
        <v xml:space="preserve"> </v>
      </c>
      <c r="AJ31" s="230" t="str">
        <f t="shared" si="19"/>
        <v xml:space="preserve"> </v>
      </c>
      <c r="AK31" s="230" t="str">
        <f t="shared" si="20"/>
        <v xml:space="preserve"> </v>
      </c>
      <c r="AL31" s="21"/>
      <c r="AM31" s="21"/>
      <c r="AN31" s="21"/>
      <c r="AO31" s="21"/>
      <c r="AP31" s="21"/>
      <c r="AQ31" s="21"/>
      <c r="AR31" s="21"/>
      <c r="AS31" s="21"/>
    </row>
    <row r="32" spans="1:45" ht="15" hidden="1" customHeight="1">
      <c r="A32" s="8" t="s">
        <v>28</v>
      </c>
      <c r="B32" s="8"/>
      <c r="C32" s="8"/>
      <c r="D32" s="8"/>
      <c r="E32" s="8"/>
      <c r="F32" s="21">
        <f>+'CY-FUR (REG)'!F33</f>
        <v>6885000</v>
      </c>
      <c r="G32" s="21">
        <f>+'CY-FUR (REG)'!G33</f>
        <v>137332000</v>
      </c>
      <c r="H32" s="21">
        <f>+'CY-FUR (REG)'!H33</f>
        <v>0</v>
      </c>
      <c r="I32" s="21">
        <f t="shared" si="3"/>
        <v>144217000</v>
      </c>
      <c r="J32" s="21">
        <f>+'CY-FUR (REG)'!J33</f>
        <v>6885000</v>
      </c>
      <c r="K32" s="21">
        <f>+'CY-FUR (REG)'!K33</f>
        <v>137332000</v>
      </c>
      <c r="L32" s="21">
        <f>+'CY-FUR (REG)'!L33</f>
        <v>0</v>
      </c>
      <c r="M32" s="21">
        <f t="shared" si="9"/>
        <v>144217000</v>
      </c>
      <c r="N32" s="21">
        <f>+'CY-FUR (REG)'!N33</f>
        <v>0</v>
      </c>
      <c r="O32" s="21">
        <f>+'CY-FUR (REG)'!O33</f>
        <v>0</v>
      </c>
      <c r="P32" s="21">
        <f>+'CY-FUR (REG)'!P33</f>
        <v>0</v>
      </c>
      <c r="Q32" s="21"/>
      <c r="R32" s="21">
        <f>+'CY-FUR (REG)'!V33</f>
        <v>5760235.8899999997</v>
      </c>
      <c r="S32" s="21">
        <f>+'CY-FUR (REG)'!W33</f>
        <v>5760235.8899999997</v>
      </c>
      <c r="T32" s="21">
        <f>+'CY-FUR (REG)'!X33</f>
        <v>5760235.8899999997</v>
      </c>
      <c r="U32" s="21">
        <f t="shared" si="11"/>
        <v>17280707.669999998</v>
      </c>
      <c r="V32" s="21">
        <f>+'CY-FUR (REG)'!Z33</f>
        <v>0</v>
      </c>
      <c r="W32" s="21">
        <f>+'CY-FUR (REG)'!AA33</f>
        <v>0</v>
      </c>
      <c r="X32" s="21">
        <f>+'CY-FUR (REG)'!AB33</f>
        <v>0</v>
      </c>
      <c r="Y32" s="21"/>
      <c r="Z32" s="21">
        <f t="shared" si="13"/>
        <v>5760235.8899999997</v>
      </c>
      <c r="AA32" s="21">
        <f t="shared" si="13"/>
        <v>5760235.8899999997</v>
      </c>
      <c r="AB32" s="21">
        <f t="shared" si="13"/>
        <v>5760235.8899999997</v>
      </c>
      <c r="AC32" s="21">
        <f t="shared" si="14"/>
        <v>17280707.669999998</v>
      </c>
      <c r="AD32" s="21"/>
      <c r="AE32" s="21"/>
      <c r="AF32" s="21"/>
      <c r="AG32" s="21"/>
      <c r="AH32" s="230" t="str">
        <f t="shared" si="17"/>
        <v xml:space="preserve"> </v>
      </c>
      <c r="AI32" s="230" t="str">
        <f t="shared" si="18"/>
        <v xml:space="preserve"> </v>
      </c>
      <c r="AJ32" s="230" t="str">
        <f t="shared" si="19"/>
        <v xml:space="preserve"> </v>
      </c>
      <c r="AK32" s="230" t="str">
        <f t="shared" si="20"/>
        <v xml:space="preserve"> </v>
      </c>
      <c r="AL32" s="21"/>
      <c r="AM32" s="21"/>
      <c r="AN32" s="21"/>
      <c r="AO32" s="21"/>
      <c r="AP32" s="21"/>
      <c r="AQ32" s="21"/>
      <c r="AR32" s="21"/>
      <c r="AS32" s="21"/>
    </row>
    <row r="33" spans="1:45" ht="15" hidden="1" customHeight="1">
      <c r="A33" s="8" t="s">
        <v>29</v>
      </c>
      <c r="B33" s="8"/>
      <c r="C33" s="8"/>
      <c r="D33" s="8"/>
      <c r="E33" s="8"/>
      <c r="F33" s="21">
        <f>+'CY-FUR (REG)'!F34</f>
        <v>10735000</v>
      </c>
      <c r="G33" s="21">
        <f>+'CY-FUR (REG)'!G34</f>
        <v>68046000</v>
      </c>
      <c r="H33" s="21">
        <f>+'CY-FUR (REG)'!H34</f>
        <v>0</v>
      </c>
      <c r="I33" s="21">
        <f t="shared" si="3"/>
        <v>78781000</v>
      </c>
      <c r="J33" s="21">
        <f>+'CY-FUR (REG)'!J34</f>
        <v>10735000</v>
      </c>
      <c r="K33" s="21">
        <f>+'CY-FUR (REG)'!K34</f>
        <v>68046000</v>
      </c>
      <c r="L33" s="21">
        <f>+'CY-FUR (REG)'!L34</f>
        <v>0</v>
      </c>
      <c r="M33" s="21">
        <f t="shared" si="9"/>
        <v>78781000</v>
      </c>
      <c r="N33" s="21">
        <f>+'CY-FUR (REG)'!N34</f>
        <v>0</v>
      </c>
      <c r="O33" s="21">
        <f>+'CY-FUR (REG)'!O34</f>
        <v>0</v>
      </c>
      <c r="P33" s="21">
        <f>+'CY-FUR (REG)'!P34</f>
        <v>0</v>
      </c>
      <c r="Q33" s="21"/>
      <c r="R33" s="21">
        <f>+'CY-FUR (REG)'!V34</f>
        <v>0</v>
      </c>
      <c r="S33" s="21">
        <f>+'CY-FUR (REG)'!W34</f>
        <v>0</v>
      </c>
      <c r="T33" s="21">
        <f>+'CY-FUR (REG)'!X34</f>
        <v>0</v>
      </c>
      <c r="U33" s="21">
        <f t="shared" si="11"/>
        <v>0</v>
      </c>
      <c r="V33" s="21">
        <f>+'CY-FUR (REG)'!Z34</f>
        <v>0</v>
      </c>
      <c r="W33" s="21">
        <f>+'CY-FUR (REG)'!AA34</f>
        <v>0</v>
      </c>
      <c r="X33" s="21">
        <f>+'CY-FUR (REG)'!AB34</f>
        <v>0</v>
      </c>
      <c r="Y33" s="21"/>
      <c r="Z33" s="21">
        <f t="shared" si="13"/>
        <v>0</v>
      </c>
      <c r="AA33" s="21">
        <f t="shared" si="13"/>
        <v>0</v>
      </c>
      <c r="AB33" s="21">
        <f t="shared" si="13"/>
        <v>0</v>
      </c>
      <c r="AC33" s="21">
        <f t="shared" si="14"/>
        <v>0</v>
      </c>
      <c r="AD33" s="21"/>
      <c r="AE33" s="21"/>
      <c r="AF33" s="21"/>
      <c r="AG33" s="21"/>
      <c r="AH33" s="230" t="str">
        <f t="shared" si="17"/>
        <v xml:space="preserve"> </v>
      </c>
      <c r="AI33" s="230" t="str">
        <f t="shared" si="18"/>
        <v xml:space="preserve"> </v>
      </c>
      <c r="AJ33" s="230" t="str">
        <f t="shared" si="19"/>
        <v xml:space="preserve"> </v>
      </c>
      <c r="AK33" s="230" t="str">
        <f t="shared" si="20"/>
        <v xml:space="preserve"> </v>
      </c>
      <c r="AL33" s="21"/>
      <c r="AM33" s="21"/>
      <c r="AN33" s="21"/>
      <c r="AO33" s="21"/>
      <c r="AP33" s="21"/>
      <c r="AQ33" s="21"/>
      <c r="AR33" s="21"/>
      <c r="AS33" s="21"/>
    </row>
    <row r="34" spans="1:45" ht="15" hidden="1" customHeight="1">
      <c r="A34" s="8" t="s">
        <v>30</v>
      </c>
      <c r="B34" s="8"/>
      <c r="C34" s="8"/>
      <c r="D34" s="8"/>
      <c r="E34" s="8"/>
      <c r="F34" s="21">
        <f>+'CY-FUR (REG)'!F35</f>
        <v>7241000</v>
      </c>
      <c r="G34" s="21">
        <f>+'CY-FUR (REG)'!G35</f>
        <v>108217000</v>
      </c>
      <c r="H34" s="21">
        <f>+'CY-FUR (REG)'!H35</f>
        <v>0</v>
      </c>
      <c r="I34" s="21">
        <f t="shared" si="3"/>
        <v>115458000</v>
      </c>
      <c r="J34" s="21">
        <f>+'CY-FUR (REG)'!J35</f>
        <v>7241000</v>
      </c>
      <c r="K34" s="21">
        <f>+'CY-FUR (REG)'!K35</f>
        <v>108217000</v>
      </c>
      <c r="L34" s="21">
        <f>+'CY-FUR (REG)'!L35</f>
        <v>0</v>
      </c>
      <c r="M34" s="21">
        <f t="shared" si="9"/>
        <v>115458000</v>
      </c>
      <c r="N34" s="21">
        <f>+'CY-FUR (REG)'!N35</f>
        <v>0</v>
      </c>
      <c r="O34" s="21">
        <f>+'CY-FUR (REG)'!O35</f>
        <v>0</v>
      </c>
      <c r="P34" s="21">
        <f>+'CY-FUR (REG)'!P35</f>
        <v>0</v>
      </c>
      <c r="Q34" s="21"/>
      <c r="R34" s="21">
        <f>+'CY-FUR (REG)'!V35</f>
        <v>3158980.85</v>
      </c>
      <c r="S34" s="21">
        <f>+'CY-FUR (REG)'!W35</f>
        <v>3158980.85</v>
      </c>
      <c r="T34" s="21">
        <f>+'CY-FUR (REG)'!X35</f>
        <v>3158980.85</v>
      </c>
      <c r="U34" s="21">
        <f t="shared" si="11"/>
        <v>9476942.5500000007</v>
      </c>
      <c r="V34" s="21">
        <f>+'CY-FUR (REG)'!Z35</f>
        <v>0</v>
      </c>
      <c r="W34" s="21">
        <f>+'CY-FUR (REG)'!AA35</f>
        <v>0</v>
      </c>
      <c r="X34" s="21">
        <f>+'CY-FUR (REG)'!AB35</f>
        <v>0</v>
      </c>
      <c r="Y34" s="21"/>
      <c r="Z34" s="21">
        <f t="shared" si="13"/>
        <v>3158980.85</v>
      </c>
      <c r="AA34" s="21">
        <f t="shared" si="13"/>
        <v>3158980.85</v>
      </c>
      <c r="AB34" s="21">
        <f t="shared" si="13"/>
        <v>3158980.85</v>
      </c>
      <c r="AC34" s="21">
        <f t="shared" si="14"/>
        <v>9476942.5500000007</v>
      </c>
      <c r="AD34" s="21"/>
      <c r="AE34" s="21"/>
      <c r="AF34" s="21"/>
      <c r="AG34" s="21"/>
      <c r="AH34" s="230" t="str">
        <f t="shared" si="17"/>
        <v xml:space="preserve"> </v>
      </c>
      <c r="AI34" s="230" t="str">
        <f t="shared" si="18"/>
        <v xml:space="preserve"> </v>
      </c>
      <c r="AJ34" s="230" t="str">
        <f t="shared" si="19"/>
        <v xml:space="preserve"> </v>
      </c>
      <c r="AK34" s="230" t="str">
        <f t="shared" si="20"/>
        <v xml:space="preserve"> </v>
      </c>
      <c r="AL34" s="21"/>
      <c r="AM34" s="21"/>
      <c r="AN34" s="21"/>
      <c r="AO34" s="21"/>
      <c r="AP34" s="21"/>
      <c r="AQ34" s="21"/>
      <c r="AR34" s="21"/>
      <c r="AS34" s="21"/>
    </row>
    <row r="35" spans="1:45" ht="15" hidden="1" customHeight="1">
      <c r="A35" s="8" t="s">
        <v>31</v>
      </c>
      <c r="B35" s="8"/>
      <c r="C35" s="8"/>
      <c r="D35" s="8"/>
      <c r="E35" s="8"/>
      <c r="F35" s="21">
        <f>+'CY-FUR (REG)'!F36</f>
        <v>2448000</v>
      </c>
      <c r="G35" s="21">
        <f>+'CY-FUR (REG)'!G36</f>
        <v>56908000</v>
      </c>
      <c r="H35" s="21">
        <f>+'CY-FUR (REG)'!H36</f>
        <v>0</v>
      </c>
      <c r="I35" s="21">
        <f t="shared" si="3"/>
        <v>59356000</v>
      </c>
      <c r="J35" s="21">
        <f>+'CY-FUR (REG)'!J36</f>
        <v>2448000</v>
      </c>
      <c r="K35" s="21">
        <f>+'CY-FUR (REG)'!K36</f>
        <v>56908000</v>
      </c>
      <c r="L35" s="21">
        <f>+'CY-FUR (REG)'!L36</f>
        <v>0</v>
      </c>
      <c r="M35" s="21">
        <f t="shared" si="9"/>
        <v>59356000</v>
      </c>
      <c r="N35" s="21">
        <f>+'CY-FUR (REG)'!N36</f>
        <v>-704800</v>
      </c>
      <c r="O35" s="21">
        <f>+'CY-FUR (REG)'!O36</f>
        <v>-704800</v>
      </c>
      <c r="P35" s="21">
        <f>+'CY-FUR (REG)'!P36</f>
        <v>-704800</v>
      </c>
      <c r="Q35" s="21"/>
      <c r="R35" s="21">
        <f>+'CY-FUR (REG)'!V36</f>
        <v>3736981.5700000003</v>
      </c>
      <c r="S35" s="21">
        <f>+'CY-FUR (REG)'!W36</f>
        <v>3736981.5700000003</v>
      </c>
      <c r="T35" s="21">
        <f>+'CY-FUR (REG)'!X36</f>
        <v>3736981.5700000003</v>
      </c>
      <c r="U35" s="21">
        <f t="shared" si="11"/>
        <v>11210944.710000001</v>
      </c>
      <c r="V35" s="21">
        <f>+'CY-FUR (REG)'!Z36</f>
        <v>0</v>
      </c>
      <c r="W35" s="21">
        <f>+'CY-FUR (REG)'!AA36</f>
        <v>0</v>
      </c>
      <c r="X35" s="21">
        <f>+'CY-FUR (REG)'!AB36</f>
        <v>0</v>
      </c>
      <c r="Y35" s="21"/>
      <c r="Z35" s="21">
        <f t="shared" si="13"/>
        <v>3736981.5700000003</v>
      </c>
      <c r="AA35" s="21">
        <f t="shared" si="13"/>
        <v>3736981.5700000003</v>
      </c>
      <c r="AB35" s="21">
        <f t="shared" si="13"/>
        <v>3736981.5700000003</v>
      </c>
      <c r="AC35" s="21">
        <f t="shared" si="14"/>
        <v>11210944.710000001</v>
      </c>
      <c r="AD35" s="21"/>
      <c r="AE35" s="21"/>
      <c r="AF35" s="21"/>
      <c r="AG35" s="21"/>
      <c r="AH35" s="230" t="str">
        <f t="shared" si="17"/>
        <v xml:space="preserve"> </v>
      </c>
      <c r="AI35" s="230" t="str">
        <f t="shared" si="18"/>
        <v xml:space="preserve"> </v>
      </c>
      <c r="AJ35" s="230" t="str">
        <f t="shared" si="19"/>
        <v xml:space="preserve"> </v>
      </c>
      <c r="AK35" s="230" t="str">
        <f t="shared" si="20"/>
        <v xml:space="preserve"> </v>
      </c>
      <c r="AL35" s="21"/>
      <c r="AM35" s="21"/>
      <c r="AN35" s="21"/>
      <c r="AO35" s="21"/>
      <c r="AP35" s="21"/>
      <c r="AQ35" s="21"/>
      <c r="AR35" s="21"/>
      <c r="AS35" s="21"/>
    </row>
    <row r="36" spans="1:45" ht="15" hidden="1" customHeight="1">
      <c r="A36" s="8" t="s">
        <v>32</v>
      </c>
      <c r="B36" s="8"/>
      <c r="C36" s="8"/>
      <c r="D36" s="8"/>
      <c r="E36" s="8"/>
      <c r="F36" s="21">
        <f>+'CY-FUR (REG)'!F37</f>
        <v>5429000</v>
      </c>
      <c r="G36" s="21">
        <f>+'CY-FUR (REG)'!G37</f>
        <v>52261000</v>
      </c>
      <c r="H36" s="21">
        <f>+'CY-FUR (REG)'!H37</f>
        <v>0</v>
      </c>
      <c r="I36" s="21">
        <f t="shared" si="3"/>
        <v>57690000</v>
      </c>
      <c r="J36" s="21">
        <f>+'CY-FUR (REG)'!J37</f>
        <v>5429000</v>
      </c>
      <c r="K36" s="21">
        <f>+'CY-FUR (REG)'!K37</f>
        <v>52261000</v>
      </c>
      <c r="L36" s="21">
        <f>+'CY-FUR (REG)'!L37</f>
        <v>0</v>
      </c>
      <c r="M36" s="21">
        <f t="shared" si="9"/>
        <v>57690000</v>
      </c>
      <c r="N36" s="21">
        <f>+'CY-FUR (REG)'!N37</f>
        <v>0</v>
      </c>
      <c r="O36" s="21">
        <f>+'CY-FUR (REG)'!O37</f>
        <v>0</v>
      </c>
      <c r="P36" s="21">
        <f>+'CY-FUR (REG)'!P37</f>
        <v>0</v>
      </c>
      <c r="Q36" s="21"/>
      <c r="R36" s="21">
        <f>+'CY-FUR (REG)'!V37</f>
        <v>0</v>
      </c>
      <c r="S36" s="21">
        <f>+'CY-FUR (REG)'!W37</f>
        <v>0</v>
      </c>
      <c r="T36" s="21">
        <f>+'CY-FUR (REG)'!X37</f>
        <v>0</v>
      </c>
      <c r="U36" s="21">
        <f t="shared" si="11"/>
        <v>0</v>
      </c>
      <c r="V36" s="21">
        <f>+'CY-FUR (REG)'!Z37</f>
        <v>0</v>
      </c>
      <c r="W36" s="21">
        <f>+'CY-FUR (REG)'!AA37</f>
        <v>0</v>
      </c>
      <c r="X36" s="21">
        <f>+'CY-FUR (REG)'!AB37</f>
        <v>0</v>
      </c>
      <c r="Y36" s="21"/>
      <c r="Z36" s="21">
        <f t="shared" si="13"/>
        <v>0</v>
      </c>
      <c r="AA36" s="21">
        <f t="shared" si="13"/>
        <v>0</v>
      </c>
      <c r="AB36" s="21">
        <f t="shared" si="13"/>
        <v>0</v>
      </c>
      <c r="AC36" s="21">
        <f t="shared" si="14"/>
        <v>0</v>
      </c>
      <c r="AD36" s="21"/>
      <c r="AE36" s="21"/>
      <c r="AF36" s="21"/>
      <c r="AG36" s="21"/>
      <c r="AH36" s="230" t="str">
        <f t="shared" si="17"/>
        <v xml:space="preserve"> </v>
      </c>
      <c r="AI36" s="230" t="str">
        <f t="shared" si="18"/>
        <v xml:space="preserve"> </v>
      </c>
      <c r="AJ36" s="230" t="str">
        <f t="shared" si="19"/>
        <v xml:space="preserve"> </v>
      </c>
      <c r="AK36" s="230" t="str">
        <f t="shared" si="20"/>
        <v xml:space="preserve"> </v>
      </c>
      <c r="AL36" s="21"/>
      <c r="AM36" s="21"/>
      <c r="AN36" s="21"/>
      <c r="AO36" s="21"/>
      <c r="AP36" s="21"/>
      <c r="AQ36" s="21"/>
      <c r="AR36" s="21"/>
      <c r="AS36" s="21"/>
    </row>
    <row r="37" spans="1:45" ht="15" hidden="1" customHeight="1">
      <c r="A37" s="8" t="s">
        <v>33</v>
      </c>
      <c r="B37" s="8"/>
      <c r="C37" s="8"/>
      <c r="D37" s="8"/>
      <c r="E37" s="8"/>
      <c r="F37" s="21">
        <f>+'CY-FUR (REG)'!F38</f>
        <v>10174000</v>
      </c>
      <c r="G37" s="21">
        <f>+'CY-FUR (REG)'!G38</f>
        <v>85587000</v>
      </c>
      <c r="H37" s="21">
        <f>+'CY-FUR (REG)'!H38</f>
        <v>0</v>
      </c>
      <c r="I37" s="21">
        <f t="shared" si="3"/>
        <v>95761000</v>
      </c>
      <c r="J37" s="21">
        <f>+'CY-FUR (REG)'!J38</f>
        <v>10174000</v>
      </c>
      <c r="K37" s="21">
        <f>+'CY-FUR (REG)'!K38</f>
        <v>85587000</v>
      </c>
      <c r="L37" s="21">
        <f>+'CY-FUR (REG)'!L38</f>
        <v>0</v>
      </c>
      <c r="M37" s="21">
        <f t="shared" si="9"/>
        <v>95761000</v>
      </c>
      <c r="N37" s="21">
        <f>+'CY-FUR (REG)'!N38</f>
        <v>0</v>
      </c>
      <c r="O37" s="21">
        <f>+'CY-FUR (REG)'!O38</f>
        <v>0</v>
      </c>
      <c r="P37" s="21">
        <f>+'CY-FUR (REG)'!P38</f>
        <v>0</v>
      </c>
      <c r="Q37" s="21"/>
      <c r="R37" s="21">
        <f>+'CY-FUR (REG)'!V38</f>
        <v>0</v>
      </c>
      <c r="S37" s="21">
        <f>+'CY-FUR (REG)'!W38</f>
        <v>0</v>
      </c>
      <c r="T37" s="21">
        <f>+'CY-FUR (REG)'!X38</f>
        <v>0</v>
      </c>
      <c r="U37" s="21">
        <f t="shared" si="11"/>
        <v>0</v>
      </c>
      <c r="V37" s="21">
        <f>+'CY-FUR (REG)'!Z38</f>
        <v>0</v>
      </c>
      <c r="W37" s="21">
        <f>+'CY-FUR (REG)'!AA38</f>
        <v>0</v>
      </c>
      <c r="X37" s="21">
        <f>+'CY-FUR (REG)'!AB38</f>
        <v>0</v>
      </c>
      <c r="Y37" s="21"/>
      <c r="Z37" s="21">
        <f t="shared" si="13"/>
        <v>0</v>
      </c>
      <c r="AA37" s="21">
        <f t="shared" si="13"/>
        <v>0</v>
      </c>
      <c r="AB37" s="21">
        <f t="shared" si="13"/>
        <v>0</v>
      </c>
      <c r="AC37" s="21">
        <f t="shared" si="14"/>
        <v>0</v>
      </c>
      <c r="AD37" s="21"/>
      <c r="AE37" s="21"/>
      <c r="AF37" s="21"/>
      <c r="AG37" s="21"/>
      <c r="AH37" s="230" t="str">
        <f t="shared" si="17"/>
        <v xml:space="preserve"> </v>
      </c>
      <c r="AI37" s="230" t="str">
        <f t="shared" si="18"/>
        <v xml:space="preserve"> </v>
      </c>
      <c r="AJ37" s="230" t="str">
        <f t="shared" si="19"/>
        <v xml:space="preserve"> </v>
      </c>
      <c r="AK37" s="230" t="str">
        <f t="shared" si="20"/>
        <v xml:space="preserve"> </v>
      </c>
      <c r="AL37" s="21"/>
      <c r="AM37" s="21"/>
      <c r="AN37" s="21"/>
      <c r="AO37" s="21"/>
      <c r="AP37" s="21"/>
      <c r="AQ37" s="21"/>
      <c r="AR37" s="21"/>
      <c r="AS37" s="21"/>
    </row>
    <row r="38" spans="1:45" ht="15" hidden="1" customHeight="1">
      <c r="A38" s="8" t="s">
        <v>34</v>
      </c>
      <c r="B38" s="8"/>
      <c r="C38" s="8"/>
      <c r="D38" s="8"/>
      <c r="E38" s="8"/>
      <c r="F38" s="21">
        <f>+'CY-FUR (REG)'!F39</f>
        <v>1327000</v>
      </c>
      <c r="G38" s="21">
        <f>+'CY-FUR (REG)'!G39</f>
        <v>101343000</v>
      </c>
      <c r="H38" s="21">
        <f>+'CY-FUR (REG)'!H39</f>
        <v>0</v>
      </c>
      <c r="I38" s="21">
        <f t="shared" si="3"/>
        <v>102670000</v>
      </c>
      <c r="J38" s="21">
        <f>+'CY-FUR (REG)'!J39</f>
        <v>1327000</v>
      </c>
      <c r="K38" s="21">
        <f>+'CY-FUR (REG)'!K39</f>
        <v>101343000</v>
      </c>
      <c r="L38" s="21">
        <f>+'CY-FUR (REG)'!L39</f>
        <v>0</v>
      </c>
      <c r="M38" s="21">
        <f t="shared" si="9"/>
        <v>102670000</v>
      </c>
      <c r="N38" s="21">
        <f>+'CY-FUR (REG)'!N39</f>
        <v>-704800</v>
      </c>
      <c r="O38" s="21">
        <f>+'CY-FUR (REG)'!O39</f>
        <v>-704800</v>
      </c>
      <c r="P38" s="21">
        <f>+'CY-FUR (REG)'!P39</f>
        <v>-704800</v>
      </c>
      <c r="Q38" s="21"/>
      <c r="R38" s="21">
        <f>+'CY-FUR (REG)'!V39</f>
        <v>6895962.4199999999</v>
      </c>
      <c r="S38" s="21">
        <f>+'CY-FUR (REG)'!W39</f>
        <v>6895962.4199999999</v>
      </c>
      <c r="T38" s="21">
        <f>+'CY-FUR (REG)'!X39</f>
        <v>6895962.4199999999</v>
      </c>
      <c r="U38" s="21">
        <f t="shared" si="11"/>
        <v>20687887.259999998</v>
      </c>
      <c r="V38" s="21">
        <f>+'CY-FUR (REG)'!Z39</f>
        <v>0</v>
      </c>
      <c r="W38" s="21">
        <f>+'CY-FUR (REG)'!AA39</f>
        <v>0</v>
      </c>
      <c r="X38" s="21">
        <f>+'CY-FUR (REG)'!AB39</f>
        <v>0</v>
      </c>
      <c r="Y38" s="21"/>
      <c r="Z38" s="21">
        <f t="shared" si="13"/>
        <v>6895962.4199999999</v>
      </c>
      <c r="AA38" s="21">
        <f t="shared" si="13"/>
        <v>6895962.4199999999</v>
      </c>
      <c r="AB38" s="21">
        <f t="shared" si="13"/>
        <v>6895962.4199999999</v>
      </c>
      <c r="AC38" s="21">
        <f t="shared" si="14"/>
        <v>20687887.259999998</v>
      </c>
      <c r="AD38" s="21"/>
      <c r="AE38" s="21"/>
      <c r="AF38" s="21"/>
      <c r="AG38" s="21"/>
      <c r="AH38" s="230" t="str">
        <f t="shared" si="17"/>
        <v xml:space="preserve"> </v>
      </c>
      <c r="AI38" s="230" t="str">
        <f t="shared" si="18"/>
        <v xml:space="preserve"> </v>
      </c>
      <c r="AJ38" s="230" t="str">
        <f t="shared" si="19"/>
        <v xml:space="preserve"> </v>
      </c>
      <c r="AK38" s="230" t="str">
        <f t="shared" si="20"/>
        <v xml:space="preserve"> </v>
      </c>
      <c r="AL38" s="21"/>
      <c r="AM38" s="21"/>
      <c r="AN38" s="21"/>
      <c r="AO38" s="21"/>
      <c r="AP38" s="21"/>
      <c r="AQ38" s="21"/>
      <c r="AR38" s="21"/>
      <c r="AS38" s="21"/>
    </row>
    <row r="39" spans="1:45" ht="15" hidden="1" customHeight="1">
      <c r="A39" s="8"/>
      <c r="B39" s="8"/>
      <c r="C39" s="8"/>
      <c r="D39" s="8"/>
      <c r="E39" s="8"/>
      <c r="F39" s="21">
        <f>+'CY-FUR (REG)'!F40</f>
        <v>0</v>
      </c>
      <c r="G39" s="21">
        <f>+'CY-FUR (REG)'!G40</f>
        <v>0</v>
      </c>
      <c r="H39" s="21">
        <f>+'CY-FUR (REG)'!H40</f>
        <v>0</v>
      </c>
      <c r="I39" s="21">
        <f t="shared" si="3"/>
        <v>0</v>
      </c>
      <c r="J39" s="21">
        <f>+'CY-FUR (REG)'!J40</f>
        <v>0</v>
      </c>
      <c r="K39" s="21">
        <f>+'CY-FUR (REG)'!K40</f>
        <v>0</v>
      </c>
      <c r="L39" s="21">
        <f>+'CY-FUR (REG)'!L40</f>
        <v>0</v>
      </c>
      <c r="M39" s="21"/>
      <c r="N39" s="21">
        <f>+'CY-FUR (REG)'!N40</f>
        <v>0</v>
      </c>
      <c r="O39" s="21">
        <f>+'CY-FUR (REG)'!O40</f>
        <v>0</v>
      </c>
      <c r="P39" s="21">
        <f>+'CY-FUR (REG)'!P40</f>
        <v>0</v>
      </c>
      <c r="Q39" s="21"/>
      <c r="R39" s="21">
        <f>+'CY-FUR (REG)'!V40</f>
        <v>0</v>
      </c>
      <c r="S39" s="21">
        <f>+'CY-FUR (REG)'!W40</f>
        <v>0</v>
      </c>
      <c r="T39" s="21">
        <f>+'CY-FUR (REG)'!X40</f>
        <v>0</v>
      </c>
      <c r="U39" s="21"/>
      <c r="V39" s="21">
        <f>+'CY-FUR (REG)'!Z40</f>
        <v>0</v>
      </c>
      <c r="W39" s="21">
        <f>+'CY-FUR (REG)'!AA40</f>
        <v>0</v>
      </c>
      <c r="X39" s="21">
        <f>+'CY-FUR (REG)'!AB40</f>
        <v>0</v>
      </c>
      <c r="Y39" s="21"/>
      <c r="Z39" s="21">
        <f t="shared" si="13"/>
        <v>0</v>
      </c>
      <c r="AA39" s="21">
        <f t="shared" si="13"/>
        <v>0</v>
      </c>
      <c r="AB39" s="21">
        <f t="shared" si="13"/>
        <v>0</v>
      </c>
      <c r="AC39" s="21">
        <f t="shared" si="14"/>
        <v>0</v>
      </c>
      <c r="AD39" s="21"/>
      <c r="AE39" s="21"/>
      <c r="AF39" s="21"/>
      <c r="AG39" s="21"/>
      <c r="AH39" s="230" t="str">
        <f t="shared" si="17"/>
        <v xml:space="preserve"> </v>
      </c>
      <c r="AI39" s="230" t="str">
        <f t="shared" si="18"/>
        <v xml:space="preserve"> </v>
      </c>
      <c r="AJ39" s="230" t="str">
        <f t="shared" si="19"/>
        <v xml:space="preserve"> </v>
      </c>
      <c r="AK39" s="230" t="str">
        <f t="shared" si="20"/>
        <v xml:space="preserve"> </v>
      </c>
      <c r="AL39" s="21"/>
      <c r="AM39" s="21"/>
      <c r="AN39" s="21"/>
      <c r="AO39" s="21"/>
      <c r="AP39" s="21"/>
      <c r="AQ39" s="21"/>
      <c r="AR39" s="21"/>
      <c r="AS39" s="21"/>
    </row>
    <row r="40" spans="1:45" ht="15" customHeight="1">
      <c r="A40" s="8" t="s">
        <v>35</v>
      </c>
      <c r="B40" s="8"/>
      <c r="C40" s="8"/>
      <c r="D40" s="8"/>
      <c r="E40" s="8"/>
      <c r="F40" s="21">
        <f>+'CY-FUR (REG)'!F41</f>
        <v>14827000</v>
      </c>
      <c r="G40" s="21">
        <f>+'CY-FUR (REG)'!G41</f>
        <v>14845000</v>
      </c>
      <c r="H40" s="21">
        <f>+'CY-FUR (REG)'!H41</f>
        <v>0</v>
      </c>
      <c r="I40" s="21">
        <f t="shared" si="3"/>
        <v>29672000</v>
      </c>
      <c r="J40" s="21">
        <f>+'CY-FUR (REG)'!J41</f>
        <v>14410000</v>
      </c>
      <c r="K40" s="21">
        <f>+'CY-FUR (REG)'!K41</f>
        <v>14845000</v>
      </c>
      <c r="L40" s="21">
        <f>+'CY-FUR (REG)'!L41</f>
        <v>0</v>
      </c>
      <c r="M40" s="21">
        <f t="shared" si="9"/>
        <v>29255000</v>
      </c>
      <c r="N40" s="21">
        <f>+'CY-FUR (REG)'!N41</f>
        <v>0</v>
      </c>
      <c r="O40" s="21">
        <f>+'CY-FUR (REG)'!O41</f>
        <v>0</v>
      </c>
      <c r="P40" s="21">
        <f>+'CY-FUR (REG)'!P41</f>
        <v>0</v>
      </c>
      <c r="Q40" s="21">
        <f t="shared" si="10"/>
        <v>0</v>
      </c>
      <c r="R40" s="21">
        <f>+'CY-FUR (REG)'!V41</f>
        <v>3613196.76</v>
      </c>
      <c r="S40" s="21">
        <f>+'CY-FUR (REG)'!W41</f>
        <v>7197714.5099999998</v>
      </c>
      <c r="T40" s="21">
        <f>+'CY-FUR (REG)'!X41</f>
        <v>0</v>
      </c>
      <c r="U40" s="21">
        <f t="shared" si="11"/>
        <v>10810911.27</v>
      </c>
      <c r="V40" s="21">
        <f>+'CY-FUR (REG)'!Z41</f>
        <v>0</v>
      </c>
      <c r="W40" s="21">
        <f>+'CY-FUR (REG)'!AA41</f>
        <v>0</v>
      </c>
      <c r="X40" s="21">
        <f>+'CY-FUR (REG)'!AB41</f>
        <v>0</v>
      </c>
      <c r="Y40" s="21">
        <f t="shared" si="12"/>
        <v>0</v>
      </c>
      <c r="Z40" s="21">
        <f t="shared" si="13"/>
        <v>3613196.76</v>
      </c>
      <c r="AA40" s="21">
        <f t="shared" si="13"/>
        <v>7197714.5099999998</v>
      </c>
      <c r="AB40" s="21">
        <f t="shared" si="13"/>
        <v>0</v>
      </c>
      <c r="AC40" s="21">
        <f t="shared" si="14"/>
        <v>10810911.27</v>
      </c>
      <c r="AD40" s="21">
        <f t="shared" si="15"/>
        <v>10796803.24</v>
      </c>
      <c r="AE40" s="21">
        <f t="shared" si="15"/>
        <v>7647285.4900000002</v>
      </c>
      <c r="AF40" s="21">
        <f t="shared" si="15"/>
        <v>0</v>
      </c>
      <c r="AG40" s="21">
        <f t="shared" si="16"/>
        <v>18444088.73</v>
      </c>
      <c r="AH40" s="230">
        <f t="shared" si="17"/>
        <v>0.25074231505898681</v>
      </c>
      <c r="AI40" s="230">
        <f t="shared" si="18"/>
        <v>0.48485783159312901</v>
      </c>
      <c r="AJ40" s="230" t="str">
        <f t="shared" si="19"/>
        <v xml:space="preserve"> </v>
      </c>
      <c r="AK40" s="230">
        <f t="shared" si="20"/>
        <v>0.3695406347632883</v>
      </c>
      <c r="AL40" s="21">
        <f t="shared" si="21"/>
        <v>14410000</v>
      </c>
      <c r="AM40" s="21">
        <f t="shared" si="21"/>
        <v>14845000</v>
      </c>
      <c r="AN40" s="21">
        <f t="shared" si="21"/>
        <v>0</v>
      </c>
      <c r="AO40" s="21">
        <f t="shared" si="22"/>
        <v>29255000</v>
      </c>
      <c r="AP40" s="21">
        <f t="shared" ref="AP40:AR47" si="27">+F40-J40</f>
        <v>417000</v>
      </c>
      <c r="AQ40" s="21">
        <f t="shared" si="27"/>
        <v>0</v>
      </c>
      <c r="AR40" s="21">
        <f t="shared" si="27"/>
        <v>0</v>
      </c>
      <c r="AS40" s="21">
        <f t="shared" si="24"/>
        <v>417000</v>
      </c>
    </row>
    <row r="41" spans="1:45" ht="15" customHeight="1">
      <c r="A41" s="3" t="s">
        <v>36</v>
      </c>
      <c r="B41" s="3"/>
      <c r="C41" s="3"/>
      <c r="D41" s="3"/>
      <c r="E41" s="3"/>
      <c r="F41" s="21">
        <f>+'CY-FUR (REG)'!F42</f>
        <v>0</v>
      </c>
      <c r="G41" s="21">
        <f>+'CY-FUR (REG)'!G42</f>
        <v>0</v>
      </c>
      <c r="H41" s="21">
        <f>+'CY-FUR (REG)'!H42</f>
        <v>0</v>
      </c>
      <c r="I41" s="21">
        <f t="shared" si="3"/>
        <v>0</v>
      </c>
      <c r="J41" s="21">
        <f>+'CY-FUR (REG)'!J42</f>
        <v>0</v>
      </c>
      <c r="K41" s="21">
        <f>+'CY-FUR (REG)'!K42</f>
        <v>0</v>
      </c>
      <c r="L41" s="21">
        <f>+'CY-FUR (REG)'!L42</f>
        <v>0</v>
      </c>
      <c r="M41" s="21">
        <f t="shared" si="9"/>
        <v>0</v>
      </c>
      <c r="N41" s="21">
        <f>+'CY-FUR (REG)'!N42</f>
        <v>0</v>
      </c>
      <c r="O41" s="21">
        <f>+'CY-FUR (REG)'!O42</f>
        <v>0</v>
      </c>
      <c r="P41" s="21">
        <f>+'CY-FUR (REG)'!P42</f>
        <v>0</v>
      </c>
      <c r="Q41" s="21">
        <f t="shared" si="10"/>
        <v>0</v>
      </c>
      <c r="R41" s="21">
        <f>+'CY-FUR (REG)'!V42</f>
        <v>0</v>
      </c>
      <c r="S41" s="21">
        <f>+'CY-FUR (REG)'!W42</f>
        <v>0</v>
      </c>
      <c r="T41" s="21">
        <f>+'CY-FUR (REG)'!X42</f>
        <v>0</v>
      </c>
      <c r="U41" s="21">
        <f t="shared" si="11"/>
        <v>0</v>
      </c>
      <c r="V41" s="21">
        <f>+'CY-FUR (REG)'!Z42</f>
        <v>0</v>
      </c>
      <c r="W41" s="21">
        <f>+'CY-FUR (REG)'!AA42</f>
        <v>0</v>
      </c>
      <c r="X41" s="21">
        <f>+'CY-FUR (REG)'!AB42</f>
        <v>0</v>
      </c>
      <c r="Y41" s="21">
        <f t="shared" si="12"/>
        <v>0</v>
      </c>
      <c r="Z41" s="21">
        <f t="shared" si="13"/>
        <v>0</v>
      </c>
      <c r="AA41" s="21">
        <f t="shared" si="13"/>
        <v>0</v>
      </c>
      <c r="AB41" s="21">
        <f t="shared" si="13"/>
        <v>0</v>
      </c>
      <c r="AC41" s="21">
        <f t="shared" si="14"/>
        <v>0</v>
      </c>
      <c r="AD41" s="21">
        <f t="shared" si="15"/>
        <v>0</v>
      </c>
      <c r="AE41" s="21">
        <f t="shared" si="15"/>
        <v>0</v>
      </c>
      <c r="AF41" s="21">
        <f t="shared" si="15"/>
        <v>0</v>
      </c>
      <c r="AG41" s="21">
        <f t="shared" si="16"/>
        <v>0</v>
      </c>
      <c r="AH41" s="230" t="str">
        <f t="shared" si="17"/>
        <v xml:space="preserve"> </v>
      </c>
      <c r="AI41" s="230" t="str">
        <f t="shared" si="18"/>
        <v xml:space="preserve"> </v>
      </c>
      <c r="AJ41" s="230" t="str">
        <f t="shared" si="19"/>
        <v xml:space="preserve"> </v>
      </c>
      <c r="AK41" s="230" t="str">
        <f t="shared" si="20"/>
        <v xml:space="preserve"> </v>
      </c>
      <c r="AL41" s="21">
        <f t="shared" si="21"/>
        <v>0</v>
      </c>
      <c r="AM41" s="21">
        <f t="shared" si="21"/>
        <v>0</v>
      </c>
      <c r="AN41" s="21">
        <f t="shared" si="21"/>
        <v>0</v>
      </c>
      <c r="AO41" s="21">
        <f t="shared" si="22"/>
        <v>0</v>
      </c>
      <c r="AP41" s="21">
        <f t="shared" si="27"/>
        <v>0</v>
      </c>
      <c r="AQ41" s="21">
        <f t="shared" si="27"/>
        <v>0</v>
      </c>
      <c r="AR41" s="21">
        <f t="shared" si="27"/>
        <v>0</v>
      </c>
      <c r="AS41" s="21">
        <f t="shared" si="24"/>
        <v>0</v>
      </c>
    </row>
    <row r="42" spans="1:45" ht="15" customHeight="1">
      <c r="A42" s="3" t="s">
        <v>37</v>
      </c>
      <c r="B42" s="3"/>
      <c r="C42" s="3"/>
      <c r="D42" s="3"/>
      <c r="E42" s="3"/>
      <c r="F42" s="21">
        <f>+'CY-FUR (REG)'!F43</f>
        <v>10184000</v>
      </c>
      <c r="G42" s="21">
        <f>+'CY-FUR (REG)'!G43</f>
        <v>16534000</v>
      </c>
      <c r="H42" s="21">
        <f>+'CY-FUR (REG)'!H43</f>
        <v>0</v>
      </c>
      <c r="I42" s="21">
        <f t="shared" si="3"/>
        <v>26718000</v>
      </c>
      <c r="J42" s="21">
        <f>+'CY-FUR (REG)'!J43</f>
        <v>10042000</v>
      </c>
      <c r="K42" s="21">
        <f>+'CY-FUR (REG)'!K43</f>
        <v>16534000</v>
      </c>
      <c r="L42" s="21">
        <f>+'CY-FUR (REG)'!L43</f>
        <v>0</v>
      </c>
      <c r="M42" s="21">
        <f t="shared" si="9"/>
        <v>26576000</v>
      </c>
      <c r="N42" s="21">
        <f>+'CY-FUR (REG)'!N43</f>
        <v>0</v>
      </c>
      <c r="O42" s="21">
        <f>+'CY-FUR (REG)'!O43</f>
        <v>-450000</v>
      </c>
      <c r="P42" s="21">
        <f>+'CY-FUR (REG)'!P43</f>
        <v>0</v>
      </c>
      <c r="Q42" s="21">
        <f t="shared" si="10"/>
        <v>-450000</v>
      </c>
      <c r="R42" s="21">
        <f>+'CY-FUR (REG)'!V43</f>
        <v>2373735.0099999998</v>
      </c>
      <c r="S42" s="21">
        <f>+'CY-FUR (REG)'!W43</f>
        <v>1107086.33</v>
      </c>
      <c r="T42" s="21">
        <f>+'CY-FUR (REG)'!X43</f>
        <v>0</v>
      </c>
      <c r="U42" s="21">
        <f t="shared" si="11"/>
        <v>3480821.34</v>
      </c>
      <c r="V42" s="21">
        <f>+'CY-FUR (REG)'!Z43</f>
        <v>0</v>
      </c>
      <c r="W42" s="21">
        <f>+'CY-FUR (REG)'!AA43</f>
        <v>0</v>
      </c>
      <c r="X42" s="21">
        <f>+'CY-FUR (REG)'!AB43</f>
        <v>0</v>
      </c>
      <c r="Y42" s="21">
        <f t="shared" si="12"/>
        <v>0</v>
      </c>
      <c r="Z42" s="21">
        <f t="shared" si="13"/>
        <v>2373735.0099999998</v>
      </c>
      <c r="AA42" s="21">
        <f t="shared" si="13"/>
        <v>1107086.33</v>
      </c>
      <c r="AB42" s="21">
        <f t="shared" si="13"/>
        <v>0</v>
      </c>
      <c r="AC42" s="21">
        <f t="shared" si="14"/>
        <v>3480821.34</v>
      </c>
      <c r="AD42" s="21">
        <f t="shared" si="15"/>
        <v>7668264.9900000002</v>
      </c>
      <c r="AE42" s="21">
        <f t="shared" si="15"/>
        <v>14976913.67</v>
      </c>
      <c r="AF42" s="21">
        <f t="shared" si="15"/>
        <v>0</v>
      </c>
      <c r="AG42" s="21">
        <f t="shared" si="16"/>
        <v>22645178.66</v>
      </c>
      <c r="AH42" s="230">
        <f t="shared" si="17"/>
        <v>0.23638070205138417</v>
      </c>
      <c r="AI42" s="230">
        <f t="shared" si="18"/>
        <v>6.883153009201691E-2</v>
      </c>
      <c r="AJ42" s="230" t="str">
        <f t="shared" si="19"/>
        <v xml:space="preserve"> </v>
      </c>
      <c r="AK42" s="230">
        <f t="shared" si="20"/>
        <v>0.13323208068590675</v>
      </c>
      <c r="AL42" s="21">
        <f t="shared" si="21"/>
        <v>10042000</v>
      </c>
      <c r="AM42" s="21">
        <f t="shared" si="21"/>
        <v>16084000</v>
      </c>
      <c r="AN42" s="21">
        <f t="shared" si="21"/>
        <v>0</v>
      </c>
      <c r="AO42" s="21">
        <f t="shared" si="22"/>
        <v>26126000</v>
      </c>
      <c r="AP42" s="21">
        <f t="shared" si="27"/>
        <v>142000</v>
      </c>
      <c r="AQ42" s="21">
        <f t="shared" si="27"/>
        <v>0</v>
      </c>
      <c r="AR42" s="21">
        <f t="shared" si="27"/>
        <v>0</v>
      </c>
      <c r="AS42" s="21">
        <f t="shared" si="24"/>
        <v>142000</v>
      </c>
    </row>
    <row r="43" spans="1:45" ht="15" customHeight="1">
      <c r="A43" s="8" t="s">
        <v>38</v>
      </c>
      <c r="B43" s="8"/>
      <c r="C43" s="8"/>
      <c r="D43" s="8"/>
      <c r="E43" s="8"/>
      <c r="F43" s="21">
        <f>+'CY-FUR (REG)'!F44</f>
        <v>0</v>
      </c>
      <c r="G43" s="21">
        <f>+'CY-FUR (REG)'!G44</f>
        <v>328908000</v>
      </c>
      <c r="H43" s="21">
        <f>+'CY-FUR (REG)'!H44</f>
        <v>0</v>
      </c>
      <c r="I43" s="21">
        <f t="shared" si="3"/>
        <v>328908000</v>
      </c>
      <c r="J43" s="21">
        <f>+'CY-FUR (REG)'!J44</f>
        <v>0</v>
      </c>
      <c r="K43" s="21">
        <f>+'CY-FUR (REG)'!K44</f>
        <v>328908000</v>
      </c>
      <c r="L43" s="21">
        <f>+'CY-FUR (REG)'!L44</f>
        <v>0</v>
      </c>
      <c r="M43" s="21">
        <f t="shared" si="9"/>
        <v>328908000</v>
      </c>
      <c r="N43" s="21">
        <f>+'CY-FUR (REG)'!N44</f>
        <v>0</v>
      </c>
      <c r="O43" s="21">
        <f>+'CY-FUR (REG)'!O44</f>
        <v>0</v>
      </c>
      <c r="P43" s="21">
        <f>+'CY-FUR (REG)'!P44</f>
        <v>0</v>
      </c>
      <c r="Q43" s="21">
        <f t="shared" si="10"/>
        <v>0</v>
      </c>
      <c r="R43" s="21">
        <f>+'CY-FUR (REG)'!V44</f>
        <v>0</v>
      </c>
      <c r="S43" s="21">
        <f>+'CY-FUR (REG)'!W44</f>
        <v>71172</v>
      </c>
      <c r="T43" s="21">
        <f>+'CY-FUR (REG)'!X44</f>
        <v>0</v>
      </c>
      <c r="U43" s="21">
        <f t="shared" si="11"/>
        <v>71172</v>
      </c>
      <c r="V43" s="21">
        <f>+'CY-FUR (REG)'!Z44</f>
        <v>0</v>
      </c>
      <c r="W43" s="21">
        <f>+'CY-FUR (REG)'!AA44</f>
        <v>0</v>
      </c>
      <c r="X43" s="21">
        <f>+'CY-FUR (REG)'!AB44</f>
        <v>0</v>
      </c>
      <c r="Y43" s="21">
        <f t="shared" si="12"/>
        <v>0</v>
      </c>
      <c r="Z43" s="21">
        <f t="shared" si="13"/>
        <v>0</v>
      </c>
      <c r="AA43" s="21">
        <f t="shared" si="13"/>
        <v>71172</v>
      </c>
      <c r="AB43" s="21">
        <f t="shared" si="13"/>
        <v>0</v>
      </c>
      <c r="AC43" s="21">
        <f t="shared" si="14"/>
        <v>71172</v>
      </c>
      <c r="AD43" s="21">
        <f t="shared" si="15"/>
        <v>0</v>
      </c>
      <c r="AE43" s="21">
        <f t="shared" si="15"/>
        <v>328836828</v>
      </c>
      <c r="AF43" s="21">
        <f t="shared" si="15"/>
        <v>0</v>
      </c>
      <c r="AG43" s="21">
        <f t="shared" si="16"/>
        <v>328836828</v>
      </c>
      <c r="AH43" s="230" t="str">
        <f t="shared" si="17"/>
        <v xml:space="preserve"> </v>
      </c>
      <c r="AI43" s="230">
        <f t="shared" si="18"/>
        <v>2.163887774088803E-4</v>
      </c>
      <c r="AJ43" s="230" t="str">
        <f t="shared" si="19"/>
        <v xml:space="preserve"> </v>
      </c>
      <c r="AK43" s="230">
        <f t="shared" si="20"/>
        <v>2.163887774088803E-4</v>
      </c>
      <c r="AL43" s="21">
        <f t="shared" si="21"/>
        <v>0</v>
      </c>
      <c r="AM43" s="21">
        <f t="shared" si="21"/>
        <v>328908000</v>
      </c>
      <c r="AN43" s="21">
        <f t="shared" si="21"/>
        <v>0</v>
      </c>
      <c r="AO43" s="21">
        <f t="shared" si="22"/>
        <v>328908000</v>
      </c>
      <c r="AP43" s="21">
        <f t="shared" si="27"/>
        <v>0</v>
      </c>
      <c r="AQ43" s="21">
        <f t="shared" si="27"/>
        <v>0</v>
      </c>
      <c r="AR43" s="21">
        <f t="shared" si="27"/>
        <v>0</v>
      </c>
      <c r="AS43" s="21">
        <f t="shared" si="24"/>
        <v>0</v>
      </c>
    </row>
    <row r="44" spans="1:45" ht="15" customHeight="1">
      <c r="A44" s="3" t="s">
        <v>39</v>
      </c>
      <c r="B44" s="3"/>
      <c r="C44" s="3"/>
      <c r="D44" s="3"/>
      <c r="E44" s="3"/>
      <c r="F44" s="21">
        <f>+'CY-FUR (REG)'!F45</f>
        <v>0</v>
      </c>
      <c r="G44" s="21">
        <f>+'CY-FUR (REG)'!G45</f>
        <v>0</v>
      </c>
      <c r="H44" s="21">
        <f>+'CY-FUR (REG)'!H45</f>
        <v>0</v>
      </c>
      <c r="I44" s="21">
        <f t="shared" si="3"/>
        <v>0</v>
      </c>
      <c r="J44" s="21">
        <f>+'CY-FUR (REG)'!J45</f>
        <v>0</v>
      </c>
      <c r="K44" s="21">
        <f>+'CY-FUR (REG)'!K45</f>
        <v>0</v>
      </c>
      <c r="L44" s="21">
        <f>+'CY-FUR (REG)'!L45</f>
        <v>0</v>
      </c>
      <c r="M44" s="21">
        <f t="shared" si="9"/>
        <v>0</v>
      </c>
      <c r="N44" s="21">
        <f>+'CY-FUR (REG)'!N45</f>
        <v>0</v>
      </c>
      <c r="O44" s="21">
        <f>+'CY-FUR (REG)'!O45</f>
        <v>0</v>
      </c>
      <c r="P44" s="21">
        <f>+'CY-FUR (REG)'!P45</f>
        <v>0</v>
      </c>
      <c r="Q44" s="21">
        <f t="shared" si="10"/>
        <v>0</v>
      </c>
      <c r="R44" s="21">
        <f>+'CY-FUR (REG)'!V45</f>
        <v>0</v>
      </c>
      <c r="S44" s="21">
        <f>+'CY-FUR (REG)'!W45</f>
        <v>0</v>
      </c>
      <c r="T44" s="21">
        <f>+'CY-FUR (REG)'!X45</f>
        <v>0</v>
      </c>
      <c r="U44" s="21">
        <f t="shared" si="11"/>
        <v>0</v>
      </c>
      <c r="V44" s="21">
        <f>+'CY-FUR (REG)'!Z45</f>
        <v>0</v>
      </c>
      <c r="W44" s="21">
        <f>+'CY-FUR (REG)'!AA45</f>
        <v>0</v>
      </c>
      <c r="X44" s="21">
        <f>+'CY-FUR (REG)'!AB45</f>
        <v>0</v>
      </c>
      <c r="Y44" s="21">
        <f t="shared" si="12"/>
        <v>0</v>
      </c>
      <c r="Z44" s="21">
        <f t="shared" si="13"/>
        <v>0</v>
      </c>
      <c r="AA44" s="21">
        <f t="shared" si="13"/>
        <v>0</v>
      </c>
      <c r="AB44" s="21">
        <f t="shared" si="13"/>
        <v>0</v>
      </c>
      <c r="AC44" s="21">
        <f t="shared" si="14"/>
        <v>0</v>
      </c>
      <c r="AD44" s="21">
        <f t="shared" si="15"/>
        <v>0</v>
      </c>
      <c r="AE44" s="21">
        <f t="shared" si="15"/>
        <v>0</v>
      </c>
      <c r="AF44" s="21">
        <f t="shared" si="15"/>
        <v>0</v>
      </c>
      <c r="AG44" s="21">
        <f t="shared" si="16"/>
        <v>0</v>
      </c>
      <c r="AH44" s="230" t="str">
        <f t="shared" si="17"/>
        <v xml:space="preserve"> </v>
      </c>
      <c r="AI44" s="230" t="str">
        <f t="shared" si="18"/>
        <v xml:space="preserve"> </v>
      </c>
      <c r="AJ44" s="230" t="str">
        <f t="shared" si="19"/>
        <v xml:space="preserve"> </v>
      </c>
      <c r="AK44" s="230" t="str">
        <f t="shared" si="20"/>
        <v xml:space="preserve"> </v>
      </c>
      <c r="AL44" s="21">
        <f t="shared" si="21"/>
        <v>0</v>
      </c>
      <c r="AM44" s="21">
        <f t="shared" si="21"/>
        <v>0</v>
      </c>
      <c r="AN44" s="21">
        <f t="shared" si="21"/>
        <v>0</v>
      </c>
      <c r="AO44" s="21">
        <f t="shared" si="22"/>
        <v>0</v>
      </c>
      <c r="AP44" s="21">
        <f t="shared" si="27"/>
        <v>0</v>
      </c>
      <c r="AQ44" s="21">
        <f t="shared" si="27"/>
        <v>0</v>
      </c>
      <c r="AR44" s="21">
        <f t="shared" si="27"/>
        <v>0</v>
      </c>
      <c r="AS44" s="21">
        <f t="shared" si="24"/>
        <v>0</v>
      </c>
    </row>
    <row r="45" spans="1:45" ht="57" customHeight="1">
      <c r="A45" s="7" t="s">
        <v>210</v>
      </c>
      <c r="B45" s="7"/>
      <c r="C45" s="7"/>
      <c r="D45" s="7"/>
      <c r="E45" s="7"/>
      <c r="F45" s="21">
        <f>+'CY-FUR (REG)'!F46</f>
        <v>0</v>
      </c>
      <c r="G45" s="21">
        <f>+'CY-FUR (REG)'!G46</f>
        <v>3516000000</v>
      </c>
      <c r="H45" s="21">
        <f>+'CY-FUR (REG)'!H46</f>
        <v>0</v>
      </c>
      <c r="I45" s="21">
        <f t="shared" si="3"/>
        <v>3516000000</v>
      </c>
      <c r="J45" s="21">
        <f>+'CY-FUR (REG)'!J46</f>
        <v>0</v>
      </c>
      <c r="K45" s="21">
        <f>+'CY-FUR (REG)'!K46</f>
        <v>0</v>
      </c>
      <c r="L45" s="21">
        <f>+'CY-FUR (REG)'!L46</f>
        <v>0</v>
      </c>
      <c r="M45" s="21">
        <f t="shared" si="9"/>
        <v>0</v>
      </c>
      <c r="N45" s="21">
        <f>+'CY-FUR (REG)'!N46</f>
        <v>0</v>
      </c>
      <c r="O45" s="21">
        <f>+'CY-FUR (REG)'!O46</f>
        <v>0</v>
      </c>
      <c r="P45" s="21">
        <f>+'CY-FUR (REG)'!P46</f>
        <v>0</v>
      </c>
      <c r="Q45" s="21">
        <f t="shared" si="10"/>
        <v>0</v>
      </c>
      <c r="R45" s="21">
        <f>+'CY-FUR (REG)'!V46</f>
        <v>0</v>
      </c>
      <c r="S45" s="21">
        <f>+'CY-FUR (REG)'!W46</f>
        <v>0</v>
      </c>
      <c r="T45" s="21">
        <f>+'CY-FUR (REG)'!X46</f>
        <v>0</v>
      </c>
      <c r="U45" s="21">
        <f t="shared" si="11"/>
        <v>0</v>
      </c>
      <c r="V45" s="21">
        <f>+'CY-FUR (REG)'!Z46</f>
        <v>0</v>
      </c>
      <c r="W45" s="21">
        <f>+'CY-FUR (REG)'!AA46</f>
        <v>0</v>
      </c>
      <c r="X45" s="21">
        <f>+'CY-FUR (REG)'!AB46</f>
        <v>0</v>
      </c>
      <c r="Y45" s="21">
        <f t="shared" si="12"/>
        <v>0</v>
      </c>
      <c r="Z45" s="21">
        <f t="shared" si="13"/>
        <v>0</v>
      </c>
      <c r="AA45" s="21">
        <f t="shared" si="13"/>
        <v>0</v>
      </c>
      <c r="AB45" s="21">
        <f t="shared" si="13"/>
        <v>0</v>
      </c>
      <c r="AC45" s="21">
        <f t="shared" si="14"/>
        <v>0</v>
      </c>
      <c r="AD45" s="21">
        <f t="shared" si="15"/>
        <v>0</v>
      </c>
      <c r="AE45" s="21">
        <f t="shared" si="15"/>
        <v>0</v>
      </c>
      <c r="AF45" s="21">
        <f t="shared" si="15"/>
        <v>0</v>
      </c>
      <c r="AG45" s="21">
        <f t="shared" si="16"/>
        <v>0</v>
      </c>
      <c r="AH45" s="230" t="str">
        <f t="shared" si="17"/>
        <v xml:space="preserve"> </v>
      </c>
      <c r="AI45" s="230" t="str">
        <f t="shared" si="18"/>
        <v xml:space="preserve"> </v>
      </c>
      <c r="AJ45" s="230" t="str">
        <f t="shared" si="19"/>
        <v xml:space="preserve"> </v>
      </c>
      <c r="AK45" s="230" t="str">
        <f t="shared" si="20"/>
        <v xml:space="preserve"> </v>
      </c>
      <c r="AL45" s="21">
        <f t="shared" si="21"/>
        <v>0</v>
      </c>
      <c r="AM45" s="21">
        <f t="shared" si="21"/>
        <v>0</v>
      </c>
      <c r="AN45" s="21">
        <f t="shared" si="21"/>
        <v>0</v>
      </c>
      <c r="AO45" s="21">
        <f t="shared" si="22"/>
        <v>0</v>
      </c>
      <c r="AP45" s="21">
        <f t="shared" si="27"/>
        <v>0</v>
      </c>
      <c r="AQ45" s="21">
        <f t="shared" si="27"/>
        <v>3516000000</v>
      </c>
      <c r="AR45" s="21">
        <f t="shared" si="27"/>
        <v>0</v>
      </c>
      <c r="AS45" s="21">
        <f t="shared" si="24"/>
        <v>3516000000</v>
      </c>
    </row>
    <row r="46" spans="1:45" ht="15" customHeight="1">
      <c r="A46" s="3" t="s">
        <v>208</v>
      </c>
      <c r="B46" s="3"/>
      <c r="C46" s="3"/>
      <c r="D46" s="3"/>
      <c r="E46" s="3"/>
      <c r="F46" s="21">
        <f>+'CY-FUR (REG)'!F47</f>
        <v>0</v>
      </c>
      <c r="G46" s="21">
        <f>+'CY-FUR (REG)'!G47</f>
        <v>12312000</v>
      </c>
      <c r="H46" s="21">
        <f>+'CY-FUR (REG)'!H47</f>
        <v>0</v>
      </c>
      <c r="I46" s="21">
        <f t="shared" si="3"/>
        <v>12312000</v>
      </c>
      <c r="J46" s="21">
        <f>+'CY-FUR (REG)'!J47</f>
        <v>0</v>
      </c>
      <c r="K46" s="21">
        <f>+'CY-FUR (REG)'!K47</f>
        <v>12312000</v>
      </c>
      <c r="L46" s="21">
        <f>+'CY-FUR (REG)'!L47</f>
        <v>0</v>
      </c>
      <c r="M46" s="21">
        <f t="shared" si="9"/>
        <v>12312000</v>
      </c>
      <c r="N46" s="21">
        <f>+'CY-FUR (REG)'!N47</f>
        <v>0</v>
      </c>
      <c r="O46" s="21">
        <f>+'CY-FUR (REG)'!O47</f>
        <v>0</v>
      </c>
      <c r="P46" s="21">
        <f>+'CY-FUR (REG)'!P47</f>
        <v>0</v>
      </c>
      <c r="Q46" s="21">
        <f t="shared" si="10"/>
        <v>0</v>
      </c>
      <c r="R46" s="21">
        <f>+'CY-FUR (REG)'!V47</f>
        <v>0</v>
      </c>
      <c r="S46" s="21">
        <f>+'CY-FUR (REG)'!W47</f>
        <v>6156000</v>
      </c>
      <c r="T46" s="21">
        <f>+'CY-FUR (REG)'!X47</f>
        <v>0</v>
      </c>
      <c r="U46" s="21">
        <f t="shared" si="11"/>
        <v>6156000</v>
      </c>
      <c r="V46" s="21">
        <f>+'CY-FUR (REG)'!Z47</f>
        <v>0</v>
      </c>
      <c r="W46" s="21">
        <f>+'CY-FUR (REG)'!AA47</f>
        <v>0</v>
      </c>
      <c r="X46" s="21">
        <f>+'CY-FUR (REG)'!AB47</f>
        <v>0</v>
      </c>
      <c r="Y46" s="21">
        <f t="shared" si="12"/>
        <v>0</v>
      </c>
      <c r="Z46" s="21">
        <f t="shared" si="13"/>
        <v>0</v>
      </c>
      <c r="AA46" s="21">
        <f t="shared" si="13"/>
        <v>6156000</v>
      </c>
      <c r="AB46" s="21">
        <f t="shared" si="13"/>
        <v>0</v>
      </c>
      <c r="AC46" s="21">
        <f t="shared" si="14"/>
        <v>6156000</v>
      </c>
      <c r="AD46" s="21">
        <f t="shared" si="15"/>
        <v>0</v>
      </c>
      <c r="AE46" s="21">
        <f t="shared" si="15"/>
        <v>6156000</v>
      </c>
      <c r="AF46" s="21">
        <f t="shared" si="15"/>
        <v>0</v>
      </c>
      <c r="AG46" s="21">
        <f t="shared" si="16"/>
        <v>6156000</v>
      </c>
      <c r="AH46" s="230" t="str">
        <f t="shared" si="17"/>
        <v xml:space="preserve"> </v>
      </c>
      <c r="AI46" s="230">
        <f t="shared" si="18"/>
        <v>0.5</v>
      </c>
      <c r="AJ46" s="230" t="str">
        <f t="shared" si="19"/>
        <v xml:space="preserve"> </v>
      </c>
      <c r="AK46" s="230">
        <f t="shared" si="20"/>
        <v>0.5</v>
      </c>
      <c r="AL46" s="21">
        <f t="shared" si="21"/>
        <v>0</v>
      </c>
      <c r="AM46" s="21">
        <f t="shared" si="21"/>
        <v>12312000</v>
      </c>
      <c r="AN46" s="21">
        <f t="shared" si="21"/>
        <v>0</v>
      </c>
      <c r="AO46" s="21">
        <f t="shared" si="22"/>
        <v>12312000</v>
      </c>
      <c r="AP46" s="21">
        <f t="shared" si="27"/>
        <v>0</v>
      </c>
      <c r="AQ46" s="21">
        <f t="shared" si="27"/>
        <v>0</v>
      </c>
      <c r="AR46" s="21">
        <f t="shared" si="27"/>
        <v>0</v>
      </c>
      <c r="AS46" s="21">
        <f t="shared" si="24"/>
        <v>0</v>
      </c>
    </row>
    <row r="47" spans="1:45" ht="15" customHeight="1">
      <c r="A47" s="3" t="s">
        <v>209</v>
      </c>
      <c r="B47" s="3"/>
      <c r="C47" s="3"/>
      <c r="D47" s="3"/>
      <c r="E47" s="3"/>
      <c r="F47" s="21">
        <f>+'CY-FUR (REG)'!F48</f>
        <v>0</v>
      </c>
      <c r="G47" s="21">
        <f>+'CY-FUR (REG)'!G48</f>
        <v>11497000</v>
      </c>
      <c r="H47" s="21">
        <f>+'CY-FUR (REG)'!H48</f>
        <v>0</v>
      </c>
      <c r="I47" s="21">
        <f t="shared" si="3"/>
        <v>11497000</v>
      </c>
      <c r="J47" s="21">
        <f>+'CY-FUR (REG)'!J48</f>
        <v>0</v>
      </c>
      <c r="K47" s="21">
        <f>+'CY-FUR (REG)'!K48</f>
        <v>11497000</v>
      </c>
      <c r="L47" s="21">
        <f>+'CY-FUR (REG)'!L48</f>
        <v>0</v>
      </c>
      <c r="M47" s="21">
        <f t="shared" si="9"/>
        <v>11497000</v>
      </c>
      <c r="N47" s="21">
        <f>+'CY-FUR (REG)'!N48</f>
        <v>0</v>
      </c>
      <c r="O47" s="21">
        <f>+'CY-FUR (REG)'!O48</f>
        <v>0</v>
      </c>
      <c r="P47" s="21">
        <f>+'CY-FUR (REG)'!P48</f>
        <v>0</v>
      </c>
      <c r="Q47" s="21">
        <f t="shared" si="10"/>
        <v>0</v>
      </c>
      <c r="R47" s="21">
        <f>+'CY-FUR (REG)'!V48</f>
        <v>0</v>
      </c>
      <c r="S47" s="21">
        <f>+'CY-FUR (REG)'!W48</f>
        <v>2874250</v>
      </c>
      <c r="T47" s="21">
        <f>+'CY-FUR (REG)'!X48</f>
        <v>0</v>
      </c>
      <c r="U47" s="21">
        <f t="shared" si="11"/>
        <v>2874250</v>
      </c>
      <c r="V47" s="21">
        <f>+'CY-FUR (REG)'!Z48</f>
        <v>0</v>
      </c>
      <c r="W47" s="21">
        <f>+'CY-FUR (REG)'!AA48</f>
        <v>0</v>
      </c>
      <c r="X47" s="21">
        <f>+'CY-FUR (REG)'!AB48</f>
        <v>0</v>
      </c>
      <c r="Y47" s="21">
        <f t="shared" si="12"/>
        <v>0</v>
      </c>
      <c r="Z47" s="21">
        <f t="shared" si="13"/>
        <v>0</v>
      </c>
      <c r="AA47" s="21">
        <f t="shared" si="13"/>
        <v>2874250</v>
      </c>
      <c r="AB47" s="21">
        <f t="shared" si="13"/>
        <v>0</v>
      </c>
      <c r="AC47" s="21">
        <f t="shared" si="14"/>
        <v>2874250</v>
      </c>
      <c r="AD47" s="21">
        <f t="shared" si="15"/>
        <v>0</v>
      </c>
      <c r="AE47" s="21">
        <f t="shared" si="15"/>
        <v>8622750</v>
      </c>
      <c r="AF47" s="21">
        <f t="shared" si="15"/>
        <v>0</v>
      </c>
      <c r="AG47" s="21">
        <f t="shared" si="16"/>
        <v>8622750</v>
      </c>
      <c r="AH47" s="230" t="str">
        <f t="shared" si="17"/>
        <v xml:space="preserve"> </v>
      </c>
      <c r="AI47" s="230">
        <f t="shared" si="18"/>
        <v>0.25</v>
      </c>
      <c r="AJ47" s="230" t="str">
        <f t="shared" si="19"/>
        <v xml:space="preserve"> </v>
      </c>
      <c r="AK47" s="230">
        <f t="shared" si="20"/>
        <v>0.25</v>
      </c>
      <c r="AL47" s="21">
        <f t="shared" si="21"/>
        <v>0</v>
      </c>
      <c r="AM47" s="21">
        <f t="shared" si="21"/>
        <v>11497000</v>
      </c>
      <c r="AN47" s="21">
        <f t="shared" si="21"/>
        <v>0</v>
      </c>
      <c r="AO47" s="21">
        <f t="shared" si="22"/>
        <v>11497000</v>
      </c>
      <c r="AP47" s="21">
        <f t="shared" si="27"/>
        <v>0</v>
      </c>
      <c r="AQ47" s="21">
        <f t="shared" si="27"/>
        <v>0</v>
      </c>
      <c r="AR47" s="21">
        <f t="shared" si="27"/>
        <v>0</v>
      </c>
      <c r="AS47" s="21">
        <f t="shared" si="24"/>
        <v>0</v>
      </c>
    </row>
    <row r="48" spans="1:45" ht="15" customHeight="1">
      <c r="A48" s="3"/>
      <c r="B48" s="3"/>
      <c r="C48" s="3"/>
      <c r="D48" s="3"/>
      <c r="E48" s="3"/>
      <c r="F48" s="21"/>
      <c r="G48" s="21"/>
      <c r="H48" s="21"/>
      <c r="I48" s="21">
        <f t="shared" si="3"/>
        <v>0</v>
      </c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6"/>
      <c r="AI48" s="26"/>
      <c r="AJ48" s="26"/>
      <c r="AK48" s="26"/>
      <c r="AL48" s="21"/>
      <c r="AM48" s="21"/>
      <c r="AN48" s="21"/>
      <c r="AO48" s="21"/>
      <c r="AP48" s="21"/>
      <c r="AQ48" s="21"/>
      <c r="AR48" s="21"/>
      <c r="AS48" s="21"/>
    </row>
    <row r="49" spans="1:45" s="46" customFormat="1" ht="15" customHeight="1">
      <c r="A49" s="201" t="s">
        <v>40</v>
      </c>
      <c r="B49" s="201"/>
      <c r="C49" s="201"/>
      <c r="D49" s="201"/>
      <c r="E49" s="201"/>
      <c r="F49" s="44">
        <f>SUM(F14:F20)+F40+F42+F43+F45+F46+F47</f>
        <v>154078000</v>
      </c>
      <c r="G49" s="44">
        <f t="shared" ref="G49:AG49" si="28">SUM(G14:G20)+G40+G42+G43+G45+G46+G47</f>
        <v>4090040000</v>
      </c>
      <c r="H49" s="44">
        <f t="shared" si="28"/>
        <v>150000000</v>
      </c>
      <c r="I49" s="21">
        <f t="shared" si="3"/>
        <v>4394118000</v>
      </c>
      <c r="J49" s="44">
        <f t="shared" si="28"/>
        <v>244010000</v>
      </c>
      <c r="K49" s="44">
        <f t="shared" si="28"/>
        <v>2152229000</v>
      </c>
      <c r="L49" s="44">
        <f t="shared" si="28"/>
        <v>150000000</v>
      </c>
      <c r="M49" s="44">
        <f t="shared" si="28"/>
        <v>2546239000</v>
      </c>
      <c r="N49" s="44">
        <f t="shared" ref="N49:P49" si="29">SUM(N14:N20)+N40+N42+N43+N45+N46+N47</f>
        <v>0</v>
      </c>
      <c r="O49" s="44">
        <f t="shared" si="29"/>
        <v>-1188475780.0699999</v>
      </c>
      <c r="P49" s="44">
        <f t="shared" si="29"/>
        <v>0</v>
      </c>
      <c r="Q49" s="44">
        <f t="shared" si="28"/>
        <v>-1188475780.0699999</v>
      </c>
      <c r="R49" s="44">
        <f t="shared" si="28"/>
        <v>55210433.809999995</v>
      </c>
      <c r="S49" s="44">
        <f t="shared" si="28"/>
        <v>86493800.020000219</v>
      </c>
      <c r="T49" s="44">
        <f t="shared" si="28"/>
        <v>0</v>
      </c>
      <c r="U49" s="44">
        <f t="shared" si="28"/>
        <v>141704233.83000022</v>
      </c>
      <c r="V49" s="44">
        <f t="shared" ref="V49:X49" si="30">SUM(V14:V20)+V40+V42+V43+V45+V46+V47</f>
        <v>0</v>
      </c>
      <c r="W49" s="44">
        <f t="shared" si="30"/>
        <v>0</v>
      </c>
      <c r="X49" s="44">
        <f t="shared" si="30"/>
        <v>0</v>
      </c>
      <c r="Y49" s="44">
        <f t="shared" si="28"/>
        <v>0</v>
      </c>
      <c r="Z49" s="44">
        <f t="shared" si="28"/>
        <v>55210433.809999995</v>
      </c>
      <c r="AA49" s="44">
        <f t="shared" si="28"/>
        <v>86493800.020000219</v>
      </c>
      <c r="AB49" s="44">
        <f t="shared" si="28"/>
        <v>0</v>
      </c>
      <c r="AC49" s="44">
        <f t="shared" si="28"/>
        <v>141704233.83000022</v>
      </c>
      <c r="AD49" s="44">
        <f t="shared" si="28"/>
        <v>188799566.19000003</v>
      </c>
      <c r="AE49" s="44">
        <f t="shared" si="28"/>
        <v>877259419.90999985</v>
      </c>
      <c r="AF49" s="44">
        <f t="shared" si="28"/>
        <v>150000000</v>
      </c>
      <c r="AG49" s="44">
        <f t="shared" si="28"/>
        <v>1216058986.0999999</v>
      </c>
      <c r="AH49" s="48">
        <f t="shared" ref="AH49:AK69" si="31">IF(AL49=0," ",R49/AL49)</f>
        <v>0.22626299663948196</v>
      </c>
      <c r="AI49" s="48">
        <f t="shared" si="31"/>
        <v>8.9746833765476278E-2</v>
      </c>
      <c r="AJ49" s="48">
        <f t="shared" si="31"/>
        <v>0</v>
      </c>
      <c r="AK49" s="48">
        <f t="shared" si="31"/>
        <v>0.10436593932578747</v>
      </c>
      <c r="AL49" s="44">
        <f t="shared" ref="AL49:AS49" si="32">SUM(AL14:AL20)+AL40+AL42+AL43+AL45+AL46+AL47</f>
        <v>244010000</v>
      </c>
      <c r="AM49" s="44">
        <f t="shared" si="32"/>
        <v>963753219.93000007</v>
      </c>
      <c r="AN49" s="44">
        <f t="shared" si="32"/>
        <v>150000000</v>
      </c>
      <c r="AO49" s="44">
        <f t="shared" si="32"/>
        <v>1357763219.9300001</v>
      </c>
      <c r="AP49" s="44">
        <f t="shared" si="32"/>
        <v>-89932000</v>
      </c>
      <c r="AQ49" s="44">
        <f t="shared" si="32"/>
        <v>1937811000</v>
      </c>
      <c r="AR49" s="44">
        <f t="shared" si="32"/>
        <v>0</v>
      </c>
      <c r="AS49" s="44">
        <f t="shared" si="32"/>
        <v>1847879000</v>
      </c>
    </row>
    <row r="50" spans="1:45" ht="15" customHeight="1">
      <c r="A50" s="3"/>
      <c r="B50" s="3"/>
      <c r="C50" s="3"/>
      <c r="D50" s="3"/>
      <c r="E50" s="3"/>
      <c r="F50" s="21"/>
      <c r="G50" s="21"/>
      <c r="H50" s="21"/>
      <c r="I50" s="21">
        <f t="shared" si="3"/>
        <v>0</v>
      </c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6"/>
      <c r="AI50" s="26"/>
      <c r="AJ50" s="26"/>
      <c r="AK50" s="26"/>
      <c r="AL50" s="21"/>
      <c r="AM50" s="21"/>
      <c r="AN50" s="21"/>
      <c r="AO50" s="21"/>
      <c r="AP50" s="21"/>
      <c r="AQ50" s="21"/>
      <c r="AR50" s="21"/>
      <c r="AS50" s="21"/>
    </row>
    <row r="51" spans="1:45" ht="15" customHeight="1">
      <c r="A51" s="3" t="s">
        <v>41</v>
      </c>
      <c r="B51" s="3"/>
      <c r="C51" s="3"/>
      <c r="D51" s="3"/>
      <c r="E51" s="3"/>
      <c r="F51" s="21"/>
      <c r="G51" s="21"/>
      <c r="H51" s="21"/>
      <c r="I51" s="21">
        <f t="shared" si="3"/>
        <v>0</v>
      </c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6"/>
      <c r="AI51" s="26"/>
      <c r="AJ51" s="26"/>
      <c r="AK51" s="26"/>
      <c r="AL51" s="21"/>
      <c r="AM51" s="21"/>
      <c r="AN51" s="21"/>
      <c r="AO51" s="21"/>
      <c r="AP51" s="21"/>
      <c r="AQ51" s="21"/>
      <c r="AR51" s="21"/>
      <c r="AS51" s="21"/>
    </row>
    <row r="52" spans="1:45" s="45" customFormat="1" ht="15" customHeight="1">
      <c r="A52" s="27" t="s">
        <v>42</v>
      </c>
      <c r="B52" s="27"/>
      <c r="C52" s="27"/>
      <c r="D52" s="27"/>
      <c r="E52" s="27"/>
      <c r="F52" s="29">
        <f t="shared" ref="F52:AG52" si="33">SUM(F53:F55)</f>
        <v>48140000</v>
      </c>
      <c r="G52" s="29">
        <f t="shared" si="33"/>
        <v>1039698000</v>
      </c>
      <c r="H52" s="29">
        <f t="shared" si="33"/>
        <v>0</v>
      </c>
      <c r="I52" s="21">
        <f t="shared" si="3"/>
        <v>1087838000</v>
      </c>
      <c r="J52" s="29">
        <f t="shared" ref="J52:L52" si="34">SUM(J53:J55)</f>
        <v>45317000</v>
      </c>
      <c r="K52" s="29">
        <f t="shared" si="34"/>
        <v>1039698000</v>
      </c>
      <c r="L52" s="29">
        <f t="shared" si="34"/>
        <v>0</v>
      </c>
      <c r="M52" s="29">
        <f t="shared" si="33"/>
        <v>1085015000</v>
      </c>
      <c r="N52" s="29">
        <f t="shared" si="33"/>
        <v>0</v>
      </c>
      <c r="O52" s="29">
        <f t="shared" si="33"/>
        <v>-12209086</v>
      </c>
      <c r="P52" s="29">
        <f t="shared" si="33"/>
        <v>0</v>
      </c>
      <c r="Q52" s="29">
        <f t="shared" si="33"/>
        <v>-12209086</v>
      </c>
      <c r="R52" s="29">
        <f t="shared" ref="R52:T52" si="35">SUM(R53:R55)</f>
        <v>11384800.18</v>
      </c>
      <c r="S52" s="29">
        <f t="shared" si="35"/>
        <v>9184644.8000000007</v>
      </c>
      <c r="T52" s="29">
        <f t="shared" si="35"/>
        <v>0</v>
      </c>
      <c r="U52" s="29">
        <f t="shared" si="33"/>
        <v>20569444.98</v>
      </c>
      <c r="V52" s="29">
        <f t="shared" si="33"/>
        <v>0</v>
      </c>
      <c r="W52" s="29">
        <f t="shared" si="33"/>
        <v>0</v>
      </c>
      <c r="X52" s="29">
        <f t="shared" si="33"/>
        <v>0</v>
      </c>
      <c r="Y52" s="29">
        <f t="shared" si="33"/>
        <v>0</v>
      </c>
      <c r="Z52" s="29">
        <f t="shared" si="33"/>
        <v>11384800.18</v>
      </c>
      <c r="AA52" s="29">
        <f t="shared" si="33"/>
        <v>9184644.8000000007</v>
      </c>
      <c r="AB52" s="29">
        <f t="shared" si="33"/>
        <v>0</v>
      </c>
      <c r="AC52" s="29">
        <f t="shared" si="33"/>
        <v>20569444.98</v>
      </c>
      <c r="AD52" s="29">
        <f t="shared" si="33"/>
        <v>33932199.82</v>
      </c>
      <c r="AE52" s="29">
        <f t="shared" si="33"/>
        <v>1018304269.2</v>
      </c>
      <c r="AF52" s="29">
        <f t="shared" si="33"/>
        <v>0</v>
      </c>
      <c r="AG52" s="29">
        <f t="shared" si="33"/>
        <v>1052236469.02</v>
      </c>
      <c r="AH52" s="30">
        <f t="shared" si="31"/>
        <v>0.25122581327095789</v>
      </c>
      <c r="AI52" s="30">
        <f t="shared" si="31"/>
        <v>8.9389235006383742E-3</v>
      </c>
      <c r="AJ52" s="30" t="str">
        <f t="shared" si="31"/>
        <v xml:space="preserve"> </v>
      </c>
      <c r="AK52" s="30">
        <f t="shared" si="31"/>
        <v>1.9173500734448786E-2</v>
      </c>
      <c r="AL52" s="29">
        <f t="shared" ref="AL52:AS52" si="36">SUM(AL53:AL55)</f>
        <v>45317000</v>
      </c>
      <c r="AM52" s="29">
        <f t="shared" si="36"/>
        <v>1027488914</v>
      </c>
      <c r="AN52" s="29">
        <f t="shared" si="36"/>
        <v>0</v>
      </c>
      <c r="AO52" s="29">
        <f t="shared" si="36"/>
        <v>1072805914</v>
      </c>
      <c r="AP52" s="29">
        <f t="shared" si="36"/>
        <v>2823000</v>
      </c>
      <c r="AQ52" s="29">
        <f t="shared" si="36"/>
        <v>0</v>
      </c>
      <c r="AR52" s="29">
        <f t="shared" si="36"/>
        <v>0</v>
      </c>
      <c r="AS52" s="29">
        <f t="shared" si="36"/>
        <v>2823000</v>
      </c>
    </row>
    <row r="53" spans="1:45" ht="15" customHeight="1">
      <c r="A53" s="9" t="s">
        <v>47</v>
      </c>
      <c r="B53" s="9"/>
      <c r="C53" s="9"/>
      <c r="D53" s="9"/>
      <c r="E53" s="9"/>
      <c r="F53" s="21">
        <f>+'CY-FUR (REG)'!F58</f>
        <v>26417000</v>
      </c>
      <c r="G53" s="21">
        <f>+'CY-FUR (REG)'!G58</f>
        <v>22622000</v>
      </c>
      <c r="H53" s="21">
        <f>+'CY-FUR (REG)'!H58</f>
        <v>0</v>
      </c>
      <c r="I53" s="21">
        <f t="shared" si="3"/>
        <v>49039000</v>
      </c>
      <c r="J53" s="21">
        <f>+'CY-FUR (REG)'!J58</f>
        <v>23027000</v>
      </c>
      <c r="K53" s="21">
        <f>+'CY-FUR (REG)'!K58</f>
        <v>22622000</v>
      </c>
      <c r="L53" s="21">
        <f>+'CY-FUR (REG)'!L58</f>
        <v>0</v>
      </c>
      <c r="M53" s="21">
        <f t="shared" si="9"/>
        <v>45649000</v>
      </c>
      <c r="N53" s="21">
        <f>+'CY-FUR (REG)'!N58</f>
        <v>0</v>
      </c>
      <c r="O53" s="21">
        <f>+'CY-FUR (REG)'!O58</f>
        <v>0</v>
      </c>
      <c r="P53" s="21">
        <f>+'CY-FUR (REG)'!P58</f>
        <v>0</v>
      </c>
      <c r="Q53" s="21">
        <f t="shared" si="10"/>
        <v>0</v>
      </c>
      <c r="R53" s="21">
        <f>+'CY-FUR (REG)'!V58</f>
        <v>5804762.8799999999</v>
      </c>
      <c r="S53" s="21">
        <f>+'CY-FUR (REG)'!W58</f>
        <v>2283497.9</v>
      </c>
      <c r="T53" s="21">
        <f>+'CY-FUR (REG)'!X58</f>
        <v>0</v>
      </c>
      <c r="U53" s="21">
        <f t="shared" si="11"/>
        <v>8088260.7799999993</v>
      </c>
      <c r="V53" s="21">
        <f>+'CY-FUR (REG)'!Z58</f>
        <v>0</v>
      </c>
      <c r="W53" s="21">
        <f>+'CY-FUR (REG)'!AA58</f>
        <v>0</v>
      </c>
      <c r="X53" s="21">
        <f>+'CY-FUR (REG)'!AB58</f>
        <v>0</v>
      </c>
      <c r="Y53" s="21">
        <f t="shared" si="12"/>
        <v>0</v>
      </c>
      <c r="Z53" s="21">
        <f t="shared" si="13"/>
        <v>5804762.8799999999</v>
      </c>
      <c r="AA53" s="21">
        <f t="shared" si="13"/>
        <v>2283497.9</v>
      </c>
      <c r="AB53" s="21">
        <f t="shared" si="13"/>
        <v>0</v>
      </c>
      <c r="AC53" s="21">
        <f t="shared" si="14"/>
        <v>8088260.7799999993</v>
      </c>
      <c r="AD53" s="21">
        <f t="shared" si="15"/>
        <v>17222237.120000001</v>
      </c>
      <c r="AE53" s="21">
        <f t="shared" si="15"/>
        <v>20338502.100000001</v>
      </c>
      <c r="AF53" s="21">
        <f t="shared" si="15"/>
        <v>0</v>
      </c>
      <c r="AG53" s="21">
        <f t="shared" si="16"/>
        <v>37560739.219999999</v>
      </c>
      <c r="AH53" s="26">
        <f t="shared" si="31"/>
        <v>0.25208506883224041</v>
      </c>
      <c r="AI53" s="26">
        <f t="shared" si="31"/>
        <v>0.10094146848200866</v>
      </c>
      <c r="AJ53" s="26" t="str">
        <f t="shared" si="31"/>
        <v xml:space="preserve"> </v>
      </c>
      <c r="AK53" s="26">
        <f t="shared" si="31"/>
        <v>0.17718374509846874</v>
      </c>
      <c r="AL53" s="21">
        <f t="shared" si="21"/>
        <v>23027000</v>
      </c>
      <c r="AM53" s="21">
        <f t="shared" si="21"/>
        <v>22622000</v>
      </c>
      <c r="AN53" s="21">
        <f t="shared" si="21"/>
        <v>0</v>
      </c>
      <c r="AO53" s="21">
        <f t="shared" si="22"/>
        <v>45649000</v>
      </c>
      <c r="AP53" s="21">
        <f t="shared" ref="AP53:AR55" si="37">+F53-J53</f>
        <v>3390000</v>
      </c>
      <c r="AQ53" s="21">
        <f t="shared" si="37"/>
        <v>0</v>
      </c>
      <c r="AR53" s="21">
        <f t="shared" si="37"/>
        <v>0</v>
      </c>
      <c r="AS53" s="21">
        <f t="shared" si="24"/>
        <v>3390000</v>
      </c>
    </row>
    <row r="54" spans="1:45" ht="15" customHeight="1">
      <c r="A54" s="9" t="s">
        <v>48</v>
      </c>
      <c r="B54" s="9"/>
      <c r="C54" s="9"/>
      <c r="D54" s="9"/>
      <c r="E54" s="9"/>
      <c r="F54" s="21">
        <f>+'CY-FUR (REG)'!F59</f>
        <v>21723000</v>
      </c>
      <c r="G54" s="21">
        <f>+'CY-FUR (REG)'!G59</f>
        <v>17076000</v>
      </c>
      <c r="H54" s="21">
        <f>+'CY-FUR (REG)'!H59</f>
        <v>0</v>
      </c>
      <c r="I54" s="21">
        <f t="shared" si="3"/>
        <v>38799000</v>
      </c>
      <c r="J54" s="21">
        <f>+'CY-FUR (REG)'!J59</f>
        <v>22290000</v>
      </c>
      <c r="K54" s="21">
        <f>+'CY-FUR (REG)'!K59</f>
        <v>17076000</v>
      </c>
      <c r="L54" s="21">
        <f>+'CY-FUR (REG)'!L59</f>
        <v>0</v>
      </c>
      <c r="M54" s="21">
        <f t="shared" si="9"/>
        <v>39366000</v>
      </c>
      <c r="N54" s="21">
        <f>+'CY-FUR (REG)'!N59</f>
        <v>0</v>
      </c>
      <c r="O54" s="21">
        <f>+'CY-FUR (REG)'!O59</f>
        <v>0</v>
      </c>
      <c r="P54" s="21">
        <f>+'CY-FUR (REG)'!P59</f>
        <v>0</v>
      </c>
      <c r="Q54" s="21">
        <f t="shared" si="10"/>
        <v>0</v>
      </c>
      <c r="R54" s="21">
        <f>+'CY-FUR (REG)'!V59</f>
        <v>5580037.3000000007</v>
      </c>
      <c r="S54" s="21">
        <f>+'CY-FUR (REG)'!W59</f>
        <v>1298708.24</v>
      </c>
      <c r="T54" s="21">
        <f>+'CY-FUR (REG)'!X59</f>
        <v>0</v>
      </c>
      <c r="U54" s="21">
        <f t="shared" si="11"/>
        <v>6878745.540000001</v>
      </c>
      <c r="V54" s="21">
        <f>+'CY-FUR (REG)'!Z59</f>
        <v>0</v>
      </c>
      <c r="W54" s="21">
        <f>+'CY-FUR (REG)'!AA59</f>
        <v>0</v>
      </c>
      <c r="X54" s="21">
        <f>+'CY-FUR (REG)'!AB59</f>
        <v>0</v>
      </c>
      <c r="Y54" s="21">
        <f t="shared" si="12"/>
        <v>0</v>
      </c>
      <c r="Z54" s="21">
        <f t="shared" si="13"/>
        <v>5580037.3000000007</v>
      </c>
      <c r="AA54" s="21">
        <f t="shared" si="13"/>
        <v>1298708.24</v>
      </c>
      <c r="AB54" s="21">
        <f t="shared" si="13"/>
        <v>0</v>
      </c>
      <c r="AC54" s="21">
        <f t="shared" si="14"/>
        <v>6878745.540000001</v>
      </c>
      <c r="AD54" s="21">
        <f t="shared" si="15"/>
        <v>16709962.699999999</v>
      </c>
      <c r="AE54" s="21">
        <f t="shared" si="15"/>
        <v>15777291.76</v>
      </c>
      <c r="AF54" s="21">
        <f t="shared" si="15"/>
        <v>0</v>
      </c>
      <c r="AG54" s="21">
        <f t="shared" si="16"/>
        <v>32487254.460000001</v>
      </c>
      <c r="AH54" s="26">
        <f t="shared" si="31"/>
        <v>0.25033814715118891</v>
      </c>
      <c r="AI54" s="26">
        <f t="shared" si="31"/>
        <v>7.6054593581635049E-2</v>
      </c>
      <c r="AJ54" s="26" t="str">
        <f t="shared" si="31"/>
        <v xml:space="preserve"> </v>
      </c>
      <c r="AK54" s="26">
        <f t="shared" si="31"/>
        <v>0.17473823959762233</v>
      </c>
      <c r="AL54" s="21">
        <f t="shared" si="21"/>
        <v>22290000</v>
      </c>
      <c r="AM54" s="21">
        <f t="shared" si="21"/>
        <v>17076000</v>
      </c>
      <c r="AN54" s="21">
        <f t="shared" si="21"/>
        <v>0</v>
      </c>
      <c r="AO54" s="21">
        <f t="shared" si="22"/>
        <v>39366000</v>
      </c>
      <c r="AP54" s="21">
        <f t="shared" si="37"/>
        <v>-567000</v>
      </c>
      <c r="AQ54" s="21">
        <f t="shared" si="37"/>
        <v>0</v>
      </c>
      <c r="AR54" s="21">
        <f t="shared" si="37"/>
        <v>0</v>
      </c>
      <c r="AS54" s="21">
        <f t="shared" si="24"/>
        <v>-567000</v>
      </c>
    </row>
    <row r="55" spans="1:45" ht="15" customHeight="1">
      <c r="A55" s="10" t="s">
        <v>50</v>
      </c>
      <c r="B55" s="10"/>
      <c r="C55" s="10"/>
      <c r="D55" s="10"/>
      <c r="E55" s="10"/>
      <c r="F55" s="21">
        <f>+'CY-FUR (REG)'!F61</f>
        <v>0</v>
      </c>
      <c r="G55" s="21">
        <f>+'CY-FUR (REG)'!G61</f>
        <v>1000000000</v>
      </c>
      <c r="H55" s="21">
        <f>+'CY-FUR (REG)'!H61</f>
        <v>0</v>
      </c>
      <c r="I55" s="21">
        <f t="shared" si="3"/>
        <v>1000000000</v>
      </c>
      <c r="J55" s="21">
        <f>+'CY-FUR (REG)'!J61</f>
        <v>0</v>
      </c>
      <c r="K55" s="21">
        <f>+'CY-FUR (REG)'!K61</f>
        <v>1000000000</v>
      </c>
      <c r="L55" s="21">
        <f>+'CY-FUR (REG)'!L61</f>
        <v>0</v>
      </c>
      <c r="M55" s="21">
        <f t="shared" si="9"/>
        <v>1000000000</v>
      </c>
      <c r="N55" s="21">
        <f>+'CY-FUR (REG)'!N61</f>
        <v>0</v>
      </c>
      <c r="O55" s="21">
        <f>+'CY-FUR (REG)'!O61</f>
        <v>-12209086</v>
      </c>
      <c r="P55" s="21">
        <f>+'CY-FUR (REG)'!P61</f>
        <v>0</v>
      </c>
      <c r="Q55" s="21">
        <f t="shared" si="10"/>
        <v>-12209086</v>
      </c>
      <c r="R55" s="21">
        <f>+'CY-FUR (REG)'!V61</f>
        <v>0</v>
      </c>
      <c r="S55" s="21">
        <f>+'CY-FUR (REG)'!W61</f>
        <v>5602438.6600000001</v>
      </c>
      <c r="T55" s="21">
        <f>+'CY-FUR (REG)'!X61</f>
        <v>0</v>
      </c>
      <c r="U55" s="21">
        <f t="shared" si="11"/>
        <v>5602438.6600000001</v>
      </c>
      <c r="V55" s="21">
        <f>+'CY-FUR (REG)'!Z61</f>
        <v>0</v>
      </c>
      <c r="W55" s="21">
        <f>+'CY-FUR (REG)'!AA61</f>
        <v>0</v>
      </c>
      <c r="X55" s="21">
        <f>+'CY-FUR (REG)'!AB61</f>
        <v>0</v>
      </c>
      <c r="Y55" s="21">
        <f t="shared" si="12"/>
        <v>0</v>
      </c>
      <c r="Z55" s="21">
        <f t="shared" si="13"/>
        <v>0</v>
      </c>
      <c r="AA55" s="21">
        <f t="shared" si="13"/>
        <v>5602438.6600000001</v>
      </c>
      <c r="AB55" s="21">
        <f t="shared" si="13"/>
        <v>0</v>
      </c>
      <c r="AC55" s="21">
        <f t="shared" si="14"/>
        <v>5602438.6600000001</v>
      </c>
      <c r="AD55" s="21">
        <f t="shared" si="15"/>
        <v>0</v>
      </c>
      <c r="AE55" s="21">
        <f t="shared" si="15"/>
        <v>982188475.34000003</v>
      </c>
      <c r="AF55" s="21">
        <f t="shared" si="15"/>
        <v>0</v>
      </c>
      <c r="AG55" s="21">
        <f t="shared" si="16"/>
        <v>982188475.34000003</v>
      </c>
      <c r="AH55" s="26" t="str">
        <f t="shared" si="31"/>
        <v xml:space="preserve"> </v>
      </c>
      <c r="AI55" s="26">
        <f t="shared" si="31"/>
        <v>5.6716847468390461E-3</v>
      </c>
      <c r="AJ55" s="26" t="str">
        <f t="shared" si="31"/>
        <v xml:space="preserve"> </v>
      </c>
      <c r="AK55" s="26">
        <f t="shared" si="31"/>
        <v>5.6716847468390461E-3</v>
      </c>
      <c r="AL55" s="21">
        <f t="shared" si="21"/>
        <v>0</v>
      </c>
      <c r="AM55" s="21">
        <f t="shared" si="21"/>
        <v>987790914</v>
      </c>
      <c r="AN55" s="21">
        <f t="shared" si="21"/>
        <v>0</v>
      </c>
      <c r="AO55" s="21">
        <f t="shared" si="22"/>
        <v>987790914</v>
      </c>
      <c r="AP55" s="21">
        <f t="shared" si="37"/>
        <v>0</v>
      </c>
      <c r="AQ55" s="21">
        <f t="shared" si="37"/>
        <v>0</v>
      </c>
      <c r="AR55" s="21">
        <f t="shared" si="37"/>
        <v>0</v>
      </c>
      <c r="AS55" s="21">
        <f t="shared" si="24"/>
        <v>0</v>
      </c>
    </row>
    <row r="56" spans="1:45" ht="15" customHeight="1">
      <c r="A56" s="3"/>
      <c r="B56" s="3"/>
      <c r="C56" s="3"/>
      <c r="D56" s="3"/>
      <c r="E56" s="3"/>
      <c r="F56" s="21"/>
      <c r="G56" s="21"/>
      <c r="H56" s="21"/>
      <c r="I56" s="21">
        <f t="shared" si="3"/>
        <v>0</v>
      </c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6"/>
      <c r="AI56" s="26"/>
      <c r="AJ56" s="26"/>
      <c r="AK56" s="26"/>
      <c r="AL56" s="21"/>
      <c r="AM56" s="21"/>
      <c r="AN56" s="21"/>
      <c r="AO56" s="21"/>
      <c r="AP56" s="21"/>
      <c r="AQ56" s="21"/>
      <c r="AR56" s="21"/>
      <c r="AS56" s="21"/>
    </row>
    <row r="57" spans="1:45" s="45" customFormat="1" ht="15" customHeight="1">
      <c r="A57" s="27" t="s">
        <v>51</v>
      </c>
      <c r="B57" s="27"/>
      <c r="C57" s="27"/>
      <c r="D57" s="27"/>
      <c r="E57" s="27"/>
      <c r="F57" s="29">
        <f>SUM(F58:F78)+SUM(F98:F107)</f>
        <v>129281000</v>
      </c>
      <c r="G57" s="29">
        <f t="shared" ref="G57:AS57" si="38">SUM(G58:G78)+SUM(G98:G107)</f>
        <v>6218627000</v>
      </c>
      <c r="H57" s="29">
        <f t="shared" si="38"/>
        <v>7167527000</v>
      </c>
      <c r="I57" s="21">
        <f t="shared" si="3"/>
        <v>13515435000</v>
      </c>
      <c r="J57" s="29">
        <f t="shared" si="38"/>
        <v>111286000</v>
      </c>
      <c r="K57" s="29">
        <f t="shared" si="38"/>
        <v>7077434000</v>
      </c>
      <c r="L57" s="29">
        <f t="shared" si="38"/>
        <v>0</v>
      </c>
      <c r="M57" s="29">
        <f t="shared" si="38"/>
        <v>7188720000</v>
      </c>
      <c r="N57" s="29">
        <f t="shared" ref="N57:P57" si="39">SUM(N58:N78)+SUM(N98:N107)</f>
        <v>0</v>
      </c>
      <c r="O57" s="29">
        <f t="shared" si="39"/>
        <v>-150856692</v>
      </c>
      <c r="P57" s="29">
        <f t="shared" si="39"/>
        <v>0</v>
      </c>
      <c r="Q57" s="29">
        <f t="shared" si="38"/>
        <v>-150856692</v>
      </c>
      <c r="R57" s="29">
        <f t="shared" si="38"/>
        <v>28330265.710000005</v>
      </c>
      <c r="S57" s="29">
        <f t="shared" si="38"/>
        <v>526682236.19999999</v>
      </c>
      <c r="T57" s="29">
        <f t="shared" si="38"/>
        <v>0</v>
      </c>
      <c r="U57" s="29">
        <f t="shared" si="38"/>
        <v>555012501.90999997</v>
      </c>
      <c r="V57" s="29">
        <f t="shared" ref="V57:X57" si="40">SUM(V58:V78)+SUM(V98:V107)</f>
        <v>0</v>
      </c>
      <c r="W57" s="29">
        <f t="shared" si="40"/>
        <v>0</v>
      </c>
      <c r="X57" s="29">
        <f t="shared" si="40"/>
        <v>0</v>
      </c>
      <c r="Y57" s="29">
        <f t="shared" si="38"/>
        <v>0</v>
      </c>
      <c r="Z57" s="29">
        <f t="shared" si="38"/>
        <v>28330265.710000005</v>
      </c>
      <c r="AA57" s="29">
        <f t="shared" si="38"/>
        <v>526682236.19999999</v>
      </c>
      <c r="AB57" s="29">
        <f t="shared" si="38"/>
        <v>0</v>
      </c>
      <c r="AC57" s="29">
        <f t="shared" si="38"/>
        <v>555012501.90999997</v>
      </c>
      <c r="AD57" s="29">
        <f t="shared" si="38"/>
        <v>82955734.289999992</v>
      </c>
      <c r="AE57" s="29">
        <f t="shared" si="38"/>
        <v>6399895071.7999992</v>
      </c>
      <c r="AF57" s="29">
        <f t="shared" si="38"/>
        <v>0</v>
      </c>
      <c r="AG57" s="29">
        <f t="shared" si="38"/>
        <v>6482850806.0900002</v>
      </c>
      <c r="AH57" s="29">
        <f t="shared" si="38"/>
        <v>2.5053831709835759</v>
      </c>
      <c r="AI57" s="29">
        <f t="shared" si="38"/>
        <v>0.71784431590234554</v>
      </c>
      <c r="AJ57" s="29">
        <f t="shared" si="38"/>
        <v>0</v>
      </c>
      <c r="AK57" s="29">
        <f t="shared" si="38"/>
        <v>1.5510949230557536</v>
      </c>
      <c r="AL57" s="29">
        <f t="shared" si="38"/>
        <v>111286000</v>
      </c>
      <c r="AM57" s="29">
        <f t="shared" si="38"/>
        <v>6926577308</v>
      </c>
      <c r="AN57" s="29">
        <f t="shared" si="38"/>
        <v>0</v>
      </c>
      <c r="AO57" s="29">
        <f t="shared" si="38"/>
        <v>7037863308</v>
      </c>
      <c r="AP57" s="29">
        <f t="shared" si="38"/>
        <v>17995000</v>
      </c>
      <c r="AQ57" s="29">
        <f t="shared" si="38"/>
        <v>-858807000</v>
      </c>
      <c r="AR57" s="29">
        <f t="shared" si="38"/>
        <v>7167527000</v>
      </c>
      <c r="AS57" s="29">
        <f t="shared" si="38"/>
        <v>6326715000</v>
      </c>
    </row>
    <row r="58" spans="1:45" ht="15" customHeight="1">
      <c r="A58" s="9" t="s">
        <v>52</v>
      </c>
      <c r="B58" s="9"/>
      <c r="C58" s="9"/>
      <c r="D58" s="9"/>
      <c r="E58" s="9"/>
      <c r="F58" s="21">
        <f>+'CY-FUR (REG)'!F64</f>
        <v>13705000</v>
      </c>
      <c r="G58" s="21">
        <f>+'CY-FUR (REG)'!G64</f>
        <v>124078000</v>
      </c>
      <c r="H58" s="21">
        <f>+'CY-FUR (REG)'!H64</f>
        <v>0</v>
      </c>
      <c r="I58" s="21">
        <f t="shared" si="3"/>
        <v>137783000</v>
      </c>
      <c r="J58" s="21">
        <f>+'CY-FUR (REG)'!J64</f>
        <v>12870000</v>
      </c>
      <c r="K58" s="21">
        <f>+'CY-FUR (REG)'!K64</f>
        <v>124078000</v>
      </c>
      <c r="L58" s="21">
        <f>+'CY-FUR (REG)'!L64</f>
        <v>0</v>
      </c>
      <c r="M58" s="21">
        <f t="shared" si="9"/>
        <v>136948000</v>
      </c>
      <c r="N58" s="21">
        <f>+'CY-FUR (REG)'!N64</f>
        <v>0</v>
      </c>
      <c r="O58" s="21">
        <f>+'CY-FUR (REG)'!O64</f>
        <v>0</v>
      </c>
      <c r="P58" s="21">
        <f>+'CY-FUR (REG)'!P64</f>
        <v>0</v>
      </c>
      <c r="Q58" s="21">
        <f t="shared" si="10"/>
        <v>0</v>
      </c>
      <c r="R58" s="21">
        <f>+'CY-FUR (REG)'!V64</f>
        <v>3122148.14</v>
      </c>
      <c r="S58" s="21">
        <f>+'CY-FUR (REG)'!W64</f>
        <v>2340493.79</v>
      </c>
      <c r="T58" s="21">
        <f>+'CY-FUR (REG)'!X64</f>
        <v>0</v>
      </c>
      <c r="U58" s="21">
        <f t="shared" si="11"/>
        <v>5462641.9299999997</v>
      </c>
      <c r="V58" s="21">
        <f>+'CY-FUR (REG)'!Z64</f>
        <v>0</v>
      </c>
      <c r="W58" s="21">
        <f>+'CY-FUR (REG)'!AA64</f>
        <v>0</v>
      </c>
      <c r="X58" s="21">
        <f>+'CY-FUR (REG)'!AB64</f>
        <v>0</v>
      </c>
      <c r="Y58" s="21">
        <f t="shared" si="12"/>
        <v>0</v>
      </c>
      <c r="Z58" s="21">
        <f t="shared" si="13"/>
        <v>3122148.14</v>
      </c>
      <c r="AA58" s="21">
        <f t="shared" si="13"/>
        <v>2340493.79</v>
      </c>
      <c r="AB58" s="21">
        <f t="shared" si="13"/>
        <v>0</v>
      </c>
      <c r="AC58" s="21">
        <f t="shared" si="14"/>
        <v>5462641.9299999997</v>
      </c>
      <c r="AD58" s="21">
        <f t="shared" si="15"/>
        <v>9747851.8599999994</v>
      </c>
      <c r="AE58" s="21">
        <f t="shared" si="15"/>
        <v>121737506.20999999</v>
      </c>
      <c r="AF58" s="21">
        <f t="shared" si="15"/>
        <v>0</v>
      </c>
      <c r="AG58" s="21">
        <f t="shared" si="16"/>
        <v>131485358.06999999</v>
      </c>
      <c r="AH58" s="26">
        <f t="shared" si="31"/>
        <v>0.24259115306915308</v>
      </c>
      <c r="AI58" s="26">
        <f t="shared" si="31"/>
        <v>1.8863084430761297E-2</v>
      </c>
      <c r="AJ58" s="26" t="str">
        <f t="shared" si="31"/>
        <v xml:space="preserve"> </v>
      </c>
      <c r="AK58" s="26">
        <f t="shared" si="31"/>
        <v>3.9888438896515464E-2</v>
      </c>
      <c r="AL58" s="21">
        <f t="shared" si="21"/>
        <v>12870000</v>
      </c>
      <c r="AM58" s="21">
        <f t="shared" si="21"/>
        <v>124078000</v>
      </c>
      <c r="AN58" s="21">
        <f t="shared" si="21"/>
        <v>0</v>
      </c>
      <c r="AO58" s="21">
        <f t="shared" si="22"/>
        <v>136948000</v>
      </c>
      <c r="AP58" s="21">
        <f t="shared" ref="AP58:AP95" si="41">+F58-J58</f>
        <v>835000</v>
      </c>
      <c r="AQ58" s="21">
        <f t="shared" ref="AQ58:AQ95" si="42">+G58-K58</f>
        <v>0</v>
      </c>
      <c r="AR58" s="21">
        <f t="shared" ref="AR58:AR95" si="43">+H58-L58</f>
        <v>0</v>
      </c>
      <c r="AS58" s="21">
        <f t="shared" si="24"/>
        <v>835000</v>
      </c>
    </row>
    <row r="59" spans="1:45" ht="15" customHeight="1">
      <c r="A59" s="9" t="s">
        <v>53</v>
      </c>
      <c r="B59" s="9"/>
      <c r="C59" s="9"/>
      <c r="D59" s="9"/>
      <c r="E59" s="9"/>
      <c r="F59" s="21">
        <f>+'CY-FUR (REG)'!F65</f>
        <v>0</v>
      </c>
      <c r="G59" s="21">
        <f>+'CY-FUR (REG)'!G65</f>
        <v>0</v>
      </c>
      <c r="H59" s="21">
        <f>+'CY-FUR (REG)'!H65</f>
        <v>0</v>
      </c>
      <c r="I59" s="21">
        <f t="shared" si="3"/>
        <v>0</v>
      </c>
      <c r="J59" s="21">
        <f>+'CY-FUR (REG)'!J65</f>
        <v>0</v>
      </c>
      <c r="K59" s="21">
        <f>+'CY-FUR (REG)'!K65</f>
        <v>0</v>
      </c>
      <c r="L59" s="21">
        <f>+'CY-FUR (REG)'!L65</f>
        <v>0</v>
      </c>
      <c r="M59" s="21">
        <f t="shared" si="9"/>
        <v>0</v>
      </c>
      <c r="N59" s="21">
        <f>+'CY-FUR (REG)'!N65</f>
        <v>0</v>
      </c>
      <c r="O59" s="21">
        <f>+'CY-FUR (REG)'!O65</f>
        <v>0</v>
      </c>
      <c r="P59" s="21">
        <f>+'CY-FUR (REG)'!P65</f>
        <v>0</v>
      </c>
      <c r="Q59" s="21">
        <f t="shared" si="10"/>
        <v>0</v>
      </c>
      <c r="R59" s="21">
        <f>+'CY-FUR (REG)'!V65</f>
        <v>0</v>
      </c>
      <c r="S59" s="21">
        <f>+'CY-FUR (REG)'!W65</f>
        <v>0</v>
      </c>
      <c r="T59" s="21">
        <f>+'CY-FUR (REG)'!X65</f>
        <v>0</v>
      </c>
      <c r="U59" s="21">
        <f t="shared" si="11"/>
        <v>0</v>
      </c>
      <c r="V59" s="21">
        <f>+'CY-FUR (REG)'!Z65</f>
        <v>0</v>
      </c>
      <c r="W59" s="21">
        <f>+'CY-FUR (REG)'!AA65</f>
        <v>0</v>
      </c>
      <c r="X59" s="21">
        <f>+'CY-FUR (REG)'!AB65</f>
        <v>0</v>
      </c>
      <c r="Y59" s="21">
        <f t="shared" si="12"/>
        <v>0</v>
      </c>
      <c r="Z59" s="21">
        <f t="shared" si="13"/>
        <v>0</v>
      </c>
      <c r="AA59" s="21">
        <f t="shared" si="13"/>
        <v>0</v>
      </c>
      <c r="AB59" s="21">
        <f t="shared" si="13"/>
        <v>0</v>
      </c>
      <c r="AC59" s="21">
        <f t="shared" si="14"/>
        <v>0</v>
      </c>
      <c r="AD59" s="21">
        <f t="shared" si="15"/>
        <v>0</v>
      </c>
      <c r="AE59" s="21">
        <f t="shared" si="15"/>
        <v>0</v>
      </c>
      <c r="AF59" s="21">
        <f t="shared" si="15"/>
        <v>0</v>
      </c>
      <c r="AG59" s="21">
        <f t="shared" si="16"/>
        <v>0</v>
      </c>
      <c r="AH59" s="26" t="str">
        <f t="shared" si="31"/>
        <v xml:space="preserve"> </v>
      </c>
      <c r="AI59" s="26" t="str">
        <f t="shared" si="31"/>
        <v xml:space="preserve"> </v>
      </c>
      <c r="AJ59" s="26" t="str">
        <f t="shared" si="31"/>
        <v xml:space="preserve"> </v>
      </c>
      <c r="AK59" s="26" t="str">
        <f t="shared" si="31"/>
        <v xml:space="preserve"> </v>
      </c>
      <c r="AL59" s="21">
        <f t="shared" si="21"/>
        <v>0</v>
      </c>
      <c r="AM59" s="21">
        <f t="shared" si="21"/>
        <v>0</v>
      </c>
      <c r="AN59" s="21">
        <f t="shared" si="21"/>
        <v>0</v>
      </c>
      <c r="AO59" s="21">
        <f t="shared" si="22"/>
        <v>0</v>
      </c>
      <c r="AP59" s="21">
        <f t="shared" si="41"/>
        <v>0</v>
      </c>
      <c r="AQ59" s="21">
        <f t="shared" si="42"/>
        <v>0</v>
      </c>
      <c r="AR59" s="21">
        <f t="shared" si="43"/>
        <v>0</v>
      </c>
      <c r="AS59" s="21">
        <f t="shared" si="24"/>
        <v>0</v>
      </c>
    </row>
    <row r="60" spans="1:45" ht="15" customHeight="1">
      <c r="A60" s="10" t="s">
        <v>54</v>
      </c>
      <c r="B60" s="10"/>
      <c r="C60" s="10"/>
      <c r="D60" s="10"/>
      <c r="E60" s="10"/>
      <c r="F60" s="21">
        <f>+'CY-FUR (REG)'!F66</f>
        <v>40761000</v>
      </c>
      <c r="G60" s="21">
        <f>+'CY-FUR (REG)'!G66</f>
        <v>77036000</v>
      </c>
      <c r="H60" s="21">
        <f>+'CY-FUR (REG)'!H66</f>
        <v>0</v>
      </c>
      <c r="I60" s="21">
        <f t="shared" si="3"/>
        <v>117797000</v>
      </c>
      <c r="J60" s="21">
        <f>+'CY-FUR (REG)'!J66</f>
        <v>35153000</v>
      </c>
      <c r="K60" s="21">
        <f>+'CY-FUR (REG)'!K66</f>
        <v>47036000</v>
      </c>
      <c r="L60" s="21">
        <f>+'CY-FUR (REG)'!L66</f>
        <v>0</v>
      </c>
      <c r="M60" s="21">
        <f t="shared" si="9"/>
        <v>82189000</v>
      </c>
      <c r="N60" s="21">
        <f>+'CY-FUR (REG)'!N66</f>
        <v>0</v>
      </c>
      <c r="O60" s="21">
        <f>+'CY-FUR (REG)'!O66</f>
        <v>0</v>
      </c>
      <c r="P60" s="21">
        <f>+'CY-FUR (REG)'!P66</f>
        <v>0</v>
      </c>
      <c r="Q60" s="21">
        <f t="shared" si="10"/>
        <v>0</v>
      </c>
      <c r="R60" s="21">
        <f>+'CY-FUR (REG)'!V66</f>
        <v>8973067.8200000003</v>
      </c>
      <c r="S60" s="21">
        <f>+'CY-FUR (REG)'!W66</f>
        <v>2125973.35</v>
      </c>
      <c r="T60" s="21">
        <f>+'CY-FUR (REG)'!X66</f>
        <v>0</v>
      </c>
      <c r="U60" s="21">
        <f t="shared" si="11"/>
        <v>11099041.17</v>
      </c>
      <c r="V60" s="21">
        <f>+'CY-FUR (REG)'!Z66</f>
        <v>0</v>
      </c>
      <c r="W60" s="21">
        <f>+'CY-FUR (REG)'!AA66</f>
        <v>0</v>
      </c>
      <c r="X60" s="21">
        <f>+'CY-FUR (REG)'!AB66</f>
        <v>0</v>
      </c>
      <c r="Y60" s="21">
        <f t="shared" si="12"/>
        <v>0</v>
      </c>
      <c r="Z60" s="21">
        <f t="shared" si="13"/>
        <v>8973067.8200000003</v>
      </c>
      <c r="AA60" s="21">
        <f t="shared" si="13"/>
        <v>2125973.35</v>
      </c>
      <c r="AB60" s="21">
        <f t="shared" si="13"/>
        <v>0</v>
      </c>
      <c r="AC60" s="21">
        <f t="shared" si="14"/>
        <v>11099041.17</v>
      </c>
      <c r="AD60" s="21">
        <f t="shared" si="15"/>
        <v>26179932.18</v>
      </c>
      <c r="AE60" s="21">
        <f t="shared" si="15"/>
        <v>44910026.649999999</v>
      </c>
      <c r="AF60" s="21">
        <f t="shared" si="15"/>
        <v>0</v>
      </c>
      <c r="AG60" s="21">
        <f t="shared" si="16"/>
        <v>71089958.829999998</v>
      </c>
      <c r="AH60" s="26">
        <f t="shared" si="31"/>
        <v>0.25525752624242598</v>
      </c>
      <c r="AI60" s="26">
        <f t="shared" si="31"/>
        <v>4.5198855132239139E-2</v>
      </c>
      <c r="AJ60" s="26" t="str">
        <f t="shared" si="31"/>
        <v xml:space="preserve"> </v>
      </c>
      <c r="AK60" s="26">
        <f t="shared" si="31"/>
        <v>0.13504290318655782</v>
      </c>
      <c r="AL60" s="21">
        <f t="shared" si="21"/>
        <v>35153000</v>
      </c>
      <c r="AM60" s="21">
        <f t="shared" si="21"/>
        <v>47036000</v>
      </c>
      <c r="AN60" s="21">
        <f t="shared" si="21"/>
        <v>0</v>
      </c>
      <c r="AO60" s="21">
        <f t="shared" si="22"/>
        <v>82189000</v>
      </c>
      <c r="AP60" s="21">
        <f t="shared" si="41"/>
        <v>5608000</v>
      </c>
      <c r="AQ60" s="21">
        <f t="shared" si="42"/>
        <v>30000000</v>
      </c>
      <c r="AR60" s="21">
        <f t="shared" si="43"/>
        <v>0</v>
      </c>
      <c r="AS60" s="21">
        <f t="shared" si="24"/>
        <v>35608000</v>
      </c>
    </row>
    <row r="61" spans="1:45" ht="15" customHeight="1">
      <c r="A61" s="9" t="s">
        <v>55</v>
      </c>
      <c r="B61" s="9"/>
      <c r="C61" s="9"/>
      <c r="D61" s="9"/>
      <c r="E61" s="9"/>
      <c r="F61" s="21">
        <f>+'CY-FUR (REG)'!F67</f>
        <v>0</v>
      </c>
      <c r="G61" s="21">
        <f>+'CY-FUR (REG)'!G67</f>
        <v>0</v>
      </c>
      <c r="H61" s="21">
        <f>+'CY-FUR (REG)'!H67</f>
        <v>0</v>
      </c>
      <c r="I61" s="21">
        <f t="shared" si="3"/>
        <v>0</v>
      </c>
      <c r="J61" s="21">
        <f>+'CY-FUR (REG)'!J67</f>
        <v>0</v>
      </c>
      <c r="K61" s="21">
        <f>+'CY-FUR (REG)'!K67</f>
        <v>0</v>
      </c>
      <c r="L61" s="21">
        <f>+'CY-FUR (REG)'!L67</f>
        <v>0</v>
      </c>
      <c r="M61" s="21">
        <f t="shared" si="9"/>
        <v>0</v>
      </c>
      <c r="N61" s="21">
        <f>+'CY-FUR (REG)'!N67</f>
        <v>0</v>
      </c>
      <c r="O61" s="21">
        <f>+'CY-FUR (REG)'!O67</f>
        <v>0</v>
      </c>
      <c r="P61" s="21">
        <f>+'CY-FUR (REG)'!P67</f>
        <v>0</v>
      </c>
      <c r="Q61" s="21">
        <f t="shared" si="10"/>
        <v>0</v>
      </c>
      <c r="R61" s="21">
        <f>+'CY-FUR (REG)'!V67</f>
        <v>0</v>
      </c>
      <c r="S61" s="21">
        <f>+'CY-FUR (REG)'!W67</f>
        <v>0</v>
      </c>
      <c r="T61" s="21">
        <f>+'CY-FUR (REG)'!X67</f>
        <v>0</v>
      </c>
      <c r="U61" s="21">
        <f t="shared" si="11"/>
        <v>0</v>
      </c>
      <c r="V61" s="21">
        <f>+'CY-FUR (REG)'!Z67</f>
        <v>0</v>
      </c>
      <c r="W61" s="21">
        <f>+'CY-FUR (REG)'!AA67</f>
        <v>0</v>
      </c>
      <c r="X61" s="21">
        <f>+'CY-FUR (REG)'!AB67</f>
        <v>0</v>
      </c>
      <c r="Y61" s="21">
        <f t="shared" si="12"/>
        <v>0</v>
      </c>
      <c r="Z61" s="21">
        <f t="shared" si="13"/>
        <v>0</v>
      </c>
      <c r="AA61" s="21">
        <f t="shared" si="13"/>
        <v>0</v>
      </c>
      <c r="AB61" s="21">
        <f t="shared" si="13"/>
        <v>0</v>
      </c>
      <c r="AC61" s="21">
        <f t="shared" si="14"/>
        <v>0</v>
      </c>
      <c r="AD61" s="21">
        <f t="shared" si="15"/>
        <v>0</v>
      </c>
      <c r="AE61" s="21">
        <f t="shared" si="15"/>
        <v>0</v>
      </c>
      <c r="AF61" s="21">
        <f t="shared" si="15"/>
        <v>0</v>
      </c>
      <c r="AG61" s="21">
        <f t="shared" si="16"/>
        <v>0</v>
      </c>
      <c r="AH61" s="26" t="str">
        <f t="shared" si="31"/>
        <v xml:space="preserve"> </v>
      </c>
      <c r="AI61" s="26" t="str">
        <f t="shared" si="31"/>
        <v xml:space="preserve"> </v>
      </c>
      <c r="AJ61" s="26" t="str">
        <f t="shared" si="31"/>
        <v xml:space="preserve"> </v>
      </c>
      <c r="AK61" s="26" t="str">
        <f t="shared" si="31"/>
        <v xml:space="preserve"> </v>
      </c>
      <c r="AL61" s="21">
        <f t="shared" si="21"/>
        <v>0</v>
      </c>
      <c r="AM61" s="21">
        <f t="shared" si="21"/>
        <v>0</v>
      </c>
      <c r="AN61" s="21">
        <f t="shared" si="21"/>
        <v>0</v>
      </c>
      <c r="AO61" s="21">
        <f t="shared" si="22"/>
        <v>0</v>
      </c>
      <c r="AP61" s="21">
        <f t="shared" si="41"/>
        <v>0</v>
      </c>
      <c r="AQ61" s="21">
        <f t="shared" si="42"/>
        <v>0</v>
      </c>
      <c r="AR61" s="21">
        <f t="shared" si="43"/>
        <v>0</v>
      </c>
      <c r="AS61" s="21">
        <f t="shared" si="24"/>
        <v>0</v>
      </c>
    </row>
    <row r="62" spans="1:45" ht="15" customHeight="1">
      <c r="A62" s="10" t="s">
        <v>56</v>
      </c>
      <c r="B62" s="10"/>
      <c r="C62" s="10"/>
      <c r="D62" s="10"/>
      <c r="E62" s="10"/>
      <c r="F62" s="21">
        <f>+'CY-FUR (REG)'!F68</f>
        <v>0</v>
      </c>
      <c r="G62" s="21">
        <f>+'CY-FUR (REG)'!G68</f>
        <v>594926000</v>
      </c>
      <c r="H62" s="21">
        <f>+'CY-FUR (REG)'!H68</f>
        <v>0</v>
      </c>
      <c r="I62" s="21">
        <f t="shared" si="3"/>
        <v>594926000</v>
      </c>
      <c r="J62" s="21">
        <f>+'CY-FUR (REG)'!J68</f>
        <v>0</v>
      </c>
      <c r="K62" s="21">
        <f>+'CY-FUR (REG)'!K68</f>
        <v>594926000</v>
      </c>
      <c r="L62" s="21">
        <f>+'CY-FUR (REG)'!L68</f>
        <v>0</v>
      </c>
      <c r="M62" s="21">
        <f t="shared" si="9"/>
        <v>594926000</v>
      </c>
      <c r="N62" s="21">
        <f>+'CY-FUR (REG)'!N68</f>
        <v>0</v>
      </c>
      <c r="O62" s="21">
        <f>+'CY-FUR (REG)'!O68</f>
        <v>-7256832</v>
      </c>
      <c r="P62" s="21">
        <f>+'CY-FUR (REG)'!P68</f>
        <v>0</v>
      </c>
      <c r="Q62" s="21">
        <f t="shared" si="10"/>
        <v>-7256832</v>
      </c>
      <c r="R62" s="21">
        <f>+'CY-FUR (REG)'!V68</f>
        <v>0</v>
      </c>
      <c r="S62" s="21">
        <f>+'CY-FUR (REG)'!W68</f>
        <v>42925073.549999997</v>
      </c>
      <c r="T62" s="21">
        <f>+'CY-FUR (REG)'!X68</f>
        <v>0</v>
      </c>
      <c r="U62" s="21">
        <f t="shared" si="11"/>
        <v>42925073.549999997</v>
      </c>
      <c r="V62" s="21">
        <f>+'CY-FUR (REG)'!Z68</f>
        <v>0</v>
      </c>
      <c r="W62" s="21">
        <f>+'CY-FUR (REG)'!AA68</f>
        <v>0</v>
      </c>
      <c r="X62" s="21">
        <f>+'CY-FUR (REG)'!AB68</f>
        <v>0</v>
      </c>
      <c r="Y62" s="21">
        <f t="shared" si="12"/>
        <v>0</v>
      </c>
      <c r="Z62" s="21">
        <f t="shared" si="13"/>
        <v>0</v>
      </c>
      <c r="AA62" s="21">
        <f t="shared" si="13"/>
        <v>42925073.549999997</v>
      </c>
      <c r="AB62" s="21">
        <f t="shared" si="13"/>
        <v>0</v>
      </c>
      <c r="AC62" s="21">
        <f t="shared" si="14"/>
        <v>42925073.549999997</v>
      </c>
      <c r="AD62" s="21">
        <f t="shared" si="15"/>
        <v>0</v>
      </c>
      <c r="AE62" s="21">
        <f t="shared" si="15"/>
        <v>544744094.45000005</v>
      </c>
      <c r="AF62" s="21">
        <f t="shared" si="15"/>
        <v>0</v>
      </c>
      <c r="AG62" s="21">
        <f t="shared" si="16"/>
        <v>544744094.45000005</v>
      </c>
      <c r="AH62" s="26" t="str">
        <f t="shared" si="31"/>
        <v xml:space="preserve"> </v>
      </c>
      <c r="AI62" s="26">
        <f t="shared" si="31"/>
        <v>7.3042922595524015E-2</v>
      </c>
      <c r="AJ62" s="26" t="str">
        <f t="shared" si="31"/>
        <v xml:space="preserve"> </v>
      </c>
      <c r="AK62" s="26">
        <f t="shared" si="31"/>
        <v>7.3042922595524015E-2</v>
      </c>
      <c r="AL62" s="21">
        <f t="shared" si="21"/>
        <v>0</v>
      </c>
      <c r="AM62" s="21">
        <f t="shared" si="21"/>
        <v>587669168</v>
      </c>
      <c r="AN62" s="21">
        <f t="shared" si="21"/>
        <v>0</v>
      </c>
      <c r="AO62" s="21">
        <f t="shared" si="22"/>
        <v>587669168</v>
      </c>
      <c r="AP62" s="21">
        <f t="shared" si="41"/>
        <v>0</v>
      </c>
      <c r="AQ62" s="21">
        <f t="shared" si="42"/>
        <v>0</v>
      </c>
      <c r="AR62" s="21">
        <f t="shared" si="43"/>
        <v>0</v>
      </c>
      <c r="AS62" s="21">
        <f t="shared" si="24"/>
        <v>0</v>
      </c>
    </row>
    <row r="63" spans="1:45" ht="15" customHeight="1">
      <c r="A63" s="10" t="s">
        <v>57</v>
      </c>
      <c r="B63" s="10"/>
      <c r="C63" s="10"/>
      <c r="D63" s="10"/>
      <c r="E63" s="10"/>
      <c r="F63" s="21">
        <f>+'CY-FUR (REG)'!F69</f>
        <v>0</v>
      </c>
      <c r="G63" s="21">
        <f>+'CY-FUR (REG)'!G69</f>
        <v>75000000</v>
      </c>
      <c r="H63" s="21">
        <f>+'CY-FUR (REG)'!H69</f>
        <v>0</v>
      </c>
      <c r="I63" s="21">
        <f t="shared" si="3"/>
        <v>75000000</v>
      </c>
      <c r="J63" s="21">
        <f>+'CY-FUR (REG)'!J69</f>
        <v>0</v>
      </c>
      <c r="K63" s="21">
        <f>+'CY-FUR (REG)'!K69</f>
        <v>72000000</v>
      </c>
      <c r="L63" s="21">
        <f>+'CY-FUR (REG)'!L69</f>
        <v>0</v>
      </c>
      <c r="M63" s="21">
        <f t="shared" si="9"/>
        <v>72000000</v>
      </c>
      <c r="N63" s="21">
        <f>+'CY-FUR (REG)'!N69</f>
        <v>0</v>
      </c>
      <c r="O63" s="21">
        <f>+'CY-FUR (REG)'!O69</f>
        <v>-215000</v>
      </c>
      <c r="P63" s="21">
        <f>+'CY-FUR (REG)'!P69</f>
        <v>0</v>
      </c>
      <c r="Q63" s="21">
        <f t="shared" si="10"/>
        <v>-215000</v>
      </c>
      <c r="R63" s="21">
        <f>+'CY-FUR (REG)'!V69</f>
        <v>0</v>
      </c>
      <c r="S63" s="21">
        <f>+'CY-FUR (REG)'!W69</f>
        <v>34409</v>
      </c>
      <c r="T63" s="21">
        <f>+'CY-FUR (REG)'!X69</f>
        <v>0</v>
      </c>
      <c r="U63" s="21">
        <f t="shared" si="11"/>
        <v>34409</v>
      </c>
      <c r="V63" s="21">
        <f>+'CY-FUR (REG)'!Z69</f>
        <v>0</v>
      </c>
      <c r="W63" s="21">
        <f>+'CY-FUR (REG)'!AA69</f>
        <v>0</v>
      </c>
      <c r="X63" s="21">
        <f>+'CY-FUR (REG)'!AB69</f>
        <v>0</v>
      </c>
      <c r="Y63" s="21">
        <f t="shared" si="12"/>
        <v>0</v>
      </c>
      <c r="Z63" s="21">
        <f t="shared" si="13"/>
        <v>0</v>
      </c>
      <c r="AA63" s="21">
        <f t="shared" si="13"/>
        <v>34409</v>
      </c>
      <c r="AB63" s="21">
        <f t="shared" si="13"/>
        <v>0</v>
      </c>
      <c r="AC63" s="21">
        <f t="shared" si="14"/>
        <v>34409</v>
      </c>
      <c r="AD63" s="21">
        <f t="shared" si="15"/>
        <v>0</v>
      </c>
      <c r="AE63" s="21">
        <f t="shared" si="15"/>
        <v>71750591</v>
      </c>
      <c r="AF63" s="21">
        <f t="shared" si="15"/>
        <v>0</v>
      </c>
      <c r="AG63" s="21">
        <f t="shared" si="16"/>
        <v>71750591</v>
      </c>
      <c r="AH63" s="26" t="str">
        <f t="shared" si="31"/>
        <v xml:space="preserve"> </v>
      </c>
      <c r="AI63" s="26">
        <f t="shared" si="31"/>
        <v>4.7933412272758931E-4</v>
      </c>
      <c r="AJ63" s="26" t="str">
        <f t="shared" si="31"/>
        <v xml:space="preserve"> </v>
      </c>
      <c r="AK63" s="26">
        <f t="shared" si="31"/>
        <v>4.7933412272758931E-4</v>
      </c>
      <c r="AL63" s="21">
        <f t="shared" si="21"/>
        <v>0</v>
      </c>
      <c r="AM63" s="21">
        <f t="shared" si="21"/>
        <v>71785000</v>
      </c>
      <c r="AN63" s="21">
        <f t="shared" si="21"/>
        <v>0</v>
      </c>
      <c r="AO63" s="21">
        <f t="shared" si="22"/>
        <v>71785000</v>
      </c>
      <c r="AP63" s="21">
        <f t="shared" si="41"/>
        <v>0</v>
      </c>
      <c r="AQ63" s="21">
        <f t="shared" si="42"/>
        <v>3000000</v>
      </c>
      <c r="AR63" s="21">
        <f t="shared" si="43"/>
        <v>0</v>
      </c>
      <c r="AS63" s="21">
        <f t="shared" si="24"/>
        <v>3000000</v>
      </c>
    </row>
    <row r="64" spans="1:45" ht="15" customHeight="1">
      <c r="A64" s="9" t="s">
        <v>58</v>
      </c>
      <c r="B64" s="9"/>
      <c r="C64" s="9"/>
      <c r="D64" s="9"/>
      <c r="E64" s="9"/>
      <c r="F64" s="21">
        <f>+'CY-FUR (REG)'!F70</f>
        <v>0</v>
      </c>
      <c r="G64" s="21">
        <f>+'CY-FUR (REG)'!G70</f>
        <v>0</v>
      </c>
      <c r="H64" s="21">
        <f>+'CY-FUR (REG)'!H70</f>
        <v>0</v>
      </c>
      <c r="I64" s="21">
        <f t="shared" si="3"/>
        <v>0</v>
      </c>
      <c r="J64" s="21">
        <f>+'CY-FUR (REG)'!J70</f>
        <v>0</v>
      </c>
      <c r="K64" s="21">
        <f>+'CY-FUR (REG)'!K70</f>
        <v>0</v>
      </c>
      <c r="L64" s="21">
        <f>+'CY-FUR (REG)'!L70</f>
        <v>0</v>
      </c>
      <c r="M64" s="21">
        <f t="shared" si="9"/>
        <v>0</v>
      </c>
      <c r="N64" s="21">
        <f>+'CY-FUR (REG)'!N70</f>
        <v>0</v>
      </c>
      <c r="O64" s="21">
        <f>+'CY-FUR (REG)'!O70</f>
        <v>0</v>
      </c>
      <c r="P64" s="21">
        <f>+'CY-FUR (REG)'!P70</f>
        <v>0</v>
      </c>
      <c r="Q64" s="21">
        <f t="shared" si="10"/>
        <v>0</v>
      </c>
      <c r="R64" s="21">
        <f>+'CY-FUR (REG)'!V70</f>
        <v>0</v>
      </c>
      <c r="S64" s="21">
        <f>+'CY-FUR (REG)'!W70</f>
        <v>0</v>
      </c>
      <c r="T64" s="21">
        <f>+'CY-FUR (REG)'!X70</f>
        <v>0</v>
      </c>
      <c r="U64" s="21">
        <f t="shared" si="11"/>
        <v>0</v>
      </c>
      <c r="V64" s="21">
        <f>+'CY-FUR (REG)'!Z70</f>
        <v>0</v>
      </c>
      <c r="W64" s="21">
        <f>+'CY-FUR (REG)'!AA70</f>
        <v>0</v>
      </c>
      <c r="X64" s="21">
        <f>+'CY-FUR (REG)'!AB70</f>
        <v>0</v>
      </c>
      <c r="Y64" s="21">
        <f t="shared" si="12"/>
        <v>0</v>
      </c>
      <c r="Z64" s="21">
        <f t="shared" si="13"/>
        <v>0</v>
      </c>
      <c r="AA64" s="21">
        <f t="shared" si="13"/>
        <v>0</v>
      </c>
      <c r="AB64" s="21">
        <f t="shared" si="13"/>
        <v>0</v>
      </c>
      <c r="AC64" s="21">
        <f t="shared" si="14"/>
        <v>0</v>
      </c>
      <c r="AD64" s="21">
        <f t="shared" si="15"/>
        <v>0</v>
      </c>
      <c r="AE64" s="21">
        <f t="shared" si="15"/>
        <v>0</v>
      </c>
      <c r="AF64" s="21">
        <f t="shared" si="15"/>
        <v>0</v>
      </c>
      <c r="AG64" s="21">
        <f t="shared" si="16"/>
        <v>0</v>
      </c>
      <c r="AH64" s="26" t="str">
        <f t="shared" si="31"/>
        <v xml:space="preserve"> </v>
      </c>
      <c r="AI64" s="26" t="str">
        <f t="shared" si="31"/>
        <v xml:space="preserve"> </v>
      </c>
      <c r="AJ64" s="26" t="str">
        <f t="shared" si="31"/>
        <v xml:space="preserve"> </v>
      </c>
      <c r="AK64" s="26" t="str">
        <f t="shared" si="31"/>
        <v xml:space="preserve"> </v>
      </c>
      <c r="AL64" s="21">
        <f t="shared" si="21"/>
        <v>0</v>
      </c>
      <c r="AM64" s="21">
        <f t="shared" si="21"/>
        <v>0</v>
      </c>
      <c r="AN64" s="21">
        <f t="shared" si="21"/>
        <v>0</v>
      </c>
      <c r="AO64" s="21">
        <f t="shared" si="22"/>
        <v>0</v>
      </c>
      <c r="AP64" s="21">
        <f t="shared" si="41"/>
        <v>0</v>
      </c>
      <c r="AQ64" s="21">
        <f t="shared" si="42"/>
        <v>0</v>
      </c>
      <c r="AR64" s="21">
        <f t="shared" si="43"/>
        <v>0</v>
      </c>
      <c r="AS64" s="21">
        <f t="shared" si="24"/>
        <v>0</v>
      </c>
    </row>
    <row r="65" spans="1:45" ht="15" customHeight="1">
      <c r="A65" s="9" t="s">
        <v>59</v>
      </c>
      <c r="B65" s="9"/>
      <c r="C65" s="9"/>
      <c r="D65" s="9"/>
      <c r="E65" s="9"/>
      <c r="F65" s="21">
        <f>+'CY-FUR (REG)'!F71</f>
        <v>0</v>
      </c>
      <c r="G65" s="21">
        <f>+'CY-FUR (REG)'!G71</f>
        <v>0</v>
      </c>
      <c r="H65" s="21">
        <f>+'CY-FUR (REG)'!H71</f>
        <v>0</v>
      </c>
      <c r="I65" s="21">
        <f t="shared" si="3"/>
        <v>0</v>
      </c>
      <c r="J65" s="21">
        <f>+'CY-FUR (REG)'!J71</f>
        <v>0</v>
      </c>
      <c r="K65" s="21">
        <f>+'CY-FUR (REG)'!K71</f>
        <v>0</v>
      </c>
      <c r="L65" s="21">
        <f>+'CY-FUR (REG)'!L71</f>
        <v>0</v>
      </c>
      <c r="M65" s="21">
        <f t="shared" si="9"/>
        <v>0</v>
      </c>
      <c r="N65" s="21">
        <f>+'CY-FUR (REG)'!N71</f>
        <v>0</v>
      </c>
      <c r="O65" s="21">
        <f>+'CY-FUR (REG)'!O71</f>
        <v>0</v>
      </c>
      <c r="P65" s="21">
        <f>+'CY-FUR (REG)'!P71</f>
        <v>0</v>
      </c>
      <c r="Q65" s="21">
        <f t="shared" si="10"/>
        <v>0</v>
      </c>
      <c r="R65" s="21">
        <f>+'CY-FUR (REG)'!V71</f>
        <v>0</v>
      </c>
      <c r="S65" s="21">
        <f>+'CY-FUR (REG)'!W71</f>
        <v>0</v>
      </c>
      <c r="T65" s="21">
        <f>+'CY-FUR (REG)'!X71</f>
        <v>0</v>
      </c>
      <c r="U65" s="21">
        <f t="shared" si="11"/>
        <v>0</v>
      </c>
      <c r="V65" s="21">
        <f>+'CY-FUR (REG)'!Z71</f>
        <v>0</v>
      </c>
      <c r="W65" s="21">
        <f>+'CY-FUR (REG)'!AA71</f>
        <v>0</v>
      </c>
      <c r="X65" s="21">
        <f>+'CY-FUR (REG)'!AB71</f>
        <v>0</v>
      </c>
      <c r="Y65" s="21">
        <f t="shared" si="12"/>
        <v>0</v>
      </c>
      <c r="Z65" s="21">
        <f t="shared" si="13"/>
        <v>0</v>
      </c>
      <c r="AA65" s="21">
        <f t="shared" si="13"/>
        <v>0</v>
      </c>
      <c r="AB65" s="21">
        <f t="shared" si="13"/>
        <v>0</v>
      </c>
      <c r="AC65" s="21">
        <f t="shared" si="14"/>
        <v>0</v>
      </c>
      <c r="AD65" s="21">
        <f t="shared" si="15"/>
        <v>0</v>
      </c>
      <c r="AE65" s="21">
        <f t="shared" si="15"/>
        <v>0</v>
      </c>
      <c r="AF65" s="21">
        <f t="shared" si="15"/>
        <v>0</v>
      </c>
      <c r="AG65" s="21">
        <f t="shared" si="16"/>
        <v>0</v>
      </c>
      <c r="AH65" s="26" t="str">
        <f t="shared" si="31"/>
        <v xml:space="preserve"> </v>
      </c>
      <c r="AI65" s="26" t="str">
        <f t="shared" si="31"/>
        <v xml:space="preserve"> </v>
      </c>
      <c r="AJ65" s="26" t="str">
        <f t="shared" si="31"/>
        <v xml:space="preserve"> </v>
      </c>
      <c r="AK65" s="26" t="str">
        <f t="shared" si="31"/>
        <v xml:space="preserve"> </v>
      </c>
      <c r="AL65" s="21">
        <f t="shared" si="21"/>
        <v>0</v>
      </c>
      <c r="AM65" s="21">
        <f t="shared" si="21"/>
        <v>0</v>
      </c>
      <c r="AN65" s="21">
        <f t="shared" si="21"/>
        <v>0</v>
      </c>
      <c r="AO65" s="21">
        <f t="shared" si="22"/>
        <v>0</v>
      </c>
      <c r="AP65" s="21">
        <f t="shared" si="41"/>
        <v>0</v>
      </c>
      <c r="AQ65" s="21">
        <f t="shared" si="42"/>
        <v>0</v>
      </c>
      <c r="AR65" s="21">
        <f t="shared" si="43"/>
        <v>0</v>
      </c>
      <c r="AS65" s="21">
        <f t="shared" si="24"/>
        <v>0</v>
      </c>
    </row>
    <row r="66" spans="1:45" ht="15" customHeight="1">
      <c r="A66" s="9" t="s">
        <v>60</v>
      </c>
      <c r="B66" s="9"/>
      <c r="C66" s="9"/>
      <c r="D66" s="9"/>
      <c r="E66" s="9"/>
      <c r="F66" s="21">
        <f>+'CY-FUR (REG)'!F72</f>
        <v>0</v>
      </c>
      <c r="G66" s="21">
        <f>+'CY-FUR (REG)'!G72</f>
        <v>2492938000</v>
      </c>
      <c r="H66" s="21">
        <f>+'CY-FUR (REG)'!H72</f>
        <v>0</v>
      </c>
      <c r="I66" s="21">
        <f t="shared" si="3"/>
        <v>2492938000</v>
      </c>
      <c r="J66" s="21">
        <f>+'CY-FUR (REG)'!J72</f>
        <v>0</v>
      </c>
      <c r="K66" s="21">
        <f>+'CY-FUR (REG)'!K72</f>
        <v>1874792000</v>
      </c>
      <c r="L66" s="21">
        <f>+'CY-FUR (REG)'!L72</f>
        <v>0</v>
      </c>
      <c r="M66" s="21">
        <f t="shared" si="9"/>
        <v>1874792000</v>
      </c>
      <c r="N66" s="21">
        <f>+'CY-FUR (REG)'!N72</f>
        <v>0</v>
      </c>
      <c r="O66" s="21">
        <f>+'CY-FUR (REG)'!O72</f>
        <v>0</v>
      </c>
      <c r="P66" s="21">
        <f>+'CY-FUR (REG)'!P72</f>
        <v>0</v>
      </c>
      <c r="Q66" s="21">
        <f t="shared" si="10"/>
        <v>0</v>
      </c>
      <c r="R66" s="21">
        <f>+'CY-FUR (REG)'!V72</f>
        <v>0</v>
      </c>
      <c r="S66" s="21">
        <f>+'CY-FUR (REG)'!W72</f>
        <v>461287320</v>
      </c>
      <c r="T66" s="21">
        <f>+'CY-FUR (REG)'!X72</f>
        <v>0</v>
      </c>
      <c r="U66" s="21">
        <f t="shared" si="11"/>
        <v>461287320</v>
      </c>
      <c r="V66" s="21">
        <f>+'CY-FUR (REG)'!Z72</f>
        <v>0</v>
      </c>
      <c r="W66" s="21">
        <f>+'CY-FUR (REG)'!AA72</f>
        <v>0</v>
      </c>
      <c r="X66" s="21">
        <f>+'CY-FUR (REG)'!AB72</f>
        <v>0</v>
      </c>
      <c r="Y66" s="21">
        <f t="shared" si="12"/>
        <v>0</v>
      </c>
      <c r="Z66" s="21">
        <f t="shared" si="13"/>
        <v>0</v>
      </c>
      <c r="AA66" s="21">
        <f t="shared" si="13"/>
        <v>461287320</v>
      </c>
      <c r="AB66" s="21">
        <f t="shared" si="13"/>
        <v>0</v>
      </c>
      <c r="AC66" s="21">
        <f t="shared" si="14"/>
        <v>461287320</v>
      </c>
      <c r="AD66" s="21">
        <f t="shared" si="15"/>
        <v>0</v>
      </c>
      <c r="AE66" s="21">
        <f t="shared" si="15"/>
        <v>1413504680</v>
      </c>
      <c r="AF66" s="21">
        <f t="shared" si="15"/>
        <v>0</v>
      </c>
      <c r="AG66" s="21">
        <f t="shared" si="16"/>
        <v>1413504680</v>
      </c>
      <c r="AH66" s="26" t="str">
        <f t="shared" si="31"/>
        <v xml:space="preserve"> </v>
      </c>
      <c r="AI66" s="26">
        <f t="shared" si="31"/>
        <v>0.24604719883592419</v>
      </c>
      <c r="AJ66" s="26" t="str">
        <f t="shared" si="31"/>
        <v xml:space="preserve"> </v>
      </c>
      <c r="AK66" s="26">
        <f t="shared" si="31"/>
        <v>0.24604719883592419</v>
      </c>
      <c r="AL66" s="21">
        <f t="shared" si="21"/>
        <v>0</v>
      </c>
      <c r="AM66" s="21">
        <f t="shared" si="21"/>
        <v>1874792000</v>
      </c>
      <c r="AN66" s="21">
        <f t="shared" si="21"/>
        <v>0</v>
      </c>
      <c r="AO66" s="21">
        <f t="shared" si="22"/>
        <v>1874792000</v>
      </c>
      <c r="AP66" s="21">
        <f t="shared" si="41"/>
        <v>0</v>
      </c>
      <c r="AQ66" s="21">
        <f t="shared" si="42"/>
        <v>618146000</v>
      </c>
      <c r="AR66" s="21">
        <f t="shared" si="43"/>
        <v>0</v>
      </c>
      <c r="AS66" s="21">
        <f t="shared" si="24"/>
        <v>618146000</v>
      </c>
    </row>
    <row r="67" spans="1:45" ht="15" customHeight="1">
      <c r="A67" s="9" t="s">
        <v>61</v>
      </c>
      <c r="B67" s="9"/>
      <c r="C67" s="9"/>
      <c r="D67" s="9"/>
      <c r="E67" s="9"/>
      <c r="F67" s="21">
        <f>+'CY-FUR (REG)'!F73</f>
        <v>0</v>
      </c>
      <c r="G67" s="21">
        <f>+'CY-FUR (REG)'!G73</f>
        <v>1021000000</v>
      </c>
      <c r="H67" s="21">
        <f>+'CY-FUR (REG)'!H73</f>
        <v>0</v>
      </c>
      <c r="I67" s="21">
        <f t="shared" si="3"/>
        <v>1021000000</v>
      </c>
      <c r="J67" s="21">
        <f>+'CY-FUR (REG)'!J73</f>
        <v>0</v>
      </c>
      <c r="K67" s="21">
        <f>+'CY-FUR (REG)'!K73</f>
        <v>1021000000</v>
      </c>
      <c r="L67" s="21">
        <f>+'CY-FUR (REG)'!L73</f>
        <v>0</v>
      </c>
      <c r="M67" s="21">
        <f t="shared" si="9"/>
        <v>1021000000</v>
      </c>
      <c r="N67" s="21">
        <f>+'CY-FUR (REG)'!N73</f>
        <v>0</v>
      </c>
      <c r="O67" s="21">
        <f>+'CY-FUR (REG)'!O73</f>
        <v>-1500000</v>
      </c>
      <c r="P67" s="21">
        <f>+'CY-FUR (REG)'!P73</f>
        <v>0</v>
      </c>
      <c r="Q67" s="21">
        <f t="shared" si="10"/>
        <v>-1500000</v>
      </c>
      <c r="R67" s="21">
        <f>+'CY-FUR (REG)'!V73</f>
        <v>0</v>
      </c>
      <c r="S67" s="21">
        <f>+'CY-FUR (REG)'!W73</f>
        <v>175137.17000000016</v>
      </c>
      <c r="T67" s="21">
        <f>+'CY-FUR (REG)'!X73</f>
        <v>0</v>
      </c>
      <c r="U67" s="21">
        <f t="shared" si="11"/>
        <v>175137.17000000016</v>
      </c>
      <c r="V67" s="21">
        <f>+'CY-FUR (REG)'!Z73</f>
        <v>0</v>
      </c>
      <c r="W67" s="21">
        <f>+'CY-FUR (REG)'!AA73</f>
        <v>0</v>
      </c>
      <c r="X67" s="21">
        <f>+'CY-FUR (REG)'!AB73</f>
        <v>0</v>
      </c>
      <c r="Y67" s="21">
        <f t="shared" si="12"/>
        <v>0</v>
      </c>
      <c r="Z67" s="21">
        <f t="shared" si="13"/>
        <v>0</v>
      </c>
      <c r="AA67" s="21">
        <f t="shared" si="13"/>
        <v>175137.17000000016</v>
      </c>
      <c r="AB67" s="21">
        <f t="shared" si="13"/>
        <v>0</v>
      </c>
      <c r="AC67" s="21">
        <f t="shared" si="14"/>
        <v>175137.17000000016</v>
      </c>
      <c r="AD67" s="21">
        <f t="shared" si="15"/>
        <v>0</v>
      </c>
      <c r="AE67" s="21">
        <f t="shared" si="15"/>
        <v>1019324862.83</v>
      </c>
      <c r="AF67" s="21">
        <f t="shared" si="15"/>
        <v>0</v>
      </c>
      <c r="AG67" s="21">
        <f t="shared" si="16"/>
        <v>1019324862.83</v>
      </c>
      <c r="AH67" s="26" t="str">
        <f t="shared" si="31"/>
        <v xml:space="preserve"> </v>
      </c>
      <c r="AI67" s="26">
        <f t="shared" si="31"/>
        <v>1.7178731731240819E-4</v>
      </c>
      <c r="AJ67" s="26" t="str">
        <f t="shared" si="31"/>
        <v xml:space="preserve"> </v>
      </c>
      <c r="AK67" s="26">
        <f t="shared" si="31"/>
        <v>1.7178731731240819E-4</v>
      </c>
      <c r="AL67" s="21">
        <f t="shared" si="21"/>
        <v>0</v>
      </c>
      <c r="AM67" s="21">
        <f t="shared" si="21"/>
        <v>1019500000</v>
      </c>
      <c r="AN67" s="21">
        <f t="shared" si="21"/>
        <v>0</v>
      </c>
      <c r="AO67" s="21">
        <f t="shared" si="22"/>
        <v>1019500000</v>
      </c>
      <c r="AP67" s="21">
        <f t="shared" si="41"/>
        <v>0</v>
      </c>
      <c r="AQ67" s="21">
        <f t="shared" si="42"/>
        <v>0</v>
      </c>
      <c r="AR67" s="21">
        <f t="shared" si="43"/>
        <v>0</v>
      </c>
      <c r="AS67" s="21">
        <f t="shared" si="24"/>
        <v>0</v>
      </c>
    </row>
    <row r="68" spans="1:45" ht="15" customHeight="1">
      <c r="A68" s="10" t="s">
        <v>62</v>
      </c>
      <c r="B68" s="10"/>
      <c r="C68" s="10"/>
      <c r="D68" s="10"/>
      <c r="E68" s="10"/>
      <c r="F68" s="21">
        <f>+'CY-FUR (REG)'!F74</f>
        <v>0</v>
      </c>
      <c r="G68" s="21">
        <f>+'CY-FUR (REG)'!G74</f>
        <v>223797000</v>
      </c>
      <c r="H68" s="21">
        <f>+'CY-FUR (REG)'!H74</f>
        <v>0</v>
      </c>
      <c r="I68" s="21">
        <f t="shared" si="3"/>
        <v>223797000</v>
      </c>
      <c r="J68" s="21">
        <f>+'CY-FUR (REG)'!J74</f>
        <v>0</v>
      </c>
      <c r="K68" s="21">
        <f>+'CY-FUR (REG)'!K74</f>
        <v>223797000</v>
      </c>
      <c r="L68" s="21">
        <f>+'CY-FUR (REG)'!L74</f>
        <v>0</v>
      </c>
      <c r="M68" s="21">
        <f t="shared" si="9"/>
        <v>223797000</v>
      </c>
      <c r="N68" s="21">
        <f>+'CY-FUR (REG)'!N74</f>
        <v>0</v>
      </c>
      <c r="O68" s="21">
        <f>+'CY-FUR (REG)'!O74</f>
        <v>0</v>
      </c>
      <c r="P68" s="21">
        <f>+'CY-FUR (REG)'!P74</f>
        <v>0</v>
      </c>
      <c r="Q68" s="21">
        <f t="shared" si="10"/>
        <v>0</v>
      </c>
      <c r="R68" s="21">
        <f>+'CY-FUR (REG)'!V74</f>
        <v>0</v>
      </c>
      <c r="S68" s="21">
        <f>+'CY-FUR (REG)'!W74</f>
        <v>0</v>
      </c>
      <c r="T68" s="21">
        <f>+'CY-FUR (REG)'!X74</f>
        <v>0</v>
      </c>
      <c r="U68" s="21">
        <f t="shared" si="11"/>
        <v>0</v>
      </c>
      <c r="V68" s="21">
        <f>+'CY-FUR (REG)'!Z74</f>
        <v>0</v>
      </c>
      <c r="W68" s="21">
        <f>+'CY-FUR (REG)'!AA74</f>
        <v>0</v>
      </c>
      <c r="X68" s="21">
        <f>+'CY-FUR (REG)'!AB74</f>
        <v>0</v>
      </c>
      <c r="Y68" s="21">
        <f t="shared" si="12"/>
        <v>0</v>
      </c>
      <c r="Z68" s="21">
        <f t="shared" si="13"/>
        <v>0</v>
      </c>
      <c r="AA68" s="21">
        <f t="shared" si="13"/>
        <v>0</v>
      </c>
      <c r="AB68" s="21">
        <f t="shared" si="13"/>
        <v>0</v>
      </c>
      <c r="AC68" s="21">
        <f t="shared" si="14"/>
        <v>0</v>
      </c>
      <c r="AD68" s="21">
        <f t="shared" si="15"/>
        <v>0</v>
      </c>
      <c r="AE68" s="21">
        <f t="shared" si="15"/>
        <v>223797000</v>
      </c>
      <c r="AF68" s="21">
        <f t="shared" si="15"/>
        <v>0</v>
      </c>
      <c r="AG68" s="21">
        <f t="shared" si="16"/>
        <v>223797000</v>
      </c>
      <c r="AH68" s="26" t="str">
        <f t="shared" si="31"/>
        <v xml:space="preserve"> </v>
      </c>
      <c r="AI68" s="26">
        <f t="shared" si="31"/>
        <v>0</v>
      </c>
      <c r="AJ68" s="26" t="str">
        <f t="shared" si="31"/>
        <v xml:space="preserve"> </v>
      </c>
      <c r="AK68" s="26">
        <f t="shared" si="31"/>
        <v>0</v>
      </c>
      <c r="AL68" s="21">
        <f t="shared" si="21"/>
        <v>0</v>
      </c>
      <c r="AM68" s="21">
        <f t="shared" si="21"/>
        <v>223797000</v>
      </c>
      <c r="AN68" s="21">
        <f t="shared" si="21"/>
        <v>0</v>
      </c>
      <c r="AO68" s="21">
        <f t="shared" si="22"/>
        <v>223797000</v>
      </c>
      <c r="AP68" s="21">
        <f t="shared" si="41"/>
        <v>0</v>
      </c>
      <c r="AQ68" s="21">
        <f t="shared" si="42"/>
        <v>0</v>
      </c>
      <c r="AR68" s="21">
        <f t="shared" si="43"/>
        <v>0</v>
      </c>
      <c r="AS68" s="21">
        <f t="shared" si="24"/>
        <v>0</v>
      </c>
    </row>
    <row r="69" spans="1:45" ht="15" customHeight="1">
      <c r="A69" s="9" t="s">
        <v>63</v>
      </c>
      <c r="B69" s="9"/>
      <c r="C69" s="9"/>
      <c r="D69" s="9"/>
      <c r="E69" s="9"/>
      <c r="F69" s="21">
        <f>+'CY-FUR (REG)'!F75</f>
        <v>0</v>
      </c>
      <c r="G69" s="21">
        <f>+'CY-FUR (REG)'!G75</f>
        <v>35849000</v>
      </c>
      <c r="H69" s="21">
        <f>+'CY-FUR (REG)'!H75</f>
        <v>0</v>
      </c>
      <c r="I69" s="21">
        <f t="shared" si="3"/>
        <v>35849000</v>
      </c>
      <c r="J69" s="21">
        <f>+'CY-FUR (REG)'!J75</f>
        <v>0</v>
      </c>
      <c r="K69" s="21">
        <f>+'CY-FUR (REG)'!K75</f>
        <v>68766000</v>
      </c>
      <c r="L69" s="21">
        <f>+'CY-FUR (REG)'!L75</f>
        <v>0</v>
      </c>
      <c r="M69" s="21">
        <f t="shared" si="9"/>
        <v>68766000</v>
      </c>
      <c r="N69" s="21">
        <f>+'CY-FUR (REG)'!N75</f>
        <v>0</v>
      </c>
      <c r="O69" s="21">
        <f>+'CY-FUR (REG)'!O75</f>
        <v>0</v>
      </c>
      <c r="P69" s="21">
        <f>+'CY-FUR (REG)'!P75</f>
        <v>0</v>
      </c>
      <c r="Q69" s="21">
        <f t="shared" si="10"/>
        <v>0</v>
      </c>
      <c r="R69" s="21">
        <f>+'CY-FUR (REG)'!V75</f>
        <v>0</v>
      </c>
      <c r="S69" s="21">
        <f>+'CY-FUR (REG)'!W75</f>
        <v>1296427.7000000002</v>
      </c>
      <c r="T69" s="21">
        <f>+'CY-FUR (REG)'!X75</f>
        <v>0</v>
      </c>
      <c r="U69" s="21">
        <f t="shared" si="11"/>
        <v>1296427.7000000002</v>
      </c>
      <c r="V69" s="21">
        <f>+'CY-FUR (REG)'!Z75</f>
        <v>0</v>
      </c>
      <c r="W69" s="21">
        <f>+'CY-FUR (REG)'!AA75</f>
        <v>0</v>
      </c>
      <c r="X69" s="21">
        <f>+'CY-FUR (REG)'!AB75</f>
        <v>0</v>
      </c>
      <c r="Y69" s="21">
        <f t="shared" si="12"/>
        <v>0</v>
      </c>
      <c r="Z69" s="21">
        <f t="shared" si="13"/>
        <v>0</v>
      </c>
      <c r="AA69" s="21">
        <f t="shared" si="13"/>
        <v>1296427.7000000002</v>
      </c>
      <c r="AB69" s="21">
        <f t="shared" si="13"/>
        <v>0</v>
      </c>
      <c r="AC69" s="21">
        <f t="shared" si="14"/>
        <v>1296427.7000000002</v>
      </c>
      <c r="AD69" s="21">
        <f t="shared" si="15"/>
        <v>0</v>
      </c>
      <c r="AE69" s="21">
        <f t="shared" si="15"/>
        <v>67469572.299999997</v>
      </c>
      <c r="AF69" s="21">
        <f t="shared" si="15"/>
        <v>0</v>
      </c>
      <c r="AG69" s="21">
        <f t="shared" si="16"/>
        <v>67469572.299999997</v>
      </c>
      <c r="AH69" s="26" t="str">
        <f t="shared" si="31"/>
        <v xml:space="preserve"> </v>
      </c>
      <c r="AI69" s="26">
        <f t="shared" si="31"/>
        <v>1.8852742634441443E-2</v>
      </c>
      <c r="AJ69" s="26" t="str">
        <f t="shared" si="31"/>
        <v xml:space="preserve"> </v>
      </c>
      <c r="AK69" s="26">
        <f t="shared" si="31"/>
        <v>1.8852742634441443E-2</v>
      </c>
      <c r="AL69" s="21">
        <f t="shared" si="21"/>
        <v>0</v>
      </c>
      <c r="AM69" s="21">
        <f t="shared" si="21"/>
        <v>68766000</v>
      </c>
      <c r="AN69" s="21">
        <f t="shared" si="21"/>
        <v>0</v>
      </c>
      <c r="AO69" s="21">
        <f t="shared" si="22"/>
        <v>68766000</v>
      </c>
      <c r="AP69" s="21">
        <f t="shared" si="41"/>
        <v>0</v>
      </c>
      <c r="AQ69" s="21">
        <f t="shared" si="42"/>
        <v>-32917000</v>
      </c>
      <c r="AR69" s="21">
        <f t="shared" si="43"/>
        <v>0</v>
      </c>
      <c r="AS69" s="21">
        <f t="shared" si="24"/>
        <v>-32917000</v>
      </c>
    </row>
    <row r="70" spans="1:45" ht="15" customHeight="1">
      <c r="A70" s="9" t="s">
        <v>64</v>
      </c>
      <c r="B70" s="9"/>
      <c r="C70" s="9"/>
      <c r="D70" s="9"/>
      <c r="E70" s="9"/>
      <c r="F70" s="21">
        <f>+'CY-FUR (REG)'!F76</f>
        <v>0</v>
      </c>
      <c r="G70" s="21">
        <f>+'CY-FUR (REG)'!G76</f>
        <v>731349000</v>
      </c>
      <c r="H70" s="21">
        <f>+'CY-FUR (REG)'!H76</f>
        <v>0</v>
      </c>
      <c r="I70" s="21">
        <f t="shared" si="3"/>
        <v>731349000</v>
      </c>
      <c r="J70" s="21">
        <f>+'CY-FUR (REG)'!J76</f>
        <v>0</v>
      </c>
      <c r="K70" s="21">
        <f>+'CY-FUR (REG)'!K76</f>
        <v>2279573000</v>
      </c>
      <c r="L70" s="21">
        <f>+'CY-FUR (REG)'!L76</f>
        <v>0</v>
      </c>
      <c r="M70" s="21">
        <f t="shared" si="9"/>
        <v>2279573000</v>
      </c>
      <c r="N70" s="21">
        <f>+'CY-FUR (REG)'!N76</f>
        <v>0</v>
      </c>
      <c r="O70" s="21">
        <f>+'CY-FUR (REG)'!O76</f>
        <v>0</v>
      </c>
      <c r="P70" s="21">
        <f>+'CY-FUR (REG)'!P76</f>
        <v>0</v>
      </c>
      <c r="Q70" s="21">
        <f t="shared" si="10"/>
        <v>0</v>
      </c>
      <c r="R70" s="21">
        <f>+'CY-FUR (REG)'!V76</f>
        <v>0</v>
      </c>
      <c r="S70" s="21">
        <f>+'CY-FUR (REG)'!W76</f>
        <v>529318.14999999991</v>
      </c>
      <c r="T70" s="21">
        <f>+'CY-FUR (REG)'!X76</f>
        <v>0</v>
      </c>
      <c r="U70" s="21">
        <f t="shared" si="11"/>
        <v>529318.14999999991</v>
      </c>
      <c r="V70" s="21">
        <f>+'CY-FUR (REG)'!Z76</f>
        <v>0</v>
      </c>
      <c r="W70" s="21">
        <f>+'CY-FUR (REG)'!AA76</f>
        <v>0</v>
      </c>
      <c r="X70" s="21">
        <f>+'CY-FUR (REG)'!AB76</f>
        <v>0</v>
      </c>
      <c r="Y70" s="21">
        <f t="shared" si="12"/>
        <v>0</v>
      </c>
      <c r="Z70" s="21">
        <f t="shared" ref="Z70:AB107" si="44">+R70+V70</f>
        <v>0</v>
      </c>
      <c r="AA70" s="21">
        <f t="shared" si="44"/>
        <v>529318.14999999991</v>
      </c>
      <c r="AB70" s="21">
        <f t="shared" si="44"/>
        <v>0</v>
      </c>
      <c r="AC70" s="21">
        <f t="shared" si="14"/>
        <v>529318.14999999991</v>
      </c>
      <c r="AD70" s="21">
        <f t="shared" ref="AD70:AF107" si="45">+AL70-Z70</f>
        <v>0</v>
      </c>
      <c r="AE70" s="21">
        <f t="shared" si="45"/>
        <v>2279043681.8499999</v>
      </c>
      <c r="AF70" s="21">
        <f t="shared" si="45"/>
        <v>0</v>
      </c>
      <c r="AG70" s="21">
        <f t="shared" si="16"/>
        <v>2279043681.8499999</v>
      </c>
      <c r="AH70" s="26" t="str">
        <f t="shared" ref="AH70:AK107" si="46">IF(AL70=0," ",R70/AL70)</f>
        <v xml:space="preserve"> </v>
      </c>
      <c r="AI70" s="26">
        <f t="shared" si="46"/>
        <v>2.3220057001903423E-4</v>
      </c>
      <c r="AJ70" s="26" t="str">
        <f t="shared" si="46"/>
        <v xml:space="preserve"> </v>
      </c>
      <c r="AK70" s="26">
        <f t="shared" si="46"/>
        <v>2.3220057001903423E-4</v>
      </c>
      <c r="AL70" s="21">
        <f t="shared" ref="AL70:AN107" si="47">+J70+N70</f>
        <v>0</v>
      </c>
      <c r="AM70" s="21">
        <f t="shared" si="47"/>
        <v>2279573000</v>
      </c>
      <c r="AN70" s="21">
        <f t="shared" si="47"/>
        <v>0</v>
      </c>
      <c r="AO70" s="21">
        <f t="shared" ref="AO70:AO107" si="48">SUM(AL70:AN70)</f>
        <v>2279573000</v>
      </c>
      <c r="AP70" s="21">
        <f t="shared" si="41"/>
        <v>0</v>
      </c>
      <c r="AQ70" s="21">
        <f t="shared" si="42"/>
        <v>-1548224000</v>
      </c>
      <c r="AR70" s="21">
        <f t="shared" si="43"/>
        <v>0</v>
      </c>
      <c r="AS70" s="21">
        <f t="shared" si="24"/>
        <v>-1548224000</v>
      </c>
    </row>
    <row r="71" spans="1:45" ht="15" customHeight="1">
      <c r="A71" s="9" t="s">
        <v>65</v>
      </c>
      <c r="B71" s="9"/>
      <c r="C71" s="9"/>
      <c r="D71" s="9"/>
      <c r="E71" s="9"/>
      <c r="F71" s="21">
        <f>+'CY-FUR (REG)'!F77</f>
        <v>0</v>
      </c>
      <c r="G71" s="21">
        <f>+'CY-FUR (REG)'!G77</f>
        <v>50300000</v>
      </c>
      <c r="H71" s="21">
        <f>+'CY-FUR (REG)'!H77</f>
        <v>0</v>
      </c>
      <c r="I71" s="21">
        <f t="shared" si="3"/>
        <v>50300000</v>
      </c>
      <c r="J71" s="21">
        <f>+'CY-FUR (REG)'!J77</f>
        <v>0</v>
      </c>
      <c r="K71" s="21">
        <f>+'CY-FUR (REG)'!K77</f>
        <v>50300000</v>
      </c>
      <c r="L71" s="21">
        <f>+'CY-FUR (REG)'!L77</f>
        <v>0</v>
      </c>
      <c r="M71" s="21">
        <f t="shared" ref="M71:M107" si="49">SUM(J71:L71)</f>
        <v>50300000</v>
      </c>
      <c r="N71" s="21">
        <f>+'CY-FUR (REG)'!N77</f>
        <v>0</v>
      </c>
      <c r="O71" s="21">
        <f>+'CY-FUR (REG)'!O77</f>
        <v>0</v>
      </c>
      <c r="P71" s="21">
        <f>+'CY-FUR (REG)'!P77</f>
        <v>0</v>
      </c>
      <c r="Q71" s="21">
        <f t="shared" ref="Q71:Q107" si="50">SUM(N71:P71)</f>
        <v>0</v>
      </c>
      <c r="R71" s="21">
        <f>+'CY-FUR (REG)'!V77</f>
        <v>0</v>
      </c>
      <c r="S71" s="21">
        <f>+'CY-FUR (REG)'!W77</f>
        <v>560611.42999999993</v>
      </c>
      <c r="T71" s="21">
        <f>+'CY-FUR (REG)'!X77</f>
        <v>0</v>
      </c>
      <c r="U71" s="21">
        <f t="shared" ref="U71:U107" si="51">SUM(R71:T71)</f>
        <v>560611.42999999993</v>
      </c>
      <c r="V71" s="21">
        <f>+'CY-FUR (REG)'!Z77</f>
        <v>0</v>
      </c>
      <c r="W71" s="21">
        <f>+'CY-FUR (REG)'!AA77</f>
        <v>0</v>
      </c>
      <c r="X71" s="21">
        <f>+'CY-FUR (REG)'!AB77</f>
        <v>0</v>
      </c>
      <c r="Y71" s="21">
        <f t="shared" ref="Y71:Y107" si="52">SUM(V71:X71)</f>
        <v>0</v>
      </c>
      <c r="Z71" s="21">
        <f t="shared" si="44"/>
        <v>0</v>
      </c>
      <c r="AA71" s="21">
        <f t="shared" si="44"/>
        <v>560611.42999999993</v>
      </c>
      <c r="AB71" s="21">
        <f t="shared" si="44"/>
        <v>0</v>
      </c>
      <c r="AC71" s="21">
        <f t="shared" ref="AC71:AC107" si="53">SUM(Z71:AB71)</f>
        <v>560611.42999999993</v>
      </c>
      <c r="AD71" s="21">
        <f t="shared" si="45"/>
        <v>0</v>
      </c>
      <c r="AE71" s="21">
        <f t="shared" si="45"/>
        <v>49739388.57</v>
      </c>
      <c r="AF71" s="21">
        <f t="shared" si="45"/>
        <v>0</v>
      </c>
      <c r="AG71" s="21">
        <f t="shared" ref="AG71:AG107" si="54">SUM(AD71:AF71)</f>
        <v>49739388.57</v>
      </c>
      <c r="AH71" s="26" t="str">
        <f t="shared" si="46"/>
        <v xml:space="preserve"> </v>
      </c>
      <c r="AI71" s="26">
        <f t="shared" si="46"/>
        <v>1.1145356461232603E-2</v>
      </c>
      <c r="AJ71" s="26" t="str">
        <f t="shared" si="46"/>
        <v xml:space="preserve"> </v>
      </c>
      <c r="AK71" s="26">
        <f t="shared" si="46"/>
        <v>1.1145356461232603E-2</v>
      </c>
      <c r="AL71" s="21">
        <f t="shared" si="47"/>
        <v>0</v>
      </c>
      <c r="AM71" s="21">
        <f t="shared" si="47"/>
        <v>50300000</v>
      </c>
      <c r="AN71" s="21">
        <f t="shared" si="47"/>
        <v>0</v>
      </c>
      <c r="AO71" s="21">
        <f t="shared" si="48"/>
        <v>50300000</v>
      </c>
      <c r="AP71" s="21">
        <f t="shared" si="41"/>
        <v>0</v>
      </c>
      <c r="AQ71" s="21">
        <f t="shared" si="42"/>
        <v>0</v>
      </c>
      <c r="AR71" s="21">
        <f t="shared" si="43"/>
        <v>0</v>
      </c>
      <c r="AS71" s="21">
        <f t="shared" ref="AS71:AS107" si="55">SUM(AP71:AR71)</f>
        <v>0</v>
      </c>
    </row>
    <row r="72" spans="1:45" ht="15" customHeight="1">
      <c r="A72" s="9" t="s">
        <v>66</v>
      </c>
      <c r="B72" s="9"/>
      <c r="C72" s="9"/>
      <c r="D72" s="9"/>
      <c r="E72" s="9"/>
      <c r="F72" s="21">
        <f>+'CY-FUR (REG)'!F78</f>
        <v>2960000</v>
      </c>
      <c r="G72" s="21">
        <f>+'CY-FUR (REG)'!G78</f>
        <v>7984000</v>
      </c>
      <c r="H72" s="21">
        <f>+'CY-FUR (REG)'!H78</f>
        <v>0</v>
      </c>
      <c r="I72" s="21">
        <f t="shared" si="3"/>
        <v>10944000</v>
      </c>
      <c r="J72" s="21">
        <f>+'CY-FUR (REG)'!J78</f>
        <v>2379000</v>
      </c>
      <c r="K72" s="21">
        <f>+'CY-FUR (REG)'!K78</f>
        <v>7984000</v>
      </c>
      <c r="L72" s="21">
        <f>+'CY-FUR (REG)'!L78</f>
        <v>0</v>
      </c>
      <c r="M72" s="21">
        <f t="shared" si="49"/>
        <v>10363000</v>
      </c>
      <c r="N72" s="21">
        <f>+'CY-FUR (REG)'!N78</f>
        <v>0</v>
      </c>
      <c r="O72" s="21">
        <f>+'CY-FUR (REG)'!O78</f>
        <v>0</v>
      </c>
      <c r="P72" s="21">
        <f>+'CY-FUR (REG)'!P78</f>
        <v>0</v>
      </c>
      <c r="Q72" s="21">
        <f t="shared" si="50"/>
        <v>0</v>
      </c>
      <c r="R72" s="21">
        <f>+'CY-FUR (REG)'!V78</f>
        <v>510239.56</v>
      </c>
      <c r="S72" s="21">
        <f>+'CY-FUR (REG)'!W78</f>
        <v>849525.17</v>
      </c>
      <c r="T72" s="21">
        <f>+'CY-FUR (REG)'!X78</f>
        <v>0</v>
      </c>
      <c r="U72" s="21">
        <f t="shared" si="51"/>
        <v>1359764.73</v>
      </c>
      <c r="V72" s="21">
        <f>+'CY-FUR (REG)'!Z78</f>
        <v>0</v>
      </c>
      <c r="W72" s="21">
        <f>+'CY-FUR (REG)'!AA78</f>
        <v>0</v>
      </c>
      <c r="X72" s="21">
        <f>+'CY-FUR (REG)'!AB78</f>
        <v>0</v>
      </c>
      <c r="Y72" s="21">
        <f t="shared" si="52"/>
        <v>0</v>
      </c>
      <c r="Z72" s="21">
        <f t="shared" si="44"/>
        <v>510239.56</v>
      </c>
      <c r="AA72" s="21">
        <f t="shared" si="44"/>
        <v>849525.17</v>
      </c>
      <c r="AB72" s="21">
        <f t="shared" si="44"/>
        <v>0</v>
      </c>
      <c r="AC72" s="21">
        <f t="shared" si="53"/>
        <v>1359764.73</v>
      </c>
      <c r="AD72" s="21">
        <f t="shared" si="45"/>
        <v>1868760.44</v>
      </c>
      <c r="AE72" s="21">
        <f t="shared" si="45"/>
        <v>7134474.8300000001</v>
      </c>
      <c r="AF72" s="21">
        <f t="shared" si="45"/>
        <v>0</v>
      </c>
      <c r="AG72" s="21">
        <f t="shared" si="54"/>
        <v>9003235.2699999996</v>
      </c>
      <c r="AH72" s="26">
        <f t="shared" si="46"/>
        <v>0.21447648591845314</v>
      </c>
      <c r="AI72" s="26">
        <f t="shared" si="46"/>
        <v>0.10640345315631262</v>
      </c>
      <c r="AJ72" s="26" t="str">
        <f t="shared" si="46"/>
        <v xml:space="preserve"> </v>
      </c>
      <c r="AK72" s="26">
        <f t="shared" si="46"/>
        <v>0.13121342564894337</v>
      </c>
      <c r="AL72" s="21">
        <f t="shared" si="47"/>
        <v>2379000</v>
      </c>
      <c r="AM72" s="21">
        <f t="shared" si="47"/>
        <v>7984000</v>
      </c>
      <c r="AN72" s="21">
        <f t="shared" si="47"/>
        <v>0</v>
      </c>
      <c r="AO72" s="21">
        <f t="shared" si="48"/>
        <v>10363000</v>
      </c>
      <c r="AP72" s="21">
        <f t="shared" si="41"/>
        <v>581000</v>
      </c>
      <c r="AQ72" s="21">
        <f t="shared" si="42"/>
        <v>0</v>
      </c>
      <c r="AR72" s="21">
        <f t="shared" si="43"/>
        <v>0</v>
      </c>
      <c r="AS72" s="21">
        <f t="shared" si="55"/>
        <v>581000</v>
      </c>
    </row>
    <row r="73" spans="1:45" ht="15" customHeight="1">
      <c r="A73" s="11" t="s">
        <v>67</v>
      </c>
      <c r="B73" s="11"/>
      <c r="C73" s="11"/>
      <c r="D73" s="11"/>
      <c r="E73" s="11"/>
      <c r="F73" s="21">
        <f>+'CY-FUR (REG)'!F79</f>
        <v>14618000</v>
      </c>
      <c r="G73" s="21">
        <f>+'CY-FUR (REG)'!G79</f>
        <v>139360000</v>
      </c>
      <c r="H73" s="21">
        <f>+'CY-FUR (REG)'!H79</f>
        <v>0</v>
      </c>
      <c r="I73" s="21">
        <f t="shared" si="3"/>
        <v>153978000</v>
      </c>
      <c r="J73" s="21">
        <f>+'CY-FUR (REG)'!J79</f>
        <v>13870000</v>
      </c>
      <c r="K73" s="21">
        <f>+'CY-FUR (REG)'!K79</f>
        <v>139360000</v>
      </c>
      <c r="L73" s="21">
        <f>+'CY-FUR (REG)'!L79</f>
        <v>0</v>
      </c>
      <c r="M73" s="21">
        <f t="shared" si="49"/>
        <v>153230000</v>
      </c>
      <c r="N73" s="21">
        <f>+'CY-FUR (REG)'!N79</f>
        <v>0</v>
      </c>
      <c r="O73" s="21">
        <f>+'CY-FUR (REG)'!O79</f>
        <v>-350000</v>
      </c>
      <c r="P73" s="21">
        <f>+'CY-FUR (REG)'!P79</f>
        <v>0</v>
      </c>
      <c r="Q73" s="21">
        <f t="shared" si="50"/>
        <v>-350000</v>
      </c>
      <c r="R73" s="21">
        <f>+'CY-FUR (REG)'!V79</f>
        <v>3647942.59</v>
      </c>
      <c r="S73" s="21">
        <f>+'CY-FUR (REG)'!W79</f>
        <v>1337429.5900000001</v>
      </c>
      <c r="T73" s="21">
        <f>+'CY-FUR (REG)'!X79</f>
        <v>0</v>
      </c>
      <c r="U73" s="21">
        <f t="shared" si="51"/>
        <v>4985372.18</v>
      </c>
      <c r="V73" s="21">
        <f>+'CY-FUR (REG)'!Z79</f>
        <v>0</v>
      </c>
      <c r="W73" s="21">
        <f>+'CY-FUR (REG)'!AA79</f>
        <v>0</v>
      </c>
      <c r="X73" s="21">
        <f>+'CY-FUR (REG)'!AB79</f>
        <v>0</v>
      </c>
      <c r="Y73" s="21">
        <f t="shared" si="52"/>
        <v>0</v>
      </c>
      <c r="Z73" s="21">
        <f t="shared" si="44"/>
        <v>3647942.59</v>
      </c>
      <c r="AA73" s="21">
        <f t="shared" si="44"/>
        <v>1337429.5900000001</v>
      </c>
      <c r="AB73" s="21">
        <f t="shared" si="44"/>
        <v>0</v>
      </c>
      <c r="AC73" s="21">
        <f t="shared" si="53"/>
        <v>4985372.18</v>
      </c>
      <c r="AD73" s="21">
        <f t="shared" si="45"/>
        <v>10222057.41</v>
      </c>
      <c r="AE73" s="21">
        <f t="shared" si="45"/>
        <v>137672570.41</v>
      </c>
      <c r="AF73" s="21">
        <f t="shared" si="45"/>
        <v>0</v>
      </c>
      <c r="AG73" s="21">
        <f t="shared" si="54"/>
        <v>147894627.81999999</v>
      </c>
      <c r="AH73" s="26">
        <f t="shared" si="46"/>
        <v>0.263009559480894</v>
      </c>
      <c r="AI73" s="26">
        <f t="shared" si="46"/>
        <v>9.6211034457952677E-3</v>
      </c>
      <c r="AJ73" s="26" t="str">
        <f t="shared" si="46"/>
        <v xml:space="preserve"> </v>
      </c>
      <c r="AK73" s="26">
        <f t="shared" si="46"/>
        <v>3.2609708137100991E-2</v>
      </c>
      <c r="AL73" s="21">
        <f t="shared" si="47"/>
        <v>13870000</v>
      </c>
      <c r="AM73" s="21">
        <f t="shared" si="47"/>
        <v>139010000</v>
      </c>
      <c r="AN73" s="21">
        <f t="shared" si="47"/>
        <v>0</v>
      </c>
      <c r="AO73" s="21">
        <f t="shared" si="48"/>
        <v>152880000</v>
      </c>
      <c r="AP73" s="21">
        <f t="shared" si="41"/>
        <v>748000</v>
      </c>
      <c r="AQ73" s="21">
        <f t="shared" si="42"/>
        <v>0</v>
      </c>
      <c r="AR73" s="21">
        <f t="shared" si="43"/>
        <v>0</v>
      </c>
      <c r="AS73" s="21">
        <f t="shared" si="55"/>
        <v>748000</v>
      </c>
    </row>
    <row r="74" spans="1:45" ht="15" customHeight="1">
      <c r="A74" s="10" t="s">
        <v>68</v>
      </c>
      <c r="B74" s="10"/>
      <c r="C74" s="10"/>
      <c r="D74" s="10"/>
      <c r="E74" s="10"/>
      <c r="F74" s="21">
        <f>+'CY-FUR (REG)'!F80</f>
        <v>5957000</v>
      </c>
      <c r="G74" s="21">
        <f>+'CY-FUR (REG)'!G80</f>
        <v>163892000</v>
      </c>
      <c r="H74" s="21">
        <f>+'CY-FUR (REG)'!H80</f>
        <v>0</v>
      </c>
      <c r="I74" s="21">
        <f t="shared" si="3"/>
        <v>169849000</v>
      </c>
      <c r="J74" s="21">
        <f>+'CY-FUR (REG)'!J80</f>
        <v>6303000</v>
      </c>
      <c r="K74" s="21">
        <f>+'CY-FUR (REG)'!K80</f>
        <v>163892000</v>
      </c>
      <c r="L74" s="21">
        <f>+'CY-FUR (REG)'!L80</f>
        <v>0</v>
      </c>
      <c r="M74" s="21">
        <f t="shared" si="49"/>
        <v>170195000</v>
      </c>
      <c r="N74" s="21">
        <f>+'CY-FUR (REG)'!N80</f>
        <v>0</v>
      </c>
      <c r="O74" s="21">
        <f>+'CY-FUR (REG)'!O80</f>
        <v>0</v>
      </c>
      <c r="P74" s="21">
        <f>+'CY-FUR (REG)'!P80</f>
        <v>0</v>
      </c>
      <c r="Q74" s="21">
        <f t="shared" si="50"/>
        <v>0</v>
      </c>
      <c r="R74" s="21">
        <f>+'CY-FUR (REG)'!V80</f>
        <v>1610222.9500000002</v>
      </c>
      <c r="S74" s="21">
        <f>+'CY-FUR (REG)'!W80</f>
        <v>2795864.56</v>
      </c>
      <c r="T74" s="21">
        <f>+'CY-FUR (REG)'!X80</f>
        <v>0</v>
      </c>
      <c r="U74" s="21">
        <f t="shared" si="51"/>
        <v>4406087.51</v>
      </c>
      <c r="V74" s="21">
        <f>+'CY-FUR (REG)'!Z80</f>
        <v>0</v>
      </c>
      <c r="W74" s="21">
        <f>+'CY-FUR (REG)'!AA80</f>
        <v>0</v>
      </c>
      <c r="X74" s="21">
        <f>+'CY-FUR (REG)'!AB80</f>
        <v>0</v>
      </c>
      <c r="Y74" s="21">
        <f t="shared" si="52"/>
        <v>0</v>
      </c>
      <c r="Z74" s="21">
        <f t="shared" si="44"/>
        <v>1610222.9500000002</v>
      </c>
      <c r="AA74" s="21">
        <f t="shared" si="44"/>
        <v>2795864.56</v>
      </c>
      <c r="AB74" s="21">
        <f t="shared" si="44"/>
        <v>0</v>
      </c>
      <c r="AC74" s="21">
        <f t="shared" si="53"/>
        <v>4406087.51</v>
      </c>
      <c r="AD74" s="21">
        <f t="shared" si="45"/>
        <v>4692777.05</v>
      </c>
      <c r="AE74" s="21">
        <f t="shared" si="45"/>
        <v>161096135.44</v>
      </c>
      <c r="AF74" s="21">
        <f t="shared" si="45"/>
        <v>0</v>
      </c>
      <c r="AG74" s="21">
        <f t="shared" si="54"/>
        <v>165788912.49000001</v>
      </c>
      <c r="AH74" s="26">
        <f t="shared" si="46"/>
        <v>0.25546929240044425</v>
      </c>
      <c r="AI74" s="26">
        <f t="shared" si="46"/>
        <v>1.705918873404437E-2</v>
      </c>
      <c r="AJ74" s="26" t="str">
        <f t="shared" si="46"/>
        <v xml:space="preserve"> </v>
      </c>
      <c r="AK74" s="26">
        <f t="shared" si="46"/>
        <v>2.5888466229912747E-2</v>
      </c>
      <c r="AL74" s="21">
        <f t="shared" si="47"/>
        <v>6303000</v>
      </c>
      <c r="AM74" s="21">
        <f t="shared" si="47"/>
        <v>163892000</v>
      </c>
      <c r="AN74" s="21">
        <f t="shared" si="47"/>
        <v>0</v>
      </c>
      <c r="AO74" s="21">
        <f t="shared" si="48"/>
        <v>170195000</v>
      </c>
      <c r="AP74" s="21">
        <f t="shared" si="41"/>
        <v>-346000</v>
      </c>
      <c r="AQ74" s="21">
        <f t="shared" si="42"/>
        <v>0</v>
      </c>
      <c r="AR74" s="21">
        <f t="shared" si="43"/>
        <v>0</v>
      </c>
      <c r="AS74" s="21">
        <f t="shared" si="55"/>
        <v>-346000</v>
      </c>
    </row>
    <row r="75" spans="1:45" ht="15" customHeight="1">
      <c r="A75" s="12" t="s">
        <v>69</v>
      </c>
      <c r="B75" s="12"/>
      <c r="C75" s="12"/>
      <c r="D75" s="12"/>
      <c r="E75" s="12"/>
      <c r="F75" s="21">
        <f>+'CY-FUR (REG)'!F81</f>
        <v>0</v>
      </c>
      <c r="G75" s="21">
        <f>+'CY-FUR (REG)'!G81</f>
        <v>0</v>
      </c>
      <c r="H75" s="21">
        <f>+'CY-FUR (REG)'!H81</f>
        <v>0</v>
      </c>
      <c r="I75" s="21">
        <f t="shared" ref="I75:I132" si="56">SUM(F75:H75)</f>
        <v>0</v>
      </c>
      <c r="J75" s="21">
        <f>+'CY-FUR (REG)'!J81</f>
        <v>0</v>
      </c>
      <c r="K75" s="21">
        <f>+'CY-FUR (REG)'!K81</f>
        <v>0</v>
      </c>
      <c r="L75" s="21">
        <f>+'CY-FUR (REG)'!L81</f>
        <v>0</v>
      </c>
      <c r="M75" s="21">
        <f t="shared" si="49"/>
        <v>0</v>
      </c>
      <c r="N75" s="21">
        <f>+'CY-FUR (REG)'!N81</f>
        <v>0</v>
      </c>
      <c r="O75" s="21">
        <f>+'CY-FUR (REG)'!O81</f>
        <v>0</v>
      </c>
      <c r="P75" s="21">
        <f>+'CY-FUR (REG)'!P81</f>
        <v>0</v>
      </c>
      <c r="Q75" s="21">
        <f t="shared" si="50"/>
        <v>0</v>
      </c>
      <c r="R75" s="21">
        <f>+'CY-FUR (REG)'!V81</f>
        <v>0</v>
      </c>
      <c r="S75" s="21">
        <f>+'CY-FUR (REG)'!W81</f>
        <v>0</v>
      </c>
      <c r="T75" s="21">
        <f>+'CY-FUR (REG)'!X81</f>
        <v>0</v>
      </c>
      <c r="U75" s="21">
        <f t="shared" si="51"/>
        <v>0</v>
      </c>
      <c r="V75" s="21">
        <f>+'CY-FUR (REG)'!Z81</f>
        <v>0</v>
      </c>
      <c r="W75" s="21">
        <f>+'CY-FUR (REG)'!AA81</f>
        <v>0</v>
      </c>
      <c r="X75" s="21">
        <f>+'CY-FUR (REG)'!AB81</f>
        <v>0</v>
      </c>
      <c r="Y75" s="21">
        <f t="shared" si="52"/>
        <v>0</v>
      </c>
      <c r="Z75" s="21">
        <f t="shared" si="44"/>
        <v>0</v>
      </c>
      <c r="AA75" s="21">
        <f t="shared" si="44"/>
        <v>0</v>
      </c>
      <c r="AB75" s="21">
        <f t="shared" si="44"/>
        <v>0</v>
      </c>
      <c r="AC75" s="21">
        <f t="shared" si="53"/>
        <v>0</v>
      </c>
      <c r="AD75" s="21">
        <f t="shared" si="45"/>
        <v>0</v>
      </c>
      <c r="AE75" s="21">
        <f t="shared" si="45"/>
        <v>0</v>
      </c>
      <c r="AF75" s="21">
        <f t="shared" si="45"/>
        <v>0</v>
      </c>
      <c r="AG75" s="21">
        <f t="shared" si="54"/>
        <v>0</v>
      </c>
      <c r="AH75" s="26" t="str">
        <f t="shared" si="46"/>
        <v xml:space="preserve"> </v>
      </c>
      <c r="AI75" s="26" t="str">
        <f t="shared" si="46"/>
        <v xml:space="preserve"> </v>
      </c>
      <c r="AJ75" s="26" t="str">
        <f t="shared" si="46"/>
        <v xml:space="preserve"> </v>
      </c>
      <c r="AK75" s="26" t="str">
        <f t="shared" si="46"/>
        <v xml:space="preserve"> </v>
      </c>
      <c r="AL75" s="21">
        <f t="shared" si="47"/>
        <v>0</v>
      </c>
      <c r="AM75" s="21">
        <f t="shared" si="47"/>
        <v>0</v>
      </c>
      <c r="AN75" s="21">
        <f t="shared" si="47"/>
        <v>0</v>
      </c>
      <c r="AO75" s="21">
        <f t="shared" si="48"/>
        <v>0</v>
      </c>
      <c r="AP75" s="21">
        <f t="shared" si="41"/>
        <v>0</v>
      </c>
      <c r="AQ75" s="21">
        <f t="shared" si="42"/>
        <v>0</v>
      </c>
      <c r="AR75" s="21">
        <f t="shared" si="43"/>
        <v>0</v>
      </c>
      <c r="AS75" s="21">
        <f t="shared" si="55"/>
        <v>0</v>
      </c>
    </row>
    <row r="76" spans="1:45" ht="15" customHeight="1">
      <c r="A76" s="10" t="s">
        <v>70</v>
      </c>
      <c r="B76" s="10"/>
      <c r="C76" s="10"/>
      <c r="D76" s="10"/>
      <c r="E76" s="10"/>
      <c r="F76" s="21">
        <f>+'CY-FUR (REG)'!F82</f>
        <v>20536000</v>
      </c>
      <c r="G76" s="21">
        <f>+'CY-FUR (REG)'!G82</f>
        <v>122615000</v>
      </c>
      <c r="H76" s="21">
        <f>+'CY-FUR (REG)'!H82</f>
        <v>0</v>
      </c>
      <c r="I76" s="21">
        <f t="shared" si="56"/>
        <v>143151000</v>
      </c>
      <c r="J76" s="21">
        <f>+'CY-FUR (REG)'!J82</f>
        <v>18516000</v>
      </c>
      <c r="K76" s="21">
        <f>+'CY-FUR (REG)'!K82</f>
        <v>122615000</v>
      </c>
      <c r="L76" s="21">
        <f>+'CY-FUR (REG)'!L82</f>
        <v>0</v>
      </c>
      <c r="M76" s="21">
        <f t="shared" si="49"/>
        <v>141131000</v>
      </c>
      <c r="N76" s="21">
        <f>+'CY-FUR (REG)'!N82</f>
        <v>0</v>
      </c>
      <c r="O76" s="21">
        <f>+'CY-FUR (REG)'!O82</f>
        <v>0</v>
      </c>
      <c r="P76" s="21">
        <f>+'CY-FUR (REG)'!P82</f>
        <v>0</v>
      </c>
      <c r="Q76" s="21">
        <f t="shared" si="50"/>
        <v>0</v>
      </c>
      <c r="R76" s="21">
        <f>+'CY-FUR (REG)'!V82</f>
        <v>4953104.99</v>
      </c>
      <c r="S76" s="21">
        <f>+'CY-FUR (REG)'!W82</f>
        <v>2607692.5499999998</v>
      </c>
      <c r="T76" s="21">
        <f>+'CY-FUR (REG)'!X82</f>
        <v>0</v>
      </c>
      <c r="U76" s="21">
        <f t="shared" si="51"/>
        <v>7560797.54</v>
      </c>
      <c r="V76" s="21">
        <f>+'CY-FUR (REG)'!Z82</f>
        <v>0</v>
      </c>
      <c r="W76" s="21">
        <f>+'CY-FUR (REG)'!AA82</f>
        <v>0</v>
      </c>
      <c r="X76" s="21">
        <f>+'CY-FUR (REG)'!AB82</f>
        <v>0</v>
      </c>
      <c r="Y76" s="21">
        <f t="shared" si="52"/>
        <v>0</v>
      </c>
      <c r="Z76" s="21">
        <f t="shared" si="44"/>
        <v>4953104.99</v>
      </c>
      <c r="AA76" s="21">
        <f t="shared" si="44"/>
        <v>2607692.5499999998</v>
      </c>
      <c r="AB76" s="21">
        <f t="shared" si="44"/>
        <v>0</v>
      </c>
      <c r="AC76" s="21">
        <f t="shared" si="53"/>
        <v>7560797.54</v>
      </c>
      <c r="AD76" s="21">
        <f t="shared" si="45"/>
        <v>13562895.01</v>
      </c>
      <c r="AE76" s="21">
        <f t="shared" si="45"/>
        <v>120007307.45</v>
      </c>
      <c r="AF76" s="21">
        <f t="shared" si="45"/>
        <v>0</v>
      </c>
      <c r="AG76" s="21">
        <f t="shared" si="54"/>
        <v>133570202.46000001</v>
      </c>
      <c r="AH76" s="26">
        <f t="shared" si="46"/>
        <v>0.26750405001080146</v>
      </c>
      <c r="AI76" s="26">
        <f t="shared" si="46"/>
        <v>2.1267320882436894E-2</v>
      </c>
      <c r="AJ76" s="26" t="str">
        <f t="shared" si="46"/>
        <v xml:space="preserve"> </v>
      </c>
      <c r="AK76" s="26">
        <f t="shared" si="46"/>
        <v>5.3572904181221702E-2</v>
      </c>
      <c r="AL76" s="21">
        <f t="shared" si="47"/>
        <v>18516000</v>
      </c>
      <c r="AM76" s="21">
        <f t="shared" si="47"/>
        <v>122615000</v>
      </c>
      <c r="AN76" s="21">
        <f t="shared" si="47"/>
        <v>0</v>
      </c>
      <c r="AO76" s="21">
        <f t="shared" si="48"/>
        <v>141131000</v>
      </c>
      <c r="AP76" s="21">
        <f t="shared" si="41"/>
        <v>2020000</v>
      </c>
      <c r="AQ76" s="21">
        <f t="shared" si="42"/>
        <v>0</v>
      </c>
      <c r="AR76" s="21">
        <f t="shared" si="43"/>
        <v>0</v>
      </c>
      <c r="AS76" s="21">
        <f t="shared" si="55"/>
        <v>2020000</v>
      </c>
    </row>
    <row r="77" spans="1:45" ht="15" customHeight="1">
      <c r="A77" s="13" t="s">
        <v>71</v>
      </c>
      <c r="B77" s="13"/>
      <c r="C77" s="13"/>
      <c r="D77" s="13"/>
      <c r="E77" s="13"/>
      <c r="F77" s="21">
        <f>+'CY-FUR (REG)'!F83</f>
        <v>11964000</v>
      </c>
      <c r="G77" s="21">
        <f>+'CY-FUR (REG)'!G83</f>
        <v>111626000</v>
      </c>
      <c r="H77" s="21">
        <f>+'CY-FUR (REG)'!H83</f>
        <v>0</v>
      </c>
      <c r="I77" s="21">
        <f t="shared" si="56"/>
        <v>123590000</v>
      </c>
      <c r="J77" s="21">
        <f>+'CY-FUR (REG)'!J83</f>
        <v>7734000</v>
      </c>
      <c r="K77" s="21">
        <f>+'CY-FUR (REG)'!K83</f>
        <v>111626000</v>
      </c>
      <c r="L77" s="21">
        <f>+'CY-FUR (REG)'!L83</f>
        <v>0</v>
      </c>
      <c r="M77" s="21">
        <f t="shared" si="49"/>
        <v>119360000</v>
      </c>
      <c r="N77" s="21">
        <f>+'CY-FUR (REG)'!N83</f>
        <v>0</v>
      </c>
      <c r="O77" s="21">
        <f>+'CY-FUR (REG)'!O83</f>
        <v>-4420860</v>
      </c>
      <c r="P77" s="21">
        <f>+'CY-FUR (REG)'!P83</f>
        <v>0</v>
      </c>
      <c r="Q77" s="21">
        <f t="shared" si="50"/>
        <v>-4420860</v>
      </c>
      <c r="R77" s="21">
        <f>+'CY-FUR (REG)'!V83</f>
        <v>1674493.62</v>
      </c>
      <c r="S77" s="21">
        <f>+'CY-FUR (REG)'!W83</f>
        <v>5068824.4499999993</v>
      </c>
      <c r="T77" s="21">
        <f>+'CY-FUR (REG)'!X83</f>
        <v>0</v>
      </c>
      <c r="U77" s="21">
        <f t="shared" si="51"/>
        <v>6743318.0699999994</v>
      </c>
      <c r="V77" s="21">
        <f>+'CY-FUR (REG)'!Z83</f>
        <v>0</v>
      </c>
      <c r="W77" s="21">
        <f>+'CY-FUR (REG)'!AA83</f>
        <v>0</v>
      </c>
      <c r="X77" s="21">
        <f>+'CY-FUR (REG)'!AB83</f>
        <v>0</v>
      </c>
      <c r="Y77" s="21">
        <f t="shared" si="52"/>
        <v>0</v>
      </c>
      <c r="Z77" s="21">
        <f t="shared" si="44"/>
        <v>1674493.62</v>
      </c>
      <c r="AA77" s="21">
        <f t="shared" si="44"/>
        <v>5068824.4499999993</v>
      </c>
      <c r="AB77" s="21">
        <f t="shared" si="44"/>
        <v>0</v>
      </c>
      <c r="AC77" s="21">
        <f t="shared" si="53"/>
        <v>6743318.0699999994</v>
      </c>
      <c r="AD77" s="21">
        <f t="shared" si="45"/>
        <v>6059506.3799999999</v>
      </c>
      <c r="AE77" s="21">
        <f t="shared" si="45"/>
        <v>102136315.55</v>
      </c>
      <c r="AF77" s="21">
        <f t="shared" si="45"/>
        <v>0</v>
      </c>
      <c r="AG77" s="21">
        <f t="shared" si="54"/>
        <v>108195821.92999999</v>
      </c>
      <c r="AH77" s="26">
        <f t="shared" si="46"/>
        <v>0.21651068269976728</v>
      </c>
      <c r="AI77" s="26">
        <f t="shared" si="46"/>
        <v>4.7281543123771856E-2</v>
      </c>
      <c r="AJ77" s="26" t="str">
        <f t="shared" si="46"/>
        <v xml:space="preserve"> </v>
      </c>
      <c r="AK77" s="26">
        <f t="shared" si="46"/>
        <v>5.8668596876573109E-2</v>
      </c>
      <c r="AL77" s="21">
        <f t="shared" si="47"/>
        <v>7734000</v>
      </c>
      <c r="AM77" s="21">
        <f t="shared" si="47"/>
        <v>107205140</v>
      </c>
      <c r="AN77" s="21">
        <f t="shared" si="47"/>
        <v>0</v>
      </c>
      <c r="AO77" s="21">
        <f t="shared" si="48"/>
        <v>114939140</v>
      </c>
      <c r="AP77" s="21">
        <f t="shared" si="41"/>
        <v>4230000</v>
      </c>
      <c r="AQ77" s="21">
        <f t="shared" si="42"/>
        <v>0</v>
      </c>
      <c r="AR77" s="21">
        <f t="shared" si="43"/>
        <v>0</v>
      </c>
      <c r="AS77" s="21">
        <f t="shared" si="55"/>
        <v>4230000</v>
      </c>
    </row>
    <row r="78" spans="1:45" ht="15" customHeight="1">
      <c r="A78" s="11" t="s">
        <v>72</v>
      </c>
      <c r="B78" s="11"/>
      <c r="C78" s="11"/>
      <c r="D78" s="11"/>
      <c r="E78" s="11"/>
      <c r="F78" s="21">
        <f>+'CY-FUR (REG)'!F84</f>
        <v>0</v>
      </c>
      <c r="G78" s="21">
        <f>+'CY-FUR (REG)'!G84</f>
        <v>27522000</v>
      </c>
      <c r="H78" s="21">
        <f>+'CY-FUR (REG)'!H84</f>
        <v>7116387000</v>
      </c>
      <c r="I78" s="21">
        <f t="shared" si="56"/>
        <v>7143909000</v>
      </c>
      <c r="J78" s="21">
        <f>+'CY-FUR (REG)'!J84</f>
        <v>0</v>
      </c>
      <c r="K78" s="21">
        <f>+'CY-FUR (REG)'!K84</f>
        <v>0</v>
      </c>
      <c r="L78" s="21">
        <f>+'CY-FUR (REG)'!L84</f>
        <v>0</v>
      </c>
      <c r="M78" s="21">
        <f t="shared" si="49"/>
        <v>0</v>
      </c>
      <c r="N78" s="21">
        <f>+'CY-FUR (REG)'!N84</f>
        <v>0</v>
      </c>
      <c r="O78" s="21">
        <f>+'CY-FUR (REG)'!O84</f>
        <v>0</v>
      </c>
      <c r="P78" s="21">
        <f>+'CY-FUR (REG)'!P84</f>
        <v>0</v>
      </c>
      <c r="Q78" s="21">
        <f t="shared" si="50"/>
        <v>0</v>
      </c>
      <c r="R78" s="21">
        <f>+'CY-FUR (REG)'!V84</f>
        <v>0</v>
      </c>
      <c r="S78" s="21">
        <f>+'CY-FUR (REG)'!W84</f>
        <v>0</v>
      </c>
      <c r="T78" s="21">
        <f>+'CY-FUR (REG)'!X84</f>
        <v>0</v>
      </c>
      <c r="U78" s="21">
        <f t="shared" si="51"/>
        <v>0</v>
      </c>
      <c r="V78" s="21">
        <f>+'CY-FUR (REG)'!Z84</f>
        <v>0</v>
      </c>
      <c r="W78" s="21">
        <f>+'CY-FUR (REG)'!AA84</f>
        <v>0</v>
      </c>
      <c r="X78" s="21">
        <f>+'CY-FUR (REG)'!AB84</f>
        <v>0</v>
      </c>
      <c r="Y78" s="21">
        <f t="shared" si="52"/>
        <v>0</v>
      </c>
      <c r="Z78" s="21">
        <f t="shared" si="44"/>
        <v>0</v>
      </c>
      <c r="AA78" s="21">
        <f t="shared" si="44"/>
        <v>0</v>
      </c>
      <c r="AB78" s="21">
        <f t="shared" si="44"/>
        <v>0</v>
      </c>
      <c r="AC78" s="21">
        <f t="shared" si="53"/>
        <v>0</v>
      </c>
      <c r="AD78" s="21">
        <f t="shared" si="45"/>
        <v>0</v>
      </c>
      <c r="AE78" s="21">
        <f t="shared" si="45"/>
        <v>0</v>
      </c>
      <c r="AF78" s="21">
        <f t="shared" si="45"/>
        <v>0</v>
      </c>
      <c r="AG78" s="21">
        <f t="shared" si="54"/>
        <v>0</v>
      </c>
      <c r="AH78" s="26" t="str">
        <f t="shared" si="46"/>
        <v xml:space="preserve"> </v>
      </c>
      <c r="AI78" s="26" t="str">
        <f t="shared" si="46"/>
        <v xml:space="preserve"> </v>
      </c>
      <c r="AJ78" s="26" t="str">
        <f t="shared" si="46"/>
        <v xml:space="preserve"> </v>
      </c>
      <c r="AK78" s="26" t="str">
        <f t="shared" si="46"/>
        <v xml:space="preserve"> </v>
      </c>
      <c r="AL78" s="21">
        <f t="shared" si="47"/>
        <v>0</v>
      </c>
      <c r="AM78" s="21">
        <f t="shared" si="47"/>
        <v>0</v>
      </c>
      <c r="AN78" s="21">
        <f t="shared" si="47"/>
        <v>0</v>
      </c>
      <c r="AO78" s="21">
        <f t="shared" si="48"/>
        <v>0</v>
      </c>
      <c r="AP78" s="21">
        <f t="shared" si="41"/>
        <v>0</v>
      </c>
      <c r="AQ78" s="21">
        <f t="shared" si="42"/>
        <v>27522000</v>
      </c>
      <c r="AR78" s="21">
        <f t="shared" si="43"/>
        <v>7116387000</v>
      </c>
      <c r="AS78" s="21">
        <f t="shared" si="55"/>
        <v>7143909000</v>
      </c>
    </row>
    <row r="79" spans="1:45" ht="15" hidden="1" customHeight="1">
      <c r="A79" s="14" t="s">
        <v>73</v>
      </c>
      <c r="B79" s="14"/>
      <c r="C79" s="14"/>
      <c r="D79" s="14"/>
      <c r="E79" s="14"/>
      <c r="F79" s="21" t="e">
        <f>+#REF!*1000</f>
        <v>#REF!</v>
      </c>
      <c r="G79" s="21" t="e">
        <f>+#REF!*1000</f>
        <v>#REF!</v>
      </c>
      <c r="H79" s="21" t="e">
        <f>+#REF!*1000</f>
        <v>#REF!</v>
      </c>
      <c r="I79" s="21" t="e">
        <f t="shared" si="56"/>
        <v>#REF!</v>
      </c>
      <c r="J79" s="21" t="e">
        <f>+#REF!*1000</f>
        <v>#REF!</v>
      </c>
      <c r="K79" s="21" t="e">
        <f>+#REF!*1000</f>
        <v>#REF!</v>
      </c>
      <c r="L79" s="21" t="e">
        <f>+#REF!*1000</f>
        <v>#REF!</v>
      </c>
      <c r="M79" s="21" t="e">
        <f t="shared" si="49"/>
        <v>#REF!</v>
      </c>
      <c r="N79" s="21" t="e">
        <f>+#REF!*1000</f>
        <v>#REF!</v>
      </c>
      <c r="O79" s="21" t="e">
        <f>+#REF!*1000</f>
        <v>#REF!</v>
      </c>
      <c r="P79" s="21" t="e">
        <f>+#REF!*1000</f>
        <v>#REF!</v>
      </c>
      <c r="Q79" s="21" t="e">
        <f t="shared" si="50"/>
        <v>#REF!</v>
      </c>
      <c r="R79" s="21" t="e">
        <f>+#REF!*1000</f>
        <v>#REF!</v>
      </c>
      <c r="S79" s="21" t="e">
        <f>+#REF!*1000</f>
        <v>#REF!</v>
      </c>
      <c r="T79" s="21" t="e">
        <f>+#REF!*1000</f>
        <v>#REF!</v>
      </c>
      <c r="U79" s="21" t="e">
        <f t="shared" si="51"/>
        <v>#REF!</v>
      </c>
      <c r="V79" s="21" t="e">
        <f>+#REF!*1000</f>
        <v>#REF!</v>
      </c>
      <c r="W79" s="21" t="e">
        <f>+#REF!*1000</f>
        <v>#REF!</v>
      </c>
      <c r="X79" s="21" t="e">
        <f>+#REF!*1000</f>
        <v>#REF!</v>
      </c>
      <c r="Y79" s="21" t="e">
        <f t="shared" si="52"/>
        <v>#REF!</v>
      </c>
      <c r="Z79" s="21" t="e">
        <f t="shared" si="44"/>
        <v>#REF!</v>
      </c>
      <c r="AA79" s="21" t="e">
        <f t="shared" si="44"/>
        <v>#REF!</v>
      </c>
      <c r="AB79" s="21" t="e">
        <f t="shared" si="44"/>
        <v>#REF!</v>
      </c>
      <c r="AC79" s="21" t="e">
        <f t="shared" si="53"/>
        <v>#REF!</v>
      </c>
      <c r="AD79" s="21" t="e">
        <f t="shared" si="45"/>
        <v>#REF!</v>
      </c>
      <c r="AE79" s="21" t="e">
        <f t="shared" si="45"/>
        <v>#REF!</v>
      </c>
      <c r="AF79" s="21" t="e">
        <f t="shared" si="45"/>
        <v>#REF!</v>
      </c>
      <c r="AG79" s="21" t="e">
        <f t="shared" si="54"/>
        <v>#REF!</v>
      </c>
      <c r="AH79" s="26" t="e">
        <f t="shared" si="46"/>
        <v>#REF!</v>
      </c>
      <c r="AI79" s="26" t="e">
        <f t="shared" si="46"/>
        <v>#REF!</v>
      </c>
      <c r="AJ79" s="26" t="e">
        <f t="shared" si="46"/>
        <v>#REF!</v>
      </c>
      <c r="AK79" s="26" t="e">
        <f t="shared" si="46"/>
        <v>#REF!</v>
      </c>
      <c r="AL79" s="21" t="e">
        <f t="shared" si="47"/>
        <v>#REF!</v>
      </c>
      <c r="AM79" s="21" t="e">
        <f t="shared" si="47"/>
        <v>#REF!</v>
      </c>
      <c r="AN79" s="21" t="e">
        <f t="shared" si="47"/>
        <v>#REF!</v>
      </c>
      <c r="AO79" s="21" t="e">
        <f t="shared" si="48"/>
        <v>#REF!</v>
      </c>
      <c r="AP79" s="21" t="e">
        <f t="shared" si="41"/>
        <v>#REF!</v>
      </c>
      <c r="AQ79" s="21" t="e">
        <f t="shared" si="42"/>
        <v>#REF!</v>
      </c>
      <c r="AR79" s="21" t="e">
        <f t="shared" si="43"/>
        <v>#REF!</v>
      </c>
      <c r="AS79" s="21" t="e">
        <f t="shared" si="55"/>
        <v>#REF!</v>
      </c>
    </row>
    <row r="80" spans="1:45" ht="15" hidden="1" customHeight="1">
      <c r="A80" s="14" t="s">
        <v>74</v>
      </c>
      <c r="B80" s="14"/>
      <c r="C80" s="14"/>
      <c r="D80" s="14"/>
      <c r="E80" s="14"/>
      <c r="F80" s="21" t="e">
        <f>+#REF!*1000</f>
        <v>#REF!</v>
      </c>
      <c r="G80" s="21" t="e">
        <f>+#REF!*1000</f>
        <v>#REF!</v>
      </c>
      <c r="H80" s="21" t="e">
        <f>+#REF!*1000</f>
        <v>#REF!</v>
      </c>
      <c r="I80" s="21" t="e">
        <f t="shared" si="56"/>
        <v>#REF!</v>
      </c>
      <c r="J80" s="21" t="e">
        <f>+#REF!*1000</f>
        <v>#REF!</v>
      </c>
      <c r="K80" s="21" t="e">
        <f>+#REF!*1000</f>
        <v>#REF!</v>
      </c>
      <c r="L80" s="21" t="e">
        <f>+#REF!*1000</f>
        <v>#REF!</v>
      </c>
      <c r="M80" s="21" t="e">
        <f t="shared" si="49"/>
        <v>#REF!</v>
      </c>
      <c r="N80" s="21" t="e">
        <f>+#REF!*1000</f>
        <v>#REF!</v>
      </c>
      <c r="O80" s="21" t="e">
        <f>+#REF!*1000</f>
        <v>#REF!</v>
      </c>
      <c r="P80" s="21" t="e">
        <f>+#REF!*1000</f>
        <v>#REF!</v>
      </c>
      <c r="Q80" s="21" t="e">
        <f t="shared" si="50"/>
        <v>#REF!</v>
      </c>
      <c r="R80" s="21" t="e">
        <f>+#REF!*1000</f>
        <v>#REF!</v>
      </c>
      <c r="S80" s="21" t="e">
        <f>+#REF!*1000</f>
        <v>#REF!</v>
      </c>
      <c r="T80" s="21" t="e">
        <f>+#REF!*1000</f>
        <v>#REF!</v>
      </c>
      <c r="U80" s="21" t="e">
        <f t="shared" si="51"/>
        <v>#REF!</v>
      </c>
      <c r="V80" s="21" t="e">
        <f>+#REF!*1000</f>
        <v>#REF!</v>
      </c>
      <c r="W80" s="21" t="e">
        <f>+#REF!*1000</f>
        <v>#REF!</v>
      </c>
      <c r="X80" s="21" t="e">
        <f>+#REF!*1000</f>
        <v>#REF!</v>
      </c>
      <c r="Y80" s="21" t="e">
        <f t="shared" si="52"/>
        <v>#REF!</v>
      </c>
      <c r="Z80" s="21" t="e">
        <f t="shared" si="44"/>
        <v>#REF!</v>
      </c>
      <c r="AA80" s="21" t="e">
        <f t="shared" si="44"/>
        <v>#REF!</v>
      </c>
      <c r="AB80" s="21" t="e">
        <f t="shared" si="44"/>
        <v>#REF!</v>
      </c>
      <c r="AC80" s="21" t="e">
        <f t="shared" si="53"/>
        <v>#REF!</v>
      </c>
      <c r="AD80" s="21" t="e">
        <f t="shared" si="45"/>
        <v>#REF!</v>
      </c>
      <c r="AE80" s="21" t="e">
        <f t="shared" si="45"/>
        <v>#REF!</v>
      </c>
      <c r="AF80" s="21" t="e">
        <f t="shared" si="45"/>
        <v>#REF!</v>
      </c>
      <c r="AG80" s="21" t="e">
        <f t="shared" si="54"/>
        <v>#REF!</v>
      </c>
      <c r="AH80" s="26" t="e">
        <f t="shared" si="46"/>
        <v>#REF!</v>
      </c>
      <c r="AI80" s="26" t="e">
        <f t="shared" si="46"/>
        <v>#REF!</v>
      </c>
      <c r="AJ80" s="26" t="e">
        <f t="shared" si="46"/>
        <v>#REF!</v>
      </c>
      <c r="AK80" s="26" t="e">
        <f t="shared" si="46"/>
        <v>#REF!</v>
      </c>
      <c r="AL80" s="21" t="e">
        <f t="shared" si="47"/>
        <v>#REF!</v>
      </c>
      <c r="AM80" s="21" t="e">
        <f t="shared" si="47"/>
        <v>#REF!</v>
      </c>
      <c r="AN80" s="21" t="e">
        <f t="shared" si="47"/>
        <v>#REF!</v>
      </c>
      <c r="AO80" s="21" t="e">
        <f t="shared" si="48"/>
        <v>#REF!</v>
      </c>
      <c r="AP80" s="21" t="e">
        <f t="shared" si="41"/>
        <v>#REF!</v>
      </c>
      <c r="AQ80" s="21" t="e">
        <f t="shared" si="42"/>
        <v>#REF!</v>
      </c>
      <c r="AR80" s="21" t="e">
        <f t="shared" si="43"/>
        <v>#REF!</v>
      </c>
      <c r="AS80" s="21" t="e">
        <f t="shared" si="55"/>
        <v>#REF!</v>
      </c>
    </row>
    <row r="81" spans="1:45" ht="15" hidden="1" customHeight="1">
      <c r="A81" s="14" t="s">
        <v>75</v>
      </c>
      <c r="B81" s="14"/>
      <c r="C81" s="14"/>
      <c r="D81" s="14"/>
      <c r="E81" s="14"/>
      <c r="F81" s="21" t="e">
        <f>+#REF!*1000</f>
        <v>#REF!</v>
      </c>
      <c r="G81" s="21" t="e">
        <f>+#REF!*1000</f>
        <v>#REF!</v>
      </c>
      <c r="H81" s="21" t="e">
        <f>+#REF!*1000</f>
        <v>#REF!</v>
      </c>
      <c r="I81" s="21" t="e">
        <f t="shared" si="56"/>
        <v>#REF!</v>
      </c>
      <c r="J81" s="21" t="e">
        <f>+#REF!*1000</f>
        <v>#REF!</v>
      </c>
      <c r="K81" s="21" t="e">
        <f>+#REF!*1000</f>
        <v>#REF!</v>
      </c>
      <c r="L81" s="21" t="e">
        <f>+#REF!*1000</f>
        <v>#REF!</v>
      </c>
      <c r="M81" s="21" t="e">
        <f t="shared" si="49"/>
        <v>#REF!</v>
      </c>
      <c r="N81" s="21" t="e">
        <f>+#REF!*1000</f>
        <v>#REF!</v>
      </c>
      <c r="O81" s="21" t="e">
        <f>+#REF!*1000</f>
        <v>#REF!</v>
      </c>
      <c r="P81" s="21" t="e">
        <f>+#REF!*1000</f>
        <v>#REF!</v>
      </c>
      <c r="Q81" s="21" t="e">
        <f t="shared" si="50"/>
        <v>#REF!</v>
      </c>
      <c r="R81" s="21" t="e">
        <f>+#REF!*1000</f>
        <v>#REF!</v>
      </c>
      <c r="S81" s="21" t="e">
        <f>+#REF!*1000</f>
        <v>#REF!</v>
      </c>
      <c r="T81" s="21" t="e">
        <f>+#REF!*1000</f>
        <v>#REF!</v>
      </c>
      <c r="U81" s="21" t="e">
        <f t="shared" si="51"/>
        <v>#REF!</v>
      </c>
      <c r="V81" s="21" t="e">
        <f>+#REF!*1000</f>
        <v>#REF!</v>
      </c>
      <c r="W81" s="21" t="e">
        <f>+#REF!*1000</f>
        <v>#REF!</v>
      </c>
      <c r="X81" s="21" t="e">
        <f>+#REF!*1000</f>
        <v>#REF!</v>
      </c>
      <c r="Y81" s="21" t="e">
        <f t="shared" si="52"/>
        <v>#REF!</v>
      </c>
      <c r="Z81" s="21" t="e">
        <f t="shared" si="44"/>
        <v>#REF!</v>
      </c>
      <c r="AA81" s="21" t="e">
        <f t="shared" si="44"/>
        <v>#REF!</v>
      </c>
      <c r="AB81" s="21" t="e">
        <f t="shared" si="44"/>
        <v>#REF!</v>
      </c>
      <c r="AC81" s="21" t="e">
        <f t="shared" si="53"/>
        <v>#REF!</v>
      </c>
      <c r="AD81" s="21" t="e">
        <f t="shared" si="45"/>
        <v>#REF!</v>
      </c>
      <c r="AE81" s="21" t="e">
        <f t="shared" si="45"/>
        <v>#REF!</v>
      </c>
      <c r="AF81" s="21" t="e">
        <f t="shared" si="45"/>
        <v>#REF!</v>
      </c>
      <c r="AG81" s="21" t="e">
        <f t="shared" si="54"/>
        <v>#REF!</v>
      </c>
      <c r="AH81" s="26" t="e">
        <f t="shared" si="46"/>
        <v>#REF!</v>
      </c>
      <c r="AI81" s="26" t="e">
        <f t="shared" si="46"/>
        <v>#REF!</v>
      </c>
      <c r="AJ81" s="26" t="e">
        <f t="shared" si="46"/>
        <v>#REF!</v>
      </c>
      <c r="AK81" s="26" t="e">
        <f t="shared" si="46"/>
        <v>#REF!</v>
      </c>
      <c r="AL81" s="21" t="e">
        <f t="shared" si="47"/>
        <v>#REF!</v>
      </c>
      <c r="AM81" s="21" t="e">
        <f t="shared" si="47"/>
        <v>#REF!</v>
      </c>
      <c r="AN81" s="21" t="e">
        <f t="shared" si="47"/>
        <v>#REF!</v>
      </c>
      <c r="AO81" s="21" t="e">
        <f t="shared" si="48"/>
        <v>#REF!</v>
      </c>
      <c r="AP81" s="21" t="e">
        <f t="shared" si="41"/>
        <v>#REF!</v>
      </c>
      <c r="AQ81" s="21" t="e">
        <f t="shared" si="42"/>
        <v>#REF!</v>
      </c>
      <c r="AR81" s="21" t="e">
        <f t="shared" si="43"/>
        <v>#REF!</v>
      </c>
      <c r="AS81" s="21" t="e">
        <f t="shared" si="55"/>
        <v>#REF!</v>
      </c>
    </row>
    <row r="82" spans="1:45" ht="15" hidden="1" customHeight="1">
      <c r="A82" s="14" t="s">
        <v>76</v>
      </c>
      <c r="B82" s="14"/>
      <c r="C82" s="14"/>
      <c r="D82" s="14"/>
      <c r="E82" s="14"/>
      <c r="F82" s="21" t="e">
        <f>+#REF!*1000</f>
        <v>#REF!</v>
      </c>
      <c r="G82" s="21" t="e">
        <f>+#REF!*1000</f>
        <v>#REF!</v>
      </c>
      <c r="H82" s="21" t="e">
        <f>+#REF!*1000</f>
        <v>#REF!</v>
      </c>
      <c r="I82" s="21" t="e">
        <f t="shared" si="56"/>
        <v>#REF!</v>
      </c>
      <c r="J82" s="21" t="e">
        <f>+#REF!*1000</f>
        <v>#REF!</v>
      </c>
      <c r="K82" s="21" t="e">
        <f>+#REF!*1000</f>
        <v>#REF!</v>
      </c>
      <c r="L82" s="21" t="e">
        <f>+#REF!*1000</f>
        <v>#REF!</v>
      </c>
      <c r="M82" s="21" t="e">
        <f t="shared" si="49"/>
        <v>#REF!</v>
      </c>
      <c r="N82" s="21" t="e">
        <f>+#REF!*1000</f>
        <v>#REF!</v>
      </c>
      <c r="O82" s="21" t="e">
        <f>+#REF!*1000</f>
        <v>#REF!</v>
      </c>
      <c r="P82" s="21" t="e">
        <f>+#REF!*1000</f>
        <v>#REF!</v>
      </c>
      <c r="Q82" s="21" t="e">
        <f t="shared" si="50"/>
        <v>#REF!</v>
      </c>
      <c r="R82" s="21" t="e">
        <f>+#REF!*1000</f>
        <v>#REF!</v>
      </c>
      <c r="S82" s="21" t="e">
        <f>+#REF!*1000</f>
        <v>#REF!</v>
      </c>
      <c r="T82" s="21" t="e">
        <f>+#REF!*1000</f>
        <v>#REF!</v>
      </c>
      <c r="U82" s="21" t="e">
        <f t="shared" si="51"/>
        <v>#REF!</v>
      </c>
      <c r="V82" s="21" t="e">
        <f>+#REF!*1000</f>
        <v>#REF!</v>
      </c>
      <c r="W82" s="21" t="e">
        <f>+#REF!*1000</f>
        <v>#REF!</v>
      </c>
      <c r="X82" s="21" t="e">
        <f>+#REF!*1000</f>
        <v>#REF!</v>
      </c>
      <c r="Y82" s="21" t="e">
        <f t="shared" si="52"/>
        <v>#REF!</v>
      </c>
      <c r="Z82" s="21" t="e">
        <f t="shared" si="44"/>
        <v>#REF!</v>
      </c>
      <c r="AA82" s="21" t="e">
        <f t="shared" si="44"/>
        <v>#REF!</v>
      </c>
      <c r="AB82" s="21" t="e">
        <f t="shared" si="44"/>
        <v>#REF!</v>
      </c>
      <c r="AC82" s="21" t="e">
        <f t="shared" si="53"/>
        <v>#REF!</v>
      </c>
      <c r="AD82" s="21" t="e">
        <f t="shared" si="45"/>
        <v>#REF!</v>
      </c>
      <c r="AE82" s="21" t="e">
        <f t="shared" si="45"/>
        <v>#REF!</v>
      </c>
      <c r="AF82" s="21" t="e">
        <f t="shared" si="45"/>
        <v>#REF!</v>
      </c>
      <c r="AG82" s="21" t="e">
        <f t="shared" si="54"/>
        <v>#REF!</v>
      </c>
      <c r="AH82" s="26" t="e">
        <f t="shared" si="46"/>
        <v>#REF!</v>
      </c>
      <c r="AI82" s="26" t="e">
        <f t="shared" si="46"/>
        <v>#REF!</v>
      </c>
      <c r="AJ82" s="26" t="e">
        <f t="shared" si="46"/>
        <v>#REF!</v>
      </c>
      <c r="AK82" s="26" t="e">
        <f t="shared" si="46"/>
        <v>#REF!</v>
      </c>
      <c r="AL82" s="21" t="e">
        <f t="shared" si="47"/>
        <v>#REF!</v>
      </c>
      <c r="AM82" s="21" t="e">
        <f t="shared" si="47"/>
        <v>#REF!</v>
      </c>
      <c r="AN82" s="21" t="e">
        <f t="shared" si="47"/>
        <v>#REF!</v>
      </c>
      <c r="AO82" s="21" t="e">
        <f t="shared" si="48"/>
        <v>#REF!</v>
      </c>
      <c r="AP82" s="21" t="e">
        <f t="shared" si="41"/>
        <v>#REF!</v>
      </c>
      <c r="AQ82" s="21" t="e">
        <f t="shared" si="42"/>
        <v>#REF!</v>
      </c>
      <c r="AR82" s="21" t="e">
        <f t="shared" si="43"/>
        <v>#REF!</v>
      </c>
      <c r="AS82" s="21" t="e">
        <f t="shared" si="55"/>
        <v>#REF!</v>
      </c>
    </row>
    <row r="83" spans="1:45" ht="15" hidden="1" customHeight="1">
      <c r="A83" s="14" t="s">
        <v>77</v>
      </c>
      <c r="B83" s="14"/>
      <c r="C83" s="14"/>
      <c r="D83" s="14"/>
      <c r="E83" s="14"/>
      <c r="F83" s="21" t="e">
        <f>+#REF!*1000</f>
        <v>#REF!</v>
      </c>
      <c r="G83" s="21" t="e">
        <f>+#REF!*1000</f>
        <v>#REF!</v>
      </c>
      <c r="H83" s="21" t="e">
        <f>+#REF!*1000</f>
        <v>#REF!</v>
      </c>
      <c r="I83" s="21" t="e">
        <f t="shared" si="56"/>
        <v>#REF!</v>
      </c>
      <c r="J83" s="21" t="e">
        <f>+#REF!*1000</f>
        <v>#REF!</v>
      </c>
      <c r="K83" s="21" t="e">
        <f>+#REF!*1000</f>
        <v>#REF!</v>
      </c>
      <c r="L83" s="21" t="e">
        <f>+#REF!*1000</f>
        <v>#REF!</v>
      </c>
      <c r="M83" s="21" t="e">
        <f t="shared" si="49"/>
        <v>#REF!</v>
      </c>
      <c r="N83" s="21" t="e">
        <f>+#REF!*1000</f>
        <v>#REF!</v>
      </c>
      <c r="O83" s="21" t="e">
        <f>+#REF!*1000</f>
        <v>#REF!</v>
      </c>
      <c r="P83" s="21" t="e">
        <f>+#REF!*1000</f>
        <v>#REF!</v>
      </c>
      <c r="Q83" s="21" t="e">
        <f t="shared" si="50"/>
        <v>#REF!</v>
      </c>
      <c r="R83" s="21" t="e">
        <f>+#REF!*1000</f>
        <v>#REF!</v>
      </c>
      <c r="S83" s="21" t="e">
        <f>+#REF!*1000</f>
        <v>#REF!</v>
      </c>
      <c r="T83" s="21" t="e">
        <f>+#REF!*1000</f>
        <v>#REF!</v>
      </c>
      <c r="U83" s="21" t="e">
        <f t="shared" si="51"/>
        <v>#REF!</v>
      </c>
      <c r="V83" s="21" t="e">
        <f>+#REF!*1000</f>
        <v>#REF!</v>
      </c>
      <c r="W83" s="21" t="e">
        <f>+#REF!*1000</f>
        <v>#REF!</v>
      </c>
      <c r="X83" s="21" t="e">
        <f>+#REF!*1000</f>
        <v>#REF!</v>
      </c>
      <c r="Y83" s="21" t="e">
        <f t="shared" si="52"/>
        <v>#REF!</v>
      </c>
      <c r="Z83" s="21" t="e">
        <f t="shared" si="44"/>
        <v>#REF!</v>
      </c>
      <c r="AA83" s="21" t="e">
        <f t="shared" si="44"/>
        <v>#REF!</v>
      </c>
      <c r="AB83" s="21" t="e">
        <f t="shared" si="44"/>
        <v>#REF!</v>
      </c>
      <c r="AC83" s="21" t="e">
        <f t="shared" si="53"/>
        <v>#REF!</v>
      </c>
      <c r="AD83" s="21" t="e">
        <f t="shared" si="45"/>
        <v>#REF!</v>
      </c>
      <c r="AE83" s="21" t="e">
        <f t="shared" si="45"/>
        <v>#REF!</v>
      </c>
      <c r="AF83" s="21" t="e">
        <f t="shared" si="45"/>
        <v>#REF!</v>
      </c>
      <c r="AG83" s="21" t="e">
        <f t="shared" si="54"/>
        <v>#REF!</v>
      </c>
      <c r="AH83" s="26" t="e">
        <f t="shared" si="46"/>
        <v>#REF!</v>
      </c>
      <c r="AI83" s="26" t="e">
        <f t="shared" si="46"/>
        <v>#REF!</v>
      </c>
      <c r="AJ83" s="26" t="e">
        <f t="shared" si="46"/>
        <v>#REF!</v>
      </c>
      <c r="AK83" s="26" t="e">
        <f t="shared" si="46"/>
        <v>#REF!</v>
      </c>
      <c r="AL83" s="21" t="e">
        <f t="shared" si="47"/>
        <v>#REF!</v>
      </c>
      <c r="AM83" s="21" t="e">
        <f t="shared" si="47"/>
        <v>#REF!</v>
      </c>
      <c r="AN83" s="21" t="e">
        <f t="shared" si="47"/>
        <v>#REF!</v>
      </c>
      <c r="AO83" s="21" t="e">
        <f t="shared" si="48"/>
        <v>#REF!</v>
      </c>
      <c r="AP83" s="21" t="e">
        <f t="shared" si="41"/>
        <v>#REF!</v>
      </c>
      <c r="AQ83" s="21" t="e">
        <f t="shared" si="42"/>
        <v>#REF!</v>
      </c>
      <c r="AR83" s="21" t="e">
        <f t="shared" si="43"/>
        <v>#REF!</v>
      </c>
      <c r="AS83" s="21" t="e">
        <f t="shared" si="55"/>
        <v>#REF!</v>
      </c>
    </row>
    <row r="84" spans="1:45" ht="15" hidden="1" customHeight="1">
      <c r="A84" s="14" t="s">
        <v>78</v>
      </c>
      <c r="B84" s="14"/>
      <c r="C84" s="14"/>
      <c r="D84" s="14"/>
      <c r="E84" s="14"/>
      <c r="F84" s="21" t="e">
        <f>+#REF!*1000</f>
        <v>#REF!</v>
      </c>
      <c r="G84" s="21" t="e">
        <f>+#REF!*1000</f>
        <v>#REF!</v>
      </c>
      <c r="H84" s="21" t="e">
        <f>+#REF!*1000</f>
        <v>#REF!</v>
      </c>
      <c r="I84" s="21" t="e">
        <f t="shared" si="56"/>
        <v>#REF!</v>
      </c>
      <c r="J84" s="21" t="e">
        <f>+#REF!*1000</f>
        <v>#REF!</v>
      </c>
      <c r="K84" s="21" t="e">
        <f>+#REF!*1000</f>
        <v>#REF!</v>
      </c>
      <c r="L84" s="21" t="e">
        <f>+#REF!*1000</f>
        <v>#REF!</v>
      </c>
      <c r="M84" s="21" t="e">
        <f t="shared" si="49"/>
        <v>#REF!</v>
      </c>
      <c r="N84" s="21" t="e">
        <f>+#REF!*1000</f>
        <v>#REF!</v>
      </c>
      <c r="O84" s="21" t="e">
        <f>+#REF!*1000</f>
        <v>#REF!</v>
      </c>
      <c r="P84" s="21" t="e">
        <f>+#REF!*1000</f>
        <v>#REF!</v>
      </c>
      <c r="Q84" s="21" t="e">
        <f t="shared" si="50"/>
        <v>#REF!</v>
      </c>
      <c r="R84" s="21" t="e">
        <f>+#REF!*1000</f>
        <v>#REF!</v>
      </c>
      <c r="S84" s="21" t="e">
        <f>+#REF!*1000</f>
        <v>#REF!</v>
      </c>
      <c r="T84" s="21" t="e">
        <f>+#REF!*1000</f>
        <v>#REF!</v>
      </c>
      <c r="U84" s="21" t="e">
        <f t="shared" si="51"/>
        <v>#REF!</v>
      </c>
      <c r="V84" s="21" t="e">
        <f>+#REF!*1000</f>
        <v>#REF!</v>
      </c>
      <c r="W84" s="21" t="e">
        <f>+#REF!*1000</f>
        <v>#REF!</v>
      </c>
      <c r="X84" s="21" t="e">
        <f>+#REF!*1000</f>
        <v>#REF!</v>
      </c>
      <c r="Y84" s="21" t="e">
        <f t="shared" si="52"/>
        <v>#REF!</v>
      </c>
      <c r="Z84" s="21" t="e">
        <f t="shared" si="44"/>
        <v>#REF!</v>
      </c>
      <c r="AA84" s="21" t="e">
        <f t="shared" si="44"/>
        <v>#REF!</v>
      </c>
      <c r="AB84" s="21" t="e">
        <f t="shared" si="44"/>
        <v>#REF!</v>
      </c>
      <c r="AC84" s="21" t="e">
        <f t="shared" si="53"/>
        <v>#REF!</v>
      </c>
      <c r="AD84" s="21" t="e">
        <f t="shared" si="45"/>
        <v>#REF!</v>
      </c>
      <c r="AE84" s="21" t="e">
        <f t="shared" si="45"/>
        <v>#REF!</v>
      </c>
      <c r="AF84" s="21" t="e">
        <f t="shared" si="45"/>
        <v>#REF!</v>
      </c>
      <c r="AG84" s="21" t="e">
        <f t="shared" si="54"/>
        <v>#REF!</v>
      </c>
      <c r="AH84" s="26" t="e">
        <f t="shared" si="46"/>
        <v>#REF!</v>
      </c>
      <c r="AI84" s="26" t="e">
        <f t="shared" si="46"/>
        <v>#REF!</v>
      </c>
      <c r="AJ84" s="26" t="e">
        <f t="shared" si="46"/>
        <v>#REF!</v>
      </c>
      <c r="AK84" s="26" t="e">
        <f t="shared" si="46"/>
        <v>#REF!</v>
      </c>
      <c r="AL84" s="21" t="e">
        <f t="shared" si="47"/>
        <v>#REF!</v>
      </c>
      <c r="AM84" s="21" t="e">
        <f t="shared" si="47"/>
        <v>#REF!</v>
      </c>
      <c r="AN84" s="21" t="e">
        <f t="shared" si="47"/>
        <v>#REF!</v>
      </c>
      <c r="AO84" s="21" t="e">
        <f t="shared" si="48"/>
        <v>#REF!</v>
      </c>
      <c r="AP84" s="21" t="e">
        <f t="shared" si="41"/>
        <v>#REF!</v>
      </c>
      <c r="AQ84" s="21" t="e">
        <f t="shared" si="42"/>
        <v>#REF!</v>
      </c>
      <c r="AR84" s="21" t="e">
        <f t="shared" si="43"/>
        <v>#REF!</v>
      </c>
      <c r="AS84" s="21" t="e">
        <f t="shared" si="55"/>
        <v>#REF!</v>
      </c>
    </row>
    <row r="85" spans="1:45" ht="15" hidden="1" customHeight="1">
      <c r="A85" s="14" t="s">
        <v>79</v>
      </c>
      <c r="B85" s="14"/>
      <c r="C85" s="14"/>
      <c r="D85" s="14"/>
      <c r="E85" s="14"/>
      <c r="F85" s="21" t="e">
        <f>+#REF!*1000</f>
        <v>#REF!</v>
      </c>
      <c r="G85" s="21" t="e">
        <f>+#REF!*1000</f>
        <v>#REF!</v>
      </c>
      <c r="H85" s="21" t="e">
        <f>+#REF!*1000</f>
        <v>#REF!</v>
      </c>
      <c r="I85" s="21" t="e">
        <f t="shared" si="56"/>
        <v>#REF!</v>
      </c>
      <c r="J85" s="21" t="e">
        <f>+#REF!*1000</f>
        <v>#REF!</v>
      </c>
      <c r="K85" s="21" t="e">
        <f>+#REF!*1000</f>
        <v>#REF!</v>
      </c>
      <c r="L85" s="21" t="e">
        <f>+#REF!*1000</f>
        <v>#REF!</v>
      </c>
      <c r="M85" s="21" t="e">
        <f t="shared" si="49"/>
        <v>#REF!</v>
      </c>
      <c r="N85" s="21" t="e">
        <f>+#REF!*1000</f>
        <v>#REF!</v>
      </c>
      <c r="O85" s="21" t="e">
        <f>+#REF!*1000</f>
        <v>#REF!</v>
      </c>
      <c r="P85" s="21" t="e">
        <f>+#REF!*1000</f>
        <v>#REF!</v>
      </c>
      <c r="Q85" s="21" t="e">
        <f t="shared" si="50"/>
        <v>#REF!</v>
      </c>
      <c r="R85" s="21" t="e">
        <f>+#REF!*1000</f>
        <v>#REF!</v>
      </c>
      <c r="S85" s="21" t="e">
        <f>+#REF!*1000</f>
        <v>#REF!</v>
      </c>
      <c r="T85" s="21" t="e">
        <f>+#REF!*1000</f>
        <v>#REF!</v>
      </c>
      <c r="U85" s="21" t="e">
        <f t="shared" si="51"/>
        <v>#REF!</v>
      </c>
      <c r="V85" s="21" t="e">
        <f>+#REF!*1000</f>
        <v>#REF!</v>
      </c>
      <c r="W85" s="21" t="e">
        <f>+#REF!*1000</f>
        <v>#REF!</v>
      </c>
      <c r="X85" s="21" t="e">
        <f>+#REF!*1000</f>
        <v>#REF!</v>
      </c>
      <c r="Y85" s="21" t="e">
        <f t="shared" si="52"/>
        <v>#REF!</v>
      </c>
      <c r="Z85" s="21" t="e">
        <f t="shared" si="44"/>
        <v>#REF!</v>
      </c>
      <c r="AA85" s="21" t="e">
        <f t="shared" si="44"/>
        <v>#REF!</v>
      </c>
      <c r="AB85" s="21" t="e">
        <f t="shared" si="44"/>
        <v>#REF!</v>
      </c>
      <c r="AC85" s="21" t="e">
        <f t="shared" si="53"/>
        <v>#REF!</v>
      </c>
      <c r="AD85" s="21" t="e">
        <f t="shared" si="45"/>
        <v>#REF!</v>
      </c>
      <c r="AE85" s="21" t="e">
        <f t="shared" si="45"/>
        <v>#REF!</v>
      </c>
      <c r="AF85" s="21" t="e">
        <f t="shared" si="45"/>
        <v>#REF!</v>
      </c>
      <c r="AG85" s="21" t="e">
        <f t="shared" si="54"/>
        <v>#REF!</v>
      </c>
      <c r="AH85" s="26" t="e">
        <f t="shared" si="46"/>
        <v>#REF!</v>
      </c>
      <c r="AI85" s="26" t="e">
        <f t="shared" si="46"/>
        <v>#REF!</v>
      </c>
      <c r="AJ85" s="26" t="e">
        <f t="shared" si="46"/>
        <v>#REF!</v>
      </c>
      <c r="AK85" s="26" t="e">
        <f t="shared" si="46"/>
        <v>#REF!</v>
      </c>
      <c r="AL85" s="21" t="e">
        <f t="shared" si="47"/>
        <v>#REF!</v>
      </c>
      <c r="AM85" s="21" t="e">
        <f t="shared" si="47"/>
        <v>#REF!</v>
      </c>
      <c r="AN85" s="21" t="e">
        <f t="shared" si="47"/>
        <v>#REF!</v>
      </c>
      <c r="AO85" s="21" t="e">
        <f t="shared" si="48"/>
        <v>#REF!</v>
      </c>
      <c r="AP85" s="21" t="e">
        <f t="shared" si="41"/>
        <v>#REF!</v>
      </c>
      <c r="AQ85" s="21" t="e">
        <f t="shared" si="42"/>
        <v>#REF!</v>
      </c>
      <c r="AR85" s="21" t="e">
        <f t="shared" si="43"/>
        <v>#REF!</v>
      </c>
      <c r="AS85" s="21" t="e">
        <f t="shared" si="55"/>
        <v>#REF!</v>
      </c>
    </row>
    <row r="86" spans="1:45" ht="15" hidden="1" customHeight="1">
      <c r="A86" s="14" t="s">
        <v>80</v>
      </c>
      <c r="B86" s="14"/>
      <c r="C86" s="14"/>
      <c r="D86" s="14"/>
      <c r="E86" s="14"/>
      <c r="F86" s="21" t="e">
        <f>+#REF!*1000</f>
        <v>#REF!</v>
      </c>
      <c r="G86" s="21" t="e">
        <f>+#REF!*1000</f>
        <v>#REF!</v>
      </c>
      <c r="H86" s="21" t="e">
        <f>+#REF!*1000</f>
        <v>#REF!</v>
      </c>
      <c r="I86" s="21" t="e">
        <f t="shared" si="56"/>
        <v>#REF!</v>
      </c>
      <c r="J86" s="21" t="e">
        <f>+#REF!*1000</f>
        <v>#REF!</v>
      </c>
      <c r="K86" s="21" t="e">
        <f>+#REF!*1000</f>
        <v>#REF!</v>
      </c>
      <c r="L86" s="21" t="e">
        <f>+#REF!*1000</f>
        <v>#REF!</v>
      </c>
      <c r="M86" s="21" t="e">
        <f t="shared" si="49"/>
        <v>#REF!</v>
      </c>
      <c r="N86" s="21" t="e">
        <f>+#REF!*1000</f>
        <v>#REF!</v>
      </c>
      <c r="O86" s="21" t="e">
        <f>+#REF!*1000</f>
        <v>#REF!</v>
      </c>
      <c r="P86" s="21" t="e">
        <f>+#REF!*1000</f>
        <v>#REF!</v>
      </c>
      <c r="Q86" s="21" t="e">
        <f t="shared" si="50"/>
        <v>#REF!</v>
      </c>
      <c r="R86" s="21" t="e">
        <f>+#REF!*1000</f>
        <v>#REF!</v>
      </c>
      <c r="S86" s="21" t="e">
        <f>+#REF!*1000</f>
        <v>#REF!</v>
      </c>
      <c r="T86" s="21" t="e">
        <f>+#REF!*1000</f>
        <v>#REF!</v>
      </c>
      <c r="U86" s="21" t="e">
        <f t="shared" si="51"/>
        <v>#REF!</v>
      </c>
      <c r="V86" s="21" t="e">
        <f>+#REF!*1000</f>
        <v>#REF!</v>
      </c>
      <c r="W86" s="21" t="e">
        <f>+#REF!*1000</f>
        <v>#REF!</v>
      </c>
      <c r="X86" s="21" t="e">
        <f>+#REF!*1000</f>
        <v>#REF!</v>
      </c>
      <c r="Y86" s="21" t="e">
        <f t="shared" si="52"/>
        <v>#REF!</v>
      </c>
      <c r="Z86" s="21" t="e">
        <f t="shared" si="44"/>
        <v>#REF!</v>
      </c>
      <c r="AA86" s="21" t="e">
        <f t="shared" si="44"/>
        <v>#REF!</v>
      </c>
      <c r="AB86" s="21" t="e">
        <f t="shared" si="44"/>
        <v>#REF!</v>
      </c>
      <c r="AC86" s="21" t="e">
        <f t="shared" si="53"/>
        <v>#REF!</v>
      </c>
      <c r="AD86" s="21" t="e">
        <f t="shared" si="45"/>
        <v>#REF!</v>
      </c>
      <c r="AE86" s="21" t="e">
        <f t="shared" si="45"/>
        <v>#REF!</v>
      </c>
      <c r="AF86" s="21" t="e">
        <f t="shared" si="45"/>
        <v>#REF!</v>
      </c>
      <c r="AG86" s="21" t="e">
        <f t="shared" si="54"/>
        <v>#REF!</v>
      </c>
      <c r="AH86" s="26" t="e">
        <f t="shared" si="46"/>
        <v>#REF!</v>
      </c>
      <c r="AI86" s="26" t="e">
        <f t="shared" si="46"/>
        <v>#REF!</v>
      </c>
      <c r="AJ86" s="26" t="e">
        <f t="shared" si="46"/>
        <v>#REF!</v>
      </c>
      <c r="AK86" s="26" t="e">
        <f t="shared" si="46"/>
        <v>#REF!</v>
      </c>
      <c r="AL86" s="21" t="e">
        <f t="shared" si="47"/>
        <v>#REF!</v>
      </c>
      <c r="AM86" s="21" t="e">
        <f t="shared" si="47"/>
        <v>#REF!</v>
      </c>
      <c r="AN86" s="21" t="e">
        <f t="shared" si="47"/>
        <v>#REF!</v>
      </c>
      <c r="AO86" s="21" t="e">
        <f t="shared" si="48"/>
        <v>#REF!</v>
      </c>
      <c r="AP86" s="21" t="e">
        <f t="shared" si="41"/>
        <v>#REF!</v>
      </c>
      <c r="AQ86" s="21" t="e">
        <f t="shared" si="42"/>
        <v>#REF!</v>
      </c>
      <c r="AR86" s="21" t="e">
        <f t="shared" si="43"/>
        <v>#REF!</v>
      </c>
      <c r="AS86" s="21" t="e">
        <f t="shared" si="55"/>
        <v>#REF!</v>
      </c>
    </row>
    <row r="87" spans="1:45" ht="15" hidden="1" customHeight="1">
      <c r="A87" s="14" t="s">
        <v>81</v>
      </c>
      <c r="B87" s="14"/>
      <c r="C87" s="14"/>
      <c r="D87" s="14"/>
      <c r="E87" s="14"/>
      <c r="F87" s="21" t="e">
        <f>+#REF!*1000</f>
        <v>#REF!</v>
      </c>
      <c r="G87" s="21" t="e">
        <f>+#REF!*1000</f>
        <v>#REF!</v>
      </c>
      <c r="H87" s="21" t="e">
        <f>+#REF!*1000</f>
        <v>#REF!</v>
      </c>
      <c r="I87" s="21" t="e">
        <f t="shared" si="56"/>
        <v>#REF!</v>
      </c>
      <c r="J87" s="21" t="e">
        <f>+#REF!*1000</f>
        <v>#REF!</v>
      </c>
      <c r="K87" s="21" t="e">
        <f>+#REF!*1000</f>
        <v>#REF!</v>
      </c>
      <c r="L87" s="21" t="e">
        <f>+#REF!*1000</f>
        <v>#REF!</v>
      </c>
      <c r="M87" s="21" t="e">
        <f t="shared" si="49"/>
        <v>#REF!</v>
      </c>
      <c r="N87" s="21" t="e">
        <f>+#REF!*1000</f>
        <v>#REF!</v>
      </c>
      <c r="O87" s="21" t="e">
        <f>+#REF!*1000</f>
        <v>#REF!</v>
      </c>
      <c r="P87" s="21" t="e">
        <f>+#REF!*1000</f>
        <v>#REF!</v>
      </c>
      <c r="Q87" s="21" t="e">
        <f t="shared" si="50"/>
        <v>#REF!</v>
      </c>
      <c r="R87" s="21" t="e">
        <f>+#REF!*1000</f>
        <v>#REF!</v>
      </c>
      <c r="S87" s="21" t="e">
        <f>+#REF!*1000</f>
        <v>#REF!</v>
      </c>
      <c r="T87" s="21" t="e">
        <f>+#REF!*1000</f>
        <v>#REF!</v>
      </c>
      <c r="U87" s="21" t="e">
        <f t="shared" si="51"/>
        <v>#REF!</v>
      </c>
      <c r="V87" s="21" t="e">
        <f>+#REF!*1000</f>
        <v>#REF!</v>
      </c>
      <c r="W87" s="21" t="e">
        <f>+#REF!*1000</f>
        <v>#REF!</v>
      </c>
      <c r="X87" s="21" t="e">
        <f>+#REF!*1000</f>
        <v>#REF!</v>
      </c>
      <c r="Y87" s="21" t="e">
        <f t="shared" si="52"/>
        <v>#REF!</v>
      </c>
      <c r="Z87" s="21" t="e">
        <f t="shared" si="44"/>
        <v>#REF!</v>
      </c>
      <c r="AA87" s="21" t="e">
        <f t="shared" si="44"/>
        <v>#REF!</v>
      </c>
      <c r="AB87" s="21" t="e">
        <f t="shared" si="44"/>
        <v>#REF!</v>
      </c>
      <c r="AC87" s="21" t="e">
        <f t="shared" si="53"/>
        <v>#REF!</v>
      </c>
      <c r="AD87" s="21" t="e">
        <f t="shared" si="45"/>
        <v>#REF!</v>
      </c>
      <c r="AE87" s="21" t="e">
        <f t="shared" si="45"/>
        <v>#REF!</v>
      </c>
      <c r="AF87" s="21" t="e">
        <f t="shared" si="45"/>
        <v>#REF!</v>
      </c>
      <c r="AG87" s="21" t="e">
        <f t="shared" si="54"/>
        <v>#REF!</v>
      </c>
      <c r="AH87" s="26" t="e">
        <f t="shared" si="46"/>
        <v>#REF!</v>
      </c>
      <c r="AI87" s="26" t="e">
        <f t="shared" si="46"/>
        <v>#REF!</v>
      </c>
      <c r="AJ87" s="26" t="e">
        <f t="shared" si="46"/>
        <v>#REF!</v>
      </c>
      <c r="AK87" s="26" t="e">
        <f t="shared" si="46"/>
        <v>#REF!</v>
      </c>
      <c r="AL87" s="21" t="e">
        <f t="shared" si="47"/>
        <v>#REF!</v>
      </c>
      <c r="AM87" s="21" t="e">
        <f t="shared" si="47"/>
        <v>#REF!</v>
      </c>
      <c r="AN87" s="21" t="e">
        <f t="shared" si="47"/>
        <v>#REF!</v>
      </c>
      <c r="AO87" s="21" t="e">
        <f t="shared" si="48"/>
        <v>#REF!</v>
      </c>
      <c r="AP87" s="21" t="e">
        <f t="shared" si="41"/>
        <v>#REF!</v>
      </c>
      <c r="AQ87" s="21" t="e">
        <f t="shared" si="42"/>
        <v>#REF!</v>
      </c>
      <c r="AR87" s="21" t="e">
        <f t="shared" si="43"/>
        <v>#REF!</v>
      </c>
      <c r="AS87" s="21" t="e">
        <f t="shared" si="55"/>
        <v>#REF!</v>
      </c>
    </row>
    <row r="88" spans="1:45" ht="15" hidden="1" customHeight="1">
      <c r="A88" s="14" t="s">
        <v>82</v>
      </c>
      <c r="B88" s="14"/>
      <c r="C88" s="14"/>
      <c r="D88" s="14"/>
      <c r="E88" s="14"/>
      <c r="F88" s="21" t="e">
        <f>+#REF!*1000</f>
        <v>#REF!</v>
      </c>
      <c r="G88" s="21" t="e">
        <f>+#REF!*1000</f>
        <v>#REF!</v>
      </c>
      <c r="H88" s="21" t="e">
        <f>+#REF!*1000</f>
        <v>#REF!</v>
      </c>
      <c r="I88" s="21" t="e">
        <f t="shared" si="56"/>
        <v>#REF!</v>
      </c>
      <c r="J88" s="21" t="e">
        <f>+#REF!*1000</f>
        <v>#REF!</v>
      </c>
      <c r="K88" s="21" t="e">
        <f>+#REF!*1000</f>
        <v>#REF!</v>
      </c>
      <c r="L88" s="21" t="e">
        <f>+#REF!*1000</f>
        <v>#REF!</v>
      </c>
      <c r="M88" s="21" t="e">
        <f t="shared" si="49"/>
        <v>#REF!</v>
      </c>
      <c r="N88" s="21" t="e">
        <f>+#REF!*1000</f>
        <v>#REF!</v>
      </c>
      <c r="O88" s="21" t="e">
        <f>+#REF!*1000</f>
        <v>#REF!</v>
      </c>
      <c r="P88" s="21" t="e">
        <f>+#REF!*1000</f>
        <v>#REF!</v>
      </c>
      <c r="Q88" s="21" t="e">
        <f t="shared" si="50"/>
        <v>#REF!</v>
      </c>
      <c r="R88" s="21" t="e">
        <f>+#REF!*1000</f>
        <v>#REF!</v>
      </c>
      <c r="S88" s="21" t="e">
        <f>+#REF!*1000</f>
        <v>#REF!</v>
      </c>
      <c r="T88" s="21" t="e">
        <f>+#REF!*1000</f>
        <v>#REF!</v>
      </c>
      <c r="U88" s="21" t="e">
        <f t="shared" si="51"/>
        <v>#REF!</v>
      </c>
      <c r="V88" s="21" t="e">
        <f>+#REF!*1000</f>
        <v>#REF!</v>
      </c>
      <c r="W88" s="21" t="e">
        <f>+#REF!*1000</f>
        <v>#REF!</v>
      </c>
      <c r="X88" s="21" t="e">
        <f>+#REF!*1000</f>
        <v>#REF!</v>
      </c>
      <c r="Y88" s="21" t="e">
        <f t="shared" si="52"/>
        <v>#REF!</v>
      </c>
      <c r="Z88" s="21" t="e">
        <f t="shared" si="44"/>
        <v>#REF!</v>
      </c>
      <c r="AA88" s="21" t="e">
        <f t="shared" si="44"/>
        <v>#REF!</v>
      </c>
      <c r="AB88" s="21" t="e">
        <f t="shared" si="44"/>
        <v>#REF!</v>
      </c>
      <c r="AC88" s="21" t="e">
        <f t="shared" si="53"/>
        <v>#REF!</v>
      </c>
      <c r="AD88" s="21" t="e">
        <f t="shared" si="45"/>
        <v>#REF!</v>
      </c>
      <c r="AE88" s="21" t="e">
        <f t="shared" si="45"/>
        <v>#REF!</v>
      </c>
      <c r="AF88" s="21" t="e">
        <f t="shared" si="45"/>
        <v>#REF!</v>
      </c>
      <c r="AG88" s="21" t="e">
        <f t="shared" si="54"/>
        <v>#REF!</v>
      </c>
      <c r="AH88" s="26" t="e">
        <f t="shared" si="46"/>
        <v>#REF!</v>
      </c>
      <c r="AI88" s="26" t="e">
        <f t="shared" si="46"/>
        <v>#REF!</v>
      </c>
      <c r="AJ88" s="26" t="e">
        <f t="shared" si="46"/>
        <v>#REF!</v>
      </c>
      <c r="AK88" s="26" t="e">
        <f t="shared" si="46"/>
        <v>#REF!</v>
      </c>
      <c r="AL88" s="21" t="e">
        <f t="shared" si="47"/>
        <v>#REF!</v>
      </c>
      <c r="AM88" s="21" t="e">
        <f t="shared" si="47"/>
        <v>#REF!</v>
      </c>
      <c r="AN88" s="21" t="e">
        <f t="shared" si="47"/>
        <v>#REF!</v>
      </c>
      <c r="AO88" s="21" t="e">
        <f t="shared" si="48"/>
        <v>#REF!</v>
      </c>
      <c r="AP88" s="21" t="e">
        <f t="shared" si="41"/>
        <v>#REF!</v>
      </c>
      <c r="AQ88" s="21" t="e">
        <f t="shared" si="42"/>
        <v>#REF!</v>
      </c>
      <c r="AR88" s="21" t="e">
        <f t="shared" si="43"/>
        <v>#REF!</v>
      </c>
      <c r="AS88" s="21" t="e">
        <f t="shared" si="55"/>
        <v>#REF!</v>
      </c>
    </row>
    <row r="89" spans="1:45" ht="15" hidden="1" customHeight="1">
      <c r="A89" s="14" t="s">
        <v>83</v>
      </c>
      <c r="B89" s="14"/>
      <c r="C89" s="14"/>
      <c r="D89" s="14"/>
      <c r="E89" s="14"/>
      <c r="F89" s="21" t="e">
        <f>+#REF!*1000</f>
        <v>#REF!</v>
      </c>
      <c r="G89" s="21" t="e">
        <f>+#REF!*1000</f>
        <v>#REF!</v>
      </c>
      <c r="H89" s="21" t="e">
        <f>+#REF!*1000</f>
        <v>#REF!</v>
      </c>
      <c r="I89" s="21" t="e">
        <f t="shared" si="56"/>
        <v>#REF!</v>
      </c>
      <c r="J89" s="21" t="e">
        <f>+#REF!*1000</f>
        <v>#REF!</v>
      </c>
      <c r="K89" s="21" t="e">
        <f>+#REF!*1000</f>
        <v>#REF!</v>
      </c>
      <c r="L89" s="21" t="e">
        <f>+#REF!*1000</f>
        <v>#REF!</v>
      </c>
      <c r="M89" s="21" t="e">
        <f t="shared" si="49"/>
        <v>#REF!</v>
      </c>
      <c r="N89" s="21" t="e">
        <f>+#REF!*1000</f>
        <v>#REF!</v>
      </c>
      <c r="O89" s="21" t="e">
        <f>+#REF!*1000</f>
        <v>#REF!</v>
      </c>
      <c r="P89" s="21" t="e">
        <f>+#REF!*1000</f>
        <v>#REF!</v>
      </c>
      <c r="Q89" s="21" t="e">
        <f t="shared" si="50"/>
        <v>#REF!</v>
      </c>
      <c r="R89" s="21" t="e">
        <f>+#REF!*1000</f>
        <v>#REF!</v>
      </c>
      <c r="S89" s="21" t="e">
        <f>+#REF!*1000</f>
        <v>#REF!</v>
      </c>
      <c r="T89" s="21" t="e">
        <f>+#REF!*1000</f>
        <v>#REF!</v>
      </c>
      <c r="U89" s="21" t="e">
        <f t="shared" si="51"/>
        <v>#REF!</v>
      </c>
      <c r="V89" s="21" t="e">
        <f>+#REF!*1000</f>
        <v>#REF!</v>
      </c>
      <c r="W89" s="21" t="e">
        <f>+#REF!*1000</f>
        <v>#REF!</v>
      </c>
      <c r="X89" s="21" t="e">
        <f>+#REF!*1000</f>
        <v>#REF!</v>
      </c>
      <c r="Y89" s="21" t="e">
        <f t="shared" si="52"/>
        <v>#REF!</v>
      </c>
      <c r="Z89" s="21" t="e">
        <f t="shared" si="44"/>
        <v>#REF!</v>
      </c>
      <c r="AA89" s="21" t="e">
        <f t="shared" si="44"/>
        <v>#REF!</v>
      </c>
      <c r="AB89" s="21" t="e">
        <f t="shared" si="44"/>
        <v>#REF!</v>
      </c>
      <c r="AC89" s="21" t="e">
        <f t="shared" si="53"/>
        <v>#REF!</v>
      </c>
      <c r="AD89" s="21" t="e">
        <f t="shared" si="45"/>
        <v>#REF!</v>
      </c>
      <c r="AE89" s="21" t="e">
        <f t="shared" si="45"/>
        <v>#REF!</v>
      </c>
      <c r="AF89" s="21" t="e">
        <f t="shared" si="45"/>
        <v>#REF!</v>
      </c>
      <c r="AG89" s="21" t="e">
        <f t="shared" si="54"/>
        <v>#REF!</v>
      </c>
      <c r="AH89" s="26" t="e">
        <f t="shared" si="46"/>
        <v>#REF!</v>
      </c>
      <c r="AI89" s="26" t="e">
        <f t="shared" si="46"/>
        <v>#REF!</v>
      </c>
      <c r="AJ89" s="26" t="e">
        <f t="shared" si="46"/>
        <v>#REF!</v>
      </c>
      <c r="AK89" s="26" t="e">
        <f t="shared" si="46"/>
        <v>#REF!</v>
      </c>
      <c r="AL89" s="21" t="e">
        <f t="shared" si="47"/>
        <v>#REF!</v>
      </c>
      <c r="AM89" s="21" t="e">
        <f t="shared" si="47"/>
        <v>#REF!</v>
      </c>
      <c r="AN89" s="21" t="e">
        <f t="shared" si="47"/>
        <v>#REF!</v>
      </c>
      <c r="AO89" s="21" t="e">
        <f t="shared" si="48"/>
        <v>#REF!</v>
      </c>
      <c r="AP89" s="21" t="e">
        <f t="shared" si="41"/>
        <v>#REF!</v>
      </c>
      <c r="AQ89" s="21" t="e">
        <f t="shared" si="42"/>
        <v>#REF!</v>
      </c>
      <c r="AR89" s="21" t="e">
        <f t="shared" si="43"/>
        <v>#REF!</v>
      </c>
      <c r="AS89" s="21" t="e">
        <f t="shared" si="55"/>
        <v>#REF!</v>
      </c>
    </row>
    <row r="90" spans="1:45" ht="15" hidden="1" customHeight="1">
      <c r="A90" s="14" t="s">
        <v>84</v>
      </c>
      <c r="B90" s="14"/>
      <c r="C90" s="14"/>
      <c r="D90" s="14"/>
      <c r="E90" s="14"/>
      <c r="F90" s="21" t="e">
        <f>+#REF!*1000</f>
        <v>#REF!</v>
      </c>
      <c r="G90" s="21" t="e">
        <f>+#REF!*1000</f>
        <v>#REF!</v>
      </c>
      <c r="H90" s="21" t="e">
        <f>+#REF!*1000</f>
        <v>#REF!</v>
      </c>
      <c r="I90" s="21" t="e">
        <f t="shared" si="56"/>
        <v>#REF!</v>
      </c>
      <c r="J90" s="21" t="e">
        <f>+#REF!*1000</f>
        <v>#REF!</v>
      </c>
      <c r="K90" s="21" t="e">
        <f>+#REF!*1000</f>
        <v>#REF!</v>
      </c>
      <c r="L90" s="21" t="e">
        <f>+#REF!*1000</f>
        <v>#REF!</v>
      </c>
      <c r="M90" s="21" t="e">
        <f t="shared" si="49"/>
        <v>#REF!</v>
      </c>
      <c r="N90" s="21" t="e">
        <f>+#REF!*1000</f>
        <v>#REF!</v>
      </c>
      <c r="O90" s="21" t="e">
        <f>+#REF!*1000</f>
        <v>#REF!</v>
      </c>
      <c r="P90" s="21" t="e">
        <f>+#REF!*1000</f>
        <v>#REF!</v>
      </c>
      <c r="Q90" s="21" t="e">
        <f t="shared" si="50"/>
        <v>#REF!</v>
      </c>
      <c r="R90" s="21" t="e">
        <f>+#REF!*1000</f>
        <v>#REF!</v>
      </c>
      <c r="S90" s="21" t="e">
        <f>+#REF!*1000</f>
        <v>#REF!</v>
      </c>
      <c r="T90" s="21" t="e">
        <f>+#REF!*1000</f>
        <v>#REF!</v>
      </c>
      <c r="U90" s="21" t="e">
        <f t="shared" si="51"/>
        <v>#REF!</v>
      </c>
      <c r="V90" s="21" t="e">
        <f>+#REF!*1000</f>
        <v>#REF!</v>
      </c>
      <c r="W90" s="21" t="e">
        <f>+#REF!*1000</f>
        <v>#REF!</v>
      </c>
      <c r="X90" s="21" t="e">
        <f>+#REF!*1000</f>
        <v>#REF!</v>
      </c>
      <c r="Y90" s="21" t="e">
        <f t="shared" si="52"/>
        <v>#REF!</v>
      </c>
      <c r="Z90" s="21" t="e">
        <f t="shared" si="44"/>
        <v>#REF!</v>
      </c>
      <c r="AA90" s="21" t="e">
        <f t="shared" si="44"/>
        <v>#REF!</v>
      </c>
      <c r="AB90" s="21" t="e">
        <f t="shared" si="44"/>
        <v>#REF!</v>
      </c>
      <c r="AC90" s="21" t="e">
        <f t="shared" si="53"/>
        <v>#REF!</v>
      </c>
      <c r="AD90" s="21" t="e">
        <f t="shared" si="45"/>
        <v>#REF!</v>
      </c>
      <c r="AE90" s="21" t="e">
        <f t="shared" si="45"/>
        <v>#REF!</v>
      </c>
      <c r="AF90" s="21" t="e">
        <f t="shared" si="45"/>
        <v>#REF!</v>
      </c>
      <c r="AG90" s="21" t="e">
        <f t="shared" si="54"/>
        <v>#REF!</v>
      </c>
      <c r="AH90" s="26" t="e">
        <f t="shared" si="46"/>
        <v>#REF!</v>
      </c>
      <c r="AI90" s="26" t="e">
        <f t="shared" si="46"/>
        <v>#REF!</v>
      </c>
      <c r="AJ90" s="26" t="e">
        <f t="shared" si="46"/>
        <v>#REF!</v>
      </c>
      <c r="AK90" s="26" t="e">
        <f t="shared" si="46"/>
        <v>#REF!</v>
      </c>
      <c r="AL90" s="21" t="e">
        <f t="shared" si="47"/>
        <v>#REF!</v>
      </c>
      <c r="AM90" s="21" t="e">
        <f t="shared" si="47"/>
        <v>#REF!</v>
      </c>
      <c r="AN90" s="21" t="e">
        <f t="shared" si="47"/>
        <v>#REF!</v>
      </c>
      <c r="AO90" s="21" t="e">
        <f t="shared" si="48"/>
        <v>#REF!</v>
      </c>
      <c r="AP90" s="21" t="e">
        <f t="shared" si="41"/>
        <v>#REF!</v>
      </c>
      <c r="AQ90" s="21" t="e">
        <f t="shared" si="42"/>
        <v>#REF!</v>
      </c>
      <c r="AR90" s="21" t="e">
        <f t="shared" si="43"/>
        <v>#REF!</v>
      </c>
      <c r="AS90" s="21" t="e">
        <f t="shared" si="55"/>
        <v>#REF!</v>
      </c>
    </row>
    <row r="91" spans="1:45" ht="15" hidden="1" customHeight="1">
      <c r="A91" s="14" t="s">
        <v>85</v>
      </c>
      <c r="B91" s="14"/>
      <c r="C91" s="14"/>
      <c r="D91" s="14"/>
      <c r="E91" s="14"/>
      <c r="F91" s="21" t="e">
        <f>+#REF!*1000</f>
        <v>#REF!</v>
      </c>
      <c r="G91" s="21" t="e">
        <f>+#REF!*1000</f>
        <v>#REF!</v>
      </c>
      <c r="H91" s="21" t="e">
        <f>+#REF!*1000</f>
        <v>#REF!</v>
      </c>
      <c r="I91" s="21" t="e">
        <f t="shared" si="56"/>
        <v>#REF!</v>
      </c>
      <c r="J91" s="21" t="e">
        <f>+#REF!*1000</f>
        <v>#REF!</v>
      </c>
      <c r="K91" s="21" t="e">
        <f>+#REF!*1000</f>
        <v>#REF!</v>
      </c>
      <c r="L91" s="21" t="e">
        <f>+#REF!*1000</f>
        <v>#REF!</v>
      </c>
      <c r="M91" s="21" t="e">
        <f t="shared" si="49"/>
        <v>#REF!</v>
      </c>
      <c r="N91" s="21" t="e">
        <f>+#REF!*1000</f>
        <v>#REF!</v>
      </c>
      <c r="O91" s="21" t="e">
        <f>+#REF!*1000</f>
        <v>#REF!</v>
      </c>
      <c r="P91" s="21" t="e">
        <f>+#REF!*1000</f>
        <v>#REF!</v>
      </c>
      <c r="Q91" s="21" t="e">
        <f t="shared" si="50"/>
        <v>#REF!</v>
      </c>
      <c r="R91" s="21" t="e">
        <f>+#REF!*1000</f>
        <v>#REF!</v>
      </c>
      <c r="S91" s="21" t="e">
        <f>+#REF!*1000</f>
        <v>#REF!</v>
      </c>
      <c r="T91" s="21" t="e">
        <f>+#REF!*1000</f>
        <v>#REF!</v>
      </c>
      <c r="U91" s="21" t="e">
        <f t="shared" si="51"/>
        <v>#REF!</v>
      </c>
      <c r="V91" s="21" t="e">
        <f>+#REF!*1000</f>
        <v>#REF!</v>
      </c>
      <c r="W91" s="21" t="e">
        <f>+#REF!*1000</f>
        <v>#REF!</v>
      </c>
      <c r="X91" s="21" t="e">
        <f>+#REF!*1000</f>
        <v>#REF!</v>
      </c>
      <c r="Y91" s="21" t="e">
        <f t="shared" si="52"/>
        <v>#REF!</v>
      </c>
      <c r="Z91" s="21" t="e">
        <f t="shared" si="44"/>
        <v>#REF!</v>
      </c>
      <c r="AA91" s="21" t="e">
        <f t="shared" si="44"/>
        <v>#REF!</v>
      </c>
      <c r="AB91" s="21" t="e">
        <f t="shared" si="44"/>
        <v>#REF!</v>
      </c>
      <c r="AC91" s="21" t="e">
        <f t="shared" si="53"/>
        <v>#REF!</v>
      </c>
      <c r="AD91" s="21" t="e">
        <f t="shared" si="45"/>
        <v>#REF!</v>
      </c>
      <c r="AE91" s="21" t="e">
        <f t="shared" si="45"/>
        <v>#REF!</v>
      </c>
      <c r="AF91" s="21" t="e">
        <f t="shared" si="45"/>
        <v>#REF!</v>
      </c>
      <c r="AG91" s="21" t="e">
        <f t="shared" si="54"/>
        <v>#REF!</v>
      </c>
      <c r="AH91" s="26" t="e">
        <f t="shared" si="46"/>
        <v>#REF!</v>
      </c>
      <c r="AI91" s="26" t="e">
        <f t="shared" si="46"/>
        <v>#REF!</v>
      </c>
      <c r="AJ91" s="26" t="e">
        <f t="shared" si="46"/>
        <v>#REF!</v>
      </c>
      <c r="AK91" s="26" t="e">
        <f t="shared" si="46"/>
        <v>#REF!</v>
      </c>
      <c r="AL91" s="21" t="e">
        <f t="shared" si="47"/>
        <v>#REF!</v>
      </c>
      <c r="AM91" s="21" t="e">
        <f t="shared" si="47"/>
        <v>#REF!</v>
      </c>
      <c r="AN91" s="21" t="e">
        <f t="shared" si="47"/>
        <v>#REF!</v>
      </c>
      <c r="AO91" s="21" t="e">
        <f t="shared" si="48"/>
        <v>#REF!</v>
      </c>
      <c r="AP91" s="21" t="e">
        <f t="shared" si="41"/>
        <v>#REF!</v>
      </c>
      <c r="AQ91" s="21" t="e">
        <f t="shared" si="42"/>
        <v>#REF!</v>
      </c>
      <c r="AR91" s="21" t="e">
        <f t="shared" si="43"/>
        <v>#REF!</v>
      </c>
      <c r="AS91" s="21" t="e">
        <f t="shared" si="55"/>
        <v>#REF!</v>
      </c>
    </row>
    <row r="92" spans="1:45" ht="15" hidden="1" customHeight="1">
      <c r="A92" s="14" t="s">
        <v>86</v>
      </c>
      <c r="B92" s="14"/>
      <c r="C92" s="14"/>
      <c r="D92" s="14"/>
      <c r="E92" s="14"/>
      <c r="F92" s="21" t="e">
        <f>+#REF!*1000</f>
        <v>#REF!</v>
      </c>
      <c r="G92" s="21" t="e">
        <f>+#REF!*1000</f>
        <v>#REF!</v>
      </c>
      <c r="H92" s="21" t="e">
        <f>+#REF!*1000</f>
        <v>#REF!</v>
      </c>
      <c r="I92" s="21" t="e">
        <f t="shared" si="56"/>
        <v>#REF!</v>
      </c>
      <c r="J92" s="21" t="e">
        <f>+#REF!*1000</f>
        <v>#REF!</v>
      </c>
      <c r="K92" s="21" t="e">
        <f>+#REF!*1000</f>
        <v>#REF!</v>
      </c>
      <c r="L92" s="21" t="e">
        <f>+#REF!*1000</f>
        <v>#REF!</v>
      </c>
      <c r="M92" s="21" t="e">
        <f t="shared" si="49"/>
        <v>#REF!</v>
      </c>
      <c r="N92" s="21" t="e">
        <f>+#REF!*1000</f>
        <v>#REF!</v>
      </c>
      <c r="O92" s="21" t="e">
        <f>+#REF!*1000</f>
        <v>#REF!</v>
      </c>
      <c r="P92" s="21" t="e">
        <f>+#REF!*1000</f>
        <v>#REF!</v>
      </c>
      <c r="Q92" s="21" t="e">
        <f t="shared" si="50"/>
        <v>#REF!</v>
      </c>
      <c r="R92" s="21" t="e">
        <f>+#REF!*1000</f>
        <v>#REF!</v>
      </c>
      <c r="S92" s="21" t="e">
        <f>+#REF!*1000</f>
        <v>#REF!</v>
      </c>
      <c r="T92" s="21" t="e">
        <f>+#REF!*1000</f>
        <v>#REF!</v>
      </c>
      <c r="U92" s="21" t="e">
        <f t="shared" si="51"/>
        <v>#REF!</v>
      </c>
      <c r="V92" s="21" t="e">
        <f>+#REF!*1000</f>
        <v>#REF!</v>
      </c>
      <c r="W92" s="21" t="e">
        <f>+#REF!*1000</f>
        <v>#REF!</v>
      </c>
      <c r="X92" s="21" t="e">
        <f>+#REF!*1000</f>
        <v>#REF!</v>
      </c>
      <c r="Y92" s="21" t="e">
        <f t="shared" si="52"/>
        <v>#REF!</v>
      </c>
      <c r="Z92" s="21" t="e">
        <f t="shared" si="44"/>
        <v>#REF!</v>
      </c>
      <c r="AA92" s="21" t="e">
        <f t="shared" si="44"/>
        <v>#REF!</v>
      </c>
      <c r="AB92" s="21" t="e">
        <f t="shared" si="44"/>
        <v>#REF!</v>
      </c>
      <c r="AC92" s="21" t="e">
        <f t="shared" si="53"/>
        <v>#REF!</v>
      </c>
      <c r="AD92" s="21" t="e">
        <f t="shared" si="45"/>
        <v>#REF!</v>
      </c>
      <c r="AE92" s="21" t="e">
        <f t="shared" si="45"/>
        <v>#REF!</v>
      </c>
      <c r="AF92" s="21" t="e">
        <f t="shared" si="45"/>
        <v>#REF!</v>
      </c>
      <c r="AG92" s="21" t="e">
        <f t="shared" si="54"/>
        <v>#REF!</v>
      </c>
      <c r="AH92" s="26" t="e">
        <f t="shared" si="46"/>
        <v>#REF!</v>
      </c>
      <c r="AI92" s="26" t="e">
        <f t="shared" si="46"/>
        <v>#REF!</v>
      </c>
      <c r="AJ92" s="26" t="e">
        <f t="shared" si="46"/>
        <v>#REF!</v>
      </c>
      <c r="AK92" s="26" t="e">
        <f t="shared" si="46"/>
        <v>#REF!</v>
      </c>
      <c r="AL92" s="21" t="e">
        <f t="shared" si="47"/>
        <v>#REF!</v>
      </c>
      <c r="AM92" s="21" t="e">
        <f t="shared" si="47"/>
        <v>#REF!</v>
      </c>
      <c r="AN92" s="21" t="e">
        <f t="shared" si="47"/>
        <v>#REF!</v>
      </c>
      <c r="AO92" s="21" t="e">
        <f t="shared" si="48"/>
        <v>#REF!</v>
      </c>
      <c r="AP92" s="21" t="e">
        <f t="shared" si="41"/>
        <v>#REF!</v>
      </c>
      <c r="AQ92" s="21" t="e">
        <f t="shared" si="42"/>
        <v>#REF!</v>
      </c>
      <c r="AR92" s="21" t="e">
        <f t="shared" si="43"/>
        <v>#REF!</v>
      </c>
      <c r="AS92" s="21" t="e">
        <f t="shared" si="55"/>
        <v>#REF!</v>
      </c>
    </row>
    <row r="93" spans="1:45" ht="15" hidden="1" customHeight="1">
      <c r="A93" s="14" t="s">
        <v>87</v>
      </c>
      <c r="B93" s="14"/>
      <c r="C93" s="14"/>
      <c r="D93" s="14"/>
      <c r="E93" s="14"/>
      <c r="F93" s="21" t="e">
        <f>+#REF!*1000</f>
        <v>#REF!</v>
      </c>
      <c r="G93" s="21" t="e">
        <f>+#REF!*1000</f>
        <v>#REF!</v>
      </c>
      <c r="H93" s="21" t="e">
        <f>+#REF!*1000</f>
        <v>#REF!</v>
      </c>
      <c r="I93" s="21" t="e">
        <f t="shared" si="56"/>
        <v>#REF!</v>
      </c>
      <c r="J93" s="21" t="e">
        <f>+#REF!*1000</f>
        <v>#REF!</v>
      </c>
      <c r="K93" s="21" t="e">
        <f>+#REF!*1000</f>
        <v>#REF!</v>
      </c>
      <c r="L93" s="21" t="e">
        <f>+#REF!*1000</f>
        <v>#REF!</v>
      </c>
      <c r="M93" s="21" t="e">
        <f t="shared" si="49"/>
        <v>#REF!</v>
      </c>
      <c r="N93" s="21" t="e">
        <f>+#REF!*1000</f>
        <v>#REF!</v>
      </c>
      <c r="O93" s="21" t="e">
        <f>+#REF!*1000</f>
        <v>#REF!</v>
      </c>
      <c r="P93" s="21" t="e">
        <f>+#REF!*1000</f>
        <v>#REF!</v>
      </c>
      <c r="Q93" s="21" t="e">
        <f t="shared" si="50"/>
        <v>#REF!</v>
      </c>
      <c r="R93" s="21" t="e">
        <f>+#REF!*1000</f>
        <v>#REF!</v>
      </c>
      <c r="S93" s="21" t="e">
        <f>+#REF!*1000</f>
        <v>#REF!</v>
      </c>
      <c r="T93" s="21" t="e">
        <f>+#REF!*1000</f>
        <v>#REF!</v>
      </c>
      <c r="U93" s="21" t="e">
        <f t="shared" si="51"/>
        <v>#REF!</v>
      </c>
      <c r="V93" s="21" t="e">
        <f>+#REF!*1000</f>
        <v>#REF!</v>
      </c>
      <c r="W93" s="21" t="e">
        <f>+#REF!*1000</f>
        <v>#REF!</v>
      </c>
      <c r="X93" s="21" t="e">
        <f>+#REF!*1000</f>
        <v>#REF!</v>
      </c>
      <c r="Y93" s="21" t="e">
        <f t="shared" si="52"/>
        <v>#REF!</v>
      </c>
      <c r="Z93" s="21" t="e">
        <f t="shared" si="44"/>
        <v>#REF!</v>
      </c>
      <c r="AA93" s="21" t="e">
        <f t="shared" si="44"/>
        <v>#REF!</v>
      </c>
      <c r="AB93" s="21" t="e">
        <f t="shared" si="44"/>
        <v>#REF!</v>
      </c>
      <c r="AC93" s="21" t="e">
        <f t="shared" si="53"/>
        <v>#REF!</v>
      </c>
      <c r="AD93" s="21" t="e">
        <f t="shared" si="45"/>
        <v>#REF!</v>
      </c>
      <c r="AE93" s="21" t="e">
        <f t="shared" si="45"/>
        <v>#REF!</v>
      </c>
      <c r="AF93" s="21" t="e">
        <f t="shared" si="45"/>
        <v>#REF!</v>
      </c>
      <c r="AG93" s="21" t="e">
        <f t="shared" si="54"/>
        <v>#REF!</v>
      </c>
      <c r="AH93" s="26" t="e">
        <f t="shared" si="46"/>
        <v>#REF!</v>
      </c>
      <c r="AI93" s="26" t="e">
        <f t="shared" si="46"/>
        <v>#REF!</v>
      </c>
      <c r="AJ93" s="26" t="e">
        <f t="shared" si="46"/>
        <v>#REF!</v>
      </c>
      <c r="AK93" s="26" t="e">
        <f t="shared" si="46"/>
        <v>#REF!</v>
      </c>
      <c r="AL93" s="21" t="e">
        <f t="shared" si="47"/>
        <v>#REF!</v>
      </c>
      <c r="AM93" s="21" t="e">
        <f t="shared" si="47"/>
        <v>#REF!</v>
      </c>
      <c r="AN93" s="21" t="e">
        <f t="shared" si="47"/>
        <v>#REF!</v>
      </c>
      <c r="AO93" s="21" t="e">
        <f t="shared" si="48"/>
        <v>#REF!</v>
      </c>
      <c r="AP93" s="21" t="e">
        <f t="shared" si="41"/>
        <v>#REF!</v>
      </c>
      <c r="AQ93" s="21" t="e">
        <f t="shared" si="42"/>
        <v>#REF!</v>
      </c>
      <c r="AR93" s="21" t="e">
        <f t="shared" si="43"/>
        <v>#REF!</v>
      </c>
      <c r="AS93" s="21" t="e">
        <f t="shared" si="55"/>
        <v>#REF!</v>
      </c>
    </row>
    <row r="94" spans="1:45" ht="15" hidden="1" customHeight="1">
      <c r="A94" s="14" t="s">
        <v>88</v>
      </c>
      <c r="B94" s="14"/>
      <c r="C94" s="14"/>
      <c r="D94" s="14"/>
      <c r="E94" s="14"/>
      <c r="F94" s="21" t="e">
        <f>+#REF!*1000</f>
        <v>#REF!</v>
      </c>
      <c r="G94" s="21" t="e">
        <f>+#REF!*1000</f>
        <v>#REF!</v>
      </c>
      <c r="H94" s="21" t="e">
        <f>+#REF!*1000</f>
        <v>#REF!</v>
      </c>
      <c r="I94" s="21" t="e">
        <f t="shared" si="56"/>
        <v>#REF!</v>
      </c>
      <c r="J94" s="21" t="e">
        <f>+#REF!*1000</f>
        <v>#REF!</v>
      </c>
      <c r="K94" s="21" t="e">
        <f>+#REF!*1000</f>
        <v>#REF!</v>
      </c>
      <c r="L94" s="21" t="e">
        <f>+#REF!*1000</f>
        <v>#REF!</v>
      </c>
      <c r="M94" s="21" t="e">
        <f t="shared" si="49"/>
        <v>#REF!</v>
      </c>
      <c r="N94" s="21" t="e">
        <f>+#REF!*1000</f>
        <v>#REF!</v>
      </c>
      <c r="O94" s="21" t="e">
        <f>+#REF!*1000</f>
        <v>#REF!</v>
      </c>
      <c r="P94" s="21" t="e">
        <f>+#REF!*1000</f>
        <v>#REF!</v>
      </c>
      <c r="Q94" s="21" t="e">
        <f t="shared" si="50"/>
        <v>#REF!</v>
      </c>
      <c r="R94" s="21" t="e">
        <f>+#REF!*1000</f>
        <v>#REF!</v>
      </c>
      <c r="S94" s="21" t="e">
        <f>+#REF!*1000</f>
        <v>#REF!</v>
      </c>
      <c r="T94" s="21" t="e">
        <f>+#REF!*1000</f>
        <v>#REF!</v>
      </c>
      <c r="U94" s="21" t="e">
        <f t="shared" si="51"/>
        <v>#REF!</v>
      </c>
      <c r="V94" s="21" t="e">
        <f>+#REF!*1000</f>
        <v>#REF!</v>
      </c>
      <c r="W94" s="21" t="e">
        <f>+#REF!*1000</f>
        <v>#REF!</v>
      </c>
      <c r="X94" s="21" t="e">
        <f>+#REF!*1000</f>
        <v>#REF!</v>
      </c>
      <c r="Y94" s="21" t="e">
        <f t="shared" si="52"/>
        <v>#REF!</v>
      </c>
      <c r="Z94" s="21" t="e">
        <f t="shared" si="44"/>
        <v>#REF!</v>
      </c>
      <c r="AA94" s="21" t="e">
        <f t="shared" si="44"/>
        <v>#REF!</v>
      </c>
      <c r="AB94" s="21" t="e">
        <f t="shared" si="44"/>
        <v>#REF!</v>
      </c>
      <c r="AC94" s="21" t="e">
        <f t="shared" si="53"/>
        <v>#REF!</v>
      </c>
      <c r="AD94" s="21" t="e">
        <f t="shared" si="45"/>
        <v>#REF!</v>
      </c>
      <c r="AE94" s="21" t="e">
        <f t="shared" si="45"/>
        <v>#REF!</v>
      </c>
      <c r="AF94" s="21" t="e">
        <f t="shared" si="45"/>
        <v>#REF!</v>
      </c>
      <c r="AG94" s="21" t="e">
        <f t="shared" si="54"/>
        <v>#REF!</v>
      </c>
      <c r="AH94" s="26" t="e">
        <f t="shared" si="46"/>
        <v>#REF!</v>
      </c>
      <c r="AI94" s="26" t="e">
        <f t="shared" si="46"/>
        <v>#REF!</v>
      </c>
      <c r="AJ94" s="26" t="e">
        <f t="shared" si="46"/>
        <v>#REF!</v>
      </c>
      <c r="AK94" s="26" t="e">
        <f t="shared" si="46"/>
        <v>#REF!</v>
      </c>
      <c r="AL94" s="21" t="e">
        <f t="shared" si="47"/>
        <v>#REF!</v>
      </c>
      <c r="AM94" s="21" t="e">
        <f t="shared" si="47"/>
        <v>#REF!</v>
      </c>
      <c r="AN94" s="21" t="e">
        <f t="shared" si="47"/>
        <v>#REF!</v>
      </c>
      <c r="AO94" s="21" t="e">
        <f t="shared" si="48"/>
        <v>#REF!</v>
      </c>
      <c r="AP94" s="21" t="e">
        <f t="shared" si="41"/>
        <v>#REF!</v>
      </c>
      <c r="AQ94" s="21" t="e">
        <f t="shared" si="42"/>
        <v>#REF!</v>
      </c>
      <c r="AR94" s="21" t="e">
        <f t="shared" si="43"/>
        <v>#REF!</v>
      </c>
      <c r="AS94" s="21" t="e">
        <f t="shared" si="55"/>
        <v>#REF!</v>
      </c>
    </row>
    <row r="95" spans="1:45" ht="15" hidden="1" customHeight="1">
      <c r="A95" s="14" t="s">
        <v>89</v>
      </c>
      <c r="B95" s="14"/>
      <c r="C95" s="14"/>
      <c r="D95" s="14"/>
      <c r="E95" s="14"/>
      <c r="F95" s="21" t="e">
        <f>+#REF!*1000</f>
        <v>#REF!</v>
      </c>
      <c r="G95" s="21" t="e">
        <f>+#REF!*1000</f>
        <v>#REF!</v>
      </c>
      <c r="H95" s="21" t="e">
        <f>+#REF!*1000</f>
        <v>#REF!</v>
      </c>
      <c r="I95" s="21" t="e">
        <f t="shared" si="56"/>
        <v>#REF!</v>
      </c>
      <c r="J95" s="21" t="e">
        <f>+#REF!*1000</f>
        <v>#REF!</v>
      </c>
      <c r="K95" s="21" t="e">
        <f>+#REF!*1000</f>
        <v>#REF!</v>
      </c>
      <c r="L95" s="21" t="e">
        <f>+#REF!*1000</f>
        <v>#REF!</v>
      </c>
      <c r="M95" s="21" t="e">
        <f t="shared" si="49"/>
        <v>#REF!</v>
      </c>
      <c r="N95" s="21" t="e">
        <f>+#REF!*1000</f>
        <v>#REF!</v>
      </c>
      <c r="O95" s="21" t="e">
        <f>+#REF!*1000</f>
        <v>#REF!</v>
      </c>
      <c r="P95" s="21" t="e">
        <f>+#REF!*1000</f>
        <v>#REF!</v>
      </c>
      <c r="Q95" s="21" t="e">
        <f t="shared" si="50"/>
        <v>#REF!</v>
      </c>
      <c r="R95" s="21" t="e">
        <f>+#REF!*1000</f>
        <v>#REF!</v>
      </c>
      <c r="S95" s="21" t="e">
        <f>+#REF!*1000</f>
        <v>#REF!</v>
      </c>
      <c r="T95" s="21" t="e">
        <f>+#REF!*1000</f>
        <v>#REF!</v>
      </c>
      <c r="U95" s="21" t="e">
        <f t="shared" si="51"/>
        <v>#REF!</v>
      </c>
      <c r="V95" s="21" t="e">
        <f>+#REF!*1000</f>
        <v>#REF!</v>
      </c>
      <c r="W95" s="21" t="e">
        <f>+#REF!*1000</f>
        <v>#REF!</v>
      </c>
      <c r="X95" s="21" t="e">
        <f>+#REF!*1000</f>
        <v>#REF!</v>
      </c>
      <c r="Y95" s="21" t="e">
        <f t="shared" si="52"/>
        <v>#REF!</v>
      </c>
      <c r="Z95" s="21" t="e">
        <f t="shared" si="44"/>
        <v>#REF!</v>
      </c>
      <c r="AA95" s="21" t="e">
        <f t="shared" si="44"/>
        <v>#REF!</v>
      </c>
      <c r="AB95" s="21" t="e">
        <f t="shared" si="44"/>
        <v>#REF!</v>
      </c>
      <c r="AC95" s="21" t="e">
        <f t="shared" si="53"/>
        <v>#REF!</v>
      </c>
      <c r="AD95" s="21" t="e">
        <f t="shared" si="45"/>
        <v>#REF!</v>
      </c>
      <c r="AE95" s="21" t="e">
        <f t="shared" si="45"/>
        <v>#REF!</v>
      </c>
      <c r="AF95" s="21" t="e">
        <f t="shared" si="45"/>
        <v>#REF!</v>
      </c>
      <c r="AG95" s="21" t="e">
        <f t="shared" si="54"/>
        <v>#REF!</v>
      </c>
      <c r="AH95" s="26" t="e">
        <f t="shared" si="46"/>
        <v>#REF!</v>
      </c>
      <c r="AI95" s="26" t="e">
        <f t="shared" si="46"/>
        <v>#REF!</v>
      </c>
      <c r="AJ95" s="26" t="e">
        <f t="shared" si="46"/>
        <v>#REF!</v>
      </c>
      <c r="AK95" s="26" t="e">
        <f t="shared" si="46"/>
        <v>#REF!</v>
      </c>
      <c r="AL95" s="21" t="e">
        <f t="shared" si="47"/>
        <v>#REF!</v>
      </c>
      <c r="AM95" s="21" t="e">
        <f t="shared" si="47"/>
        <v>#REF!</v>
      </c>
      <c r="AN95" s="21" t="e">
        <f t="shared" si="47"/>
        <v>#REF!</v>
      </c>
      <c r="AO95" s="21" t="e">
        <f t="shared" si="48"/>
        <v>#REF!</v>
      </c>
      <c r="AP95" s="21" t="e">
        <f t="shared" si="41"/>
        <v>#REF!</v>
      </c>
      <c r="AQ95" s="21" t="e">
        <f t="shared" si="42"/>
        <v>#REF!</v>
      </c>
      <c r="AR95" s="21" t="e">
        <f t="shared" si="43"/>
        <v>#REF!</v>
      </c>
      <c r="AS95" s="21" t="e">
        <f t="shared" si="55"/>
        <v>#REF!</v>
      </c>
    </row>
    <row r="96" spans="1:45" ht="15" customHeight="1">
      <c r="A96" s="14"/>
      <c r="B96" s="14"/>
      <c r="C96" s="14"/>
      <c r="D96" s="14"/>
      <c r="E96" s="14"/>
      <c r="F96" s="21"/>
      <c r="G96" s="21"/>
      <c r="H96" s="21"/>
      <c r="I96" s="21">
        <f t="shared" si="56"/>
        <v>0</v>
      </c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6"/>
      <c r="AI96" s="26"/>
      <c r="AJ96" s="26"/>
      <c r="AK96" s="26"/>
      <c r="AL96" s="21"/>
      <c r="AM96" s="21"/>
      <c r="AN96" s="21"/>
      <c r="AO96" s="21"/>
      <c r="AP96" s="21"/>
      <c r="AQ96" s="21"/>
      <c r="AR96" s="21"/>
      <c r="AS96" s="21"/>
    </row>
    <row r="97" spans="1:45" ht="15" customHeight="1">
      <c r="A97" s="10" t="s">
        <v>103</v>
      </c>
      <c r="B97" s="10"/>
      <c r="C97" s="10"/>
      <c r="D97" s="10"/>
      <c r="E97" s="10"/>
      <c r="F97" s="21"/>
      <c r="G97" s="21"/>
      <c r="H97" s="21"/>
      <c r="I97" s="21">
        <f t="shared" si="56"/>
        <v>0</v>
      </c>
      <c r="J97" s="21"/>
      <c r="K97" s="21"/>
      <c r="L97" s="21"/>
      <c r="M97" s="21">
        <f t="shared" si="49"/>
        <v>0</v>
      </c>
      <c r="N97" s="21"/>
      <c r="O97" s="21"/>
      <c r="P97" s="21"/>
      <c r="Q97" s="21">
        <f t="shared" si="50"/>
        <v>0</v>
      </c>
      <c r="R97" s="21"/>
      <c r="S97" s="21"/>
      <c r="T97" s="21"/>
      <c r="U97" s="21">
        <f t="shared" si="51"/>
        <v>0</v>
      </c>
      <c r="V97" s="21"/>
      <c r="W97" s="21"/>
      <c r="X97" s="21"/>
      <c r="Y97" s="21">
        <f t="shared" si="52"/>
        <v>0</v>
      </c>
      <c r="Z97" s="21">
        <f t="shared" si="44"/>
        <v>0</v>
      </c>
      <c r="AA97" s="21">
        <f t="shared" si="44"/>
        <v>0</v>
      </c>
      <c r="AB97" s="21">
        <f t="shared" si="44"/>
        <v>0</v>
      </c>
      <c r="AC97" s="21">
        <f t="shared" si="53"/>
        <v>0</v>
      </c>
      <c r="AD97" s="21">
        <f t="shared" si="45"/>
        <v>0</v>
      </c>
      <c r="AE97" s="21">
        <f t="shared" si="45"/>
        <v>0</v>
      </c>
      <c r="AF97" s="21">
        <f t="shared" si="45"/>
        <v>0</v>
      </c>
      <c r="AG97" s="21">
        <f t="shared" si="54"/>
        <v>0</v>
      </c>
      <c r="AH97" s="26" t="str">
        <f t="shared" si="46"/>
        <v xml:space="preserve"> </v>
      </c>
      <c r="AI97" s="26" t="str">
        <f t="shared" si="46"/>
        <v xml:space="preserve"> </v>
      </c>
      <c r="AJ97" s="26" t="str">
        <f t="shared" si="46"/>
        <v xml:space="preserve"> </v>
      </c>
      <c r="AK97" s="26" t="str">
        <f t="shared" si="46"/>
        <v xml:space="preserve"> </v>
      </c>
      <c r="AL97" s="21">
        <f t="shared" si="47"/>
        <v>0</v>
      </c>
      <c r="AM97" s="21">
        <f t="shared" si="47"/>
        <v>0</v>
      </c>
      <c r="AN97" s="21">
        <f t="shared" si="47"/>
        <v>0</v>
      </c>
      <c r="AO97" s="21">
        <f t="shared" si="48"/>
        <v>0</v>
      </c>
      <c r="AP97" s="21">
        <f t="shared" ref="AP97:AP107" si="57">+F97-J97</f>
        <v>0</v>
      </c>
      <c r="AQ97" s="21">
        <f t="shared" ref="AQ97:AQ107" si="58">+G97-K97</f>
        <v>0</v>
      </c>
      <c r="AR97" s="21">
        <f t="shared" ref="AR97:AR107" si="59">+H97-L97</f>
        <v>0</v>
      </c>
      <c r="AS97" s="21">
        <f t="shared" si="55"/>
        <v>0</v>
      </c>
    </row>
    <row r="98" spans="1:45" ht="15" customHeight="1">
      <c r="A98" s="9" t="s">
        <v>104</v>
      </c>
      <c r="B98" s="9"/>
      <c r="C98" s="9"/>
      <c r="D98" s="9"/>
      <c r="E98" s="9"/>
      <c r="F98" s="21">
        <f>+'CY-FUR (REG)'!F118</f>
        <v>11563000</v>
      </c>
      <c r="G98" s="21">
        <f>+'CY-FUR (REG)'!G118</f>
        <v>17539000</v>
      </c>
      <c r="H98" s="21">
        <f>+'CY-FUR (REG)'!H118</f>
        <v>0</v>
      </c>
      <c r="I98" s="21">
        <f t="shared" si="56"/>
        <v>29102000</v>
      </c>
      <c r="J98" s="21">
        <f>+'CY-FUR (REG)'!J118</f>
        <v>8450000</v>
      </c>
      <c r="K98" s="21">
        <f>+'CY-FUR (REG)'!K118</f>
        <v>19054000</v>
      </c>
      <c r="L98" s="21">
        <f>+'CY-FUR (REG)'!L118</f>
        <v>0</v>
      </c>
      <c r="M98" s="21">
        <f t="shared" si="49"/>
        <v>27504000</v>
      </c>
      <c r="N98" s="21">
        <f>+'CY-FUR (REG)'!N118</f>
        <v>0</v>
      </c>
      <c r="O98" s="21">
        <f>+'CY-FUR (REG)'!O118</f>
        <v>-17154000</v>
      </c>
      <c r="P98" s="21">
        <f>+'CY-FUR (REG)'!P118</f>
        <v>0</v>
      </c>
      <c r="Q98" s="21">
        <f t="shared" si="50"/>
        <v>-17154000</v>
      </c>
      <c r="R98" s="21">
        <f>+'CY-FUR (REG)'!V118</f>
        <v>2273831.4899999998</v>
      </c>
      <c r="S98" s="21">
        <f>+'CY-FUR (REG)'!W118</f>
        <v>15000</v>
      </c>
      <c r="T98" s="21">
        <f>+'CY-FUR (REG)'!X118</f>
        <v>0</v>
      </c>
      <c r="U98" s="21">
        <f t="shared" si="51"/>
        <v>2288831.4899999998</v>
      </c>
      <c r="V98" s="21">
        <f>+'CY-FUR (REG)'!Z118</f>
        <v>0</v>
      </c>
      <c r="W98" s="21">
        <f>+'CY-FUR (REG)'!AA118</f>
        <v>0</v>
      </c>
      <c r="X98" s="21">
        <f>+'CY-FUR (REG)'!AB118</f>
        <v>0</v>
      </c>
      <c r="Y98" s="21">
        <f t="shared" si="52"/>
        <v>0</v>
      </c>
      <c r="Z98" s="21">
        <f t="shared" si="44"/>
        <v>2273831.4899999998</v>
      </c>
      <c r="AA98" s="21">
        <f t="shared" si="44"/>
        <v>15000</v>
      </c>
      <c r="AB98" s="21">
        <f t="shared" si="44"/>
        <v>0</v>
      </c>
      <c r="AC98" s="21">
        <f t="shared" si="53"/>
        <v>2288831.4899999998</v>
      </c>
      <c r="AD98" s="21">
        <f t="shared" si="45"/>
        <v>6176168.5099999998</v>
      </c>
      <c r="AE98" s="21">
        <f t="shared" si="45"/>
        <v>1885000</v>
      </c>
      <c r="AF98" s="21">
        <f t="shared" si="45"/>
        <v>0</v>
      </c>
      <c r="AG98" s="21">
        <f t="shared" si="54"/>
        <v>8061168.5099999998</v>
      </c>
      <c r="AH98" s="26">
        <f t="shared" si="46"/>
        <v>0.26909248402366859</v>
      </c>
      <c r="AI98" s="26">
        <f t="shared" si="46"/>
        <v>7.8947368421052634E-3</v>
      </c>
      <c r="AJ98" s="26" t="str">
        <f t="shared" si="46"/>
        <v xml:space="preserve"> </v>
      </c>
      <c r="AK98" s="26">
        <f t="shared" si="46"/>
        <v>0.22114313913043476</v>
      </c>
      <c r="AL98" s="21">
        <f t="shared" si="47"/>
        <v>8450000</v>
      </c>
      <c r="AM98" s="21">
        <f t="shared" si="47"/>
        <v>1900000</v>
      </c>
      <c r="AN98" s="21">
        <f t="shared" si="47"/>
        <v>0</v>
      </c>
      <c r="AO98" s="21">
        <f t="shared" si="48"/>
        <v>10350000</v>
      </c>
      <c r="AP98" s="21">
        <f t="shared" si="57"/>
        <v>3113000</v>
      </c>
      <c r="AQ98" s="21">
        <f t="shared" si="58"/>
        <v>-1515000</v>
      </c>
      <c r="AR98" s="21">
        <f t="shared" si="59"/>
        <v>0</v>
      </c>
      <c r="AS98" s="21">
        <f t="shared" si="55"/>
        <v>1598000</v>
      </c>
    </row>
    <row r="99" spans="1:45" ht="15" customHeight="1">
      <c r="A99" s="9" t="s">
        <v>105</v>
      </c>
      <c r="B99" s="9"/>
      <c r="C99" s="9"/>
      <c r="D99" s="9"/>
      <c r="E99" s="9"/>
      <c r="F99" s="21">
        <f>+'CY-FUR (REG)'!F119</f>
        <v>3808000</v>
      </c>
      <c r="G99" s="21">
        <f>+'CY-FUR (REG)'!G119</f>
        <v>4032000</v>
      </c>
      <c r="H99" s="21">
        <f>+'CY-FUR (REG)'!H119</f>
        <v>0</v>
      </c>
      <c r="I99" s="21">
        <f t="shared" si="56"/>
        <v>7840000</v>
      </c>
      <c r="J99" s="21">
        <f>+'CY-FUR (REG)'!J119</f>
        <v>2864000</v>
      </c>
      <c r="K99" s="21">
        <f>+'CY-FUR (REG)'!K119</f>
        <v>5450000</v>
      </c>
      <c r="L99" s="21">
        <f>+'CY-FUR (REG)'!L119</f>
        <v>0</v>
      </c>
      <c r="M99" s="21">
        <f t="shared" si="49"/>
        <v>8314000</v>
      </c>
      <c r="N99" s="21">
        <f>+'CY-FUR (REG)'!N119</f>
        <v>0</v>
      </c>
      <c r="O99" s="21">
        <f>+'CY-FUR (REG)'!O119</f>
        <v>-4750000</v>
      </c>
      <c r="P99" s="21">
        <f>+'CY-FUR (REG)'!P119</f>
        <v>0</v>
      </c>
      <c r="Q99" s="21">
        <f t="shared" si="50"/>
        <v>-4750000</v>
      </c>
      <c r="R99" s="21">
        <f>+'CY-FUR (REG)'!V119</f>
        <v>767690</v>
      </c>
      <c r="S99" s="21">
        <f>+'CY-FUR (REG)'!W119</f>
        <v>6000</v>
      </c>
      <c r="T99" s="21">
        <f>+'CY-FUR (REG)'!X119</f>
        <v>0</v>
      </c>
      <c r="U99" s="21">
        <f t="shared" si="51"/>
        <v>773690</v>
      </c>
      <c r="V99" s="21">
        <f>+'CY-FUR (REG)'!Z119</f>
        <v>0</v>
      </c>
      <c r="W99" s="21">
        <f>+'CY-FUR (REG)'!AA119</f>
        <v>0</v>
      </c>
      <c r="X99" s="21">
        <f>+'CY-FUR (REG)'!AB119</f>
        <v>0</v>
      </c>
      <c r="Y99" s="21">
        <f t="shared" si="52"/>
        <v>0</v>
      </c>
      <c r="Z99" s="21">
        <f t="shared" si="44"/>
        <v>767690</v>
      </c>
      <c r="AA99" s="21">
        <f t="shared" si="44"/>
        <v>6000</v>
      </c>
      <c r="AB99" s="21">
        <f t="shared" si="44"/>
        <v>0</v>
      </c>
      <c r="AC99" s="21">
        <f t="shared" si="53"/>
        <v>773690</v>
      </c>
      <c r="AD99" s="21">
        <f t="shared" si="45"/>
        <v>2096310</v>
      </c>
      <c r="AE99" s="21">
        <f t="shared" si="45"/>
        <v>694000</v>
      </c>
      <c r="AF99" s="21">
        <f t="shared" si="45"/>
        <v>0</v>
      </c>
      <c r="AG99" s="21">
        <f t="shared" si="54"/>
        <v>2790310</v>
      </c>
      <c r="AH99" s="26">
        <f t="shared" si="46"/>
        <v>0.26804818435754191</v>
      </c>
      <c r="AI99" s="26">
        <f t="shared" si="46"/>
        <v>8.5714285714285719E-3</v>
      </c>
      <c r="AJ99" s="26" t="str">
        <f t="shared" si="46"/>
        <v xml:space="preserve"> </v>
      </c>
      <c r="AK99" s="26">
        <f t="shared" si="46"/>
        <v>0.21708473625140293</v>
      </c>
      <c r="AL99" s="21">
        <f t="shared" si="47"/>
        <v>2864000</v>
      </c>
      <c r="AM99" s="21">
        <f t="shared" si="47"/>
        <v>700000</v>
      </c>
      <c r="AN99" s="21">
        <f t="shared" si="47"/>
        <v>0</v>
      </c>
      <c r="AO99" s="21">
        <f t="shared" si="48"/>
        <v>3564000</v>
      </c>
      <c r="AP99" s="21">
        <f t="shared" si="57"/>
        <v>944000</v>
      </c>
      <c r="AQ99" s="21">
        <f t="shared" si="58"/>
        <v>-1418000</v>
      </c>
      <c r="AR99" s="21">
        <f t="shared" si="59"/>
        <v>0</v>
      </c>
      <c r="AS99" s="21">
        <f t="shared" si="55"/>
        <v>-474000</v>
      </c>
    </row>
    <row r="100" spans="1:45" ht="15" customHeight="1">
      <c r="A100" s="9" t="s">
        <v>106</v>
      </c>
      <c r="B100" s="9"/>
      <c r="C100" s="9"/>
      <c r="D100" s="9"/>
      <c r="E100" s="9"/>
      <c r="F100" s="21">
        <f>+'CY-FUR (REG)'!F120</f>
        <v>3409000</v>
      </c>
      <c r="G100" s="21">
        <f>+'CY-FUR (REG)'!G120</f>
        <v>4092000</v>
      </c>
      <c r="H100" s="21">
        <f>+'CY-FUR (REG)'!H120</f>
        <v>0</v>
      </c>
      <c r="I100" s="21">
        <f t="shared" si="56"/>
        <v>7501000</v>
      </c>
      <c r="J100" s="21">
        <f>+'CY-FUR (REG)'!J120</f>
        <v>3147000</v>
      </c>
      <c r="K100" s="21">
        <f>+'CY-FUR (REG)'!K120</f>
        <v>5765000</v>
      </c>
      <c r="L100" s="21">
        <f>+'CY-FUR (REG)'!L120</f>
        <v>0</v>
      </c>
      <c r="M100" s="21">
        <f t="shared" si="49"/>
        <v>8912000</v>
      </c>
      <c r="N100" s="21">
        <f>+'CY-FUR (REG)'!N120</f>
        <v>0</v>
      </c>
      <c r="O100" s="21">
        <f>+'CY-FUR (REG)'!O120</f>
        <v>-5065000</v>
      </c>
      <c r="P100" s="21">
        <f>+'CY-FUR (REG)'!P120</f>
        <v>0</v>
      </c>
      <c r="Q100" s="21">
        <f t="shared" si="50"/>
        <v>-5065000</v>
      </c>
      <c r="R100" s="21">
        <f>+'CY-FUR (REG)'!V120</f>
        <v>797524.55</v>
      </c>
      <c r="S100" s="21">
        <f>+'CY-FUR (REG)'!W120</f>
        <v>6000</v>
      </c>
      <c r="T100" s="21">
        <f>+'CY-FUR (REG)'!X120</f>
        <v>0</v>
      </c>
      <c r="U100" s="21">
        <f t="shared" si="51"/>
        <v>803524.55</v>
      </c>
      <c r="V100" s="21">
        <f>+'CY-FUR (REG)'!Z120</f>
        <v>0</v>
      </c>
      <c r="W100" s="21">
        <f>+'CY-FUR (REG)'!AA120</f>
        <v>0</v>
      </c>
      <c r="X100" s="21">
        <f>+'CY-FUR (REG)'!AB120</f>
        <v>0</v>
      </c>
      <c r="Y100" s="21">
        <f t="shared" si="52"/>
        <v>0</v>
      </c>
      <c r="Z100" s="21">
        <f t="shared" si="44"/>
        <v>797524.55</v>
      </c>
      <c r="AA100" s="21">
        <f t="shared" si="44"/>
        <v>6000</v>
      </c>
      <c r="AB100" s="21">
        <f t="shared" si="44"/>
        <v>0</v>
      </c>
      <c r="AC100" s="21">
        <f t="shared" si="53"/>
        <v>803524.55</v>
      </c>
      <c r="AD100" s="21">
        <f t="shared" si="45"/>
        <v>2349475.4500000002</v>
      </c>
      <c r="AE100" s="21">
        <f t="shared" si="45"/>
        <v>694000</v>
      </c>
      <c r="AF100" s="21">
        <f t="shared" si="45"/>
        <v>0</v>
      </c>
      <c r="AG100" s="21">
        <f t="shared" si="54"/>
        <v>3043475.45</v>
      </c>
      <c r="AH100" s="26">
        <f t="shared" si="46"/>
        <v>0.25342375278042584</v>
      </c>
      <c r="AI100" s="26">
        <f t="shared" si="46"/>
        <v>8.5714285714285719E-3</v>
      </c>
      <c r="AJ100" s="26" t="str">
        <f t="shared" si="46"/>
        <v xml:space="preserve"> </v>
      </c>
      <c r="AK100" s="26">
        <f t="shared" si="46"/>
        <v>0.2088704315050689</v>
      </c>
      <c r="AL100" s="21">
        <f t="shared" si="47"/>
        <v>3147000</v>
      </c>
      <c r="AM100" s="21">
        <f t="shared" si="47"/>
        <v>700000</v>
      </c>
      <c r="AN100" s="21">
        <f t="shared" si="47"/>
        <v>0</v>
      </c>
      <c r="AO100" s="21">
        <f t="shared" si="48"/>
        <v>3847000</v>
      </c>
      <c r="AP100" s="21">
        <f t="shared" si="57"/>
        <v>262000</v>
      </c>
      <c r="AQ100" s="21">
        <f t="shared" si="58"/>
        <v>-1673000</v>
      </c>
      <c r="AR100" s="21">
        <f t="shared" si="59"/>
        <v>0</v>
      </c>
      <c r="AS100" s="21">
        <f t="shared" si="55"/>
        <v>-1411000</v>
      </c>
    </row>
    <row r="101" spans="1:45" ht="15" customHeight="1">
      <c r="A101" s="9" t="s">
        <v>107</v>
      </c>
      <c r="B101" s="9"/>
      <c r="C101" s="9"/>
      <c r="D101" s="9"/>
      <c r="E101" s="9"/>
      <c r="F101" s="21">
        <f>+'CY-FUR (REG)'!F121</f>
        <v>0</v>
      </c>
      <c r="G101" s="21">
        <f>+'CY-FUR (REG)'!G121</f>
        <v>10408000</v>
      </c>
      <c r="H101" s="21">
        <f>+'CY-FUR (REG)'!H121</f>
        <v>0</v>
      </c>
      <c r="I101" s="21">
        <f t="shared" si="56"/>
        <v>10408000</v>
      </c>
      <c r="J101" s="21">
        <f>+'CY-FUR (REG)'!J121</f>
        <v>0</v>
      </c>
      <c r="K101" s="21">
        <f>+'CY-FUR (REG)'!K121</f>
        <v>12455000</v>
      </c>
      <c r="L101" s="21">
        <f>+'CY-FUR (REG)'!L121</f>
        <v>0</v>
      </c>
      <c r="M101" s="21">
        <f t="shared" si="49"/>
        <v>12455000</v>
      </c>
      <c r="N101" s="21">
        <f>+'CY-FUR (REG)'!N121</f>
        <v>0</v>
      </c>
      <c r="O101" s="21">
        <f>+'CY-FUR (REG)'!O121</f>
        <v>-12455000</v>
      </c>
      <c r="P101" s="21">
        <f>+'CY-FUR (REG)'!P121</f>
        <v>0</v>
      </c>
      <c r="Q101" s="21">
        <f t="shared" si="50"/>
        <v>-12455000</v>
      </c>
      <c r="R101" s="21">
        <f>+'CY-FUR (REG)'!V121</f>
        <v>0</v>
      </c>
      <c r="S101" s="21">
        <f>+'CY-FUR (REG)'!W121</f>
        <v>0</v>
      </c>
      <c r="T101" s="21">
        <f>+'CY-FUR (REG)'!X121</f>
        <v>0</v>
      </c>
      <c r="U101" s="21">
        <f t="shared" si="51"/>
        <v>0</v>
      </c>
      <c r="V101" s="21">
        <f>+'CY-FUR (REG)'!Z121</f>
        <v>0</v>
      </c>
      <c r="W101" s="21">
        <f>+'CY-FUR (REG)'!AA121</f>
        <v>0</v>
      </c>
      <c r="X101" s="21">
        <f>+'CY-FUR (REG)'!AB121</f>
        <v>0</v>
      </c>
      <c r="Y101" s="21">
        <f t="shared" si="52"/>
        <v>0</v>
      </c>
      <c r="Z101" s="21">
        <f t="shared" si="44"/>
        <v>0</v>
      </c>
      <c r="AA101" s="21">
        <f t="shared" si="44"/>
        <v>0</v>
      </c>
      <c r="AB101" s="21">
        <f t="shared" si="44"/>
        <v>0</v>
      </c>
      <c r="AC101" s="21">
        <f t="shared" si="53"/>
        <v>0</v>
      </c>
      <c r="AD101" s="21">
        <f t="shared" si="45"/>
        <v>0</v>
      </c>
      <c r="AE101" s="21">
        <f t="shared" si="45"/>
        <v>0</v>
      </c>
      <c r="AF101" s="21">
        <f t="shared" si="45"/>
        <v>0</v>
      </c>
      <c r="AG101" s="21">
        <f t="shared" si="54"/>
        <v>0</v>
      </c>
      <c r="AH101" s="26" t="str">
        <f t="shared" si="46"/>
        <v xml:space="preserve"> </v>
      </c>
      <c r="AI101" s="26" t="str">
        <f t="shared" si="46"/>
        <v xml:space="preserve"> </v>
      </c>
      <c r="AJ101" s="26" t="str">
        <f t="shared" si="46"/>
        <v xml:space="preserve"> </v>
      </c>
      <c r="AK101" s="26" t="str">
        <f t="shared" si="46"/>
        <v xml:space="preserve"> </v>
      </c>
      <c r="AL101" s="21">
        <f t="shared" si="47"/>
        <v>0</v>
      </c>
      <c r="AM101" s="21">
        <f t="shared" si="47"/>
        <v>0</v>
      </c>
      <c r="AN101" s="21">
        <f t="shared" si="47"/>
        <v>0</v>
      </c>
      <c r="AO101" s="21">
        <f t="shared" si="48"/>
        <v>0</v>
      </c>
      <c r="AP101" s="21">
        <f t="shared" si="57"/>
        <v>0</v>
      </c>
      <c r="AQ101" s="21">
        <f t="shared" si="58"/>
        <v>-2047000</v>
      </c>
      <c r="AR101" s="21">
        <f t="shared" si="59"/>
        <v>0</v>
      </c>
      <c r="AS101" s="21">
        <f t="shared" si="55"/>
        <v>-2047000</v>
      </c>
    </row>
    <row r="102" spans="1:45" ht="15" customHeight="1">
      <c r="A102" s="9" t="s">
        <v>108</v>
      </c>
      <c r="B102" s="9"/>
      <c r="C102" s="9"/>
      <c r="D102" s="9"/>
      <c r="E102" s="9"/>
      <c r="F102" s="21">
        <f>+'CY-FUR (REG)'!F122</f>
        <v>0</v>
      </c>
      <c r="G102" s="21">
        <f>+'CY-FUR (REG)'!G122</f>
        <v>7398000</v>
      </c>
      <c r="H102" s="21">
        <f>+'CY-FUR (REG)'!H122</f>
        <v>0</v>
      </c>
      <c r="I102" s="21">
        <f t="shared" si="56"/>
        <v>7398000</v>
      </c>
      <c r="J102" s="21">
        <f>+'CY-FUR (REG)'!J122</f>
        <v>0</v>
      </c>
      <c r="K102" s="21">
        <f>+'CY-FUR (REG)'!K122</f>
        <v>9903000</v>
      </c>
      <c r="L102" s="21">
        <f>+'CY-FUR (REG)'!L122</f>
        <v>0</v>
      </c>
      <c r="M102" s="21">
        <f t="shared" si="49"/>
        <v>9903000</v>
      </c>
      <c r="N102" s="21">
        <f>+'CY-FUR (REG)'!N122</f>
        <v>0</v>
      </c>
      <c r="O102" s="21">
        <f>+'CY-FUR (REG)'!O122</f>
        <v>-9903000</v>
      </c>
      <c r="P102" s="21">
        <f>+'CY-FUR (REG)'!P122</f>
        <v>0</v>
      </c>
      <c r="Q102" s="21">
        <f t="shared" si="50"/>
        <v>-9903000</v>
      </c>
      <c r="R102" s="21">
        <f>+'CY-FUR (REG)'!V122</f>
        <v>0</v>
      </c>
      <c r="S102" s="21">
        <f>+'CY-FUR (REG)'!W122</f>
        <v>0</v>
      </c>
      <c r="T102" s="21">
        <f>+'CY-FUR (REG)'!X122</f>
        <v>0</v>
      </c>
      <c r="U102" s="21">
        <f t="shared" si="51"/>
        <v>0</v>
      </c>
      <c r="V102" s="21">
        <f>+'CY-FUR (REG)'!Z122</f>
        <v>0</v>
      </c>
      <c r="W102" s="21">
        <f>+'CY-FUR (REG)'!AA122</f>
        <v>0</v>
      </c>
      <c r="X102" s="21">
        <f>+'CY-FUR (REG)'!AB122</f>
        <v>0</v>
      </c>
      <c r="Y102" s="21">
        <f t="shared" si="52"/>
        <v>0</v>
      </c>
      <c r="Z102" s="21">
        <f t="shared" si="44"/>
        <v>0</v>
      </c>
      <c r="AA102" s="21">
        <f t="shared" si="44"/>
        <v>0</v>
      </c>
      <c r="AB102" s="21">
        <f t="shared" si="44"/>
        <v>0</v>
      </c>
      <c r="AC102" s="21">
        <f t="shared" si="53"/>
        <v>0</v>
      </c>
      <c r="AD102" s="21">
        <f t="shared" si="45"/>
        <v>0</v>
      </c>
      <c r="AE102" s="21">
        <f t="shared" si="45"/>
        <v>0</v>
      </c>
      <c r="AF102" s="21">
        <f t="shared" si="45"/>
        <v>0</v>
      </c>
      <c r="AG102" s="21">
        <f t="shared" si="54"/>
        <v>0</v>
      </c>
      <c r="AH102" s="26" t="str">
        <f t="shared" si="46"/>
        <v xml:space="preserve"> </v>
      </c>
      <c r="AI102" s="26" t="str">
        <f t="shared" si="46"/>
        <v xml:space="preserve"> </v>
      </c>
      <c r="AJ102" s="26" t="str">
        <f t="shared" si="46"/>
        <v xml:space="preserve"> </v>
      </c>
      <c r="AK102" s="26" t="str">
        <f t="shared" si="46"/>
        <v xml:space="preserve"> </v>
      </c>
      <c r="AL102" s="21">
        <f t="shared" si="47"/>
        <v>0</v>
      </c>
      <c r="AM102" s="21">
        <f t="shared" si="47"/>
        <v>0</v>
      </c>
      <c r="AN102" s="21">
        <f t="shared" si="47"/>
        <v>0</v>
      </c>
      <c r="AO102" s="21">
        <f t="shared" si="48"/>
        <v>0</v>
      </c>
      <c r="AP102" s="21">
        <f t="shared" si="57"/>
        <v>0</v>
      </c>
      <c r="AQ102" s="21">
        <f t="shared" si="58"/>
        <v>-2505000</v>
      </c>
      <c r="AR102" s="21">
        <f t="shared" si="59"/>
        <v>0</v>
      </c>
      <c r="AS102" s="21">
        <f t="shared" si="55"/>
        <v>-2505000</v>
      </c>
    </row>
    <row r="103" spans="1:45" ht="15" customHeight="1">
      <c r="A103" s="9" t="s">
        <v>109</v>
      </c>
      <c r="B103" s="9"/>
      <c r="C103" s="9"/>
      <c r="D103" s="9"/>
      <c r="E103" s="9"/>
      <c r="F103" s="21">
        <f>+'CY-FUR (REG)'!F123</f>
        <v>0</v>
      </c>
      <c r="G103" s="21">
        <f>+'CY-FUR (REG)'!G123</f>
        <v>9056000</v>
      </c>
      <c r="H103" s="21">
        <f>+'CY-FUR (REG)'!H123</f>
        <v>0</v>
      </c>
      <c r="I103" s="21">
        <f t="shared" si="56"/>
        <v>9056000</v>
      </c>
      <c r="J103" s="21">
        <f>+'CY-FUR (REG)'!J123</f>
        <v>0</v>
      </c>
      <c r="K103" s="21">
        <f>+'CY-FUR (REG)'!K123</f>
        <v>5616000</v>
      </c>
      <c r="L103" s="21">
        <f>+'CY-FUR (REG)'!L123</f>
        <v>0</v>
      </c>
      <c r="M103" s="21">
        <f t="shared" si="49"/>
        <v>5616000</v>
      </c>
      <c r="N103" s="21">
        <f>+'CY-FUR (REG)'!N123</f>
        <v>0</v>
      </c>
      <c r="O103" s="21">
        <f>+'CY-FUR (REG)'!O123</f>
        <v>-5616000</v>
      </c>
      <c r="P103" s="21">
        <f>+'CY-FUR (REG)'!P123</f>
        <v>0</v>
      </c>
      <c r="Q103" s="21">
        <f t="shared" si="50"/>
        <v>-5616000</v>
      </c>
      <c r="R103" s="21">
        <f>+'CY-FUR (REG)'!V123</f>
        <v>0</v>
      </c>
      <c r="S103" s="21">
        <f>+'CY-FUR (REG)'!W123</f>
        <v>0</v>
      </c>
      <c r="T103" s="21">
        <f>+'CY-FUR (REG)'!X123</f>
        <v>0</v>
      </c>
      <c r="U103" s="21">
        <f t="shared" si="51"/>
        <v>0</v>
      </c>
      <c r="V103" s="21">
        <f>+'CY-FUR (REG)'!Z123</f>
        <v>0</v>
      </c>
      <c r="W103" s="21">
        <f>+'CY-FUR (REG)'!AA123</f>
        <v>0</v>
      </c>
      <c r="X103" s="21">
        <f>+'CY-FUR (REG)'!AB123</f>
        <v>0</v>
      </c>
      <c r="Y103" s="21">
        <f t="shared" si="52"/>
        <v>0</v>
      </c>
      <c r="Z103" s="21">
        <f t="shared" si="44"/>
        <v>0</v>
      </c>
      <c r="AA103" s="21">
        <f t="shared" si="44"/>
        <v>0</v>
      </c>
      <c r="AB103" s="21">
        <f t="shared" si="44"/>
        <v>0</v>
      </c>
      <c r="AC103" s="21">
        <f t="shared" si="53"/>
        <v>0</v>
      </c>
      <c r="AD103" s="21">
        <f t="shared" si="45"/>
        <v>0</v>
      </c>
      <c r="AE103" s="21">
        <f t="shared" si="45"/>
        <v>0</v>
      </c>
      <c r="AF103" s="21">
        <f t="shared" si="45"/>
        <v>0</v>
      </c>
      <c r="AG103" s="21">
        <f t="shared" si="54"/>
        <v>0</v>
      </c>
      <c r="AH103" s="26" t="str">
        <f t="shared" si="46"/>
        <v xml:space="preserve"> </v>
      </c>
      <c r="AI103" s="26" t="str">
        <f t="shared" si="46"/>
        <v xml:space="preserve"> </v>
      </c>
      <c r="AJ103" s="26" t="str">
        <f t="shared" si="46"/>
        <v xml:space="preserve"> </v>
      </c>
      <c r="AK103" s="26" t="str">
        <f t="shared" si="46"/>
        <v xml:space="preserve"> </v>
      </c>
      <c r="AL103" s="21">
        <f t="shared" si="47"/>
        <v>0</v>
      </c>
      <c r="AM103" s="21">
        <f t="shared" si="47"/>
        <v>0</v>
      </c>
      <c r="AN103" s="21">
        <f t="shared" si="47"/>
        <v>0</v>
      </c>
      <c r="AO103" s="21">
        <f t="shared" si="48"/>
        <v>0</v>
      </c>
      <c r="AP103" s="21">
        <f t="shared" si="57"/>
        <v>0</v>
      </c>
      <c r="AQ103" s="21">
        <f t="shared" si="58"/>
        <v>3440000</v>
      </c>
      <c r="AR103" s="21">
        <f t="shared" si="59"/>
        <v>0</v>
      </c>
      <c r="AS103" s="21">
        <f t="shared" si="55"/>
        <v>3440000</v>
      </c>
    </row>
    <row r="104" spans="1:45" ht="15" customHeight="1">
      <c r="A104" s="9" t="s">
        <v>110</v>
      </c>
      <c r="B104" s="9"/>
      <c r="C104" s="9"/>
      <c r="D104" s="9"/>
      <c r="E104" s="9"/>
      <c r="F104" s="21">
        <f>+'CY-FUR (REG)'!F124</f>
        <v>0</v>
      </c>
      <c r="G104" s="21">
        <f>+'CY-FUR (REG)'!G124</f>
        <v>8491000</v>
      </c>
      <c r="H104" s="21">
        <f>+'CY-FUR (REG)'!H124</f>
        <v>0</v>
      </c>
      <c r="I104" s="21">
        <f t="shared" si="56"/>
        <v>8491000</v>
      </c>
      <c r="J104" s="21">
        <f>+'CY-FUR (REG)'!J124</f>
        <v>0</v>
      </c>
      <c r="K104" s="21">
        <f>+'CY-FUR (REG)'!K124</f>
        <v>10201000</v>
      </c>
      <c r="L104" s="21">
        <f>+'CY-FUR (REG)'!L124</f>
        <v>0</v>
      </c>
      <c r="M104" s="21">
        <f t="shared" si="49"/>
        <v>10201000</v>
      </c>
      <c r="N104" s="21">
        <f>+'CY-FUR (REG)'!N124</f>
        <v>0</v>
      </c>
      <c r="O104" s="21">
        <f>+'CY-FUR (REG)'!O124</f>
        <v>-10201000</v>
      </c>
      <c r="P104" s="21">
        <f>+'CY-FUR (REG)'!P124</f>
        <v>0</v>
      </c>
      <c r="Q104" s="21">
        <f t="shared" si="50"/>
        <v>-10201000</v>
      </c>
      <c r="R104" s="21">
        <f>+'CY-FUR (REG)'!V124</f>
        <v>0</v>
      </c>
      <c r="S104" s="21">
        <f>+'CY-FUR (REG)'!W124</f>
        <v>0</v>
      </c>
      <c r="T104" s="21">
        <f>+'CY-FUR (REG)'!X124</f>
        <v>0</v>
      </c>
      <c r="U104" s="21">
        <f t="shared" si="51"/>
        <v>0</v>
      </c>
      <c r="V104" s="21">
        <f>+'CY-FUR (REG)'!Z124</f>
        <v>0</v>
      </c>
      <c r="W104" s="21">
        <f>+'CY-FUR (REG)'!AA124</f>
        <v>0</v>
      </c>
      <c r="X104" s="21">
        <f>+'CY-FUR (REG)'!AB124</f>
        <v>0</v>
      </c>
      <c r="Y104" s="21">
        <f t="shared" si="52"/>
        <v>0</v>
      </c>
      <c r="Z104" s="21">
        <f t="shared" si="44"/>
        <v>0</v>
      </c>
      <c r="AA104" s="21">
        <f t="shared" si="44"/>
        <v>0</v>
      </c>
      <c r="AB104" s="21">
        <f t="shared" si="44"/>
        <v>0</v>
      </c>
      <c r="AC104" s="21">
        <f t="shared" si="53"/>
        <v>0</v>
      </c>
      <c r="AD104" s="21">
        <f t="shared" si="45"/>
        <v>0</v>
      </c>
      <c r="AE104" s="21">
        <f t="shared" si="45"/>
        <v>0</v>
      </c>
      <c r="AF104" s="21">
        <f t="shared" si="45"/>
        <v>0</v>
      </c>
      <c r="AG104" s="21">
        <f t="shared" si="54"/>
        <v>0</v>
      </c>
      <c r="AH104" s="26" t="str">
        <f t="shared" si="46"/>
        <v xml:space="preserve"> </v>
      </c>
      <c r="AI104" s="26" t="str">
        <f t="shared" si="46"/>
        <v xml:space="preserve"> </v>
      </c>
      <c r="AJ104" s="26" t="str">
        <f t="shared" si="46"/>
        <v xml:space="preserve"> </v>
      </c>
      <c r="AK104" s="26" t="str">
        <f t="shared" si="46"/>
        <v xml:space="preserve"> </v>
      </c>
      <c r="AL104" s="21">
        <f t="shared" si="47"/>
        <v>0</v>
      </c>
      <c r="AM104" s="21">
        <f t="shared" si="47"/>
        <v>0</v>
      </c>
      <c r="AN104" s="21">
        <f t="shared" si="47"/>
        <v>0</v>
      </c>
      <c r="AO104" s="21">
        <f t="shared" si="48"/>
        <v>0</v>
      </c>
      <c r="AP104" s="21">
        <f t="shared" si="57"/>
        <v>0</v>
      </c>
      <c r="AQ104" s="21">
        <f t="shared" si="58"/>
        <v>-1710000</v>
      </c>
      <c r="AR104" s="21">
        <f t="shared" si="59"/>
        <v>0</v>
      </c>
      <c r="AS104" s="21">
        <f t="shared" si="55"/>
        <v>-1710000</v>
      </c>
    </row>
    <row r="105" spans="1:45" ht="15" customHeight="1">
      <c r="A105" s="9" t="s">
        <v>111</v>
      </c>
      <c r="B105" s="9"/>
      <c r="C105" s="9"/>
      <c r="D105" s="9"/>
      <c r="E105" s="9"/>
      <c r="F105" s="21">
        <f>+'CY-FUR (REG)'!F125</f>
        <v>0</v>
      </c>
      <c r="G105" s="21">
        <f>+'CY-FUR (REG)'!G125</f>
        <v>41225000</v>
      </c>
      <c r="H105" s="21">
        <f>+'CY-FUR (REG)'!H125</f>
        <v>0</v>
      </c>
      <c r="I105" s="21">
        <f t="shared" si="56"/>
        <v>41225000</v>
      </c>
      <c r="J105" s="21">
        <f>+'CY-FUR (REG)'!J125</f>
        <v>0</v>
      </c>
      <c r="K105" s="21">
        <f>+'CY-FUR (REG)'!K125</f>
        <v>52785000</v>
      </c>
      <c r="L105" s="21">
        <f>+'CY-FUR (REG)'!L125</f>
        <v>0</v>
      </c>
      <c r="M105" s="21">
        <f t="shared" si="49"/>
        <v>52785000</v>
      </c>
      <c r="N105" s="21">
        <f>+'CY-FUR (REG)'!N125</f>
        <v>0</v>
      </c>
      <c r="O105" s="21">
        <f>+'CY-FUR (REG)'!O125</f>
        <v>-52785000</v>
      </c>
      <c r="P105" s="21">
        <f>+'CY-FUR (REG)'!P125</f>
        <v>0</v>
      </c>
      <c r="Q105" s="21">
        <f t="shared" si="50"/>
        <v>-52785000</v>
      </c>
      <c r="R105" s="21">
        <f>+'CY-FUR (REG)'!V125</f>
        <v>0</v>
      </c>
      <c r="S105" s="21">
        <f>+'CY-FUR (REG)'!W125</f>
        <v>0</v>
      </c>
      <c r="T105" s="21">
        <f>+'CY-FUR (REG)'!X125</f>
        <v>0</v>
      </c>
      <c r="U105" s="21">
        <f t="shared" si="51"/>
        <v>0</v>
      </c>
      <c r="V105" s="21">
        <f>+'CY-FUR (REG)'!Z125</f>
        <v>0</v>
      </c>
      <c r="W105" s="21">
        <f>+'CY-FUR (REG)'!AA125</f>
        <v>0</v>
      </c>
      <c r="X105" s="21">
        <f>+'CY-FUR (REG)'!AB125</f>
        <v>0</v>
      </c>
      <c r="Y105" s="21">
        <f t="shared" si="52"/>
        <v>0</v>
      </c>
      <c r="Z105" s="21">
        <f t="shared" si="44"/>
        <v>0</v>
      </c>
      <c r="AA105" s="21">
        <f t="shared" si="44"/>
        <v>0</v>
      </c>
      <c r="AB105" s="21">
        <f t="shared" si="44"/>
        <v>0</v>
      </c>
      <c r="AC105" s="21">
        <f t="shared" si="53"/>
        <v>0</v>
      </c>
      <c r="AD105" s="21">
        <f t="shared" si="45"/>
        <v>0</v>
      </c>
      <c r="AE105" s="21">
        <f t="shared" si="45"/>
        <v>0</v>
      </c>
      <c r="AF105" s="21">
        <f t="shared" si="45"/>
        <v>0</v>
      </c>
      <c r="AG105" s="21">
        <f t="shared" si="54"/>
        <v>0</v>
      </c>
      <c r="AH105" s="26" t="str">
        <f t="shared" si="46"/>
        <v xml:space="preserve"> </v>
      </c>
      <c r="AI105" s="26" t="str">
        <f t="shared" si="46"/>
        <v xml:space="preserve"> </v>
      </c>
      <c r="AJ105" s="26" t="str">
        <f t="shared" si="46"/>
        <v xml:space="preserve"> </v>
      </c>
      <c r="AK105" s="26" t="str">
        <f t="shared" si="46"/>
        <v xml:space="preserve"> </v>
      </c>
      <c r="AL105" s="21">
        <f t="shared" si="47"/>
        <v>0</v>
      </c>
      <c r="AM105" s="21">
        <f t="shared" si="47"/>
        <v>0</v>
      </c>
      <c r="AN105" s="21">
        <f t="shared" si="47"/>
        <v>0</v>
      </c>
      <c r="AO105" s="21">
        <f t="shared" si="48"/>
        <v>0</v>
      </c>
      <c r="AP105" s="21">
        <f t="shared" si="57"/>
        <v>0</v>
      </c>
      <c r="AQ105" s="21">
        <f t="shared" si="58"/>
        <v>-11560000</v>
      </c>
      <c r="AR105" s="21">
        <f t="shared" si="59"/>
        <v>0</v>
      </c>
      <c r="AS105" s="21">
        <f t="shared" si="55"/>
        <v>-11560000</v>
      </c>
    </row>
    <row r="106" spans="1:45" ht="15" customHeight="1">
      <c r="A106" s="9" t="s">
        <v>112</v>
      </c>
      <c r="B106" s="9"/>
      <c r="C106" s="9"/>
      <c r="D106" s="9"/>
      <c r="E106" s="9"/>
      <c r="F106" s="21">
        <f>+'CY-FUR (REG)'!F126</f>
        <v>0</v>
      </c>
      <c r="G106" s="21">
        <f>+'CY-FUR (REG)'!G126</f>
        <v>3361000</v>
      </c>
      <c r="H106" s="21">
        <f>+'CY-FUR (REG)'!H126</f>
        <v>0</v>
      </c>
      <c r="I106" s="21">
        <f t="shared" si="56"/>
        <v>3361000</v>
      </c>
      <c r="J106" s="21">
        <f>+'CY-FUR (REG)'!J126</f>
        <v>0</v>
      </c>
      <c r="K106" s="21">
        <f>+'CY-FUR (REG)'!K126</f>
        <v>4685000</v>
      </c>
      <c r="L106" s="21">
        <f>+'CY-FUR (REG)'!L126</f>
        <v>0</v>
      </c>
      <c r="M106" s="21">
        <f t="shared" si="49"/>
        <v>4685000</v>
      </c>
      <c r="N106" s="21">
        <f>+'CY-FUR (REG)'!N126</f>
        <v>0</v>
      </c>
      <c r="O106" s="21">
        <f>+'CY-FUR (REG)'!O126</f>
        <v>-4685000</v>
      </c>
      <c r="P106" s="21">
        <f>+'CY-FUR (REG)'!P126</f>
        <v>0</v>
      </c>
      <c r="Q106" s="21">
        <f t="shared" si="50"/>
        <v>-4685000</v>
      </c>
      <c r="R106" s="21">
        <f>+'CY-FUR (REG)'!V126</f>
        <v>0</v>
      </c>
      <c r="S106" s="21">
        <f>+'CY-FUR (REG)'!W126</f>
        <v>0</v>
      </c>
      <c r="T106" s="21">
        <f>+'CY-FUR (REG)'!X126</f>
        <v>0</v>
      </c>
      <c r="U106" s="21">
        <f t="shared" si="51"/>
        <v>0</v>
      </c>
      <c r="V106" s="21">
        <f>+'CY-FUR (REG)'!Z126</f>
        <v>0</v>
      </c>
      <c r="W106" s="21">
        <f>+'CY-FUR (REG)'!AA126</f>
        <v>0</v>
      </c>
      <c r="X106" s="21">
        <f>+'CY-FUR (REG)'!AB126</f>
        <v>0</v>
      </c>
      <c r="Y106" s="21">
        <f t="shared" si="52"/>
        <v>0</v>
      </c>
      <c r="Z106" s="21">
        <f t="shared" si="44"/>
        <v>0</v>
      </c>
      <c r="AA106" s="21">
        <f t="shared" si="44"/>
        <v>0</v>
      </c>
      <c r="AB106" s="21">
        <f t="shared" si="44"/>
        <v>0</v>
      </c>
      <c r="AC106" s="21">
        <f t="shared" si="53"/>
        <v>0</v>
      </c>
      <c r="AD106" s="21">
        <f t="shared" si="45"/>
        <v>0</v>
      </c>
      <c r="AE106" s="21">
        <f t="shared" si="45"/>
        <v>0</v>
      </c>
      <c r="AF106" s="21">
        <f t="shared" si="45"/>
        <v>0</v>
      </c>
      <c r="AG106" s="21">
        <f t="shared" si="54"/>
        <v>0</v>
      </c>
      <c r="AH106" s="26" t="str">
        <f t="shared" si="46"/>
        <v xml:space="preserve"> </v>
      </c>
      <c r="AI106" s="26" t="str">
        <f t="shared" si="46"/>
        <v xml:space="preserve"> </v>
      </c>
      <c r="AJ106" s="26" t="str">
        <f t="shared" si="46"/>
        <v xml:space="preserve"> </v>
      </c>
      <c r="AK106" s="26" t="str">
        <f t="shared" si="46"/>
        <v xml:space="preserve"> </v>
      </c>
      <c r="AL106" s="21">
        <f t="shared" si="47"/>
        <v>0</v>
      </c>
      <c r="AM106" s="21">
        <f t="shared" si="47"/>
        <v>0</v>
      </c>
      <c r="AN106" s="21">
        <f t="shared" si="47"/>
        <v>0</v>
      </c>
      <c r="AO106" s="21">
        <f t="shared" si="48"/>
        <v>0</v>
      </c>
      <c r="AP106" s="21">
        <f t="shared" si="57"/>
        <v>0</v>
      </c>
      <c r="AQ106" s="21">
        <f t="shared" si="58"/>
        <v>-1324000</v>
      </c>
      <c r="AR106" s="21">
        <f t="shared" si="59"/>
        <v>0</v>
      </c>
      <c r="AS106" s="21">
        <f t="shared" si="55"/>
        <v>-1324000</v>
      </c>
    </row>
    <row r="107" spans="1:45" ht="15" customHeight="1">
      <c r="A107" s="16" t="s">
        <v>113</v>
      </c>
      <c r="B107" s="16"/>
      <c r="C107" s="16"/>
      <c r="D107" s="16"/>
      <c r="E107" s="16"/>
      <c r="F107" s="21">
        <f>+'CY-FUR (REG)'!F127</f>
        <v>0</v>
      </c>
      <c r="G107" s="21">
        <f>+'CY-FUR (REG)'!G127</f>
        <v>113753000</v>
      </c>
      <c r="H107" s="21">
        <f>+'CY-FUR (REG)'!H127</f>
        <v>51140000</v>
      </c>
      <c r="I107" s="21">
        <f t="shared" si="56"/>
        <v>164893000</v>
      </c>
      <c r="J107" s="21">
        <f>+'CY-FUR (REG)'!J127</f>
        <v>0</v>
      </c>
      <c r="K107" s="21">
        <f>+'CY-FUR (REG)'!K127</f>
        <v>49775000</v>
      </c>
      <c r="L107" s="21">
        <f>+'CY-FUR (REG)'!L127</f>
        <v>0</v>
      </c>
      <c r="M107" s="21">
        <f t="shared" si="49"/>
        <v>49775000</v>
      </c>
      <c r="N107" s="21">
        <f>+'CY-FUR (REG)'!N127</f>
        <v>0</v>
      </c>
      <c r="O107" s="21">
        <f>+'CY-FUR (REG)'!O127</f>
        <v>-14500000</v>
      </c>
      <c r="P107" s="21">
        <f>+'CY-FUR (REG)'!P127</f>
        <v>0</v>
      </c>
      <c r="Q107" s="21">
        <f t="shared" si="50"/>
        <v>-14500000</v>
      </c>
      <c r="R107" s="21">
        <f>+'CY-FUR (REG)'!V127</f>
        <v>0</v>
      </c>
      <c r="S107" s="21">
        <f>+'CY-FUR (REG)'!W127</f>
        <v>2721135.7399999984</v>
      </c>
      <c r="T107" s="21">
        <f>+'CY-FUR (REG)'!X127</f>
        <v>0</v>
      </c>
      <c r="U107" s="21">
        <f t="shared" si="51"/>
        <v>2721135.7399999984</v>
      </c>
      <c r="V107" s="21">
        <f>+'CY-FUR (REG)'!Z127</f>
        <v>0</v>
      </c>
      <c r="W107" s="21">
        <f>+'CY-FUR (REG)'!AA127</f>
        <v>0</v>
      </c>
      <c r="X107" s="21">
        <f>+'CY-FUR (REG)'!AB127</f>
        <v>0</v>
      </c>
      <c r="Y107" s="21">
        <f t="shared" si="52"/>
        <v>0</v>
      </c>
      <c r="Z107" s="21">
        <f t="shared" si="44"/>
        <v>0</v>
      </c>
      <c r="AA107" s="21">
        <f t="shared" si="44"/>
        <v>2721135.7399999984</v>
      </c>
      <c r="AB107" s="21">
        <f t="shared" si="44"/>
        <v>0</v>
      </c>
      <c r="AC107" s="21">
        <f t="shared" si="53"/>
        <v>2721135.7399999984</v>
      </c>
      <c r="AD107" s="21">
        <f t="shared" si="45"/>
        <v>0</v>
      </c>
      <c r="AE107" s="21">
        <f t="shared" si="45"/>
        <v>32553864.260000002</v>
      </c>
      <c r="AF107" s="21">
        <f t="shared" si="45"/>
        <v>0</v>
      </c>
      <c r="AG107" s="21">
        <f t="shared" si="54"/>
        <v>32553864.260000002</v>
      </c>
      <c r="AH107" s="26" t="str">
        <f t="shared" si="46"/>
        <v xml:space="preserve"> </v>
      </c>
      <c r="AI107" s="26">
        <f t="shared" si="46"/>
        <v>7.7140630474840488E-2</v>
      </c>
      <c r="AJ107" s="26" t="str">
        <f t="shared" si="46"/>
        <v xml:space="preserve"> </v>
      </c>
      <c r="AK107" s="26">
        <f t="shared" si="46"/>
        <v>7.7140630474840488E-2</v>
      </c>
      <c r="AL107" s="21">
        <f t="shared" si="47"/>
        <v>0</v>
      </c>
      <c r="AM107" s="21">
        <f t="shared" si="47"/>
        <v>35275000</v>
      </c>
      <c r="AN107" s="21">
        <f t="shared" si="47"/>
        <v>0</v>
      </c>
      <c r="AO107" s="21">
        <f t="shared" si="48"/>
        <v>35275000</v>
      </c>
      <c r="AP107" s="21">
        <f t="shared" si="57"/>
        <v>0</v>
      </c>
      <c r="AQ107" s="21">
        <f t="shared" si="58"/>
        <v>63978000</v>
      </c>
      <c r="AR107" s="21">
        <f t="shared" si="59"/>
        <v>51140000</v>
      </c>
      <c r="AS107" s="21">
        <f t="shared" si="55"/>
        <v>115118000</v>
      </c>
    </row>
    <row r="108" spans="1:45" ht="15" customHeight="1">
      <c r="A108" s="3"/>
      <c r="B108" s="3"/>
      <c r="C108" s="3"/>
      <c r="D108" s="3"/>
      <c r="E108" s="3"/>
      <c r="F108" s="21"/>
      <c r="G108" s="21"/>
      <c r="H108" s="21"/>
      <c r="I108" s="21">
        <f t="shared" si="56"/>
        <v>0</v>
      </c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6"/>
      <c r="AI108" s="26"/>
      <c r="AJ108" s="26"/>
      <c r="AK108" s="26"/>
      <c r="AL108" s="21"/>
      <c r="AM108" s="21"/>
      <c r="AN108" s="21"/>
      <c r="AO108" s="21"/>
      <c r="AP108" s="21"/>
      <c r="AQ108" s="21"/>
      <c r="AR108" s="21"/>
      <c r="AS108" s="21"/>
    </row>
    <row r="109" spans="1:45" s="45" customFormat="1" ht="15" customHeight="1">
      <c r="A109" s="33" t="s">
        <v>190</v>
      </c>
      <c r="B109" s="33"/>
      <c r="C109" s="33"/>
      <c r="D109" s="33"/>
      <c r="E109" s="33"/>
      <c r="F109" s="29">
        <f>F57+F52</f>
        <v>177421000</v>
      </c>
      <c r="G109" s="29">
        <f t="shared" ref="G109:AS109" si="60">G57+G52</f>
        <v>7258325000</v>
      </c>
      <c r="H109" s="29">
        <f t="shared" si="60"/>
        <v>7167527000</v>
      </c>
      <c r="I109" s="21">
        <f t="shared" si="56"/>
        <v>14603273000</v>
      </c>
      <c r="J109" s="29">
        <f t="shared" si="60"/>
        <v>156603000</v>
      </c>
      <c r="K109" s="29">
        <f t="shared" si="60"/>
        <v>8117132000</v>
      </c>
      <c r="L109" s="29">
        <f t="shared" si="60"/>
        <v>0</v>
      </c>
      <c r="M109" s="29">
        <f t="shared" si="60"/>
        <v>8273735000</v>
      </c>
      <c r="N109" s="29">
        <f t="shared" ref="N109:P109" si="61">N57+N52</f>
        <v>0</v>
      </c>
      <c r="O109" s="29">
        <f t="shared" si="61"/>
        <v>-163065778</v>
      </c>
      <c r="P109" s="29">
        <f t="shared" si="61"/>
        <v>0</v>
      </c>
      <c r="Q109" s="29">
        <f t="shared" si="60"/>
        <v>-163065778</v>
      </c>
      <c r="R109" s="29">
        <f t="shared" si="60"/>
        <v>39715065.890000001</v>
      </c>
      <c r="S109" s="29">
        <f t="shared" si="60"/>
        <v>535866881</v>
      </c>
      <c r="T109" s="29">
        <f t="shared" si="60"/>
        <v>0</v>
      </c>
      <c r="U109" s="29">
        <f t="shared" si="60"/>
        <v>575581946.88999999</v>
      </c>
      <c r="V109" s="29">
        <f t="shared" ref="V109:X109" si="62">V57+V52</f>
        <v>0</v>
      </c>
      <c r="W109" s="29">
        <f t="shared" si="62"/>
        <v>0</v>
      </c>
      <c r="X109" s="29">
        <f t="shared" si="62"/>
        <v>0</v>
      </c>
      <c r="Y109" s="29">
        <f t="shared" si="60"/>
        <v>0</v>
      </c>
      <c r="Z109" s="29">
        <f t="shared" si="60"/>
        <v>39715065.890000001</v>
      </c>
      <c r="AA109" s="29">
        <f t="shared" si="60"/>
        <v>535866881</v>
      </c>
      <c r="AB109" s="29">
        <f t="shared" si="60"/>
        <v>0</v>
      </c>
      <c r="AC109" s="29">
        <f t="shared" si="60"/>
        <v>575581946.88999999</v>
      </c>
      <c r="AD109" s="29">
        <f t="shared" si="60"/>
        <v>116887934.10999998</v>
      </c>
      <c r="AE109" s="29">
        <f t="shared" si="60"/>
        <v>7418199340.999999</v>
      </c>
      <c r="AF109" s="29">
        <f t="shared" si="60"/>
        <v>0</v>
      </c>
      <c r="AG109" s="29">
        <f t="shared" si="60"/>
        <v>7535087275.1100006</v>
      </c>
      <c r="AH109" s="29">
        <f t="shared" si="60"/>
        <v>2.7566089842545338</v>
      </c>
      <c r="AI109" s="29">
        <f t="shared" si="60"/>
        <v>0.72678323940298395</v>
      </c>
      <c r="AJ109" s="29" t="e">
        <f t="shared" si="60"/>
        <v>#VALUE!</v>
      </c>
      <c r="AK109" s="29">
        <f t="shared" si="60"/>
        <v>1.5702684237902023</v>
      </c>
      <c r="AL109" s="29">
        <f t="shared" si="60"/>
        <v>156603000</v>
      </c>
      <c r="AM109" s="29">
        <f t="shared" si="60"/>
        <v>7954066222</v>
      </c>
      <c r="AN109" s="29">
        <f t="shared" si="60"/>
        <v>0</v>
      </c>
      <c r="AO109" s="29">
        <f t="shared" si="60"/>
        <v>8110669222</v>
      </c>
      <c r="AP109" s="29">
        <f t="shared" si="60"/>
        <v>20818000</v>
      </c>
      <c r="AQ109" s="29">
        <f t="shared" si="60"/>
        <v>-858807000</v>
      </c>
      <c r="AR109" s="29">
        <f t="shared" si="60"/>
        <v>7167527000</v>
      </c>
      <c r="AS109" s="29">
        <f t="shared" si="60"/>
        <v>6329538000</v>
      </c>
    </row>
    <row r="110" spans="1:45" s="45" customFormat="1" ht="15" customHeight="1">
      <c r="A110" s="33" t="s">
        <v>191</v>
      </c>
      <c r="B110" s="33"/>
      <c r="C110" s="33"/>
      <c r="D110" s="33"/>
      <c r="E110" s="33"/>
      <c r="F110" s="31">
        <f>+F109+F49+F11</f>
        <v>417201000</v>
      </c>
      <c r="G110" s="31">
        <f t="shared" ref="G110:AS110" si="63">+G109+G49+G11</f>
        <v>11568576000</v>
      </c>
      <c r="H110" s="31">
        <f t="shared" si="63"/>
        <v>7317527000</v>
      </c>
      <c r="I110" s="21">
        <f t="shared" si="56"/>
        <v>19303304000</v>
      </c>
      <c r="J110" s="31">
        <f t="shared" si="63"/>
        <v>474043000</v>
      </c>
      <c r="K110" s="31">
        <f t="shared" si="63"/>
        <v>10489572000</v>
      </c>
      <c r="L110" s="31">
        <f t="shared" si="63"/>
        <v>150000000</v>
      </c>
      <c r="M110" s="31">
        <f t="shared" si="63"/>
        <v>11113615000</v>
      </c>
      <c r="N110" s="31">
        <f t="shared" ref="N110:P110" si="64">+N109+N49+N11</f>
        <v>0</v>
      </c>
      <c r="O110" s="31">
        <f t="shared" si="64"/>
        <v>-1354091558.0699999</v>
      </c>
      <c r="P110" s="31">
        <f t="shared" si="64"/>
        <v>0</v>
      </c>
      <c r="Q110" s="31">
        <f t="shared" si="63"/>
        <v>-1354091558.0699999</v>
      </c>
      <c r="R110" s="31">
        <f t="shared" si="63"/>
        <v>113451595.58999999</v>
      </c>
      <c r="S110" s="31">
        <f t="shared" si="63"/>
        <v>645386554.60000026</v>
      </c>
      <c r="T110" s="31">
        <f t="shared" si="63"/>
        <v>0</v>
      </c>
      <c r="U110" s="31">
        <f t="shared" si="63"/>
        <v>758838150.1900003</v>
      </c>
      <c r="V110" s="31">
        <f t="shared" ref="V110:X110" si="65">+V109+V49+V11</f>
        <v>0</v>
      </c>
      <c r="W110" s="31">
        <f t="shared" si="65"/>
        <v>0</v>
      </c>
      <c r="X110" s="31">
        <f t="shared" si="65"/>
        <v>0</v>
      </c>
      <c r="Y110" s="31">
        <f t="shared" si="63"/>
        <v>0</v>
      </c>
      <c r="Z110" s="31">
        <f t="shared" si="63"/>
        <v>113451595.58999999</v>
      </c>
      <c r="AA110" s="31">
        <f t="shared" si="63"/>
        <v>645386554.60000026</v>
      </c>
      <c r="AB110" s="31">
        <f t="shared" si="63"/>
        <v>0</v>
      </c>
      <c r="AC110" s="31">
        <f t="shared" si="63"/>
        <v>758838150.1900003</v>
      </c>
      <c r="AD110" s="31">
        <f t="shared" si="63"/>
        <v>360591404.41000003</v>
      </c>
      <c r="AE110" s="31">
        <f t="shared" si="63"/>
        <v>8490093887.329999</v>
      </c>
      <c r="AF110" s="31">
        <f t="shared" si="63"/>
        <v>150000000</v>
      </c>
      <c r="AG110" s="31">
        <f t="shared" si="63"/>
        <v>9000685291.7400017</v>
      </c>
      <c r="AH110" s="31">
        <f t="shared" si="63"/>
        <v>3.2351679892012468</v>
      </c>
      <c r="AI110" s="31">
        <f t="shared" si="63"/>
        <v>0.92231785131888688</v>
      </c>
      <c r="AJ110" s="31" t="e">
        <f t="shared" si="63"/>
        <v>#VALUE!</v>
      </c>
      <c r="AK110" s="31">
        <f t="shared" si="63"/>
        <v>1.8173799975395892</v>
      </c>
      <c r="AL110" s="31">
        <f t="shared" si="63"/>
        <v>474043000</v>
      </c>
      <c r="AM110" s="31">
        <f t="shared" si="63"/>
        <v>9135480441.9300003</v>
      </c>
      <c r="AN110" s="31">
        <f t="shared" si="63"/>
        <v>150000000</v>
      </c>
      <c r="AO110" s="31">
        <f t="shared" si="63"/>
        <v>9759523441.9300003</v>
      </c>
      <c r="AP110" s="31">
        <f t="shared" si="63"/>
        <v>-56842000</v>
      </c>
      <c r="AQ110" s="31">
        <f t="shared" si="63"/>
        <v>1079004000</v>
      </c>
      <c r="AR110" s="31">
        <f t="shared" si="63"/>
        <v>7167527000</v>
      </c>
      <c r="AS110" s="31">
        <f t="shared" si="63"/>
        <v>8189689000</v>
      </c>
    </row>
    <row r="111" spans="1:45" ht="15" customHeight="1">
      <c r="A111" s="11"/>
      <c r="B111" s="11"/>
      <c r="C111" s="11"/>
      <c r="D111" s="11"/>
      <c r="E111" s="11"/>
      <c r="F111" s="21"/>
      <c r="G111" s="21"/>
      <c r="H111" s="21"/>
      <c r="I111" s="21">
        <f t="shared" si="56"/>
        <v>0</v>
      </c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6"/>
      <c r="AI111" s="26"/>
      <c r="AJ111" s="26"/>
      <c r="AK111" s="26"/>
      <c r="AL111" s="21"/>
      <c r="AM111" s="21"/>
      <c r="AN111" s="21"/>
      <c r="AO111" s="21"/>
      <c r="AP111" s="21"/>
      <c r="AQ111" s="21"/>
      <c r="AR111" s="21"/>
      <c r="AS111" s="21"/>
    </row>
    <row r="112" spans="1:45" ht="15" customHeight="1">
      <c r="A112" s="11" t="s">
        <v>192</v>
      </c>
      <c r="B112" s="11"/>
      <c r="C112" s="11"/>
      <c r="D112" s="11"/>
      <c r="E112" s="11"/>
      <c r="F112" s="21"/>
      <c r="G112" s="21"/>
      <c r="H112" s="21"/>
      <c r="I112" s="21">
        <f t="shared" si="56"/>
        <v>0</v>
      </c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6"/>
      <c r="AI112" s="26"/>
      <c r="AJ112" s="26"/>
      <c r="AK112" s="26"/>
      <c r="AL112" s="21"/>
      <c r="AM112" s="21"/>
      <c r="AN112" s="21"/>
      <c r="AO112" s="21"/>
      <c r="AP112" s="21"/>
      <c r="AQ112" s="21"/>
      <c r="AR112" s="21"/>
      <c r="AS112" s="21"/>
    </row>
    <row r="113" spans="1:45" ht="15" customHeight="1">
      <c r="A113" s="11" t="s">
        <v>193</v>
      </c>
      <c r="B113" s="11"/>
      <c r="C113" s="11"/>
      <c r="D113" s="11"/>
      <c r="E113" s="11"/>
      <c r="F113" s="21"/>
      <c r="G113" s="21"/>
      <c r="H113" s="21"/>
      <c r="I113" s="21">
        <f t="shared" si="56"/>
        <v>0</v>
      </c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6"/>
      <c r="AI113" s="26"/>
      <c r="AJ113" s="26"/>
      <c r="AK113" s="26"/>
      <c r="AL113" s="21"/>
      <c r="AM113" s="21"/>
      <c r="AN113" s="21"/>
      <c r="AO113" s="21"/>
      <c r="AP113" s="21"/>
      <c r="AQ113" s="21"/>
      <c r="AR113" s="21"/>
      <c r="AS113" s="21"/>
    </row>
    <row r="114" spans="1:45" ht="15" customHeight="1">
      <c r="A114" s="11" t="s">
        <v>194</v>
      </c>
      <c r="B114" s="11"/>
      <c r="C114" s="11"/>
      <c r="D114" s="11"/>
      <c r="E114" s="11"/>
      <c r="F114" s="21">
        <f>+'CY-FUR (REG)'!F288</f>
        <v>0</v>
      </c>
      <c r="G114" s="21">
        <f>+'CY-FUR (REG)'!G288</f>
        <v>0</v>
      </c>
      <c r="H114" s="21">
        <f>+'CY-FUR (REG)'!H288</f>
        <v>1500000000</v>
      </c>
      <c r="I114" s="21">
        <f t="shared" si="56"/>
        <v>1500000000</v>
      </c>
      <c r="J114" s="21">
        <f>+'CY-FUR (REG)'!J288</f>
        <v>0</v>
      </c>
      <c r="K114" s="21">
        <f>+'CY-FUR (REG)'!K288</f>
        <v>0</v>
      </c>
      <c r="L114" s="21">
        <f>+'CY-FUR (REG)'!L288</f>
        <v>0</v>
      </c>
      <c r="M114" s="21">
        <f t="shared" ref="M114:M126" si="66">SUM(J114:L114)</f>
        <v>0</v>
      </c>
      <c r="N114" s="21">
        <f>+'CY-FUR (REG)'!N288</f>
        <v>0</v>
      </c>
      <c r="O114" s="21">
        <f>+'CY-FUR (REG)'!O288</f>
        <v>0</v>
      </c>
      <c r="P114" s="21">
        <f>+'CY-FUR (REG)'!P288</f>
        <v>0</v>
      </c>
      <c r="Q114" s="21">
        <f t="shared" ref="Q114:Q126" si="67">SUM(N114:P114)</f>
        <v>0</v>
      </c>
      <c r="R114" s="21">
        <f>+'CY-FUR (REG)'!V288</f>
        <v>0</v>
      </c>
      <c r="S114" s="21">
        <f>+'CY-FUR (REG)'!W288</f>
        <v>0</v>
      </c>
      <c r="T114" s="21">
        <f>+'CY-FUR (REG)'!X288</f>
        <v>0</v>
      </c>
      <c r="U114" s="21">
        <f t="shared" ref="U114:U126" si="68">SUM(R114:T114)</f>
        <v>0</v>
      </c>
      <c r="V114" s="21">
        <f>+'CY-FUR (REG)'!Z288</f>
        <v>0</v>
      </c>
      <c r="W114" s="21">
        <f>+'CY-FUR (REG)'!AA288</f>
        <v>0</v>
      </c>
      <c r="X114" s="21">
        <f>+'CY-FUR (REG)'!AB288</f>
        <v>0</v>
      </c>
      <c r="Y114" s="21">
        <f t="shared" ref="Y114:Y126" si="69">SUM(V114:X114)</f>
        <v>0</v>
      </c>
      <c r="Z114" s="21">
        <f t="shared" ref="Z114:AB126" si="70">+R114+V114</f>
        <v>0</v>
      </c>
      <c r="AA114" s="21">
        <f t="shared" si="70"/>
        <v>0</v>
      </c>
      <c r="AB114" s="21">
        <f t="shared" si="70"/>
        <v>0</v>
      </c>
      <c r="AC114" s="21">
        <f t="shared" ref="AC114:AC126" si="71">SUM(Z114:AB114)</f>
        <v>0</v>
      </c>
      <c r="AD114" s="21">
        <f t="shared" ref="AD114:AF126" si="72">+AL114-Z114</f>
        <v>0</v>
      </c>
      <c r="AE114" s="21">
        <f t="shared" si="72"/>
        <v>0</v>
      </c>
      <c r="AF114" s="21">
        <f t="shared" si="72"/>
        <v>0</v>
      </c>
      <c r="AG114" s="21">
        <f t="shared" ref="AG114:AG126" si="73">SUM(AD114:AF114)</f>
        <v>0</v>
      </c>
      <c r="AH114" s="26" t="str">
        <f t="shared" ref="AH114:AJ128" si="74">IF(AL114=0," ",R114/AL114)</f>
        <v xml:space="preserve"> </v>
      </c>
      <c r="AI114" s="26" t="str">
        <f t="shared" si="74"/>
        <v xml:space="preserve"> </v>
      </c>
      <c r="AJ114" s="26" t="str">
        <f t="shared" si="74"/>
        <v xml:space="preserve"> </v>
      </c>
      <c r="AK114" s="26" t="str">
        <f t="shared" ref="AK114:AK130" si="75">IF(AO114=0," ",U114/AO114)</f>
        <v xml:space="preserve"> </v>
      </c>
      <c r="AL114" s="21">
        <f t="shared" ref="AL114:AN126" si="76">+J114+N114</f>
        <v>0</v>
      </c>
      <c r="AM114" s="21">
        <f t="shared" si="76"/>
        <v>0</v>
      </c>
      <c r="AN114" s="21">
        <f t="shared" si="76"/>
        <v>0</v>
      </c>
      <c r="AO114" s="21">
        <f t="shared" ref="AO114:AO126" si="77">SUM(AL114:AN114)</f>
        <v>0</v>
      </c>
      <c r="AP114" s="21">
        <f t="shared" ref="AP114:AR115" si="78">+F114-J114</f>
        <v>0</v>
      </c>
      <c r="AQ114" s="21">
        <f t="shared" si="78"/>
        <v>0</v>
      </c>
      <c r="AR114" s="21">
        <f t="shared" si="78"/>
        <v>1500000000</v>
      </c>
      <c r="AS114" s="21">
        <f t="shared" ref="AS114:AS126" si="79">SUM(AP114:AR114)</f>
        <v>1500000000</v>
      </c>
    </row>
    <row r="115" spans="1:45" ht="15" customHeight="1">
      <c r="A115" s="12" t="s">
        <v>195</v>
      </c>
      <c r="B115" s="12"/>
      <c r="C115" s="12"/>
      <c r="D115" s="12"/>
      <c r="E115" s="12"/>
      <c r="F115" s="21">
        <f>+'CY-FUR (REG)'!F289</f>
        <v>0</v>
      </c>
      <c r="G115" s="21">
        <f>+'CY-FUR (REG)'!G289</f>
        <v>0</v>
      </c>
      <c r="H115" s="21">
        <f>+'CY-FUR (REG)'!H289</f>
        <v>0</v>
      </c>
      <c r="I115" s="21">
        <f t="shared" si="56"/>
        <v>0</v>
      </c>
      <c r="J115" s="21">
        <f>+'CY-FUR (REG)'!J289</f>
        <v>0</v>
      </c>
      <c r="K115" s="21">
        <f>+'CY-FUR (REG)'!K289</f>
        <v>0</v>
      </c>
      <c r="L115" s="21">
        <f>+'CY-FUR (REG)'!L289</f>
        <v>0</v>
      </c>
      <c r="M115" s="21">
        <f t="shared" si="66"/>
        <v>0</v>
      </c>
      <c r="N115" s="21">
        <f>+'CY-FUR (REG)'!N289</f>
        <v>0</v>
      </c>
      <c r="O115" s="21">
        <f>+'CY-FUR (REG)'!O289</f>
        <v>0</v>
      </c>
      <c r="P115" s="21">
        <f>+'CY-FUR (REG)'!P289</f>
        <v>0</v>
      </c>
      <c r="Q115" s="21">
        <f t="shared" si="67"/>
        <v>0</v>
      </c>
      <c r="R115" s="21">
        <f>+'CY-FUR (REG)'!V289</f>
        <v>0</v>
      </c>
      <c r="S115" s="21">
        <f>+'CY-FUR (REG)'!W289</f>
        <v>0</v>
      </c>
      <c r="T115" s="21">
        <f>+'CY-FUR (REG)'!X289</f>
        <v>0</v>
      </c>
      <c r="U115" s="21">
        <f t="shared" si="68"/>
        <v>0</v>
      </c>
      <c r="V115" s="21">
        <f>+'CY-FUR (REG)'!Z289</f>
        <v>0</v>
      </c>
      <c r="W115" s="21">
        <f>+'CY-FUR (REG)'!AA289</f>
        <v>0</v>
      </c>
      <c r="X115" s="21">
        <f>+'CY-FUR (REG)'!AB289</f>
        <v>0</v>
      </c>
      <c r="Y115" s="21">
        <f t="shared" si="69"/>
        <v>0</v>
      </c>
      <c r="Z115" s="21">
        <f t="shared" si="70"/>
        <v>0</v>
      </c>
      <c r="AA115" s="21">
        <f t="shared" si="70"/>
        <v>0</v>
      </c>
      <c r="AB115" s="21">
        <f t="shared" si="70"/>
        <v>0</v>
      </c>
      <c r="AC115" s="21">
        <f t="shared" si="71"/>
        <v>0</v>
      </c>
      <c r="AD115" s="21">
        <f t="shared" si="72"/>
        <v>0</v>
      </c>
      <c r="AE115" s="21">
        <f t="shared" si="72"/>
        <v>0</v>
      </c>
      <c r="AF115" s="21">
        <f t="shared" si="72"/>
        <v>0</v>
      </c>
      <c r="AG115" s="21">
        <f t="shared" si="73"/>
        <v>0</v>
      </c>
      <c r="AH115" s="26" t="str">
        <f t="shared" si="74"/>
        <v xml:space="preserve"> </v>
      </c>
      <c r="AI115" s="26" t="str">
        <f t="shared" si="74"/>
        <v xml:space="preserve"> </v>
      </c>
      <c r="AJ115" s="26" t="str">
        <f t="shared" si="74"/>
        <v xml:space="preserve"> </v>
      </c>
      <c r="AK115" s="26" t="str">
        <f t="shared" si="75"/>
        <v xml:space="preserve"> </v>
      </c>
      <c r="AL115" s="21">
        <f t="shared" si="76"/>
        <v>0</v>
      </c>
      <c r="AM115" s="21">
        <f t="shared" si="76"/>
        <v>0</v>
      </c>
      <c r="AN115" s="21">
        <f t="shared" si="76"/>
        <v>0</v>
      </c>
      <c r="AO115" s="21">
        <f t="shared" si="77"/>
        <v>0</v>
      </c>
      <c r="AP115" s="21">
        <f t="shared" si="78"/>
        <v>0</v>
      </c>
      <c r="AQ115" s="21">
        <f t="shared" si="78"/>
        <v>0</v>
      </c>
      <c r="AR115" s="21">
        <f t="shared" si="78"/>
        <v>0</v>
      </c>
      <c r="AS115" s="21">
        <f t="shared" ref="AS115" si="80">SUM(AP115:AR115)</f>
        <v>0</v>
      </c>
    </row>
    <row r="116" spans="1:45" ht="15" customHeight="1">
      <c r="A116" s="11"/>
      <c r="B116" s="11"/>
      <c r="C116" s="11"/>
      <c r="D116" s="11"/>
      <c r="E116" s="11"/>
      <c r="F116" s="21"/>
      <c r="G116" s="21"/>
      <c r="H116" s="21"/>
      <c r="I116" s="21">
        <f t="shared" si="56"/>
        <v>0</v>
      </c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  <c r="AH116" s="26"/>
      <c r="AI116" s="26"/>
      <c r="AJ116" s="26"/>
      <c r="AK116" s="26"/>
      <c r="AL116" s="21"/>
      <c r="AM116" s="21"/>
      <c r="AN116" s="21"/>
      <c r="AO116" s="21"/>
      <c r="AP116" s="21"/>
      <c r="AQ116" s="21"/>
      <c r="AR116" s="21"/>
      <c r="AS116" s="21"/>
    </row>
    <row r="117" spans="1:45" s="45" customFormat="1" ht="15" customHeight="1">
      <c r="A117" s="33" t="s">
        <v>196</v>
      </c>
      <c r="B117" s="33"/>
      <c r="C117" s="33"/>
      <c r="D117" s="33"/>
      <c r="E117" s="33"/>
      <c r="F117" s="29">
        <f>SUM(F114:F115)</f>
        <v>0</v>
      </c>
      <c r="G117" s="29">
        <f t="shared" ref="G117:AS117" si="81">SUM(G114:G115)</f>
        <v>0</v>
      </c>
      <c r="H117" s="29">
        <f t="shared" si="81"/>
        <v>1500000000</v>
      </c>
      <c r="I117" s="29">
        <f t="shared" si="81"/>
        <v>1500000000</v>
      </c>
      <c r="J117" s="29">
        <f t="shared" si="81"/>
        <v>0</v>
      </c>
      <c r="K117" s="29">
        <f t="shared" si="81"/>
        <v>0</v>
      </c>
      <c r="L117" s="29">
        <f t="shared" si="81"/>
        <v>0</v>
      </c>
      <c r="M117" s="29">
        <f t="shared" si="81"/>
        <v>0</v>
      </c>
      <c r="N117" s="29">
        <f t="shared" si="81"/>
        <v>0</v>
      </c>
      <c r="O117" s="29">
        <f t="shared" si="81"/>
        <v>0</v>
      </c>
      <c r="P117" s="29">
        <f t="shared" si="81"/>
        <v>0</v>
      </c>
      <c r="Q117" s="29">
        <f t="shared" si="81"/>
        <v>0</v>
      </c>
      <c r="R117" s="29">
        <f t="shared" si="81"/>
        <v>0</v>
      </c>
      <c r="S117" s="29">
        <f t="shared" si="81"/>
        <v>0</v>
      </c>
      <c r="T117" s="29">
        <f t="shared" si="81"/>
        <v>0</v>
      </c>
      <c r="U117" s="29">
        <f t="shared" si="81"/>
        <v>0</v>
      </c>
      <c r="V117" s="29">
        <f t="shared" si="81"/>
        <v>0</v>
      </c>
      <c r="W117" s="29">
        <f t="shared" si="81"/>
        <v>0</v>
      </c>
      <c r="X117" s="29">
        <f t="shared" si="81"/>
        <v>0</v>
      </c>
      <c r="Y117" s="29">
        <f t="shared" si="81"/>
        <v>0</v>
      </c>
      <c r="Z117" s="29">
        <f t="shared" si="81"/>
        <v>0</v>
      </c>
      <c r="AA117" s="29">
        <f t="shared" si="81"/>
        <v>0</v>
      </c>
      <c r="AB117" s="29">
        <f t="shared" si="81"/>
        <v>0</v>
      </c>
      <c r="AC117" s="29">
        <f t="shared" si="81"/>
        <v>0</v>
      </c>
      <c r="AD117" s="29">
        <f t="shared" si="81"/>
        <v>0</v>
      </c>
      <c r="AE117" s="29">
        <f t="shared" si="81"/>
        <v>0</v>
      </c>
      <c r="AF117" s="29">
        <f t="shared" si="81"/>
        <v>0</v>
      </c>
      <c r="AG117" s="29">
        <f t="shared" si="81"/>
        <v>0</v>
      </c>
      <c r="AH117" s="29">
        <f t="shared" si="81"/>
        <v>0</v>
      </c>
      <c r="AI117" s="29">
        <f t="shared" si="81"/>
        <v>0</v>
      </c>
      <c r="AJ117" s="29">
        <f t="shared" si="81"/>
        <v>0</v>
      </c>
      <c r="AK117" s="29">
        <f t="shared" si="81"/>
        <v>0</v>
      </c>
      <c r="AL117" s="29">
        <f t="shared" si="81"/>
        <v>0</v>
      </c>
      <c r="AM117" s="29">
        <f t="shared" si="81"/>
        <v>0</v>
      </c>
      <c r="AN117" s="29">
        <f t="shared" si="81"/>
        <v>0</v>
      </c>
      <c r="AO117" s="29">
        <f t="shared" si="81"/>
        <v>0</v>
      </c>
      <c r="AP117" s="29">
        <f t="shared" si="81"/>
        <v>0</v>
      </c>
      <c r="AQ117" s="29">
        <f t="shared" si="81"/>
        <v>0</v>
      </c>
      <c r="AR117" s="29">
        <f t="shared" si="81"/>
        <v>1500000000</v>
      </c>
      <c r="AS117" s="29">
        <f t="shared" si="81"/>
        <v>1500000000</v>
      </c>
    </row>
    <row r="118" spans="1:45" ht="15" customHeight="1">
      <c r="A118" s="11"/>
      <c r="B118" s="11"/>
      <c r="C118" s="11"/>
      <c r="D118" s="11"/>
      <c r="E118" s="11"/>
      <c r="F118" s="21"/>
      <c r="G118" s="21"/>
      <c r="H118" s="21"/>
      <c r="I118" s="21">
        <f t="shared" si="56"/>
        <v>0</v>
      </c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6"/>
      <c r="AI118" s="26"/>
      <c r="AJ118" s="26"/>
      <c r="AK118" s="26"/>
      <c r="AL118" s="21"/>
      <c r="AM118" s="21"/>
      <c r="AN118" s="21"/>
      <c r="AO118" s="21"/>
      <c r="AP118" s="21"/>
      <c r="AQ118" s="21"/>
      <c r="AR118" s="21"/>
      <c r="AS118" s="21"/>
    </row>
    <row r="119" spans="1:45" ht="15" customHeight="1">
      <c r="A119" s="11" t="s">
        <v>197</v>
      </c>
      <c r="B119" s="11"/>
      <c r="C119" s="11"/>
      <c r="D119" s="11"/>
      <c r="E119" s="11"/>
      <c r="F119" s="21"/>
      <c r="G119" s="21"/>
      <c r="H119" s="21"/>
      <c r="I119" s="21">
        <f t="shared" si="56"/>
        <v>0</v>
      </c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6"/>
      <c r="AI119" s="26"/>
      <c r="AJ119" s="26"/>
      <c r="AK119" s="26"/>
      <c r="AL119" s="21"/>
      <c r="AM119" s="21"/>
      <c r="AN119" s="21"/>
      <c r="AO119" s="21"/>
      <c r="AP119" s="21"/>
      <c r="AQ119" s="21"/>
      <c r="AR119" s="21"/>
      <c r="AS119" s="21"/>
    </row>
    <row r="120" spans="1:45" ht="15" customHeight="1">
      <c r="A120" s="20" t="s">
        <v>213</v>
      </c>
      <c r="B120" s="20"/>
      <c r="C120" s="20"/>
      <c r="D120" s="20"/>
      <c r="E120" s="20"/>
      <c r="F120" s="21">
        <f>SUM(F121:F122)</f>
        <v>0</v>
      </c>
      <c r="G120" s="21">
        <f t="shared" ref="G120:H120" si="82">SUM(G121:G122)</f>
        <v>0</v>
      </c>
      <c r="H120" s="21">
        <f t="shared" si="82"/>
        <v>0</v>
      </c>
      <c r="I120" s="21">
        <f t="shared" si="56"/>
        <v>0</v>
      </c>
      <c r="J120" s="21">
        <f t="shared" ref="J120:AS120" si="83">SUM(J121:J122)</f>
        <v>0</v>
      </c>
      <c r="K120" s="21">
        <f t="shared" si="83"/>
        <v>122857000</v>
      </c>
      <c r="L120" s="21">
        <f t="shared" si="83"/>
        <v>0</v>
      </c>
      <c r="M120" s="21">
        <f t="shared" si="83"/>
        <v>122857000</v>
      </c>
      <c r="N120" s="21">
        <f t="shared" ref="N120:P120" si="84">SUM(N121:N122)</f>
        <v>0</v>
      </c>
      <c r="O120" s="21">
        <f t="shared" si="84"/>
        <v>0</v>
      </c>
      <c r="P120" s="21">
        <f t="shared" si="84"/>
        <v>0</v>
      </c>
      <c r="Q120" s="21">
        <f t="shared" si="83"/>
        <v>0</v>
      </c>
      <c r="R120" s="21">
        <f t="shared" si="83"/>
        <v>0</v>
      </c>
      <c r="S120" s="21">
        <f t="shared" si="83"/>
        <v>11094284</v>
      </c>
      <c r="T120" s="21">
        <f t="shared" si="83"/>
        <v>0</v>
      </c>
      <c r="U120" s="21">
        <f t="shared" si="83"/>
        <v>11094284</v>
      </c>
      <c r="V120" s="21">
        <f t="shared" ref="V120:X120" si="85">SUM(V121:V122)</f>
        <v>0</v>
      </c>
      <c r="W120" s="21">
        <f t="shared" si="85"/>
        <v>0</v>
      </c>
      <c r="X120" s="21">
        <f t="shared" si="85"/>
        <v>0</v>
      </c>
      <c r="Y120" s="21">
        <f t="shared" si="83"/>
        <v>0</v>
      </c>
      <c r="Z120" s="21">
        <f t="shared" si="70"/>
        <v>0</v>
      </c>
      <c r="AA120" s="21">
        <f t="shared" si="70"/>
        <v>11094284</v>
      </c>
      <c r="AB120" s="21">
        <f t="shared" si="70"/>
        <v>0</v>
      </c>
      <c r="AC120" s="21">
        <f t="shared" si="71"/>
        <v>11094284</v>
      </c>
      <c r="AD120" s="21">
        <f t="shared" si="83"/>
        <v>0</v>
      </c>
      <c r="AE120" s="21">
        <f t="shared" si="83"/>
        <v>111762716</v>
      </c>
      <c r="AF120" s="21">
        <f t="shared" si="83"/>
        <v>0</v>
      </c>
      <c r="AG120" s="21">
        <f t="shared" si="83"/>
        <v>111762716</v>
      </c>
      <c r="AH120" s="26" t="str">
        <f t="shared" si="74"/>
        <v xml:space="preserve"> </v>
      </c>
      <c r="AI120" s="26">
        <f t="shared" si="74"/>
        <v>9.0302416630717017E-2</v>
      </c>
      <c r="AJ120" s="26" t="str">
        <f t="shared" si="74"/>
        <v xml:space="preserve"> </v>
      </c>
      <c r="AK120" s="26">
        <f t="shared" si="75"/>
        <v>9.0302416630717017E-2</v>
      </c>
      <c r="AL120" s="21">
        <f t="shared" si="83"/>
        <v>0</v>
      </c>
      <c r="AM120" s="21">
        <f t="shared" si="83"/>
        <v>122857000</v>
      </c>
      <c r="AN120" s="21">
        <f t="shared" si="83"/>
        <v>0</v>
      </c>
      <c r="AO120" s="21">
        <f t="shared" si="83"/>
        <v>122857000</v>
      </c>
      <c r="AP120" s="21">
        <f t="shared" si="83"/>
        <v>0</v>
      </c>
      <c r="AQ120" s="21">
        <f t="shared" si="83"/>
        <v>-122857000</v>
      </c>
      <c r="AR120" s="21">
        <f t="shared" si="83"/>
        <v>0</v>
      </c>
      <c r="AS120" s="21">
        <f t="shared" si="83"/>
        <v>-122857000</v>
      </c>
    </row>
    <row r="121" spans="1:45" ht="15" customHeight="1">
      <c r="A121" s="20" t="s">
        <v>198</v>
      </c>
      <c r="B121" s="20"/>
      <c r="C121" s="20"/>
      <c r="D121" s="20"/>
      <c r="E121" s="20"/>
      <c r="F121" s="21">
        <f>+'CY-FUR (REG)'!F295</f>
        <v>0</v>
      </c>
      <c r="G121" s="21">
        <f>+'CY-FUR (REG)'!G295</f>
        <v>0</v>
      </c>
      <c r="H121" s="21">
        <f>+'CY-FUR (REG)'!H295</f>
        <v>0</v>
      </c>
      <c r="I121" s="21">
        <f t="shared" si="56"/>
        <v>0</v>
      </c>
      <c r="J121" s="21">
        <f>+'CY-FUR (REG)'!J295</f>
        <v>0</v>
      </c>
      <c r="K121" s="21">
        <f>+'CY-FUR (REG)'!K295</f>
        <v>17960000</v>
      </c>
      <c r="L121" s="21">
        <f>+'CY-FUR (REG)'!L295</f>
        <v>0</v>
      </c>
      <c r="M121" s="21">
        <f t="shared" si="66"/>
        <v>17960000</v>
      </c>
      <c r="N121" s="21">
        <f>+'CY-FUR (REG)'!N295</f>
        <v>0</v>
      </c>
      <c r="O121" s="21">
        <f>+'CY-FUR (REG)'!O295</f>
        <v>0</v>
      </c>
      <c r="P121" s="21">
        <f>+'CY-FUR (REG)'!P295</f>
        <v>0</v>
      </c>
      <c r="Q121" s="21">
        <f t="shared" si="67"/>
        <v>0</v>
      </c>
      <c r="R121" s="21">
        <f>+'CY-FUR (REG)'!V295</f>
        <v>0</v>
      </c>
      <c r="S121" s="21">
        <f>+'CY-FUR (REG)'!W295</f>
        <v>4055307.4000000004</v>
      </c>
      <c r="T121" s="21">
        <f>+'CY-FUR (REG)'!X295</f>
        <v>0</v>
      </c>
      <c r="U121" s="21">
        <f t="shared" si="68"/>
        <v>4055307.4000000004</v>
      </c>
      <c r="V121" s="21">
        <f>+'CY-FUR (REG)'!Z295</f>
        <v>0</v>
      </c>
      <c r="W121" s="21">
        <f>+'CY-FUR (REG)'!AA295</f>
        <v>0</v>
      </c>
      <c r="X121" s="21">
        <f>+'CY-FUR (REG)'!AB295</f>
        <v>0</v>
      </c>
      <c r="Y121" s="21">
        <f t="shared" si="69"/>
        <v>0</v>
      </c>
      <c r="Z121" s="21">
        <f t="shared" si="70"/>
        <v>0</v>
      </c>
      <c r="AA121" s="21">
        <f t="shared" si="70"/>
        <v>4055307.4000000004</v>
      </c>
      <c r="AB121" s="21">
        <f t="shared" si="70"/>
        <v>0</v>
      </c>
      <c r="AC121" s="21">
        <f t="shared" si="71"/>
        <v>4055307.4000000004</v>
      </c>
      <c r="AD121" s="21">
        <f t="shared" si="72"/>
        <v>0</v>
      </c>
      <c r="AE121" s="21">
        <f t="shared" si="72"/>
        <v>13904692.6</v>
      </c>
      <c r="AF121" s="21">
        <f t="shared" si="72"/>
        <v>0</v>
      </c>
      <c r="AG121" s="21">
        <f t="shared" si="73"/>
        <v>13904692.6</v>
      </c>
      <c r="AH121" s="26" t="str">
        <f t="shared" si="74"/>
        <v xml:space="preserve"> </v>
      </c>
      <c r="AI121" s="26">
        <f t="shared" si="74"/>
        <v>0.22579662583518934</v>
      </c>
      <c r="AJ121" s="26" t="str">
        <f t="shared" si="74"/>
        <v xml:space="preserve"> </v>
      </c>
      <c r="AK121" s="26">
        <f t="shared" si="75"/>
        <v>0.22579662583518934</v>
      </c>
      <c r="AL121" s="21">
        <f t="shared" si="76"/>
        <v>0</v>
      </c>
      <c r="AM121" s="21">
        <f t="shared" si="76"/>
        <v>17960000</v>
      </c>
      <c r="AN121" s="21">
        <f t="shared" si="76"/>
        <v>0</v>
      </c>
      <c r="AO121" s="21">
        <f t="shared" si="77"/>
        <v>17960000</v>
      </c>
      <c r="AP121" s="21">
        <f t="shared" ref="AP121:AR123" si="86">+F121-J121</f>
        <v>0</v>
      </c>
      <c r="AQ121" s="21">
        <f t="shared" si="86"/>
        <v>-17960000</v>
      </c>
      <c r="AR121" s="21">
        <f t="shared" si="86"/>
        <v>0</v>
      </c>
      <c r="AS121" s="21">
        <f t="shared" si="79"/>
        <v>-17960000</v>
      </c>
    </row>
    <row r="122" spans="1:45" ht="15" customHeight="1">
      <c r="A122" s="20" t="s">
        <v>199</v>
      </c>
      <c r="B122" s="20"/>
      <c r="C122" s="20"/>
      <c r="D122" s="20"/>
      <c r="E122" s="20"/>
      <c r="F122" s="21">
        <f>+'CY-FUR (REG)'!F296</f>
        <v>0</v>
      </c>
      <c r="G122" s="21">
        <f>+'CY-FUR (REG)'!G296</f>
        <v>0</v>
      </c>
      <c r="H122" s="21">
        <f>+'CY-FUR (REG)'!H296</f>
        <v>0</v>
      </c>
      <c r="I122" s="21">
        <f t="shared" si="56"/>
        <v>0</v>
      </c>
      <c r="J122" s="21">
        <f>+'CY-FUR (REG)'!J296</f>
        <v>0</v>
      </c>
      <c r="K122" s="21">
        <f>+'CY-FUR (REG)'!K296</f>
        <v>104897000</v>
      </c>
      <c r="L122" s="21">
        <f>+'CY-FUR (REG)'!L296</f>
        <v>0</v>
      </c>
      <c r="M122" s="21">
        <f t="shared" si="66"/>
        <v>104897000</v>
      </c>
      <c r="N122" s="21">
        <f>+'CY-FUR (REG)'!N296</f>
        <v>0</v>
      </c>
      <c r="O122" s="21">
        <f>+'CY-FUR (REG)'!O296</f>
        <v>0</v>
      </c>
      <c r="P122" s="21">
        <f>+'CY-FUR (REG)'!P296</f>
        <v>0</v>
      </c>
      <c r="Q122" s="21">
        <f t="shared" si="67"/>
        <v>0</v>
      </c>
      <c r="R122" s="21">
        <f>+'CY-FUR (REG)'!V296</f>
        <v>0</v>
      </c>
      <c r="S122" s="21">
        <f>+'CY-FUR (REG)'!W296</f>
        <v>7038976.5999999996</v>
      </c>
      <c r="T122" s="21">
        <f>+'CY-FUR (REG)'!X296</f>
        <v>0</v>
      </c>
      <c r="U122" s="21">
        <f t="shared" si="68"/>
        <v>7038976.5999999996</v>
      </c>
      <c r="V122" s="21">
        <f>+'CY-FUR (REG)'!Z296</f>
        <v>0</v>
      </c>
      <c r="W122" s="21">
        <f>+'CY-FUR (REG)'!AA296</f>
        <v>0</v>
      </c>
      <c r="X122" s="21">
        <f>+'CY-FUR (REG)'!AB296</f>
        <v>0</v>
      </c>
      <c r="Y122" s="21">
        <f t="shared" si="69"/>
        <v>0</v>
      </c>
      <c r="Z122" s="21">
        <f t="shared" si="70"/>
        <v>0</v>
      </c>
      <c r="AA122" s="21">
        <f t="shared" si="70"/>
        <v>7038976.5999999996</v>
      </c>
      <c r="AB122" s="21">
        <f t="shared" si="70"/>
        <v>0</v>
      </c>
      <c r="AC122" s="21">
        <f t="shared" si="71"/>
        <v>7038976.5999999996</v>
      </c>
      <c r="AD122" s="21">
        <f t="shared" si="72"/>
        <v>0</v>
      </c>
      <c r="AE122" s="21">
        <f t="shared" si="72"/>
        <v>97858023.400000006</v>
      </c>
      <c r="AF122" s="21">
        <f t="shared" si="72"/>
        <v>0</v>
      </c>
      <c r="AG122" s="21">
        <f t="shared" si="73"/>
        <v>97858023.400000006</v>
      </c>
      <c r="AH122" s="26" t="str">
        <f t="shared" si="74"/>
        <v xml:space="preserve"> </v>
      </c>
      <c r="AI122" s="26">
        <f t="shared" si="74"/>
        <v>6.7103697913191027E-2</v>
      </c>
      <c r="AJ122" s="26" t="str">
        <f t="shared" si="74"/>
        <v xml:space="preserve"> </v>
      </c>
      <c r="AK122" s="26">
        <f t="shared" si="75"/>
        <v>6.7103697913191027E-2</v>
      </c>
      <c r="AL122" s="21">
        <f t="shared" si="76"/>
        <v>0</v>
      </c>
      <c r="AM122" s="21">
        <f t="shared" si="76"/>
        <v>104897000</v>
      </c>
      <c r="AN122" s="21">
        <f t="shared" si="76"/>
        <v>0</v>
      </c>
      <c r="AO122" s="21">
        <f t="shared" si="77"/>
        <v>104897000</v>
      </c>
      <c r="AP122" s="21">
        <f t="shared" si="86"/>
        <v>0</v>
      </c>
      <c r="AQ122" s="21">
        <f t="shared" si="86"/>
        <v>-104897000</v>
      </c>
      <c r="AR122" s="21">
        <f t="shared" si="86"/>
        <v>0</v>
      </c>
      <c r="AS122" s="21">
        <f t="shared" si="79"/>
        <v>-104897000</v>
      </c>
    </row>
    <row r="123" spans="1:45" ht="15" customHeight="1">
      <c r="A123" s="20"/>
      <c r="B123" s="20"/>
      <c r="C123" s="20"/>
      <c r="D123" s="20"/>
      <c r="E123" s="20"/>
      <c r="F123" s="21"/>
      <c r="G123" s="21"/>
      <c r="H123" s="21"/>
      <c r="I123" s="21">
        <f t="shared" si="56"/>
        <v>0</v>
      </c>
      <c r="J123" s="21"/>
      <c r="K123" s="21"/>
      <c r="L123" s="21"/>
      <c r="M123" s="21">
        <f t="shared" si="66"/>
        <v>0</v>
      </c>
      <c r="N123" s="21"/>
      <c r="O123" s="21"/>
      <c r="P123" s="21"/>
      <c r="Q123" s="21">
        <f t="shared" si="67"/>
        <v>0</v>
      </c>
      <c r="R123" s="21"/>
      <c r="S123" s="21"/>
      <c r="T123" s="21"/>
      <c r="U123" s="21">
        <f t="shared" si="68"/>
        <v>0</v>
      </c>
      <c r="V123" s="21"/>
      <c r="W123" s="21"/>
      <c r="X123" s="21"/>
      <c r="Y123" s="21">
        <f t="shared" si="69"/>
        <v>0</v>
      </c>
      <c r="Z123" s="21">
        <f t="shared" si="70"/>
        <v>0</v>
      </c>
      <c r="AA123" s="21">
        <f t="shared" si="70"/>
        <v>0</v>
      </c>
      <c r="AB123" s="21">
        <f t="shared" si="70"/>
        <v>0</v>
      </c>
      <c r="AC123" s="21">
        <f t="shared" si="71"/>
        <v>0</v>
      </c>
      <c r="AD123" s="21">
        <f t="shared" si="72"/>
        <v>0</v>
      </c>
      <c r="AE123" s="21">
        <f t="shared" si="72"/>
        <v>0</v>
      </c>
      <c r="AF123" s="21">
        <f t="shared" si="72"/>
        <v>0</v>
      </c>
      <c r="AG123" s="21">
        <f t="shared" si="73"/>
        <v>0</v>
      </c>
      <c r="AH123" s="26" t="str">
        <f t="shared" si="74"/>
        <v xml:space="preserve"> </v>
      </c>
      <c r="AI123" s="26" t="str">
        <f t="shared" si="74"/>
        <v xml:space="preserve"> </v>
      </c>
      <c r="AJ123" s="26" t="str">
        <f t="shared" si="74"/>
        <v xml:space="preserve"> </v>
      </c>
      <c r="AK123" s="26" t="str">
        <f t="shared" si="75"/>
        <v xml:space="preserve"> </v>
      </c>
      <c r="AL123" s="21">
        <f t="shared" si="76"/>
        <v>0</v>
      </c>
      <c r="AM123" s="21">
        <f t="shared" si="76"/>
        <v>0</v>
      </c>
      <c r="AN123" s="21">
        <f t="shared" si="76"/>
        <v>0</v>
      </c>
      <c r="AO123" s="21">
        <f t="shared" si="77"/>
        <v>0</v>
      </c>
      <c r="AP123" s="21">
        <f t="shared" si="86"/>
        <v>0</v>
      </c>
      <c r="AQ123" s="21">
        <f t="shared" si="86"/>
        <v>0</v>
      </c>
      <c r="AR123" s="21">
        <f t="shared" si="86"/>
        <v>0</v>
      </c>
      <c r="AS123" s="21">
        <f t="shared" si="79"/>
        <v>0</v>
      </c>
    </row>
    <row r="124" spans="1:45" ht="15" customHeight="1">
      <c r="A124" s="20" t="s">
        <v>567</v>
      </c>
      <c r="B124" s="20"/>
      <c r="C124" s="20"/>
      <c r="D124" s="20"/>
      <c r="E124" s="20"/>
      <c r="F124" s="21">
        <f t="shared" ref="F124:AG124" si="87">SUM(F125:F126)</f>
        <v>0</v>
      </c>
      <c r="G124" s="21">
        <f t="shared" ref="G124:H124" si="88">SUM(G125:G126)</f>
        <v>0</v>
      </c>
      <c r="H124" s="21">
        <f t="shared" si="88"/>
        <v>0</v>
      </c>
      <c r="I124" s="21">
        <f t="shared" si="56"/>
        <v>0</v>
      </c>
      <c r="J124" s="21">
        <f t="shared" ref="J124:L124" si="89">SUM(J125:J126)</f>
        <v>0</v>
      </c>
      <c r="K124" s="21">
        <f t="shared" si="89"/>
        <v>8194000</v>
      </c>
      <c r="L124" s="21">
        <f t="shared" si="89"/>
        <v>0</v>
      </c>
      <c r="M124" s="21">
        <f t="shared" si="87"/>
        <v>8194000</v>
      </c>
      <c r="N124" s="21">
        <f t="shared" si="87"/>
        <v>0</v>
      </c>
      <c r="O124" s="21">
        <f t="shared" si="87"/>
        <v>0</v>
      </c>
      <c r="P124" s="21">
        <f t="shared" si="87"/>
        <v>0</v>
      </c>
      <c r="Q124" s="21">
        <f t="shared" si="87"/>
        <v>0</v>
      </c>
      <c r="R124" s="21">
        <f t="shared" ref="R124:T124" si="90">SUM(R125:R126)</f>
        <v>0</v>
      </c>
      <c r="S124" s="21">
        <f t="shared" si="90"/>
        <v>0</v>
      </c>
      <c r="T124" s="21">
        <f t="shared" si="90"/>
        <v>0</v>
      </c>
      <c r="U124" s="21">
        <f t="shared" si="87"/>
        <v>0</v>
      </c>
      <c r="V124" s="21">
        <f t="shared" si="87"/>
        <v>0</v>
      </c>
      <c r="W124" s="21">
        <f t="shared" si="87"/>
        <v>0</v>
      </c>
      <c r="X124" s="21">
        <f t="shared" si="87"/>
        <v>0</v>
      </c>
      <c r="Y124" s="21">
        <f t="shared" si="87"/>
        <v>0</v>
      </c>
      <c r="Z124" s="21">
        <f t="shared" si="70"/>
        <v>0</v>
      </c>
      <c r="AA124" s="21">
        <f t="shared" si="70"/>
        <v>0</v>
      </c>
      <c r="AB124" s="21">
        <f t="shared" si="70"/>
        <v>0</v>
      </c>
      <c r="AC124" s="21">
        <f t="shared" si="71"/>
        <v>0</v>
      </c>
      <c r="AD124" s="21">
        <f t="shared" si="87"/>
        <v>0</v>
      </c>
      <c r="AE124" s="21">
        <f t="shared" si="87"/>
        <v>8194000</v>
      </c>
      <c r="AF124" s="21">
        <f t="shared" si="87"/>
        <v>0</v>
      </c>
      <c r="AG124" s="21">
        <f t="shared" si="87"/>
        <v>8194000</v>
      </c>
      <c r="AH124" s="26" t="str">
        <f t="shared" si="74"/>
        <v xml:space="preserve"> </v>
      </c>
      <c r="AI124" s="26">
        <f t="shared" si="74"/>
        <v>0</v>
      </c>
      <c r="AJ124" s="26" t="str">
        <f t="shared" si="74"/>
        <v xml:space="preserve"> </v>
      </c>
      <c r="AK124" s="26">
        <f t="shared" si="75"/>
        <v>0</v>
      </c>
      <c r="AL124" s="21">
        <f t="shared" ref="AL124:AS124" si="91">SUM(AL125:AL126)</f>
        <v>0</v>
      </c>
      <c r="AM124" s="21">
        <f t="shared" si="91"/>
        <v>8194000</v>
      </c>
      <c r="AN124" s="21">
        <f t="shared" si="91"/>
        <v>0</v>
      </c>
      <c r="AO124" s="21">
        <f t="shared" si="91"/>
        <v>8194000</v>
      </c>
      <c r="AP124" s="21">
        <f t="shared" si="91"/>
        <v>0</v>
      </c>
      <c r="AQ124" s="21">
        <f t="shared" si="91"/>
        <v>-8194000</v>
      </c>
      <c r="AR124" s="21">
        <f t="shared" si="91"/>
        <v>0</v>
      </c>
      <c r="AS124" s="21">
        <f t="shared" si="91"/>
        <v>-8194000</v>
      </c>
    </row>
    <row r="125" spans="1:45" ht="15" customHeight="1">
      <c r="A125" s="20" t="s">
        <v>198</v>
      </c>
      <c r="B125" s="20"/>
      <c r="C125" s="20"/>
      <c r="D125" s="20"/>
      <c r="E125" s="20"/>
      <c r="F125" s="21">
        <f>+'CY-FUR (REG)'!F299</f>
        <v>0</v>
      </c>
      <c r="G125" s="21">
        <f>+'CY-FUR (REG)'!G299</f>
        <v>0</v>
      </c>
      <c r="H125" s="21">
        <f>+'CY-FUR (REG)'!H299</f>
        <v>0</v>
      </c>
      <c r="I125" s="21">
        <f t="shared" si="56"/>
        <v>0</v>
      </c>
      <c r="J125" s="21">
        <f>+'CY-FUR (REG)'!J299</f>
        <v>0</v>
      </c>
      <c r="K125" s="21">
        <f>+'CY-FUR (REG)'!K299</f>
        <v>0</v>
      </c>
      <c r="L125" s="21">
        <f>+'CY-FUR (REG)'!L299</f>
        <v>0</v>
      </c>
      <c r="M125" s="21">
        <f t="shared" si="66"/>
        <v>0</v>
      </c>
      <c r="N125" s="21">
        <f>+'CY-FUR (REG)'!N299</f>
        <v>0</v>
      </c>
      <c r="O125" s="21">
        <f>+'CY-FUR (REG)'!O299</f>
        <v>0</v>
      </c>
      <c r="P125" s="21">
        <f>+'CY-FUR (REG)'!P299</f>
        <v>0</v>
      </c>
      <c r="Q125" s="21">
        <f t="shared" si="67"/>
        <v>0</v>
      </c>
      <c r="R125" s="21">
        <f>+'CY-FUR (REG)'!V299</f>
        <v>0</v>
      </c>
      <c r="S125" s="21">
        <f>+'CY-FUR (REG)'!W299</f>
        <v>0</v>
      </c>
      <c r="T125" s="21">
        <f>+'CY-FUR (REG)'!X299</f>
        <v>0</v>
      </c>
      <c r="U125" s="21">
        <f t="shared" si="68"/>
        <v>0</v>
      </c>
      <c r="V125" s="21">
        <f>+'CY-FUR (REG)'!Z299</f>
        <v>0</v>
      </c>
      <c r="W125" s="21">
        <f>+'CY-FUR (REG)'!AA299</f>
        <v>0</v>
      </c>
      <c r="X125" s="21">
        <f>+'CY-FUR (REG)'!AB299</f>
        <v>0</v>
      </c>
      <c r="Y125" s="21">
        <f t="shared" si="69"/>
        <v>0</v>
      </c>
      <c r="Z125" s="21">
        <f t="shared" si="70"/>
        <v>0</v>
      </c>
      <c r="AA125" s="21">
        <f t="shared" si="70"/>
        <v>0</v>
      </c>
      <c r="AB125" s="21">
        <f t="shared" si="70"/>
        <v>0</v>
      </c>
      <c r="AC125" s="21">
        <f t="shared" si="71"/>
        <v>0</v>
      </c>
      <c r="AD125" s="21">
        <f t="shared" si="72"/>
        <v>0</v>
      </c>
      <c r="AE125" s="21">
        <f t="shared" si="72"/>
        <v>0</v>
      </c>
      <c r="AF125" s="21">
        <f t="shared" si="72"/>
        <v>0</v>
      </c>
      <c r="AG125" s="21">
        <f t="shared" si="73"/>
        <v>0</v>
      </c>
      <c r="AH125" s="26" t="str">
        <f t="shared" si="74"/>
        <v xml:space="preserve"> </v>
      </c>
      <c r="AI125" s="26" t="str">
        <f t="shared" si="74"/>
        <v xml:space="preserve"> </v>
      </c>
      <c r="AJ125" s="26" t="str">
        <f t="shared" si="74"/>
        <v xml:space="preserve"> </v>
      </c>
      <c r="AK125" s="26" t="str">
        <f t="shared" si="75"/>
        <v xml:space="preserve"> </v>
      </c>
      <c r="AL125" s="21">
        <f t="shared" si="76"/>
        <v>0</v>
      </c>
      <c r="AM125" s="21">
        <f t="shared" si="76"/>
        <v>0</v>
      </c>
      <c r="AN125" s="21">
        <f t="shared" si="76"/>
        <v>0</v>
      </c>
      <c r="AO125" s="21">
        <f t="shared" si="77"/>
        <v>0</v>
      </c>
      <c r="AP125" s="21">
        <f t="shared" ref="AP125:AR126" si="92">+F125-J125</f>
        <v>0</v>
      </c>
      <c r="AQ125" s="21">
        <f t="shared" si="92"/>
        <v>0</v>
      </c>
      <c r="AR125" s="21">
        <f t="shared" si="92"/>
        <v>0</v>
      </c>
      <c r="AS125" s="21">
        <f t="shared" si="79"/>
        <v>0</v>
      </c>
    </row>
    <row r="126" spans="1:45" ht="15" customHeight="1">
      <c r="A126" s="20" t="s">
        <v>199</v>
      </c>
      <c r="B126" s="20"/>
      <c r="C126" s="20"/>
      <c r="D126" s="20"/>
      <c r="E126" s="20"/>
      <c r="F126" s="21">
        <f>+'CY-FUR (REG)'!F300</f>
        <v>0</v>
      </c>
      <c r="G126" s="21">
        <f>+'CY-FUR (REG)'!G300</f>
        <v>0</v>
      </c>
      <c r="H126" s="21">
        <f>+'CY-FUR (REG)'!H300</f>
        <v>0</v>
      </c>
      <c r="I126" s="21">
        <f t="shared" si="56"/>
        <v>0</v>
      </c>
      <c r="J126" s="21">
        <f>+'CY-FUR (REG)'!J300</f>
        <v>0</v>
      </c>
      <c r="K126" s="21">
        <f>+'CY-FUR (REG)'!K300</f>
        <v>8194000</v>
      </c>
      <c r="L126" s="21">
        <f>+'CY-FUR (REG)'!L300</f>
        <v>0</v>
      </c>
      <c r="M126" s="21">
        <f t="shared" si="66"/>
        <v>8194000</v>
      </c>
      <c r="N126" s="21">
        <f>+'CY-FUR (REG)'!N300</f>
        <v>0</v>
      </c>
      <c r="O126" s="21">
        <f>+'CY-FUR (REG)'!O300</f>
        <v>0</v>
      </c>
      <c r="P126" s="21">
        <f>+'CY-FUR (REG)'!P300</f>
        <v>0</v>
      </c>
      <c r="Q126" s="21">
        <f t="shared" si="67"/>
        <v>0</v>
      </c>
      <c r="R126" s="21">
        <f>+'CY-FUR (REG)'!V300</f>
        <v>0</v>
      </c>
      <c r="S126" s="21">
        <f>+'CY-FUR (REG)'!W300</f>
        <v>0</v>
      </c>
      <c r="T126" s="21">
        <f>+'CY-FUR (REG)'!X300</f>
        <v>0</v>
      </c>
      <c r="U126" s="21">
        <f t="shared" si="68"/>
        <v>0</v>
      </c>
      <c r="V126" s="21">
        <f>+'CY-FUR (REG)'!Z300</f>
        <v>0</v>
      </c>
      <c r="W126" s="21">
        <f>+'CY-FUR (REG)'!AA300</f>
        <v>0</v>
      </c>
      <c r="X126" s="21">
        <f>+'CY-FUR (REG)'!AB300</f>
        <v>0</v>
      </c>
      <c r="Y126" s="21">
        <f t="shared" si="69"/>
        <v>0</v>
      </c>
      <c r="Z126" s="21">
        <f t="shared" si="70"/>
        <v>0</v>
      </c>
      <c r="AA126" s="21">
        <f t="shared" si="70"/>
        <v>0</v>
      </c>
      <c r="AB126" s="21">
        <f t="shared" si="70"/>
        <v>0</v>
      </c>
      <c r="AC126" s="21">
        <f t="shared" si="71"/>
        <v>0</v>
      </c>
      <c r="AD126" s="21">
        <f t="shared" si="72"/>
        <v>0</v>
      </c>
      <c r="AE126" s="21">
        <f t="shared" si="72"/>
        <v>8194000</v>
      </c>
      <c r="AF126" s="21">
        <f t="shared" si="72"/>
        <v>0</v>
      </c>
      <c r="AG126" s="21">
        <f t="shared" si="73"/>
        <v>8194000</v>
      </c>
      <c r="AH126" s="26" t="str">
        <f t="shared" si="74"/>
        <v xml:space="preserve"> </v>
      </c>
      <c r="AI126" s="26">
        <f t="shared" si="74"/>
        <v>0</v>
      </c>
      <c r="AJ126" s="26" t="str">
        <f t="shared" si="74"/>
        <v xml:space="preserve"> </v>
      </c>
      <c r="AK126" s="26">
        <f t="shared" si="75"/>
        <v>0</v>
      </c>
      <c r="AL126" s="21">
        <f t="shared" si="76"/>
        <v>0</v>
      </c>
      <c r="AM126" s="21">
        <f t="shared" si="76"/>
        <v>8194000</v>
      </c>
      <c r="AN126" s="21">
        <f t="shared" si="76"/>
        <v>0</v>
      </c>
      <c r="AO126" s="21">
        <f t="shared" si="77"/>
        <v>8194000</v>
      </c>
      <c r="AP126" s="21">
        <f t="shared" si="92"/>
        <v>0</v>
      </c>
      <c r="AQ126" s="21">
        <f t="shared" si="92"/>
        <v>-8194000</v>
      </c>
      <c r="AR126" s="21">
        <f t="shared" si="92"/>
        <v>0</v>
      </c>
      <c r="AS126" s="21">
        <f t="shared" si="79"/>
        <v>-8194000</v>
      </c>
    </row>
    <row r="127" spans="1:45" ht="15" customHeight="1">
      <c r="A127" s="20"/>
      <c r="B127" s="20"/>
      <c r="C127" s="20"/>
      <c r="D127" s="20"/>
      <c r="E127" s="20"/>
      <c r="F127" s="21"/>
      <c r="G127" s="21"/>
      <c r="H127" s="21"/>
      <c r="I127" s="21">
        <f t="shared" si="56"/>
        <v>0</v>
      </c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  <c r="AH127" s="26"/>
      <c r="AI127" s="26"/>
      <c r="AJ127" s="26"/>
      <c r="AK127" s="26"/>
      <c r="AL127" s="21"/>
      <c r="AM127" s="21"/>
      <c r="AN127" s="21"/>
      <c r="AO127" s="21"/>
      <c r="AP127" s="21"/>
      <c r="AQ127" s="21"/>
      <c r="AR127" s="21"/>
      <c r="AS127" s="21"/>
    </row>
    <row r="128" spans="1:45" s="45" customFormat="1" ht="15" customHeight="1">
      <c r="A128" s="34" t="s">
        <v>200</v>
      </c>
      <c r="B128" s="34"/>
      <c r="C128" s="34"/>
      <c r="D128" s="34"/>
      <c r="E128" s="34"/>
      <c r="F128" s="29">
        <f>+'CY-FUR (REG)'!F302</f>
        <v>0</v>
      </c>
      <c r="G128" s="29">
        <f>+'CY-FUR (REG)'!G302</f>
        <v>439916000</v>
      </c>
      <c r="H128" s="29">
        <f>+'CY-FUR (REG)'!H302</f>
        <v>109410000</v>
      </c>
      <c r="I128" s="21">
        <f t="shared" si="56"/>
        <v>549326000</v>
      </c>
      <c r="J128" s="29">
        <f t="shared" ref="J128:L128" si="93">+J129+J130</f>
        <v>0</v>
      </c>
      <c r="K128" s="29">
        <f t="shared" si="93"/>
        <v>131051000</v>
      </c>
      <c r="L128" s="29">
        <f t="shared" si="93"/>
        <v>0</v>
      </c>
      <c r="M128" s="29">
        <f t="shared" ref="M128:AS128" si="94">+M129+M130</f>
        <v>131051000</v>
      </c>
      <c r="N128" s="29">
        <f t="shared" si="94"/>
        <v>0</v>
      </c>
      <c r="O128" s="29">
        <f t="shared" si="94"/>
        <v>0</v>
      </c>
      <c r="P128" s="29">
        <f t="shared" si="94"/>
        <v>0</v>
      </c>
      <c r="Q128" s="29">
        <f t="shared" si="94"/>
        <v>0</v>
      </c>
      <c r="R128" s="29">
        <f t="shared" ref="R128:T128" si="95">+R129+R130</f>
        <v>0</v>
      </c>
      <c r="S128" s="29">
        <f t="shared" si="95"/>
        <v>11094284</v>
      </c>
      <c r="T128" s="29">
        <f t="shared" si="95"/>
        <v>0</v>
      </c>
      <c r="U128" s="29">
        <f t="shared" si="94"/>
        <v>11094284</v>
      </c>
      <c r="V128" s="29">
        <f t="shared" si="94"/>
        <v>0</v>
      </c>
      <c r="W128" s="29">
        <f t="shared" si="94"/>
        <v>0</v>
      </c>
      <c r="X128" s="29">
        <f t="shared" si="94"/>
        <v>0</v>
      </c>
      <c r="Y128" s="29">
        <f t="shared" si="94"/>
        <v>0</v>
      </c>
      <c r="Z128" s="29">
        <f t="shared" si="94"/>
        <v>0</v>
      </c>
      <c r="AA128" s="29">
        <f t="shared" si="94"/>
        <v>11094284</v>
      </c>
      <c r="AB128" s="29">
        <f t="shared" si="94"/>
        <v>0</v>
      </c>
      <c r="AC128" s="29">
        <f t="shared" si="94"/>
        <v>11094284</v>
      </c>
      <c r="AD128" s="29">
        <f t="shared" si="94"/>
        <v>0</v>
      </c>
      <c r="AE128" s="29">
        <f t="shared" si="94"/>
        <v>119956716</v>
      </c>
      <c r="AF128" s="29">
        <f t="shared" si="94"/>
        <v>0</v>
      </c>
      <c r="AG128" s="29">
        <f t="shared" si="94"/>
        <v>119956716</v>
      </c>
      <c r="AH128" s="30" t="str">
        <f t="shared" si="74"/>
        <v xml:space="preserve"> </v>
      </c>
      <c r="AI128" s="30">
        <f t="shared" si="74"/>
        <v>8.4656233069568335E-2</v>
      </c>
      <c r="AJ128" s="30" t="str">
        <f t="shared" si="74"/>
        <v xml:space="preserve"> </v>
      </c>
      <c r="AK128" s="30">
        <f t="shared" si="75"/>
        <v>8.4656233069568335E-2</v>
      </c>
      <c r="AL128" s="29">
        <f t="shared" si="94"/>
        <v>0</v>
      </c>
      <c r="AM128" s="29">
        <f t="shared" si="94"/>
        <v>131051000</v>
      </c>
      <c r="AN128" s="29">
        <f t="shared" si="94"/>
        <v>0</v>
      </c>
      <c r="AO128" s="29">
        <f t="shared" si="94"/>
        <v>131051000</v>
      </c>
      <c r="AP128" s="29">
        <f t="shared" si="94"/>
        <v>0</v>
      </c>
      <c r="AQ128" s="29">
        <f t="shared" si="94"/>
        <v>-131051000</v>
      </c>
      <c r="AR128" s="29">
        <f t="shared" si="94"/>
        <v>0</v>
      </c>
      <c r="AS128" s="29">
        <f t="shared" si="94"/>
        <v>-131051000</v>
      </c>
    </row>
    <row r="129" spans="1:45" ht="15" customHeight="1">
      <c r="A129" s="20" t="s">
        <v>198</v>
      </c>
      <c r="B129" s="20"/>
      <c r="C129" s="20"/>
      <c r="D129" s="20"/>
      <c r="E129" s="20"/>
      <c r="F129" s="21">
        <f t="shared" ref="F129:AS130" si="96">+F121+F125</f>
        <v>0</v>
      </c>
      <c r="G129" s="21">
        <f t="shared" si="96"/>
        <v>0</v>
      </c>
      <c r="H129" s="21">
        <f t="shared" si="96"/>
        <v>0</v>
      </c>
      <c r="I129" s="21">
        <f t="shared" si="56"/>
        <v>0</v>
      </c>
      <c r="J129" s="21">
        <f t="shared" ref="J129:L129" si="97">+J121+J125</f>
        <v>0</v>
      </c>
      <c r="K129" s="21">
        <f t="shared" si="97"/>
        <v>17960000</v>
      </c>
      <c r="L129" s="21">
        <f t="shared" si="97"/>
        <v>0</v>
      </c>
      <c r="M129" s="21">
        <f t="shared" si="96"/>
        <v>17960000</v>
      </c>
      <c r="N129" s="21">
        <f t="shared" si="96"/>
        <v>0</v>
      </c>
      <c r="O129" s="21">
        <f t="shared" si="96"/>
        <v>0</v>
      </c>
      <c r="P129" s="21">
        <f t="shared" si="96"/>
        <v>0</v>
      </c>
      <c r="Q129" s="21">
        <f t="shared" si="96"/>
        <v>0</v>
      </c>
      <c r="R129" s="21">
        <f t="shared" ref="R129:T129" si="98">+R121+R125</f>
        <v>0</v>
      </c>
      <c r="S129" s="21">
        <f t="shared" si="98"/>
        <v>4055307.4000000004</v>
      </c>
      <c r="T129" s="21">
        <f t="shared" si="98"/>
        <v>0</v>
      </c>
      <c r="U129" s="21">
        <f t="shared" si="96"/>
        <v>4055307.4000000004</v>
      </c>
      <c r="V129" s="21">
        <f t="shared" si="96"/>
        <v>0</v>
      </c>
      <c r="W129" s="21">
        <f t="shared" si="96"/>
        <v>0</v>
      </c>
      <c r="X129" s="21">
        <f t="shared" si="96"/>
        <v>0</v>
      </c>
      <c r="Y129" s="21">
        <f t="shared" si="96"/>
        <v>0</v>
      </c>
      <c r="Z129" s="21">
        <f t="shared" si="96"/>
        <v>0</v>
      </c>
      <c r="AA129" s="21">
        <f t="shared" si="96"/>
        <v>4055307.4000000004</v>
      </c>
      <c r="AB129" s="21">
        <f t="shared" si="96"/>
        <v>0</v>
      </c>
      <c r="AC129" s="21">
        <f t="shared" si="96"/>
        <v>4055307.4000000004</v>
      </c>
      <c r="AD129" s="21">
        <f t="shared" si="96"/>
        <v>0</v>
      </c>
      <c r="AE129" s="21">
        <f t="shared" si="96"/>
        <v>13904692.6</v>
      </c>
      <c r="AF129" s="21">
        <f t="shared" si="96"/>
        <v>0</v>
      </c>
      <c r="AG129" s="21">
        <f t="shared" si="96"/>
        <v>13904692.6</v>
      </c>
      <c r="AH129" s="26" t="str">
        <f t="shared" ref="AH129:AJ130" si="99">IF(AL129=0," ",R129/AL129)</f>
        <v xml:space="preserve"> </v>
      </c>
      <c r="AI129" s="26">
        <f t="shared" si="99"/>
        <v>0.22579662583518934</v>
      </c>
      <c r="AJ129" s="26" t="str">
        <f t="shared" si="99"/>
        <v xml:space="preserve"> </v>
      </c>
      <c r="AK129" s="26">
        <f t="shared" si="75"/>
        <v>0.22579662583518934</v>
      </c>
      <c r="AL129" s="21">
        <f t="shared" si="96"/>
        <v>0</v>
      </c>
      <c r="AM129" s="21">
        <f t="shared" si="96"/>
        <v>17960000</v>
      </c>
      <c r="AN129" s="21">
        <f t="shared" si="96"/>
        <v>0</v>
      </c>
      <c r="AO129" s="21">
        <f t="shared" si="96"/>
        <v>17960000</v>
      </c>
      <c r="AP129" s="21">
        <f t="shared" si="96"/>
        <v>0</v>
      </c>
      <c r="AQ129" s="21">
        <f t="shared" si="96"/>
        <v>-17960000</v>
      </c>
      <c r="AR129" s="21">
        <f t="shared" si="96"/>
        <v>0</v>
      </c>
      <c r="AS129" s="21">
        <f t="shared" si="96"/>
        <v>-17960000</v>
      </c>
    </row>
    <row r="130" spans="1:45" ht="15" customHeight="1">
      <c r="A130" s="20" t="s">
        <v>199</v>
      </c>
      <c r="B130" s="20"/>
      <c r="C130" s="20"/>
      <c r="D130" s="20"/>
      <c r="E130" s="20"/>
      <c r="F130" s="21">
        <f t="shared" si="96"/>
        <v>0</v>
      </c>
      <c r="G130" s="21">
        <f t="shared" si="96"/>
        <v>0</v>
      </c>
      <c r="H130" s="21">
        <f t="shared" si="96"/>
        <v>0</v>
      </c>
      <c r="I130" s="21">
        <f t="shared" si="56"/>
        <v>0</v>
      </c>
      <c r="J130" s="21">
        <f t="shared" ref="J130:L130" si="100">+J122+J126</f>
        <v>0</v>
      </c>
      <c r="K130" s="21">
        <f t="shared" si="100"/>
        <v>113091000</v>
      </c>
      <c r="L130" s="21">
        <f t="shared" si="100"/>
        <v>0</v>
      </c>
      <c r="M130" s="21">
        <f t="shared" si="96"/>
        <v>113091000</v>
      </c>
      <c r="N130" s="21">
        <f t="shared" si="96"/>
        <v>0</v>
      </c>
      <c r="O130" s="21">
        <f t="shared" si="96"/>
        <v>0</v>
      </c>
      <c r="P130" s="21">
        <f t="shared" si="96"/>
        <v>0</v>
      </c>
      <c r="Q130" s="21">
        <f t="shared" si="96"/>
        <v>0</v>
      </c>
      <c r="R130" s="21">
        <f t="shared" ref="R130:T130" si="101">+R122+R126</f>
        <v>0</v>
      </c>
      <c r="S130" s="21">
        <f t="shared" si="101"/>
        <v>7038976.5999999996</v>
      </c>
      <c r="T130" s="21">
        <f t="shared" si="101"/>
        <v>0</v>
      </c>
      <c r="U130" s="21">
        <f t="shared" si="96"/>
        <v>7038976.5999999996</v>
      </c>
      <c r="V130" s="21">
        <f t="shared" si="96"/>
        <v>0</v>
      </c>
      <c r="W130" s="21">
        <f t="shared" si="96"/>
        <v>0</v>
      </c>
      <c r="X130" s="21">
        <f t="shared" si="96"/>
        <v>0</v>
      </c>
      <c r="Y130" s="21">
        <f t="shared" si="96"/>
        <v>0</v>
      </c>
      <c r="Z130" s="21">
        <f t="shared" si="96"/>
        <v>0</v>
      </c>
      <c r="AA130" s="21">
        <f t="shared" si="96"/>
        <v>7038976.5999999996</v>
      </c>
      <c r="AB130" s="21">
        <f t="shared" si="96"/>
        <v>0</v>
      </c>
      <c r="AC130" s="21">
        <f t="shared" si="96"/>
        <v>7038976.5999999996</v>
      </c>
      <c r="AD130" s="21">
        <f t="shared" si="96"/>
        <v>0</v>
      </c>
      <c r="AE130" s="21">
        <f t="shared" si="96"/>
        <v>106052023.40000001</v>
      </c>
      <c r="AF130" s="21">
        <f t="shared" si="96"/>
        <v>0</v>
      </c>
      <c r="AG130" s="21">
        <f t="shared" si="96"/>
        <v>106052023.40000001</v>
      </c>
      <c r="AH130" s="26" t="str">
        <f t="shared" si="99"/>
        <v xml:space="preserve"> </v>
      </c>
      <c r="AI130" s="26">
        <f t="shared" si="99"/>
        <v>6.224170446808322E-2</v>
      </c>
      <c r="AJ130" s="26" t="str">
        <f t="shared" si="99"/>
        <v xml:space="preserve"> </v>
      </c>
      <c r="AK130" s="26">
        <f t="shared" si="75"/>
        <v>6.224170446808322E-2</v>
      </c>
      <c r="AL130" s="21">
        <f t="shared" si="96"/>
        <v>0</v>
      </c>
      <c r="AM130" s="21">
        <f t="shared" si="96"/>
        <v>113091000</v>
      </c>
      <c r="AN130" s="21">
        <f t="shared" si="96"/>
        <v>0</v>
      </c>
      <c r="AO130" s="21">
        <f t="shared" si="96"/>
        <v>113091000</v>
      </c>
      <c r="AP130" s="21">
        <f t="shared" si="96"/>
        <v>0</v>
      </c>
      <c r="AQ130" s="21">
        <f t="shared" si="96"/>
        <v>-113091000</v>
      </c>
      <c r="AR130" s="21">
        <f t="shared" si="96"/>
        <v>0</v>
      </c>
      <c r="AS130" s="21">
        <f t="shared" si="96"/>
        <v>-113091000</v>
      </c>
    </row>
    <row r="131" spans="1:45" ht="15" customHeight="1">
      <c r="A131" s="20"/>
      <c r="B131" s="20"/>
      <c r="C131" s="20"/>
      <c r="D131" s="20"/>
      <c r="E131" s="20"/>
      <c r="F131" s="21"/>
      <c r="G131" s="21"/>
      <c r="H131" s="21"/>
      <c r="I131" s="21">
        <f t="shared" si="56"/>
        <v>0</v>
      </c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</row>
    <row r="132" spans="1:45" s="46" customFormat="1" ht="15" customHeight="1">
      <c r="A132" s="43" t="s">
        <v>201</v>
      </c>
      <c r="B132" s="43"/>
      <c r="C132" s="43"/>
      <c r="D132" s="43"/>
      <c r="E132" s="43"/>
      <c r="F132" s="44">
        <f t="shared" ref="F132:AS132" si="102">+F128+F117+F110</f>
        <v>417201000</v>
      </c>
      <c r="G132" s="44">
        <f t="shared" si="102"/>
        <v>12008492000</v>
      </c>
      <c r="H132" s="44">
        <f t="shared" si="102"/>
        <v>8926937000</v>
      </c>
      <c r="I132" s="21">
        <f t="shared" si="56"/>
        <v>21352630000</v>
      </c>
      <c r="J132" s="44">
        <f t="shared" ref="J132:L132" si="103">+J128+J117+J110</f>
        <v>474043000</v>
      </c>
      <c r="K132" s="44">
        <f t="shared" si="103"/>
        <v>10620623000</v>
      </c>
      <c r="L132" s="44">
        <f t="shared" si="103"/>
        <v>150000000</v>
      </c>
      <c r="M132" s="44">
        <f t="shared" si="102"/>
        <v>11244666000</v>
      </c>
      <c r="N132" s="44">
        <f t="shared" si="102"/>
        <v>0</v>
      </c>
      <c r="O132" s="44">
        <f t="shared" si="102"/>
        <v>-1354091558.0699999</v>
      </c>
      <c r="P132" s="44">
        <f t="shared" si="102"/>
        <v>0</v>
      </c>
      <c r="Q132" s="44">
        <f t="shared" si="102"/>
        <v>-1354091558.0699999</v>
      </c>
      <c r="R132" s="44">
        <f t="shared" ref="R132:T132" si="104">+R128+R117+R110</f>
        <v>113451595.58999999</v>
      </c>
      <c r="S132" s="44">
        <f t="shared" si="104"/>
        <v>656480838.60000026</v>
      </c>
      <c r="T132" s="44">
        <f t="shared" si="104"/>
        <v>0</v>
      </c>
      <c r="U132" s="44">
        <f t="shared" si="102"/>
        <v>769932434.1900003</v>
      </c>
      <c r="V132" s="44">
        <f t="shared" si="102"/>
        <v>0</v>
      </c>
      <c r="W132" s="44">
        <f t="shared" si="102"/>
        <v>0</v>
      </c>
      <c r="X132" s="44">
        <f t="shared" si="102"/>
        <v>0</v>
      </c>
      <c r="Y132" s="44">
        <f t="shared" si="102"/>
        <v>0</v>
      </c>
      <c r="Z132" s="44">
        <f t="shared" si="102"/>
        <v>113451595.58999999</v>
      </c>
      <c r="AA132" s="44">
        <f t="shared" si="102"/>
        <v>656480838.60000026</v>
      </c>
      <c r="AB132" s="44">
        <f t="shared" si="102"/>
        <v>0</v>
      </c>
      <c r="AC132" s="44">
        <f t="shared" si="102"/>
        <v>769932434.1900003</v>
      </c>
      <c r="AD132" s="44">
        <f t="shared" si="102"/>
        <v>360591404.41000003</v>
      </c>
      <c r="AE132" s="44">
        <f t="shared" si="102"/>
        <v>8610050603.329998</v>
      </c>
      <c r="AF132" s="44">
        <f t="shared" si="102"/>
        <v>150000000</v>
      </c>
      <c r="AG132" s="44">
        <f t="shared" si="102"/>
        <v>9120642007.7400017</v>
      </c>
      <c r="AH132" s="48">
        <f t="shared" ref="AH132:AK132" si="105">IF(AL132=0," ",R132/AL132)</f>
        <v>0.23932764662699374</v>
      </c>
      <c r="AI132" s="48">
        <f t="shared" si="105"/>
        <v>7.0844289766233262E-2</v>
      </c>
      <c r="AJ132" s="48">
        <f t="shared" si="105"/>
        <v>0</v>
      </c>
      <c r="AK132" s="48">
        <f t="shared" si="105"/>
        <v>7.7845067413471622E-2</v>
      </c>
      <c r="AL132" s="44">
        <f t="shared" si="102"/>
        <v>474043000</v>
      </c>
      <c r="AM132" s="44">
        <f t="shared" si="102"/>
        <v>9266531441.9300003</v>
      </c>
      <c r="AN132" s="44">
        <f t="shared" si="102"/>
        <v>150000000</v>
      </c>
      <c r="AO132" s="44">
        <f t="shared" si="102"/>
        <v>9890574441.9300003</v>
      </c>
      <c r="AP132" s="44">
        <f t="shared" si="102"/>
        <v>-56842000</v>
      </c>
      <c r="AQ132" s="44">
        <f t="shared" si="102"/>
        <v>947953000</v>
      </c>
      <c r="AR132" s="44">
        <f t="shared" si="102"/>
        <v>8667527000</v>
      </c>
      <c r="AS132" s="44">
        <f t="shared" si="102"/>
        <v>9558638000</v>
      </c>
    </row>
    <row r="133" spans="1:45" s="50" customFormat="1" ht="15" customHeight="1">
      <c r="F133" s="51"/>
      <c r="G133" s="51"/>
      <c r="H133" s="51"/>
      <c r="I133" s="51"/>
      <c r="J133" s="53"/>
      <c r="K133" s="53"/>
      <c r="L133" s="53"/>
      <c r="M133" s="53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  <c r="AC133" s="51"/>
      <c r="AD133" s="51"/>
      <c r="AE133" s="51"/>
      <c r="AF133" s="51"/>
      <c r="AG133" s="51"/>
      <c r="AH133" s="51"/>
      <c r="AI133" s="51"/>
      <c r="AJ133" s="51"/>
      <c r="AK133" s="54"/>
      <c r="AL133" s="51"/>
      <c r="AM133" s="51"/>
      <c r="AN133" s="51"/>
      <c r="AO133" s="51"/>
      <c r="AP133" s="51"/>
      <c r="AQ133" s="51"/>
      <c r="AR133" s="51"/>
      <c r="AS133" s="51"/>
    </row>
    <row r="134" spans="1:45">
      <c r="I134" s="22">
        <f>+I132+CHD!I9+HOSP!E10</f>
        <v>28055599000</v>
      </c>
      <c r="J134" s="22"/>
      <c r="K134" s="22"/>
      <c r="L134" s="22"/>
      <c r="M134" s="22"/>
      <c r="N134" s="24"/>
      <c r="O134" s="52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>
        <f>+AC132-'[21]CY-FUR (REG)'!$AG$313</f>
        <v>57104591.710000753</v>
      </c>
      <c r="AD134" s="24"/>
      <c r="AE134" s="24"/>
      <c r="AF134" s="24"/>
      <c r="AG134" s="24"/>
      <c r="AH134" s="24"/>
      <c r="AI134" s="22"/>
      <c r="AJ134" s="22"/>
      <c r="AK134" s="22"/>
      <c r="AL134" s="24"/>
      <c r="AM134" s="22"/>
      <c r="AN134" s="22"/>
      <c r="AO134" s="22"/>
    </row>
    <row r="135" spans="1:45">
      <c r="J135" s="22"/>
      <c r="K135" s="22"/>
      <c r="L135" s="22"/>
      <c r="M135" s="22">
        <f>+M132-'[21]CY-FUR (REG)'!$Q$313</f>
        <v>0</v>
      </c>
      <c r="N135" s="24"/>
      <c r="O135" s="52"/>
      <c r="P135" s="24"/>
      <c r="Q135" s="24">
        <f>+Q132-'[21]CY-FUR (REG)'!$U$313</f>
        <v>-25456966.669999838</v>
      </c>
      <c r="R135" s="24"/>
      <c r="S135" s="24"/>
      <c r="T135" s="24"/>
      <c r="U135" s="24">
        <f>+U132-'[21]CY-FUR (REG)'!$Y$313</f>
        <v>57104591.710000753</v>
      </c>
      <c r="V135" s="24"/>
      <c r="W135" s="24"/>
      <c r="X135" s="24"/>
      <c r="Y135" s="24">
        <f>+Y132-'[21]CY-FUR (REG)'!$AC$313</f>
        <v>0</v>
      </c>
      <c r="Z135" s="24"/>
      <c r="AA135" s="24"/>
      <c r="AB135" s="24"/>
      <c r="AC135" s="24"/>
      <c r="AD135" s="24"/>
      <c r="AE135" s="24"/>
      <c r="AF135" s="24"/>
      <c r="AG135" s="24"/>
      <c r="AH135" s="24"/>
      <c r="AI135" s="22"/>
      <c r="AJ135" s="22"/>
      <c r="AK135" s="22"/>
      <c r="AL135" s="24"/>
      <c r="AM135" s="22"/>
      <c r="AN135" s="22"/>
      <c r="AO135" s="22"/>
    </row>
    <row r="136" spans="1:45">
      <c r="N136" s="24"/>
      <c r="O136" s="52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L136" s="24"/>
    </row>
    <row r="137" spans="1:45">
      <c r="N137" s="24"/>
      <c r="O137" s="52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L137" s="24"/>
    </row>
    <row r="138" spans="1:45">
      <c r="N138" s="24"/>
      <c r="O138" s="52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L138" s="24"/>
    </row>
    <row r="139" spans="1:45">
      <c r="N139" s="24"/>
      <c r="O139" s="52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L139" s="24"/>
    </row>
    <row r="140" spans="1:45">
      <c r="N140" s="24"/>
      <c r="O140" s="52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L140" s="24"/>
    </row>
    <row r="141" spans="1:45">
      <c r="N141" s="24"/>
      <c r="O141" s="52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L141" s="24"/>
    </row>
    <row r="142" spans="1:45">
      <c r="N142" s="24"/>
      <c r="O142" s="52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L142" s="24"/>
    </row>
    <row r="143" spans="1:45">
      <c r="N143" s="24"/>
      <c r="O143" s="52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L143" s="24"/>
    </row>
    <row r="144" spans="1:45">
      <c r="N144" s="24"/>
      <c r="O144" s="52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L144" s="24"/>
    </row>
    <row r="145" spans="14:38">
      <c r="N145" s="24"/>
      <c r="O145" s="52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L145" s="24"/>
    </row>
    <row r="146" spans="14:38">
      <c r="N146" s="24"/>
      <c r="O146" s="52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L146" s="24"/>
    </row>
    <row r="147" spans="14:38">
      <c r="N147" s="24"/>
      <c r="O147" s="52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L147" s="24"/>
    </row>
    <row r="148" spans="14:38">
      <c r="N148" s="24"/>
      <c r="O148" s="52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L148" s="24"/>
    </row>
    <row r="149" spans="14:38">
      <c r="N149" s="24"/>
      <c r="O149" s="52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L149" s="24"/>
    </row>
    <row r="150" spans="14:38">
      <c r="N150" s="24"/>
      <c r="O150" s="52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L150" s="24"/>
    </row>
    <row r="151" spans="14:38">
      <c r="N151" s="24"/>
      <c r="O151" s="52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L151" s="24"/>
    </row>
    <row r="152" spans="14:38">
      <c r="N152" s="24"/>
      <c r="O152" s="52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L152" s="24"/>
    </row>
    <row r="153" spans="14:38">
      <c r="N153" s="24"/>
      <c r="O153" s="52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L153" s="24"/>
    </row>
    <row r="154" spans="14:38">
      <c r="N154" s="24"/>
      <c r="O154" s="52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L154" s="24"/>
    </row>
    <row r="155" spans="14:38">
      <c r="N155" s="24"/>
      <c r="O155" s="52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L155" s="24"/>
    </row>
    <row r="156" spans="14:38">
      <c r="N156" s="24"/>
      <c r="O156" s="52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L156" s="24"/>
    </row>
    <row r="157" spans="14:38">
      <c r="N157" s="24"/>
      <c r="O157" s="52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L157" s="24"/>
    </row>
    <row r="158" spans="14:38">
      <c r="N158" s="24"/>
      <c r="O158" s="52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L158" s="24"/>
    </row>
    <row r="159" spans="14:38">
      <c r="N159" s="24"/>
      <c r="O159" s="52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L159" s="24"/>
    </row>
    <row r="160" spans="14:38">
      <c r="N160" s="24"/>
      <c r="O160" s="52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L160" s="24"/>
    </row>
    <row r="161" spans="14:38">
      <c r="N161" s="24"/>
      <c r="O161" s="52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L161" s="24"/>
    </row>
    <row r="162" spans="14:38">
      <c r="N162" s="24"/>
      <c r="O162" s="52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L162" s="24"/>
    </row>
    <row r="163" spans="14:38">
      <c r="N163" s="24"/>
      <c r="O163" s="52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L163" s="24"/>
    </row>
    <row r="164" spans="14:38">
      <c r="N164" s="24"/>
      <c r="O164" s="52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L164" s="24"/>
    </row>
    <row r="165" spans="14:38">
      <c r="N165" s="24"/>
      <c r="O165" s="52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L165" s="24"/>
    </row>
    <row r="166" spans="14:38">
      <c r="N166" s="24"/>
      <c r="O166" s="52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L166" s="24"/>
    </row>
    <row r="167" spans="14:38">
      <c r="N167" s="24"/>
      <c r="O167" s="52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L167" s="24"/>
    </row>
    <row r="168" spans="14:38">
      <c r="N168" s="24"/>
      <c r="O168" s="52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L168" s="24"/>
    </row>
    <row r="169" spans="14:38">
      <c r="N169" s="24"/>
      <c r="O169" s="52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L169" s="24"/>
    </row>
    <row r="170" spans="14:38">
      <c r="N170" s="24"/>
      <c r="O170" s="52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L170" s="24"/>
    </row>
    <row r="171" spans="14:38">
      <c r="N171" s="24"/>
      <c r="O171" s="52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</row>
    <row r="172" spans="14:38">
      <c r="N172" s="24"/>
      <c r="O172" s="52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</row>
    <row r="173" spans="14:38">
      <c r="N173" s="24"/>
      <c r="O173" s="52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</row>
    <row r="174" spans="14:38">
      <c r="N174" s="24"/>
      <c r="O174" s="52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</row>
    <row r="175" spans="14:38">
      <c r="N175" s="24"/>
      <c r="O175" s="52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</row>
    <row r="176" spans="14:38">
      <c r="N176" s="24"/>
      <c r="O176" s="52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</row>
    <row r="177" spans="14:34">
      <c r="N177" s="24"/>
      <c r="O177" s="52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</row>
    <row r="178" spans="14:34">
      <c r="N178" s="24"/>
      <c r="O178" s="52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</row>
    <row r="179" spans="14:34">
      <c r="N179" s="24"/>
      <c r="O179" s="52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</row>
    <row r="180" spans="14:34">
      <c r="N180" s="24"/>
      <c r="O180" s="52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</row>
    <row r="181" spans="14:34">
      <c r="N181" s="24"/>
      <c r="O181" s="52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</row>
    <row r="182" spans="14:34">
      <c r="N182" s="24"/>
      <c r="O182" s="52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</row>
    <row r="183" spans="14:34">
      <c r="N183" s="24"/>
      <c r="O183" s="52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</row>
    <row r="184" spans="14:34">
      <c r="N184" s="24"/>
      <c r="O184" s="52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</row>
    <row r="185" spans="14:34">
      <c r="N185" s="24"/>
      <c r="O185" s="52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</row>
    <row r="222" spans="6:47" s="45" customFormat="1">
      <c r="F222" s="72" t="e">
        <f>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  <c r="G222" s="72" t="e">
        <f>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  <c r="H222" s="72" t="e">
        <f>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  <c r="I222" s="72" t="e">
        <f>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  <c r="J222" s="72" t="e">
        <f>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  <c r="K222" s="72" t="e">
        <f>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  <c r="L222" s="72" t="e">
        <f>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  <c r="M222" s="72" t="e">
        <f>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  <c r="N222" s="72" t="e">
        <f>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  <c r="O222" s="72" t="e">
        <f>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  <c r="P222" s="72" t="e">
        <f>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  <c r="Q222" s="72" t="e">
        <f>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  <c r="R222" s="72" t="e">
        <f>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  <c r="S222" s="72" t="e">
        <f>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  <c r="T222" s="72" t="e">
        <f>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  <c r="U222" s="72" t="e">
        <f>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  <c r="V222" s="72" t="e">
        <f>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  <c r="W222" s="72" t="e">
        <f>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  <c r="X222" s="72" t="e">
        <f>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  <c r="Y222" s="72" t="e">
        <f>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  <c r="Z222" s="72" t="e">
        <f>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  <c r="AA222" s="72" t="e">
        <f>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  <c r="AB222" s="72" t="e">
        <f>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  <c r="AC222" s="72" t="e">
        <f>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  <c r="AD222" s="72" t="e">
        <f>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  <c r="AE222" s="72" t="e">
        <f>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  <c r="AF222" s="72" t="e">
        <f>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  <c r="AG222" s="72" t="e">
        <f>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  <c r="AL222" s="72" t="e">
        <f>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  <c r="AM222" s="72" t="e">
        <f>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  <c r="AN222" s="72" t="e">
        <f>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  <c r="AO222" s="72" t="e">
        <f>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  <c r="AP222" s="72" t="e">
        <f>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  <c r="AQ222" s="72" t="e">
        <f>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  <c r="AR222" s="72" t="e">
        <f>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  <c r="AS222" s="72" t="e">
        <f>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  <c r="AU222" s="45" t="s">
        <v>569</v>
      </c>
    </row>
    <row r="223" spans="6:47" s="45" customFormat="1">
      <c r="F223" s="72" t="e">
        <f>+#REF!+#REF!+#REF!+#REF!+#REF!+#REF!+#REF!+#REF!+#REF!+#REF!+#REF!+#REF!+#REF!-F222</f>
        <v>#REF!</v>
      </c>
      <c r="G223" s="72" t="e">
        <f>+#REF!+#REF!+#REF!+#REF!+#REF!+#REF!+#REF!+#REF!+#REF!+#REF!+#REF!+#REF!+#REF!-G222</f>
        <v>#REF!</v>
      </c>
      <c r="H223" s="72" t="e">
        <f>+#REF!+#REF!+#REF!+#REF!+#REF!+#REF!+#REF!+#REF!+#REF!+#REF!+#REF!+#REF!+#REF!-H222</f>
        <v>#REF!</v>
      </c>
      <c r="I223" s="72" t="e">
        <f>+#REF!+#REF!+#REF!+#REF!+#REF!+#REF!+#REF!+#REF!+#REF!+#REF!+#REF!+#REF!+#REF!-I222</f>
        <v>#REF!</v>
      </c>
      <c r="J223" s="72" t="e">
        <f>+#REF!+#REF!+#REF!+#REF!+#REF!+#REF!+#REF!+#REF!+#REF!+#REF!+#REF!+#REF!+#REF!-J222</f>
        <v>#REF!</v>
      </c>
      <c r="K223" s="72" t="e">
        <f>+#REF!+#REF!+#REF!+#REF!+#REF!+#REF!+#REF!+#REF!+#REF!+#REF!+#REF!+#REF!+#REF!-K222</f>
        <v>#REF!</v>
      </c>
      <c r="L223" s="72" t="e">
        <f>+#REF!+#REF!+#REF!+#REF!+#REF!+#REF!+#REF!+#REF!+#REF!+#REF!+#REF!+#REF!+#REF!-L222</f>
        <v>#REF!</v>
      </c>
      <c r="M223" s="72" t="e">
        <f>+#REF!+#REF!+#REF!+#REF!+#REF!+#REF!+#REF!+#REF!+#REF!+#REF!+#REF!+#REF!+#REF!-M222</f>
        <v>#REF!</v>
      </c>
      <c r="N223" s="72" t="e">
        <f>+#REF!+#REF!+#REF!+#REF!+#REF!+#REF!+#REF!+#REF!+#REF!+#REF!+#REF!+#REF!+#REF!-N222</f>
        <v>#REF!</v>
      </c>
      <c r="O223" s="72" t="e">
        <f>+#REF!+#REF!+#REF!+#REF!+#REF!+#REF!+#REF!+#REF!+#REF!+#REF!+#REF!+#REF!+#REF!-O222</f>
        <v>#REF!</v>
      </c>
      <c r="P223" s="72" t="e">
        <f>+#REF!+#REF!+#REF!+#REF!+#REF!+#REF!+#REF!+#REF!+#REF!+#REF!+#REF!+#REF!+#REF!-P222</f>
        <v>#REF!</v>
      </c>
      <c r="Q223" s="72" t="e">
        <f>+#REF!+#REF!+#REF!+#REF!+#REF!+#REF!+#REF!+#REF!+#REF!+#REF!+#REF!+#REF!+#REF!-Q222</f>
        <v>#REF!</v>
      </c>
      <c r="R223" s="72" t="e">
        <f>+#REF!+#REF!+#REF!+#REF!+#REF!+#REF!+#REF!+#REF!+#REF!+#REF!+#REF!+#REF!+#REF!-R222</f>
        <v>#REF!</v>
      </c>
      <c r="S223" s="72" t="e">
        <f>+#REF!+#REF!+#REF!+#REF!+#REF!+#REF!+#REF!+#REF!+#REF!+#REF!+#REF!+#REF!+#REF!-S222</f>
        <v>#REF!</v>
      </c>
      <c r="T223" s="72" t="e">
        <f>+#REF!+#REF!+#REF!+#REF!+#REF!+#REF!+#REF!+#REF!+#REF!+#REF!+#REF!+#REF!+#REF!-T222</f>
        <v>#REF!</v>
      </c>
      <c r="U223" s="72" t="e">
        <f>+#REF!+#REF!+#REF!+#REF!+#REF!+#REF!+#REF!+#REF!+#REF!+#REF!+#REF!+#REF!+#REF!-U222</f>
        <v>#REF!</v>
      </c>
      <c r="V223" s="72" t="e">
        <f>+#REF!+#REF!+#REF!+#REF!+#REF!+#REF!+#REF!+#REF!+#REF!+#REF!+#REF!+#REF!+#REF!-V222</f>
        <v>#REF!</v>
      </c>
      <c r="W223" s="72" t="e">
        <f>+#REF!+#REF!+#REF!+#REF!+#REF!+#REF!+#REF!+#REF!+#REF!+#REF!+#REF!+#REF!+#REF!-W222</f>
        <v>#REF!</v>
      </c>
      <c r="X223" s="72" t="e">
        <f>+#REF!+#REF!+#REF!+#REF!+#REF!+#REF!+#REF!+#REF!+#REF!+#REF!+#REF!+#REF!+#REF!-X222</f>
        <v>#REF!</v>
      </c>
      <c r="Y223" s="72" t="e">
        <f>+#REF!+#REF!+#REF!+#REF!+#REF!+#REF!+#REF!+#REF!+#REF!+#REF!+#REF!+#REF!+#REF!-Y222</f>
        <v>#REF!</v>
      </c>
      <c r="Z223" s="72" t="e">
        <f>+#REF!+#REF!+#REF!+#REF!+#REF!+#REF!+#REF!+#REF!+#REF!+#REF!+#REF!+#REF!+#REF!-Z222</f>
        <v>#REF!</v>
      </c>
      <c r="AA223" s="72" t="e">
        <f>+#REF!+#REF!+#REF!+#REF!+#REF!+#REF!+#REF!+#REF!+#REF!+#REF!+#REF!+#REF!+#REF!-AA222</f>
        <v>#REF!</v>
      </c>
      <c r="AB223" s="72" t="e">
        <f>+#REF!+#REF!+#REF!+#REF!+#REF!+#REF!+#REF!+#REF!+#REF!+#REF!+#REF!+#REF!+#REF!-AB222</f>
        <v>#REF!</v>
      </c>
      <c r="AC223" s="72" t="e">
        <f>+#REF!+#REF!+#REF!+#REF!+#REF!+#REF!+#REF!+#REF!+#REF!+#REF!+#REF!+#REF!+#REF!-AC222</f>
        <v>#REF!</v>
      </c>
      <c r="AD223" s="72" t="e">
        <f>+#REF!+#REF!+#REF!+#REF!+#REF!+#REF!+#REF!+#REF!+#REF!+#REF!+#REF!+#REF!+#REF!-AD222</f>
        <v>#REF!</v>
      </c>
      <c r="AE223" s="72" t="e">
        <f>+#REF!+#REF!+#REF!+#REF!+#REF!+#REF!+#REF!+#REF!+#REF!+#REF!+#REF!+#REF!+#REF!-AE222</f>
        <v>#REF!</v>
      </c>
      <c r="AF223" s="72" t="e">
        <f>+#REF!+#REF!+#REF!+#REF!+#REF!+#REF!+#REF!+#REF!+#REF!+#REF!+#REF!+#REF!+#REF!-AF222</f>
        <v>#REF!</v>
      </c>
      <c r="AG223" s="72" t="e">
        <f>+#REF!+#REF!+#REF!+#REF!+#REF!+#REF!+#REF!+#REF!+#REF!+#REF!+#REF!+#REF!+#REF!-AG222</f>
        <v>#REF!</v>
      </c>
      <c r="AH223" s="72" t="e">
        <f>+#REF!+#REF!+#REF!+#REF!+#REF!+#REF!+#REF!+#REF!+#REF!+#REF!+#REF!+#REF!+#REF!-AH222</f>
        <v>#REF!</v>
      </c>
      <c r="AI223" s="72" t="e">
        <f>+#REF!+#REF!+#REF!+#REF!+#REF!+#REF!+#REF!+#REF!+#REF!+#REF!+#REF!+#REF!+#REF!-AI222</f>
        <v>#REF!</v>
      </c>
      <c r="AJ223" s="72" t="e">
        <f>+#REF!+#REF!+#REF!+#REF!+#REF!+#REF!+#REF!+#REF!+#REF!+#REF!+#REF!+#REF!+#REF!-AJ222</f>
        <v>#REF!</v>
      </c>
      <c r="AK223" s="72" t="e">
        <f>+#REF!+#REF!+#REF!+#REF!+#REF!+#REF!+#REF!+#REF!+#REF!+#REF!+#REF!+#REF!+#REF!-AK222</f>
        <v>#REF!</v>
      </c>
      <c r="AL223" s="72" t="e">
        <f>+#REF!+#REF!+#REF!+#REF!+#REF!+#REF!+#REF!+#REF!+#REF!+#REF!+#REF!+#REF!+#REF!-AL222</f>
        <v>#REF!</v>
      </c>
      <c r="AM223" s="72" t="e">
        <f>+#REF!+#REF!+#REF!+#REF!+#REF!+#REF!+#REF!+#REF!+#REF!+#REF!+#REF!+#REF!+#REF!-AM222</f>
        <v>#REF!</v>
      </c>
      <c r="AN223" s="72" t="e">
        <f>+#REF!+#REF!+#REF!+#REF!+#REF!+#REF!+#REF!+#REF!+#REF!+#REF!+#REF!+#REF!+#REF!-AN222</f>
        <v>#REF!</v>
      </c>
      <c r="AO223" s="72" t="e">
        <f>+#REF!+#REF!+#REF!+#REF!+#REF!+#REF!+#REF!+#REF!+#REF!+#REF!+#REF!+#REF!+#REF!-AO222</f>
        <v>#REF!</v>
      </c>
      <c r="AP223" s="72" t="e">
        <f>+#REF!+#REF!+#REF!+#REF!+#REF!+#REF!+#REF!+#REF!+#REF!+#REF!+#REF!+#REF!+#REF!-AP222</f>
        <v>#REF!</v>
      </c>
      <c r="AQ223" s="72" t="e">
        <f>+#REF!+#REF!+#REF!+#REF!+#REF!+#REF!+#REF!+#REF!+#REF!+#REF!+#REF!+#REF!+#REF!-AQ222</f>
        <v>#REF!</v>
      </c>
      <c r="AR223" s="72" t="e">
        <f>+#REF!+#REF!+#REF!+#REF!+#REF!+#REF!+#REF!+#REF!+#REF!+#REF!+#REF!+#REF!+#REF!-AR222</f>
        <v>#REF!</v>
      </c>
      <c r="AS223" s="72" t="e">
        <f>+#REF!+#REF!+#REF!+#REF!+#REF!+#REF!+#REF!+#REF!+#REF!+#REF!+#REF!+#REF!+#REF!-AS222</f>
        <v>#REF!</v>
      </c>
      <c r="AU223" s="45" t="s">
        <v>309</v>
      </c>
    </row>
  </sheetData>
  <mergeCells count="11">
    <mergeCell ref="AP3:AS3"/>
    <mergeCell ref="R3:U3"/>
    <mergeCell ref="V3:Y3"/>
    <mergeCell ref="Z3:AC3"/>
    <mergeCell ref="AD3:AG3"/>
    <mergeCell ref="AH3:AK3"/>
    <mergeCell ref="A3:A5"/>
    <mergeCell ref="F3:I3"/>
    <mergeCell ref="J3:M3"/>
    <mergeCell ref="N3:Q3"/>
    <mergeCell ref="AL3:AO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5" tint="0.79998168889431442"/>
  </sheetPr>
  <dimension ref="A1:P53"/>
  <sheetViews>
    <sheetView workbookViewId="0">
      <pane xSplit="3" ySplit="11" topLeftCell="G38" activePane="bottomRight" state="frozen"/>
      <selection pane="topRight" activeCell="D1" sqref="D1"/>
      <selection pane="bottomLeft" activeCell="A12" sqref="A12"/>
      <selection pane="bottomRight" activeCell="P47" sqref="P47"/>
    </sheetView>
  </sheetViews>
  <sheetFormatPr defaultRowHeight="15"/>
  <cols>
    <col min="1" max="1" width="5" bestFit="1" customWidth="1"/>
    <col min="2" max="2" width="44.85546875" bestFit="1" customWidth="1"/>
    <col min="3" max="3" width="6.7109375" bestFit="1" customWidth="1"/>
    <col min="4" max="4" width="14" bestFit="1" customWidth="1"/>
    <col min="5" max="5" width="15" bestFit="1" customWidth="1"/>
    <col min="6" max="6" width="19.140625" bestFit="1" customWidth="1"/>
    <col min="7" max="7" width="4.7109375" bestFit="1" customWidth="1"/>
    <col min="8" max="8" width="15" bestFit="1" customWidth="1"/>
    <col min="9" max="10" width="12.85546875" bestFit="1" customWidth="1"/>
    <col min="11" max="11" width="14" bestFit="1" customWidth="1"/>
    <col min="12" max="13" width="15" bestFit="1" customWidth="1"/>
    <col min="14" max="14" width="8.42578125" bestFit="1" customWidth="1"/>
    <col min="15" max="15" width="1.42578125" bestFit="1" customWidth="1"/>
  </cols>
  <sheetData>
    <row r="1" spans="1:14">
      <c r="A1" s="283"/>
      <c r="B1" s="284"/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</row>
    <row r="2" spans="1:14">
      <c r="A2" s="766" t="s">
        <v>581</v>
      </c>
      <c r="B2" s="766"/>
      <c r="C2" s="766"/>
      <c r="D2" s="766"/>
      <c r="E2" s="766"/>
      <c r="F2" s="766"/>
      <c r="G2" s="766"/>
      <c r="H2" s="766"/>
      <c r="I2" s="766"/>
      <c r="J2" s="766"/>
      <c r="K2" s="766"/>
      <c r="L2" s="766"/>
      <c r="M2" s="766"/>
      <c r="N2" s="766"/>
    </row>
    <row r="3" spans="1:14">
      <c r="A3" s="766" t="s">
        <v>712</v>
      </c>
      <c r="B3" s="766"/>
      <c r="C3" s="766"/>
      <c r="D3" s="766"/>
      <c r="E3" s="766"/>
      <c r="F3" s="766"/>
      <c r="G3" s="766"/>
      <c r="H3" s="766"/>
      <c r="I3" s="766"/>
      <c r="J3" s="766"/>
      <c r="K3" s="766"/>
      <c r="L3" s="766"/>
      <c r="M3" s="766"/>
      <c r="N3" s="766"/>
    </row>
    <row r="4" spans="1:14">
      <c r="A4" s="766" t="s">
        <v>430</v>
      </c>
      <c r="B4" s="766"/>
      <c r="C4" s="766"/>
      <c r="D4" s="766"/>
      <c r="E4" s="766"/>
      <c r="F4" s="766"/>
      <c r="G4" s="766"/>
      <c r="H4" s="766"/>
      <c r="I4" s="766"/>
      <c r="J4" s="766"/>
      <c r="K4" s="766"/>
      <c r="L4" s="766"/>
      <c r="M4" s="766"/>
      <c r="N4" s="766"/>
    </row>
    <row r="5" spans="1:14">
      <c r="A5" s="766" t="s">
        <v>582</v>
      </c>
      <c r="B5" s="766"/>
      <c r="C5" s="766"/>
      <c r="D5" s="766"/>
      <c r="E5" s="766"/>
      <c r="F5" s="766"/>
      <c r="G5" s="766"/>
      <c r="H5" s="766"/>
      <c r="I5" s="766"/>
      <c r="J5" s="766"/>
      <c r="K5" s="766"/>
      <c r="L5" s="766"/>
      <c r="M5" s="766"/>
      <c r="N5" s="766"/>
    </row>
    <row r="6" spans="1:14">
      <c r="A6" s="766" t="s">
        <v>583</v>
      </c>
      <c r="B6" s="766"/>
      <c r="C6" s="766"/>
      <c r="D6" s="766"/>
      <c r="E6" s="766"/>
      <c r="F6" s="766"/>
      <c r="G6" s="766"/>
      <c r="H6" s="766"/>
      <c r="I6" s="766"/>
      <c r="J6" s="766"/>
      <c r="K6" s="766"/>
      <c r="L6" s="766"/>
      <c r="M6" s="766"/>
      <c r="N6" s="766"/>
    </row>
    <row r="7" spans="1:14">
      <c r="A7" s="766" t="s">
        <v>707</v>
      </c>
      <c r="B7" s="766"/>
      <c r="C7" s="766"/>
      <c r="D7" s="766"/>
      <c r="E7" s="766"/>
      <c r="F7" s="766"/>
      <c r="G7" s="766"/>
      <c r="H7" s="766"/>
      <c r="I7" s="766"/>
      <c r="J7" s="766"/>
      <c r="K7" s="766"/>
      <c r="L7" s="766"/>
      <c r="M7" s="766"/>
      <c r="N7" s="766"/>
    </row>
    <row r="8" spans="1:14">
      <c r="A8" s="283"/>
      <c r="B8" s="283"/>
      <c r="C8" s="283"/>
      <c r="D8" s="285"/>
      <c r="E8" s="285"/>
      <c r="F8" s="285"/>
      <c r="G8" s="285"/>
      <c r="H8" s="285"/>
      <c r="I8" s="283"/>
      <c r="J8" s="283"/>
      <c r="K8" s="283"/>
      <c r="L8" s="283"/>
      <c r="M8" s="283"/>
      <c r="N8" s="283"/>
    </row>
    <row r="9" spans="1:14">
      <c r="A9" s="286" t="s">
        <v>585</v>
      </c>
      <c r="B9" s="286" t="s">
        <v>586</v>
      </c>
      <c r="C9" s="287" t="s">
        <v>587</v>
      </c>
      <c r="D9" s="767" t="s">
        <v>588</v>
      </c>
      <c r="E9" s="768"/>
      <c r="F9" s="768"/>
      <c r="G9" s="768"/>
      <c r="H9" s="769"/>
      <c r="I9" s="767" t="s">
        <v>590</v>
      </c>
      <c r="J9" s="769"/>
      <c r="K9" s="767" t="s">
        <v>248</v>
      </c>
      <c r="L9" s="769"/>
      <c r="M9" s="287" t="s">
        <v>591</v>
      </c>
      <c r="N9" s="287" t="s">
        <v>316</v>
      </c>
    </row>
    <row r="10" spans="1:14" ht="23.25" customHeight="1">
      <c r="A10" s="288"/>
      <c r="B10" s="288"/>
      <c r="C10" s="289" t="s">
        <v>592</v>
      </c>
      <c r="D10" s="770" t="s">
        <v>685</v>
      </c>
      <c r="E10" s="771"/>
      <c r="F10" s="770" t="s">
        <v>686</v>
      </c>
      <c r="G10" s="771"/>
      <c r="H10" s="289" t="s">
        <v>5</v>
      </c>
      <c r="I10" s="772" t="s">
        <v>687</v>
      </c>
      <c r="J10" s="773"/>
      <c r="K10" s="772" t="s">
        <v>687</v>
      </c>
      <c r="L10" s="773"/>
      <c r="M10" s="291" t="s">
        <v>688</v>
      </c>
      <c r="N10" s="291"/>
    </row>
    <row r="11" spans="1:14">
      <c r="A11" s="292"/>
      <c r="B11" s="288"/>
      <c r="C11" s="289"/>
      <c r="D11" s="295" t="s">
        <v>689</v>
      </c>
      <c r="E11" s="295" t="s">
        <v>690</v>
      </c>
      <c r="F11" s="295" t="s">
        <v>689</v>
      </c>
      <c r="G11" s="295" t="s">
        <v>690</v>
      </c>
      <c r="H11" s="295"/>
      <c r="I11" s="295" t="s">
        <v>689</v>
      </c>
      <c r="J11" s="295" t="s">
        <v>690</v>
      </c>
      <c r="K11" s="295" t="s">
        <v>689</v>
      </c>
      <c r="L11" s="295" t="s">
        <v>690</v>
      </c>
      <c r="M11" s="289"/>
      <c r="N11" s="289"/>
    </row>
    <row r="12" spans="1:14">
      <c r="A12" s="293" t="s">
        <v>691</v>
      </c>
      <c r="B12" s="297" t="s">
        <v>708</v>
      </c>
      <c r="C12" s="294"/>
      <c r="D12" s="295"/>
      <c r="E12" s="295"/>
      <c r="F12" s="295"/>
      <c r="G12" s="295"/>
      <c r="H12" s="295"/>
      <c r="I12" s="295"/>
      <c r="J12" s="295"/>
      <c r="K12" s="295"/>
      <c r="L12" s="295"/>
      <c r="M12" s="295"/>
      <c r="N12" s="296"/>
    </row>
    <row r="13" spans="1:14" ht="18">
      <c r="A13" s="293"/>
      <c r="B13" s="297"/>
      <c r="C13" s="297">
        <v>100</v>
      </c>
      <c r="D13" s="35"/>
      <c r="E13" s="35"/>
      <c r="F13" s="35"/>
      <c r="G13" s="35"/>
      <c r="H13" s="35"/>
      <c r="I13" s="35">
        <f>+'[22]FAPS SAOB 2010'!BS6</f>
        <v>0</v>
      </c>
      <c r="J13" s="35"/>
      <c r="K13" s="35"/>
      <c r="L13" s="35"/>
      <c r="M13" s="35"/>
      <c r="N13" s="298"/>
    </row>
    <row r="14" spans="1:14" ht="18">
      <c r="A14" s="293"/>
      <c r="B14" s="297"/>
      <c r="C14" s="297">
        <v>200</v>
      </c>
      <c r="D14" s="35"/>
      <c r="E14" s="35"/>
      <c r="F14" s="35"/>
      <c r="G14" s="35"/>
      <c r="H14" s="35">
        <f>SUM(D14:G14)</f>
        <v>0</v>
      </c>
      <c r="I14" s="35"/>
      <c r="J14" s="35"/>
      <c r="K14" s="35"/>
      <c r="L14" s="35"/>
      <c r="M14" s="35"/>
      <c r="N14" s="298"/>
    </row>
    <row r="15" spans="1:14" ht="18">
      <c r="A15" s="293"/>
      <c r="B15" s="297"/>
      <c r="C15" s="297">
        <v>300</v>
      </c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298"/>
    </row>
    <row r="16" spans="1:14" ht="18">
      <c r="A16" s="293"/>
      <c r="B16" s="297"/>
      <c r="C16" s="297" t="s">
        <v>5</v>
      </c>
      <c r="D16" s="35">
        <f>+D15+D14</f>
        <v>0</v>
      </c>
      <c r="E16" s="35">
        <f>+E15+E14</f>
        <v>0</v>
      </c>
      <c r="F16" s="35">
        <f>+F15+F14</f>
        <v>0</v>
      </c>
      <c r="G16" s="35">
        <f>+G15+G14</f>
        <v>0</v>
      </c>
      <c r="H16" s="35">
        <f>+H15+H14</f>
        <v>0</v>
      </c>
      <c r="I16" s="35">
        <f>SUM(I13:I15)</f>
        <v>0</v>
      </c>
      <c r="J16" s="35">
        <f>SUM(J13:J15)</f>
        <v>0</v>
      </c>
      <c r="K16" s="35">
        <f>SUM(K13:K15)</f>
        <v>0</v>
      </c>
      <c r="L16" s="35">
        <f>SUM(L13:L15)</f>
        <v>0</v>
      </c>
      <c r="M16" s="35">
        <f>SUM(M13:M15)</f>
        <v>0</v>
      </c>
      <c r="N16" s="298"/>
    </row>
    <row r="17" spans="1:14" ht="18">
      <c r="A17" s="293"/>
      <c r="B17" s="293"/>
      <c r="C17" s="297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298"/>
    </row>
    <row r="18" spans="1:14" ht="18">
      <c r="A18" s="293" t="s">
        <v>692</v>
      </c>
      <c r="B18" s="293" t="s">
        <v>298</v>
      </c>
      <c r="C18" s="297"/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298"/>
    </row>
    <row r="19" spans="1:14" ht="18">
      <c r="A19" s="293"/>
      <c r="B19" s="297"/>
      <c r="C19" s="297">
        <v>100</v>
      </c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298"/>
    </row>
    <row r="20" spans="1:14" ht="18">
      <c r="A20" s="293"/>
      <c r="B20" s="297"/>
      <c r="C20" s="297">
        <v>200</v>
      </c>
      <c r="D20" s="35">
        <f>+[23]SAOB!D11</f>
        <v>13858613.98</v>
      </c>
      <c r="E20" s="35">
        <f>+[23]SAOB!D12</f>
        <v>41384399.989999995</v>
      </c>
      <c r="F20" s="35"/>
      <c r="G20" s="35"/>
      <c r="H20" s="35">
        <f>SUM(D20:G20)</f>
        <v>55243013.969999999</v>
      </c>
      <c r="I20" s="35">
        <f>+[23]SAOB!BD11</f>
        <v>413348.6</v>
      </c>
      <c r="J20" s="35">
        <f>+[23]SAOB!BD12</f>
        <v>6724260.1899999995</v>
      </c>
      <c r="K20" s="35">
        <f>+D20-I20</f>
        <v>13445265.380000001</v>
      </c>
      <c r="L20" s="35">
        <f>+E20-J20</f>
        <v>34660139.799999997</v>
      </c>
      <c r="M20" s="35">
        <f>+L20+K20</f>
        <v>48105405.18</v>
      </c>
      <c r="N20" s="298"/>
    </row>
    <row r="21" spans="1:14" ht="18">
      <c r="A21" s="293"/>
      <c r="B21" s="304"/>
      <c r="C21" s="297">
        <v>300</v>
      </c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298"/>
    </row>
    <row r="22" spans="1:14" ht="18">
      <c r="A22" s="293"/>
      <c r="B22" s="293"/>
      <c r="C22" s="297" t="s">
        <v>5</v>
      </c>
      <c r="D22" s="35">
        <f>+D21+D20</f>
        <v>13858613.98</v>
      </c>
      <c r="E22" s="35">
        <f t="shared" ref="E22:J22" si="0">+E21+E20</f>
        <v>41384399.989999995</v>
      </c>
      <c r="F22" s="35">
        <f t="shared" si="0"/>
        <v>0</v>
      </c>
      <c r="G22" s="35">
        <f t="shared" si="0"/>
        <v>0</v>
      </c>
      <c r="H22" s="35">
        <f t="shared" si="0"/>
        <v>55243013.969999999</v>
      </c>
      <c r="I22" s="35">
        <f t="shared" si="0"/>
        <v>413348.6</v>
      </c>
      <c r="J22" s="35">
        <f t="shared" si="0"/>
        <v>6724260.1899999995</v>
      </c>
      <c r="K22" s="35">
        <f>SUM(K19:K21)</f>
        <v>13445265.380000001</v>
      </c>
      <c r="L22" s="35">
        <f>SUM(L19:L21)</f>
        <v>34660139.799999997</v>
      </c>
      <c r="M22" s="35">
        <f>+M20</f>
        <v>48105405.18</v>
      </c>
      <c r="N22" s="298"/>
    </row>
    <row r="23" spans="1:14" ht="18">
      <c r="A23" s="293" t="s">
        <v>709</v>
      </c>
      <c r="B23" s="293" t="s">
        <v>301</v>
      </c>
      <c r="C23" s="297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298"/>
    </row>
    <row r="24" spans="1:14" ht="18">
      <c r="A24" s="293"/>
      <c r="B24" s="342" t="s">
        <v>302</v>
      </c>
      <c r="C24" s="297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298"/>
    </row>
    <row r="25" spans="1:14" ht="18">
      <c r="A25" s="293"/>
      <c r="B25" s="297"/>
      <c r="C25" s="297">
        <v>100</v>
      </c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298"/>
    </row>
    <row r="26" spans="1:14" ht="18">
      <c r="A26" s="293"/>
      <c r="B26" s="297"/>
      <c r="C26" s="297">
        <v>200</v>
      </c>
      <c r="D26" s="35">
        <f>+[23]SAOB!D16</f>
        <v>13391000</v>
      </c>
      <c r="E26" s="35"/>
      <c r="F26" s="35"/>
      <c r="G26" s="35"/>
      <c r="H26" s="35">
        <f>SUM(D26:G26)</f>
        <v>13391000</v>
      </c>
      <c r="I26" s="35">
        <f>+[23]SAOB!BD16</f>
        <v>2122690.6</v>
      </c>
      <c r="J26" s="35"/>
      <c r="K26" s="35">
        <f>+D26-I26</f>
        <v>11268309.4</v>
      </c>
      <c r="L26" s="35">
        <f>+E26-J26</f>
        <v>0</v>
      </c>
      <c r="M26" s="35">
        <f>+L26+K26</f>
        <v>11268309.4</v>
      </c>
      <c r="N26" s="298"/>
    </row>
    <row r="27" spans="1:14" ht="18">
      <c r="A27" s="293"/>
      <c r="B27" s="297"/>
      <c r="C27" s="297">
        <v>300</v>
      </c>
      <c r="D27" s="35"/>
      <c r="E27" s="35"/>
      <c r="F27" s="35"/>
      <c r="G27" s="35"/>
      <c r="H27" s="35"/>
      <c r="I27" s="35">
        <f>+'[22]FAPS SAOB 2010'!BU16</f>
        <v>0</v>
      </c>
      <c r="J27" s="35">
        <f>+'[22]FAPS SAOB 2010'!BU17</f>
        <v>0</v>
      </c>
      <c r="K27" s="35"/>
      <c r="L27" s="35"/>
      <c r="M27" s="35"/>
      <c r="N27" s="298"/>
    </row>
    <row r="28" spans="1:14" ht="18">
      <c r="A28" s="293"/>
      <c r="B28" s="304"/>
      <c r="C28" s="297" t="s">
        <v>5</v>
      </c>
      <c r="D28" s="35">
        <f>SUM(D26:D27)</f>
        <v>13391000</v>
      </c>
      <c r="E28" s="35">
        <f>SUM(E26:E27)</f>
        <v>0</v>
      </c>
      <c r="F28" s="35">
        <f>SUM(F26:F27)</f>
        <v>0</v>
      </c>
      <c r="G28" s="35">
        <f>SUM(G26:G27)</f>
        <v>0</v>
      </c>
      <c r="H28" s="35">
        <f>+H27+H26</f>
        <v>13391000</v>
      </c>
      <c r="I28" s="35">
        <f>SUM(I25:I27)</f>
        <v>2122690.6</v>
      </c>
      <c r="J28" s="35">
        <f>SUM(J25:J27)</f>
        <v>0</v>
      </c>
      <c r="K28" s="35">
        <f>SUM(K25:K27)</f>
        <v>11268309.4</v>
      </c>
      <c r="L28" s="35">
        <f>SUM(L25:L27)</f>
        <v>0</v>
      </c>
      <c r="M28" s="35">
        <f>+M26</f>
        <v>11268309.4</v>
      </c>
      <c r="N28" s="298"/>
    </row>
    <row r="29" spans="1:14" ht="18">
      <c r="A29" s="293"/>
      <c r="B29" s="293"/>
      <c r="C29" s="297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298"/>
    </row>
    <row r="30" spans="1:14" ht="18">
      <c r="A30" s="293" t="s">
        <v>710</v>
      </c>
      <c r="B30" s="293" t="s">
        <v>303</v>
      </c>
      <c r="C30" s="297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298"/>
    </row>
    <row r="31" spans="1:14" ht="18">
      <c r="A31" s="293"/>
      <c r="B31" s="297"/>
      <c r="C31" s="297">
        <v>100</v>
      </c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298"/>
    </row>
    <row r="32" spans="1:14" ht="18">
      <c r="A32" s="293"/>
      <c r="B32" s="304"/>
      <c r="C32" s="297">
        <v>200</v>
      </c>
      <c r="D32" s="35">
        <f>+[23]SAOB!D20</f>
        <v>37982754.460000001</v>
      </c>
      <c r="E32" s="35">
        <f>+[23]SAOB!D21</f>
        <v>29450114.709999997</v>
      </c>
      <c r="F32" s="35"/>
      <c r="G32" s="35"/>
      <c r="H32" s="35">
        <f>+D32+E32</f>
        <v>67432869.170000002</v>
      </c>
      <c r="I32" s="35">
        <f>+[23]SAOB!BD20</f>
        <v>1947477.5</v>
      </c>
      <c r="J32" s="35">
        <f>+[23]SAOB!BD21</f>
        <v>2318831.27</v>
      </c>
      <c r="K32" s="35">
        <f>+D32-I32</f>
        <v>36035276.960000001</v>
      </c>
      <c r="L32" s="35">
        <f>+E32-J32</f>
        <v>27131283.439999998</v>
      </c>
      <c r="M32" s="35">
        <f>+L32+K32</f>
        <v>63166560.399999999</v>
      </c>
      <c r="N32" s="298"/>
    </row>
    <row r="33" spans="1:16" ht="18">
      <c r="A33" s="293"/>
      <c r="B33" s="304"/>
      <c r="C33" s="297">
        <v>300</v>
      </c>
      <c r="D33" s="35">
        <f>+[23]SAOB!E20</f>
        <v>7291920</v>
      </c>
      <c r="E33" s="35">
        <f>+[23]SAOB!E21</f>
        <v>77712430</v>
      </c>
      <c r="F33" s="35"/>
      <c r="G33" s="35"/>
      <c r="H33" s="35">
        <f>+D33+E33</f>
        <v>85004350</v>
      </c>
      <c r="I33" s="35">
        <f>+'[22]FAPS CURRENT 2011'!BQ20</f>
        <v>0</v>
      </c>
      <c r="J33" s="35">
        <f>+'[22]FAPS CURRENT 2011'!BQ21</f>
        <v>0</v>
      </c>
      <c r="K33" s="35">
        <f>+D33-I33</f>
        <v>7291920</v>
      </c>
      <c r="L33" s="35">
        <f>+E33-J33</f>
        <v>77712430</v>
      </c>
      <c r="M33" s="35">
        <f>+L33+K33</f>
        <v>85004350</v>
      </c>
      <c r="N33" s="298"/>
      <c r="O33" t="s">
        <v>430</v>
      </c>
    </row>
    <row r="34" spans="1:16">
      <c r="A34" s="293"/>
      <c r="B34" s="293"/>
      <c r="C34" s="297" t="s">
        <v>5</v>
      </c>
      <c r="D34" s="35">
        <f>+D33+D32</f>
        <v>45274674.460000001</v>
      </c>
      <c r="E34" s="35">
        <f>+E33+E32</f>
        <v>107162544.70999999</v>
      </c>
      <c r="F34" s="35">
        <f>+F32</f>
        <v>0</v>
      </c>
      <c r="G34" s="35">
        <f>+G32</f>
        <v>0</v>
      </c>
      <c r="H34" s="35">
        <f>+H33+H32</f>
        <v>152437219.17000002</v>
      </c>
      <c r="I34" s="35">
        <f>+I32</f>
        <v>1947477.5</v>
      </c>
      <c r="J34" s="35">
        <f>+J32</f>
        <v>2318831.27</v>
      </c>
      <c r="K34" s="35">
        <f>+K33+K32</f>
        <v>43327196.960000001</v>
      </c>
      <c r="L34" s="35">
        <f>+L33+L32</f>
        <v>104843713.44</v>
      </c>
      <c r="M34" s="35">
        <f>+L34+K34</f>
        <v>148170910.40000001</v>
      </c>
      <c r="N34" s="35"/>
    </row>
    <row r="35" spans="1:16" ht="18">
      <c r="A35" s="292"/>
      <c r="B35" s="293"/>
      <c r="C35" s="297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298"/>
    </row>
    <row r="36" spans="1:16" ht="18">
      <c r="A36" s="292" t="s">
        <v>711</v>
      </c>
      <c r="B36" s="293" t="s">
        <v>304</v>
      </c>
      <c r="C36" s="297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298"/>
    </row>
    <row r="37" spans="1:16" ht="18">
      <c r="A37" s="293"/>
      <c r="B37" s="297"/>
      <c r="C37" s="297">
        <v>100</v>
      </c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298"/>
    </row>
    <row r="38" spans="1:16" ht="18">
      <c r="A38" s="293"/>
      <c r="B38" s="297"/>
      <c r="C38" s="297">
        <v>200</v>
      </c>
      <c r="D38" s="35">
        <f>+[23]SAOB!D24</f>
        <v>6768926.5300000003</v>
      </c>
      <c r="E38" s="35">
        <f>+[23]SAOB!D25</f>
        <v>8877000</v>
      </c>
      <c r="F38" s="35"/>
      <c r="G38" s="35"/>
      <c r="H38" s="35">
        <f>+D38+E38</f>
        <v>15645926.530000001</v>
      </c>
      <c r="I38" s="35">
        <f>+[23]SAOB!BD24</f>
        <v>8620</v>
      </c>
      <c r="J38" s="35"/>
      <c r="K38" s="35">
        <f>+D38-I38</f>
        <v>6760306.5300000003</v>
      </c>
      <c r="L38" s="35">
        <f>+E38-J38</f>
        <v>8877000</v>
      </c>
      <c r="M38" s="35">
        <f>+L38+K38</f>
        <v>15637306.530000001</v>
      </c>
      <c r="N38" s="298"/>
    </row>
    <row r="39" spans="1:16" ht="18">
      <c r="A39" s="293"/>
      <c r="B39" s="297"/>
      <c r="C39" s="297">
        <v>300</v>
      </c>
      <c r="D39" s="35"/>
      <c r="E39" s="35"/>
      <c r="F39" s="35"/>
      <c r="G39" s="35"/>
      <c r="H39" s="35">
        <f>+D39+E39</f>
        <v>0</v>
      </c>
      <c r="I39" s="35">
        <f>+'[22]FAPS SAOB 2010'!BU24</f>
        <v>0</v>
      </c>
      <c r="J39" s="35">
        <f>+'[22]FAPS SAOB 2010'!BU25</f>
        <v>0</v>
      </c>
      <c r="K39" s="35"/>
      <c r="L39" s="35"/>
      <c r="M39" s="35"/>
      <c r="N39" s="298"/>
    </row>
    <row r="40" spans="1:16" ht="18">
      <c r="A40" s="293"/>
      <c r="B40" s="304"/>
      <c r="C40" s="297" t="s">
        <v>5</v>
      </c>
      <c r="D40" s="35">
        <f>+D38</f>
        <v>6768926.5300000003</v>
      </c>
      <c r="E40" s="35">
        <f>+E39+E38</f>
        <v>8877000</v>
      </c>
      <c r="F40" s="35">
        <f>+F38</f>
        <v>0</v>
      </c>
      <c r="G40" s="35">
        <f>+G38</f>
        <v>0</v>
      </c>
      <c r="H40" s="35">
        <f>+H39+H38</f>
        <v>15645926.530000001</v>
      </c>
      <c r="I40" s="35">
        <f>SUM(I37:I39)</f>
        <v>8620</v>
      </c>
      <c r="J40" s="35">
        <f>SUM(J37:J39)</f>
        <v>0</v>
      </c>
      <c r="K40" s="35">
        <f>SUM(K37:K39)</f>
        <v>6760306.5300000003</v>
      </c>
      <c r="L40" s="35">
        <f>SUM(L37:L39)</f>
        <v>8877000</v>
      </c>
      <c r="M40" s="35">
        <f>+M38</f>
        <v>15637306.530000001</v>
      </c>
      <c r="N40" s="298"/>
    </row>
    <row r="41" spans="1:16" ht="18">
      <c r="A41" s="293"/>
      <c r="B41" s="293"/>
      <c r="C41" s="297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298"/>
    </row>
    <row r="42" spans="1:16" ht="18">
      <c r="A42" s="293"/>
      <c r="B42" s="293" t="s">
        <v>200</v>
      </c>
      <c r="C42" s="297"/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298"/>
    </row>
    <row r="43" spans="1:16" ht="18">
      <c r="A43" s="293"/>
      <c r="B43" s="297"/>
      <c r="C43" s="297">
        <v>100</v>
      </c>
      <c r="D43" s="35">
        <f>+D13+D19+D25+D31+D37</f>
        <v>0</v>
      </c>
      <c r="E43" s="35">
        <f t="shared" ref="E43:M43" si="1">+E13+E19+E25+E31+E37</f>
        <v>0</v>
      </c>
      <c r="F43" s="35">
        <f t="shared" si="1"/>
        <v>0</v>
      </c>
      <c r="G43" s="35">
        <f t="shared" si="1"/>
        <v>0</v>
      </c>
      <c r="H43" s="35">
        <f t="shared" si="1"/>
        <v>0</v>
      </c>
      <c r="I43" s="35">
        <f t="shared" si="1"/>
        <v>0</v>
      </c>
      <c r="J43" s="35">
        <f t="shared" si="1"/>
        <v>0</v>
      </c>
      <c r="K43" s="35">
        <f t="shared" si="1"/>
        <v>0</v>
      </c>
      <c r="L43" s="35">
        <f t="shared" si="1"/>
        <v>0</v>
      </c>
      <c r="M43" s="35">
        <f t="shared" si="1"/>
        <v>0</v>
      </c>
      <c r="N43" s="298"/>
      <c r="P43" s="22">
        <f>+M43-[24]BAR!$M$43</f>
        <v>0</v>
      </c>
    </row>
    <row r="44" spans="1:16" ht="18">
      <c r="A44" s="292"/>
      <c r="B44" s="304"/>
      <c r="C44" s="297">
        <v>200</v>
      </c>
      <c r="D44" s="35">
        <f t="shared" ref="D44:M46" si="2">+D14+D20+D26+D32+D38</f>
        <v>72001294.969999999</v>
      </c>
      <c r="E44" s="35">
        <f t="shared" si="2"/>
        <v>79711514.699999988</v>
      </c>
      <c r="F44" s="35">
        <f t="shared" si="2"/>
        <v>0</v>
      </c>
      <c r="G44" s="35">
        <f t="shared" si="2"/>
        <v>0</v>
      </c>
      <c r="H44" s="35">
        <f t="shared" si="2"/>
        <v>151712809.66999999</v>
      </c>
      <c r="I44" s="35">
        <f t="shared" si="2"/>
        <v>4492136.7</v>
      </c>
      <c r="J44" s="35">
        <f t="shared" si="2"/>
        <v>9043091.459999999</v>
      </c>
      <c r="K44" s="35">
        <f t="shared" si="2"/>
        <v>67509158.269999996</v>
      </c>
      <c r="L44" s="35">
        <f t="shared" si="2"/>
        <v>70668423.239999995</v>
      </c>
      <c r="M44" s="35">
        <f t="shared" si="2"/>
        <v>138177581.50999999</v>
      </c>
      <c r="N44" s="298"/>
      <c r="P44" s="22">
        <f>+M44-[24]BAR!$M$44</f>
        <v>0</v>
      </c>
    </row>
    <row r="45" spans="1:16" ht="18">
      <c r="A45" s="6"/>
      <c r="B45" s="6"/>
      <c r="C45" s="297">
        <v>300</v>
      </c>
      <c r="D45" s="35">
        <f t="shared" si="2"/>
        <v>7291920</v>
      </c>
      <c r="E45" s="35">
        <f t="shared" si="2"/>
        <v>77712430</v>
      </c>
      <c r="F45" s="35">
        <f t="shared" si="2"/>
        <v>0</v>
      </c>
      <c r="G45" s="35">
        <f t="shared" si="2"/>
        <v>0</v>
      </c>
      <c r="H45" s="35">
        <f t="shared" si="2"/>
        <v>85004350</v>
      </c>
      <c r="I45" s="35">
        <f t="shared" si="2"/>
        <v>0</v>
      </c>
      <c r="J45" s="35">
        <f t="shared" si="2"/>
        <v>0</v>
      </c>
      <c r="K45" s="35">
        <f t="shared" si="2"/>
        <v>7291920</v>
      </c>
      <c r="L45" s="35">
        <f t="shared" si="2"/>
        <v>77712430</v>
      </c>
      <c r="M45" s="35">
        <f t="shared" si="2"/>
        <v>85004350</v>
      </c>
      <c r="N45" s="298"/>
      <c r="P45" s="22">
        <f>+M45-[24]BAR!$M$45</f>
        <v>0</v>
      </c>
    </row>
    <row r="46" spans="1:16" ht="18">
      <c r="A46" s="6"/>
      <c r="B46" s="6"/>
      <c r="C46" s="297" t="s">
        <v>5</v>
      </c>
      <c r="D46" s="35">
        <f t="shared" si="2"/>
        <v>79293214.969999999</v>
      </c>
      <c r="E46" s="35">
        <f t="shared" si="2"/>
        <v>157423944.69999999</v>
      </c>
      <c r="F46" s="35">
        <f t="shared" si="2"/>
        <v>0</v>
      </c>
      <c r="G46" s="35">
        <f t="shared" si="2"/>
        <v>0</v>
      </c>
      <c r="H46" s="35">
        <f t="shared" si="2"/>
        <v>236717159.67000002</v>
      </c>
      <c r="I46" s="35">
        <f t="shared" si="2"/>
        <v>4492136.7</v>
      </c>
      <c r="J46" s="35">
        <f t="shared" si="2"/>
        <v>9043091.459999999</v>
      </c>
      <c r="K46" s="35">
        <f t="shared" si="2"/>
        <v>74801078.270000011</v>
      </c>
      <c r="L46" s="35">
        <f t="shared" si="2"/>
        <v>148380853.24000001</v>
      </c>
      <c r="M46" s="35">
        <f t="shared" si="2"/>
        <v>223181931.51000002</v>
      </c>
      <c r="N46" s="298"/>
      <c r="P46" s="22">
        <f>+M46-[24]BAR!$M$46</f>
        <v>0</v>
      </c>
    </row>
    <row r="47" spans="1:16" ht="18">
      <c r="A47" s="293"/>
      <c r="B47" s="297"/>
      <c r="C47" s="297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298"/>
    </row>
    <row r="49" spans="2:13">
      <c r="B49" t="s">
        <v>693</v>
      </c>
      <c r="F49" t="s">
        <v>694</v>
      </c>
      <c r="H49" s="22">
        <f>+H46-[23]BAR!$H$46</f>
        <v>0</v>
      </c>
      <c r="I49" s="22">
        <f>+I46-[23]BAR!$I$46</f>
        <v>0</v>
      </c>
      <c r="J49" s="22">
        <f>+J46-[23]BAR!$J$46</f>
        <v>0</v>
      </c>
      <c r="M49" s="22">
        <f>+M46-[23]BAR!$M$46</f>
        <v>0</v>
      </c>
    </row>
    <row r="52" spans="2:13">
      <c r="B52" t="s">
        <v>682</v>
      </c>
      <c r="F52" t="s">
        <v>536</v>
      </c>
    </row>
    <row r="53" spans="2:13">
      <c r="B53" t="s">
        <v>683</v>
      </c>
      <c r="F53" t="s">
        <v>537</v>
      </c>
    </row>
  </sheetData>
  <mergeCells count="13">
    <mergeCell ref="D9:H9"/>
    <mergeCell ref="I9:J9"/>
    <mergeCell ref="K9:L9"/>
    <mergeCell ref="D10:E10"/>
    <mergeCell ref="F10:G10"/>
    <mergeCell ref="I10:J10"/>
    <mergeCell ref="K10:L10"/>
    <mergeCell ref="A7:N7"/>
    <mergeCell ref="A2:N2"/>
    <mergeCell ref="A3:N3"/>
    <mergeCell ref="A4:N4"/>
    <mergeCell ref="A5:N5"/>
    <mergeCell ref="A6:N6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5" tint="0.79998168889431442"/>
  </sheetPr>
  <dimension ref="A1:O257"/>
  <sheetViews>
    <sheetView workbookViewId="0">
      <pane xSplit="3" ySplit="10" topLeftCell="F227" activePane="bottomRight" state="frozen"/>
      <selection pane="topRight" activeCell="D1" sqref="D1"/>
      <selection pane="bottomLeft" activeCell="A11" sqref="A11"/>
      <selection pane="bottomRight" activeCell="L227" sqref="L227"/>
    </sheetView>
  </sheetViews>
  <sheetFormatPr defaultRowHeight="15"/>
  <cols>
    <col min="1" max="1" width="11.140625" bestFit="1" customWidth="1"/>
    <col min="2" max="2" width="40.85546875" bestFit="1" customWidth="1"/>
    <col min="3" max="3" width="7.85546875" bestFit="1" customWidth="1"/>
    <col min="4" max="4" width="16.5703125" bestFit="1" customWidth="1"/>
    <col min="5" max="5" width="19.140625" bestFit="1" customWidth="1"/>
    <col min="6" max="6" width="16.5703125" bestFit="1" customWidth="1"/>
    <col min="7" max="7" width="11.85546875" bestFit="1" customWidth="1"/>
    <col min="8" max="8" width="15" bestFit="1" customWidth="1"/>
    <col min="9" max="9" width="18.140625" customWidth="1"/>
    <col min="10" max="10" width="16.5703125" bestFit="1" customWidth="1"/>
    <col min="11" max="11" width="8.42578125" bestFit="1" customWidth="1"/>
  </cols>
  <sheetData>
    <row r="1" spans="1:11">
      <c r="A1" s="283"/>
      <c r="B1" s="284"/>
      <c r="C1" s="284"/>
      <c r="D1" s="284"/>
      <c r="E1" s="284"/>
      <c r="F1" s="284"/>
      <c r="G1" s="284"/>
      <c r="H1" s="284"/>
      <c r="I1" s="284"/>
      <c r="J1" s="284"/>
      <c r="K1" s="284"/>
    </row>
    <row r="2" spans="1:11">
      <c r="A2" s="766" t="s">
        <v>581</v>
      </c>
      <c r="B2" s="766"/>
      <c r="C2" s="766"/>
      <c r="D2" s="766"/>
      <c r="E2" s="766"/>
      <c r="F2" s="766"/>
      <c r="G2" s="766"/>
      <c r="H2" s="766"/>
      <c r="I2" s="766"/>
      <c r="J2" s="766"/>
      <c r="K2" s="766"/>
    </row>
    <row r="3" spans="1:11">
      <c r="A3" s="766" t="s">
        <v>712</v>
      </c>
      <c r="B3" s="766"/>
      <c r="C3" s="766"/>
      <c r="D3" s="766"/>
      <c r="E3" s="766"/>
      <c r="F3" s="766"/>
      <c r="G3" s="766"/>
      <c r="H3" s="766"/>
      <c r="I3" s="766"/>
      <c r="J3" s="766"/>
      <c r="K3" s="766"/>
    </row>
    <row r="4" spans="1:11">
      <c r="A4" s="766"/>
      <c r="B4" s="766"/>
      <c r="C4" s="766"/>
      <c r="D4" s="766"/>
      <c r="E4" s="766"/>
      <c r="F4" s="766"/>
      <c r="G4" s="766"/>
      <c r="H4" s="766"/>
      <c r="I4" s="766"/>
      <c r="J4" s="766"/>
      <c r="K4" s="766"/>
    </row>
    <row r="5" spans="1:11">
      <c r="A5" s="766" t="s">
        <v>582</v>
      </c>
      <c r="B5" s="766"/>
      <c r="C5" s="766"/>
      <c r="D5" s="766"/>
      <c r="E5" s="766"/>
      <c r="F5" s="766"/>
      <c r="G5" s="766"/>
      <c r="H5" s="766"/>
      <c r="I5" s="766"/>
      <c r="J5" s="766"/>
      <c r="K5" s="766"/>
    </row>
    <row r="6" spans="1:11">
      <c r="A6" s="766" t="s">
        <v>583</v>
      </c>
      <c r="B6" s="766"/>
      <c r="C6" s="766"/>
      <c r="D6" s="766"/>
      <c r="E6" s="766"/>
      <c r="F6" s="766"/>
      <c r="G6" s="766"/>
      <c r="H6" s="766"/>
      <c r="I6" s="766"/>
      <c r="J6" s="766"/>
      <c r="K6" s="766"/>
    </row>
    <row r="7" spans="1:11">
      <c r="A7" s="766" t="s">
        <v>695</v>
      </c>
      <c r="B7" s="766"/>
      <c r="C7" s="766"/>
      <c r="D7" s="766"/>
      <c r="E7" s="766"/>
      <c r="F7" s="766"/>
      <c r="G7" s="766"/>
      <c r="H7" s="766"/>
      <c r="I7" s="766"/>
      <c r="J7" s="766"/>
      <c r="K7" s="766"/>
    </row>
    <row r="8" spans="1:11">
      <c r="A8" s="283"/>
      <c r="B8" s="283"/>
      <c r="C8" s="283"/>
      <c r="D8" s="285"/>
      <c r="E8" s="285"/>
      <c r="F8" s="285"/>
      <c r="G8" s="283"/>
      <c r="H8" s="283"/>
      <c r="I8" s="283"/>
      <c r="J8" s="283"/>
      <c r="K8" s="283"/>
    </row>
    <row r="9" spans="1:11">
      <c r="A9" s="286" t="s">
        <v>585</v>
      </c>
      <c r="B9" s="286" t="s">
        <v>586</v>
      </c>
      <c r="C9" s="287" t="s">
        <v>587</v>
      </c>
      <c r="D9" s="767" t="s">
        <v>588</v>
      </c>
      <c r="E9" s="768"/>
      <c r="F9" s="769"/>
      <c r="G9" s="287" t="s">
        <v>589</v>
      </c>
      <c r="H9" s="287"/>
      <c r="I9" s="287" t="s">
        <v>590</v>
      </c>
      <c r="J9" s="287" t="s">
        <v>591</v>
      </c>
      <c r="K9" s="287" t="s">
        <v>316</v>
      </c>
    </row>
    <row r="10" spans="1:11" ht="34.5">
      <c r="A10" s="288"/>
      <c r="B10" s="288"/>
      <c r="C10" s="289" t="s">
        <v>592</v>
      </c>
      <c r="D10" s="290" t="s">
        <v>593</v>
      </c>
      <c r="E10" s="352" t="s">
        <v>594</v>
      </c>
      <c r="F10" s="289" t="s">
        <v>5</v>
      </c>
      <c r="G10" s="289"/>
      <c r="H10" s="289" t="s">
        <v>204</v>
      </c>
      <c r="I10" s="352" t="s">
        <v>595</v>
      </c>
      <c r="J10" s="352" t="s">
        <v>596</v>
      </c>
      <c r="K10" s="352"/>
    </row>
    <row r="11" spans="1:11">
      <c r="A11" s="292"/>
      <c r="B11" s="288"/>
      <c r="C11" s="289"/>
      <c r="D11" s="288"/>
      <c r="E11" s="289"/>
      <c r="F11" s="289"/>
      <c r="G11" s="289"/>
      <c r="H11" s="289"/>
      <c r="I11" s="289"/>
      <c r="J11" s="289"/>
      <c r="K11" s="289"/>
    </row>
    <row r="12" spans="1:11">
      <c r="A12" s="293"/>
      <c r="B12" s="294" t="s">
        <v>597</v>
      </c>
      <c r="C12" s="294"/>
      <c r="D12" s="295"/>
      <c r="E12" s="295"/>
      <c r="F12" s="295"/>
      <c r="G12" s="295"/>
      <c r="H12" s="295"/>
      <c r="I12" s="295"/>
      <c r="J12" s="295"/>
      <c r="K12" s="296"/>
    </row>
    <row r="13" spans="1:11" ht="18">
      <c r="A13" s="293" t="str">
        <f>+[16]dec!A13</f>
        <v xml:space="preserve">A.I.a.1.a </v>
      </c>
      <c r="B13" s="297" t="s">
        <v>258</v>
      </c>
      <c r="C13" s="297"/>
      <c r="D13" s="35"/>
      <c r="E13" s="35"/>
      <c r="F13" s="35"/>
      <c r="G13" s="35"/>
      <c r="H13" s="35"/>
      <c r="I13" s="35"/>
      <c r="J13" s="35"/>
      <c r="K13" s="298"/>
    </row>
    <row r="14" spans="1:11" ht="18">
      <c r="A14" s="293"/>
      <c r="B14" s="297"/>
      <c r="C14" s="297">
        <v>100</v>
      </c>
      <c r="D14" s="35"/>
      <c r="E14" s="35"/>
      <c r="F14" s="35">
        <f>SUM(D14:E14)</f>
        <v>0</v>
      </c>
      <c r="G14" s="35">
        <v>0</v>
      </c>
      <c r="H14" s="35"/>
      <c r="I14" s="35">
        <v>0</v>
      </c>
      <c r="J14" s="35">
        <f>+F14-H14-I14</f>
        <v>0</v>
      </c>
      <c r="K14" s="298"/>
    </row>
    <row r="15" spans="1:11" ht="18">
      <c r="A15" s="293"/>
      <c r="B15" s="297"/>
      <c r="C15" s="297">
        <v>200</v>
      </c>
      <c r="D15" s="35">
        <v>6802488.2600000203</v>
      </c>
      <c r="E15" s="35"/>
      <c r="F15" s="35">
        <f t="shared" ref="F15:F78" si="0">SUM(D15:E15)</f>
        <v>6802488.2600000203</v>
      </c>
      <c r="G15" s="35">
        <v>0</v>
      </c>
      <c r="H15" s="35">
        <v>2500000</v>
      </c>
      <c r="I15" s="35">
        <v>4192181.1500000013</v>
      </c>
      <c r="J15" s="35">
        <f t="shared" ref="J15:J78" si="1">+F15-H15-I15</f>
        <v>110307.11000001896</v>
      </c>
      <c r="K15" s="298"/>
    </row>
    <row r="16" spans="1:11" ht="18">
      <c r="A16" s="293"/>
      <c r="B16" s="297"/>
      <c r="C16" s="297">
        <v>300</v>
      </c>
      <c r="D16" s="35"/>
      <c r="E16" s="35"/>
      <c r="F16" s="35">
        <f t="shared" si="0"/>
        <v>0</v>
      </c>
      <c r="G16" s="35"/>
      <c r="H16" s="35"/>
      <c r="I16" s="35"/>
      <c r="J16" s="35">
        <f t="shared" si="1"/>
        <v>0</v>
      </c>
      <c r="K16" s="298"/>
    </row>
    <row r="17" spans="1:11" ht="18">
      <c r="A17" s="293"/>
      <c r="B17" s="297"/>
      <c r="C17" s="297" t="s">
        <v>679</v>
      </c>
      <c r="D17" s="35"/>
      <c r="E17" s="35"/>
      <c r="F17" s="35">
        <f t="shared" si="0"/>
        <v>0</v>
      </c>
      <c r="G17" s="35"/>
      <c r="H17" s="35"/>
      <c r="I17" s="35"/>
      <c r="J17" s="35">
        <f t="shared" si="1"/>
        <v>0</v>
      </c>
      <c r="K17" s="298"/>
    </row>
    <row r="18" spans="1:11" ht="18">
      <c r="A18" s="293"/>
      <c r="B18" s="297"/>
      <c r="C18" s="297" t="s">
        <v>5</v>
      </c>
      <c r="D18" s="35">
        <v>6802488.2600000203</v>
      </c>
      <c r="E18" s="35">
        <v>0</v>
      </c>
      <c r="F18" s="35">
        <f t="shared" si="0"/>
        <v>6802488.2600000203</v>
      </c>
      <c r="G18" s="35">
        <v>0</v>
      </c>
      <c r="H18" s="35">
        <v>2500000</v>
      </c>
      <c r="I18" s="35">
        <v>4192181.1500000013</v>
      </c>
      <c r="J18" s="35">
        <f t="shared" si="1"/>
        <v>110307.11000001896</v>
      </c>
      <c r="K18" s="298"/>
    </row>
    <row r="19" spans="1:11" ht="18">
      <c r="A19" s="293"/>
      <c r="B19" s="297" t="s">
        <v>598</v>
      </c>
      <c r="C19" s="297"/>
      <c r="D19" s="35"/>
      <c r="E19" s="35"/>
      <c r="F19" s="35">
        <f t="shared" si="0"/>
        <v>0</v>
      </c>
      <c r="G19" s="35"/>
      <c r="H19" s="35"/>
      <c r="I19" s="35"/>
      <c r="J19" s="35">
        <f t="shared" si="1"/>
        <v>0</v>
      </c>
      <c r="K19" s="298"/>
    </row>
    <row r="20" spans="1:11" ht="18">
      <c r="A20" s="293"/>
      <c r="B20" s="297"/>
      <c r="C20" s="297">
        <v>100</v>
      </c>
      <c r="D20" s="35">
        <v>0</v>
      </c>
      <c r="E20" s="35">
        <v>0</v>
      </c>
      <c r="F20" s="35">
        <f t="shared" si="0"/>
        <v>0</v>
      </c>
      <c r="G20" s="35">
        <v>0</v>
      </c>
      <c r="H20" s="35">
        <v>0</v>
      </c>
      <c r="I20" s="35">
        <v>0</v>
      </c>
      <c r="J20" s="35">
        <f t="shared" si="1"/>
        <v>0</v>
      </c>
      <c r="K20" s="298"/>
    </row>
    <row r="21" spans="1:11" ht="18">
      <c r="A21" s="293"/>
      <c r="B21" s="297"/>
      <c r="C21" s="297">
        <v>200</v>
      </c>
      <c r="D21" s="35">
        <v>19431943.559999991</v>
      </c>
      <c r="E21" s="35">
        <v>0</v>
      </c>
      <c r="F21" s="35">
        <f t="shared" si="0"/>
        <v>19431943.559999991</v>
      </c>
      <c r="G21" s="35">
        <v>0</v>
      </c>
      <c r="H21" s="35">
        <v>0</v>
      </c>
      <c r="I21" s="35">
        <v>6070902.8900000006</v>
      </c>
      <c r="J21" s="35">
        <f t="shared" si="1"/>
        <v>13361040.669999991</v>
      </c>
      <c r="K21" s="298"/>
    </row>
    <row r="22" spans="1:11" ht="18">
      <c r="A22" s="293"/>
      <c r="B22" s="297"/>
      <c r="C22" s="297">
        <v>300</v>
      </c>
      <c r="D22" s="35">
        <v>69619040.090000004</v>
      </c>
      <c r="E22" s="35">
        <v>0</v>
      </c>
      <c r="F22" s="35">
        <f t="shared" si="0"/>
        <v>69619040.090000004</v>
      </c>
      <c r="G22" s="35">
        <v>0</v>
      </c>
      <c r="H22" s="35">
        <v>0</v>
      </c>
      <c r="I22" s="35">
        <v>10000</v>
      </c>
      <c r="J22" s="35">
        <f t="shared" si="1"/>
        <v>69609040.090000004</v>
      </c>
      <c r="K22" s="298"/>
    </row>
    <row r="23" spans="1:11" ht="18">
      <c r="A23" s="293"/>
      <c r="B23" s="297"/>
      <c r="C23" s="297" t="s">
        <v>679</v>
      </c>
      <c r="D23" s="35">
        <v>0</v>
      </c>
      <c r="E23" s="35">
        <v>0</v>
      </c>
      <c r="F23" s="35">
        <f t="shared" si="0"/>
        <v>0</v>
      </c>
      <c r="G23" s="35">
        <v>0</v>
      </c>
      <c r="H23" s="35">
        <v>0</v>
      </c>
      <c r="I23" s="35">
        <v>0</v>
      </c>
      <c r="J23" s="35">
        <f t="shared" si="1"/>
        <v>0</v>
      </c>
      <c r="K23" s="298"/>
    </row>
    <row r="24" spans="1:11" ht="18">
      <c r="A24" s="293"/>
      <c r="B24" s="297"/>
      <c r="C24" s="297" t="s">
        <v>5</v>
      </c>
      <c r="D24" s="35">
        <v>89050983.649999991</v>
      </c>
      <c r="E24" s="35">
        <v>0</v>
      </c>
      <c r="F24" s="35">
        <f t="shared" si="0"/>
        <v>89050983.649999991</v>
      </c>
      <c r="G24" s="35">
        <v>0</v>
      </c>
      <c r="H24" s="35">
        <v>0</v>
      </c>
      <c r="I24" s="35">
        <v>6080902.8900000006</v>
      </c>
      <c r="J24" s="35">
        <f t="shared" si="1"/>
        <v>82970080.75999999</v>
      </c>
      <c r="K24" s="298"/>
    </row>
    <row r="25" spans="1:11" ht="33.75">
      <c r="A25" s="293" t="s">
        <v>599</v>
      </c>
      <c r="B25" s="299" t="s">
        <v>600</v>
      </c>
      <c r="C25" s="297"/>
      <c r="D25" s="35"/>
      <c r="E25" s="35"/>
      <c r="F25" s="35">
        <f t="shared" si="0"/>
        <v>0</v>
      </c>
      <c r="G25" s="35"/>
      <c r="H25" s="35"/>
      <c r="I25" s="35"/>
      <c r="J25" s="35">
        <f t="shared" si="1"/>
        <v>0</v>
      </c>
      <c r="K25" s="298"/>
    </row>
    <row r="26" spans="1:11" ht="18">
      <c r="A26" s="293"/>
      <c r="B26" s="297"/>
      <c r="C26" s="297">
        <v>100</v>
      </c>
      <c r="D26" s="35">
        <v>0</v>
      </c>
      <c r="E26" s="35"/>
      <c r="F26" s="35">
        <f t="shared" si="0"/>
        <v>0</v>
      </c>
      <c r="G26" s="35">
        <v>0</v>
      </c>
      <c r="H26" s="35"/>
      <c r="I26" s="35">
        <v>0</v>
      </c>
      <c r="J26" s="35">
        <f t="shared" si="1"/>
        <v>0</v>
      </c>
      <c r="K26" s="298"/>
    </row>
    <row r="27" spans="1:11" ht="18">
      <c r="A27" s="293"/>
      <c r="B27" s="297"/>
      <c r="C27" s="297">
        <v>200</v>
      </c>
      <c r="D27" s="35">
        <v>10166797.879999999</v>
      </c>
      <c r="E27" s="35"/>
      <c r="F27" s="35">
        <f t="shared" si="0"/>
        <v>10166797.879999999</v>
      </c>
      <c r="G27" s="35">
        <v>0</v>
      </c>
      <c r="H27" s="35"/>
      <c r="I27" s="35">
        <v>843231.53</v>
      </c>
      <c r="J27" s="35">
        <f t="shared" si="1"/>
        <v>9323566.3499999996</v>
      </c>
      <c r="K27" s="298"/>
    </row>
    <row r="28" spans="1:11" ht="18">
      <c r="A28" s="293"/>
      <c r="B28" s="297"/>
      <c r="C28" s="297">
        <v>300</v>
      </c>
      <c r="D28" s="35"/>
      <c r="E28" s="35"/>
      <c r="F28" s="35">
        <f t="shared" si="0"/>
        <v>0</v>
      </c>
      <c r="G28" s="35"/>
      <c r="H28" s="35"/>
      <c r="I28" s="35"/>
      <c r="J28" s="35">
        <f t="shared" si="1"/>
        <v>0</v>
      </c>
      <c r="K28" s="298"/>
    </row>
    <row r="29" spans="1:11" ht="18">
      <c r="A29" s="293"/>
      <c r="B29" s="297"/>
      <c r="C29" s="297" t="s">
        <v>679</v>
      </c>
      <c r="D29" s="35"/>
      <c r="E29" s="35"/>
      <c r="F29" s="35">
        <f t="shared" si="0"/>
        <v>0</v>
      </c>
      <c r="G29" s="35"/>
      <c r="H29" s="35"/>
      <c r="I29" s="35"/>
      <c r="J29" s="35">
        <f t="shared" si="1"/>
        <v>0</v>
      </c>
      <c r="K29" s="298"/>
    </row>
    <row r="30" spans="1:11" ht="18">
      <c r="A30" s="293"/>
      <c r="B30" s="297"/>
      <c r="C30" s="297" t="s">
        <v>5</v>
      </c>
      <c r="D30" s="35">
        <v>10166797.879999999</v>
      </c>
      <c r="E30" s="35">
        <v>0</v>
      </c>
      <c r="F30" s="35">
        <f t="shared" si="0"/>
        <v>10166797.879999999</v>
      </c>
      <c r="G30" s="35">
        <v>0</v>
      </c>
      <c r="H30" s="35">
        <v>0</v>
      </c>
      <c r="I30" s="35">
        <v>843231.53</v>
      </c>
      <c r="J30" s="35">
        <f t="shared" si="1"/>
        <v>9323566.3499999996</v>
      </c>
      <c r="K30" s="298"/>
    </row>
    <row r="31" spans="1:11" ht="18">
      <c r="A31" s="293" t="s">
        <v>601</v>
      </c>
      <c r="B31" s="293" t="s">
        <v>261</v>
      </c>
      <c r="C31" s="297"/>
      <c r="D31" s="35">
        <v>0</v>
      </c>
      <c r="E31" s="35"/>
      <c r="F31" s="35">
        <f t="shared" si="0"/>
        <v>0</v>
      </c>
      <c r="G31" s="35"/>
      <c r="H31" s="35"/>
      <c r="I31" s="35"/>
      <c r="J31" s="35">
        <f t="shared" si="1"/>
        <v>0</v>
      </c>
      <c r="K31" s="298"/>
    </row>
    <row r="32" spans="1:11" ht="18">
      <c r="A32" s="293"/>
      <c r="B32" s="297"/>
      <c r="C32" s="297">
        <v>100</v>
      </c>
      <c r="D32" s="35">
        <v>0</v>
      </c>
      <c r="E32" s="35"/>
      <c r="F32" s="35">
        <f t="shared" si="0"/>
        <v>0</v>
      </c>
      <c r="G32" s="35">
        <v>0</v>
      </c>
      <c r="H32" s="35"/>
      <c r="I32" s="35">
        <v>0</v>
      </c>
      <c r="J32" s="35">
        <f t="shared" si="1"/>
        <v>0</v>
      </c>
      <c r="K32" s="298"/>
    </row>
    <row r="33" spans="1:11" ht="18">
      <c r="A33" s="293"/>
      <c r="B33" s="297"/>
      <c r="C33" s="297">
        <v>200</v>
      </c>
      <c r="D33" s="35">
        <v>1728166.879999999</v>
      </c>
      <c r="E33" s="35"/>
      <c r="F33" s="35">
        <f t="shared" si="0"/>
        <v>1728166.879999999</v>
      </c>
      <c r="G33" s="35">
        <v>0</v>
      </c>
      <c r="H33" s="35"/>
      <c r="I33" s="35">
        <v>1617095.69</v>
      </c>
      <c r="J33" s="35">
        <f t="shared" si="1"/>
        <v>111071.18999999901</v>
      </c>
      <c r="K33" s="298"/>
    </row>
    <row r="34" spans="1:11" ht="18">
      <c r="A34" s="293"/>
      <c r="B34" s="297"/>
      <c r="C34" s="297">
        <v>300</v>
      </c>
      <c r="D34" s="35">
        <v>69619040.090000004</v>
      </c>
      <c r="E34" s="35"/>
      <c r="F34" s="35">
        <f t="shared" si="0"/>
        <v>69619040.090000004</v>
      </c>
      <c r="G34" s="35"/>
      <c r="H34" s="35"/>
      <c r="I34" s="35">
        <v>10000</v>
      </c>
      <c r="J34" s="35">
        <f t="shared" si="1"/>
        <v>69609040.090000004</v>
      </c>
      <c r="K34" s="298"/>
    </row>
    <row r="35" spans="1:11" ht="18">
      <c r="A35" s="293"/>
      <c r="B35" s="297"/>
      <c r="C35" s="297" t="s">
        <v>679</v>
      </c>
      <c r="D35" s="35"/>
      <c r="E35" s="35"/>
      <c r="F35" s="35">
        <f t="shared" si="0"/>
        <v>0</v>
      </c>
      <c r="G35" s="35"/>
      <c r="H35" s="35"/>
      <c r="I35" s="35"/>
      <c r="J35" s="35">
        <f t="shared" si="1"/>
        <v>0</v>
      </c>
      <c r="K35" s="298"/>
    </row>
    <row r="36" spans="1:11" ht="18">
      <c r="A36" s="293"/>
      <c r="B36" s="297"/>
      <c r="C36" s="297" t="s">
        <v>5</v>
      </c>
      <c r="D36" s="35">
        <v>71347206.969999999</v>
      </c>
      <c r="E36" s="35">
        <v>0</v>
      </c>
      <c r="F36" s="35">
        <f t="shared" si="0"/>
        <v>71347206.969999999</v>
      </c>
      <c r="G36" s="35">
        <v>0</v>
      </c>
      <c r="H36" s="35">
        <v>0</v>
      </c>
      <c r="I36" s="35">
        <v>1627095.69</v>
      </c>
      <c r="J36" s="35">
        <f t="shared" si="1"/>
        <v>69720111.280000001</v>
      </c>
      <c r="K36" s="298"/>
    </row>
    <row r="37" spans="1:11" ht="18">
      <c r="A37" s="293" t="s">
        <v>602</v>
      </c>
      <c r="B37" s="293" t="s">
        <v>603</v>
      </c>
      <c r="C37" s="297"/>
      <c r="D37" s="35">
        <v>0</v>
      </c>
      <c r="E37" s="35"/>
      <c r="F37" s="35">
        <f t="shared" si="0"/>
        <v>0</v>
      </c>
      <c r="G37" s="35"/>
      <c r="H37" s="35"/>
      <c r="I37" s="35"/>
      <c r="J37" s="35">
        <f t="shared" si="1"/>
        <v>0</v>
      </c>
      <c r="K37" s="298"/>
    </row>
    <row r="38" spans="1:11" ht="18">
      <c r="A38" s="293"/>
      <c r="B38" s="297"/>
      <c r="C38" s="297">
        <v>100</v>
      </c>
      <c r="D38" s="35">
        <v>0</v>
      </c>
      <c r="E38" s="35"/>
      <c r="F38" s="35">
        <f t="shared" si="0"/>
        <v>0</v>
      </c>
      <c r="G38" s="35">
        <v>0</v>
      </c>
      <c r="H38" s="35"/>
      <c r="I38" s="35">
        <v>0</v>
      </c>
      <c r="J38" s="35">
        <f t="shared" si="1"/>
        <v>0</v>
      </c>
      <c r="K38" s="298"/>
    </row>
    <row r="39" spans="1:11" ht="18">
      <c r="A39" s="293"/>
      <c r="B39" s="297"/>
      <c r="C39" s="297">
        <v>200</v>
      </c>
      <c r="D39" s="35">
        <v>717322.62999999523</v>
      </c>
      <c r="E39" s="35"/>
      <c r="F39" s="35">
        <f t="shared" si="0"/>
        <v>717322.62999999523</v>
      </c>
      <c r="G39" s="35">
        <v>0</v>
      </c>
      <c r="H39" s="35"/>
      <c r="I39" s="35">
        <v>717260.15999999992</v>
      </c>
      <c r="J39" s="35">
        <f t="shared" si="1"/>
        <v>62.469999995315447</v>
      </c>
      <c r="K39" s="298"/>
    </row>
    <row r="40" spans="1:11" ht="18">
      <c r="A40" s="293"/>
      <c r="B40" s="297"/>
      <c r="C40" s="297">
        <v>300</v>
      </c>
      <c r="D40" s="35"/>
      <c r="E40" s="35"/>
      <c r="F40" s="35">
        <f t="shared" si="0"/>
        <v>0</v>
      </c>
      <c r="G40" s="35"/>
      <c r="H40" s="35"/>
      <c r="I40" s="35"/>
      <c r="J40" s="35">
        <f t="shared" si="1"/>
        <v>0</v>
      </c>
      <c r="K40" s="298"/>
    </row>
    <row r="41" spans="1:11" ht="18">
      <c r="A41" s="293"/>
      <c r="B41" s="297"/>
      <c r="C41" s="297" t="s">
        <v>679</v>
      </c>
      <c r="D41" s="35"/>
      <c r="E41" s="35"/>
      <c r="F41" s="35">
        <f t="shared" si="0"/>
        <v>0</v>
      </c>
      <c r="G41" s="35"/>
      <c r="H41" s="35"/>
      <c r="I41" s="35"/>
      <c r="J41" s="35">
        <f t="shared" si="1"/>
        <v>0</v>
      </c>
      <c r="K41" s="298"/>
    </row>
    <row r="42" spans="1:11" ht="18">
      <c r="A42" s="293"/>
      <c r="B42" s="297"/>
      <c r="C42" s="297" t="s">
        <v>5</v>
      </c>
      <c r="D42" s="35">
        <v>717322.62999999523</v>
      </c>
      <c r="E42" s="35">
        <v>0</v>
      </c>
      <c r="F42" s="35">
        <f t="shared" si="0"/>
        <v>717322.62999999523</v>
      </c>
      <c r="G42" s="35">
        <v>0</v>
      </c>
      <c r="H42" s="35">
        <v>0</v>
      </c>
      <c r="I42" s="35">
        <v>717260.15999999992</v>
      </c>
      <c r="J42" s="35">
        <f t="shared" si="1"/>
        <v>62.469999995315447</v>
      </c>
      <c r="K42" s="298"/>
    </row>
    <row r="43" spans="1:11" ht="18">
      <c r="A43" s="293" t="s">
        <v>608</v>
      </c>
      <c r="B43" s="297" t="s">
        <v>609</v>
      </c>
      <c r="C43" s="297"/>
      <c r="D43" s="35">
        <v>0</v>
      </c>
      <c r="E43" s="35"/>
      <c r="F43" s="35">
        <f t="shared" si="0"/>
        <v>0</v>
      </c>
      <c r="G43" s="35"/>
      <c r="H43" s="35"/>
      <c r="I43" s="35"/>
      <c r="J43" s="35">
        <f t="shared" si="1"/>
        <v>0</v>
      </c>
      <c r="K43" s="298"/>
    </row>
    <row r="44" spans="1:11" ht="18">
      <c r="A44" s="293"/>
      <c r="B44" s="297"/>
      <c r="C44" s="297">
        <v>100</v>
      </c>
      <c r="D44" s="35">
        <v>0</v>
      </c>
      <c r="E44" s="35"/>
      <c r="F44" s="35">
        <f t="shared" si="0"/>
        <v>0</v>
      </c>
      <c r="G44" s="35">
        <v>0</v>
      </c>
      <c r="H44" s="35"/>
      <c r="I44" s="35">
        <v>0</v>
      </c>
      <c r="J44" s="35">
        <f t="shared" si="1"/>
        <v>0</v>
      </c>
      <c r="K44" s="298"/>
    </row>
    <row r="45" spans="1:11" ht="18">
      <c r="A45" s="293"/>
      <c r="B45" s="297"/>
      <c r="C45" s="297">
        <v>200</v>
      </c>
      <c r="D45" s="35">
        <v>1782956.2400000021</v>
      </c>
      <c r="E45" s="35"/>
      <c r="F45" s="35">
        <f t="shared" si="0"/>
        <v>1782956.2400000021</v>
      </c>
      <c r="G45" s="35">
        <v>0</v>
      </c>
      <c r="H45" s="35"/>
      <c r="I45" s="35">
        <v>1538504.6</v>
      </c>
      <c r="J45" s="35">
        <f t="shared" si="1"/>
        <v>244451.64000000199</v>
      </c>
      <c r="K45" s="298"/>
    </row>
    <row r="46" spans="1:11" ht="18">
      <c r="A46" s="293"/>
      <c r="B46" s="297"/>
      <c r="C46" s="297">
        <v>300</v>
      </c>
      <c r="D46" s="35"/>
      <c r="E46" s="35"/>
      <c r="F46" s="35">
        <f t="shared" si="0"/>
        <v>0</v>
      </c>
      <c r="G46" s="35"/>
      <c r="H46" s="35"/>
      <c r="I46" s="35"/>
      <c r="J46" s="35">
        <f t="shared" si="1"/>
        <v>0</v>
      </c>
      <c r="K46" s="298"/>
    </row>
    <row r="47" spans="1:11" ht="18">
      <c r="A47" s="293"/>
      <c r="B47" s="297"/>
      <c r="C47" s="297" t="s">
        <v>679</v>
      </c>
      <c r="D47" s="35"/>
      <c r="E47" s="35"/>
      <c r="F47" s="35">
        <f t="shared" si="0"/>
        <v>0</v>
      </c>
      <c r="G47" s="35"/>
      <c r="H47" s="35"/>
      <c r="I47" s="35"/>
      <c r="J47" s="35">
        <f t="shared" si="1"/>
        <v>0</v>
      </c>
      <c r="K47" s="298"/>
    </row>
    <row r="48" spans="1:11" ht="18">
      <c r="A48" s="293"/>
      <c r="B48" s="297"/>
      <c r="C48" s="297" t="s">
        <v>5</v>
      </c>
      <c r="D48" s="35">
        <v>1782956.2400000021</v>
      </c>
      <c r="E48" s="35">
        <v>0</v>
      </c>
      <c r="F48" s="35">
        <f t="shared" si="0"/>
        <v>1782956.2400000021</v>
      </c>
      <c r="G48" s="35">
        <v>0</v>
      </c>
      <c r="H48" s="35">
        <v>0</v>
      </c>
      <c r="I48" s="35">
        <v>1538504.6</v>
      </c>
      <c r="J48" s="35">
        <f t="shared" si="1"/>
        <v>244451.64000000199</v>
      </c>
      <c r="K48" s="298"/>
    </row>
    <row r="49" spans="1:11" ht="22.5">
      <c r="A49" s="293" t="s">
        <v>611</v>
      </c>
      <c r="B49" s="299" t="s">
        <v>612</v>
      </c>
      <c r="C49" s="297"/>
      <c r="D49" s="35"/>
      <c r="E49" s="35"/>
      <c r="F49" s="35">
        <f t="shared" si="0"/>
        <v>0</v>
      </c>
      <c r="G49" s="35"/>
      <c r="H49" s="35"/>
      <c r="I49" s="35"/>
      <c r="J49" s="35">
        <f t="shared" si="1"/>
        <v>0</v>
      </c>
      <c r="K49" s="298"/>
    </row>
    <row r="50" spans="1:11" ht="18">
      <c r="A50" s="293"/>
      <c r="B50" s="297"/>
      <c r="C50" s="297">
        <v>100</v>
      </c>
      <c r="D50" s="35">
        <v>0</v>
      </c>
      <c r="E50" s="35"/>
      <c r="F50" s="35">
        <f t="shared" si="0"/>
        <v>0</v>
      </c>
      <c r="G50" s="35">
        <v>0</v>
      </c>
      <c r="H50" s="35"/>
      <c r="I50" s="35">
        <v>0</v>
      </c>
      <c r="J50" s="35">
        <f t="shared" si="1"/>
        <v>0</v>
      </c>
      <c r="K50" s="298"/>
    </row>
    <row r="51" spans="1:11" ht="18">
      <c r="A51" s="293"/>
      <c r="B51" s="297"/>
      <c r="C51" s="297">
        <v>200</v>
      </c>
      <c r="D51" s="35">
        <v>4119086.2699999996</v>
      </c>
      <c r="E51" s="35"/>
      <c r="F51" s="35">
        <f t="shared" si="0"/>
        <v>4119086.2699999996</v>
      </c>
      <c r="G51" s="35">
        <v>0</v>
      </c>
      <c r="H51" s="35"/>
      <c r="I51" s="35">
        <v>1194661.3</v>
      </c>
      <c r="J51" s="35">
        <f t="shared" si="1"/>
        <v>2924424.9699999997</v>
      </c>
      <c r="K51" s="298"/>
    </row>
    <row r="52" spans="1:11" ht="18">
      <c r="A52" s="293"/>
      <c r="B52" s="297"/>
      <c r="C52" s="297">
        <v>300</v>
      </c>
      <c r="D52" s="35"/>
      <c r="E52" s="35"/>
      <c r="F52" s="35">
        <f t="shared" si="0"/>
        <v>0</v>
      </c>
      <c r="G52" s="35"/>
      <c r="H52" s="35"/>
      <c r="I52" s="35"/>
      <c r="J52" s="35">
        <f t="shared" si="1"/>
        <v>0</v>
      </c>
      <c r="K52" s="298"/>
    </row>
    <row r="53" spans="1:11" ht="18">
      <c r="A53" s="293"/>
      <c r="B53" s="297"/>
      <c r="C53" s="297" t="s">
        <v>679</v>
      </c>
      <c r="D53" s="35"/>
      <c r="E53" s="35"/>
      <c r="F53" s="35">
        <f t="shared" si="0"/>
        <v>0</v>
      </c>
      <c r="G53" s="35"/>
      <c r="H53" s="35"/>
      <c r="I53" s="35"/>
      <c r="J53" s="35">
        <f t="shared" si="1"/>
        <v>0</v>
      </c>
      <c r="K53" s="298"/>
    </row>
    <row r="54" spans="1:11" ht="18">
      <c r="A54" s="293"/>
      <c r="B54" s="297"/>
      <c r="C54" s="297" t="s">
        <v>5</v>
      </c>
      <c r="D54" s="35">
        <v>4119086.2699999996</v>
      </c>
      <c r="E54" s="35">
        <v>0</v>
      </c>
      <c r="F54" s="35">
        <f t="shared" si="0"/>
        <v>4119086.2699999996</v>
      </c>
      <c r="G54" s="35">
        <v>0</v>
      </c>
      <c r="H54" s="35">
        <v>0</v>
      </c>
      <c r="I54" s="35">
        <v>1194661.3</v>
      </c>
      <c r="J54" s="35">
        <f t="shared" si="1"/>
        <v>2924424.9699999997</v>
      </c>
      <c r="K54" s="298"/>
    </row>
    <row r="55" spans="1:11" ht="18">
      <c r="A55" s="293" t="s">
        <v>613</v>
      </c>
      <c r="B55" s="297" t="s">
        <v>614</v>
      </c>
      <c r="C55" s="297"/>
      <c r="D55" s="35"/>
      <c r="E55" s="35"/>
      <c r="F55" s="35">
        <f t="shared" si="0"/>
        <v>0</v>
      </c>
      <c r="G55" s="35"/>
      <c r="H55" s="35"/>
      <c r="I55" s="35"/>
      <c r="J55" s="35">
        <f t="shared" si="1"/>
        <v>0</v>
      </c>
      <c r="K55" s="298"/>
    </row>
    <row r="56" spans="1:11" ht="18">
      <c r="A56" s="293"/>
      <c r="B56" s="297"/>
      <c r="C56" s="297">
        <v>100</v>
      </c>
      <c r="D56" s="35">
        <v>0</v>
      </c>
      <c r="E56" s="35"/>
      <c r="F56" s="35">
        <f t="shared" si="0"/>
        <v>0</v>
      </c>
      <c r="G56" s="35">
        <v>0</v>
      </c>
      <c r="H56" s="35"/>
      <c r="I56" s="35">
        <v>0</v>
      </c>
      <c r="J56" s="35">
        <f t="shared" si="1"/>
        <v>0</v>
      </c>
      <c r="K56" s="298"/>
    </row>
    <row r="57" spans="1:11" ht="18">
      <c r="A57" s="293"/>
      <c r="B57" s="297"/>
      <c r="C57" s="297">
        <v>200</v>
      </c>
      <c r="D57" s="35">
        <v>209754.03000000119</v>
      </c>
      <c r="E57" s="35"/>
      <c r="F57" s="35">
        <f t="shared" si="0"/>
        <v>209754.03000000119</v>
      </c>
      <c r="G57" s="35">
        <v>0</v>
      </c>
      <c r="H57" s="35"/>
      <c r="I57" s="35">
        <v>160149.61000000002</v>
      </c>
      <c r="J57" s="35">
        <f t="shared" si="1"/>
        <v>49604.420000001177</v>
      </c>
      <c r="K57" s="298"/>
    </row>
    <row r="58" spans="1:11" ht="18">
      <c r="A58" s="293"/>
      <c r="B58" s="297"/>
      <c r="C58" s="297">
        <v>300</v>
      </c>
      <c r="D58" s="35"/>
      <c r="E58" s="35"/>
      <c r="F58" s="35">
        <f t="shared" si="0"/>
        <v>0</v>
      </c>
      <c r="G58" s="35"/>
      <c r="H58" s="35"/>
      <c r="I58" s="35"/>
      <c r="J58" s="35">
        <f t="shared" si="1"/>
        <v>0</v>
      </c>
      <c r="K58" s="298"/>
    </row>
    <row r="59" spans="1:11" ht="18">
      <c r="A59" s="293"/>
      <c r="B59" s="297"/>
      <c r="C59" s="297" t="s">
        <v>679</v>
      </c>
      <c r="D59" s="35"/>
      <c r="E59" s="35"/>
      <c r="F59" s="35">
        <f t="shared" si="0"/>
        <v>0</v>
      </c>
      <c r="G59" s="35"/>
      <c r="H59" s="35"/>
      <c r="I59" s="35"/>
      <c r="J59" s="35">
        <f t="shared" si="1"/>
        <v>0</v>
      </c>
      <c r="K59" s="298"/>
    </row>
    <row r="60" spans="1:11" ht="18">
      <c r="A60" s="293"/>
      <c r="B60" s="297"/>
      <c r="C60" s="297" t="s">
        <v>5</v>
      </c>
      <c r="D60" s="35">
        <v>209754.03000000119</v>
      </c>
      <c r="E60" s="35">
        <v>0</v>
      </c>
      <c r="F60" s="35">
        <f t="shared" si="0"/>
        <v>209754.03000000119</v>
      </c>
      <c r="G60" s="35">
        <v>0</v>
      </c>
      <c r="H60" s="35">
        <v>0</v>
      </c>
      <c r="I60" s="35">
        <v>160149.61000000002</v>
      </c>
      <c r="J60" s="35">
        <f t="shared" si="1"/>
        <v>49604.420000001177</v>
      </c>
      <c r="K60" s="298"/>
    </row>
    <row r="61" spans="1:11" ht="23.25">
      <c r="A61" s="293" t="s">
        <v>615</v>
      </c>
      <c r="B61" s="304" t="s">
        <v>616</v>
      </c>
      <c r="C61" s="297"/>
      <c r="D61" s="35"/>
      <c r="E61" s="35"/>
      <c r="F61" s="35">
        <f t="shared" si="0"/>
        <v>0</v>
      </c>
      <c r="G61" s="35"/>
      <c r="H61" s="35"/>
      <c r="I61" s="35"/>
      <c r="J61" s="35">
        <f t="shared" si="1"/>
        <v>0</v>
      </c>
      <c r="K61" s="298"/>
    </row>
    <row r="62" spans="1:11" ht="18">
      <c r="A62" s="293"/>
      <c r="B62" s="297"/>
      <c r="C62" s="297">
        <v>100</v>
      </c>
      <c r="D62" s="35">
        <v>0</v>
      </c>
      <c r="E62" s="35"/>
      <c r="F62" s="35">
        <f t="shared" si="0"/>
        <v>0</v>
      </c>
      <c r="G62" s="35">
        <v>0</v>
      </c>
      <c r="H62" s="35"/>
      <c r="I62" s="35">
        <v>0</v>
      </c>
      <c r="J62" s="35">
        <f t="shared" si="1"/>
        <v>0</v>
      </c>
      <c r="K62" s="298"/>
    </row>
    <row r="63" spans="1:11" ht="18">
      <c r="A63" s="293"/>
      <c r="B63" s="297"/>
      <c r="C63" s="297">
        <v>200</v>
      </c>
      <c r="D63" s="35">
        <v>660359.62999999523</v>
      </c>
      <c r="E63" s="35"/>
      <c r="F63" s="35">
        <f t="shared" si="0"/>
        <v>660359.62999999523</v>
      </c>
      <c r="G63" s="35">
        <v>0</v>
      </c>
      <c r="H63" s="35"/>
      <c r="I63" s="35">
        <v>0</v>
      </c>
      <c r="J63" s="35">
        <f t="shared" si="1"/>
        <v>660359.62999999523</v>
      </c>
      <c r="K63" s="298"/>
    </row>
    <row r="64" spans="1:11" ht="18">
      <c r="A64" s="293"/>
      <c r="B64" s="297"/>
      <c r="C64" s="297">
        <v>300</v>
      </c>
      <c r="D64" s="35"/>
      <c r="E64" s="35"/>
      <c r="F64" s="35">
        <f t="shared" si="0"/>
        <v>0</v>
      </c>
      <c r="G64" s="35"/>
      <c r="H64" s="35"/>
      <c r="I64" s="35"/>
      <c r="J64" s="35">
        <f t="shared" si="1"/>
        <v>0</v>
      </c>
      <c r="K64" s="298"/>
    </row>
    <row r="65" spans="1:11" ht="18">
      <c r="A65" s="293"/>
      <c r="B65" s="297"/>
      <c r="C65" s="297" t="s">
        <v>679</v>
      </c>
      <c r="D65" s="35"/>
      <c r="E65" s="35"/>
      <c r="F65" s="35">
        <f t="shared" si="0"/>
        <v>0</v>
      </c>
      <c r="G65" s="35"/>
      <c r="H65" s="35"/>
      <c r="I65" s="35"/>
      <c r="J65" s="35">
        <f t="shared" si="1"/>
        <v>0</v>
      </c>
      <c r="K65" s="298"/>
    </row>
    <row r="66" spans="1:11" ht="18">
      <c r="A66" s="293"/>
      <c r="B66" s="297"/>
      <c r="C66" s="297" t="s">
        <v>5</v>
      </c>
      <c r="D66" s="35">
        <v>660359.62999999523</v>
      </c>
      <c r="E66" s="35">
        <v>0</v>
      </c>
      <c r="F66" s="35">
        <f t="shared" si="0"/>
        <v>660359.62999999523</v>
      </c>
      <c r="G66" s="35">
        <v>0</v>
      </c>
      <c r="H66" s="35">
        <v>0</v>
      </c>
      <c r="I66" s="35">
        <v>0</v>
      </c>
      <c r="J66" s="35">
        <f t="shared" si="1"/>
        <v>660359.62999999523</v>
      </c>
      <c r="K66" s="298"/>
    </row>
    <row r="67" spans="1:11" ht="23.25">
      <c r="A67" s="293" t="s">
        <v>696</v>
      </c>
      <c r="B67" s="304" t="s">
        <v>697</v>
      </c>
      <c r="C67" s="297"/>
      <c r="D67" s="35"/>
      <c r="E67" s="35"/>
      <c r="F67" s="35">
        <f t="shared" si="0"/>
        <v>0</v>
      </c>
      <c r="G67" s="35"/>
      <c r="H67" s="35"/>
      <c r="I67" s="35"/>
      <c r="J67" s="35">
        <f t="shared" si="1"/>
        <v>0</v>
      </c>
      <c r="K67" s="298"/>
    </row>
    <row r="68" spans="1:11" ht="18">
      <c r="A68" s="293"/>
      <c r="B68" s="297"/>
      <c r="C68" s="297">
        <v>100</v>
      </c>
      <c r="D68" s="35">
        <v>0</v>
      </c>
      <c r="E68" s="35"/>
      <c r="F68" s="35">
        <f t="shared" si="0"/>
        <v>0</v>
      </c>
      <c r="G68" s="35">
        <v>0</v>
      </c>
      <c r="H68" s="35"/>
      <c r="I68" s="35">
        <v>0</v>
      </c>
      <c r="J68" s="35">
        <f t="shared" si="1"/>
        <v>0</v>
      </c>
      <c r="K68" s="298"/>
    </row>
    <row r="69" spans="1:11" ht="18">
      <c r="A69" s="293"/>
      <c r="B69" s="297"/>
      <c r="C69" s="297">
        <v>200</v>
      </c>
      <c r="D69" s="35">
        <v>47500</v>
      </c>
      <c r="E69" s="35"/>
      <c r="F69" s="35">
        <f t="shared" si="0"/>
        <v>47500</v>
      </c>
      <c r="G69" s="35">
        <v>0</v>
      </c>
      <c r="H69" s="35"/>
      <c r="I69" s="35">
        <v>0</v>
      </c>
      <c r="J69" s="35">
        <f t="shared" si="1"/>
        <v>47500</v>
      </c>
      <c r="K69" s="298"/>
    </row>
    <row r="70" spans="1:11" ht="18">
      <c r="A70" s="293"/>
      <c r="B70" s="297"/>
      <c r="C70" s="297">
        <v>300</v>
      </c>
      <c r="D70" s="35"/>
      <c r="E70" s="35"/>
      <c r="F70" s="35">
        <f t="shared" si="0"/>
        <v>0</v>
      </c>
      <c r="G70" s="35"/>
      <c r="H70" s="35"/>
      <c r="I70" s="35"/>
      <c r="J70" s="35">
        <f t="shared" si="1"/>
        <v>0</v>
      </c>
      <c r="K70" s="298"/>
    </row>
    <row r="71" spans="1:11" ht="18">
      <c r="A71" s="293"/>
      <c r="B71" s="297"/>
      <c r="C71" s="297" t="s">
        <v>679</v>
      </c>
      <c r="D71" s="35"/>
      <c r="E71" s="35"/>
      <c r="F71" s="35">
        <f t="shared" si="0"/>
        <v>0</v>
      </c>
      <c r="G71" s="35"/>
      <c r="H71" s="35"/>
      <c r="I71" s="35"/>
      <c r="J71" s="35">
        <f t="shared" si="1"/>
        <v>0</v>
      </c>
      <c r="K71" s="298"/>
    </row>
    <row r="72" spans="1:11" ht="18">
      <c r="A72" s="293"/>
      <c r="B72" s="297"/>
      <c r="C72" s="297" t="s">
        <v>5</v>
      </c>
      <c r="D72" s="35">
        <v>47500</v>
      </c>
      <c r="E72" s="35">
        <v>0</v>
      </c>
      <c r="F72" s="35">
        <f t="shared" si="0"/>
        <v>47500</v>
      </c>
      <c r="G72" s="35">
        <v>0</v>
      </c>
      <c r="H72" s="35">
        <v>0</v>
      </c>
      <c r="I72" s="35">
        <v>0</v>
      </c>
      <c r="J72" s="35">
        <f t="shared" si="1"/>
        <v>47500</v>
      </c>
      <c r="K72" s="298"/>
    </row>
    <row r="73" spans="1:11" ht="18">
      <c r="A73" s="293"/>
      <c r="B73" s="297" t="s">
        <v>621</v>
      </c>
      <c r="C73" s="297"/>
      <c r="D73" s="35"/>
      <c r="E73" s="35"/>
      <c r="F73" s="35">
        <f t="shared" si="0"/>
        <v>0</v>
      </c>
      <c r="G73" s="35"/>
      <c r="H73" s="35"/>
      <c r="I73" s="35"/>
      <c r="J73" s="35">
        <f t="shared" si="1"/>
        <v>0</v>
      </c>
      <c r="K73" s="298"/>
    </row>
    <row r="74" spans="1:11" ht="18">
      <c r="A74" s="293"/>
      <c r="B74" s="297"/>
      <c r="C74" s="297">
        <v>100</v>
      </c>
      <c r="D74" s="35">
        <v>0</v>
      </c>
      <c r="E74" s="35">
        <v>0</v>
      </c>
      <c r="F74" s="35">
        <f t="shared" si="0"/>
        <v>0</v>
      </c>
      <c r="G74" s="35">
        <v>0</v>
      </c>
      <c r="H74" s="35">
        <v>0</v>
      </c>
      <c r="I74" s="35">
        <v>0</v>
      </c>
      <c r="J74" s="35">
        <f t="shared" si="1"/>
        <v>0</v>
      </c>
      <c r="K74" s="298"/>
    </row>
    <row r="75" spans="1:11" ht="18">
      <c r="A75" s="293"/>
      <c r="B75" s="297"/>
      <c r="C75" s="297">
        <v>200</v>
      </c>
      <c r="D75" s="35">
        <v>1931413273.1700001</v>
      </c>
      <c r="E75" s="35">
        <v>-6500000</v>
      </c>
      <c r="F75" s="35">
        <f t="shared" si="0"/>
        <v>1924913273.1700001</v>
      </c>
      <c r="G75" s="35">
        <v>0</v>
      </c>
      <c r="H75" s="35">
        <v>18852734.079999998</v>
      </c>
      <c r="I75" s="35">
        <v>25950986.210000005</v>
      </c>
      <c r="J75" s="35">
        <f t="shared" si="1"/>
        <v>1880109552.8800001</v>
      </c>
      <c r="K75" s="298"/>
    </row>
    <row r="76" spans="1:11" ht="18">
      <c r="A76" s="293"/>
      <c r="B76" s="297"/>
      <c r="C76" s="297">
        <v>300</v>
      </c>
      <c r="D76" s="35">
        <v>1665919032</v>
      </c>
      <c r="E76" s="35">
        <v>16500000</v>
      </c>
      <c r="F76" s="35">
        <f t="shared" si="0"/>
        <v>1682419032</v>
      </c>
      <c r="G76" s="35">
        <v>0</v>
      </c>
      <c r="H76" s="35">
        <v>192750000</v>
      </c>
      <c r="I76" s="35">
        <v>121889020.64</v>
      </c>
      <c r="J76" s="35">
        <f t="shared" si="1"/>
        <v>1367780011.3599999</v>
      </c>
      <c r="K76" s="298"/>
    </row>
    <row r="77" spans="1:11" ht="18">
      <c r="A77" s="293"/>
      <c r="B77" s="297"/>
      <c r="C77" s="297" t="s">
        <v>679</v>
      </c>
      <c r="D77" s="35">
        <v>0</v>
      </c>
      <c r="E77" s="35">
        <v>0</v>
      </c>
      <c r="F77" s="35">
        <f t="shared" si="0"/>
        <v>0</v>
      </c>
      <c r="G77" s="35">
        <v>0</v>
      </c>
      <c r="H77" s="35">
        <v>0</v>
      </c>
      <c r="I77" s="35">
        <v>0</v>
      </c>
      <c r="J77" s="35">
        <f t="shared" si="1"/>
        <v>0</v>
      </c>
      <c r="K77" s="298"/>
    </row>
    <row r="78" spans="1:11" ht="18">
      <c r="A78" s="293"/>
      <c r="B78" s="297"/>
      <c r="C78" s="297" t="s">
        <v>5</v>
      </c>
      <c r="D78" s="35">
        <v>3597332305.1700006</v>
      </c>
      <c r="E78" s="35">
        <v>10000000</v>
      </c>
      <c r="F78" s="35">
        <f t="shared" si="0"/>
        <v>3607332305.1700006</v>
      </c>
      <c r="G78" s="35">
        <v>0</v>
      </c>
      <c r="H78" s="35">
        <v>211602734.07999998</v>
      </c>
      <c r="I78" s="35">
        <v>147840006.85000002</v>
      </c>
      <c r="J78" s="35">
        <f t="shared" si="1"/>
        <v>3247889564.2400007</v>
      </c>
      <c r="K78" s="298"/>
    </row>
    <row r="79" spans="1:11" ht="18">
      <c r="A79" s="293" t="s">
        <v>622</v>
      </c>
      <c r="B79" s="297" t="s">
        <v>274</v>
      </c>
      <c r="C79" s="297"/>
      <c r="D79" s="35"/>
      <c r="E79" s="35"/>
      <c r="F79" s="35">
        <f t="shared" ref="F79:F142" si="2">SUM(D79:E79)</f>
        <v>0</v>
      </c>
      <c r="G79" s="35"/>
      <c r="H79" s="35"/>
      <c r="I79" s="35"/>
      <c r="J79" s="35">
        <f t="shared" ref="J79:J142" si="3">+F79-H79-I79</f>
        <v>0</v>
      </c>
      <c r="K79" s="298"/>
    </row>
    <row r="80" spans="1:11" ht="18">
      <c r="A80" s="293"/>
      <c r="B80" s="297"/>
      <c r="C80" s="297">
        <v>100</v>
      </c>
      <c r="D80" s="35">
        <v>0</v>
      </c>
      <c r="E80" s="35"/>
      <c r="F80" s="35">
        <f t="shared" si="2"/>
        <v>0</v>
      </c>
      <c r="G80" s="35">
        <v>0</v>
      </c>
      <c r="H80" s="35"/>
      <c r="I80" s="35">
        <v>0</v>
      </c>
      <c r="J80" s="35">
        <f t="shared" si="3"/>
        <v>0</v>
      </c>
      <c r="K80" s="298"/>
    </row>
    <row r="81" spans="1:11" ht="18">
      <c r="A81" s="293"/>
      <c r="B81" s="297"/>
      <c r="C81" s="297">
        <v>200</v>
      </c>
      <c r="D81" s="35">
        <v>1885900.4299999997</v>
      </c>
      <c r="E81" s="35"/>
      <c r="F81" s="35">
        <f t="shared" si="2"/>
        <v>1885900.4299999997</v>
      </c>
      <c r="G81" s="35">
        <v>0</v>
      </c>
      <c r="H81" s="35"/>
      <c r="I81" s="300">
        <v>537195.21</v>
      </c>
      <c r="J81" s="35">
        <f t="shared" si="3"/>
        <v>1348705.2199999997</v>
      </c>
      <c r="K81" s="298"/>
    </row>
    <row r="82" spans="1:11" ht="18">
      <c r="A82" s="293"/>
      <c r="B82" s="297"/>
      <c r="C82" s="297">
        <v>300</v>
      </c>
      <c r="D82" s="35"/>
      <c r="E82" s="35"/>
      <c r="F82" s="35">
        <f t="shared" si="2"/>
        <v>0</v>
      </c>
      <c r="G82" s="35"/>
      <c r="H82" s="35"/>
      <c r="I82" s="35"/>
      <c r="J82" s="35">
        <f t="shared" si="3"/>
        <v>0</v>
      </c>
      <c r="K82" s="298"/>
    </row>
    <row r="83" spans="1:11" ht="18">
      <c r="A83" s="293"/>
      <c r="B83" s="297"/>
      <c r="C83" s="297" t="s">
        <v>679</v>
      </c>
      <c r="D83" s="35"/>
      <c r="E83" s="35"/>
      <c r="F83" s="35">
        <f t="shared" si="2"/>
        <v>0</v>
      </c>
      <c r="G83" s="35"/>
      <c r="H83" s="35"/>
      <c r="I83" s="35"/>
      <c r="J83" s="35">
        <f t="shared" si="3"/>
        <v>0</v>
      </c>
      <c r="K83" s="298"/>
    </row>
    <row r="84" spans="1:11" ht="18">
      <c r="A84" s="293"/>
      <c r="B84" s="297"/>
      <c r="C84" s="297" t="s">
        <v>5</v>
      </c>
      <c r="D84" s="35">
        <v>1885900.4299999997</v>
      </c>
      <c r="E84" s="35">
        <v>0</v>
      </c>
      <c r="F84" s="35">
        <f t="shared" si="2"/>
        <v>1885900.4299999997</v>
      </c>
      <c r="G84" s="35">
        <v>0</v>
      </c>
      <c r="H84" s="35">
        <v>0</v>
      </c>
      <c r="I84" s="35">
        <v>537195.21</v>
      </c>
      <c r="J84" s="35">
        <f t="shared" si="3"/>
        <v>1348705.2199999997</v>
      </c>
      <c r="K84" s="298"/>
    </row>
    <row r="85" spans="1:11" ht="18">
      <c r="A85" s="293" t="str">
        <f>+[16]dec!A61</f>
        <v>A.III.a.3</v>
      </c>
      <c r="B85" s="297" t="s">
        <v>275</v>
      </c>
      <c r="C85" s="297"/>
      <c r="D85" s="35">
        <v>0</v>
      </c>
      <c r="E85" s="35"/>
      <c r="F85" s="35">
        <f t="shared" si="2"/>
        <v>0</v>
      </c>
      <c r="G85" s="35"/>
      <c r="H85" s="35"/>
      <c r="I85" s="35">
        <v>0</v>
      </c>
      <c r="J85" s="35">
        <f t="shared" si="3"/>
        <v>0</v>
      </c>
      <c r="K85" s="298"/>
    </row>
    <row r="86" spans="1:11" ht="18">
      <c r="A86" s="293"/>
      <c r="B86" s="297"/>
      <c r="C86" s="297">
        <v>100</v>
      </c>
      <c r="D86" s="35">
        <v>0</v>
      </c>
      <c r="E86" s="35"/>
      <c r="F86" s="35">
        <f t="shared" si="2"/>
        <v>0</v>
      </c>
      <c r="G86" s="35">
        <v>0</v>
      </c>
      <c r="H86" s="35"/>
      <c r="I86" s="35">
        <v>0</v>
      </c>
      <c r="J86" s="35">
        <f t="shared" si="3"/>
        <v>0</v>
      </c>
      <c r="K86" s="298"/>
    </row>
    <row r="87" spans="1:11" ht="18">
      <c r="A87" s="293"/>
      <c r="B87" s="297"/>
      <c r="C87" s="297">
        <v>200</v>
      </c>
      <c r="D87" s="35">
        <v>1252304.5500000026</v>
      </c>
      <c r="E87" s="35"/>
      <c r="F87" s="35">
        <f t="shared" si="2"/>
        <v>1252304.5500000026</v>
      </c>
      <c r="G87" s="35">
        <v>0</v>
      </c>
      <c r="H87" s="35"/>
      <c r="I87" s="300">
        <v>97629.14</v>
      </c>
      <c r="J87" s="35">
        <f t="shared" si="3"/>
        <v>1154675.4100000027</v>
      </c>
      <c r="K87" s="298"/>
    </row>
    <row r="88" spans="1:11" ht="18">
      <c r="A88" s="293"/>
      <c r="B88" s="297"/>
      <c r="C88" s="297">
        <v>300</v>
      </c>
      <c r="D88" s="35"/>
      <c r="E88" s="35"/>
      <c r="F88" s="35">
        <f t="shared" si="2"/>
        <v>0</v>
      </c>
      <c r="G88" s="35"/>
      <c r="H88" s="35"/>
      <c r="I88" s="35"/>
      <c r="J88" s="35">
        <f t="shared" si="3"/>
        <v>0</v>
      </c>
      <c r="K88" s="298"/>
    </row>
    <row r="89" spans="1:11" ht="18">
      <c r="A89" s="293"/>
      <c r="B89" s="297"/>
      <c r="C89" s="297" t="s">
        <v>679</v>
      </c>
      <c r="D89" s="35"/>
      <c r="E89" s="35"/>
      <c r="F89" s="35">
        <f t="shared" si="2"/>
        <v>0</v>
      </c>
      <c r="G89" s="35"/>
      <c r="H89" s="35"/>
      <c r="I89" s="35"/>
      <c r="J89" s="35">
        <f t="shared" si="3"/>
        <v>0</v>
      </c>
      <c r="K89" s="298"/>
    </row>
    <row r="90" spans="1:11" ht="18">
      <c r="A90" s="293"/>
      <c r="B90" s="297"/>
      <c r="C90" s="297" t="s">
        <v>5</v>
      </c>
      <c r="D90" s="35">
        <v>1252304.5500000026</v>
      </c>
      <c r="E90" s="35">
        <v>0</v>
      </c>
      <c r="F90" s="35">
        <f t="shared" si="2"/>
        <v>1252304.5500000026</v>
      </c>
      <c r="G90" s="35">
        <v>0</v>
      </c>
      <c r="H90" s="35">
        <v>0</v>
      </c>
      <c r="I90" s="35">
        <v>97629.14</v>
      </c>
      <c r="J90" s="35">
        <f t="shared" si="3"/>
        <v>1154675.4100000027</v>
      </c>
      <c r="K90" s="298"/>
    </row>
    <row r="91" spans="1:11" ht="67.5">
      <c r="A91" s="293" t="s">
        <v>623</v>
      </c>
      <c r="B91" s="299" t="s">
        <v>624</v>
      </c>
      <c r="C91" s="297"/>
      <c r="D91" s="35">
        <v>0</v>
      </c>
      <c r="E91" s="35"/>
      <c r="F91" s="35">
        <f t="shared" si="2"/>
        <v>0</v>
      </c>
      <c r="G91" s="35"/>
      <c r="H91" s="35"/>
      <c r="I91" s="35">
        <v>0</v>
      </c>
      <c r="J91" s="35">
        <f t="shared" si="3"/>
        <v>0</v>
      </c>
      <c r="K91" s="303"/>
    </row>
    <row r="92" spans="1:11" ht="18">
      <c r="A92" s="293"/>
      <c r="B92" s="297"/>
      <c r="C92" s="297">
        <v>100</v>
      </c>
      <c r="D92" s="35">
        <v>0</v>
      </c>
      <c r="E92" s="35"/>
      <c r="F92" s="35">
        <f t="shared" si="2"/>
        <v>0</v>
      </c>
      <c r="G92" s="35">
        <v>0</v>
      </c>
      <c r="H92" s="35"/>
      <c r="I92" s="35">
        <v>0</v>
      </c>
      <c r="J92" s="35">
        <f t="shared" si="3"/>
        <v>0</v>
      </c>
      <c r="K92" s="298"/>
    </row>
    <row r="93" spans="1:11" ht="18">
      <c r="A93" s="293"/>
      <c r="B93" s="297"/>
      <c r="C93" s="297">
        <v>200</v>
      </c>
      <c r="D93" s="35">
        <v>378902624.80999994</v>
      </c>
      <c r="E93" s="35"/>
      <c r="F93" s="35">
        <f t="shared" si="2"/>
        <v>378902624.80999994</v>
      </c>
      <c r="G93" s="35">
        <v>0</v>
      </c>
      <c r="H93" s="35">
        <v>16152734.08</v>
      </c>
      <c r="I93" s="300">
        <v>4394185.33</v>
      </c>
      <c r="J93" s="35">
        <f t="shared" si="3"/>
        <v>358355705.39999998</v>
      </c>
      <c r="K93" s="298"/>
    </row>
    <row r="94" spans="1:11" ht="18">
      <c r="A94" s="293"/>
      <c r="B94" s="297"/>
      <c r="C94" s="297">
        <v>300</v>
      </c>
      <c r="D94" s="35">
        <v>1105000</v>
      </c>
      <c r="E94" s="35"/>
      <c r="F94" s="35">
        <f t="shared" si="2"/>
        <v>1105000</v>
      </c>
      <c r="G94" s="35"/>
      <c r="H94" s="35"/>
      <c r="I94" s="35"/>
      <c r="J94" s="35">
        <f t="shared" si="3"/>
        <v>1105000</v>
      </c>
      <c r="K94" s="298"/>
    </row>
    <row r="95" spans="1:11" ht="18">
      <c r="A95" s="293"/>
      <c r="B95" s="297"/>
      <c r="C95" s="297" t="s">
        <v>679</v>
      </c>
      <c r="D95" s="35"/>
      <c r="E95" s="35"/>
      <c r="F95" s="35">
        <f t="shared" si="2"/>
        <v>0</v>
      </c>
      <c r="G95" s="35"/>
      <c r="H95" s="35"/>
      <c r="I95" s="35"/>
      <c r="J95" s="35">
        <f t="shared" si="3"/>
        <v>0</v>
      </c>
      <c r="K95" s="298"/>
    </row>
    <row r="96" spans="1:11" ht="18">
      <c r="A96" s="293"/>
      <c r="B96" s="297"/>
      <c r="C96" s="297" t="s">
        <v>5</v>
      </c>
      <c r="D96" s="35">
        <v>380007624.80999994</v>
      </c>
      <c r="E96" s="35">
        <v>0</v>
      </c>
      <c r="F96" s="35">
        <f t="shared" si="2"/>
        <v>380007624.80999994</v>
      </c>
      <c r="G96" s="35">
        <v>0</v>
      </c>
      <c r="H96" s="35">
        <v>16152734.08</v>
      </c>
      <c r="I96" s="35">
        <v>4394185.33</v>
      </c>
      <c r="J96" s="35">
        <f t="shared" si="3"/>
        <v>359460705.39999998</v>
      </c>
      <c r="K96" s="298"/>
    </row>
    <row r="97" spans="1:11" ht="18">
      <c r="A97" s="293" t="s">
        <v>625</v>
      </c>
      <c r="B97" s="297" t="s">
        <v>626</v>
      </c>
      <c r="C97" s="297"/>
      <c r="D97" s="35">
        <v>0</v>
      </c>
      <c r="E97" s="35"/>
      <c r="F97" s="35">
        <f t="shared" si="2"/>
        <v>0</v>
      </c>
      <c r="G97" s="35"/>
      <c r="H97" s="35"/>
      <c r="I97" s="35">
        <v>0</v>
      </c>
      <c r="J97" s="35">
        <f t="shared" si="3"/>
        <v>0</v>
      </c>
      <c r="K97" s="298"/>
    </row>
    <row r="98" spans="1:11" ht="18">
      <c r="A98" s="293"/>
      <c r="B98" s="297"/>
      <c r="C98" s="297">
        <v>100</v>
      </c>
      <c r="D98" s="35">
        <v>0</v>
      </c>
      <c r="E98" s="35"/>
      <c r="F98" s="35">
        <f t="shared" si="2"/>
        <v>0</v>
      </c>
      <c r="G98" s="35">
        <v>0</v>
      </c>
      <c r="H98" s="35"/>
      <c r="I98" s="35">
        <v>0</v>
      </c>
      <c r="J98" s="35">
        <f t="shared" si="3"/>
        <v>0</v>
      </c>
      <c r="K98" s="298"/>
    </row>
    <row r="99" spans="1:11" ht="18">
      <c r="A99" s="293"/>
      <c r="B99" s="297"/>
      <c r="C99" s="297">
        <v>200</v>
      </c>
      <c r="D99" s="35">
        <v>2699023.2099999934</v>
      </c>
      <c r="E99" s="35"/>
      <c r="F99" s="35">
        <f t="shared" si="2"/>
        <v>2699023.2099999934</v>
      </c>
      <c r="G99" s="35">
        <v>0</v>
      </c>
      <c r="H99" s="35"/>
      <c r="I99" s="300">
        <v>2381125.02</v>
      </c>
      <c r="J99" s="35">
        <f t="shared" si="3"/>
        <v>317898.18999999342</v>
      </c>
      <c r="K99" s="298"/>
    </row>
    <row r="100" spans="1:11" ht="18">
      <c r="A100" s="293"/>
      <c r="B100" s="297"/>
      <c r="C100" s="297">
        <v>300</v>
      </c>
      <c r="D100" s="35"/>
      <c r="E100" s="35"/>
      <c r="F100" s="35">
        <f t="shared" si="2"/>
        <v>0</v>
      </c>
      <c r="G100" s="35"/>
      <c r="H100" s="35"/>
      <c r="I100" s="35"/>
      <c r="J100" s="35">
        <f t="shared" si="3"/>
        <v>0</v>
      </c>
      <c r="K100" s="298"/>
    </row>
    <row r="101" spans="1:11" ht="18">
      <c r="A101" s="293"/>
      <c r="B101" s="297"/>
      <c r="C101" s="297" t="s">
        <v>679</v>
      </c>
      <c r="D101" s="35"/>
      <c r="E101" s="35"/>
      <c r="F101" s="35">
        <f t="shared" si="2"/>
        <v>0</v>
      </c>
      <c r="G101" s="35"/>
      <c r="H101" s="35"/>
      <c r="I101" s="35"/>
      <c r="J101" s="35">
        <f t="shared" si="3"/>
        <v>0</v>
      </c>
      <c r="K101" s="298"/>
    </row>
    <row r="102" spans="1:11" ht="18">
      <c r="A102" s="293"/>
      <c r="B102" s="297"/>
      <c r="C102" s="297" t="s">
        <v>5</v>
      </c>
      <c r="D102" s="35">
        <v>2699023.2099999934</v>
      </c>
      <c r="E102" s="35">
        <v>0</v>
      </c>
      <c r="F102" s="35">
        <f t="shared" si="2"/>
        <v>2699023.2099999934</v>
      </c>
      <c r="G102" s="35">
        <v>0</v>
      </c>
      <c r="H102" s="35">
        <v>0</v>
      </c>
      <c r="I102" s="35">
        <v>2381125.02</v>
      </c>
      <c r="J102" s="35">
        <f t="shared" si="3"/>
        <v>317898.18999999342</v>
      </c>
      <c r="K102" s="298"/>
    </row>
    <row r="103" spans="1:11" ht="33.75">
      <c r="A103" s="293" t="s">
        <v>627</v>
      </c>
      <c r="B103" s="299" t="s">
        <v>628</v>
      </c>
      <c r="C103" s="297"/>
      <c r="D103" s="35">
        <v>0</v>
      </c>
      <c r="E103" s="35"/>
      <c r="F103" s="35">
        <f t="shared" si="2"/>
        <v>0</v>
      </c>
      <c r="G103" s="35">
        <v>0</v>
      </c>
      <c r="H103" s="35"/>
      <c r="I103" s="35">
        <v>0</v>
      </c>
      <c r="J103" s="35">
        <f t="shared" si="3"/>
        <v>0</v>
      </c>
      <c r="K103" s="298"/>
    </row>
    <row r="104" spans="1:11" ht="18">
      <c r="A104" s="293"/>
      <c r="B104" s="297"/>
      <c r="C104" s="297">
        <v>100</v>
      </c>
      <c r="D104" s="35">
        <v>0</v>
      </c>
      <c r="E104" s="35"/>
      <c r="F104" s="35">
        <f t="shared" si="2"/>
        <v>0</v>
      </c>
      <c r="G104" s="35">
        <v>0</v>
      </c>
      <c r="H104" s="35"/>
      <c r="I104" s="35">
        <v>0</v>
      </c>
      <c r="J104" s="35">
        <f t="shared" si="3"/>
        <v>0</v>
      </c>
      <c r="K104" s="298"/>
    </row>
    <row r="105" spans="1:11" ht="18">
      <c r="A105" s="293"/>
      <c r="B105" s="297"/>
      <c r="C105" s="297">
        <v>200</v>
      </c>
      <c r="D105" s="35">
        <v>4055203.5599999875</v>
      </c>
      <c r="E105" s="35"/>
      <c r="F105" s="35">
        <f t="shared" si="2"/>
        <v>4055203.5599999875</v>
      </c>
      <c r="G105" s="35">
        <v>0</v>
      </c>
      <c r="H105" s="35">
        <v>1200000</v>
      </c>
      <c r="I105" s="300">
        <v>2534445.67</v>
      </c>
      <c r="J105" s="35">
        <f t="shared" si="3"/>
        <v>320757.88999998756</v>
      </c>
      <c r="K105" s="298"/>
    </row>
    <row r="106" spans="1:11" ht="18">
      <c r="A106" s="293"/>
      <c r="B106" s="297"/>
      <c r="C106" s="297">
        <v>300</v>
      </c>
      <c r="D106" s="35"/>
      <c r="E106" s="35"/>
      <c r="F106" s="35">
        <f t="shared" si="2"/>
        <v>0</v>
      </c>
      <c r="G106" s="35"/>
      <c r="H106" s="35"/>
      <c r="I106" s="35"/>
      <c r="J106" s="35">
        <f t="shared" si="3"/>
        <v>0</v>
      </c>
      <c r="K106" s="298"/>
    </row>
    <row r="107" spans="1:11" ht="18">
      <c r="A107" s="293"/>
      <c r="B107" s="297"/>
      <c r="C107" s="297" t="s">
        <v>679</v>
      </c>
      <c r="D107" s="35"/>
      <c r="E107" s="35"/>
      <c r="F107" s="35">
        <f t="shared" si="2"/>
        <v>0</v>
      </c>
      <c r="G107" s="35"/>
      <c r="H107" s="35"/>
      <c r="I107" s="35"/>
      <c r="J107" s="35">
        <f t="shared" si="3"/>
        <v>0</v>
      </c>
      <c r="K107" s="298"/>
    </row>
    <row r="108" spans="1:11" ht="18">
      <c r="A108" s="293"/>
      <c r="B108" s="297"/>
      <c r="C108" s="297" t="s">
        <v>5</v>
      </c>
      <c r="D108" s="35">
        <v>4055203.5599999875</v>
      </c>
      <c r="E108" s="35">
        <v>0</v>
      </c>
      <c r="F108" s="35">
        <f t="shared" si="2"/>
        <v>4055203.5599999875</v>
      </c>
      <c r="G108" s="35">
        <v>0</v>
      </c>
      <c r="H108" s="35">
        <v>1200000</v>
      </c>
      <c r="I108" s="35">
        <v>2534445.67</v>
      </c>
      <c r="J108" s="35">
        <f t="shared" si="3"/>
        <v>320757.88999998756</v>
      </c>
      <c r="K108" s="298"/>
    </row>
    <row r="109" spans="1:11" ht="22.5">
      <c r="A109" s="293" t="s">
        <v>629</v>
      </c>
      <c r="B109" s="299" t="s">
        <v>630</v>
      </c>
      <c r="C109" s="297"/>
      <c r="D109" s="35">
        <v>0</v>
      </c>
      <c r="E109" s="35"/>
      <c r="F109" s="35">
        <f t="shared" si="2"/>
        <v>0</v>
      </c>
      <c r="G109" s="35"/>
      <c r="H109" s="35"/>
      <c r="I109" s="35">
        <v>0</v>
      </c>
      <c r="J109" s="35">
        <f t="shared" si="3"/>
        <v>0</v>
      </c>
      <c r="K109" s="298"/>
    </row>
    <row r="110" spans="1:11" ht="18">
      <c r="A110" s="293"/>
      <c r="B110" s="297"/>
      <c r="C110" s="297">
        <v>100</v>
      </c>
      <c r="D110" s="35">
        <v>0</v>
      </c>
      <c r="E110" s="35"/>
      <c r="F110" s="35">
        <f t="shared" si="2"/>
        <v>0</v>
      </c>
      <c r="G110" s="35">
        <v>0</v>
      </c>
      <c r="H110" s="35"/>
      <c r="I110" s="35">
        <v>0</v>
      </c>
      <c r="J110" s="35">
        <f t="shared" si="3"/>
        <v>0</v>
      </c>
      <c r="K110" s="298"/>
    </row>
    <row r="111" spans="1:11" ht="18">
      <c r="A111" s="293"/>
      <c r="B111" s="297"/>
      <c r="C111" s="297">
        <v>200</v>
      </c>
      <c r="D111" s="35">
        <v>185189467.05000001</v>
      </c>
      <c r="E111" s="35"/>
      <c r="F111" s="35">
        <f t="shared" si="2"/>
        <v>185189467.05000001</v>
      </c>
      <c r="G111" s="35">
        <v>0</v>
      </c>
      <c r="H111" s="35"/>
      <c r="I111" s="300">
        <v>1881282.0699999998</v>
      </c>
      <c r="J111" s="35">
        <f t="shared" si="3"/>
        <v>183308184.98000002</v>
      </c>
      <c r="K111" s="298"/>
    </row>
    <row r="112" spans="1:11" ht="18">
      <c r="A112" s="293"/>
      <c r="B112" s="297"/>
      <c r="C112" s="297">
        <v>300</v>
      </c>
      <c r="D112" s="35"/>
      <c r="E112" s="35"/>
      <c r="F112" s="35">
        <f t="shared" si="2"/>
        <v>0</v>
      </c>
      <c r="G112" s="35"/>
      <c r="H112" s="35"/>
      <c r="I112" s="35"/>
      <c r="J112" s="35">
        <f t="shared" si="3"/>
        <v>0</v>
      </c>
      <c r="K112" s="298"/>
    </row>
    <row r="113" spans="1:11" ht="18">
      <c r="A113" s="293"/>
      <c r="B113" s="297"/>
      <c r="C113" s="297" t="s">
        <v>679</v>
      </c>
      <c r="D113" s="35"/>
      <c r="E113" s="35"/>
      <c r="F113" s="35">
        <f t="shared" si="2"/>
        <v>0</v>
      </c>
      <c r="G113" s="35"/>
      <c r="H113" s="35"/>
      <c r="I113" s="35"/>
      <c r="J113" s="35">
        <f t="shared" si="3"/>
        <v>0</v>
      </c>
      <c r="K113" s="298"/>
    </row>
    <row r="114" spans="1:11" ht="18">
      <c r="A114" s="293"/>
      <c r="B114" s="297"/>
      <c r="C114" s="297" t="s">
        <v>5</v>
      </c>
      <c r="D114" s="35">
        <v>185189467.05000001</v>
      </c>
      <c r="E114" s="35">
        <v>0</v>
      </c>
      <c r="F114" s="35">
        <f t="shared" si="2"/>
        <v>185189467.05000001</v>
      </c>
      <c r="G114" s="35">
        <v>0</v>
      </c>
      <c r="H114" s="35">
        <v>0</v>
      </c>
      <c r="I114" s="35">
        <v>1881282.0699999998</v>
      </c>
      <c r="J114" s="35">
        <f t="shared" si="3"/>
        <v>183308184.98000002</v>
      </c>
      <c r="K114" s="298"/>
    </row>
    <row r="115" spans="1:11" ht="18">
      <c r="A115" s="293" t="s">
        <v>631</v>
      </c>
      <c r="B115" s="297" t="s">
        <v>632</v>
      </c>
      <c r="C115" s="297"/>
      <c r="D115" s="35"/>
      <c r="E115" s="35"/>
      <c r="F115" s="35">
        <f t="shared" si="2"/>
        <v>0</v>
      </c>
      <c r="G115" s="35"/>
      <c r="H115" s="35"/>
      <c r="I115" s="35">
        <v>0</v>
      </c>
      <c r="J115" s="35">
        <f t="shared" si="3"/>
        <v>0</v>
      </c>
      <c r="K115" s="298"/>
    </row>
    <row r="116" spans="1:11" ht="18">
      <c r="A116" s="293"/>
      <c r="B116" s="297"/>
      <c r="C116" s="297">
        <v>100</v>
      </c>
      <c r="D116" s="35">
        <v>0</v>
      </c>
      <c r="E116" s="35"/>
      <c r="F116" s="35">
        <f t="shared" si="2"/>
        <v>0</v>
      </c>
      <c r="G116" s="35">
        <v>0</v>
      </c>
      <c r="H116" s="35"/>
      <c r="I116" s="35">
        <v>0</v>
      </c>
      <c r="J116" s="35">
        <f t="shared" si="3"/>
        <v>0</v>
      </c>
      <c r="K116" s="298"/>
    </row>
    <row r="117" spans="1:11" ht="18">
      <c r="A117" s="293"/>
      <c r="B117" s="297"/>
      <c r="C117" s="297">
        <v>200</v>
      </c>
      <c r="D117" s="35">
        <v>3175976.5900000036</v>
      </c>
      <c r="E117" s="35"/>
      <c r="F117" s="35">
        <f t="shared" si="2"/>
        <v>3175976.5900000036</v>
      </c>
      <c r="G117" s="35">
        <v>0</v>
      </c>
      <c r="H117" s="35"/>
      <c r="I117" s="300">
        <v>27747.96</v>
      </c>
      <c r="J117" s="35">
        <f t="shared" si="3"/>
        <v>3148228.6300000036</v>
      </c>
      <c r="K117" s="298"/>
    </row>
    <row r="118" spans="1:11" ht="18">
      <c r="A118" s="293"/>
      <c r="B118" s="297"/>
      <c r="C118" s="297">
        <v>300</v>
      </c>
      <c r="D118" s="35"/>
      <c r="E118" s="35"/>
      <c r="F118" s="35">
        <f t="shared" si="2"/>
        <v>0</v>
      </c>
      <c r="G118" s="35"/>
      <c r="H118" s="35"/>
      <c r="I118" s="35"/>
      <c r="J118" s="35">
        <f t="shared" si="3"/>
        <v>0</v>
      </c>
      <c r="K118" s="298"/>
    </row>
    <row r="119" spans="1:11" ht="18">
      <c r="A119" s="293"/>
      <c r="B119" s="297"/>
      <c r="C119" s="297" t="s">
        <v>679</v>
      </c>
      <c r="D119" s="35"/>
      <c r="E119" s="35"/>
      <c r="F119" s="35">
        <f t="shared" si="2"/>
        <v>0</v>
      </c>
      <c r="G119" s="35"/>
      <c r="H119" s="35"/>
      <c r="I119" s="35"/>
      <c r="J119" s="35">
        <f t="shared" si="3"/>
        <v>0</v>
      </c>
      <c r="K119" s="298"/>
    </row>
    <row r="120" spans="1:11" ht="18">
      <c r="A120" s="293"/>
      <c r="B120" s="297"/>
      <c r="C120" s="297" t="s">
        <v>5</v>
      </c>
      <c r="D120" s="35">
        <v>3175976.5900000036</v>
      </c>
      <c r="E120" s="35">
        <v>0</v>
      </c>
      <c r="F120" s="35">
        <f t="shared" si="2"/>
        <v>3175976.5900000036</v>
      </c>
      <c r="G120" s="35">
        <v>0</v>
      </c>
      <c r="H120" s="35">
        <v>0</v>
      </c>
      <c r="I120" s="35">
        <v>27747.96</v>
      </c>
      <c r="J120" s="35">
        <f t="shared" si="3"/>
        <v>3148228.6300000036</v>
      </c>
      <c r="K120" s="298"/>
    </row>
    <row r="121" spans="1:11" ht="18">
      <c r="A121" s="293" t="s">
        <v>633</v>
      </c>
      <c r="B121" s="297" t="s">
        <v>634</v>
      </c>
      <c r="C121" s="297"/>
      <c r="D121" s="35"/>
      <c r="E121" s="35"/>
      <c r="F121" s="35">
        <f t="shared" si="2"/>
        <v>0</v>
      </c>
      <c r="G121" s="35"/>
      <c r="H121" s="35"/>
      <c r="I121" s="35">
        <v>0</v>
      </c>
      <c r="J121" s="35">
        <f t="shared" si="3"/>
        <v>0</v>
      </c>
      <c r="K121" s="298"/>
    </row>
    <row r="122" spans="1:11" ht="18">
      <c r="A122" s="293"/>
      <c r="B122" s="297"/>
      <c r="C122" s="297">
        <v>100</v>
      </c>
      <c r="D122" s="35">
        <v>0</v>
      </c>
      <c r="E122" s="35"/>
      <c r="F122" s="35">
        <f t="shared" si="2"/>
        <v>0</v>
      </c>
      <c r="G122" s="35">
        <v>0</v>
      </c>
      <c r="H122" s="35"/>
      <c r="I122" s="35">
        <v>0</v>
      </c>
      <c r="J122" s="35">
        <f t="shared" si="3"/>
        <v>0</v>
      </c>
      <c r="K122" s="298"/>
    </row>
    <row r="123" spans="1:11" ht="18">
      <c r="A123" s="293"/>
      <c r="B123" s="297"/>
      <c r="C123" s="297">
        <v>200</v>
      </c>
      <c r="D123" s="35">
        <v>726406381.47000003</v>
      </c>
      <c r="E123" s="35"/>
      <c r="F123" s="35">
        <f t="shared" si="2"/>
        <v>726406381.47000003</v>
      </c>
      <c r="G123" s="35">
        <v>0</v>
      </c>
      <c r="H123" s="35"/>
      <c r="I123" s="300">
        <v>1484755.55</v>
      </c>
      <c r="J123" s="35">
        <f t="shared" si="3"/>
        <v>724921625.92000008</v>
      </c>
      <c r="K123" s="298"/>
    </row>
    <row r="124" spans="1:11" ht="18">
      <c r="A124" s="293"/>
      <c r="B124" s="297"/>
      <c r="C124" s="297">
        <v>300</v>
      </c>
      <c r="D124" s="35"/>
      <c r="E124" s="35"/>
      <c r="F124" s="35">
        <f t="shared" si="2"/>
        <v>0</v>
      </c>
      <c r="G124" s="35"/>
      <c r="H124" s="35"/>
      <c r="I124" s="35"/>
      <c r="J124" s="35">
        <f t="shared" si="3"/>
        <v>0</v>
      </c>
      <c r="K124" s="298"/>
    </row>
    <row r="125" spans="1:11" ht="18">
      <c r="A125" s="293"/>
      <c r="B125" s="297"/>
      <c r="C125" s="297" t="s">
        <v>679</v>
      </c>
      <c r="D125" s="35"/>
      <c r="E125" s="35"/>
      <c r="F125" s="35">
        <f t="shared" si="2"/>
        <v>0</v>
      </c>
      <c r="G125" s="35"/>
      <c r="H125" s="35"/>
      <c r="I125" s="35"/>
      <c r="J125" s="35">
        <f t="shared" si="3"/>
        <v>0</v>
      </c>
      <c r="K125" s="298"/>
    </row>
    <row r="126" spans="1:11" ht="18">
      <c r="A126" s="293"/>
      <c r="B126" s="297"/>
      <c r="C126" s="297" t="s">
        <v>5</v>
      </c>
      <c r="D126" s="35">
        <v>726406381.47000003</v>
      </c>
      <c r="E126" s="35">
        <v>0</v>
      </c>
      <c r="F126" s="35">
        <f t="shared" si="2"/>
        <v>726406381.47000003</v>
      </c>
      <c r="G126" s="35">
        <v>0</v>
      </c>
      <c r="H126" s="35">
        <v>0</v>
      </c>
      <c r="I126" s="35">
        <v>1484755.55</v>
      </c>
      <c r="J126" s="35">
        <f t="shared" si="3"/>
        <v>724921625.92000008</v>
      </c>
      <c r="K126" s="298"/>
    </row>
    <row r="127" spans="1:11" ht="18">
      <c r="A127" s="293"/>
      <c r="B127" s="306" t="s">
        <v>636</v>
      </c>
      <c r="C127" s="297"/>
      <c r="D127" s="35"/>
      <c r="E127" s="35"/>
      <c r="F127" s="35">
        <f t="shared" si="2"/>
        <v>0</v>
      </c>
      <c r="G127" s="35"/>
      <c r="H127" s="35"/>
      <c r="I127" s="35"/>
      <c r="J127" s="35">
        <f t="shared" si="3"/>
        <v>0</v>
      </c>
      <c r="K127" s="298"/>
    </row>
    <row r="128" spans="1:11" ht="18">
      <c r="A128" s="293"/>
      <c r="B128" s="297"/>
      <c r="C128" s="297">
        <v>100</v>
      </c>
      <c r="D128" s="35">
        <v>0</v>
      </c>
      <c r="E128" s="35"/>
      <c r="F128" s="35">
        <f t="shared" si="2"/>
        <v>0</v>
      </c>
      <c r="G128" s="35">
        <v>0</v>
      </c>
      <c r="H128" s="35"/>
      <c r="I128" s="35">
        <v>0</v>
      </c>
      <c r="J128" s="35">
        <f t="shared" si="3"/>
        <v>0</v>
      </c>
      <c r="K128" s="298"/>
    </row>
    <row r="129" spans="1:11" ht="18">
      <c r="A129" s="293"/>
      <c r="B129" s="297"/>
      <c r="C129" s="297">
        <v>200</v>
      </c>
      <c r="D129" s="35">
        <v>235082748.7700001</v>
      </c>
      <c r="E129" s="35">
        <v>-6500000</v>
      </c>
      <c r="F129" s="35">
        <f t="shared" si="2"/>
        <v>228582748.7700001</v>
      </c>
      <c r="G129" s="35">
        <v>0</v>
      </c>
      <c r="H129" s="35"/>
      <c r="I129" s="300">
        <v>5883147.1299999999</v>
      </c>
      <c r="J129" s="35">
        <f t="shared" si="3"/>
        <v>222699601.6400001</v>
      </c>
      <c r="K129" s="298"/>
    </row>
    <row r="130" spans="1:11" ht="18">
      <c r="A130" s="293"/>
      <c r="B130" s="297"/>
      <c r="C130" s="297">
        <v>300</v>
      </c>
      <c r="D130" s="35"/>
      <c r="E130" s="35">
        <v>6500000</v>
      </c>
      <c r="F130" s="35">
        <f t="shared" si="2"/>
        <v>6500000</v>
      </c>
      <c r="G130" s="35"/>
      <c r="H130" s="35"/>
      <c r="I130" s="300">
        <v>6446541.6399999997</v>
      </c>
      <c r="J130" s="35">
        <f t="shared" si="3"/>
        <v>53458.360000000335</v>
      </c>
      <c r="K130" s="298"/>
    </row>
    <row r="131" spans="1:11" ht="18">
      <c r="A131" s="293"/>
      <c r="B131" s="297"/>
      <c r="C131" s="297" t="s">
        <v>679</v>
      </c>
      <c r="D131" s="35"/>
      <c r="E131" s="35"/>
      <c r="F131" s="35">
        <f t="shared" si="2"/>
        <v>0</v>
      </c>
      <c r="G131" s="35"/>
      <c r="H131" s="35"/>
      <c r="I131" s="35"/>
      <c r="J131" s="35">
        <f t="shared" si="3"/>
        <v>0</v>
      </c>
      <c r="K131" s="298"/>
    </row>
    <row r="132" spans="1:11" ht="18">
      <c r="A132" s="293"/>
      <c r="B132" s="297"/>
      <c r="C132" s="297" t="s">
        <v>5</v>
      </c>
      <c r="D132" s="35">
        <v>235082748.7700001</v>
      </c>
      <c r="E132" s="35">
        <v>0</v>
      </c>
      <c r="F132" s="35">
        <f t="shared" si="2"/>
        <v>235082748.7700001</v>
      </c>
      <c r="G132" s="35">
        <v>0</v>
      </c>
      <c r="H132" s="35">
        <v>0</v>
      </c>
      <c r="I132" s="35">
        <v>12329688.77</v>
      </c>
      <c r="J132" s="35">
        <f t="shared" si="3"/>
        <v>222753060.00000009</v>
      </c>
      <c r="K132" s="298"/>
    </row>
    <row r="133" spans="1:11" ht="33.75">
      <c r="A133" s="293" t="s">
        <v>635</v>
      </c>
      <c r="B133" s="299" t="s">
        <v>638</v>
      </c>
      <c r="C133" s="297"/>
      <c r="D133" s="35">
        <v>0</v>
      </c>
      <c r="E133" s="35"/>
      <c r="F133" s="35">
        <f t="shared" si="2"/>
        <v>0</v>
      </c>
      <c r="G133" s="35"/>
      <c r="H133" s="35"/>
      <c r="I133" s="35">
        <v>0</v>
      </c>
      <c r="J133" s="35">
        <f t="shared" si="3"/>
        <v>0</v>
      </c>
      <c r="K133" s="298"/>
    </row>
    <row r="134" spans="1:11" ht="18">
      <c r="A134" s="293"/>
      <c r="B134" s="297"/>
      <c r="C134" s="297">
        <v>100</v>
      </c>
      <c r="D134" s="35">
        <v>0</v>
      </c>
      <c r="E134" s="35"/>
      <c r="F134" s="35">
        <f t="shared" si="2"/>
        <v>0</v>
      </c>
      <c r="G134" s="35">
        <v>0</v>
      </c>
      <c r="H134" s="35"/>
      <c r="I134" s="35">
        <v>0</v>
      </c>
      <c r="J134" s="35">
        <f t="shared" si="3"/>
        <v>0</v>
      </c>
      <c r="K134" s="298"/>
    </row>
    <row r="135" spans="1:11" ht="18">
      <c r="A135" s="293"/>
      <c r="B135" s="297"/>
      <c r="C135" s="297">
        <v>200</v>
      </c>
      <c r="D135" s="35">
        <v>7204749.3299999833</v>
      </c>
      <c r="E135" s="35"/>
      <c r="F135" s="35">
        <f t="shared" si="2"/>
        <v>7204749.3299999833</v>
      </c>
      <c r="G135" s="35">
        <v>0</v>
      </c>
      <c r="H135" s="35"/>
      <c r="I135" s="300">
        <v>494300.81</v>
      </c>
      <c r="J135" s="35">
        <f t="shared" si="3"/>
        <v>6710448.5199999837</v>
      </c>
      <c r="K135" s="298"/>
    </row>
    <row r="136" spans="1:11" ht="18">
      <c r="A136" s="293"/>
      <c r="B136" s="297"/>
      <c r="C136" s="297">
        <v>300</v>
      </c>
      <c r="D136" s="35"/>
      <c r="E136" s="35"/>
      <c r="F136" s="35">
        <f t="shared" si="2"/>
        <v>0</v>
      </c>
      <c r="G136" s="35"/>
      <c r="H136" s="35"/>
      <c r="I136" s="35"/>
      <c r="J136" s="35">
        <f t="shared" si="3"/>
        <v>0</v>
      </c>
      <c r="K136" s="298"/>
    </row>
    <row r="137" spans="1:11" ht="18">
      <c r="A137" s="293"/>
      <c r="B137" s="297"/>
      <c r="C137" s="297" t="s">
        <v>679</v>
      </c>
      <c r="D137" s="35"/>
      <c r="E137" s="35"/>
      <c r="F137" s="35">
        <f t="shared" si="2"/>
        <v>0</v>
      </c>
      <c r="G137" s="35"/>
      <c r="H137" s="35"/>
      <c r="I137" s="35"/>
      <c r="J137" s="35">
        <f t="shared" si="3"/>
        <v>0</v>
      </c>
      <c r="K137" s="298"/>
    </row>
    <row r="138" spans="1:11" ht="18">
      <c r="A138" s="293"/>
      <c r="B138" s="297"/>
      <c r="C138" s="297" t="s">
        <v>5</v>
      </c>
      <c r="D138" s="35">
        <v>7204749.3299999833</v>
      </c>
      <c r="E138" s="35">
        <v>0</v>
      </c>
      <c r="F138" s="35">
        <f t="shared" si="2"/>
        <v>7204749.3299999833</v>
      </c>
      <c r="G138" s="35">
        <v>0</v>
      </c>
      <c r="H138" s="35">
        <v>0</v>
      </c>
      <c r="I138" s="35">
        <v>494300.81</v>
      </c>
      <c r="J138" s="35">
        <f t="shared" si="3"/>
        <v>6710448.5199999837</v>
      </c>
      <c r="K138" s="298"/>
    </row>
    <row r="139" spans="1:11" ht="22.5">
      <c r="A139" s="293" t="s">
        <v>637</v>
      </c>
      <c r="B139" s="299" t="s">
        <v>640</v>
      </c>
      <c r="C139" s="297"/>
      <c r="D139" s="35">
        <v>0</v>
      </c>
      <c r="E139" s="35"/>
      <c r="F139" s="35">
        <f t="shared" si="2"/>
        <v>0</v>
      </c>
      <c r="G139" s="35"/>
      <c r="H139" s="35"/>
      <c r="I139" s="35">
        <v>0</v>
      </c>
      <c r="J139" s="35">
        <f t="shared" si="3"/>
        <v>0</v>
      </c>
      <c r="K139" s="298"/>
    </row>
    <row r="140" spans="1:11" ht="18">
      <c r="A140" s="293"/>
      <c r="B140" s="297"/>
      <c r="C140" s="297">
        <v>100</v>
      </c>
      <c r="D140" s="35">
        <v>0</v>
      </c>
      <c r="E140" s="35"/>
      <c r="F140" s="35">
        <f t="shared" si="2"/>
        <v>0</v>
      </c>
      <c r="G140" s="35">
        <v>0</v>
      </c>
      <c r="H140" s="35"/>
      <c r="I140" s="35">
        <v>0</v>
      </c>
      <c r="J140" s="35">
        <f t="shared" si="3"/>
        <v>0</v>
      </c>
      <c r="K140" s="298"/>
    </row>
    <row r="141" spans="1:11" ht="18">
      <c r="A141" s="293"/>
      <c r="B141" s="297"/>
      <c r="C141" s="297">
        <v>200</v>
      </c>
      <c r="D141" s="35">
        <v>1889928.379999999</v>
      </c>
      <c r="E141" s="35"/>
      <c r="F141" s="35">
        <f t="shared" si="2"/>
        <v>1889928.379999999</v>
      </c>
      <c r="G141" s="35">
        <v>0</v>
      </c>
      <c r="H141" s="35"/>
      <c r="I141" s="300">
        <v>313713.39</v>
      </c>
      <c r="J141" s="35">
        <f t="shared" si="3"/>
        <v>1576214.9899999988</v>
      </c>
      <c r="K141" s="298"/>
    </row>
    <row r="142" spans="1:11" ht="18">
      <c r="A142" s="293"/>
      <c r="B142" s="297"/>
      <c r="C142" s="297">
        <v>300</v>
      </c>
      <c r="D142" s="35"/>
      <c r="E142" s="35"/>
      <c r="F142" s="35">
        <f t="shared" si="2"/>
        <v>0</v>
      </c>
      <c r="G142" s="35"/>
      <c r="H142" s="35"/>
      <c r="I142" s="35"/>
      <c r="J142" s="35">
        <f t="shared" si="3"/>
        <v>0</v>
      </c>
      <c r="K142" s="298"/>
    </row>
    <row r="143" spans="1:11" ht="18">
      <c r="A143" s="293"/>
      <c r="B143" s="297"/>
      <c r="C143" s="297" t="s">
        <v>679</v>
      </c>
      <c r="D143" s="35"/>
      <c r="E143" s="35"/>
      <c r="F143" s="35">
        <f t="shared" ref="F143:F206" si="4">SUM(D143:E143)</f>
        <v>0</v>
      </c>
      <c r="G143" s="35"/>
      <c r="H143" s="35"/>
      <c r="I143" s="35"/>
      <c r="J143" s="35">
        <f t="shared" ref="J143:J206" si="5">+F143-H143-I143</f>
        <v>0</v>
      </c>
      <c r="K143" s="298"/>
    </row>
    <row r="144" spans="1:11" ht="18">
      <c r="A144" s="293"/>
      <c r="B144" s="297"/>
      <c r="C144" s="297" t="s">
        <v>5</v>
      </c>
      <c r="D144" s="35">
        <v>1889928.379999999</v>
      </c>
      <c r="E144" s="35">
        <v>0</v>
      </c>
      <c r="F144" s="35">
        <f t="shared" si="4"/>
        <v>1889928.379999999</v>
      </c>
      <c r="G144" s="35">
        <v>0</v>
      </c>
      <c r="H144" s="35">
        <v>0</v>
      </c>
      <c r="I144" s="35">
        <v>313713.39</v>
      </c>
      <c r="J144" s="35">
        <f t="shared" si="5"/>
        <v>1576214.9899999988</v>
      </c>
      <c r="K144" s="298"/>
    </row>
    <row r="145" spans="1:11" ht="18">
      <c r="A145" s="293" t="s">
        <v>698</v>
      </c>
      <c r="B145" s="297" t="s">
        <v>642</v>
      </c>
      <c r="C145" s="297"/>
      <c r="D145" s="35">
        <v>0</v>
      </c>
      <c r="E145" s="35"/>
      <c r="F145" s="35">
        <f t="shared" si="4"/>
        <v>0</v>
      </c>
      <c r="G145" s="35"/>
      <c r="H145" s="35"/>
      <c r="I145" s="35">
        <v>0</v>
      </c>
      <c r="J145" s="35">
        <f t="shared" si="5"/>
        <v>0</v>
      </c>
      <c r="K145" s="298"/>
    </row>
    <row r="146" spans="1:11" ht="18">
      <c r="A146" s="293"/>
      <c r="B146" s="297"/>
      <c r="C146" s="297">
        <v>100</v>
      </c>
      <c r="D146" s="35">
        <v>0</v>
      </c>
      <c r="E146" s="35"/>
      <c r="F146" s="35">
        <f t="shared" si="4"/>
        <v>0</v>
      </c>
      <c r="G146" s="35">
        <v>0</v>
      </c>
      <c r="H146" s="35"/>
      <c r="I146" s="35">
        <v>0</v>
      </c>
      <c r="J146" s="35">
        <f t="shared" si="5"/>
        <v>0</v>
      </c>
      <c r="K146" s="298"/>
    </row>
    <row r="147" spans="1:11" ht="18">
      <c r="A147" s="293"/>
      <c r="B147" s="297"/>
      <c r="C147" s="297">
        <v>200</v>
      </c>
      <c r="D147" s="35">
        <v>259717796.68999994</v>
      </c>
      <c r="E147" s="35"/>
      <c r="F147" s="35">
        <f t="shared" si="4"/>
        <v>259717796.68999994</v>
      </c>
      <c r="G147" s="35">
        <v>0</v>
      </c>
      <c r="H147" s="35"/>
      <c r="I147" s="300">
        <v>1003228.94</v>
      </c>
      <c r="J147" s="35">
        <f t="shared" si="5"/>
        <v>258714567.74999994</v>
      </c>
      <c r="K147" s="298"/>
    </row>
    <row r="148" spans="1:11" ht="18">
      <c r="A148" s="293"/>
      <c r="B148" s="297"/>
      <c r="C148" s="297">
        <v>300</v>
      </c>
      <c r="D148" s="35">
        <v>2500000</v>
      </c>
      <c r="E148" s="35"/>
      <c r="F148" s="35">
        <f t="shared" si="4"/>
        <v>2500000</v>
      </c>
      <c r="G148" s="35"/>
      <c r="H148" s="35"/>
      <c r="I148" s="35">
        <v>0</v>
      </c>
      <c r="J148" s="35">
        <f t="shared" si="5"/>
        <v>2500000</v>
      </c>
      <c r="K148" s="298"/>
    </row>
    <row r="149" spans="1:11" ht="18">
      <c r="A149" s="293"/>
      <c r="B149" s="297"/>
      <c r="C149" s="297" t="s">
        <v>679</v>
      </c>
      <c r="D149" s="35"/>
      <c r="E149" s="35"/>
      <c r="F149" s="35">
        <f t="shared" si="4"/>
        <v>0</v>
      </c>
      <c r="G149" s="35"/>
      <c r="H149" s="35"/>
      <c r="I149" s="35"/>
      <c r="J149" s="35">
        <f t="shared" si="5"/>
        <v>0</v>
      </c>
      <c r="K149" s="298"/>
    </row>
    <row r="150" spans="1:11" ht="18">
      <c r="A150" s="293"/>
      <c r="B150" s="297"/>
      <c r="C150" s="297" t="s">
        <v>5</v>
      </c>
      <c r="D150" s="35">
        <v>262217796.68999994</v>
      </c>
      <c r="E150" s="35">
        <v>0</v>
      </c>
      <c r="F150" s="35">
        <f t="shared" si="4"/>
        <v>262217796.68999994</v>
      </c>
      <c r="G150" s="35">
        <v>0</v>
      </c>
      <c r="H150" s="35">
        <v>0</v>
      </c>
      <c r="I150" s="35">
        <v>1003228.94</v>
      </c>
      <c r="J150" s="35">
        <f t="shared" si="5"/>
        <v>261214567.74999994</v>
      </c>
      <c r="K150" s="298"/>
    </row>
    <row r="151" spans="1:11" ht="18">
      <c r="A151" s="293" t="s">
        <v>699</v>
      </c>
      <c r="B151" s="297" t="s">
        <v>644</v>
      </c>
      <c r="C151" s="297"/>
      <c r="D151" s="35">
        <v>0</v>
      </c>
      <c r="E151" s="35"/>
      <c r="F151" s="35">
        <f t="shared" si="4"/>
        <v>0</v>
      </c>
      <c r="G151" s="35"/>
      <c r="H151" s="35"/>
      <c r="I151" s="35">
        <v>0</v>
      </c>
      <c r="J151" s="35">
        <f t="shared" si="5"/>
        <v>0</v>
      </c>
      <c r="K151" s="298"/>
    </row>
    <row r="152" spans="1:11" ht="18">
      <c r="A152" s="293"/>
      <c r="B152" s="297"/>
      <c r="C152" s="297">
        <v>100</v>
      </c>
      <c r="D152" s="35">
        <v>0</v>
      </c>
      <c r="E152" s="35"/>
      <c r="F152" s="35">
        <f t="shared" si="4"/>
        <v>0</v>
      </c>
      <c r="G152" s="35">
        <v>0</v>
      </c>
      <c r="H152" s="35"/>
      <c r="I152" s="35">
        <v>0</v>
      </c>
      <c r="J152" s="35">
        <f t="shared" si="5"/>
        <v>0</v>
      </c>
      <c r="K152" s="298"/>
    </row>
    <row r="153" spans="1:11" ht="18">
      <c r="A153" s="293"/>
      <c r="B153" s="297"/>
      <c r="C153" s="297">
        <v>200</v>
      </c>
      <c r="D153" s="35">
        <v>6479707.0900000036</v>
      </c>
      <c r="E153" s="35"/>
      <c r="F153" s="35">
        <f t="shared" si="4"/>
        <v>6479707.0900000036</v>
      </c>
      <c r="G153" s="35">
        <v>0</v>
      </c>
      <c r="H153" s="35">
        <v>1500000</v>
      </c>
      <c r="I153" s="300">
        <v>96604.90000000014</v>
      </c>
      <c r="J153" s="35">
        <f t="shared" si="5"/>
        <v>4883102.1900000032</v>
      </c>
      <c r="K153" s="298"/>
    </row>
    <row r="154" spans="1:11" ht="18">
      <c r="A154" s="293"/>
      <c r="B154" s="297"/>
      <c r="C154" s="297">
        <v>300</v>
      </c>
      <c r="D154" s="35"/>
      <c r="E154" s="35"/>
      <c r="F154" s="35">
        <f t="shared" si="4"/>
        <v>0</v>
      </c>
      <c r="G154" s="35"/>
      <c r="H154" s="35"/>
      <c r="I154" s="35"/>
      <c r="J154" s="35">
        <f t="shared" si="5"/>
        <v>0</v>
      </c>
      <c r="K154" s="298"/>
    </row>
    <row r="155" spans="1:11" ht="18">
      <c r="A155" s="293"/>
      <c r="B155" s="297"/>
      <c r="C155" s="297" t="s">
        <v>679</v>
      </c>
      <c r="D155" s="35"/>
      <c r="E155" s="35"/>
      <c r="F155" s="35">
        <f t="shared" si="4"/>
        <v>0</v>
      </c>
      <c r="G155" s="35"/>
      <c r="H155" s="35"/>
      <c r="I155" s="35"/>
      <c r="J155" s="35">
        <f t="shared" si="5"/>
        <v>0</v>
      </c>
      <c r="K155" s="298"/>
    </row>
    <row r="156" spans="1:11" ht="18">
      <c r="A156" s="293"/>
      <c r="B156" s="297"/>
      <c r="C156" s="297" t="s">
        <v>5</v>
      </c>
      <c r="D156" s="35">
        <v>6479707.0900000036</v>
      </c>
      <c r="E156" s="35">
        <v>0</v>
      </c>
      <c r="F156" s="35">
        <f t="shared" si="4"/>
        <v>6479707.0900000036</v>
      </c>
      <c r="G156" s="35">
        <v>0</v>
      </c>
      <c r="H156" s="35">
        <v>1500000</v>
      </c>
      <c r="I156" s="35">
        <v>96604.90000000014</v>
      </c>
      <c r="J156" s="35">
        <f t="shared" si="5"/>
        <v>4883102.1900000032</v>
      </c>
      <c r="K156" s="298"/>
    </row>
    <row r="157" spans="1:11" ht="18">
      <c r="A157" s="293" t="s">
        <v>645</v>
      </c>
      <c r="B157" s="297" t="s">
        <v>646</v>
      </c>
      <c r="C157" s="297"/>
      <c r="D157" s="35">
        <v>0</v>
      </c>
      <c r="E157" s="35"/>
      <c r="F157" s="35">
        <f t="shared" si="4"/>
        <v>0</v>
      </c>
      <c r="G157" s="35"/>
      <c r="H157" s="35"/>
      <c r="I157" s="35">
        <v>0</v>
      </c>
      <c r="J157" s="35">
        <f t="shared" si="5"/>
        <v>0</v>
      </c>
      <c r="K157" s="298"/>
    </row>
    <row r="158" spans="1:11" ht="18">
      <c r="A158" s="293"/>
      <c r="B158" s="297"/>
      <c r="C158" s="297">
        <v>100</v>
      </c>
      <c r="D158" s="35">
        <v>0</v>
      </c>
      <c r="E158" s="35"/>
      <c r="F158" s="35">
        <f t="shared" si="4"/>
        <v>0</v>
      </c>
      <c r="G158" s="35">
        <v>0</v>
      </c>
      <c r="H158" s="35"/>
      <c r="I158" s="35">
        <v>0</v>
      </c>
      <c r="J158" s="35">
        <f t="shared" si="5"/>
        <v>0</v>
      </c>
      <c r="K158" s="298"/>
    </row>
    <row r="159" spans="1:11" ht="18">
      <c r="A159" s="293"/>
      <c r="B159" s="297"/>
      <c r="C159" s="297">
        <v>200</v>
      </c>
      <c r="D159" s="35">
        <v>440998.89999999851</v>
      </c>
      <c r="E159" s="35"/>
      <c r="F159" s="35">
        <f t="shared" si="4"/>
        <v>440998.89999999851</v>
      </c>
      <c r="G159" s="35">
        <v>0</v>
      </c>
      <c r="H159" s="35"/>
      <c r="I159" s="300">
        <v>34454.75</v>
      </c>
      <c r="J159" s="35">
        <f t="shared" si="5"/>
        <v>406544.14999999851</v>
      </c>
      <c r="K159" s="298"/>
    </row>
    <row r="160" spans="1:11" ht="18">
      <c r="A160" s="293"/>
      <c r="B160" s="297"/>
      <c r="C160" s="297">
        <v>300</v>
      </c>
      <c r="D160" s="35"/>
      <c r="E160" s="35"/>
      <c r="F160" s="35">
        <f t="shared" si="4"/>
        <v>0</v>
      </c>
      <c r="G160" s="35"/>
      <c r="H160" s="35"/>
      <c r="I160" s="35"/>
      <c r="J160" s="35">
        <f t="shared" si="5"/>
        <v>0</v>
      </c>
      <c r="K160" s="298"/>
    </row>
    <row r="161" spans="1:11" ht="18">
      <c r="A161" s="293"/>
      <c r="B161" s="297"/>
      <c r="C161" s="297" t="s">
        <v>679</v>
      </c>
      <c r="D161" s="35"/>
      <c r="E161" s="35"/>
      <c r="F161" s="35">
        <f t="shared" si="4"/>
        <v>0</v>
      </c>
      <c r="G161" s="35"/>
      <c r="H161" s="35"/>
      <c r="I161" s="35"/>
      <c r="J161" s="35">
        <f t="shared" si="5"/>
        <v>0</v>
      </c>
      <c r="K161" s="298"/>
    </row>
    <row r="162" spans="1:11" ht="18">
      <c r="A162" s="293"/>
      <c r="B162" s="297"/>
      <c r="C162" s="297" t="s">
        <v>5</v>
      </c>
      <c r="D162" s="35">
        <v>440998.89999999851</v>
      </c>
      <c r="E162" s="35">
        <v>0</v>
      </c>
      <c r="F162" s="35">
        <f t="shared" si="4"/>
        <v>440998.89999999851</v>
      </c>
      <c r="G162" s="35">
        <v>0</v>
      </c>
      <c r="H162" s="35">
        <v>0</v>
      </c>
      <c r="I162" s="35">
        <v>34454.75</v>
      </c>
      <c r="J162" s="35">
        <f t="shared" si="5"/>
        <v>406544.14999999851</v>
      </c>
      <c r="K162" s="298"/>
    </row>
    <row r="163" spans="1:11" ht="18">
      <c r="A163" s="293" t="s">
        <v>647</v>
      </c>
      <c r="B163" s="297" t="s">
        <v>648</v>
      </c>
      <c r="C163" s="297"/>
      <c r="D163" s="35">
        <v>0</v>
      </c>
      <c r="E163" s="35"/>
      <c r="F163" s="35">
        <f t="shared" si="4"/>
        <v>0</v>
      </c>
      <c r="G163" s="35"/>
      <c r="H163" s="35"/>
      <c r="I163" s="35">
        <v>0</v>
      </c>
      <c r="J163" s="35">
        <f t="shared" si="5"/>
        <v>0</v>
      </c>
      <c r="K163" s="298"/>
    </row>
    <row r="164" spans="1:11" ht="18">
      <c r="A164" s="293"/>
      <c r="B164" s="297"/>
      <c r="C164" s="297">
        <v>100</v>
      </c>
      <c r="D164" s="35">
        <v>0</v>
      </c>
      <c r="E164" s="35"/>
      <c r="F164" s="35">
        <f t="shared" si="4"/>
        <v>0</v>
      </c>
      <c r="G164" s="35">
        <v>0</v>
      </c>
      <c r="H164" s="35"/>
      <c r="I164" s="35">
        <v>0</v>
      </c>
      <c r="J164" s="35">
        <f t="shared" si="5"/>
        <v>0</v>
      </c>
      <c r="K164" s="298"/>
    </row>
    <row r="165" spans="1:11" ht="18">
      <c r="A165" s="293"/>
      <c r="B165" s="297"/>
      <c r="C165" s="297">
        <v>200</v>
      </c>
      <c r="D165" s="35">
        <v>35366000.930000007</v>
      </c>
      <c r="E165" s="35"/>
      <c r="F165" s="35">
        <f t="shared" si="4"/>
        <v>35366000.930000007</v>
      </c>
      <c r="G165" s="35">
        <v>0</v>
      </c>
      <c r="H165" s="35"/>
      <c r="I165" s="300">
        <v>2959088.6</v>
      </c>
      <c r="J165" s="35">
        <f t="shared" si="5"/>
        <v>32406912.330000006</v>
      </c>
      <c r="K165" s="298"/>
    </row>
    <row r="166" spans="1:11" ht="18">
      <c r="A166" s="293"/>
      <c r="B166" s="297"/>
      <c r="C166" s="297">
        <v>300</v>
      </c>
      <c r="D166" s="35"/>
      <c r="E166" s="35"/>
      <c r="F166" s="35">
        <f t="shared" si="4"/>
        <v>0</v>
      </c>
      <c r="G166" s="35"/>
      <c r="H166" s="35"/>
      <c r="I166" s="35"/>
      <c r="J166" s="35">
        <f t="shared" si="5"/>
        <v>0</v>
      </c>
      <c r="K166" s="298"/>
    </row>
    <row r="167" spans="1:11" ht="18">
      <c r="A167" s="293"/>
      <c r="B167" s="297"/>
      <c r="C167" s="297" t="s">
        <v>679</v>
      </c>
      <c r="D167" s="35"/>
      <c r="E167" s="35"/>
      <c r="F167" s="35">
        <f t="shared" si="4"/>
        <v>0</v>
      </c>
      <c r="G167" s="35"/>
      <c r="H167" s="35"/>
      <c r="I167" s="35"/>
      <c r="J167" s="35">
        <f t="shared" si="5"/>
        <v>0</v>
      </c>
      <c r="K167" s="298"/>
    </row>
    <row r="168" spans="1:11" ht="18">
      <c r="A168" s="293"/>
      <c r="B168" s="297"/>
      <c r="C168" s="297" t="s">
        <v>5</v>
      </c>
      <c r="D168" s="35">
        <v>35366000.930000007</v>
      </c>
      <c r="E168" s="35">
        <v>0</v>
      </c>
      <c r="F168" s="35">
        <f t="shared" si="4"/>
        <v>35366000.930000007</v>
      </c>
      <c r="G168" s="35">
        <v>0</v>
      </c>
      <c r="H168" s="35">
        <v>0</v>
      </c>
      <c r="I168" s="35">
        <v>2959088.6</v>
      </c>
      <c r="J168" s="35">
        <f t="shared" si="5"/>
        <v>32406912.330000006</v>
      </c>
      <c r="K168" s="298"/>
    </row>
    <row r="169" spans="1:11" ht="22.5">
      <c r="A169" s="293" t="s">
        <v>649</v>
      </c>
      <c r="B169" s="299" t="s">
        <v>650</v>
      </c>
      <c r="C169" s="297"/>
      <c r="D169" s="35">
        <v>0</v>
      </c>
      <c r="E169" s="35"/>
      <c r="F169" s="35">
        <f t="shared" si="4"/>
        <v>0</v>
      </c>
      <c r="G169" s="35"/>
      <c r="H169" s="35"/>
      <c r="I169" s="35">
        <v>0</v>
      </c>
      <c r="J169" s="35">
        <f t="shared" si="5"/>
        <v>0</v>
      </c>
      <c r="K169" s="298"/>
    </row>
    <row r="170" spans="1:11" ht="18">
      <c r="A170" s="293"/>
      <c r="B170" s="297"/>
      <c r="C170" s="297">
        <v>100</v>
      </c>
      <c r="D170" s="35">
        <v>0</v>
      </c>
      <c r="E170" s="35"/>
      <c r="F170" s="35">
        <f t="shared" si="4"/>
        <v>0</v>
      </c>
      <c r="G170" s="35">
        <v>0</v>
      </c>
      <c r="H170" s="35"/>
      <c r="I170" s="35">
        <v>0</v>
      </c>
      <c r="J170" s="35">
        <f t="shared" si="5"/>
        <v>0</v>
      </c>
      <c r="K170" s="298"/>
    </row>
    <row r="171" spans="1:11" ht="18">
      <c r="A171" s="293"/>
      <c r="B171" s="297"/>
      <c r="C171" s="297">
        <v>200</v>
      </c>
      <c r="D171" s="35">
        <v>4096324.0600000024</v>
      </c>
      <c r="E171" s="35"/>
      <c r="F171" s="35">
        <f t="shared" si="4"/>
        <v>4096324.0600000024</v>
      </c>
      <c r="G171" s="35">
        <v>0</v>
      </c>
      <c r="H171" s="35"/>
      <c r="I171" s="300">
        <v>218813.67</v>
      </c>
      <c r="J171" s="35">
        <f t="shared" si="5"/>
        <v>3877510.3900000025</v>
      </c>
      <c r="K171" s="298"/>
    </row>
    <row r="172" spans="1:11" ht="18">
      <c r="A172" s="293"/>
      <c r="B172" s="297"/>
      <c r="C172" s="297">
        <v>300</v>
      </c>
      <c r="D172" s="35"/>
      <c r="E172" s="35"/>
      <c r="F172" s="35">
        <f t="shared" si="4"/>
        <v>0</v>
      </c>
      <c r="G172" s="35"/>
      <c r="H172" s="35"/>
      <c r="I172" s="35"/>
      <c r="J172" s="35">
        <f t="shared" si="5"/>
        <v>0</v>
      </c>
      <c r="K172" s="298"/>
    </row>
    <row r="173" spans="1:11" ht="18">
      <c r="A173" s="293"/>
      <c r="B173" s="297"/>
      <c r="C173" s="297" t="s">
        <v>679</v>
      </c>
      <c r="D173" s="35"/>
      <c r="E173" s="35"/>
      <c r="F173" s="35">
        <f t="shared" si="4"/>
        <v>0</v>
      </c>
      <c r="G173" s="35"/>
      <c r="H173" s="35"/>
      <c r="I173" s="35"/>
      <c r="J173" s="35">
        <f t="shared" si="5"/>
        <v>0</v>
      </c>
      <c r="K173" s="298"/>
    </row>
    <row r="174" spans="1:11" ht="18">
      <c r="A174" s="293"/>
      <c r="B174" s="297"/>
      <c r="C174" s="297" t="s">
        <v>5</v>
      </c>
      <c r="D174" s="35">
        <v>4096324.0600000024</v>
      </c>
      <c r="E174" s="35">
        <v>0</v>
      </c>
      <c r="F174" s="35">
        <f t="shared" si="4"/>
        <v>4096324.0600000024</v>
      </c>
      <c r="G174" s="35">
        <v>0</v>
      </c>
      <c r="H174" s="35">
        <v>0</v>
      </c>
      <c r="I174" s="35">
        <v>218813.67</v>
      </c>
      <c r="J174" s="35">
        <f t="shared" si="5"/>
        <v>3877510.3900000025</v>
      </c>
      <c r="K174" s="298"/>
    </row>
    <row r="175" spans="1:11" ht="22.5">
      <c r="A175" s="293" t="s">
        <v>651</v>
      </c>
      <c r="B175" s="299" t="s">
        <v>652</v>
      </c>
      <c r="C175" s="297"/>
      <c r="D175" s="35">
        <v>0</v>
      </c>
      <c r="E175" s="35"/>
      <c r="F175" s="35">
        <f t="shared" si="4"/>
        <v>0</v>
      </c>
      <c r="G175" s="35"/>
      <c r="H175" s="35"/>
      <c r="I175" s="35">
        <v>0</v>
      </c>
      <c r="J175" s="35">
        <f t="shared" si="5"/>
        <v>0</v>
      </c>
      <c r="K175" s="298"/>
    </row>
    <row r="176" spans="1:11" ht="18">
      <c r="A176" s="293"/>
      <c r="B176" s="297"/>
      <c r="C176" s="297">
        <v>100</v>
      </c>
      <c r="D176" s="35">
        <v>0</v>
      </c>
      <c r="E176" s="35"/>
      <c r="F176" s="35">
        <f t="shared" si="4"/>
        <v>0</v>
      </c>
      <c r="G176" s="35">
        <v>0</v>
      </c>
      <c r="H176" s="35"/>
      <c r="I176" s="35">
        <v>0</v>
      </c>
      <c r="J176" s="35">
        <f t="shared" si="5"/>
        <v>0</v>
      </c>
      <c r="K176" s="298"/>
    </row>
    <row r="177" spans="1:11" ht="18">
      <c r="A177" s="293"/>
      <c r="B177" s="297"/>
      <c r="C177" s="297">
        <v>200</v>
      </c>
      <c r="D177" s="35">
        <v>30865883.309999987</v>
      </c>
      <c r="E177" s="35"/>
      <c r="F177" s="35">
        <f t="shared" si="4"/>
        <v>30865883.309999987</v>
      </c>
      <c r="G177" s="35">
        <v>0</v>
      </c>
      <c r="H177" s="35"/>
      <c r="I177" s="327">
        <v>481553.82</v>
      </c>
      <c r="J177" s="35">
        <f t="shared" si="5"/>
        <v>30384329.489999987</v>
      </c>
      <c r="K177" s="298"/>
    </row>
    <row r="178" spans="1:11" ht="18">
      <c r="A178" s="293"/>
      <c r="B178" s="297"/>
      <c r="C178" s="297">
        <v>300</v>
      </c>
      <c r="D178" s="35"/>
      <c r="E178" s="35"/>
      <c r="F178" s="35">
        <f t="shared" si="4"/>
        <v>0</v>
      </c>
      <c r="G178" s="35"/>
      <c r="H178" s="35"/>
      <c r="I178" s="35"/>
      <c r="J178" s="35">
        <f t="shared" si="5"/>
        <v>0</v>
      </c>
      <c r="K178" s="298"/>
    </row>
    <row r="179" spans="1:11" ht="18">
      <c r="A179" s="293"/>
      <c r="B179" s="297"/>
      <c r="C179" s="297" t="s">
        <v>679</v>
      </c>
      <c r="D179" s="35"/>
      <c r="E179" s="35"/>
      <c r="F179" s="35">
        <f t="shared" si="4"/>
        <v>0</v>
      </c>
      <c r="G179" s="35"/>
      <c r="H179" s="35"/>
      <c r="I179" s="35"/>
      <c r="J179" s="35">
        <f t="shared" si="5"/>
        <v>0</v>
      </c>
      <c r="K179" s="298"/>
    </row>
    <row r="180" spans="1:11" ht="18">
      <c r="A180" s="293"/>
      <c r="B180" s="297"/>
      <c r="C180" s="297" t="s">
        <v>5</v>
      </c>
      <c r="D180" s="35">
        <v>30865883.309999987</v>
      </c>
      <c r="E180" s="35">
        <v>0</v>
      </c>
      <c r="F180" s="35">
        <f t="shared" si="4"/>
        <v>30865883.309999987</v>
      </c>
      <c r="G180" s="35">
        <v>0</v>
      </c>
      <c r="H180" s="35">
        <v>0</v>
      </c>
      <c r="I180" s="35">
        <v>481553.82</v>
      </c>
      <c r="J180" s="35">
        <f t="shared" si="5"/>
        <v>30384329.489999987</v>
      </c>
      <c r="K180" s="298"/>
    </row>
    <row r="181" spans="1:11" ht="22.5">
      <c r="A181" s="293" t="s">
        <v>653</v>
      </c>
      <c r="B181" s="307" t="s">
        <v>654</v>
      </c>
      <c r="C181" s="297"/>
      <c r="D181" s="35">
        <v>0</v>
      </c>
      <c r="E181" s="35"/>
      <c r="F181" s="35">
        <f t="shared" si="4"/>
        <v>0</v>
      </c>
      <c r="G181" s="35"/>
      <c r="H181" s="35"/>
      <c r="I181" s="35">
        <v>0</v>
      </c>
      <c r="J181" s="35">
        <f t="shared" si="5"/>
        <v>0</v>
      </c>
      <c r="K181" s="298"/>
    </row>
    <row r="182" spans="1:11" ht="18">
      <c r="A182" s="293"/>
      <c r="B182" s="297"/>
      <c r="C182" s="297">
        <v>100</v>
      </c>
      <c r="D182" s="35">
        <v>0</v>
      </c>
      <c r="E182" s="35"/>
      <c r="F182" s="35">
        <f t="shared" si="4"/>
        <v>0</v>
      </c>
      <c r="G182" s="35">
        <v>0</v>
      </c>
      <c r="H182" s="35"/>
      <c r="I182" s="35">
        <v>0</v>
      </c>
      <c r="J182" s="35">
        <f t="shared" si="5"/>
        <v>0</v>
      </c>
      <c r="K182" s="298"/>
    </row>
    <row r="183" spans="1:11" ht="18">
      <c r="A183" s="293"/>
      <c r="B183" s="297"/>
      <c r="C183" s="297">
        <v>200</v>
      </c>
      <c r="D183" s="35">
        <v>9149458.4299999774</v>
      </c>
      <c r="E183" s="35"/>
      <c r="F183" s="35">
        <f t="shared" si="4"/>
        <v>9149458.4299999774</v>
      </c>
      <c r="G183" s="35">
        <v>0</v>
      </c>
      <c r="H183" s="35"/>
      <c r="I183" s="35">
        <v>855328.42</v>
      </c>
      <c r="J183" s="35">
        <f t="shared" si="5"/>
        <v>8294130.0099999774</v>
      </c>
      <c r="K183" s="298"/>
    </row>
    <row r="184" spans="1:11" ht="18">
      <c r="A184" s="293"/>
      <c r="B184" s="297"/>
      <c r="C184" s="297">
        <v>300</v>
      </c>
      <c r="D184" s="35"/>
      <c r="E184" s="35"/>
      <c r="F184" s="35">
        <f t="shared" si="4"/>
        <v>0</v>
      </c>
      <c r="G184" s="35"/>
      <c r="H184" s="35"/>
      <c r="I184" s="35"/>
      <c r="J184" s="35">
        <f t="shared" si="5"/>
        <v>0</v>
      </c>
      <c r="K184" s="298"/>
    </row>
    <row r="185" spans="1:11" ht="18">
      <c r="A185" s="293"/>
      <c r="B185" s="297"/>
      <c r="C185" s="297" t="s">
        <v>679</v>
      </c>
      <c r="D185" s="35"/>
      <c r="E185" s="35"/>
      <c r="F185" s="35">
        <f t="shared" si="4"/>
        <v>0</v>
      </c>
      <c r="G185" s="35"/>
      <c r="H185" s="35"/>
      <c r="I185" s="35"/>
      <c r="J185" s="35">
        <f t="shared" si="5"/>
        <v>0</v>
      </c>
      <c r="K185" s="298"/>
    </row>
    <row r="186" spans="1:11" ht="18">
      <c r="A186" s="293"/>
      <c r="B186" s="297"/>
      <c r="C186" s="297" t="s">
        <v>5</v>
      </c>
      <c r="D186" s="35">
        <v>9149458.4299999774</v>
      </c>
      <c r="E186" s="35">
        <v>0</v>
      </c>
      <c r="F186" s="35">
        <f t="shared" si="4"/>
        <v>9149458.4299999774</v>
      </c>
      <c r="G186" s="35">
        <v>0</v>
      </c>
      <c r="H186" s="35">
        <v>0</v>
      </c>
      <c r="I186" s="35">
        <v>855328.42</v>
      </c>
      <c r="J186" s="35">
        <f t="shared" si="5"/>
        <v>8294130.0099999774</v>
      </c>
      <c r="K186" s="298"/>
    </row>
    <row r="187" spans="1:11" ht="18">
      <c r="A187" s="293" t="s">
        <v>655</v>
      </c>
      <c r="B187" s="297" t="s">
        <v>656</v>
      </c>
      <c r="C187" s="297"/>
      <c r="D187" s="35">
        <v>0</v>
      </c>
      <c r="E187" s="35"/>
      <c r="F187" s="35">
        <f t="shared" si="4"/>
        <v>0</v>
      </c>
      <c r="G187" s="35"/>
      <c r="H187" s="35"/>
      <c r="I187" s="35">
        <v>0</v>
      </c>
      <c r="J187" s="35">
        <f t="shared" si="5"/>
        <v>0</v>
      </c>
      <c r="K187" s="298"/>
    </row>
    <row r="188" spans="1:11" ht="18">
      <c r="A188" s="293"/>
      <c r="B188" s="297"/>
      <c r="C188" s="297">
        <v>100</v>
      </c>
      <c r="D188" s="35">
        <v>0</v>
      </c>
      <c r="E188" s="35"/>
      <c r="F188" s="35">
        <f t="shared" si="4"/>
        <v>0</v>
      </c>
      <c r="G188" s="35">
        <v>0</v>
      </c>
      <c r="H188" s="35"/>
      <c r="I188" s="35">
        <v>0</v>
      </c>
      <c r="J188" s="35">
        <f t="shared" si="5"/>
        <v>0</v>
      </c>
      <c r="K188" s="298"/>
    </row>
    <row r="189" spans="1:11" ht="18">
      <c r="A189" s="293"/>
      <c r="B189" s="297"/>
      <c r="C189" s="297">
        <v>200</v>
      </c>
      <c r="D189" s="35"/>
      <c r="E189" s="35"/>
      <c r="F189" s="35">
        <f t="shared" si="4"/>
        <v>0</v>
      </c>
      <c r="G189" s="35">
        <v>0</v>
      </c>
      <c r="H189" s="35"/>
      <c r="I189" s="35"/>
      <c r="J189" s="35">
        <f t="shared" si="5"/>
        <v>0</v>
      </c>
      <c r="K189" s="298"/>
    </row>
    <row r="190" spans="1:11" ht="18">
      <c r="A190" s="293"/>
      <c r="B190" s="297"/>
      <c r="C190" s="297">
        <v>300</v>
      </c>
      <c r="D190" s="35">
        <v>1662105082</v>
      </c>
      <c r="E190" s="35"/>
      <c r="F190" s="35">
        <f t="shared" si="4"/>
        <v>1662105082</v>
      </c>
      <c r="G190" s="35"/>
      <c r="H190" s="35">
        <v>182750000</v>
      </c>
      <c r="I190" s="35">
        <v>115442479</v>
      </c>
      <c r="J190" s="35">
        <f t="shared" si="5"/>
        <v>1363912603</v>
      </c>
      <c r="K190" s="298"/>
    </row>
    <row r="191" spans="1:11" ht="18">
      <c r="A191" s="293"/>
      <c r="B191" s="297"/>
      <c r="C191" s="297" t="s">
        <v>679</v>
      </c>
      <c r="D191" s="35"/>
      <c r="E191" s="35"/>
      <c r="F191" s="35">
        <f t="shared" si="4"/>
        <v>0</v>
      </c>
      <c r="G191" s="35"/>
      <c r="H191" s="35"/>
      <c r="I191" s="35"/>
      <c r="J191" s="35">
        <f t="shared" si="5"/>
        <v>0</v>
      </c>
      <c r="K191" s="298"/>
    </row>
    <row r="192" spans="1:11" ht="18">
      <c r="A192" s="293"/>
      <c r="B192" s="297"/>
      <c r="C192" s="297" t="s">
        <v>5</v>
      </c>
      <c r="D192" s="35">
        <v>1662105082</v>
      </c>
      <c r="E192" s="35">
        <v>0</v>
      </c>
      <c r="F192" s="35">
        <f t="shared" si="4"/>
        <v>1662105082</v>
      </c>
      <c r="G192" s="35">
        <v>0</v>
      </c>
      <c r="H192" s="35">
        <v>182750000</v>
      </c>
      <c r="I192" s="35">
        <v>115442479</v>
      </c>
      <c r="J192" s="35">
        <f t="shared" si="5"/>
        <v>1363912603</v>
      </c>
      <c r="K192" s="298"/>
    </row>
    <row r="193" spans="1:11" ht="67.5">
      <c r="A193" s="293" t="s">
        <v>700</v>
      </c>
      <c r="B193" s="308" t="s">
        <v>675</v>
      </c>
      <c r="C193" s="297"/>
      <c r="D193" s="35">
        <v>0</v>
      </c>
      <c r="E193" s="35"/>
      <c r="F193" s="35">
        <f t="shared" si="4"/>
        <v>0</v>
      </c>
      <c r="G193" s="35"/>
      <c r="H193" s="35"/>
      <c r="I193" s="35">
        <v>0</v>
      </c>
      <c r="J193" s="35">
        <f t="shared" si="5"/>
        <v>0</v>
      </c>
      <c r="K193" s="298"/>
    </row>
    <row r="194" spans="1:11" ht="18">
      <c r="A194" s="303"/>
      <c r="B194" s="303"/>
      <c r="C194" s="297">
        <v>100</v>
      </c>
      <c r="D194" s="35">
        <v>0</v>
      </c>
      <c r="E194" s="35"/>
      <c r="F194" s="35">
        <f t="shared" si="4"/>
        <v>0</v>
      </c>
      <c r="G194" s="35">
        <v>0</v>
      </c>
      <c r="H194" s="35"/>
      <c r="I194" s="35">
        <v>0</v>
      </c>
      <c r="J194" s="35">
        <f t="shared" si="5"/>
        <v>0</v>
      </c>
      <c r="K194" s="298"/>
    </row>
    <row r="195" spans="1:11" ht="18">
      <c r="A195" s="303"/>
      <c r="B195" s="303"/>
      <c r="C195" s="297">
        <v>200</v>
      </c>
      <c r="D195" s="35">
        <v>37552795.609999999</v>
      </c>
      <c r="E195" s="35"/>
      <c r="F195" s="35">
        <f t="shared" si="4"/>
        <v>37552795.609999999</v>
      </c>
      <c r="G195" s="35">
        <v>0</v>
      </c>
      <c r="H195" s="35"/>
      <c r="I195" s="35">
        <v>272385.83</v>
      </c>
      <c r="J195" s="35">
        <f t="shared" si="5"/>
        <v>37280409.780000001</v>
      </c>
      <c r="K195" s="298"/>
    </row>
    <row r="196" spans="1:11" ht="18">
      <c r="A196" s="303"/>
      <c r="B196" s="303"/>
      <c r="C196" s="297">
        <v>300</v>
      </c>
      <c r="D196" s="35">
        <v>208950</v>
      </c>
      <c r="E196" s="35"/>
      <c r="F196" s="35">
        <f t="shared" si="4"/>
        <v>208950</v>
      </c>
      <c r="G196" s="35"/>
      <c r="H196" s="35"/>
      <c r="I196" s="35">
        <v>0</v>
      </c>
      <c r="J196" s="35">
        <f t="shared" si="5"/>
        <v>208950</v>
      </c>
      <c r="K196" s="298"/>
    </row>
    <row r="197" spans="1:11" ht="18">
      <c r="A197" s="303"/>
      <c r="B197" s="303"/>
      <c r="C197" s="297" t="s">
        <v>679</v>
      </c>
      <c r="D197" s="35"/>
      <c r="E197" s="35"/>
      <c r="F197" s="35">
        <f t="shared" si="4"/>
        <v>0</v>
      </c>
      <c r="G197" s="35"/>
      <c r="H197" s="35"/>
      <c r="I197" s="35"/>
      <c r="J197" s="35">
        <f t="shared" si="5"/>
        <v>0</v>
      </c>
      <c r="K197" s="298"/>
    </row>
    <row r="198" spans="1:11" ht="18">
      <c r="A198" s="303"/>
      <c r="B198" s="303"/>
      <c r="C198" s="297" t="s">
        <v>5</v>
      </c>
      <c r="D198" s="35">
        <v>37761745.609999999</v>
      </c>
      <c r="E198" s="35">
        <v>0</v>
      </c>
      <c r="F198" s="35">
        <f t="shared" si="4"/>
        <v>37761745.609999999</v>
      </c>
      <c r="G198" s="35">
        <v>0</v>
      </c>
      <c r="H198" s="35">
        <v>0</v>
      </c>
      <c r="I198" s="35">
        <v>272385.83</v>
      </c>
      <c r="J198" s="35">
        <f t="shared" si="5"/>
        <v>37489359.780000001</v>
      </c>
      <c r="K198" s="298"/>
    </row>
    <row r="199" spans="1:11" ht="18">
      <c r="A199" s="328"/>
      <c r="B199" s="329" t="s">
        <v>701</v>
      </c>
      <c r="C199" s="330"/>
      <c r="D199" s="4"/>
      <c r="E199" s="4"/>
      <c r="F199" s="35">
        <f t="shared" si="4"/>
        <v>0</v>
      </c>
      <c r="G199" s="4"/>
      <c r="H199" s="4"/>
      <c r="I199" s="4"/>
      <c r="J199" s="35">
        <f t="shared" si="5"/>
        <v>0</v>
      </c>
      <c r="K199" s="331"/>
    </row>
    <row r="200" spans="1:11" ht="18">
      <c r="A200" s="328"/>
      <c r="B200" s="329"/>
      <c r="C200" s="330">
        <v>100</v>
      </c>
      <c r="D200" s="4"/>
      <c r="E200" s="4"/>
      <c r="F200" s="35">
        <f t="shared" si="4"/>
        <v>0</v>
      </c>
      <c r="G200" s="4"/>
      <c r="H200" s="4"/>
      <c r="I200" s="4"/>
      <c r="J200" s="35">
        <f t="shared" si="5"/>
        <v>0</v>
      </c>
      <c r="K200" s="331"/>
    </row>
    <row r="201" spans="1:11" ht="18">
      <c r="A201" s="328"/>
      <c r="B201" s="329"/>
      <c r="C201" s="330">
        <v>200</v>
      </c>
      <c r="D201" s="4"/>
      <c r="E201" s="4"/>
      <c r="F201" s="35">
        <f t="shared" si="4"/>
        <v>0</v>
      </c>
      <c r="G201" s="4"/>
      <c r="H201" s="4"/>
      <c r="I201" s="4"/>
      <c r="J201" s="35">
        <f t="shared" si="5"/>
        <v>0</v>
      </c>
      <c r="K201" s="331"/>
    </row>
    <row r="202" spans="1:11" ht="18">
      <c r="A202" s="328"/>
      <c r="B202" s="329"/>
      <c r="C202" s="330">
        <v>300</v>
      </c>
      <c r="D202" s="4"/>
      <c r="E202" s="4">
        <v>10000000</v>
      </c>
      <c r="F202" s="35">
        <f t="shared" si="4"/>
        <v>10000000</v>
      </c>
      <c r="G202" s="4"/>
      <c r="H202" s="4">
        <v>10000000</v>
      </c>
      <c r="I202" s="4"/>
      <c r="J202" s="35">
        <f t="shared" si="5"/>
        <v>0</v>
      </c>
      <c r="K202" s="331"/>
    </row>
    <row r="203" spans="1:11" ht="18">
      <c r="A203" s="328"/>
      <c r="B203" s="329"/>
      <c r="C203" s="330" t="s">
        <v>679</v>
      </c>
      <c r="D203" s="4"/>
      <c r="E203" s="4"/>
      <c r="F203" s="35">
        <f t="shared" si="4"/>
        <v>0</v>
      </c>
      <c r="G203" s="4"/>
      <c r="H203" s="4"/>
      <c r="I203" s="4"/>
      <c r="J203" s="35">
        <f t="shared" si="5"/>
        <v>0</v>
      </c>
      <c r="K203" s="331"/>
    </row>
    <row r="204" spans="1:11" ht="18">
      <c r="A204" s="328"/>
      <c r="B204" s="329"/>
      <c r="C204" s="330" t="s">
        <v>5</v>
      </c>
      <c r="D204" s="4"/>
      <c r="E204" s="4">
        <v>10000000</v>
      </c>
      <c r="F204" s="35">
        <f t="shared" si="4"/>
        <v>10000000</v>
      </c>
      <c r="G204" s="4">
        <v>0</v>
      </c>
      <c r="H204" s="4">
        <v>10000000</v>
      </c>
      <c r="I204" s="4">
        <v>0</v>
      </c>
      <c r="J204" s="35">
        <f t="shared" si="5"/>
        <v>0</v>
      </c>
      <c r="K204" s="331"/>
    </row>
    <row r="205" spans="1:11" ht="18">
      <c r="A205" s="328"/>
      <c r="B205" s="329" t="s">
        <v>702</v>
      </c>
      <c r="C205" s="330"/>
      <c r="D205" s="4"/>
      <c r="E205" s="4"/>
      <c r="F205" s="35">
        <f t="shared" si="4"/>
        <v>0</v>
      </c>
      <c r="G205" s="4"/>
      <c r="H205" s="4"/>
      <c r="I205" s="4"/>
      <c r="J205" s="35">
        <f t="shared" si="5"/>
        <v>0</v>
      </c>
      <c r="K205" s="331"/>
    </row>
    <row r="206" spans="1:11" ht="18">
      <c r="A206" s="328"/>
      <c r="B206" s="329"/>
      <c r="C206" s="330">
        <v>100</v>
      </c>
      <c r="D206" s="4"/>
      <c r="E206" s="4"/>
      <c r="F206" s="35">
        <f t="shared" si="4"/>
        <v>0</v>
      </c>
      <c r="G206" s="4"/>
      <c r="H206" s="4"/>
      <c r="I206" s="4"/>
      <c r="J206" s="35">
        <f t="shared" si="5"/>
        <v>0</v>
      </c>
      <c r="K206" s="331"/>
    </row>
    <row r="207" spans="1:11" ht="18">
      <c r="A207" s="328"/>
      <c r="B207" s="329"/>
      <c r="C207" s="330">
        <v>200</v>
      </c>
      <c r="D207" s="4"/>
      <c r="E207" s="4"/>
      <c r="F207" s="35">
        <f t="shared" ref="F207:F242" si="6">SUM(D207:E207)</f>
        <v>0</v>
      </c>
      <c r="G207" s="4"/>
      <c r="H207" s="4"/>
      <c r="I207" s="4"/>
      <c r="J207" s="35">
        <f t="shared" ref="J207:J242" si="7">+F207-H207-I207</f>
        <v>0</v>
      </c>
      <c r="K207" s="331"/>
    </row>
    <row r="208" spans="1:11" ht="18">
      <c r="A208" s="328"/>
      <c r="B208" s="329"/>
      <c r="C208" s="330">
        <v>300</v>
      </c>
      <c r="D208" s="4"/>
      <c r="E208" s="4"/>
      <c r="F208" s="35">
        <f t="shared" si="6"/>
        <v>0</v>
      </c>
      <c r="G208" s="4"/>
      <c r="H208" s="4"/>
      <c r="I208" s="4"/>
      <c r="J208" s="35">
        <f t="shared" si="7"/>
        <v>0</v>
      </c>
      <c r="K208" s="331"/>
    </row>
    <row r="209" spans="1:15" ht="18">
      <c r="A209" s="328"/>
      <c r="B209" s="329"/>
      <c r="C209" s="330" t="s">
        <v>679</v>
      </c>
      <c r="D209" s="4"/>
      <c r="E209" s="4"/>
      <c r="F209" s="35">
        <f t="shared" si="6"/>
        <v>0</v>
      </c>
      <c r="G209" s="4"/>
      <c r="H209" s="4"/>
      <c r="I209" s="4"/>
      <c r="J209" s="35">
        <f t="shared" si="7"/>
        <v>0</v>
      </c>
      <c r="K209" s="331"/>
    </row>
    <row r="210" spans="1:15" ht="18.75" thickBot="1">
      <c r="A210" s="328"/>
      <c r="B210" s="329"/>
      <c r="C210" s="330" t="s">
        <v>5</v>
      </c>
      <c r="D210" s="4"/>
      <c r="E210" s="4"/>
      <c r="F210" s="35">
        <f t="shared" si="6"/>
        <v>0</v>
      </c>
      <c r="G210" s="4"/>
      <c r="H210" s="4"/>
      <c r="I210" s="4"/>
      <c r="J210" s="35">
        <f t="shared" si="7"/>
        <v>0</v>
      </c>
      <c r="K210" s="331"/>
    </row>
    <row r="211" spans="1:15" ht="18">
      <c r="A211" s="312"/>
      <c r="B211" s="313" t="s">
        <v>706</v>
      </c>
      <c r="C211" s="314"/>
      <c r="D211" s="315">
        <v>0</v>
      </c>
      <c r="E211" s="315"/>
      <c r="F211" s="35">
        <f t="shared" si="6"/>
        <v>0</v>
      </c>
      <c r="G211" s="315"/>
      <c r="H211" s="315"/>
      <c r="I211" s="315">
        <v>0</v>
      </c>
      <c r="J211" s="35">
        <f t="shared" si="7"/>
        <v>0</v>
      </c>
      <c r="K211" s="316"/>
    </row>
    <row r="212" spans="1:15">
      <c r="A212" s="317"/>
      <c r="B212" s="303"/>
      <c r="C212" s="297">
        <v>100</v>
      </c>
      <c r="D212" s="35">
        <v>0</v>
      </c>
      <c r="E212" s="35">
        <v>0</v>
      </c>
      <c r="F212" s="35">
        <f t="shared" si="6"/>
        <v>0</v>
      </c>
      <c r="G212" s="35">
        <v>0</v>
      </c>
      <c r="H212" s="35">
        <v>0</v>
      </c>
      <c r="I212" s="35">
        <v>0</v>
      </c>
      <c r="J212" s="35">
        <f t="shared" si="7"/>
        <v>0</v>
      </c>
      <c r="K212" s="318"/>
      <c r="L212" s="22">
        <f>+J212-[25]bar!$J$212</f>
        <v>0</v>
      </c>
      <c r="M212" s="22"/>
    </row>
    <row r="213" spans="1:15">
      <c r="A213" s="317"/>
      <c r="B213" s="303"/>
      <c r="C213" s="297">
        <v>200</v>
      </c>
      <c r="D213" s="35">
        <v>1957647704.99</v>
      </c>
      <c r="E213" s="35">
        <v>-6500000</v>
      </c>
      <c r="F213" s="35">
        <f t="shared" si="6"/>
        <v>1951147704.99</v>
      </c>
      <c r="G213" s="35">
        <v>0</v>
      </c>
      <c r="H213" s="35">
        <v>21352734.079999998</v>
      </c>
      <c r="I213" s="35">
        <v>36214070.250000007</v>
      </c>
      <c r="J213" s="35">
        <f t="shared" si="7"/>
        <v>1893580900.6600001</v>
      </c>
      <c r="K213" s="318"/>
      <c r="L213" s="22">
        <f>+J213-[25]bar!$J$213</f>
        <v>0</v>
      </c>
      <c r="M213" s="22"/>
    </row>
    <row r="214" spans="1:15">
      <c r="A214" s="317"/>
      <c r="B214" s="303"/>
      <c r="C214" s="297">
        <v>300</v>
      </c>
      <c r="D214" s="35">
        <v>1735538072.0899999</v>
      </c>
      <c r="E214" s="35">
        <v>16500000</v>
      </c>
      <c r="F214" s="35">
        <f t="shared" si="6"/>
        <v>1752038072.0899999</v>
      </c>
      <c r="G214" s="35">
        <v>0</v>
      </c>
      <c r="H214" s="35">
        <v>192750000</v>
      </c>
      <c r="I214" s="35">
        <v>121899020.64</v>
      </c>
      <c r="J214" s="35">
        <f t="shared" si="7"/>
        <v>1437389051.4499998</v>
      </c>
      <c r="K214" s="318"/>
      <c r="L214" s="22">
        <f>+J214-[25]bar!$J$214</f>
        <v>0</v>
      </c>
      <c r="M214" s="22"/>
      <c r="N214" s="22"/>
      <c r="O214" s="22"/>
    </row>
    <row r="215" spans="1:15">
      <c r="A215" s="317"/>
      <c r="B215" s="303"/>
      <c r="C215" s="297" t="s">
        <v>679</v>
      </c>
      <c r="D215" s="35">
        <v>0</v>
      </c>
      <c r="E215" s="35">
        <v>0</v>
      </c>
      <c r="F215" s="35">
        <f t="shared" si="6"/>
        <v>0</v>
      </c>
      <c r="G215" s="35">
        <v>0</v>
      </c>
      <c r="H215" s="35">
        <v>0</v>
      </c>
      <c r="I215" s="35">
        <v>0</v>
      </c>
      <c r="J215" s="35">
        <f t="shared" si="7"/>
        <v>0</v>
      </c>
      <c r="K215" s="318"/>
      <c r="L215" s="22"/>
      <c r="M215" s="22"/>
    </row>
    <row r="216" spans="1:15">
      <c r="A216" s="332"/>
      <c r="B216" s="310"/>
      <c r="C216" s="311" t="s">
        <v>5</v>
      </c>
      <c r="D216" s="333">
        <v>3693185777.0800004</v>
      </c>
      <c r="E216" s="333">
        <v>10000000</v>
      </c>
      <c r="F216" s="35">
        <f t="shared" si="6"/>
        <v>3703185777.0800004</v>
      </c>
      <c r="G216" s="333">
        <v>0</v>
      </c>
      <c r="H216" s="333">
        <v>214102734.07999998</v>
      </c>
      <c r="I216" s="333">
        <v>158113090.89000002</v>
      </c>
      <c r="J216" s="35">
        <f t="shared" si="7"/>
        <v>3330969952.1100006</v>
      </c>
      <c r="K216" s="334"/>
      <c r="L216" s="22">
        <f>+J216-[25]bar!$J$216</f>
        <v>0</v>
      </c>
      <c r="M216" s="22"/>
    </row>
    <row r="217" spans="1:15" s="339" customFormat="1" ht="18">
      <c r="A217" s="335"/>
      <c r="B217" s="335"/>
      <c r="C217" s="336"/>
      <c r="D217" s="337"/>
      <c r="E217" s="337"/>
      <c r="F217" s="35">
        <f t="shared" si="6"/>
        <v>0</v>
      </c>
      <c r="G217" s="337"/>
      <c r="H217" s="337"/>
      <c r="I217" s="337"/>
      <c r="J217" s="35">
        <f t="shared" si="7"/>
        <v>0</v>
      </c>
      <c r="K217" s="338"/>
    </row>
    <row r="218" spans="1:15" ht="18">
      <c r="A218" s="303"/>
      <c r="B218" s="297" t="s">
        <v>325</v>
      </c>
      <c r="C218" s="5"/>
      <c r="D218" s="35"/>
      <c r="E218" s="35"/>
      <c r="F218" s="35">
        <f t="shared" si="6"/>
        <v>0</v>
      </c>
      <c r="G218" s="35"/>
      <c r="H218" s="35"/>
      <c r="I218" s="35"/>
      <c r="J218" s="35">
        <f t="shared" si="7"/>
        <v>0</v>
      </c>
      <c r="K218" s="298"/>
    </row>
    <row r="219" spans="1:15" ht="18">
      <c r="A219" s="303"/>
      <c r="B219" s="6" t="s">
        <v>703</v>
      </c>
      <c r="C219" s="5"/>
      <c r="D219" s="35"/>
      <c r="E219" s="35"/>
      <c r="F219" s="35">
        <f t="shared" si="6"/>
        <v>0</v>
      </c>
      <c r="G219" s="35"/>
      <c r="H219" s="35"/>
      <c r="I219" s="35"/>
      <c r="J219" s="35">
        <f t="shared" si="7"/>
        <v>0</v>
      </c>
      <c r="K219" s="298"/>
    </row>
    <row r="220" spans="1:15" ht="18">
      <c r="A220" s="303"/>
      <c r="B220" s="6"/>
      <c r="C220" s="5">
        <v>100</v>
      </c>
      <c r="D220" s="35">
        <v>0</v>
      </c>
      <c r="E220" s="35"/>
      <c r="F220" s="35">
        <f t="shared" si="6"/>
        <v>0</v>
      </c>
      <c r="G220" s="35">
        <v>0</v>
      </c>
      <c r="H220" s="35"/>
      <c r="I220" s="35">
        <v>0</v>
      </c>
      <c r="J220" s="35">
        <f t="shared" si="7"/>
        <v>0</v>
      </c>
      <c r="K220" s="298"/>
    </row>
    <row r="221" spans="1:15" ht="18">
      <c r="A221" s="303"/>
      <c r="B221" s="297"/>
      <c r="C221" s="5">
        <v>200</v>
      </c>
      <c r="D221" s="35">
        <v>2400000</v>
      </c>
      <c r="E221" s="35"/>
      <c r="F221" s="35">
        <f t="shared" si="6"/>
        <v>2400000</v>
      </c>
      <c r="G221" s="35">
        <v>0</v>
      </c>
      <c r="H221" s="35"/>
      <c r="I221" s="35">
        <v>0</v>
      </c>
      <c r="J221" s="35">
        <f t="shared" si="7"/>
        <v>2400000</v>
      </c>
      <c r="K221" s="298"/>
    </row>
    <row r="222" spans="1:15" ht="18">
      <c r="A222" s="303"/>
      <c r="B222" s="297"/>
      <c r="C222" s="5">
        <v>300</v>
      </c>
      <c r="D222" s="35"/>
      <c r="E222" s="35"/>
      <c r="F222" s="35">
        <f t="shared" si="6"/>
        <v>0</v>
      </c>
      <c r="G222" s="35"/>
      <c r="H222" s="35"/>
      <c r="I222" s="35"/>
      <c r="J222" s="35">
        <f t="shared" si="7"/>
        <v>0</v>
      </c>
      <c r="K222" s="298"/>
    </row>
    <row r="223" spans="1:15" ht="18">
      <c r="A223" s="303"/>
      <c r="B223" s="297"/>
      <c r="C223" s="5" t="s">
        <v>679</v>
      </c>
      <c r="D223" s="35"/>
      <c r="E223" s="35"/>
      <c r="F223" s="35">
        <f t="shared" si="6"/>
        <v>0</v>
      </c>
      <c r="G223" s="35"/>
      <c r="H223" s="35"/>
      <c r="I223" s="35"/>
      <c r="J223" s="35">
        <f t="shared" si="7"/>
        <v>0</v>
      </c>
      <c r="K223" s="298"/>
    </row>
    <row r="224" spans="1:15" ht="18">
      <c r="A224" s="303"/>
      <c r="B224" s="297"/>
      <c r="C224" s="5" t="s">
        <v>5</v>
      </c>
      <c r="D224" s="35">
        <v>2400000</v>
      </c>
      <c r="E224" s="35">
        <v>0</v>
      </c>
      <c r="F224" s="35">
        <f t="shared" si="6"/>
        <v>2400000</v>
      </c>
      <c r="G224" s="35">
        <v>0</v>
      </c>
      <c r="H224" s="35">
        <v>0</v>
      </c>
      <c r="I224" s="35">
        <v>0</v>
      </c>
      <c r="J224" s="35">
        <f t="shared" si="7"/>
        <v>2400000</v>
      </c>
      <c r="K224" s="298"/>
    </row>
    <row r="225" spans="1:11" ht="18">
      <c r="A225" s="303"/>
      <c r="B225" s="6" t="s">
        <v>704</v>
      </c>
      <c r="C225" s="5"/>
      <c r="D225" s="35"/>
      <c r="E225" s="35"/>
      <c r="F225" s="35">
        <f t="shared" si="6"/>
        <v>0</v>
      </c>
      <c r="G225" s="35"/>
      <c r="H225" s="35"/>
      <c r="I225" s="35"/>
      <c r="J225" s="35">
        <f t="shared" si="7"/>
        <v>0</v>
      </c>
      <c r="K225" s="298"/>
    </row>
    <row r="226" spans="1:11" ht="18">
      <c r="A226" s="303"/>
      <c r="B226" s="6"/>
      <c r="C226" s="5">
        <v>100</v>
      </c>
      <c r="D226" s="35">
        <v>0</v>
      </c>
      <c r="E226" s="35"/>
      <c r="F226" s="35">
        <f t="shared" si="6"/>
        <v>0</v>
      </c>
      <c r="G226" s="35">
        <v>0</v>
      </c>
      <c r="H226" s="35"/>
      <c r="I226" s="35">
        <v>0</v>
      </c>
      <c r="J226" s="35">
        <f t="shared" si="7"/>
        <v>0</v>
      </c>
      <c r="K226" s="298"/>
    </row>
    <row r="227" spans="1:11" ht="18">
      <c r="A227" s="303"/>
      <c r="B227" s="297"/>
      <c r="C227" s="5">
        <v>200</v>
      </c>
      <c r="D227" s="35">
        <v>16335938</v>
      </c>
      <c r="E227" s="35"/>
      <c r="F227" s="35">
        <f t="shared" si="6"/>
        <v>16335938</v>
      </c>
      <c r="G227" s="35">
        <v>0</v>
      </c>
      <c r="H227" s="35"/>
      <c r="I227" s="35">
        <v>0</v>
      </c>
      <c r="J227" s="35">
        <f t="shared" si="7"/>
        <v>16335938</v>
      </c>
      <c r="K227" s="298"/>
    </row>
    <row r="228" spans="1:11" ht="18">
      <c r="A228" s="303"/>
      <c r="B228" s="297"/>
      <c r="C228" s="5">
        <v>300</v>
      </c>
      <c r="D228" s="35">
        <v>4901632</v>
      </c>
      <c r="E228" s="35"/>
      <c r="F228" s="35">
        <f t="shared" si="6"/>
        <v>4901632</v>
      </c>
      <c r="G228" s="35"/>
      <c r="H228" s="35"/>
      <c r="I228" s="35">
        <v>0</v>
      </c>
      <c r="J228" s="35">
        <f t="shared" si="7"/>
        <v>4901632</v>
      </c>
      <c r="K228" s="298"/>
    </row>
    <row r="229" spans="1:11" ht="18">
      <c r="A229" s="303"/>
      <c r="B229" s="297"/>
      <c r="C229" s="5" t="s">
        <v>679</v>
      </c>
      <c r="D229" s="35"/>
      <c r="E229" s="35"/>
      <c r="F229" s="35">
        <f t="shared" si="6"/>
        <v>0</v>
      </c>
      <c r="G229" s="35"/>
      <c r="H229" s="35"/>
      <c r="I229" s="35"/>
      <c r="J229" s="35">
        <f t="shared" si="7"/>
        <v>0</v>
      </c>
      <c r="K229" s="298"/>
    </row>
    <row r="230" spans="1:11" ht="18">
      <c r="A230" s="303"/>
      <c r="B230" s="297"/>
      <c r="C230" s="5" t="s">
        <v>5</v>
      </c>
      <c r="D230" s="35">
        <v>21237570</v>
      </c>
      <c r="E230" s="35">
        <v>0</v>
      </c>
      <c r="F230" s="35">
        <f t="shared" si="6"/>
        <v>21237570</v>
      </c>
      <c r="G230" s="35">
        <v>0</v>
      </c>
      <c r="H230" s="35">
        <v>0</v>
      </c>
      <c r="I230" s="35">
        <v>0</v>
      </c>
      <c r="J230" s="35">
        <f t="shared" si="7"/>
        <v>21237570</v>
      </c>
      <c r="K230" s="298"/>
    </row>
    <row r="231" spans="1:11" ht="18">
      <c r="A231" s="303"/>
      <c r="B231" s="297" t="s">
        <v>705</v>
      </c>
      <c r="C231" s="5"/>
      <c r="D231" s="35"/>
      <c r="E231" s="35"/>
      <c r="F231" s="35">
        <f t="shared" si="6"/>
        <v>0</v>
      </c>
      <c r="G231" s="35"/>
      <c r="H231" s="35"/>
      <c r="I231" s="35"/>
      <c r="J231" s="35">
        <f t="shared" si="7"/>
        <v>0</v>
      </c>
      <c r="K231" s="298"/>
    </row>
    <row r="232" spans="1:11" ht="18">
      <c r="A232" s="303"/>
      <c r="B232" s="297"/>
      <c r="C232" s="5">
        <v>100</v>
      </c>
      <c r="D232" s="35">
        <v>0</v>
      </c>
      <c r="E232" s="35">
        <v>0</v>
      </c>
      <c r="F232" s="35">
        <f t="shared" si="6"/>
        <v>0</v>
      </c>
      <c r="G232" s="35">
        <v>0</v>
      </c>
      <c r="H232" s="35">
        <v>0</v>
      </c>
      <c r="I232" s="35">
        <v>0</v>
      </c>
      <c r="J232" s="35">
        <f t="shared" si="7"/>
        <v>0</v>
      </c>
      <c r="K232" s="298"/>
    </row>
    <row r="233" spans="1:11" ht="18">
      <c r="A233" s="303"/>
      <c r="B233" s="297"/>
      <c r="C233" s="5">
        <v>200</v>
      </c>
      <c r="D233" s="35">
        <v>18735938</v>
      </c>
      <c r="E233" s="35">
        <v>0</v>
      </c>
      <c r="F233" s="35">
        <f t="shared" si="6"/>
        <v>18735938</v>
      </c>
      <c r="G233" s="35">
        <v>0</v>
      </c>
      <c r="H233" s="35">
        <v>0</v>
      </c>
      <c r="I233" s="35">
        <v>0</v>
      </c>
      <c r="J233" s="35">
        <f t="shared" si="7"/>
        <v>18735938</v>
      </c>
      <c r="K233" s="298"/>
    </row>
    <row r="234" spans="1:11" ht="18">
      <c r="A234" s="303"/>
      <c r="B234" s="297"/>
      <c r="C234" s="5">
        <v>300</v>
      </c>
      <c r="D234" s="35">
        <v>4901632</v>
      </c>
      <c r="E234" s="35">
        <v>0</v>
      </c>
      <c r="F234" s="35">
        <f t="shared" si="6"/>
        <v>4901632</v>
      </c>
      <c r="G234" s="35">
        <v>0</v>
      </c>
      <c r="H234" s="35">
        <v>0</v>
      </c>
      <c r="I234" s="35">
        <v>0</v>
      </c>
      <c r="J234" s="35">
        <f t="shared" si="7"/>
        <v>4901632</v>
      </c>
      <c r="K234" s="298"/>
    </row>
    <row r="235" spans="1:11" ht="18">
      <c r="A235" s="303"/>
      <c r="B235" s="297"/>
      <c r="C235" s="5" t="s">
        <v>679</v>
      </c>
      <c r="D235" s="35">
        <v>0</v>
      </c>
      <c r="E235" s="35">
        <v>0</v>
      </c>
      <c r="F235" s="35">
        <f t="shared" si="6"/>
        <v>0</v>
      </c>
      <c r="G235" s="35">
        <v>0</v>
      </c>
      <c r="H235" s="35">
        <v>0</v>
      </c>
      <c r="I235" s="35">
        <v>0</v>
      </c>
      <c r="J235" s="35">
        <f t="shared" si="7"/>
        <v>0</v>
      </c>
      <c r="K235" s="298"/>
    </row>
    <row r="236" spans="1:11" ht="18">
      <c r="A236" s="303"/>
      <c r="B236" s="297"/>
      <c r="C236" s="5" t="s">
        <v>5</v>
      </c>
      <c r="D236" s="35">
        <v>23637570</v>
      </c>
      <c r="E236" s="35">
        <v>0</v>
      </c>
      <c r="F236" s="35">
        <f t="shared" si="6"/>
        <v>23637570</v>
      </c>
      <c r="G236" s="35">
        <v>0</v>
      </c>
      <c r="H236" s="35">
        <v>0</v>
      </c>
      <c r="I236" s="35">
        <v>0</v>
      </c>
      <c r="J236" s="35">
        <f t="shared" si="7"/>
        <v>23637570</v>
      </c>
      <c r="K236" s="298"/>
    </row>
    <row r="237" spans="1:11" ht="18.75">
      <c r="A237" s="6"/>
      <c r="B237" s="340" t="s">
        <v>240</v>
      </c>
      <c r="C237" s="5"/>
      <c r="D237" s="35"/>
      <c r="E237" s="35"/>
      <c r="F237" s="35">
        <f t="shared" si="6"/>
        <v>0</v>
      </c>
      <c r="G237" s="35"/>
      <c r="H237" s="35"/>
      <c r="I237" s="35"/>
      <c r="J237" s="35">
        <f t="shared" si="7"/>
        <v>0</v>
      </c>
      <c r="K237" s="324"/>
    </row>
    <row r="238" spans="1:11" ht="18.75">
      <c r="A238" s="6"/>
      <c r="B238" s="340"/>
      <c r="C238" s="5">
        <v>100</v>
      </c>
      <c r="D238" s="35">
        <v>0</v>
      </c>
      <c r="E238" s="35">
        <v>0</v>
      </c>
      <c r="F238" s="35">
        <f t="shared" si="6"/>
        <v>0</v>
      </c>
      <c r="G238" s="35">
        <v>0</v>
      </c>
      <c r="H238" s="35">
        <v>0</v>
      </c>
      <c r="I238" s="35">
        <v>0</v>
      </c>
      <c r="J238" s="35">
        <f t="shared" si="7"/>
        <v>0</v>
      </c>
      <c r="K238" s="324"/>
    </row>
    <row r="239" spans="1:11" ht="18.75">
      <c r="A239" s="6"/>
      <c r="B239" s="340"/>
      <c r="C239" s="5">
        <v>200</v>
      </c>
      <c r="D239" s="35">
        <v>1976383642.99</v>
      </c>
      <c r="E239" s="35">
        <v>-6500000</v>
      </c>
      <c r="F239" s="35">
        <f t="shared" si="6"/>
        <v>1969883642.99</v>
      </c>
      <c r="G239" s="35">
        <v>0</v>
      </c>
      <c r="H239" s="35">
        <v>21352734.079999998</v>
      </c>
      <c r="I239" s="35">
        <v>36214070.250000007</v>
      </c>
      <c r="J239" s="35">
        <f t="shared" si="7"/>
        <v>1912316838.6600001</v>
      </c>
      <c r="K239" s="324"/>
    </row>
    <row r="240" spans="1:11" ht="18.75">
      <c r="A240" s="6"/>
      <c r="B240" s="340"/>
      <c r="C240" s="5">
        <v>300</v>
      </c>
      <c r="D240" s="35">
        <v>1740439704.0899999</v>
      </c>
      <c r="E240" s="35">
        <v>16500000</v>
      </c>
      <c r="F240" s="35">
        <f t="shared" si="6"/>
        <v>1756939704.0899999</v>
      </c>
      <c r="G240" s="35">
        <v>0</v>
      </c>
      <c r="H240" s="35">
        <v>192750000</v>
      </c>
      <c r="I240" s="35">
        <v>121899020.64</v>
      </c>
      <c r="J240" s="35">
        <f t="shared" si="7"/>
        <v>1442290683.4499998</v>
      </c>
      <c r="K240" s="324"/>
    </row>
    <row r="241" spans="1:12" ht="18.75">
      <c r="A241" s="6"/>
      <c r="B241" s="340"/>
      <c r="C241" s="5" t="s">
        <v>679</v>
      </c>
      <c r="D241" s="35">
        <v>0</v>
      </c>
      <c r="E241" s="35">
        <v>0</v>
      </c>
      <c r="F241" s="35">
        <f t="shared" si="6"/>
        <v>0</v>
      </c>
      <c r="G241" s="35">
        <v>0</v>
      </c>
      <c r="H241" s="35">
        <v>0</v>
      </c>
      <c r="I241" s="35">
        <v>0</v>
      </c>
      <c r="J241" s="35">
        <f t="shared" si="7"/>
        <v>0</v>
      </c>
      <c r="K241" s="324"/>
    </row>
    <row r="242" spans="1:12" ht="18.75">
      <c r="A242" s="6"/>
      <c r="B242" s="6"/>
      <c r="C242" s="5" t="s">
        <v>5</v>
      </c>
      <c r="D242" s="35">
        <v>3716823347.0800004</v>
      </c>
      <c r="E242" s="35">
        <v>10000000</v>
      </c>
      <c r="F242" s="35">
        <f t="shared" si="6"/>
        <v>3726823347.0800004</v>
      </c>
      <c r="G242" s="35">
        <v>0</v>
      </c>
      <c r="H242" s="35">
        <v>214102734.07999998</v>
      </c>
      <c r="I242" s="35">
        <v>158113090.89000002</v>
      </c>
      <c r="J242" s="35">
        <f t="shared" si="7"/>
        <v>3354607522.1100006</v>
      </c>
      <c r="K242" s="324"/>
      <c r="L242" s="22">
        <f>+J242-[25]bar!$J$242</f>
        <v>0</v>
      </c>
    </row>
    <row r="243" spans="1:12" ht="18.75">
      <c r="A243" s="6"/>
      <c r="B243" s="6"/>
      <c r="C243" s="5"/>
      <c r="D243" s="35"/>
      <c r="E243" s="35"/>
      <c r="F243" s="35"/>
      <c r="G243" s="35"/>
      <c r="H243" s="35"/>
      <c r="I243" s="35"/>
      <c r="J243" s="35"/>
      <c r="K243" s="324"/>
    </row>
    <row r="244" spans="1:12" ht="18.75">
      <c r="D244" s="325">
        <f>+D242-[13]bar!$D$242</f>
        <v>0</v>
      </c>
      <c r="E244" s="325"/>
      <c r="F244" s="325">
        <f>+F242-[13]bar!$F$242</f>
        <v>0</v>
      </c>
      <c r="G244" s="325"/>
      <c r="H244" s="325"/>
      <c r="I244" s="325"/>
      <c r="J244" s="325"/>
      <c r="K244" s="326"/>
    </row>
    <row r="245" spans="1:12" ht="18.75">
      <c r="B245" t="s">
        <v>681</v>
      </c>
      <c r="E245" t="s">
        <v>535</v>
      </c>
      <c r="H245" s="341">
        <f>+H242-[13]bar!$H$242</f>
        <v>0</v>
      </c>
      <c r="I245" s="22">
        <f>+I242-[13]bar!$I$242</f>
        <v>0</v>
      </c>
      <c r="J245" s="22">
        <f>+J242-[13]bar!$J$242</f>
        <v>0</v>
      </c>
      <c r="K245" s="326"/>
    </row>
    <row r="246" spans="1:12" ht="18.75">
      <c r="H246" s="22"/>
      <c r="K246" s="326"/>
    </row>
    <row r="247" spans="1:12" ht="18.75">
      <c r="B247" t="s">
        <v>682</v>
      </c>
      <c r="E247" t="s">
        <v>536</v>
      </c>
      <c r="K247" s="326"/>
    </row>
    <row r="248" spans="1:12" ht="18.75">
      <c r="B248" t="s">
        <v>683</v>
      </c>
      <c r="E248" t="s">
        <v>537</v>
      </c>
      <c r="K248" s="326"/>
    </row>
    <row r="249" spans="1:12" ht="18.75">
      <c r="K249" s="326"/>
    </row>
    <row r="250" spans="1:12" ht="18.75">
      <c r="K250" s="326"/>
    </row>
    <row r="251" spans="1:12" ht="18.75">
      <c r="K251" s="326"/>
    </row>
    <row r="252" spans="1:12" ht="18.75">
      <c r="K252" s="326"/>
    </row>
    <row r="253" spans="1:12" ht="18.75">
      <c r="K253" s="326"/>
    </row>
    <row r="254" spans="1:12" ht="18.75">
      <c r="K254" s="326"/>
    </row>
    <row r="255" spans="1:12" ht="18.75">
      <c r="K255" s="326"/>
    </row>
    <row r="256" spans="1:12" ht="18.75">
      <c r="K256" s="326"/>
    </row>
    <row r="257" spans="11:11" ht="18.75">
      <c r="K257" s="326"/>
    </row>
  </sheetData>
  <mergeCells count="7">
    <mergeCell ref="D9:F9"/>
    <mergeCell ref="A2:K2"/>
    <mergeCell ref="A3:K3"/>
    <mergeCell ref="A4:K4"/>
    <mergeCell ref="A5:K5"/>
    <mergeCell ref="A6:K6"/>
    <mergeCell ref="A7:K7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5" tint="0.39997558519241921"/>
  </sheetPr>
  <dimension ref="A1:AS95"/>
  <sheetViews>
    <sheetView workbookViewId="0">
      <pane xSplit="1" ySplit="7" topLeftCell="B8" activePane="bottomRight" state="frozen"/>
      <selection pane="topRight" activeCell="F1" sqref="F1"/>
      <selection pane="bottomLeft" activeCell="A7" sqref="A7"/>
      <selection pane="bottomRight" activeCell="B33" sqref="B33"/>
    </sheetView>
  </sheetViews>
  <sheetFormatPr defaultRowHeight="15"/>
  <cols>
    <col min="1" max="1" width="39.28515625" style="249" customWidth="1"/>
    <col min="2" max="2" width="17.28515625" style="249" customWidth="1"/>
    <col min="3" max="3" width="19" style="249" customWidth="1"/>
    <col min="4" max="4" width="17" style="249" customWidth="1"/>
    <col min="5" max="5" width="17.85546875" style="249" customWidth="1"/>
    <col min="6" max="6" width="17.140625" style="249" customWidth="1"/>
    <col min="7" max="7" width="18.140625" style="249" customWidth="1"/>
    <col min="8" max="8" width="16.140625" style="249" customWidth="1"/>
    <col min="9" max="9" width="18.85546875" style="249" customWidth="1"/>
    <col min="10" max="10" width="5.140625" style="249" customWidth="1"/>
    <col min="11" max="11" width="17.5703125" style="249" customWidth="1"/>
    <col min="12" max="12" width="5.5703125" style="249" customWidth="1"/>
    <col min="13" max="13" width="17.42578125" style="249" customWidth="1"/>
    <col min="14" max="15" width="17.5703125" style="249" hidden="1" customWidth="1"/>
    <col min="16" max="16" width="5.7109375" style="249" hidden="1" customWidth="1"/>
    <col min="17" max="17" width="17.5703125" style="249" hidden="1" customWidth="1"/>
    <col min="18" max="18" width="5.7109375" style="249" hidden="1" customWidth="1"/>
    <col min="19" max="19" width="15.85546875" style="249" hidden="1" customWidth="1"/>
    <col min="20" max="20" width="5.7109375" style="249" hidden="1" customWidth="1"/>
    <col min="21" max="21" width="15.85546875" style="249" hidden="1" customWidth="1"/>
    <col min="22" max="22" width="17" style="249" customWidth="1"/>
    <col min="23" max="23" width="16.7109375" style="249" customWidth="1"/>
    <col min="24" max="24" width="5.140625" style="249" customWidth="1"/>
    <col min="25" max="25" width="16.85546875" style="249" customWidth="1"/>
    <col min="26" max="26" width="16.7109375" style="249" customWidth="1"/>
    <col min="27" max="27" width="17.85546875" style="249" customWidth="1"/>
    <col min="28" max="28" width="15.28515625" style="249" customWidth="1"/>
    <col min="29" max="29" width="17.85546875" style="249" customWidth="1"/>
    <col min="30" max="30" width="8.140625" style="141" customWidth="1"/>
    <col min="31" max="31" width="7.28515625" style="141" bestFit="1" customWidth="1"/>
    <col min="32" max="32" width="6.28515625" style="141" bestFit="1" customWidth="1"/>
    <col min="33" max="33" width="7.28515625" style="141" bestFit="1" customWidth="1"/>
    <col min="34" max="34" width="16.85546875" style="249" customWidth="1"/>
    <col min="35" max="35" width="20.7109375" style="249" customWidth="1"/>
    <col min="36" max="36" width="15.28515625" style="249" customWidth="1"/>
    <col min="37" max="37" width="17.7109375" style="249" customWidth="1"/>
    <col min="38" max="38" width="5.42578125" style="249" customWidth="1"/>
    <col min="39" max="39" width="17.85546875" style="249" customWidth="1"/>
    <col min="40" max="40" width="16.85546875" style="249" customWidth="1"/>
    <col min="41" max="41" width="18.5703125" style="249" bestFit="1" customWidth="1"/>
    <col min="42" max="16384" width="9.140625" style="249"/>
  </cols>
  <sheetData>
    <row r="1" spans="1:44">
      <c r="A1" s="247" t="s">
        <v>202</v>
      </c>
      <c r="B1" s="248"/>
      <c r="C1" s="248"/>
      <c r="D1" s="248"/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V1" s="248"/>
      <c r="W1" s="248"/>
      <c r="X1" s="248"/>
      <c r="Y1" s="248"/>
      <c r="Z1" s="248"/>
      <c r="AA1" s="248"/>
      <c r="AB1" s="248"/>
      <c r="AC1" s="248"/>
      <c r="AK1" s="248"/>
      <c r="AO1" s="248"/>
    </row>
    <row r="2" spans="1:44">
      <c r="A2" s="247" t="s">
        <v>572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248"/>
      <c r="T2" s="248"/>
      <c r="U2" s="248"/>
      <c r="V2" s="248"/>
      <c r="W2" s="248"/>
      <c r="X2" s="248"/>
      <c r="Y2" s="248"/>
      <c r="Z2" s="248"/>
      <c r="AA2" s="248"/>
      <c r="AB2" s="248"/>
      <c r="AC2" s="248"/>
      <c r="AK2" s="248"/>
      <c r="AO2" s="248"/>
    </row>
    <row r="3" spans="1:44">
      <c r="A3" s="247" t="s">
        <v>713</v>
      </c>
      <c r="B3" s="248"/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48"/>
      <c r="Z3" s="248"/>
      <c r="AA3" s="248"/>
      <c r="AB3" s="248"/>
      <c r="AC3" s="248"/>
      <c r="AK3" s="248"/>
      <c r="AO3" s="248"/>
    </row>
    <row r="4" spans="1:44">
      <c r="A4" s="248"/>
      <c r="B4" s="248"/>
      <c r="C4" s="248"/>
      <c r="D4" s="248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  <c r="Y4" s="248"/>
      <c r="Z4" s="248"/>
      <c r="AA4" s="248"/>
      <c r="AB4" s="248"/>
      <c r="AC4" s="248"/>
      <c r="AK4" s="248"/>
      <c r="AO4" s="248"/>
    </row>
    <row r="5" spans="1:44" s="274" customFormat="1">
      <c r="A5" s="747" t="s">
        <v>1</v>
      </c>
      <c r="B5" s="744" t="s">
        <v>0</v>
      </c>
      <c r="C5" s="745"/>
      <c r="D5" s="745"/>
      <c r="E5" s="746"/>
      <c r="F5" s="744" t="s">
        <v>203</v>
      </c>
      <c r="G5" s="745"/>
      <c r="H5" s="745"/>
      <c r="I5" s="746"/>
      <c r="J5" s="744" t="s">
        <v>204</v>
      </c>
      <c r="K5" s="745"/>
      <c r="L5" s="745"/>
      <c r="M5" s="746"/>
      <c r="N5" s="744" t="s">
        <v>241</v>
      </c>
      <c r="O5" s="745"/>
      <c r="P5" s="745"/>
      <c r="Q5" s="746"/>
      <c r="R5" s="744" t="s">
        <v>214</v>
      </c>
      <c r="S5" s="745"/>
      <c r="T5" s="745"/>
      <c r="U5" s="746"/>
      <c r="V5" s="744" t="s">
        <v>215</v>
      </c>
      <c r="W5" s="745"/>
      <c r="X5" s="745"/>
      <c r="Y5" s="746"/>
      <c r="Z5" s="744" t="s">
        <v>248</v>
      </c>
      <c r="AA5" s="745"/>
      <c r="AB5" s="745"/>
      <c r="AC5" s="746"/>
      <c r="AD5" s="711" t="s">
        <v>211</v>
      </c>
      <c r="AE5" s="712"/>
      <c r="AF5" s="712"/>
      <c r="AG5" s="713"/>
      <c r="AH5" s="744" t="s">
        <v>212</v>
      </c>
      <c r="AI5" s="745"/>
      <c r="AJ5" s="745"/>
      <c r="AK5" s="746"/>
      <c r="AL5" s="744" t="s">
        <v>218</v>
      </c>
      <c r="AM5" s="745"/>
      <c r="AN5" s="745"/>
      <c r="AO5" s="746"/>
    </row>
    <row r="6" spans="1:44" s="274" customFormat="1">
      <c r="A6" s="748"/>
      <c r="B6" s="227" t="s">
        <v>2</v>
      </c>
      <c r="C6" s="227" t="s">
        <v>3</v>
      </c>
      <c r="D6" s="251" t="s">
        <v>4</v>
      </c>
      <c r="E6" s="251" t="s">
        <v>5</v>
      </c>
      <c r="F6" s="227" t="s">
        <v>2</v>
      </c>
      <c r="G6" s="227" t="s">
        <v>3</v>
      </c>
      <c r="H6" s="251" t="s">
        <v>4</v>
      </c>
      <c r="I6" s="251" t="s">
        <v>5</v>
      </c>
      <c r="J6" s="227" t="s">
        <v>2</v>
      </c>
      <c r="K6" s="227" t="s">
        <v>3</v>
      </c>
      <c r="L6" s="251" t="s">
        <v>4</v>
      </c>
      <c r="M6" s="251" t="s">
        <v>5</v>
      </c>
      <c r="N6" s="227" t="s">
        <v>2</v>
      </c>
      <c r="O6" s="227" t="s">
        <v>3</v>
      </c>
      <c r="P6" s="251" t="s">
        <v>4</v>
      </c>
      <c r="Q6" s="251" t="s">
        <v>5</v>
      </c>
      <c r="R6" s="227" t="s">
        <v>2</v>
      </c>
      <c r="S6" s="227" t="s">
        <v>3</v>
      </c>
      <c r="T6" s="251" t="s">
        <v>4</v>
      </c>
      <c r="U6" s="251" t="s">
        <v>5</v>
      </c>
      <c r="V6" s="227" t="s">
        <v>2</v>
      </c>
      <c r="W6" s="227" t="s">
        <v>3</v>
      </c>
      <c r="X6" s="251" t="s">
        <v>4</v>
      </c>
      <c r="Y6" s="251" t="s">
        <v>5</v>
      </c>
      <c r="Z6" s="227" t="s">
        <v>2</v>
      </c>
      <c r="AA6" s="227" t="s">
        <v>3</v>
      </c>
      <c r="AB6" s="251" t="s">
        <v>4</v>
      </c>
      <c r="AC6" s="251" t="s">
        <v>5</v>
      </c>
      <c r="AD6" s="189" t="s">
        <v>2</v>
      </c>
      <c r="AE6" s="189" t="s">
        <v>3</v>
      </c>
      <c r="AF6" s="189" t="s">
        <v>4</v>
      </c>
      <c r="AG6" s="189" t="s">
        <v>5</v>
      </c>
      <c r="AH6" s="227" t="s">
        <v>2</v>
      </c>
      <c r="AI6" s="227" t="s">
        <v>3</v>
      </c>
      <c r="AJ6" s="251" t="s">
        <v>4</v>
      </c>
      <c r="AK6" s="251" t="s">
        <v>5</v>
      </c>
      <c r="AL6" s="227" t="s">
        <v>2</v>
      </c>
      <c r="AM6" s="227" t="s">
        <v>3</v>
      </c>
      <c r="AN6" s="251" t="s">
        <v>4</v>
      </c>
      <c r="AO6" s="251" t="s">
        <v>5</v>
      </c>
    </row>
    <row r="7" spans="1:44" s="250" customFormat="1" ht="6" customHeight="1" thickBot="1">
      <c r="A7" s="749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Y7" s="252"/>
      <c r="Z7" s="252"/>
      <c r="AA7" s="252"/>
      <c r="AB7" s="252"/>
      <c r="AC7" s="252"/>
      <c r="AD7" s="193"/>
      <c r="AE7" s="193"/>
      <c r="AF7" s="193"/>
      <c r="AG7" s="193"/>
      <c r="AH7" s="252"/>
      <c r="AI7" s="252"/>
      <c r="AJ7" s="252"/>
      <c r="AK7" s="252"/>
      <c r="AL7" s="252"/>
      <c r="AM7" s="252"/>
      <c r="AN7" s="252"/>
      <c r="AO7" s="252"/>
    </row>
    <row r="8" spans="1:44" ht="15" customHeight="1">
      <c r="A8" s="74"/>
      <c r="B8" s="253"/>
      <c r="C8" s="253"/>
      <c r="D8" s="253"/>
      <c r="E8" s="253"/>
      <c r="F8" s="254"/>
      <c r="G8" s="254"/>
      <c r="H8" s="254"/>
      <c r="I8" s="253"/>
      <c r="J8" s="254"/>
      <c r="K8" s="254"/>
      <c r="L8" s="254"/>
      <c r="M8" s="253"/>
      <c r="N8" s="254"/>
      <c r="O8" s="254"/>
      <c r="P8" s="254"/>
      <c r="Q8" s="253"/>
      <c r="R8" s="254"/>
      <c r="S8" s="254"/>
      <c r="T8" s="254"/>
      <c r="U8" s="253"/>
      <c r="V8" s="254"/>
      <c r="W8" s="254"/>
      <c r="X8" s="254"/>
      <c r="Y8" s="253"/>
      <c r="Z8" s="254"/>
      <c r="AA8" s="254"/>
      <c r="AB8" s="254"/>
      <c r="AC8" s="253"/>
      <c r="AD8" s="191"/>
      <c r="AE8" s="191"/>
      <c r="AF8" s="191"/>
      <c r="AG8" s="191"/>
      <c r="AH8" s="254"/>
      <c r="AI8" s="254"/>
      <c r="AJ8" s="254"/>
      <c r="AK8" s="253"/>
      <c r="AL8" s="254"/>
      <c r="AM8" s="254"/>
      <c r="AN8" s="254"/>
      <c r="AO8" s="253"/>
    </row>
    <row r="9" spans="1:44" s="258" customFormat="1" ht="15" customHeight="1">
      <c r="A9" s="255" t="s">
        <v>224</v>
      </c>
      <c r="B9" s="256">
        <f>+OSEC!F132</f>
        <v>417201000</v>
      </c>
      <c r="C9" s="256">
        <f>+OSEC!G132</f>
        <v>12008492000</v>
      </c>
      <c r="D9" s="256">
        <f>+OSEC!H132</f>
        <v>8926937000</v>
      </c>
      <c r="E9" s="256">
        <f>SUM(B9:D9)</f>
        <v>21352630000</v>
      </c>
      <c r="F9" s="256">
        <f>+OSEC!J132</f>
        <v>474043000</v>
      </c>
      <c r="G9" s="256">
        <f>+OSEC!K132</f>
        <v>10620623000</v>
      </c>
      <c r="H9" s="256">
        <f>+OSEC!L132</f>
        <v>150000000</v>
      </c>
      <c r="I9" s="256">
        <f>SUM(F9:H9)</f>
        <v>11244666000</v>
      </c>
      <c r="J9" s="256">
        <f>+OSEC!N132</f>
        <v>0</v>
      </c>
      <c r="K9" s="256">
        <f>+OSEC!O132</f>
        <v>-1354091558.0699999</v>
      </c>
      <c r="L9" s="256">
        <f>+OSEC!P132</f>
        <v>0</v>
      </c>
      <c r="M9" s="256">
        <f>SUM(J9:L9)</f>
        <v>-1354091558.0699999</v>
      </c>
      <c r="N9" s="256">
        <f>+OSEC!R132</f>
        <v>113451595.58999999</v>
      </c>
      <c r="O9" s="256">
        <f>+OSEC!S132</f>
        <v>656480838.60000026</v>
      </c>
      <c r="P9" s="256">
        <f>+OSEC!T132</f>
        <v>0</v>
      </c>
      <c r="Q9" s="256">
        <f>SUM(N9:P9)</f>
        <v>769932434.1900003</v>
      </c>
      <c r="R9" s="256">
        <f>+OSEC!V132</f>
        <v>0</v>
      </c>
      <c r="S9" s="256">
        <f>+OSEC!W132</f>
        <v>0</v>
      </c>
      <c r="T9" s="256">
        <f>+OSEC!X132</f>
        <v>0</v>
      </c>
      <c r="U9" s="256">
        <f>SUM(R9:T9)</f>
        <v>0</v>
      </c>
      <c r="V9" s="256">
        <f>+R9+N9</f>
        <v>113451595.58999999</v>
      </c>
      <c r="W9" s="256">
        <f t="shared" ref="W9:X9" si="0">+S9+O9</f>
        <v>656480838.60000026</v>
      </c>
      <c r="X9" s="256">
        <f t="shared" si="0"/>
        <v>0</v>
      </c>
      <c r="Y9" s="256">
        <f>SUM(V9:X9)</f>
        <v>769932434.1900003</v>
      </c>
      <c r="Z9" s="256">
        <f>+AH9-V9</f>
        <v>360591404.41000003</v>
      </c>
      <c r="AA9" s="256">
        <f t="shared" ref="AA9:AB9" si="1">+AI9-W9</f>
        <v>8610050603.3299999</v>
      </c>
      <c r="AB9" s="256">
        <f t="shared" si="1"/>
        <v>150000000</v>
      </c>
      <c r="AC9" s="256">
        <f>SUM(Z9:AB9)</f>
        <v>9120642007.7399998</v>
      </c>
      <c r="AD9" s="233">
        <f>IF(AH9=0," ",V9/AH9)</f>
        <v>0.23932764662699374</v>
      </c>
      <c r="AE9" s="233">
        <f t="shared" ref="AE9:AG9" si="2">IF(AI9=0," ",W9/AI9)</f>
        <v>7.0844289766233262E-2</v>
      </c>
      <c r="AF9" s="233">
        <f t="shared" si="2"/>
        <v>0</v>
      </c>
      <c r="AG9" s="233">
        <f t="shared" si="2"/>
        <v>7.7845067413471622E-2</v>
      </c>
      <c r="AH9" s="256">
        <f>+F9+J9</f>
        <v>474043000</v>
      </c>
      <c r="AI9" s="256">
        <f t="shared" ref="AI9:AJ9" si="3">+G9+K9</f>
        <v>9266531441.9300003</v>
      </c>
      <c r="AJ9" s="256">
        <f t="shared" si="3"/>
        <v>150000000</v>
      </c>
      <c r="AK9" s="256">
        <f>SUM(AH9:AJ9)</f>
        <v>9890574441.9300003</v>
      </c>
      <c r="AL9" s="256">
        <f>+B9-F9</f>
        <v>-56842000</v>
      </c>
      <c r="AM9" s="256">
        <f t="shared" ref="AM9:AN9" si="4">+C9-G9</f>
        <v>1387869000</v>
      </c>
      <c r="AN9" s="256">
        <f t="shared" si="4"/>
        <v>8776937000</v>
      </c>
      <c r="AO9" s="256">
        <f>SUM(AL9:AN9)</f>
        <v>10107964000</v>
      </c>
      <c r="AP9" s="257"/>
      <c r="AQ9" s="257"/>
      <c r="AR9" s="257"/>
    </row>
    <row r="10" spans="1:44" s="258" customFormat="1" ht="15" customHeight="1">
      <c r="A10" s="259"/>
      <c r="B10" s="260"/>
      <c r="C10" s="260"/>
      <c r="D10" s="260"/>
      <c r="E10" s="256"/>
      <c r="F10" s="260"/>
      <c r="G10" s="260"/>
      <c r="H10" s="260"/>
      <c r="I10" s="256"/>
      <c r="J10" s="260"/>
      <c r="K10" s="260"/>
      <c r="L10" s="260"/>
      <c r="M10" s="256"/>
      <c r="N10" s="260"/>
      <c r="O10" s="260"/>
      <c r="P10" s="260"/>
      <c r="Q10" s="256"/>
      <c r="R10" s="260"/>
      <c r="S10" s="260"/>
      <c r="T10" s="260"/>
      <c r="U10" s="256"/>
      <c r="V10" s="256"/>
      <c r="W10" s="256"/>
      <c r="X10" s="256"/>
      <c r="Y10" s="256"/>
      <c r="Z10" s="256"/>
      <c r="AA10" s="256"/>
      <c r="AB10" s="256"/>
      <c r="AC10" s="256"/>
      <c r="AD10" s="233"/>
      <c r="AE10" s="233"/>
      <c r="AF10" s="233"/>
      <c r="AG10" s="233"/>
      <c r="AH10" s="256"/>
      <c r="AI10" s="256"/>
      <c r="AJ10" s="256"/>
      <c r="AK10" s="256"/>
      <c r="AL10" s="256"/>
      <c r="AM10" s="256"/>
      <c r="AN10" s="256"/>
      <c r="AO10" s="256"/>
    </row>
    <row r="11" spans="1:44" s="258" customFormat="1" ht="15" customHeight="1">
      <c r="A11" s="255" t="s">
        <v>205</v>
      </c>
      <c r="B11" s="256">
        <f>+'CY-FUR (REG)'!F55+'CY-FUR (REG)'!F56+'CY-FUR (REG)'!F57+'CY-FUR (REG)'!F60</f>
        <v>193312000</v>
      </c>
      <c r="C11" s="256">
        <f>+'CY-FUR (REG)'!G55+'CY-FUR (REG)'!G56+'CY-FUR (REG)'!G57+'CY-FUR (REG)'!G60</f>
        <v>146865000</v>
      </c>
      <c r="D11" s="256">
        <f>+'CY-FUR (REG)'!H55+'CY-FUR (REG)'!H56+'CY-FUR (REG)'!H57+'CY-FUR (REG)'!H60</f>
        <v>0</v>
      </c>
      <c r="E11" s="256">
        <f t="shared" ref="E11:E31" si="5">SUM(B11:D11)</f>
        <v>340177000</v>
      </c>
      <c r="F11" s="256">
        <f>+'CY-FUR (REG)'!J55+'CY-FUR (REG)'!J56+'CY-FUR (REG)'!J57+'CY-FUR (REG)'!J60</f>
        <v>51728726.079999998</v>
      </c>
      <c r="G11" s="256">
        <f>+'CY-FUR (REG)'!K55+'CY-FUR (REG)'!K56+'CY-FUR (REG)'!K57+'CY-FUR (REG)'!K60</f>
        <v>22132000</v>
      </c>
      <c r="H11" s="256">
        <f>+'CY-FUR (REG)'!L55+'CY-FUR (REG)'!L56+'CY-FUR (REG)'!L57+'CY-FUR (REG)'!L60</f>
        <v>0</v>
      </c>
      <c r="I11" s="256">
        <f t="shared" ref="I11:I31" si="6">SUM(F11:H11)</f>
        <v>73860726.079999998</v>
      </c>
      <c r="J11" s="256">
        <f>+'CY-FUR (REG)'!N55+'CY-FUR (REG)'!N56+'CY-FUR (REG)'!N57+'CY-FUR (REG)'!N60</f>
        <v>0</v>
      </c>
      <c r="K11" s="256">
        <f>+'CY-FUR (REG)'!O55+'CY-FUR (REG)'!O56+'CY-FUR (REG)'!O57+'CY-FUR (REG)'!O60</f>
        <v>0</v>
      </c>
      <c r="L11" s="256">
        <f>+'CY-FUR (REG)'!P55+'CY-FUR (REG)'!P56+'CY-FUR (REG)'!P57+'CY-FUR (REG)'!P60</f>
        <v>0</v>
      </c>
      <c r="M11" s="256">
        <f t="shared" ref="M11:M31" si="7">SUM(J11:L11)</f>
        <v>0</v>
      </c>
      <c r="N11" s="256">
        <f>+'CY-FUR (REG)'!V55+'CY-FUR (REG)'!V56+'CY-FUR (REG)'!V57+'CY-FUR (REG)'!V60</f>
        <v>52684538.199999996</v>
      </c>
      <c r="O11" s="256">
        <f>+'CY-FUR (REG)'!W55+'CY-FUR (REG)'!W56+'CY-FUR (REG)'!W57+'CY-FUR (REG)'!W60</f>
        <v>20704544.120000001</v>
      </c>
      <c r="P11" s="256">
        <f>+'CY-FUR (REG)'!X55+'CY-FUR (REG)'!X56+'CY-FUR (REG)'!X57+'CY-FUR (REG)'!X60</f>
        <v>0</v>
      </c>
      <c r="Q11" s="256">
        <f t="shared" ref="Q11:Q31" si="8">SUM(N11:P11)</f>
        <v>73389082.319999993</v>
      </c>
      <c r="R11" s="256">
        <f>+'CY-FUR (REG)'!Z55+'CY-FUR (REG)'!Z56+'CY-FUR (REG)'!Z57+'CY-FUR (REG)'!Z60</f>
        <v>227964028.75999999</v>
      </c>
      <c r="S11" s="256">
        <f>+'CY-FUR (REG)'!AA55+'CY-FUR (REG)'!AA56+'CY-FUR (REG)'!AA57+'CY-FUR (REG)'!AA60</f>
        <v>59269380.149999999</v>
      </c>
      <c r="T11" s="256">
        <f>+'CY-FUR (REG)'!AB55+'CY-FUR (REG)'!AB56+'CY-FUR (REG)'!AB57+'CY-FUR (REG)'!AB60</f>
        <v>0</v>
      </c>
      <c r="U11" s="256">
        <f t="shared" ref="U11:U31" si="9">SUM(R11:T11)</f>
        <v>287233408.90999997</v>
      </c>
      <c r="V11" s="256">
        <f t="shared" ref="V11:V31" si="10">+R11+N11</f>
        <v>280648566.95999998</v>
      </c>
      <c r="W11" s="256">
        <f t="shared" ref="W11:W31" si="11">+S11+O11</f>
        <v>79973924.269999996</v>
      </c>
      <c r="X11" s="256">
        <f t="shared" ref="X11:X31" si="12">+T11+P11</f>
        <v>0</v>
      </c>
      <c r="Y11" s="256">
        <f t="shared" ref="Y11:Y31" si="13">SUM(V11:X11)</f>
        <v>360622491.22999996</v>
      </c>
      <c r="Z11" s="256">
        <f t="shared" ref="Z11:Z31" si="14">+AH11-V11</f>
        <v>-228919840.88</v>
      </c>
      <c r="AA11" s="256">
        <f t="shared" ref="AA11:AA31" si="15">+AI11-W11</f>
        <v>-57841924.269999996</v>
      </c>
      <c r="AB11" s="256">
        <f t="shared" ref="AB11:AB31" si="16">+AJ11-X11</f>
        <v>0</v>
      </c>
      <c r="AC11" s="256">
        <f t="shared" ref="AC11:AC31" si="17">SUM(Z11:AB11)</f>
        <v>-286761765.14999998</v>
      </c>
      <c r="AD11" s="233">
        <f>IF(AH11=0," ",V11/AH11)</f>
        <v>5.425391039515814</v>
      </c>
      <c r="AE11" s="233">
        <f t="shared" ref="AE11" si="18">IF(AI11=0," ",W11/AI11)</f>
        <v>3.6134973915597324</v>
      </c>
      <c r="AF11" s="233" t="str">
        <f t="shared" ref="AF11" si="19">IF(AJ11=0," ",X11/AJ11)</f>
        <v xml:space="preserve"> </v>
      </c>
      <c r="AG11" s="233">
        <f t="shared" ref="AG11" si="20">IF(AK11=0," ",Y11/AK11)</f>
        <v>4.8824661003115875</v>
      </c>
      <c r="AH11" s="256">
        <f t="shared" ref="AH11:AH31" si="21">+F11+J11</f>
        <v>51728726.079999998</v>
      </c>
      <c r="AI11" s="256">
        <f t="shared" ref="AI11:AI31" si="22">+G11+K11</f>
        <v>22132000</v>
      </c>
      <c r="AJ11" s="256">
        <f t="shared" ref="AJ11:AJ31" si="23">+H11+L11</f>
        <v>0</v>
      </c>
      <c r="AK11" s="256">
        <f t="shared" ref="AK11:AK31" si="24">SUM(AH11:AJ11)</f>
        <v>73860726.079999998</v>
      </c>
      <c r="AL11" s="256">
        <f t="shared" ref="AL11:AL31" si="25">+B11-F11</f>
        <v>141583273.92000002</v>
      </c>
      <c r="AM11" s="256">
        <f t="shared" ref="AM11:AM31" si="26">+C11-G11</f>
        <v>124733000</v>
      </c>
      <c r="AN11" s="256">
        <f t="shared" ref="AN11:AN31" si="27">+D11-H11</f>
        <v>0</v>
      </c>
      <c r="AO11" s="256">
        <f t="shared" ref="AO11:AO31" si="28">SUM(AL11:AN11)</f>
        <v>266316273.92000002</v>
      </c>
    </row>
    <row r="12" spans="1:44" s="258" customFormat="1" ht="15" customHeight="1">
      <c r="A12" s="255"/>
      <c r="B12" s="256"/>
      <c r="C12" s="256"/>
      <c r="D12" s="256"/>
      <c r="E12" s="256"/>
      <c r="F12" s="256"/>
      <c r="G12" s="256"/>
      <c r="H12" s="256"/>
      <c r="I12" s="256"/>
      <c r="J12" s="256"/>
      <c r="K12" s="256"/>
      <c r="L12" s="256"/>
      <c r="M12" s="256"/>
      <c r="N12" s="256"/>
      <c r="O12" s="256"/>
      <c r="P12" s="256"/>
      <c r="Q12" s="256"/>
      <c r="R12" s="256"/>
      <c r="S12" s="256"/>
      <c r="T12" s="256"/>
      <c r="U12" s="256"/>
      <c r="V12" s="256"/>
      <c r="W12" s="256"/>
      <c r="X12" s="256"/>
      <c r="Y12" s="256"/>
      <c r="Z12" s="256"/>
      <c r="AA12" s="256"/>
      <c r="AB12" s="256"/>
      <c r="AC12" s="256"/>
      <c r="AD12" s="233"/>
      <c r="AE12" s="233"/>
      <c r="AF12" s="233"/>
      <c r="AG12" s="233"/>
      <c r="AH12" s="256"/>
      <c r="AI12" s="256"/>
      <c r="AJ12" s="256"/>
      <c r="AK12" s="256"/>
      <c r="AL12" s="256"/>
      <c r="AM12" s="256"/>
      <c r="AN12" s="256"/>
      <c r="AO12" s="256"/>
    </row>
    <row r="13" spans="1:44" s="258" customFormat="1" ht="15" customHeight="1">
      <c r="A13" s="255" t="s">
        <v>574</v>
      </c>
      <c r="B13" s="256">
        <f>+HOSP!B114</f>
        <v>5761363000</v>
      </c>
      <c r="C13" s="256">
        <f>+HOSP!C114</f>
        <v>2286925000</v>
      </c>
      <c r="D13" s="256">
        <f>+HOSP!D114</f>
        <v>0</v>
      </c>
      <c r="E13" s="256">
        <f t="shared" si="5"/>
        <v>8048288000</v>
      </c>
      <c r="F13" s="256">
        <f>+HOSP!F114</f>
        <v>1714345013.9100001</v>
      </c>
      <c r="G13" s="256">
        <f>+HOSP!G114</f>
        <v>1606355395.5</v>
      </c>
      <c r="H13" s="256">
        <f>+HOSP!H114</f>
        <v>1951999697</v>
      </c>
      <c r="I13" s="256">
        <f t="shared" si="6"/>
        <v>5272700106.4099998</v>
      </c>
      <c r="J13" s="256">
        <f>+HOSP!J114</f>
        <v>1567707500.4300001</v>
      </c>
      <c r="K13" s="256">
        <f>+HOSP!K114</f>
        <v>1288009321.5</v>
      </c>
      <c r="L13" s="256">
        <f>+HOSP!L114</f>
        <v>2385701965</v>
      </c>
      <c r="M13" s="256">
        <f t="shared" si="7"/>
        <v>5241418786.9300003</v>
      </c>
      <c r="N13" s="256">
        <f>+HOSP!N114</f>
        <v>1708007659.79</v>
      </c>
      <c r="O13" s="256">
        <f>+HOSP!O114</f>
        <v>1157605721.6199999</v>
      </c>
      <c r="P13" s="256">
        <f>+HOSP!P114</f>
        <v>871841299.31999993</v>
      </c>
      <c r="Q13" s="256">
        <f t="shared" si="8"/>
        <v>3737454680.7299995</v>
      </c>
      <c r="R13" s="256">
        <f>+HOSP!R114</f>
        <v>1560890311.96</v>
      </c>
      <c r="S13" s="256">
        <f>+HOSP!S114</f>
        <v>1067025889.13</v>
      </c>
      <c r="T13" s="256">
        <f>+HOSP!T114</f>
        <v>1432843662.3699999</v>
      </c>
      <c r="U13" s="256">
        <f t="shared" si="9"/>
        <v>4060759863.46</v>
      </c>
      <c r="V13" s="256">
        <f t="shared" si="10"/>
        <v>3268897971.75</v>
      </c>
      <c r="W13" s="256">
        <f t="shared" si="11"/>
        <v>2224631610.75</v>
      </c>
      <c r="X13" s="256">
        <f t="shared" si="12"/>
        <v>2304684961.6899996</v>
      </c>
      <c r="Y13" s="256">
        <f t="shared" si="13"/>
        <v>7798214544.1899996</v>
      </c>
      <c r="Z13" s="256">
        <f t="shared" si="14"/>
        <v>13154542.590000153</v>
      </c>
      <c r="AA13" s="256">
        <f t="shared" si="15"/>
        <v>669733106.25</v>
      </c>
      <c r="AB13" s="256">
        <f t="shared" si="16"/>
        <v>2033016700.3100004</v>
      </c>
      <c r="AC13" s="256">
        <f t="shared" si="17"/>
        <v>2715904349.1500006</v>
      </c>
      <c r="AD13" s="233">
        <f>IF(AH13=0," ",V13/AH13)</f>
        <v>0.9959919768094736</v>
      </c>
      <c r="AE13" s="233">
        <f t="shared" ref="AE13" si="29">IF(AI13=0," ",W13/AI13)</f>
        <v>0.76860790821684133</v>
      </c>
      <c r="AF13" s="233">
        <f t="shared" ref="AF13" si="30">IF(AJ13=0," ",X13/AJ13)</f>
        <v>0.53131477018808393</v>
      </c>
      <c r="AG13" s="233">
        <f t="shared" ref="AG13" si="31">IF(AK13=0," ",Y13/AK13)</f>
        <v>0.74168978145469266</v>
      </c>
      <c r="AH13" s="256">
        <f t="shared" si="21"/>
        <v>3282052514.3400002</v>
      </c>
      <c r="AI13" s="256">
        <f t="shared" si="22"/>
        <v>2894364717</v>
      </c>
      <c r="AJ13" s="256">
        <f t="shared" si="23"/>
        <v>4337701662</v>
      </c>
      <c r="AK13" s="256">
        <f t="shared" si="24"/>
        <v>10514118893.34</v>
      </c>
      <c r="AL13" s="256">
        <f t="shared" si="25"/>
        <v>4047017986.0900002</v>
      </c>
      <c r="AM13" s="256">
        <f t="shared" si="26"/>
        <v>680569604.5</v>
      </c>
      <c r="AN13" s="256">
        <f t="shared" si="27"/>
        <v>-1951999697</v>
      </c>
      <c r="AO13" s="256">
        <f t="shared" si="28"/>
        <v>2775587893.5900002</v>
      </c>
    </row>
    <row r="14" spans="1:44" s="258" customFormat="1" ht="15" customHeight="1">
      <c r="A14" s="259"/>
      <c r="B14" s="261"/>
      <c r="C14" s="261"/>
      <c r="D14" s="261"/>
      <c r="E14" s="256"/>
      <c r="F14" s="261"/>
      <c r="G14" s="261"/>
      <c r="H14" s="261"/>
      <c r="I14" s="256"/>
      <c r="J14" s="261"/>
      <c r="K14" s="261"/>
      <c r="L14" s="261"/>
      <c r="M14" s="256"/>
      <c r="N14" s="261"/>
      <c r="O14" s="261"/>
      <c r="P14" s="261"/>
      <c r="Q14" s="256"/>
      <c r="R14" s="261"/>
      <c r="S14" s="261"/>
      <c r="T14" s="261"/>
      <c r="U14" s="256"/>
      <c r="V14" s="256"/>
      <c r="W14" s="256"/>
      <c r="X14" s="256"/>
      <c r="Y14" s="256"/>
      <c r="Z14" s="256"/>
      <c r="AA14" s="256"/>
      <c r="AB14" s="256"/>
      <c r="AC14" s="256"/>
      <c r="AD14" s="233"/>
      <c r="AE14" s="233"/>
      <c r="AF14" s="233"/>
      <c r="AG14" s="233"/>
      <c r="AH14" s="256"/>
      <c r="AI14" s="256"/>
      <c r="AJ14" s="256"/>
      <c r="AK14" s="256"/>
      <c r="AL14" s="256"/>
      <c r="AM14" s="256"/>
      <c r="AN14" s="256"/>
      <c r="AO14" s="256"/>
    </row>
    <row r="15" spans="1:44" s="258" customFormat="1" ht="15" customHeight="1">
      <c r="A15" s="262" t="s">
        <v>225</v>
      </c>
      <c r="B15" s="256">
        <f>SUM(B16:B31)</f>
        <v>1143503000</v>
      </c>
      <c r="C15" s="256">
        <f t="shared" ref="C15:T15" si="32">SUM(C16:C31)</f>
        <v>767141000</v>
      </c>
      <c r="D15" s="256">
        <f t="shared" si="32"/>
        <v>0</v>
      </c>
      <c r="E15" s="263">
        <f t="shared" si="5"/>
        <v>1910644000</v>
      </c>
      <c r="F15" s="256">
        <f t="shared" si="32"/>
        <v>2184490042</v>
      </c>
      <c r="G15" s="256">
        <f t="shared" si="32"/>
        <v>1756913946.4000001</v>
      </c>
      <c r="H15" s="256">
        <f t="shared" si="32"/>
        <v>1842482935.1500001</v>
      </c>
      <c r="I15" s="256">
        <f t="shared" si="6"/>
        <v>5783886923.5500002</v>
      </c>
      <c r="J15" s="256">
        <f t="shared" si="32"/>
        <v>423606717</v>
      </c>
      <c r="K15" s="256">
        <f t="shared" si="32"/>
        <v>531843436</v>
      </c>
      <c r="L15" s="256">
        <f t="shared" si="32"/>
        <v>520797800</v>
      </c>
      <c r="M15" s="256">
        <f t="shared" si="7"/>
        <v>1476247953</v>
      </c>
      <c r="N15" s="256">
        <f t="shared" si="32"/>
        <v>2174930749.73</v>
      </c>
      <c r="O15" s="256">
        <f t="shared" si="32"/>
        <v>1433546653.1099999</v>
      </c>
      <c r="P15" s="256">
        <f t="shared" si="32"/>
        <v>591178508.81999993</v>
      </c>
      <c r="Q15" s="256">
        <f t="shared" si="8"/>
        <v>4199655911.6599998</v>
      </c>
      <c r="R15" s="256">
        <f t="shared" si="32"/>
        <v>422013361.83999997</v>
      </c>
      <c r="S15" s="256">
        <f t="shared" si="32"/>
        <v>362514040.49000001</v>
      </c>
      <c r="T15" s="256">
        <f t="shared" si="32"/>
        <v>360144676.69</v>
      </c>
      <c r="U15" s="256">
        <f t="shared" si="9"/>
        <v>1144672079.02</v>
      </c>
      <c r="V15" s="256">
        <f t="shared" si="10"/>
        <v>2596944111.5700002</v>
      </c>
      <c r="W15" s="256">
        <f t="shared" si="11"/>
        <v>1796060693.5999999</v>
      </c>
      <c r="X15" s="256">
        <f t="shared" si="12"/>
        <v>951323185.50999999</v>
      </c>
      <c r="Y15" s="256">
        <f t="shared" si="13"/>
        <v>5344327990.6800003</v>
      </c>
      <c r="Z15" s="256">
        <f t="shared" si="14"/>
        <v>11152647.429999828</v>
      </c>
      <c r="AA15" s="256">
        <f t="shared" si="15"/>
        <v>492696688.80000019</v>
      </c>
      <c r="AB15" s="256">
        <f t="shared" si="16"/>
        <v>1411957549.6400001</v>
      </c>
      <c r="AC15" s="256">
        <f t="shared" si="17"/>
        <v>1915806885.8700001</v>
      </c>
      <c r="AD15" s="233">
        <f t="shared" ref="AD15:AD33" si="33">IF(AH15=0," ",V15/AH15)</f>
        <v>0.99572383678193133</v>
      </c>
      <c r="AE15" s="233">
        <f t="shared" ref="AE15:AE33" si="34">IF(AI15=0," ",W15/AI15)</f>
        <v>0.78473179700534423</v>
      </c>
      <c r="AF15" s="233">
        <f t="shared" ref="AF15:AF33" si="35">IF(AJ15=0," ",X15/AJ15)</f>
        <v>0.40254345214286125</v>
      </c>
      <c r="AG15" s="233">
        <f t="shared" ref="AG15:AG33" si="36">IF(AK15=0," ",Y15/AK15)</f>
        <v>0.73611965639123411</v>
      </c>
      <c r="AH15" s="256">
        <f t="shared" si="21"/>
        <v>2608096759</v>
      </c>
      <c r="AI15" s="256">
        <f t="shared" si="22"/>
        <v>2288757382.4000001</v>
      </c>
      <c r="AJ15" s="256">
        <f t="shared" si="23"/>
        <v>2363280735.1500001</v>
      </c>
      <c r="AK15" s="256">
        <f t="shared" si="24"/>
        <v>7260134876.5499992</v>
      </c>
      <c r="AL15" s="256">
        <f t="shared" si="25"/>
        <v>-1040987042</v>
      </c>
      <c r="AM15" s="256">
        <f t="shared" si="26"/>
        <v>-989772946.4000001</v>
      </c>
      <c r="AN15" s="256">
        <f t="shared" si="27"/>
        <v>-1842482935.1500001</v>
      </c>
      <c r="AO15" s="256">
        <f t="shared" si="28"/>
        <v>-3873242923.5500002</v>
      </c>
    </row>
    <row r="16" spans="1:44" ht="15" customHeight="1">
      <c r="A16" s="41" t="s">
        <v>216</v>
      </c>
      <c r="B16" s="264">
        <f>+CHD!F11</f>
        <v>66185000</v>
      </c>
      <c r="C16" s="264">
        <f>+CHD!G11</f>
        <v>56513000</v>
      </c>
      <c r="D16" s="264">
        <f>+CHD!H11</f>
        <v>0</v>
      </c>
      <c r="E16" s="265">
        <f t="shared" si="5"/>
        <v>122698000</v>
      </c>
      <c r="F16" s="264">
        <f>+CHD!N11</f>
        <v>65095000</v>
      </c>
      <c r="G16" s="264">
        <f>+CHD!O11</f>
        <v>55495000</v>
      </c>
      <c r="H16" s="264">
        <f>+CHD!P11</f>
        <v>0</v>
      </c>
      <c r="I16" s="265">
        <f t="shared" si="6"/>
        <v>120590000</v>
      </c>
      <c r="J16" s="264">
        <f>+CHD!R11</f>
        <v>899618</v>
      </c>
      <c r="K16" s="264">
        <f>+CHD!S11</f>
        <v>0</v>
      </c>
      <c r="L16" s="264">
        <f>+CHD!T11</f>
        <v>0</v>
      </c>
      <c r="M16" s="265">
        <f t="shared" si="7"/>
        <v>899618</v>
      </c>
      <c r="N16" s="264">
        <f>+CHD!V11</f>
        <v>65094690.980000004</v>
      </c>
      <c r="O16" s="264">
        <f>+CHD!W11</f>
        <v>45916841.859999999</v>
      </c>
      <c r="P16" s="264">
        <f>+CHD!X11</f>
        <v>0</v>
      </c>
      <c r="Q16" s="265">
        <f t="shared" si="8"/>
        <v>111011532.84</v>
      </c>
      <c r="R16" s="264">
        <f>+CHD!Z11</f>
        <v>899617.67</v>
      </c>
      <c r="S16" s="264">
        <f>+CHD!AA11</f>
        <v>0</v>
      </c>
      <c r="T16" s="264">
        <f>+CHD!AB11</f>
        <v>0</v>
      </c>
      <c r="U16" s="265">
        <f t="shared" si="9"/>
        <v>899617.67</v>
      </c>
      <c r="V16" s="265">
        <f t="shared" si="10"/>
        <v>65994308.650000006</v>
      </c>
      <c r="W16" s="265">
        <f t="shared" si="11"/>
        <v>45916841.859999999</v>
      </c>
      <c r="X16" s="265">
        <f t="shared" si="12"/>
        <v>0</v>
      </c>
      <c r="Y16" s="265">
        <f t="shared" si="13"/>
        <v>111911150.51000001</v>
      </c>
      <c r="Z16" s="265">
        <f t="shared" si="14"/>
        <v>309.34999999403954</v>
      </c>
      <c r="AA16" s="265">
        <f t="shared" si="15"/>
        <v>9578158.1400000006</v>
      </c>
      <c r="AB16" s="265">
        <f t="shared" si="16"/>
        <v>0</v>
      </c>
      <c r="AC16" s="265">
        <f t="shared" si="17"/>
        <v>9578467.4899999946</v>
      </c>
      <c r="AD16" s="75">
        <f t="shared" si="33"/>
        <v>0.99999531249654339</v>
      </c>
      <c r="AE16" s="75">
        <f t="shared" si="34"/>
        <v>0.82740502495720336</v>
      </c>
      <c r="AF16" s="75" t="str">
        <f t="shared" si="35"/>
        <v xml:space="preserve"> </v>
      </c>
      <c r="AG16" s="75">
        <f t="shared" si="36"/>
        <v>0.92115813970211025</v>
      </c>
      <c r="AH16" s="265">
        <f t="shared" si="21"/>
        <v>65994618</v>
      </c>
      <c r="AI16" s="265">
        <f t="shared" si="22"/>
        <v>55495000</v>
      </c>
      <c r="AJ16" s="265">
        <f t="shared" si="23"/>
        <v>0</v>
      </c>
      <c r="AK16" s="265">
        <f t="shared" si="24"/>
        <v>121489618</v>
      </c>
      <c r="AL16" s="265">
        <f t="shared" si="25"/>
        <v>1090000</v>
      </c>
      <c r="AM16" s="265">
        <f t="shared" si="26"/>
        <v>1018000</v>
      </c>
      <c r="AN16" s="265">
        <f t="shared" si="27"/>
        <v>0</v>
      </c>
      <c r="AO16" s="265">
        <f t="shared" si="28"/>
        <v>2108000</v>
      </c>
    </row>
    <row r="17" spans="1:41" ht="15" customHeight="1">
      <c r="A17" s="41" t="s">
        <v>226</v>
      </c>
      <c r="B17" s="264">
        <f>+CHD!F21</f>
        <v>47851000</v>
      </c>
      <c r="C17" s="264">
        <f>+CHD!G21</f>
        <v>34630000</v>
      </c>
      <c r="D17" s="264">
        <f>+CHD!H21</f>
        <v>0</v>
      </c>
      <c r="E17" s="265">
        <f t="shared" si="5"/>
        <v>82481000</v>
      </c>
      <c r="F17" s="264">
        <f>+CHD!N21</f>
        <v>14458309</v>
      </c>
      <c r="G17" s="264">
        <f>+CHD!O21</f>
        <v>1200000</v>
      </c>
      <c r="H17" s="264">
        <f>+CHD!P21</f>
        <v>0</v>
      </c>
      <c r="I17" s="265">
        <f t="shared" si="6"/>
        <v>15658309</v>
      </c>
      <c r="J17" s="264">
        <f>+CHD!R21</f>
        <v>0</v>
      </c>
      <c r="K17" s="264">
        <f>+CHD!S21</f>
        <v>149966830</v>
      </c>
      <c r="L17" s="264">
        <f>+CHD!T21</f>
        <v>166420000</v>
      </c>
      <c r="M17" s="265">
        <f t="shared" si="7"/>
        <v>316386830</v>
      </c>
      <c r="N17" s="264">
        <f>+CHD!V21</f>
        <v>14458307.51</v>
      </c>
      <c r="O17" s="264">
        <f>+CHD!W21</f>
        <v>355538.89</v>
      </c>
      <c r="P17" s="264">
        <f>+CHD!X21</f>
        <v>0</v>
      </c>
      <c r="Q17" s="265">
        <f t="shared" si="8"/>
        <v>14813846.4</v>
      </c>
      <c r="R17" s="264">
        <f>+CHD!Z21</f>
        <v>0</v>
      </c>
      <c r="S17" s="264">
        <f>+CHD!AA21</f>
        <v>78038321.109999985</v>
      </c>
      <c r="T17" s="264">
        <f>+CHD!AB21</f>
        <v>10400000</v>
      </c>
      <c r="U17" s="265">
        <f t="shared" si="9"/>
        <v>88438321.109999985</v>
      </c>
      <c r="V17" s="265">
        <f t="shared" si="10"/>
        <v>14458307.51</v>
      </c>
      <c r="W17" s="265">
        <f t="shared" si="11"/>
        <v>78393859.999999985</v>
      </c>
      <c r="X17" s="265">
        <f t="shared" si="12"/>
        <v>10400000</v>
      </c>
      <c r="Y17" s="265">
        <f t="shared" si="13"/>
        <v>103252167.50999999</v>
      </c>
      <c r="Z17" s="265">
        <f t="shared" si="14"/>
        <v>1.4900000002235174</v>
      </c>
      <c r="AA17" s="265">
        <f t="shared" si="15"/>
        <v>72772970.000000015</v>
      </c>
      <c r="AB17" s="265">
        <f t="shared" si="16"/>
        <v>156020000</v>
      </c>
      <c r="AC17" s="265">
        <f t="shared" si="17"/>
        <v>228792971.49000001</v>
      </c>
      <c r="AD17" s="75">
        <f t="shared" si="33"/>
        <v>0.99999989694507152</v>
      </c>
      <c r="AE17" s="75">
        <f t="shared" si="34"/>
        <v>0.51859167781715065</v>
      </c>
      <c r="AF17" s="75">
        <f t="shared" si="35"/>
        <v>6.2492488883547651E-2</v>
      </c>
      <c r="AG17" s="75">
        <f t="shared" si="36"/>
        <v>0.31095822640547671</v>
      </c>
      <c r="AH17" s="265">
        <f t="shared" si="21"/>
        <v>14458309</v>
      </c>
      <c r="AI17" s="265">
        <f t="shared" si="22"/>
        <v>151166830</v>
      </c>
      <c r="AJ17" s="265">
        <f t="shared" si="23"/>
        <v>166420000</v>
      </c>
      <c r="AK17" s="265">
        <f t="shared" si="24"/>
        <v>332045139</v>
      </c>
      <c r="AL17" s="265">
        <f t="shared" si="25"/>
        <v>33392691</v>
      </c>
      <c r="AM17" s="265">
        <f t="shared" si="26"/>
        <v>33430000</v>
      </c>
      <c r="AN17" s="265">
        <f t="shared" si="27"/>
        <v>0</v>
      </c>
      <c r="AO17" s="265">
        <f t="shared" si="28"/>
        <v>66822691</v>
      </c>
    </row>
    <row r="18" spans="1:41" ht="15" customHeight="1">
      <c r="A18" s="41" t="s">
        <v>227</v>
      </c>
      <c r="B18" s="264">
        <f>+CHD!F16</f>
        <v>81362000</v>
      </c>
      <c r="C18" s="264">
        <f>+CHD!G16</f>
        <v>39539000</v>
      </c>
      <c r="D18" s="264">
        <f>+CHD!H16</f>
        <v>0</v>
      </c>
      <c r="E18" s="265">
        <f t="shared" si="5"/>
        <v>120901000</v>
      </c>
      <c r="F18" s="264">
        <f>+CHD!N16</f>
        <v>28385408</v>
      </c>
      <c r="G18" s="264">
        <f>+CHD!O16</f>
        <v>16761000</v>
      </c>
      <c r="H18" s="264">
        <f>+CHD!P16</f>
        <v>13250000</v>
      </c>
      <c r="I18" s="265">
        <f t="shared" si="6"/>
        <v>58396408</v>
      </c>
      <c r="J18" s="264">
        <f>+CHD!R16</f>
        <v>1734000</v>
      </c>
      <c r="K18" s="264">
        <f>+CHD!S16</f>
        <v>0</v>
      </c>
      <c r="L18" s="264">
        <f>+CHD!T16</f>
        <v>0</v>
      </c>
      <c r="M18" s="265">
        <f t="shared" si="7"/>
        <v>1734000</v>
      </c>
      <c r="N18" s="264">
        <f>+CHD!V16</f>
        <v>28385408</v>
      </c>
      <c r="O18" s="264">
        <f>+CHD!W16</f>
        <v>15809025.27</v>
      </c>
      <c r="P18" s="264">
        <f>+CHD!X16</f>
        <v>459550</v>
      </c>
      <c r="Q18" s="265">
        <f t="shared" si="8"/>
        <v>44653983.269999996</v>
      </c>
      <c r="R18" s="264">
        <f>+CHD!Z16</f>
        <v>1657890.3900000001</v>
      </c>
      <c r="S18" s="264">
        <f>+CHD!AA16</f>
        <v>0</v>
      </c>
      <c r="T18" s="264">
        <f>+CHD!AB16</f>
        <v>0</v>
      </c>
      <c r="U18" s="265">
        <f t="shared" si="9"/>
        <v>1657890.3900000001</v>
      </c>
      <c r="V18" s="265">
        <f t="shared" si="10"/>
        <v>30043298.390000001</v>
      </c>
      <c r="W18" s="265">
        <f t="shared" si="11"/>
        <v>15809025.27</v>
      </c>
      <c r="X18" s="265">
        <f t="shared" si="12"/>
        <v>459550</v>
      </c>
      <c r="Y18" s="265">
        <f t="shared" si="13"/>
        <v>46311873.659999996</v>
      </c>
      <c r="Z18" s="265">
        <f t="shared" si="14"/>
        <v>76109.609999999404</v>
      </c>
      <c r="AA18" s="265">
        <f t="shared" si="15"/>
        <v>951974.73000000045</v>
      </c>
      <c r="AB18" s="265">
        <f t="shared" si="16"/>
        <v>12790450</v>
      </c>
      <c r="AC18" s="265">
        <f t="shared" si="17"/>
        <v>13818534.34</v>
      </c>
      <c r="AD18" s="75">
        <f t="shared" si="33"/>
        <v>0.99747307085185744</v>
      </c>
      <c r="AE18" s="75">
        <f t="shared" si="34"/>
        <v>0.94320298729192764</v>
      </c>
      <c r="AF18" s="75">
        <f t="shared" si="35"/>
        <v>3.4683018867924527E-2</v>
      </c>
      <c r="AG18" s="75">
        <f t="shared" si="36"/>
        <v>0.7701905774529253</v>
      </c>
      <c r="AH18" s="265">
        <f t="shared" si="21"/>
        <v>30119408</v>
      </c>
      <c r="AI18" s="265">
        <f t="shared" si="22"/>
        <v>16761000</v>
      </c>
      <c r="AJ18" s="265">
        <f t="shared" si="23"/>
        <v>13250000</v>
      </c>
      <c r="AK18" s="265">
        <f t="shared" si="24"/>
        <v>60130408</v>
      </c>
      <c r="AL18" s="265">
        <f t="shared" si="25"/>
        <v>52976592</v>
      </c>
      <c r="AM18" s="265">
        <f t="shared" si="26"/>
        <v>22778000</v>
      </c>
      <c r="AN18" s="265">
        <f t="shared" si="27"/>
        <v>-13250000</v>
      </c>
      <c r="AO18" s="265">
        <f t="shared" si="28"/>
        <v>62504592</v>
      </c>
    </row>
    <row r="19" spans="1:41" ht="15" customHeight="1">
      <c r="A19" s="41" t="s">
        <v>228</v>
      </c>
      <c r="B19" s="264">
        <f>+CHD!F26</f>
        <v>75375000</v>
      </c>
      <c r="C19" s="264">
        <f>+CHD!G26</f>
        <v>40375000</v>
      </c>
      <c r="D19" s="264">
        <f>+CHD!H26</f>
        <v>0</v>
      </c>
      <c r="E19" s="265">
        <f t="shared" si="5"/>
        <v>115750000</v>
      </c>
      <c r="F19" s="264">
        <f>+CHD!N26</f>
        <v>35220902</v>
      </c>
      <c r="G19" s="264">
        <f>+CHD!O26</f>
        <v>0</v>
      </c>
      <c r="H19" s="264">
        <f>+CHD!P26</f>
        <v>0</v>
      </c>
      <c r="I19" s="265">
        <f t="shared" si="6"/>
        <v>35220902</v>
      </c>
      <c r="J19" s="264">
        <f>+CHD!R26</f>
        <v>0</v>
      </c>
      <c r="K19" s="264">
        <f>+CHD!S26</f>
        <v>0</v>
      </c>
      <c r="L19" s="264">
        <f>+CHD!T26</f>
        <v>0</v>
      </c>
      <c r="M19" s="265">
        <f t="shared" si="7"/>
        <v>0</v>
      </c>
      <c r="N19" s="264">
        <f>+CHD!V26</f>
        <v>33504502.48</v>
      </c>
      <c r="O19" s="264">
        <f>+CHD!W26</f>
        <v>0</v>
      </c>
      <c r="P19" s="264">
        <f>+CHD!X26</f>
        <v>0</v>
      </c>
      <c r="Q19" s="265">
        <f t="shared" si="8"/>
        <v>33504502.48</v>
      </c>
      <c r="R19" s="264">
        <f>+CHD!Z26</f>
        <v>0</v>
      </c>
      <c r="S19" s="264">
        <f>+CHD!AA26</f>
        <v>0</v>
      </c>
      <c r="T19" s="264">
        <f>+CHD!AB26</f>
        <v>0</v>
      </c>
      <c r="U19" s="265">
        <f t="shared" si="9"/>
        <v>0</v>
      </c>
      <c r="V19" s="265">
        <f t="shared" si="10"/>
        <v>33504502.48</v>
      </c>
      <c r="W19" s="265">
        <f t="shared" si="11"/>
        <v>0</v>
      </c>
      <c r="X19" s="265">
        <f t="shared" si="12"/>
        <v>0</v>
      </c>
      <c r="Y19" s="265">
        <f t="shared" si="13"/>
        <v>33504502.48</v>
      </c>
      <c r="Z19" s="265">
        <f t="shared" si="14"/>
        <v>1716399.5199999996</v>
      </c>
      <c r="AA19" s="265">
        <f t="shared" si="15"/>
        <v>0</v>
      </c>
      <c r="AB19" s="265">
        <f t="shared" si="16"/>
        <v>0</v>
      </c>
      <c r="AC19" s="265">
        <f t="shared" si="17"/>
        <v>1716399.5199999996</v>
      </c>
      <c r="AD19" s="75">
        <f t="shared" si="33"/>
        <v>0.95126758763872654</v>
      </c>
      <c r="AE19" s="75" t="str">
        <f t="shared" si="34"/>
        <v xml:space="preserve"> </v>
      </c>
      <c r="AF19" s="75" t="str">
        <f t="shared" si="35"/>
        <v xml:space="preserve"> </v>
      </c>
      <c r="AG19" s="75">
        <f t="shared" si="36"/>
        <v>0.95126758763872654</v>
      </c>
      <c r="AH19" s="265">
        <f t="shared" si="21"/>
        <v>35220902</v>
      </c>
      <c r="AI19" s="265">
        <f t="shared" si="22"/>
        <v>0</v>
      </c>
      <c r="AJ19" s="265">
        <f t="shared" si="23"/>
        <v>0</v>
      </c>
      <c r="AK19" s="265">
        <f t="shared" si="24"/>
        <v>35220902</v>
      </c>
      <c r="AL19" s="265">
        <f t="shared" si="25"/>
        <v>40154098</v>
      </c>
      <c r="AM19" s="265">
        <f t="shared" si="26"/>
        <v>40375000</v>
      </c>
      <c r="AN19" s="265">
        <f t="shared" si="27"/>
        <v>0</v>
      </c>
      <c r="AO19" s="265">
        <f t="shared" si="28"/>
        <v>80529098</v>
      </c>
    </row>
    <row r="20" spans="1:41" ht="15" customHeight="1">
      <c r="A20" s="41" t="s">
        <v>229</v>
      </c>
      <c r="B20" s="264">
        <f>+CHD!F31</f>
        <v>80388000</v>
      </c>
      <c r="C20" s="264">
        <f>+CHD!G31</f>
        <v>69374000</v>
      </c>
      <c r="D20" s="264">
        <f>+CHD!H31</f>
        <v>0</v>
      </c>
      <c r="E20" s="265">
        <f t="shared" si="5"/>
        <v>149762000</v>
      </c>
      <c r="F20" s="264">
        <f>+CHD!N31</f>
        <v>439731322</v>
      </c>
      <c r="G20" s="264">
        <f>+CHD!O31</f>
        <v>268129748.40000001</v>
      </c>
      <c r="H20" s="264">
        <f>+CHD!P31</f>
        <v>74095000</v>
      </c>
      <c r="I20" s="265">
        <f t="shared" si="6"/>
        <v>781956070.39999998</v>
      </c>
      <c r="J20" s="264">
        <f>+CHD!R31</f>
        <v>6331466</v>
      </c>
      <c r="K20" s="264">
        <f>+CHD!S31</f>
        <v>0</v>
      </c>
      <c r="L20" s="264">
        <f>+CHD!T31</f>
        <v>0</v>
      </c>
      <c r="M20" s="265">
        <f t="shared" si="7"/>
        <v>6331466</v>
      </c>
      <c r="N20" s="264">
        <f>+CHD!V31</f>
        <v>438412703.38</v>
      </c>
      <c r="O20" s="264">
        <f>+CHD!W31</f>
        <v>230913901.21000004</v>
      </c>
      <c r="P20" s="264">
        <f>+CHD!X31</f>
        <v>54364680</v>
      </c>
      <c r="Q20" s="265">
        <f t="shared" si="8"/>
        <v>723691284.59000003</v>
      </c>
      <c r="R20" s="264">
        <f>+CHD!Z31</f>
        <v>6331466</v>
      </c>
      <c r="S20" s="264">
        <f>+CHD!AA31</f>
        <v>0</v>
      </c>
      <c r="T20" s="264">
        <f>+CHD!AB31</f>
        <v>0</v>
      </c>
      <c r="U20" s="265">
        <f t="shared" si="9"/>
        <v>6331466</v>
      </c>
      <c r="V20" s="265">
        <f t="shared" si="10"/>
        <v>444744169.38</v>
      </c>
      <c r="W20" s="265">
        <f t="shared" si="11"/>
        <v>230913901.21000004</v>
      </c>
      <c r="X20" s="265">
        <f t="shared" si="12"/>
        <v>54364680</v>
      </c>
      <c r="Y20" s="265">
        <f t="shared" si="13"/>
        <v>730022750.59000003</v>
      </c>
      <c r="Z20" s="265">
        <f t="shared" si="14"/>
        <v>1318618.6200000048</v>
      </c>
      <c r="AA20" s="265">
        <f t="shared" si="15"/>
        <v>37215847.189999968</v>
      </c>
      <c r="AB20" s="265">
        <f t="shared" si="16"/>
        <v>19730320</v>
      </c>
      <c r="AC20" s="265">
        <f t="shared" si="17"/>
        <v>58264785.809999973</v>
      </c>
      <c r="AD20" s="75">
        <f t="shared" si="33"/>
        <v>0.99704387217343937</v>
      </c>
      <c r="AE20" s="75">
        <f t="shared" si="34"/>
        <v>0.8612020955821702</v>
      </c>
      <c r="AF20" s="75">
        <f t="shared" si="35"/>
        <v>0.733715905256765</v>
      </c>
      <c r="AG20" s="75">
        <f t="shared" si="36"/>
        <v>0.92608688692949892</v>
      </c>
      <c r="AH20" s="265">
        <f t="shared" si="21"/>
        <v>446062788</v>
      </c>
      <c r="AI20" s="265">
        <f t="shared" si="22"/>
        <v>268129748.40000001</v>
      </c>
      <c r="AJ20" s="265">
        <f t="shared" si="23"/>
        <v>74095000</v>
      </c>
      <c r="AK20" s="265">
        <f t="shared" si="24"/>
        <v>788287536.39999998</v>
      </c>
      <c r="AL20" s="265">
        <f t="shared" si="25"/>
        <v>-359343322</v>
      </c>
      <c r="AM20" s="265">
        <f t="shared" si="26"/>
        <v>-198755748.40000001</v>
      </c>
      <c r="AN20" s="265">
        <f t="shared" si="27"/>
        <v>-74095000</v>
      </c>
      <c r="AO20" s="265">
        <f t="shared" si="28"/>
        <v>-632194070.39999998</v>
      </c>
    </row>
    <row r="21" spans="1:41" ht="15" customHeight="1">
      <c r="A21" s="41" t="s">
        <v>230</v>
      </c>
      <c r="B21" s="264">
        <f>+CHD!F36</f>
        <v>83481000</v>
      </c>
      <c r="C21" s="264">
        <f>+CHD!G36</f>
        <v>51377000</v>
      </c>
      <c r="D21" s="264">
        <f>+CHD!H36</f>
        <v>0</v>
      </c>
      <c r="E21" s="265">
        <f t="shared" si="5"/>
        <v>134858000</v>
      </c>
      <c r="F21" s="264">
        <f>+CHD!N36</f>
        <v>539304800</v>
      </c>
      <c r="G21" s="264">
        <f>+CHD!O36</f>
        <v>540354684</v>
      </c>
      <c r="H21" s="264">
        <f>+CHD!P36</f>
        <v>1117091000</v>
      </c>
      <c r="I21" s="265">
        <f t="shared" si="6"/>
        <v>2196750484</v>
      </c>
      <c r="J21" s="264">
        <f>+CHD!R36</f>
        <v>0</v>
      </c>
      <c r="K21" s="264">
        <f>+CHD!S36</f>
        <v>0</v>
      </c>
      <c r="L21" s="264">
        <f>+CHD!T36</f>
        <v>0</v>
      </c>
      <c r="M21" s="265">
        <f t="shared" si="7"/>
        <v>0</v>
      </c>
      <c r="N21" s="264">
        <f>+CHD!V36</f>
        <v>538755860.20000005</v>
      </c>
      <c r="O21" s="264">
        <f>+CHD!W36</f>
        <v>411426702.59999996</v>
      </c>
      <c r="P21" s="264">
        <f>+CHD!X36</f>
        <v>160000000</v>
      </c>
      <c r="Q21" s="265">
        <f t="shared" si="8"/>
        <v>1110182562.8</v>
      </c>
      <c r="R21" s="264">
        <f>+CHD!Z36</f>
        <v>0</v>
      </c>
      <c r="S21" s="264">
        <f>+CHD!AA36</f>
        <v>0</v>
      </c>
      <c r="T21" s="264">
        <f>+CHD!AB36</f>
        <v>0</v>
      </c>
      <c r="U21" s="265">
        <f t="shared" si="9"/>
        <v>0</v>
      </c>
      <c r="V21" s="265">
        <f t="shared" si="10"/>
        <v>538755860.20000005</v>
      </c>
      <c r="W21" s="265">
        <f t="shared" si="11"/>
        <v>411426702.59999996</v>
      </c>
      <c r="X21" s="265">
        <f t="shared" si="12"/>
        <v>160000000</v>
      </c>
      <c r="Y21" s="265">
        <f t="shared" si="13"/>
        <v>1110182562.8</v>
      </c>
      <c r="Z21" s="265">
        <f t="shared" si="14"/>
        <v>548939.79999995232</v>
      </c>
      <c r="AA21" s="265">
        <f t="shared" si="15"/>
        <v>128927981.40000004</v>
      </c>
      <c r="AB21" s="265">
        <f t="shared" si="16"/>
        <v>957091000</v>
      </c>
      <c r="AC21" s="265">
        <f t="shared" si="17"/>
        <v>1086567921.2</v>
      </c>
      <c r="AD21" s="75">
        <f t="shared" si="33"/>
        <v>0.99898213440711092</v>
      </c>
      <c r="AE21" s="75">
        <f t="shared" si="34"/>
        <v>0.76140119588562682</v>
      </c>
      <c r="AF21" s="75">
        <f t="shared" si="35"/>
        <v>0.1432291550106482</v>
      </c>
      <c r="AG21" s="75">
        <f t="shared" si="36"/>
        <v>0.50537490301515731</v>
      </c>
      <c r="AH21" s="265">
        <f t="shared" si="21"/>
        <v>539304800</v>
      </c>
      <c r="AI21" s="265">
        <f t="shared" si="22"/>
        <v>540354684</v>
      </c>
      <c r="AJ21" s="265">
        <f t="shared" si="23"/>
        <v>1117091000</v>
      </c>
      <c r="AK21" s="265">
        <f t="shared" si="24"/>
        <v>2196750484</v>
      </c>
      <c r="AL21" s="265">
        <f t="shared" si="25"/>
        <v>-455823800</v>
      </c>
      <c r="AM21" s="265">
        <f t="shared" si="26"/>
        <v>-488977684</v>
      </c>
      <c r="AN21" s="265">
        <f t="shared" si="27"/>
        <v>-1117091000</v>
      </c>
      <c r="AO21" s="265">
        <f t="shared" si="28"/>
        <v>-2061892484</v>
      </c>
    </row>
    <row r="22" spans="1:41" ht="15" customHeight="1">
      <c r="A22" s="41" t="s">
        <v>231</v>
      </c>
      <c r="B22" s="264">
        <f>+CHD!F41</f>
        <v>50404000</v>
      </c>
      <c r="C22" s="264">
        <f>+CHD!G41</f>
        <v>42351000</v>
      </c>
      <c r="D22" s="264">
        <f>+CHD!H41</f>
        <v>0</v>
      </c>
      <c r="E22" s="265">
        <f t="shared" si="5"/>
        <v>92755000</v>
      </c>
      <c r="F22" s="264">
        <f>+CHD!N41</f>
        <v>114035000</v>
      </c>
      <c r="G22" s="264">
        <f>+CHD!O41</f>
        <v>54913000</v>
      </c>
      <c r="H22" s="264">
        <f>+CHD!P41</f>
        <v>0</v>
      </c>
      <c r="I22" s="265">
        <f t="shared" si="6"/>
        <v>168948000</v>
      </c>
      <c r="J22" s="264">
        <f>+CHD!R41</f>
        <v>3425848</v>
      </c>
      <c r="K22" s="264">
        <f>+CHD!S41</f>
        <v>0</v>
      </c>
      <c r="L22" s="264">
        <f>+CHD!T41</f>
        <v>0</v>
      </c>
      <c r="M22" s="265">
        <f t="shared" si="7"/>
        <v>3425848</v>
      </c>
      <c r="N22" s="264">
        <f>+CHD!V41</f>
        <v>114035000</v>
      </c>
      <c r="O22" s="264">
        <f>+CHD!W41</f>
        <v>54913000</v>
      </c>
      <c r="P22" s="264">
        <f>+CHD!X41</f>
        <v>0</v>
      </c>
      <c r="Q22" s="265">
        <f t="shared" si="8"/>
        <v>168948000</v>
      </c>
      <c r="R22" s="264">
        <f>+CHD!Z41</f>
        <v>3425848</v>
      </c>
      <c r="S22" s="264">
        <f>+CHD!AA41</f>
        <v>0</v>
      </c>
      <c r="T22" s="264">
        <f>+CHD!AB41</f>
        <v>0</v>
      </c>
      <c r="U22" s="265">
        <f t="shared" si="9"/>
        <v>3425848</v>
      </c>
      <c r="V22" s="265">
        <f t="shared" si="10"/>
        <v>117460848</v>
      </c>
      <c r="W22" s="265">
        <f t="shared" si="11"/>
        <v>54913000</v>
      </c>
      <c r="X22" s="265">
        <f t="shared" si="12"/>
        <v>0</v>
      </c>
      <c r="Y22" s="265">
        <f t="shared" si="13"/>
        <v>172373848</v>
      </c>
      <c r="Z22" s="265">
        <f t="shared" si="14"/>
        <v>0</v>
      </c>
      <c r="AA22" s="265">
        <f t="shared" si="15"/>
        <v>0</v>
      </c>
      <c r="AB22" s="265">
        <f t="shared" si="16"/>
        <v>0</v>
      </c>
      <c r="AC22" s="265">
        <f t="shared" si="17"/>
        <v>0</v>
      </c>
      <c r="AD22" s="75">
        <f t="shared" si="33"/>
        <v>1</v>
      </c>
      <c r="AE22" s="75">
        <f t="shared" si="34"/>
        <v>1</v>
      </c>
      <c r="AF22" s="75" t="str">
        <f t="shared" si="35"/>
        <v xml:space="preserve"> </v>
      </c>
      <c r="AG22" s="75">
        <f t="shared" si="36"/>
        <v>1</v>
      </c>
      <c r="AH22" s="265">
        <f t="shared" si="21"/>
        <v>117460848</v>
      </c>
      <c r="AI22" s="265">
        <f t="shared" si="22"/>
        <v>54913000</v>
      </c>
      <c r="AJ22" s="265">
        <f t="shared" si="23"/>
        <v>0</v>
      </c>
      <c r="AK22" s="265">
        <f t="shared" si="24"/>
        <v>172373848</v>
      </c>
      <c r="AL22" s="265">
        <f t="shared" si="25"/>
        <v>-63631000</v>
      </c>
      <c r="AM22" s="265">
        <f t="shared" si="26"/>
        <v>-12562000</v>
      </c>
      <c r="AN22" s="265">
        <f t="shared" si="27"/>
        <v>0</v>
      </c>
      <c r="AO22" s="265">
        <f t="shared" si="28"/>
        <v>-76193000</v>
      </c>
    </row>
    <row r="23" spans="1:41" ht="15" customHeight="1">
      <c r="A23" s="41" t="s">
        <v>232</v>
      </c>
      <c r="B23" s="264">
        <f>+CHD!F46</f>
        <v>80198000</v>
      </c>
      <c r="C23" s="264">
        <f>+CHD!G46</f>
        <v>52441000</v>
      </c>
      <c r="D23" s="264">
        <f>+CHD!H46</f>
        <v>0</v>
      </c>
      <c r="E23" s="265">
        <f t="shared" si="5"/>
        <v>132639000</v>
      </c>
      <c r="F23" s="264">
        <f>+CHD!N46</f>
        <v>122407296</v>
      </c>
      <c r="G23" s="264">
        <f>+CHD!O46</f>
        <v>56097318</v>
      </c>
      <c r="H23" s="264">
        <f>+CHD!P46</f>
        <v>0</v>
      </c>
      <c r="I23" s="265">
        <f t="shared" si="6"/>
        <v>178504614</v>
      </c>
      <c r="J23" s="264">
        <f>+CHD!R46</f>
        <v>2881000</v>
      </c>
      <c r="K23" s="264">
        <f>+CHD!S46</f>
        <v>0</v>
      </c>
      <c r="L23" s="264">
        <f>+CHD!T46</f>
        <v>0</v>
      </c>
      <c r="M23" s="265">
        <f t="shared" si="7"/>
        <v>2881000</v>
      </c>
      <c r="N23" s="264">
        <f>+CHD!V46</f>
        <v>122407295.99999999</v>
      </c>
      <c r="O23" s="264">
        <f>+CHD!W46</f>
        <v>51132048.759999998</v>
      </c>
      <c r="P23" s="264">
        <f>+CHD!X46</f>
        <v>0</v>
      </c>
      <c r="Q23" s="265">
        <f t="shared" si="8"/>
        <v>173539344.75999999</v>
      </c>
      <c r="R23" s="264">
        <f>+CHD!Z46</f>
        <v>2881000</v>
      </c>
      <c r="S23" s="264">
        <f>+CHD!AA46</f>
        <v>0</v>
      </c>
      <c r="T23" s="264">
        <f>+CHD!AB46</f>
        <v>0</v>
      </c>
      <c r="U23" s="265">
        <f t="shared" si="9"/>
        <v>2881000</v>
      </c>
      <c r="V23" s="265">
        <f t="shared" si="10"/>
        <v>125288295.99999999</v>
      </c>
      <c r="W23" s="265">
        <f t="shared" si="11"/>
        <v>51132048.759999998</v>
      </c>
      <c r="X23" s="265">
        <f t="shared" si="12"/>
        <v>0</v>
      </c>
      <c r="Y23" s="265">
        <f t="shared" si="13"/>
        <v>176420344.75999999</v>
      </c>
      <c r="Z23" s="265">
        <f t="shared" si="14"/>
        <v>0</v>
      </c>
      <c r="AA23" s="265">
        <f t="shared" si="15"/>
        <v>4965269.2400000021</v>
      </c>
      <c r="AB23" s="265">
        <f t="shared" si="16"/>
        <v>0</v>
      </c>
      <c r="AC23" s="265">
        <f t="shared" si="17"/>
        <v>4965269.2400000021</v>
      </c>
      <c r="AD23" s="75">
        <f t="shared" si="33"/>
        <v>0.99999999999999989</v>
      </c>
      <c r="AE23" s="75">
        <f t="shared" si="34"/>
        <v>0.91148829539408638</v>
      </c>
      <c r="AF23" s="75" t="str">
        <f t="shared" si="35"/>
        <v xml:space="preserve"> </v>
      </c>
      <c r="AG23" s="75">
        <f t="shared" si="36"/>
        <v>0.97262589281198453</v>
      </c>
      <c r="AH23" s="265">
        <f t="shared" si="21"/>
        <v>125288296</v>
      </c>
      <c r="AI23" s="265">
        <f t="shared" si="22"/>
        <v>56097318</v>
      </c>
      <c r="AJ23" s="265">
        <f t="shared" si="23"/>
        <v>0</v>
      </c>
      <c r="AK23" s="265">
        <f t="shared" si="24"/>
        <v>181385614</v>
      </c>
      <c r="AL23" s="265">
        <f t="shared" si="25"/>
        <v>-42209296</v>
      </c>
      <c r="AM23" s="265">
        <f t="shared" si="26"/>
        <v>-3656318</v>
      </c>
      <c r="AN23" s="265">
        <f t="shared" si="27"/>
        <v>0</v>
      </c>
      <c r="AO23" s="265">
        <f t="shared" si="28"/>
        <v>-45865614</v>
      </c>
    </row>
    <row r="24" spans="1:41" ht="15" customHeight="1">
      <c r="A24" s="41" t="s">
        <v>233</v>
      </c>
      <c r="B24" s="264">
        <f>+CHD!F51</f>
        <v>71503000</v>
      </c>
      <c r="C24" s="264">
        <f>+CHD!G51</f>
        <v>56564000</v>
      </c>
      <c r="D24" s="264">
        <f>+CHD!H51</f>
        <v>0</v>
      </c>
      <c r="E24" s="265">
        <f t="shared" si="5"/>
        <v>128067000</v>
      </c>
      <c r="F24" s="264">
        <f>+CHD!N51</f>
        <v>18108000</v>
      </c>
      <c r="G24" s="264">
        <f>+CHD!O51</f>
        <v>0</v>
      </c>
      <c r="H24" s="264">
        <f>+CHD!P51</f>
        <v>0</v>
      </c>
      <c r="I24" s="265">
        <f t="shared" si="6"/>
        <v>18108000</v>
      </c>
      <c r="J24" s="264">
        <f>+CHD!R51</f>
        <v>0</v>
      </c>
      <c r="K24" s="264">
        <f>+CHD!S51</f>
        <v>0</v>
      </c>
      <c r="L24" s="264">
        <f>+CHD!T51</f>
        <v>0</v>
      </c>
      <c r="M24" s="265">
        <f t="shared" si="7"/>
        <v>0</v>
      </c>
      <c r="N24" s="264">
        <f>+CHD!V51</f>
        <v>12588999.359999999</v>
      </c>
      <c r="O24" s="264">
        <f>+CHD!W51</f>
        <v>0</v>
      </c>
      <c r="P24" s="264">
        <f>+CHD!X51</f>
        <v>0</v>
      </c>
      <c r="Q24" s="265">
        <f t="shared" si="8"/>
        <v>12588999.359999999</v>
      </c>
      <c r="R24" s="264">
        <f>+CHD!Z51</f>
        <v>0</v>
      </c>
      <c r="S24" s="264">
        <f>+CHD!AA51</f>
        <v>0</v>
      </c>
      <c r="T24" s="264">
        <f>+CHD!AB51</f>
        <v>0</v>
      </c>
      <c r="U24" s="265">
        <f t="shared" si="9"/>
        <v>0</v>
      </c>
      <c r="V24" s="265">
        <f t="shared" si="10"/>
        <v>12588999.359999999</v>
      </c>
      <c r="W24" s="265">
        <f t="shared" si="11"/>
        <v>0</v>
      </c>
      <c r="X24" s="265">
        <f t="shared" si="12"/>
        <v>0</v>
      </c>
      <c r="Y24" s="265">
        <f t="shared" si="13"/>
        <v>12588999.359999999</v>
      </c>
      <c r="Z24" s="265">
        <f t="shared" si="14"/>
        <v>5519000.6400000006</v>
      </c>
      <c r="AA24" s="265">
        <f t="shared" si="15"/>
        <v>0</v>
      </c>
      <c r="AB24" s="265">
        <f t="shared" si="16"/>
        <v>0</v>
      </c>
      <c r="AC24" s="265">
        <f t="shared" si="17"/>
        <v>5519000.6400000006</v>
      </c>
      <c r="AD24" s="75">
        <f t="shared" si="33"/>
        <v>0.69521754804506297</v>
      </c>
      <c r="AE24" s="75" t="str">
        <f t="shared" si="34"/>
        <v xml:space="preserve"> </v>
      </c>
      <c r="AF24" s="75" t="str">
        <f t="shared" si="35"/>
        <v xml:space="preserve"> </v>
      </c>
      <c r="AG24" s="75">
        <f t="shared" si="36"/>
        <v>0.69521754804506297</v>
      </c>
      <c r="AH24" s="265">
        <f t="shared" si="21"/>
        <v>18108000</v>
      </c>
      <c r="AI24" s="265">
        <f t="shared" si="22"/>
        <v>0</v>
      </c>
      <c r="AJ24" s="265">
        <f t="shared" si="23"/>
        <v>0</v>
      </c>
      <c r="AK24" s="265">
        <f t="shared" si="24"/>
        <v>18108000</v>
      </c>
      <c r="AL24" s="265">
        <f t="shared" si="25"/>
        <v>53395000</v>
      </c>
      <c r="AM24" s="265">
        <f t="shared" si="26"/>
        <v>56564000</v>
      </c>
      <c r="AN24" s="265">
        <f t="shared" si="27"/>
        <v>0</v>
      </c>
      <c r="AO24" s="265">
        <f t="shared" si="28"/>
        <v>109959000</v>
      </c>
    </row>
    <row r="25" spans="1:41" ht="15" customHeight="1">
      <c r="A25" s="41" t="s">
        <v>234</v>
      </c>
      <c r="B25" s="264">
        <f>+CHD!F56</f>
        <v>66518000</v>
      </c>
      <c r="C25" s="264">
        <f>+CHD!G56</f>
        <v>49754000</v>
      </c>
      <c r="D25" s="264">
        <f>+CHD!H56</f>
        <v>0</v>
      </c>
      <c r="E25" s="265">
        <f t="shared" si="5"/>
        <v>116272000</v>
      </c>
      <c r="F25" s="264">
        <f>+CHD!N56</f>
        <v>2595533</v>
      </c>
      <c r="G25" s="264">
        <f>+CHD!O56</f>
        <v>1500000</v>
      </c>
      <c r="H25" s="264">
        <f>+CHD!P56</f>
        <v>0</v>
      </c>
      <c r="I25" s="265">
        <f t="shared" si="6"/>
        <v>4095533</v>
      </c>
      <c r="J25" s="264">
        <f>+CHD!R56</f>
        <v>1973450</v>
      </c>
      <c r="K25" s="264">
        <f>+CHD!S56</f>
        <v>0</v>
      </c>
      <c r="L25" s="264">
        <f>+CHD!T56</f>
        <v>0</v>
      </c>
      <c r="M25" s="265">
        <f t="shared" si="7"/>
        <v>1973450</v>
      </c>
      <c r="N25" s="264">
        <f>+CHD!V56</f>
        <v>2595533</v>
      </c>
      <c r="O25" s="264">
        <f>+CHD!W56</f>
        <v>1499647.3</v>
      </c>
      <c r="P25" s="264">
        <f>+CHD!X56</f>
        <v>0</v>
      </c>
      <c r="Q25" s="265">
        <f t="shared" si="8"/>
        <v>4095180.3</v>
      </c>
      <c r="R25" s="264">
        <f>+CHD!Z56</f>
        <v>1973450</v>
      </c>
      <c r="S25" s="264">
        <f>+CHD!AA56</f>
        <v>0</v>
      </c>
      <c r="T25" s="264">
        <f>+CHD!AB56</f>
        <v>0</v>
      </c>
      <c r="U25" s="265">
        <f t="shared" si="9"/>
        <v>1973450</v>
      </c>
      <c r="V25" s="265">
        <f t="shared" si="10"/>
        <v>4568983</v>
      </c>
      <c r="W25" s="265">
        <f t="shared" si="11"/>
        <v>1499647.3</v>
      </c>
      <c r="X25" s="265">
        <f t="shared" si="12"/>
        <v>0</v>
      </c>
      <c r="Y25" s="265">
        <f t="shared" si="13"/>
        <v>6068630.2999999998</v>
      </c>
      <c r="Z25" s="265">
        <f t="shared" si="14"/>
        <v>0</v>
      </c>
      <c r="AA25" s="265">
        <f t="shared" si="15"/>
        <v>352.69999999995343</v>
      </c>
      <c r="AB25" s="265">
        <f t="shared" si="16"/>
        <v>0</v>
      </c>
      <c r="AC25" s="265">
        <f t="shared" si="17"/>
        <v>352.69999999995343</v>
      </c>
      <c r="AD25" s="75">
        <f t="shared" si="33"/>
        <v>1</v>
      </c>
      <c r="AE25" s="75">
        <f t="shared" si="34"/>
        <v>0.99976486666666675</v>
      </c>
      <c r="AF25" s="75" t="str">
        <f t="shared" si="35"/>
        <v xml:space="preserve"> </v>
      </c>
      <c r="AG25" s="75">
        <f t="shared" si="36"/>
        <v>0.99994188482650215</v>
      </c>
      <c r="AH25" s="265">
        <f t="shared" si="21"/>
        <v>4568983</v>
      </c>
      <c r="AI25" s="265">
        <f t="shared" si="22"/>
        <v>1500000</v>
      </c>
      <c r="AJ25" s="265">
        <f t="shared" si="23"/>
        <v>0</v>
      </c>
      <c r="AK25" s="265">
        <f t="shared" si="24"/>
        <v>6068983</v>
      </c>
      <c r="AL25" s="265">
        <f t="shared" si="25"/>
        <v>63922467</v>
      </c>
      <c r="AM25" s="265">
        <f t="shared" si="26"/>
        <v>48254000</v>
      </c>
      <c r="AN25" s="265">
        <f t="shared" si="27"/>
        <v>0</v>
      </c>
      <c r="AO25" s="265">
        <f t="shared" si="28"/>
        <v>112176467</v>
      </c>
    </row>
    <row r="26" spans="1:41" ht="15" customHeight="1">
      <c r="A26" s="41" t="s">
        <v>235</v>
      </c>
      <c r="B26" s="264">
        <f>+CHD!F61</f>
        <v>96097000</v>
      </c>
      <c r="C26" s="264">
        <f>+CHD!G61</f>
        <v>43444000</v>
      </c>
      <c r="D26" s="264">
        <f>+CHD!H61</f>
        <v>0</v>
      </c>
      <c r="E26" s="265">
        <f t="shared" si="5"/>
        <v>139541000</v>
      </c>
      <c r="F26" s="264">
        <f>+CHD!N61</f>
        <v>244543</v>
      </c>
      <c r="G26" s="264">
        <f>+CHD!O61</f>
        <v>2500000</v>
      </c>
      <c r="H26" s="264">
        <f>+CHD!P61</f>
        <v>0</v>
      </c>
      <c r="I26" s="265">
        <f t="shared" si="6"/>
        <v>2744543</v>
      </c>
      <c r="J26" s="264">
        <f>+CHD!R61</f>
        <v>364514731</v>
      </c>
      <c r="K26" s="264">
        <f>+CHD!S61</f>
        <v>379806606</v>
      </c>
      <c r="L26" s="264">
        <f>+CHD!T61</f>
        <v>354377800</v>
      </c>
      <c r="M26" s="265">
        <f t="shared" si="7"/>
        <v>1098699137</v>
      </c>
      <c r="N26" s="264">
        <f>+CHD!V61</f>
        <v>244542.48</v>
      </c>
      <c r="O26" s="264">
        <f>+CHD!W61</f>
        <v>0</v>
      </c>
      <c r="P26" s="264">
        <f>+CHD!X61</f>
        <v>0</v>
      </c>
      <c r="Q26" s="265">
        <f t="shared" si="8"/>
        <v>244542.48</v>
      </c>
      <c r="R26" s="264">
        <f>+CHD!Z61</f>
        <v>364429946.90999997</v>
      </c>
      <c r="S26" s="264">
        <f>+CHD!AA61</f>
        <v>283535719.38</v>
      </c>
      <c r="T26" s="264">
        <f>+CHD!AB61</f>
        <v>349744676.69</v>
      </c>
      <c r="U26" s="265">
        <f t="shared" si="9"/>
        <v>997710342.98000002</v>
      </c>
      <c r="V26" s="265">
        <f t="shared" si="10"/>
        <v>364674489.38999999</v>
      </c>
      <c r="W26" s="265">
        <f t="shared" si="11"/>
        <v>283535719.38</v>
      </c>
      <c r="X26" s="265">
        <f t="shared" si="12"/>
        <v>349744676.69</v>
      </c>
      <c r="Y26" s="265">
        <f t="shared" si="13"/>
        <v>997954885.46000004</v>
      </c>
      <c r="Z26" s="265">
        <f t="shared" si="14"/>
        <v>84784.610000014305</v>
      </c>
      <c r="AA26" s="265">
        <f t="shared" si="15"/>
        <v>98770886.620000005</v>
      </c>
      <c r="AB26" s="265">
        <f t="shared" si="16"/>
        <v>4633123.3100000024</v>
      </c>
      <c r="AC26" s="265">
        <f t="shared" si="17"/>
        <v>103488794.54000002</v>
      </c>
      <c r="AD26" s="75">
        <f t="shared" si="33"/>
        <v>0.99976756009773171</v>
      </c>
      <c r="AE26" s="75">
        <f t="shared" si="34"/>
        <v>0.74164483409423476</v>
      </c>
      <c r="AF26" s="75">
        <f t="shared" si="35"/>
        <v>0.9869260339953575</v>
      </c>
      <c r="AG26" s="75">
        <f t="shared" si="36"/>
        <v>0.9060425908113614</v>
      </c>
      <c r="AH26" s="265">
        <f t="shared" si="21"/>
        <v>364759274</v>
      </c>
      <c r="AI26" s="265">
        <f t="shared" si="22"/>
        <v>382306606</v>
      </c>
      <c r="AJ26" s="265">
        <f t="shared" si="23"/>
        <v>354377800</v>
      </c>
      <c r="AK26" s="265">
        <f t="shared" si="24"/>
        <v>1101443680</v>
      </c>
      <c r="AL26" s="265">
        <f t="shared" si="25"/>
        <v>95852457</v>
      </c>
      <c r="AM26" s="265">
        <f t="shared" si="26"/>
        <v>40944000</v>
      </c>
      <c r="AN26" s="265">
        <f t="shared" si="27"/>
        <v>0</v>
      </c>
      <c r="AO26" s="265">
        <f t="shared" si="28"/>
        <v>136796457</v>
      </c>
    </row>
    <row r="27" spans="1:41" ht="15" customHeight="1">
      <c r="A27" s="41" t="s">
        <v>236</v>
      </c>
      <c r="B27" s="264">
        <f>+CHD!F66</f>
        <v>75219000</v>
      </c>
      <c r="C27" s="264">
        <f>+CHD!G66</f>
        <v>44220000</v>
      </c>
      <c r="D27" s="264">
        <f>+CHD!H66</f>
        <v>0</v>
      </c>
      <c r="E27" s="265">
        <f t="shared" si="5"/>
        <v>119439000</v>
      </c>
      <c r="F27" s="264">
        <f>+CHD!N66</f>
        <v>150123849</v>
      </c>
      <c r="G27" s="264">
        <f>+CHD!O66</f>
        <v>89408590</v>
      </c>
      <c r="H27" s="264">
        <f>+CHD!P66</f>
        <v>3963062</v>
      </c>
      <c r="I27" s="265">
        <f t="shared" si="6"/>
        <v>243495501</v>
      </c>
      <c r="J27" s="264">
        <f>+CHD!R66</f>
        <v>0</v>
      </c>
      <c r="K27" s="264">
        <f>+CHD!S66</f>
        <v>0</v>
      </c>
      <c r="L27" s="264">
        <f>+CHD!T66</f>
        <v>0</v>
      </c>
      <c r="M27" s="265">
        <f t="shared" si="7"/>
        <v>0</v>
      </c>
      <c r="N27" s="264">
        <f>+CHD!V66</f>
        <v>150123371.53999999</v>
      </c>
      <c r="O27" s="264">
        <f>+CHD!W66</f>
        <v>78900638.150000006</v>
      </c>
      <c r="P27" s="264">
        <f>+CHD!X66</f>
        <v>0</v>
      </c>
      <c r="Q27" s="265">
        <f t="shared" si="8"/>
        <v>229024009.69</v>
      </c>
      <c r="R27" s="264">
        <f>+CHD!Z66</f>
        <v>0</v>
      </c>
      <c r="S27" s="264">
        <f>+CHD!AA66</f>
        <v>0</v>
      </c>
      <c r="T27" s="264">
        <f>+CHD!AB66</f>
        <v>0</v>
      </c>
      <c r="U27" s="265">
        <f t="shared" si="9"/>
        <v>0</v>
      </c>
      <c r="V27" s="265">
        <f t="shared" si="10"/>
        <v>150123371.53999999</v>
      </c>
      <c r="W27" s="265">
        <f t="shared" si="11"/>
        <v>78900638.150000006</v>
      </c>
      <c r="X27" s="265">
        <f t="shared" si="12"/>
        <v>0</v>
      </c>
      <c r="Y27" s="265">
        <f t="shared" si="13"/>
        <v>229024009.69</v>
      </c>
      <c r="Z27" s="265">
        <f t="shared" si="14"/>
        <v>477.46000000834465</v>
      </c>
      <c r="AA27" s="265">
        <f t="shared" si="15"/>
        <v>10507951.849999994</v>
      </c>
      <c r="AB27" s="265">
        <f t="shared" si="16"/>
        <v>3963062</v>
      </c>
      <c r="AC27" s="265">
        <f t="shared" si="17"/>
        <v>14471491.310000002</v>
      </c>
      <c r="AD27" s="75">
        <f t="shared" si="33"/>
        <v>0.99999681955929598</v>
      </c>
      <c r="AE27" s="75">
        <f t="shared" si="34"/>
        <v>0.88247268131619128</v>
      </c>
      <c r="AF27" s="75">
        <f t="shared" si="35"/>
        <v>0</v>
      </c>
      <c r="AG27" s="75">
        <f t="shared" si="36"/>
        <v>0.94056772609527595</v>
      </c>
      <c r="AH27" s="265">
        <f t="shared" si="21"/>
        <v>150123849</v>
      </c>
      <c r="AI27" s="265">
        <f t="shared" si="22"/>
        <v>89408590</v>
      </c>
      <c r="AJ27" s="265">
        <f t="shared" si="23"/>
        <v>3963062</v>
      </c>
      <c r="AK27" s="265">
        <f t="shared" si="24"/>
        <v>243495501</v>
      </c>
      <c r="AL27" s="265">
        <f t="shared" si="25"/>
        <v>-74904849</v>
      </c>
      <c r="AM27" s="265">
        <f t="shared" si="26"/>
        <v>-45188590</v>
      </c>
      <c r="AN27" s="265">
        <f t="shared" si="27"/>
        <v>-3963062</v>
      </c>
      <c r="AO27" s="265">
        <f t="shared" si="28"/>
        <v>-124056501</v>
      </c>
    </row>
    <row r="28" spans="1:41" ht="15" customHeight="1">
      <c r="A28" s="41" t="s">
        <v>237</v>
      </c>
      <c r="B28" s="264">
        <f>+CHD!F71</f>
        <v>80068000</v>
      </c>
      <c r="C28" s="264">
        <f>+CHD!G71</f>
        <v>46598000</v>
      </c>
      <c r="D28" s="264">
        <f>+CHD!H71</f>
        <v>0</v>
      </c>
      <c r="E28" s="265">
        <f t="shared" si="5"/>
        <v>126666000</v>
      </c>
      <c r="F28" s="264">
        <f>+CHD!N71</f>
        <v>14589590</v>
      </c>
      <c r="G28" s="264">
        <f>+CHD!O71</f>
        <v>5887000</v>
      </c>
      <c r="H28" s="264">
        <f>+CHD!P71</f>
        <v>0</v>
      </c>
      <c r="I28" s="265">
        <f t="shared" si="6"/>
        <v>20476590</v>
      </c>
      <c r="J28" s="264">
        <f>+CHD!R71</f>
        <v>0</v>
      </c>
      <c r="K28" s="264">
        <f>+CHD!S71</f>
        <v>0</v>
      </c>
      <c r="L28" s="264">
        <f>+CHD!T71</f>
        <v>0</v>
      </c>
      <c r="M28" s="265">
        <f t="shared" si="7"/>
        <v>0</v>
      </c>
      <c r="N28" s="264">
        <f>+CHD!V71</f>
        <v>14939587.82</v>
      </c>
      <c r="O28" s="264">
        <f>+CHD!W71</f>
        <v>5887000</v>
      </c>
      <c r="P28" s="264">
        <f>+CHD!X71</f>
        <v>0</v>
      </c>
      <c r="Q28" s="265">
        <f t="shared" si="8"/>
        <v>20826587.82</v>
      </c>
      <c r="R28" s="264">
        <f>+CHD!Z71</f>
        <v>0</v>
      </c>
      <c r="S28" s="264">
        <f>+CHD!AA71</f>
        <v>0</v>
      </c>
      <c r="T28" s="264">
        <f>+CHD!AB71</f>
        <v>0</v>
      </c>
      <c r="U28" s="265">
        <f t="shared" si="9"/>
        <v>0</v>
      </c>
      <c r="V28" s="265">
        <f t="shared" si="10"/>
        <v>14939587.82</v>
      </c>
      <c r="W28" s="265">
        <f t="shared" si="11"/>
        <v>5887000</v>
      </c>
      <c r="X28" s="265">
        <f t="shared" si="12"/>
        <v>0</v>
      </c>
      <c r="Y28" s="265">
        <f t="shared" si="13"/>
        <v>20826587.82</v>
      </c>
      <c r="Z28" s="265">
        <f t="shared" si="14"/>
        <v>-349997.8200000003</v>
      </c>
      <c r="AA28" s="265">
        <f t="shared" si="15"/>
        <v>0</v>
      </c>
      <c r="AB28" s="265">
        <f t="shared" si="16"/>
        <v>0</v>
      </c>
      <c r="AC28" s="265">
        <f t="shared" si="17"/>
        <v>-349997.8200000003</v>
      </c>
      <c r="AD28" s="75">
        <f t="shared" si="33"/>
        <v>1.0239895583083556</v>
      </c>
      <c r="AE28" s="75">
        <f t="shared" si="34"/>
        <v>1</v>
      </c>
      <c r="AF28" s="75" t="str">
        <f t="shared" si="35"/>
        <v xml:space="preserve"> </v>
      </c>
      <c r="AG28" s="75">
        <f t="shared" si="36"/>
        <v>1.0170925832865727</v>
      </c>
      <c r="AH28" s="265">
        <f t="shared" si="21"/>
        <v>14589590</v>
      </c>
      <c r="AI28" s="265">
        <f t="shared" si="22"/>
        <v>5887000</v>
      </c>
      <c r="AJ28" s="265">
        <f t="shared" si="23"/>
        <v>0</v>
      </c>
      <c r="AK28" s="265">
        <f t="shared" si="24"/>
        <v>20476590</v>
      </c>
      <c r="AL28" s="265">
        <f t="shared" si="25"/>
        <v>65478410</v>
      </c>
      <c r="AM28" s="265">
        <f t="shared" si="26"/>
        <v>40711000</v>
      </c>
      <c r="AN28" s="265">
        <f t="shared" si="27"/>
        <v>0</v>
      </c>
      <c r="AO28" s="265">
        <f t="shared" si="28"/>
        <v>106189410</v>
      </c>
    </row>
    <row r="29" spans="1:41" ht="15" customHeight="1">
      <c r="A29" s="41" t="s">
        <v>238</v>
      </c>
      <c r="B29" s="264">
        <f>+CHD!F76</f>
        <v>71370000</v>
      </c>
      <c r="C29" s="264">
        <f>+CHD!G76</f>
        <v>52481000</v>
      </c>
      <c r="D29" s="264">
        <f>+CHD!H76</f>
        <v>0</v>
      </c>
      <c r="E29" s="265">
        <f t="shared" si="5"/>
        <v>123851000</v>
      </c>
      <c r="F29" s="264">
        <f>+CHD!N76</f>
        <v>458866799</v>
      </c>
      <c r="G29" s="264">
        <f>+CHD!O76</f>
        <v>325333848</v>
      </c>
      <c r="H29" s="264">
        <f>+CHD!P76</f>
        <v>28920000</v>
      </c>
      <c r="I29" s="265">
        <f t="shared" si="6"/>
        <v>813120647</v>
      </c>
      <c r="J29" s="264">
        <f>+CHD!R76</f>
        <v>41846604</v>
      </c>
      <c r="K29" s="264">
        <f>+CHD!S76</f>
        <v>0</v>
      </c>
      <c r="L29" s="264">
        <f>+CHD!T76</f>
        <v>0</v>
      </c>
      <c r="M29" s="265">
        <f t="shared" si="7"/>
        <v>41846604</v>
      </c>
      <c r="N29" s="264">
        <f>+CHD!V76</f>
        <v>458426085.31999999</v>
      </c>
      <c r="O29" s="264">
        <f>+CHD!W76</f>
        <v>251652582.16</v>
      </c>
      <c r="P29" s="264">
        <f>+CHD!X76</f>
        <v>0</v>
      </c>
      <c r="Q29" s="265">
        <f t="shared" si="8"/>
        <v>710078667.48000002</v>
      </c>
      <c r="R29" s="264">
        <f>+CHD!Z76</f>
        <v>40414142.869999997</v>
      </c>
      <c r="S29" s="264">
        <f>+CHD!AA76</f>
        <v>0</v>
      </c>
      <c r="T29" s="264">
        <f>+CHD!AB76</f>
        <v>0</v>
      </c>
      <c r="U29" s="265">
        <f t="shared" si="9"/>
        <v>40414142.869999997</v>
      </c>
      <c r="V29" s="265">
        <f t="shared" si="10"/>
        <v>498840228.19</v>
      </c>
      <c r="W29" s="265">
        <f t="shared" si="11"/>
        <v>251652582.16</v>
      </c>
      <c r="X29" s="265">
        <f t="shared" si="12"/>
        <v>0</v>
      </c>
      <c r="Y29" s="265">
        <f t="shared" si="13"/>
        <v>750492810.35000002</v>
      </c>
      <c r="Z29" s="265">
        <f t="shared" si="14"/>
        <v>1873174.8100000024</v>
      </c>
      <c r="AA29" s="265">
        <f t="shared" si="15"/>
        <v>73681265.840000004</v>
      </c>
      <c r="AB29" s="265">
        <f t="shared" si="16"/>
        <v>28920000</v>
      </c>
      <c r="AC29" s="265">
        <f t="shared" si="17"/>
        <v>104474440.65000001</v>
      </c>
      <c r="AD29" s="75">
        <f t="shared" si="33"/>
        <v>0.99625898807825597</v>
      </c>
      <c r="AE29" s="75">
        <f t="shared" si="34"/>
        <v>0.77352105754455647</v>
      </c>
      <c r="AF29" s="75">
        <f t="shared" si="35"/>
        <v>0</v>
      </c>
      <c r="AG29" s="75">
        <f t="shared" si="36"/>
        <v>0.87780299125164973</v>
      </c>
      <c r="AH29" s="265">
        <f t="shared" si="21"/>
        <v>500713403</v>
      </c>
      <c r="AI29" s="265">
        <f t="shared" si="22"/>
        <v>325333848</v>
      </c>
      <c r="AJ29" s="265">
        <f t="shared" si="23"/>
        <v>28920000</v>
      </c>
      <c r="AK29" s="265">
        <f t="shared" si="24"/>
        <v>854967251</v>
      </c>
      <c r="AL29" s="265">
        <f t="shared" si="25"/>
        <v>-387496799</v>
      </c>
      <c r="AM29" s="265">
        <f t="shared" si="26"/>
        <v>-272852848</v>
      </c>
      <c r="AN29" s="265">
        <f t="shared" si="27"/>
        <v>-28920000</v>
      </c>
      <c r="AO29" s="265">
        <f t="shared" si="28"/>
        <v>-689269647</v>
      </c>
    </row>
    <row r="30" spans="1:41" ht="15" customHeight="1">
      <c r="A30" s="41" t="s">
        <v>239</v>
      </c>
      <c r="B30" s="264">
        <f>+CHD!F81</f>
        <v>59572000</v>
      </c>
      <c r="C30" s="264">
        <f>+CHD!G81</f>
        <v>44639000</v>
      </c>
      <c r="D30" s="264">
        <f>+CHD!H81</f>
        <v>0</v>
      </c>
      <c r="E30" s="265">
        <f t="shared" si="5"/>
        <v>104211000</v>
      </c>
      <c r="F30" s="264">
        <f>+CHD!N81</f>
        <v>60654566</v>
      </c>
      <c r="G30" s="264">
        <f>+CHD!O81</f>
        <v>18500000</v>
      </c>
      <c r="H30" s="264">
        <f>+CHD!P81</f>
        <v>0</v>
      </c>
      <c r="I30" s="265">
        <f t="shared" si="6"/>
        <v>79154566</v>
      </c>
      <c r="J30" s="264">
        <f>+CHD!R81</f>
        <v>0</v>
      </c>
      <c r="K30" s="264">
        <f>+CHD!S81</f>
        <v>2070000</v>
      </c>
      <c r="L30" s="264">
        <f>+CHD!T81</f>
        <v>0</v>
      </c>
      <c r="M30" s="265">
        <f t="shared" si="7"/>
        <v>2070000</v>
      </c>
      <c r="N30" s="264">
        <f>+CHD!V81</f>
        <v>60289736.660000004</v>
      </c>
      <c r="O30" s="264">
        <f>+CHD!W81</f>
        <v>15997896</v>
      </c>
      <c r="P30" s="264">
        <f>+CHD!X81</f>
        <v>0</v>
      </c>
      <c r="Q30" s="265">
        <f t="shared" si="8"/>
        <v>76287632.659999996</v>
      </c>
      <c r="R30" s="264">
        <f>+CHD!Z81</f>
        <v>0</v>
      </c>
      <c r="S30" s="264">
        <f>+CHD!AA81</f>
        <v>940000</v>
      </c>
      <c r="T30" s="264">
        <f>+CHD!AB81</f>
        <v>0</v>
      </c>
      <c r="U30" s="265">
        <f t="shared" si="9"/>
        <v>940000</v>
      </c>
      <c r="V30" s="265">
        <f t="shared" si="10"/>
        <v>60289736.660000004</v>
      </c>
      <c r="W30" s="265">
        <f t="shared" si="11"/>
        <v>16937896</v>
      </c>
      <c r="X30" s="265">
        <f t="shared" si="12"/>
        <v>0</v>
      </c>
      <c r="Y30" s="265">
        <f t="shared" si="13"/>
        <v>77227632.659999996</v>
      </c>
      <c r="Z30" s="265">
        <f t="shared" si="14"/>
        <v>364829.33999999613</v>
      </c>
      <c r="AA30" s="265">
        <f t="shared" si="15"/>
        <v>3632104</v>
      </c>
      <c r="AB30" s="265">
        <f t="shared" si="16"/>
        <v>0</v>
      </c>
      <c r="AC30" s="265">
        <f t="shared" si="17"/>
        <v>3996933.3399999961</v>
      </c>
      <c r="AD30" s="75">
        <f t="shared" si="33"/>
        <v>0.99398512982518095</v>
      </c>
      <c r="AE30" s="75">
        <f t="shared" si="34"/>
        <v>0.82342712688381137</v>
      </c>
      <c r="AF30" s="75" t="str">
        <f t="shared" si="35"/>
        <v xml:space="preserve"> </v>
      </c>
      <c r="AG30" s="75">
        <f t="shared" si="36"/>
        <v>0.95079157037293371</v>
      </c>
      <c r="AH30" s="265">
        <f t="shared" si="21"/>
        <v>60654566</v>
      </c>
      <c r="AI30" s="265">
        <f t="shared" si="22"/>
        <v>20570000</v>
      </c>
      <c r="AJ30" s="265">
        <f t="shared" si="23"/>
        <v>0</v>
      </c>
      <c r="AK30" s="265">
        <f t="shared" si="24"/>
        <v>81224566</v>
      </c>
      <c r="AL30" s="265">
        <f t="shared" si="25"/>
        <v>-1082566</v>
      </c>
      <c r="AM30" s="265">
        <f t="shared" si="26"/>
        <v>26139000</v>
      </c>
      <c r="AN30" s="265">
        <f t="shared" si="27"/>
        <v>0</v>
      </c>
      <c r="AO30" s="265">
        <f t="shared" si="28"/>
        <v>25056434</v>
      </c>
    </row>
    <row r="31" spans="1:41" ht="15" customHeight="1">
      <c r="A31" s="41" t="s">
        <v>217</v>
      </c>
      <c r="B31" s="264">
        <f>+CHD!F86</f>
        <v>57912000</v>
      </c>
      <c r="C31" s="264">
        <f>+CHD!G86</f>
        <v>42841000</v>
      </c>
      <c r="D31" s="264">
        <f>+CHD!H86</f>
        <v>0</v>
      </c>
      <c r="E31" s="265">
        <f t="shared" si="5"/>
        <v>100753000</v>
      </c>
      <c r="F31" s="264">
        <f>+CHD!N86</f>
        <v>120669125</v>
      </c>
      <c r="G31" s="264">
        <f>+CHD!O86</f>
        <v>320833758</v>
      </c>
      <c r="H31" s="264">
        <f>+CHD!P86</f>
        <v>605163873.14999998</v>
      </c>
      <c r="I31" s="265">
        <f t="shared" si="6"/>
        <v>1046666756.15</v>
      </c>
      <c r="J31" s="264">
        <f>+CHD!R86</f>
        <v>0</v>
      </c>
      <c r="K31" s="264">
        <f>+CHD!S86</f>
        <v>0</v>
      </c>
      <c r="L31" s="264">
        <f>+CHD!T86</f>
        <v>0</v>
      </c>
      <c r="M31" s="265">
        <f t="shared" si="7"/>
        <v>0</v>
      </c>
      <c r="N31" s="264">
        <f>+CHD!V86</f>
        <v>120669125</v>
      </c>
      <c r="O31" s="264">
        <f>+CHD!W86</f>
        <v>269141830.91000003</v>
      </c>
      <c r="P31" s="264">
        <f>+CHD!X86</f>
        <v>376354278.81999999</v>
      </c>
      <c r="Q31" s="265">
        <f t="shared" si="8"/>
        <v>766165234.73000002</v>
      </c>
      <c r="R31" s="264">
        <f>+CHD!Z86</f>
        <v>0</v>
      </c>
      <c r="S31" s="264">
        <f>+CHD!AA86</f>
        <v>0</v>
      </c>
      <c r="T31" s="264">
        <f>+CHD!AB86</f>
        <v>0</v>
      </c>
      <c r="U31" s="265">
        <f t="shared" si="9"/>
        <v>0</v>
      </c>
      <c r="V31" s="265">
        <f t="shared" si="10"/>
        <v>120669125</v>
      </c>
      <c r="W31" s="265">
        <f t="shared" si="11"/>
        <v>269141830.91000003</v>
      </c>
      <c r="X31" s="265">
        <f t="shared" si="12"/>
        <v>376354278.81999999</v>
      </c>
      <c r="Y31" s="265">
        <f t="shared" si="13"/>
        <v>766165234.73000002</v>
      </c>
      <c r="Z31" s="265">
        <f t="shared" si="14"/>
        <v>0</v>
      </c>
      <c r="AA31" s="265">
        <f t="shared" si="15"/>
        <v>51691927.089999974</v>
      </c>
      <c r="AB31" s="265">
        <f t="shared" si="16"/>
        <v>228809594.32999998</v>
      </c>
      <c r="AC31" s="265">
        <f t="shared" si="17"/>
        <v>280501521.41999996</v>
      </c>
      <c r="AD31" s="75">
        <f t="shared" si="33"/>
        <v>1</v>
      </c>
      <c r="AE31" s="75">
        <f t="shared" si="34"/>
        <v>0.83888251843498352</v>
      </c>
      <c r="AF31" s="75">
        <f t="shared" si="35"/>
        <v>0.62190473608578134</v>
      </c>
      <c r="AG31" s="75">
        <f t="shared" si="36"/>
        <v>0.73200493875263517</v>
      </c>
      <c r="AH31" s="265">
        <f t="shared" si="21"/>
        <v>120669125</v>
      </c>
      <c r="AI31" s="265">
        <f t="shared" si="22"/>
        <v>320833758</v>
      </c>
      <c r="AJ31" s="265">
        <f t="shared" si="23"/>
        <v>605163873.14999998</v>
      </c>
      <c r="AK31" s="265">
        <f t="shared" si="24"/>
        <v>1046666756.15</v>
      </c>
      <c r="AL31" s="265">
        <f t="shared" si="25"/>
        <v>-62757125</v>
      </c>
      <c r="AM31" s="265">
        <f t="shared" si="26"/>
        <v>-277992758</v>
      </c>
      <c r="AN31" s="265">
        <f t="shared" si="27"/>
        <v>-605163873.14999998</v>
      </c>
      <c r="AO31" s="265">
        <f t="shared" si="28"/>
        <v>-945913756.14999998</v>
      </c>
    </row>
    <row r="32" spans="1:41" ht="15" customHeight="1">
      <c r="A32" s="266"/>
      <c r="B32" s="267"/>
      <c r="C32" s="267"/>
      <c r="D32" s="267"/>
      <c r="E32" s="265"/>
      <c r="F32" s="267"/>
      <c r="G32" s="267"/>
      <c r="H32" s="267"/>
      <c r="I32" s="265"/>
      <c r="J32" s="267"/>
      <c r="K32" s="267"/>
      <c r="L32" s="267"/>
      <c r="M32" s="265"/>
      <c r="N32" s="267"/>
      <c r="O32" s="267"/>
      <c r="P32" s="267"/>
      <c r="Q32" s="265"/>
      <c r="R32" s="267"/>
      <c r="S32" s="267"/>
      <c r="T32" s="267"/>
      <c r="U32" s="265"/>
      <c r="V32" s="265"/>
      <c r="W32" s="265"/>
      <c r="X32" s="265"/>
      <c r="Y32" s="265"/>
      <c r="Z32" s="265"/>
      <c r="AA32" s="265"/>
      <c r="AB32" s="265"/>
      <c r="AC32" s="265"/>
      <c r="AD32" s="75"/>
      <c r="AE32" s="75"/>
      <c r="AF32" s="75"/>
      <c r="AG32" s="75"/>
      <c r="AH32" s="265"/>
      <c r="AI32" s="265"/>
      <c r="AJ32" s="265"/>
      <c r="AK32" s="265"/>
      <c r="AL32" s="265"/>
      <c r="AM32" s="265"/>
      <c r="AN32" s="265"/>
      <c r="AO32" s="265"/>
    </row>
    <row r="33" spans="1:45" s="273" customFormat="1" ht="15" customHeight="1">
      <c r="A33" s="269" t="s">
        <v>240</v>
      </c>
      <c r="B33" s="270">
        <f>+B15+B13+B11+B9</f>
        <v>7515379000</v>
      </c>
      <c r="C33" s="270">
        <f t="shared" ref="C33:AC33" si="37">+C15+C13+C11+C9</f>
        <v>15209423000</v>
      </c>
      <c r="D33" s="270">
        <f t="shared" si="37"/>
        <v>8926937000</v>
      </c>
      <c r="E33" s="270">
        <f t="shared" si="37"/>
        <v>31651739000</v>
      </c>
      <c r="F33" s="270">
        <f t="shared" si="37"/>
        <v>4424606781.9899998</v>
      </c>
      <c r="G33" s="270">
        <f t="shared" si="37"/>
        <v>14006024341.9</v>
      </c>
      <c r="H33" s="270">
        <f t="shared" si="37"/>
        <v>3944482632.1500001</v>
      </c>
      <c r="I33" s="270">
        <f t="shared" si="37"/>
        <v>22375113756.040001</v>
      </c>
      <c r="J33" s="270">
        <f t="shared" si="37"/>
        <v>1991314217.4300001</v>
      </c>
      <c r="K33" s="270">
        <f t="shared" si="37"/>
        <v>465761199.43000007</v>
      </c>
      <c r="L33" s="270">
        <f t="shared" si="37"/>
        <v>2906499765</v>
      </c>
      <c r="M33" s="270">
        <f t="shared" si="37"/>
        <v>5363575181.8600006</v>
      </c>
      <c r="N33" s="270">
        <f t="shared" si="37"/>
        <v>4049074543.3099999</v>
      </c>
      <c r="O33" s="270">
        <f t="shared" si="37"/>
        <v>3268337757.4499998</v>
      </c>
      <c r="P33" s="270">
        <f t="shared" si="37"/>
        <v>1463019808.1399999</v>
      </c>
      <c r="Q33" s="270">
        <f t="shared" si="37"/>
        <v>8780432108.8999996</v>
      </c>
      <c r="R33" s="270">
        <f t="shared" si="37"/>
        <v>2210867702.5599999</v>
      </c>
      <c r="S33" s="270">
        <f t="shared" si="37"/>
        <v>1488809309.77</v>
      </c>
      <c r="T33" s="270">
        <f t="shared" si="37"/>
        <v>1792988339.0599999</v>
      </c>
      <c r="U33" s="270">
        <f t="shared" si="37"/>
        <v>5492665351.3899994</v>
      </c>
      <c r="V33" s="270">
        <f t="shared" si="37"/>
        <v>6259942245.8699999</v>
      </c>
      <c r="W33" s="270">
        <f t="shared" si="37"/>
        <v>4757147067.2200003</v>
      </c>
      <c r="X33" s="270">
        <f t="shared" si="37"/>
        <v>3256008147.1999998</v>
      </c>
      <c r="Y33" s="270">
        <f t="shared" si="37"/>
        <v>14273097460.289999</v>
      </c>
      <c r="Z33" s="270">
        <f t="shared" si="37"/>
        <v>155978753.55000001</v>
      </c>
      <c r="AA33" s="270">
        <f t="shared" si="37"/>
        <v>9714638474.1100006</v>
      </c>
      <c r="AB33" s="270">
        <f t="shared" si="37"/>
        <v>3594974249.9500008</v>
      </c>
      <c r="AC33" s="270">
        <f t="shared" si="37"/>
        <v>13465591477.610001</v>
      </c>
      <c r="AD33" s="271">
        <f t="shared" si="33"/>
        <v>0.97568879767003047</v>
      </c>
      <c r="AE33" s="271">
        <f t="shared" si="34"/>
        <v>0.32871873713399463</v>
      </c>
      <c r="AF33" s="271">
        <f t="shared" si="35"/>
        <v>0.47526149659273614</v>
      </c>
      <c r="AG33" s="271">
        <f t="shared" si="36"/>
        <v>0.51455559028921305</v>
      </c>
      <c r="AH33" s="270">
        <f t="shared" ref="AH33:AO33" si="38">+AH15+AH13+AH11+AH9</f>
        <v>6415920999.4200001</v>
      </c>
      <c r="AI33" s="270">
        <f t="shared" si="38"/>
        <v>14471785541.33</v>
      </c>
      <c r="AJ33" s="270">
        <f t="shared" si="38"/>
        <v>6850982397.1499996</v>
      </c>
      <c r="AK33" s="270">
        <f t="shared" si="38"/>
        <v>27738688937.900002</v>
      </c>
      <c r="AL33" s="270">
        <f t="shared" si="38"/>
        <v>3090772218.0100002</v>
      </c>
      <c r="AM33" s="270">
        <f t="shared" si="38"/>
        <v>1203398658.0999999</v>
      </c>
      <c r="AN33" s="270">
        <f t="shared" si="38"/>
        <v>4982454367.8500004</v>
      </c>
      <c r="AO33" s="270">
        <f t="shared" si="38"/>
        <v>9276625243.9599991</v>
      </c>
      <c r="AP33" s="272"/>
      <c r="AQ33" s="272"/>
      <c r="AR33" s="272"/>
      <c r="AS33" s="272"/>
    </row>
    <row r="34" spans="1:45" ht="15" customHeight="1"/>
    <row r="35" spans="1:45" ht="15" customHeight="1">
      <c r="B35" s="268">
        <f>+B33-'CY-FUR (REG)'!F306</f>
        <v>-194173000</v>
      </c>
      <c r="C35" s="268">
        <f>+C33-'CY-FUR (REG)'!G306</f>
        <v>17296000</v>
      </c>
      <c r="D35" s="268">
        <f>+D33-'CY-FUR (REG)'!H306</f>
        <v>0</v>
      </c>
      <c r="E35" s="268">
        <f>+E33-'CY-FUR (REG)'!I306</f>
        <v>-176877000</v>
      </c>
      <c r="F35" s="268">
        <f>+F33-'CY-FUR (REG)'!J306</f>
        <v>-2176908575</v>
      </c>
      <c r="G35" s="268">
        <f>+G33-'CY-FUR (REG)'!K306</f>
        <v>-625559707</v>
      </c>
      <c r="H35" s="268">
        <f>+H33-'CY-FUR (REG)'!L306</f>
        <v>300100000</v>
      </c>
      <c r="I35" s="268">
        <f>+I33-'CY-FUR (REG)'!M306</f>
        <v>-2502368282</v>
      </c>
      <c r="J35" s="268">
        <f>+J33-'CY-FUR (REG)'!N306</f>
        <v>0</v>
      </c>
      <c r="K35" s="268">
        <f>+K33-'CY-FUR (REG)'!O306</f>
        <v>0</v>
      </c>
      <c r="L35" s="268">
        <f>+L33-'CY-FUR (REG)'!P306</f>
        <v>0</v>
      </c>
      <c r="M35" s="268">
        <f>+M33-'CY-FUR (REG)'!Q306</f>
        <v>0</v>
      </c>
      <c r="N35" s="268">
        <f>+N33-'CY-FUR (REG)'!V306</f>
        <v>0</v>
      </c>
      <c r="O35" s="268">
        <f>+O33-'CY-FUR (REG)'!W306</f>
        <v>0</v>
      </c>
      <c r="P35" s="268">
        <f>+P33-'CY-FUR (REG)'!X306</f>
        <v>0</v>
      </c>
      <c r="Q35" s="268">
        <f>+Q33-'CY-FUR (REG)'!Y306</f>
        <v>0</v>
      </c>
      <c r="R35" s="268">
        <f>+R33-'CY-FUR (REG)'!Z306</f>
        <v>0</v>
      </c>
      <c r="S35" s="268">
        <f>+S33-'CY-FUR (REG)'!AA306</f>
        <v>0</v>
      </c>
      <c r="T35" s="268">
        <f>+T33-'CY-FUR (REG)'!AB306</f>
        <v>0</v>
      </c>
      <c r="U35" s="268">
        <f>+U33-'CY-FUR (REG)'!AC306</f>
        <v>0</v>
      </c>
      <c r="V35" s="268">
        <f>+V33-'CY-FUR (REG)'!AD306</f>
        <v>0</v>
      </c>
      <c r="W35" s="268">
        <f>+W33-'CY-FUR (REG)'!AE306</f>
        <v>0</v>
      </c>
      <c r="X35" s="268">
        <f>+X33-'CY-FUR (REG)'!AF306</f>
        <v>0</v>
      </c>
      <c r="Y35" s="268">
        <f>+Y33-'CY-FUR (REG)'!AG306</f>
        <v>0</v>
      </c>
      <c r="Z35" s="268">
        <f>+Z33-'CY-FUR (REG)'!AH306</f>
        <v>-2176908575.000001</v>
      </c>
      <c r="AA35" s="268">
        <f>+AA33-'CY-FUR (REG)'!AI306</f>
        <v>-625559706.99999809</v>
      </c>
      <c r="AB35" s="268">
        <f>+AB33-'CY-FUR (REG)'!AJ306</f>
        <v>300100000.00000095</v>
      </c>
      <c r="AC35" s="268">
        <f>+AC33-'CY-FUR (REG)'!AK306</f>
        <v>-2502368282</v>
      </c>
      <c r="AD35" s="268">
        <f>+AD33-'CY-FUR (REG)'!AL306</f>
        <v>0.24718112837966943</v>
      </c>
      <c r="AE35" s="268">
        <f>+AE33-'CY-FUR (REG)'!AM306</f>
        <v>1.3620487145559412E-2</v>
      </c>
      <c r="AF35" s="268">
        <f>+AF33-'CY-FUR (REG)'!AN306</f>
        <v>-2.1772024970182713E-2</v>
      </c>
      <c r="AG35" s="268">
        <f>+AG33-'CY-FUR (REG)'!AO306</f>
        <v>4.2578127447813141E-2</v>
      </c>
      <c r="AH35" s="268">
        <f>+AH33-'CY-FUR (REG)'!R306</f>
        <v>-2176908575</v>
      </c>
      <c r="AI35" s="268">
        <f>+AI33-'CY-FUR (REG)'!S306</f>
        <v>-625559707</v>
      </c>
      <c r="AJ35" s="268">
        <f>+AJ33-'CY-FUR (REG)'!T306</f>
        <v>300100000</v>
      </c>
      <c r="AK35" s="268">
        <f>+AK33-'CY-FUR (REG)'!U306</f>
        <v>-2502368282</v>
      </c>
      <c r="AL35" s="268">
        <f>+AL33-'CY-FUR (REG)'!AP306</f>
        <v>1982735575</v>
      </c>
      <c r="AM35" s="268">
        <f>+AM33-'CY-FUR (REG)'!AQ306</f>
        <v>642855706.99999952</v>
      </c>
      <c r="AN35" s="268">
        <f>+AN33-'CY-FUR (REG)'!AR306</f>
        <v>-300100000</v>
      </c>
      <c r="AO35" s="268">
        <f>+AO33-'CY-FUR (REG)'!AS306</f>
        <v>2325491281.9999981</v>
      </c>
    </row>
    <row r="36" spans="1:45" ht="15" customHeight="1"/>
    <row r="37" spans="1:45" ht="15" customHeight="1"/>
    <row r="38" spans="1:45" ht="15" customHeight="1"/>
    <row r="39" spans="1:45" ht="15" customHeight="1"/>
    <row r="40" spans="1:45" ht="15" customHeight="1"/>
    <row r="41" spans="1:45" ht="15" customHeight="1"/>
    <row r="42" spans="1:45" ht="15" customHeight="1"/>
    <row r="43" spans="1:45" ht="15" customHeight="1"/>
    <row r="44" spans="1:45" ht="15" customHeight="1"/>
    <row r="45" spans="1:45" ht="15" customHeight="1"/>
    <row r="46" spans="1:45" ht="15" customHeight="1"/>
    <row r="47" spans="1:45" ht="15" customHeight="1"/>
    <row r="48" spans="1:45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</sheetData>
  <mergeCells count="11">
    <mergeCell ref="A5:A7"/>
    <mergeCell ref="N5:Q5"/>
    <mergeCell ref="B5:E5"/>
    <mergeCell ref="F5:I5"/>
    <mergeCell ref="J5:M5"/>
    <mergeCell ref="AH5:AK5"/>
    <mergeCell ref="AL5:AO5"/>
    <mergeCell ref="R5:U5"/>
    <mergeCell ref="V5:Y5"/>
    <mergeCell ref="Z5:AC5"/>
    <mergeCell ref="AD5:AG5"/>
  </mergeCells>
  <pageMargins left="1.2" right="0.2" top="0.65" bottom="0.63" header="0.3" footer="0.3"/>
  <pageSetup paperSize="5" scale="79" fitToWidth="2" fitToHeight="4" orientation="landscape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5" tint="0.39997558519241921"/>
  </sheetPr>
  <dimension ref="A1:AG35"/>
  <sheetViews>
    <sheetView workbookViewId="0">
      <pane xSplit="1" ySplit="7" topLeftCell="AC8" activePane="bottomRight" state="frozen"/>
      <selection pane="topRight" activeCell="B1" sqref="B1"/>
      <selection pane="bottomLeft" activeCell="A8" sqref="A8"/>
      <selection pane="bottomRight" activeCell="A3" sqref="A3"/>
    </sheetView>
  </sheetViews>
  <sheetFormatPr defaultRowHeight="15"/>
  <cols>
    <col min="1" max="1" width="40" customWidth="1"/>
    <col min="2" max="2" width="5.7109375" bestFit="1" customWidth="1"/>
    <col min="3" max="3" width="17.5703125" bestFit="1" customWidth="1"/>
    <col min="4" max="4" width="16.42578125" customWidth="1"/>
    <col min="5" max="5" width="16.5703125" customWidth="1"/>
    <col min="6" max="6" width="5.7109375" bestFit="1" customWidth="1"/>
    <col min="7" max="7" width="16.7109375" customWidth="1"/>
    <col min="8" max="8" width="16.85546875" customWidth="1"/>
    <col min="9" max="9" width="16.140625" customWidth="1"/>
    <col min="10" max="10" width="5.7109375" bestFit="1" customWidth="1"/>
    <col min="11" max="11" width="16.85546875" customWidth="1"/>
    <col min="12" max="13" width="16.5703125" customWidth="1"/>
    <col min="14" max="14" width="5.7109375" hidden="1" customWidth="1"/>
    <col min="15" max="16" width="14.85546875" hidden="1" customWidth="1"/>
    <col min="17" max="17" width="15.85546875" hidden="1" customWidth="1"/>
    <col min="18" max="18" width="5.7109375" hidden="1" customWidth="1"/>
    <col min="19" max="19" width="15.85546875" hidden="1" customWidth="1"/>
    <col min="20" max="21" width="17.5703125" hidden="1" customWidth="1"/>
    <col min="22" max="22" width="5.7109375" bestFit="1" customWidth="1"/>
    <col min="23" max="23" width="15.85546875" bestFit="1" customWidth="1"/>
    <col min="24" max="25" width="17.5703125" bestFit="1" customWidth="1"/>
    <col min="26" max="26" width="5.7109375" bestFit="1" customWidth="1"/>
    <col min="27" max="29" width="17.5703125" bestFit="1" customWidth="1"/>
    <col min="30" max="30" width="3.5703125" style="73" bestFit="1" customWidth="1"/>
    <col min="31" max="33" width="7.28515625" style="73" bestFit="1" customWidth="1"/>
  </cols>
  <sheetData>
    <row r="1" spans="1:33">
      <c r="A1" s="1" t="s">
        <v>202</v>
      </c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33">
      <c r="A2" s="1" t="s">
        <v>573</v>
      </c>
      <c r="B2" s="1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33">
      <c r="A3" s="247" t="s">
        <v>713</v>
      </c>
      <c r="B3" s="1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3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33" s="197" customFormat="1">
      <c r="A5" s="747" t="s">
        <v>1</v>
      </c>
      <c r="B5" s="760" t="s">
        <v>203</v>
      </c>
      <c r="C5" s="761"/>
      <c r="D5" s="761"/>
      <c r="E5" s="762"/>
      <c r="F5" s="754" t="s">
        <v>204</v>
      </c>
      <c r="G5" s="755"/>
      <c r="H5" s="755"/>
      <c r="I5" s="756"/>
      <c r="J5" s="750" t="s">
        <v>212</v>
      </c>
      <c r="K5" s="751"/>
      <c r="L5" s="751"/>
      <c r="M5" s="752"/>
      <c r="N5" s="750" t="s">
        <v>243</v>
      </c>
      <c r="O5" s="751"/>
      <c r="P5" s="751"/>
      <c r="Q5" s="752"/>
      <c r="R5" s="754" t="s">
        <v>214</v>
      </c>
      <c r="S5" s="755"/>
      <c r="T5" s="755"/>
      <c r="U5" s="756"/>
      <c r="V5" s="754" t="s">
        <v>215</v>
      </c>
      <c r="W5" s="755"/>
      <c r="X5" s="755"/>
      <c r="Y5" s="756"/>
      <c r="Z5" s="754" t="s">
        <v>248</v>
      </c>
      <c r="AA5" s="755"/>
      <c r="AB5" s="755"/>
      <c r="AC5" s="756"/>
      <c r="AD5" s="757" t="s">
        <v>211</v>
      </c>
      <c r="AE5" s="758"/>
      <c r="AF5" s="758"/>
      <c r="AG5" s="759"/>
    </row>
    <row r="6" spans="1:33" s="197" customFormat="1">
      <c r="A6" s="748"/>
      <c r="B6" s="198" t="s">
        <v>2</v>
      </c>
      <c r="C6" s="198" t="s">
        <v>3</v>
      </c>
      <c r="D6" s="199" t="s">
        <v>4</v>
      </c>
      <c r="E6" s="200" t="s">
        <v>5</v>
      </c>
      <c r="F6" s="198" t="s">
        <v>2</v>
      </c>
      <c r="G6" s="198" t="s">
        <v>3</v>
      </c>
      <c r="H6" s="199" t="s">
        <v>4</v>
      </c>
      <c r="I6" s="200" t="s">
        <v>5</v>
      </c>
      <c r="J6" s="212" t="s">
        <v>2</v>
      </c>
      <c r="K6" s="212" t="s">
        <v>3</v>
      </c>
      <c r="L6" s="212" t="s">
        <v>4</v>
      </c>
      <c r="M6" s="212" t="s">
        <v>5</v>
      </c>
      <c r="N6" s="198" t="s">
        <v>2</v>
      </c>
      <c r="O6" s="198" t="s">
        <v>3</v>
      </c>
      <c r="P6" s="199" t="s">
        <v>4</v>
      </c>
      <c r="Q6" s="200" t="s">
        <v>5</v>
      </c>
      <c r="R6" s="198" t="s">
        <v>2</v>
      </c>
      <c r="S6" s="198" t="s">
        <v>3</v>
      </c>
      <c r="T6" s="199" t="s">
        <v>4</v>
      </c>
      <c r="U6" s="200" t="s">
        <v>5</v>
      </c>
      <c r="V6" s="198" t="s">
        <v>2</v>
      </c>
      <c r="W6" s="198" t="s">
        <v>3</v>
      </c>
      <c r="X6" s="199" t="s">
        <v>4</v>
      </c>
      <c r="Y6" s="200" t="s">
        <v>5</v>
      </c>
      <c r="Z6" s="198" t="s">
        <v>2</v>
      </c>
      <c r="AA6" s="198" t="s">
        <v>3</v>
      </c>
      <c r="AB6" s="199" t="s">
        <v>4</v>
      </c>
      <c r="AC6" s="200" t="s">
        <v>5</v>
      </c>
      <c r="AD6" s="205" t="s">
        <v>2</v>
      </c>
      <c r="AE6" s="205" t="s">
        <v>3</v>
      </c>
      <c r="AF6" s="205" t="s">
        <v>4</v>
      </c>
      <c r="AG6" s="205" t="s">
        <v>5</v>
      </c>
    </row>
    <row r="7" spans="1:33" s="197" customFormat="1" ht="15.75" thickBot="1">
      <c r="A7" s="749"/>
      <c r="B7" s="226"/>
      <c r="C7" s="209"/>
      <c r="D7" s="209"/>
      <c r="E7" s="209"/>
      <c r="F7" s="209"/>
      <c r="G7" s="209"/>
      <c r="H7" s="209"/>
      <c r="I7" s="209"/>
      <c r="J7" s="213"/>
      <c r="K7" s="213"/>
      <c r="L7" s="213"/>
      <c r="M7" s="213"/>
      <c r="N7" s="209"/>
      <c r="O7" s="209"/>
      <c r="P7" s="209"/>
      <c r="Q7" s="209"/>
      <c r="R7" s="209"/>
      <c r="S7" s="209"/>
      <c r="T7" s="209"/>
      <c r="U7" s="209"/>
      <c r="V7" s="209"/>
      <c r="W7" s="209"/>
      <c r="X7" s="209"/>
      <c r="Y7" s="209"/>
      <c r="Z7" s="209"/>
      <c r="AA7" s="209"/>
      <c r="AB7" s="209"/>
      <c r="AC7" s="209"/>
      <c r="AD7" s="210"/>
      <c r="AE7" s="210"/>
      <c r="AF7" s="210"/>
      <c r="AG7" s="210"/>
    </row>
    <row r="8" spans="1:33">
      <c r="A8" s="4"/>
      <c r="B8" s="4"/>
      <c r="C8" s="206"/>
      <c r="D8" s="206"/>
      <c r="E8" s="207"/>
      <c r="F8" s="206"/>
      <c r="G8" s="206"/>
      <c r="H8" s="206"/>
      <c r="I8" s="207"/>
      <c r="J8" s="206"/>
      <c r="K8" s="206"/>
      <c r="L8" s="206"/>
      <c r="M8" s="207"/>
      <c r="N8" s="206"/>
      <c r="O8" s="206"/>
      <c r="P8" s="206"/>
      <c r="Q8" s="207"/>
      <c r="R8" s="206"/>
      <c r="S8" s="206"/>
      <c r="T8" s="206"/>
      <c r="U8" s="207"/>
      <c r="V8" s="206"/>
      <c r="W8" s="206"/>
      <c r="X8" s="206"/>
      <c r="Y8" s="207"/>
      <c r="Z8" s="206"/>
      <c r="AA8" s="206"/>
      <c r="AB8" s="206"/>
      <c r="AC8" s="207"/>
      <c r="AD8" s="208"/>
      <c r="AE8" s="208"/>
      <c r="AF8" s="208"/>
      <c r="AG8" s="208"/>
    </row>
    <row r="9" spans="1:33" s="236" customFormat="1" ht="18">
      <c r="A9" s="234" t="s">
        <v>224</v>
      </c>
      <c r="B9" s="235">
        <f>+'CONAP-FUR (REG)'!B279</f>
        <v>0</v>
      </c>
      <c r="C9" s="235">
        <f>+'CONAP-FUR (REG)'!C279</f>
        <v>2102860514.6600001</v>
      </c>
      <c r="D9" s="235">
        <f>+'CONAP-FUR (REG)'!D279</f>
        <v>1837042422.0899999</v>
      </c>
      <c r="E9" s="235">
        <f>SUM(B9:D9)</f>
        <v>3939902936.75</v>
      </c>
      <c r="F9" s="235">
        <f>+'CONAP-FUR (REG)'!F279</f>
        <v>0</v>
      </c>
      <c r="G9" s="235">
        <f>+'CONAP-FUR (REG)'!G279</f>
        <v>-21352734.079999998</v>
      </c>
      <c r="H9" s="235">
        <f>+'CONAP-FUR (REG)'!H279</f>
        <v>-192750000</v>
      </c>
      <c r="I9" s="235">
        <f>SUM(F9:H9)</f>
        <v>-214102734.07999998</v>
      </c>
      <c r="J9" s="235">
        <f>+B9+F9</f>
        <v>0</v>
      </c>
      <c r="K9" s="235">
        <f t="shared" ref="K9:L9" si="0">+C9+G9</f>
        <v>2081507780.5800002</v>
      </c>
      <c r="L9" s="235">
        <f t="shared" si="0"/>
        <v>1644292422.0899999</v>
      </c>
      <c r="M9" s="235">
        <f>SUM(J9:L9)</f>
        <v>3725800202.6700001</v>
      </c>
      <c r="N9" s="235">
        <f>+'CONAP-FUR (REG)'!N279</f>
        <v>0</v>
      </c>
      <c r="O9" s="235">
        <f>+'CONAP-FUR (REG)'!O279</f>
        <v>49749298.409999996</v>
      </c>
      <c r="P9" s="235">
        <f>+'CONAP-FUR (REG)'!P279</f>
        <v>121899020.64</v>
      </c>
      <c r="Q9" s="235">
        <f>SUM(N9:P9)</f>
        <v>171648319.05000001</v>
      </c>
      <c r="R9" s="235">
        <f>+'CONAP-FUR (REG)'!R279</f>
        <v>0</v>
      </c>
      <c r="S9" s="235">
        <f>+'CONAP-FUR (REG)'!S279</f>
        <v>0</v>
      </c>
      <c r="T9" s="235">
        <f>+'CONAP-FUR (REG)'!T279</f>
        <v>0</v>
      </c>
      <c r="U9" s="235">
        <f>SUM(R9:T9)</f>
        <v>0</v>
      </c>
      <c r="V9" s="235">
        <f>+N9+R9</f>
        <v>0</v>
      </c>
      <c r="W9" s="235">
        <f t="shared" ref="W9:X9" si="1">+O9+S9</f>
        <v>49749298.409999996</v>
      </c>
      <c r="X9" s="235">
        <f t="shared" si="1"/>
        <v>121899020.64</v>
      </c>
      <c r="Y9" s="235">
        <f>SUM(V9:X9)</f>
        <v>171648319.05000001</v>
      </c>
      <c r="Z9" s="235">
        <f>+J9-V9</f>
        <v>0</v>
      </c>
      <c r="AA9" s="235">
        <f t="shared" ref="AA9:AB9" si="2">+K9-W9</f>
        <v>2031758482.1700001</v>
      </c>
      <c r="AB9" s="235">
        <f t="shared" si="2"/>
        <v>1522393401.4499998</v>
      </c>
      <c r="AC9" s="235">
        <f>SUM(Z9:AB9)</f>
        <v>3554151883.6199999</v>
      </c>
      <c r="AD9" s="156" t="str">
        <f t="shared" ref="AD9" si="3">IF(J9=0," ",V9/J9)</f>
        <v xml:space="preserve"> </v>
      </c>
      <c r="AE9" s="156">
        <f t="shared" ref="AE9" si="4">IF(K9=0," ",W9/K9)</f>
        <v>2.3900606509449435E-2</v>
      </c>
      <c r="AF9" s="156">
        <f t="shared" ref="AF9:AG9" si="5">IF(L9=0," ",X9/L9)</f>
        <v>7.4134636274160171E-2</v>
      </c>
      <c r="AG9" s="156">
        <f t="shared" si="5"/>
        <v>4.607018887566558E-2</v>
      </c>
    </row>
    <row r="10" spans="1:33" s="236" customFormat="1" ht="16.5">
      <c r="A10" s="237"/>
      <c r="B10" s="238"/>
      <c r="C10" s="238"/>
      <c r="D10" s="238"/>
      <c r="E10" s="235"/>
      <c r="F10" s="238"/>
      <c r="G10" s="238"/>
      <c r="H10" s="238"/>
      <c r="I10" s="235"/>
      <c r="J10" s="238"/>
      <c r="K10" s="238"/>
      <c r="L10" s="238"/>
      <c r="M10" s="235"/>
      <c r="N10" s="238"/>
      <c r="O10" s="238"/>
      <c r="P10" s="238"/>
      <c r="Q10" s="235"/>
      <c r="R10" s="238"/>
      <c r="S10" s="238"/>
      <c r="T10" s="238"/>
      <c r="U10" s="235"/>
      <c r="V10" s="235"/>
      <c r="W10" s="235"/>
      <c r="X10" s="235"/>
      <c r="Y10" s="235"/>
      <c r="Z10" s="235"/>
      <c r="AA10" s="235"/>
      <c r="AB10" s="235"/>
      <c r="AC10" s="235"/>
      <c r="AD10" s="239"/>
      <c r="AE10" s="239"/>
      <c r="AF10" s="239"/>
      <c r="AG10" s="239"/>
    </row>
    <row r="11" spans="1:33" s="236" customFormat="1" ht="18">
      <c r="A11" s="234" t="s">
        <v>205</v>
      </c>
      <c r="B11" s="235">
        <f>+'CONAP-FUR (REG)'!B281</f>
        <v>0</v>
      </c>
      <c r="C11" s="235">
        <f>+'CONAP-FUR (REG)'!C281</f>
        <v>11336287.73</v>
      </c>
      <c r="D11" s="235">
        <f>+'CONAP-FUR (REG)'!D281</f>
        <v>0</v>
      </c>
      <c r="E11" s="235">
        <f>SUM(B11:D11)</f>
        <v>11336287.73</v>
      </c>
      <c r="F11" s="235">
        <f>+'CONAP-FUR (REG)'!F281</f>
        <v>0</v>
      </c>
      <c r="G11" s="235">
        <f>+'CONAP-FUR (REG)'!G281</f>
        <v>34037210.469999991</v>
      </c>
      <c r="H11" s="235">
        <f>+'CONAP-FUR (REG)'!H281</f>
        <v>2716725.69</v>
      </c>
      <c r="I11" s="235">
        <f t="shared" ref="I11:I31" si="6">SUM(F11:H11)</f>
        <v>36753936.159999989</v>
      </c>
      <c r="J11" s="235">
        <f>+B11+F11</f>
        <v>0</v>
      </c>
      <c r="K11" s="235">
        <f t="shared" ref="K11" si="7">+C11+G11</f>
        <v>45373498.199999988</v>
      </c>
      <c r="L11" s="235">
        <f t="shared" ref="L11" si="8">+D11+H11</f>
        <v>2716725.69</v>
      </c>
      <c r="M11" s="235">
        <f t="shared" ref="M11:M31" si="9">SUM(J11:L11)</f>
        <v>48090223.889999986</v>
      </c>
      <c r="N11" s="235">
        <f>+'CONAP-FUR (REG)'!N281</f>
        <v>0</v>
      </c>
      <c r="O11" s="235">
        <f>+'CONAP-FUR (REG)'!O281</f>
        <v>11167474.220000001</v>
      </c>
      <c r="P11" s="235">
        <f>+'CONAP-FUR (REG)'!P281</f>
        <v>0</v>
      </c>
      <c r="Q11" s="235">
        <f t="shared" ref="Q11:Q31" si="10">SUM(N11:P11)</f>
        <v>11167474.220000001</v>
      </c>
      <c r="R11" s="235">
        <f>+'CONAP-FUR (REG)'!R281</f>
        <v>0</v>
      </c>
      <c r="S11" s="235">
        <f>+'CONAP-FUR (REG)'!S281</f>
        <v>34037210.469999999</v>
      </c>
      <c r="T11" s="235">
        <f>+'CONAP-FUR (REG)'!T281</f>
        <v>2644364.85</v>
      </c>
      <c r="U11" s="235">
        <f t="shared" ref="U11:U31" si="11">SUM(R11:T11)</f>
        <v>36681575.32</v>
      </c>
      <c r="V11" s="235">
        <f>+N11+R11</f>
        <v>0</v>
      </c>
      <c r="W11" s="235">
        <f t="shared" ref="W11" si="12">+O11+S11</f>
        <v>45204684.689999998</v>
      </c>
      <c r="X11" s="235">
        <f t="shared" ref="X11" si="13">+P11+T11</f>
        <v>2644364.85</v>
      </c>
      <c r="Y11" s="235">
        <f>SUM(V11:X11)</f>
        <v>47849049.539999999</v>
      </c>
      <c r="Z11" s="235">
        <f>+J11-V11</f>
        <v>0</v>
      </c>
      <c r="AA11" s="235">
        <f t="shared" ref="AA11" si="14">+K11-W11</f>
        <v>168813.50999999046</v>
      </c>
      <c r="AB11" s="235">
        <f t="shared" ref="AB11" si="15">+L11-X11</f>
        <v>72360.839999999851</v>
      </c>
      <c r="AC11" s="235">
        <f t="shared" ref="AC11:AC31" si="16">SUM(Z11:AB11)</f>
        <v>241174.34999999031</v>
      </c>
      <c r="AD11" s="156" t="str">
        <f t="shared" ref="AD11" si="17">IF(J11=0," ",V11/J11)</f>
        <v xml:space="preserve"> </v>
      </c>
      <c r="AE11" s="156">
        <f t="shared" ref="AE11" si="18">IF(K11=0," ",W11/K11)</f>
        <v>0.9962794689257618</v>
      </c>
      <c r="AF11" s="156">
        <f t="shared" ref="AF11" si="19">IF(L11=0," ",X11/L11)</f>
        <v>0.9733646866644089</v>
      </c>
      <c r="AG11" s="156">
        <f t="shared" ref="AG11" si="20">IF(M11=0," ",Y11/M11)</f>
        <v>0.99498496096521316</v>
      </c>
    </row>
    <row r="12" spans="1:33" s="236" customFormat="1" ht="18">
      <c r="A12" s="234"/>
      <c r="B12" s="235"/>
      <c r="C12" s="235"/>
      <c r="D12" s="235"/>
      <c r="E12" s="235"/>
      <c r="F12" s="235"/>
      <c r="G12" s="235"/>
      <c r="H12" s="235"/>
      <c r="I12" s="235"/>
      <c r="J12" s="235"/>
      <c r="K12" s="235"/>
      <c r="L12" s="235"/>
      <c r="M12" s="235"/>
      <c r="N12" s="235"/>
      <c r="O12" s="235"/>
      <c r="P12" s="235"/>
      <c r="Q12" s="235"/>
      <c r="R12" s="235"/>
      <c r="S12" s="235"/>
      <c r="T12" s="235"/>
      <c r="U12" s="235"/>
      <c r="V12" s="235"/>
      <c r="W12" s="235"/>
      <c r="X12" s="235"/>
      <c r="Y12" s="235"/>
      <c r="Z12" s="235"/>
      <c r="AA12" s="235"/>
      <c r="AB12" s="235"/>
      <c r="AC12" s="235"/>
      <c r="AD12" s="239"/>
      <c r="AE12" s="239"/>
      <c r="AF12" s="239"/>
      <c r="AG12" s="239"/>
    </row>
    <row r="13" spans="1:33" s="236" customFormat="1" ht="18">
      <c r="A13" s="255" t="s">
        <v>574</v>
      </c>
      <c r="B13" s="235">
        <f>+'CONAP-FUR (REG)'!B283</f>
        <v>0</v>
      </c>
      <c r="C13" s="235">
        <f>+'CONAP-FUR (REG)'!C283</f>
        <v>1000334277.4099998</v>
      </c>
      <c r="D13" s="235">
        <f>+'CONAP-FUR (REG)'!D283</f>
        <v>910980334.92999995</v>
      </c>
      <c r="E13" s="235">
        <f>SUM(B13:D13)</f>
        <v>1911314612.3399997</v>
      </c>
      <c r="F13" s="235">
        <f>+'CONAP-FUR (REG)'!F283</f>
        <v>0</v>
      </c>
      <c r="G13" s="235">
        <f>+'CONAP-FUR (REG)'!G283</f>
        <v>1436059742.01</v>
      </c>
      <c r="H13" s="235">
        <f>+'CONAP-FUR (REG)'!H283</f>
        <v>1234429981.4099996</v>
      </c>
      <c r="I13" s="235">
        <f t="shared" si="6"/>
        <v>2670489723.4199996</v>
      </c>
      <c r="J13" s="235">
        <f>+B13+F13</f>
        <v>0</v>
      </c>
      <c r="K13" s="235">
        <f t="shared" ref="K13" si="21">+C13+G13</f>
        <v>2436394019.4200001</v>
      </c>
      <c r="L13" s="235">
        <f t="shared" ref="L13" si="22">+D13+H13</f>
        <v>2145410316.3399997</v>
      </c>
      <c r="M13" s="235">
        <f t="shared" si="9"/>
        <v>4581804335.7600002</v>
      </c>
      <c r="N13" s="235">
        <f>+'CONAP-FUR (REG)'!N283</f>
        <v>0</v>
      </c>
      <c r="O13" s="235">
        <f>+'CONAP-FUR (REG)'!O283</f>
        <v>976582598.50999999</v>
      </c>
      <c r="P13" s="235">
        <f>+'CONAP-FUR (REG)'!P283</f>
        <v>950003448.70000005</v>
      </c>
      <c r="Q13" s="235">
        <f t="shared" si="10"/>
        <v>1926586047.21</v>
      </c>
      <c r="R13" s="235">
        <f>+'CONAP-FUR (REG)'!R283</f>
        <v>0</v>
      </c>
      <c r="S13" s="235">
        <f>+'CONAP-FUR (REG)'!S283</f>
        <v>1422362259.5899999</v>
      </c>
      <c r="T13" s="235">
        <f>+'CONAP-FUR (REG)'!T283</f>
        <v>1216245155.21</v>
      </c>
      <c r="U13" s="235">
        <f t="shared" si="11"/>
        <v>2638607414.8000002</v>
      </c>
      <c r="V13" s="235">
        <f>+N13+R13</f>
        <v>0</v>
      </c>
      <c r="W13" s="235">
        <f t="shared" ref="W13" si="23">+O13+S13</f>
        <v>2398944858.0999999</v>
      </c>
      <c r="X13" s="235">
        <f t="shared" ref="X13" si="24">+P13+T13</f>
        <v>2166248603.9099998</v>
      </c>
      <c r="Y13" s="235">
        <f>SUM(V13:X13)</f>
        <v>4565193462.0100002</v>
      </c>
      <c r="Z13" s="235">
        <f>+J13-V13</f>
        <v>0</v>
      </c>
      <c r="AA13" s="235">
        <f t="shared" ref="AA13" si="25">+K13-W13</f>
        <v>37449161.320000172</v>
      </c>
      <c r="AB13" s="235">
        <f t="shared" ref="AB13" si="26">+L13-X13</f>
        <v>-20838287.570000172</v>
      </c>
      <c r="AC13" s="235">
        <f t="shared" si="16"/>
        <v>16610873.75</v>
      </c>
      <c r="AD13" s="156" t="str">
        <f t="shared" ref="AD13" si="27">IF(J13=0," ",V13/J13)</f>
        <v xml:space="preserve"> </v>
      </c>
      <c r="AE13" s="156">
        <f t="shared" ref="AE13" si="28">IF(K13=0," ",W13/K13)</f>
        <v>0.98462926726075484</v>
      </c>
      <c r="AF13" s="156">
        <f t="shared" ref="AF13" si="29">IF(L13=0," ",X13/L13)</f>
        <v>1.009712961390784</v>
      </c>
      <c r="AG13" s="156">
        <f t="shared" ref="AG13" si="30">IF(M13=0," ",Y13/M13)</f>
        <v>0.99637459993209321</v>
      </c>
    </row>
    <row r="14" spans="1:33" s="236" customFormat="1" ht="16.5">
      <c r="A14" s="237"/>
      <c r="B14" s="240"/>
      <c r="C14" s="240"/>
      <c r="D14" s="240"/>
      <c r="E14" s="235"/>
      <c r="F14" s="240"/>
      <c r="G14" s="240"/>
      <c r="H14" s="240"/>
      <c r="I14" s="235"/>
      <c r="J14" s="240"/>
      <c r="K14" s="240"/>
      <c r="L14" s="240"/>
      <c r="M14" s="235"/>
      <c r="N14" s="240"/>
      <c r="O14" s="240"/>
      <c r="P14" s="240"/>
      <c r="Q14" s="235"/>
      <c r="R14" s="240"/>
      <c r="S14" s="240"/>
      <c r="T14" s="240"/>
      <c r="U14" s="235"/>
      <c r="V14" s="235"/>
      <c r="W14" s="235"/>
      <c r="X14" s="235"/>
      <c r="Y14" s="235"/>
      <c r="Z14" s="235"/>
      <c r="AA14" s="235"/>
      <c r="AB14" s="235"/>
      <c r="AC14" s="235"/>
      <c r="AD14" s="239"/>
      <c r="AE14" s="239"/>
      <c r="AF14" s="239"/>
      <c r="AG14" s="239"/>
    </row>
    <row r="15" spans="1:33" s="236" customFormat="1" ht="18">
      <c r="A15" s="241" t="s">
        <v>225</v>
      </c>
      <c r="B15" s="235">
        <f t="shared" ref="B15" si="31">SUM(B16:B31)</f>
        <v>0</v>
      </c>
      <c r="C15" s="235">
        <f t="shared" ref="C15:L15" si="32">SUM(C16:C31)</f>
        <v>1278014434.21</v>
      </c>
      <c r="D15" s="235">
        <f t="shared" ref="D15" si="33">SUM(D16:D31)</f>
        <v>1381480983.5599999</v>
      </c>
      <c r="E15" s="235">
        <f>SUM(B15:D15)</f>
        <v>2659495417.77</v>
      </c>
      <c r="F15" s="235">
        <f t="shared" ref="F15:H15" si="34">SUM(F16:F31)</f>
        <v>0</v>
      </c>
      <c r="G15" s="235">
        <f t="shared" si="34"/>
        <v>271676062.06</v>
      </c>
      <c r="H15" s="235">
        <f t="shared" si="34"/>
        <v>607888481.78999996</v>
      </c>
      <c r="I15" s="235">
        <f t="shared" si="6"/>
        <v>879564543.8499999</v>
      </c>
      <c r="J15" s="235">
        <f t="shared" si="32"/>
        <v>0</v>
      </c>
      <c r="K15" s="235">
        <f t="shared" si="32"/>
        <v>1549690496.27</v>
      </c>
      <c r="L15" s="235">
        <f t="shared" si="32"/>
        <v>1989369465.3499999</v>
      </c>
      <c r="M15" s="235">
        <f t="shared" si="9"/>
        <v>3539059961.6199999</v>
      </c>
      <c r="N15" s="235">
        <f t="shared" ref="N15:U15" si="35">SUM(N16:N31)</f>
        <v>0</v>
      </c>
      <c r="O15" s="235">
        <f t="shared" si="35"/>
        <v>1263829646.0100002</v>
      </c>
      <c r="P15" s="235">
        <f t="shared" si="35"/>
        <v>1286558369.4200001</v>
      </c>
      <c r="Q15" s="235">
        <f t="shared" si="35"/>
        <v>2550388015.4300003</v>
      </c>
      <c r="R15" s="235">
        <f t="shared" si="35"/>
        <v>0</v>
      </c>
      <c r="S15" s="235">
        <f t="shared" si="35"/>
        <v>251915646.66000003</v>
      </c>
      <c r="T15" s="235">
        <f t="shared" si="35"/>
        <v>599231339.69000006</v>
      </c>
      <c r="U15" s="235">
        <f t="shared" si="35"/>
        <v>851146986.35000002</v>
      </c>
      <c r="V15" s="235">
        <f>SUM(V16:V31)</f>
        <v>0</v>
      </c>
      <c r="W15" s="235">
        <f t="shared" ref="W15:X15" si="36">SUM(W16:W31)</f>
        <v>1515745292.6700001</v>
      </c>
      <c r="X15" s="235">
        <f t="shared" si="36"/>
        <v>1885789709.1100001</v>
      </c>
      <c r="Y15" s="235">
        <f>SUM(V15:X15)</f>
        <v>3401535001.7800002</v>
      </c>
      <c r="Z15" s="235">
        <f t="shared" ref="Z15" si="37">SUM(Z16:Z31)</f>
        <v>0</v>
      </c>
      <c r="AA15" s="235">
        <f t="shared" ref="AA15" si="38">SUM(AA16:AA31)</f>
        <v>33945203.600000024</v>
      </c>
      <c r="AB15" s="235">
        <f t="shared" ref="AB15" si="39">SUM(AB16:AB31)</f>
        <v>103579756.23999994</v>
      </c>
      <c r="AC15" s="235">
        <f t="shared" si="16"/>
        <v>137524959.83999997</v>
      </c>
      <c r="AD15" s="156" t="str">
        <f t="shared" ref="AD15" si="40">IF(J15=0," ",V15/J15)</f>
        <v xml:space="preserve"> </v>
      </c>
      <c r="AE15" s="156">
        <f t="shared" ref="AE15" si="41">IF(K15=0," ",W15/K15)</f>
        <v>0.97809549475737012</v>
      </c>
      <c r="AF15" s="156">
        <f t="shared" ref="AF15" si="42">IF(L15=0," ",X15/L15)</f>
        <v>0.94793337384326626</v>
      </c>
      <c r="AG15" s="156">
        <f t="shared" ref="AG15" si="43">IF(M15=0," ",Y15/M15)</f>
        <v>0.96114082232812814</v>
      </c>
    </row>
    <row r="16" spans="1:33" ht="16.5">
      <c r="A16" s="41" t="s">
        <v>216</v>
      </c>
      <c r="B16" s="36">
        <f>+'CONAP-FUR (REG)'!B286</f>
        <v>0</v>
      </c>
      <c r="C16" s="36">
        <f>+'CONAP-FUR (REG)'!C286</f>
        <v>12740935.530000001</v>
      </c>
      <c r="D16" s="36">
        <f>+'CONAP-FUR (REG)'!D286</f>
        <v>0</v>
      </c>
      <c r="E16" s="38">
        <f>SUM(B16:D16)</f>
        <v>12740935.530000001</v>
      </c>
      <c r="F16" s="36">
        <f>+'CONAP-FUR (REG)'!F286</f>
        <v>0</v>
      </c>
      <c r="G16" s="36">
        <f>+'CONAP-FUR (REG)'!G286</f>
        <v>17350347.699999999</v>
      </c>
      <c r="H16" s="36">
        <f>+'CONAP-FUR (REG)'!H286</f>
        <v>93499958.200000003</v>
      </c>
      <c r="I16" s="38">
        <f t="shared" si="6"/>
        <v>110850305.90000001</v>
      </c>
      <c r="J16" s="36">
        <f>+B16+F16</f>
        <v>0</v>
      </c>
      <c r="K16" s="36">
        <f t="shared" ref="K16:L16" si="44">+C16+G16</f>
        <v>30091283.23</v>
      </c>
      <c r="L16" s="36">
        <f t="shared" si="44"/>
        <v>93499958.200000003</v>
      </c>
      <c r="M16" s="38">
        <f t="shared" si="9"/>
        <v>123591241.43000001</v>
      </c>
      <c r="N16" s="36">
        <f>+'CONAP-FUR (REG)'!N286</f>
        <v>0</v>
      </c>
      <c r="O16" s="36">
        <f>+'CONAP-FUR (REG)'!O286</f>
        <v>12519391.73</v>
      </c>
      <c r="P16" s="36">
        <f>+'CONAP-FUR (REG)'!P286</f>
        <v>0</v>
      </c>
      <c r="Q16" s="38">
        <f t="shared" si="10"/>
        <v>12519391.73</v>
      </c>
      <c r="R16" s="36">
        <f>+'CONAP-FUR (REG)'!R286</f>
        <v>0</v>
      </c>
      <c r="S16" s="36">
        <f>+'CONAP-FUR (REG)'!S286</f>
        <v>15274077.51</v>
      </c>
      <c r="T16" s="36">
        <f>+'CONAP-FUR (REG)'!T286</f>
        <v>93492688.010000005</v>
      </c>
      <c r="U16" s="38">
        <f t="shared" si="11"/>
        <v>108766765.52000001</v>
      </c>
      <c r="V16" s="38">
        <f>+N16+R16</f>
        <v>0</v>
      </c>
      <c r="W16" s="38">
        <f t="shared" ref="W16:X16" si="45">+O16+S16</f>
        <v>27793469.240000002</v>
      </c>
      <c r="X16" s="38">
        <f t="shared" si="45"/>
        <v>93492688.010000005</v>
      </c>
      <c r="Y16" s="38">
        <f>SUM(V16:X16)</f>
        <v>121286157.25</v>
      </c>
      <c r="Z16" s="38">
        <f>+J16-V16</f>
        <v>0</v>
      </c>
      <c r="AA16" s="38">
        <f t="shared" ref="AA16:AB16" si="46">+K16-W16</f>
        <v>2297813.9899999984</v>
      </c>
      <c r="AB16" s="38">
        <f t="shared" si="46"/>
        <v>7270.1899999976158</v>
      </c>
      <c r="AC16" s="38">
        <f t="shared" si="16"/>
        <v>2305084.179999996</v>
      </c>
      <c r="AD16" s="242" t="str">
        <f t="shared" ref="AD16:AD33" si="47">IF(J16=0," ",V16/J16)</f>
        <v xml:space="preserve"> </v>
      </c>
      <c r="AE16" s="242">
        <f t="shared" ref="AE16:AE33" si="48">IF(K16=0," ",W16/K16)</f>
        <v>0.92363855099043579</v>
      </c>
      <c r="AF16" s="242">
        <f t="shared" ref="AF16:AF33" si="49">IF(L16=0," ",X16/L16)</f>
        <v>0.99992224392245777</v>
      </c>
      <c r="AG16" s="242">
        <f t="shared" ref="AG16:AG33" si="50">IF(M16=0," ",Y16/M16)</f>
        <v>0.98134912997612722</v>
      </c>
    </row>
    <row r="17" spans="1:33" ht="16.5">
      <c r="A17" s="41" t="s">
        <v>226</v>
      </c>
      <c r="B17" s="36">
        <f>+'CONAP-FUR (REG)'!B287</f>
        <v>0</v>
      </c>
      <c r="C17" s="36">
        <f>+'CONAP-FUR (REG)'!C287</f>
        <v>2765682.71</v>
      </c>
      <c r="D17" s="36">
        <f>+'CONAP-FUR (REG)'!D287</f>
        <v>357978.43</v>
      </c>
      <c r="E17" s="38">
        <f t="shared" ref="E17:E31" si="51">SUM(B17:D17)</f>
        <v>3123661.14</v>
      </c>
      <c r="F17" s="36">
        <f>+'CONAP-FUR (REG)'!F287</f>
        <v>0</v>
      </c>
      <c r="G17" s="36">
        <f>+'CONAP-FUR (REG)'!G287</f>
        <v>0</v>
      </c>
      <c r="H17" s="36">
        <f>+'CONAP-FUR (REG)'!H287</f>
        <v>0</v>
      </c>
      <c r="I17" s="38">
        <f t="shared" si="6"/>
        <v>0</v>
      </c>
      <c r="J17" s="36">
        <f t="shared" ref="J17:J31" si="52">+B17+F17</f>
        <v>0</v>
      </c>
      <c r="K17" s="36">
        <f t="shared" ref="K17:K31" si="53">+C17+G17</f>
        <v>2765682.71</v>
      </c>
      <c r="L17" s="36">
        <f t="shared" ref="L17:L31" si="54">+D17+H17</f>
        <v>357978.43</v>
      </c>
      <c r="M17" s="38">
        <f t="shared" si="9"/>
        <v>3123661.14</v>
      </c>
      <c r="N17" s="36">
        <f>+'CONAP-FUR (REG)'!N287</f>
        <v>0</v>
      </c>
      <c r="O17" s="36">
        <f>+'CONAP-FUR (REG)'!O287</f>
        <v>2666197.7199999997</v>
      </c>
      <c r="P17" s="36">
        <f>+'CONAP-FUR (REG)'!P287</f>
        <v>196713.83999999985</v>
      </c>
      <c r="Q17" s="38">
        <f t="shared" si="10"/>
        <v>2862911.5599999996</v>
      </c>
      <c r="R17" s="36">
        <f>+'CONAP-FUR (REG)'!R287</f>
        <v>0</v>
      </c>
      <c r="S17" s="36">
        <f>+'CONAP-FUR (REG)'!S287</f>
        <v>0</v>
      </c>
      <c r="T17" s="36">
        <f>+'CONAP-FUR (REG)'!T287</f>
        <v>0</v>
      </c>
      <c r="U17" s="38">
        <f t="shared" si="11"/>
        <v>0</v>
      </c>
      <c r="V17" s="38">
        <f t="shared" ref="V17:V31" si="55">+N17+R17</f>
        <v>0</v>
      </c>
      <c r="W17" s="38">
        <f t="shared" ref="W17:W31" si="56">+O17+S17</f>
        <v>2666197.7199999997</v>
      </c>
      <c r="X17" s="38">
        <f t="shared" ref="X17:X31" si="57">+P17+T17</f>
        <v>196713.83999999985</v>
      </c>
      <c r="Y17" s="38">
        <f t="shared" ref="Y17:Y31" si="58">SUM(V17:X17)</f>
        <v>2862911.5599999996</v>
      </c>
      <c r="Z17" s="38">
        <f t="shared" ref="Z17:Z31" si="59">+J17-V17</f>
        <v>0</v>
      </c>
      <c r="AA17" s="38">
        <f t="shared" ref="AA17:AA31" si="60">+K17-W17</f>
        <v>99484.990000000224</v>
      </c>
      <c r="AB17" s="38">
        <f t="shared" ref="AB17:AB31" si="61">+L17-X17</f>
        <v>161264.59000000014</v>
      </c>
      <c r="AC17" s="38">
        <f t="shared" si="16"/>
        <v>260749.58000000037</v>
      </c>
      <c r="AD17" s="242" t="str">
        <f t="shared" si="47"/>
        <v xml:space="preserve"> </v>
      </c>
      <c r="AE17" s="242">
        <f t="shared" si="48"/>
        <v>0.96402877682234189</v>
      </c>
      <c r="AF17" s="242">
        <f t="shared" si="49"/>
        <v>0.54951310893228922</v>
      </c>
      <c r="AG17" s="242">
        <f t="shared" si="50"/>
        <v>0.91652437050198077</v>
      </c>
    </row>
    <row r="18" spans="1:33" ht="16.5">
      <c r="A18" s="41" t="s">
        <v>227</v>
      </c>
      <c r="B18" s="36">
        <f>+'CONAP-FUR (REG)'!B288</f>
        <v>0</v>
      </c>
      <c r="C18" s="36">
        <f>+'CONAP-FUR (REG)'!C288</f>
        <v>1400000</v>
      </c>
      <c r="D18" s="36">
        <f>+'CONAP-FUR (REG)'!D288</f>
        <v>0</v>
      </c>
      <c r="E18" s="38">
        <f t="shared" si="51"/>
        <v>1400000</v>
      </c>
      <c r="F18" s="36">
        <f>+'CONAP-FUR (REG)'!F288</f>
        <v>0</v>
      </c>
      <c r="G18" s="36">
        <f>+'CONAP-FUR (REG)'!G288</f>
        <v>0</v>
      </c>
      <c r="H18" s="36">
        <f>+'CONAP-FUR (REG)'!H288</f>
        <v>0</v>
      </c>
      <c r="I18" s="38">
        <f t="shared" si="6"/>
        <v>0</v>
      </c>
      <c r="J18" s="36">
        <f t="shared" si="52"/>
        <v>0</v>
      </c>
      <c r="K18" s="36">
        <f t="shared" si="53"/>
        <v>1400000</v>
      </c>
      <c r="L18" s="36">
        <f t="shared" si="54"/>
        <v>0</v>
      </c>
      <c r="M18" s="38">
        <f t="shared" si="9"/>
        <v>1400000</v>
      </c>
      <c r="N18" s="36">
        <f>+'CONAP-FUR (REG)'!N288</f>
        <v>0</v>
      </c>
      <c r="O18" s="36">
        <f>+'CONAP-FUR (REG)'!O288</f>
        <v>1400000</v>
      </c>
      <c r="P18" s="36">
        <f>+'CONAP-FUR (REG)'!P288</f>
        <v>0</v>
      </c>
      <c r="Q18" s="38">
        <f t="shared" si="10"/>
        <v>1400000</v>
      </c>
      <c r="R18" s="36">
        <f>+'CONAP-FUR (REG)'!R288</f>
        <v>0</v>
      </c>
      <c r="S18" s="36">
        <f>+'CONAP-FUR (REG)'!S288</f>
        <v>0</v>
      </c>
      <c r="T18" s="36">
        <f>+'CONAP-FUR (REG)'!T288</f>
        <v>0</v>
      </c>
      <c r="U18" s="38">
        <f t="shared" si="11"/>
        <v>0</v>
      </c>
      <c r="V18" s="38">
        <f t="shared" si="55"/>
        <v>0</v>
      </c>
      <c r="W18" s="38">
        <f t="shared" si="56"/>
        <v>1400000</v>
      </c>
      <c r="X18" s="38">
        <f t="shared" si="57"/>
        <v>0</v>
      </c>
      <c r="Y18" s="38">
        <f t="shared" si="58"/>
        <v>1400000</v>
      </c>
      <c r="Z18" s="38">
        <f t="shared" si="59"/>
        <v>0</v>
      </c>
      <c r="AA18" s="38">
        <f t="shared" si="60"/>
        <v>0</v>
      </c>
      <c r="AB18" s="38">
        <f t="shared" si="61"/>
        <v>0</v>
      </c>
      <c r="AC18" s="38">
        <f t="shared" si="16"/>
        <v>0</v>
      </c>
      <c r="AD18" s="242" t="str">
        <f t="shared" si="47"/>
        <v xml:space="preserve"> </v>
      </c>
      <c r="AE18" s="242">
        <f t="shared" si="48"/>
        <v>1</v>
      </c>
      <c r="AF18" s="242" t="str">
        <f t="shared" si="49"/>
        <v xml:space="preserve"> </v>
      </c>
      <c r="AG18" s="242">
        <f t="shared" si="50"/>
        <v>1</v>
      </c>
    </row>
    <row r="19" spans="1:33" ht="16.5">
      <c r="A19" s="41" t="s">
        <v>228</v>
      </c>
      <c r="B19" s="36">
        <f>+'CONAP-FUR (REG)'!B289</f>
        <v>0</v>
      </c>
      <c r="C19" s="36">
        <f>+'CONAP-FUR (REG)'!C289</f>
        <v>5281355.5199999996</v>
      </c>
      <c r="D19" s="36">
        <f>+'CONAP-FUR (REG)'!D289</f>
        <v>0</v>
      </c>
      <c r="E19" s="38">
        <f t="shared" si="51"/>
        <v>5281355.5199999996</v>
      </c>
      <c r="F19" s="36">
        <f>+'CONAP-FUR (REG)'!F289</f>
        <v>0</v>
      </c>
      <c r="G19" s="36">
        <f>+'CONAP-FUR (REG)'!G289</f>
        <v>0</v>
      </c>
      <c r="H19" s="36">
        <f>+'CONAP-FUR (REG)'!H289</f>
        <v>0</v>
      </c>
      <c r="I19" s="38">
        <f t="shared" si="6"/>
        <v>0</v>
      </c>
      <c r="J19" s="36">
        <f t="shared" si="52"/>
        <v>0</v>
      </c>
      <c r="K19" s="36">
        <f t="shared" si="53"/>
        <v>5281355.5199999996</v>
      </c>
      <c r="L19" s="36">
        <f t="shared" si="54"/>
        <v>0</v>
      </c>
      <c r="M19" s="38">
        <f t="shared" si="9"/>
        <v>5281355.5199999996</v>
      </c>
      <c r="N19" s="36">
        <f>+'CONAP-FUR (REG)'!N289</f>
        <v>0</v>
      </c>
      <c r="O19" s="36">
        <f>+'CONAP-FUR (REG)'!O289</f>
        <v>5281355.5199999996</v>
      </c>
      <c r="P19" s="36">
        <f>+'CONAP-FUR (REG)'!P289</f>
        <v>0</v>
      </c>
      <c r="Q19" s="38">
        <f t="shared" si="10"/>
        <v>5281355.5199999996</v>
      </c>
      <c r="R19" s="36">
        <f>+'CONAP-FUR (REG)'!R289</f>
        <v>0</v>
      </c>
      <c r="S19" s="36">
        <f>+'CONAP-FUR (REG)'!S289</f>
        <v>0</v>
      </c>
      <c r="T19" s="36">
        <f>+'CONAP-FUR (REG)'!T289</f>
        <v>0</v>
      </c>
      <c r="U19" s="38">
        <f t="shared" si="11"/>
        <v>0</v>
      </c>
      <c r="V19" s="38">
        <f t="shared" si="55"/>
        <v>0</v>
      </c>
      <c r="W19" s="38">
        <f t="shared" si="56"/>
        <v>5281355.5199999996</v>
      </c>
      <c r="X19" s="38">
        <f t="shared" si="57"/>
        <v>0</v>
      </c>
      <c r="Y19" s="38">
        <f t="shared" si="58"/>
        <v>5281355.5199999996</v>
      </c>
      <c r="Z19" s="38">
        <f t="shared" si="59"/>
        <v>0</v>
      </c>
      <c r="AA19" s="38">
        <f t="shared" si="60"/>
        <v>0</v>
      </c>
      <c r="AB19" s="38">
        <f t="shared" si="61"/>
        <v>0</v>
      </c>
      <c r="AC19" s="38">
        <f t="shared" si="16"/>
        <v>0</v>
      </c>
      <c r="AD19" s="242" t="str">
        <f t="shared" si="47"/>
        <v xml:space="preserve"> </v>
      </c>
      <c r="AE19" s="242">
        <f t="shared" si="48"/>
        <v>1</v>
      </c>
      <c r="AF19" s="242" t="str">
        <f t="shared" si="49"/>
        <v xml:space="preserve"> </v>
      </c>
      <c r="AG19" s="242">
        <f t="shared" si="50"/>
        <v>1</v>
      </c>
    </row>
    <row r="20" spans="1:33" ht="16.5">
      <c r="A20" s="41" t="s">
        <v>229</v>
      </c>
      <c r="B20" s="36">
        <f>+'CONAP-FUR (REG)'!B290</f>
        <v>0</v>
      </c>
      <c r="C20" s="36">
        <f>+'CONAP-FUR (REG)'!C290</f>
        <v>122777937.91000001</v>
      </c>
      <c r="D20" s="36">
        <f>+'CONAP-FUR (REG)'!D290</f>
        <v>164516055.22</v>
      </c>
      <c r="E20" s="38">
        <f t="shared" si="51"/>
        <v>287293993.13</v>
      </c>
      <c r="F20" s="36">
        <f>+'CONAP-FUR (REG)'!F290</f>
        <v>0</v>
      </c>
      <c r="G20" s="36">
        <f>+'CONAP-FUR (REG)'!G290</f>
        <v>0</v>
      </c>
      <c r="H20" s="36">
        <f>+'CONAP-FUR (REG)'!H290</f>
        <v>0</v>
      </c>
      <c r="I20" s="38">
        <f t="shared" si="6"/>
        <v>0</v>
      </c>
      <c r="J20" s="36">
        <f t="shared" si="52"/>
        <v>0</v>
      </c>
      <c r="K20" s="36">
        <f t="shared" si="53"/>
        <v>122777937.91000001</v>
      </c>
      <c r="L20" s="36">
        <f t="shared" si="54"/>
        <v>164516055.22</v>
      </c>
      <c r="M20" s="38">
        <f t="shared" si="9"/>
        <v>287293993.13</v>
      </c>
      <c r="N20" s="36">
        <f>+'CONAP-FUR (REG)'!N290</f>
        <v>0</v>
      </c>
      <c r="O20" s="36">
        <f>+'CONAP-FUR (REG)'!O290</f>
        <v>121019866.66999999</v>
      </c>
      <c r="P20" s="36">
        <f>+'CONAP-FUR (REG)'!P290</f>
        <v>144956091.16</v>
      </c>
      <c r="Q20" s="38">
        <f t="shared" si="10"/>
        <v>265975957.82999998</v>
      </c>
      <c r="R20" s="36">
        <f>+'CONAP-FUR (REG)'!R290</f>
        <v>0</v>
      </c>
      <c r="S20" s="36">
        <f>+'CONAP-FUR (REG)'!S290</f>
        <v>0</v>
      </c>
      <c r="T20" s="36">
        <f>+'CONAP-FUR (REG)'!T290</f>
        <v>0</v>
      </c>
      <c r="U20" s="38">
        <f t="shared" si="11"/>
        <v>0</v>
      </c>
      <c r="V20" s="38">
        <f t="shared" si="55"/>
        <v>0</v>
      </c>
      <c r="W20" s="38">
        <f t="shared" si="56"/>
        <v>121019866.66999999</v>
      </c>
      <c r="X20" s="38">
        <f t="shared" si="57"/>
        <v>144956091.16</v>
      </c>
      <c r="Y20" s="38">
        <f t="shared" si="58"/>
        <v>265975957.82999998</v>
      </c>
      <c r="Z20" s="38">
        <f t="shared" si="59"/>
        <v>0</v>
      </c>
      <c r="AA20" s="38">
        <f t="shared" si="60"/>
        <v>1758071.2400000244</v>
      </c>
      <c r="AB20" s="38">
        <f t="shared" si="61"/>
        <v>19559964.060000002</v>
      </c>
      <c r="AC20" s="38">
        <f t="shared" si="16"/>
        <v>21318035.300000027</v>
      </c>
      <c r="AD20" s="242" t="str">
        <f t="shared" si="47"/>
        <v xml:space="preserve"> </v>
      </c>
      <c r="AE20" s="242">
        <f t="shared" si="48"/>
        <v>0.98568088640412954</v>
      </c>
      <c r="AF20" s="242">
        <f t="shared" si="49"/>
        <v>0.88110604746847754</v>
      </c>
      <c r="AG20" s="242">
        <f t="shared" si="50"/>
        <v>0.92579714226620236</v>
      </c>
    </row>
    <row r="21" spans="1:33" ht="16.5">
      <c r="A21" s="41" t="s">
        <v>230</v>
      </c>
      <c r="B21" s="36">
        <f>+'CONAP-FUR (REG)'!B291</f>
        <v>0</v>
      </c>
      <c r="C21" s="36">
        <f>+'CONAP-FUR (REG)'!C291</f>
        <v>500000</v>
      </c>
      <c r="D21" s="36">
        <f>+'CONAP-FUR (REG)'!D291</f>
        <v>0</v>
      </c>
      <c r="E21" s="38">
        <f t="shared" si="51"/>
        <v>500000</v>
      </c>
      <c r="F21" s="36">
        <f>+'CONAP-FUR (REG)'!F291</f>
        <v>0</v>
      </c>
      <c r="G21" s="36">
        <f>+'CONAP-FUR (REG)'!G291</f>
        <v>11320289.07</v>
      </c>
      <c r="H21" s="36">
        <f>+'CONAP-FUR (REG)'!H291</f>
        <v>60662571.07</v>
      </c>
      <c r="I21" s="38">
        <f t="shared" si="6"/>
        <v>71982860.140000001</v>
      </c>
      <c r="J21" s="36">
        <f t="shared" si="52"/>
        <v>0</v>
      </c>
      <c r="K21" s="36">
        <f t="shared" si="53"/>
        <v>11820289.07</v>
      </c>
      <c r="L21" s="36">
        <f t="shared" si="54"/>
        <v>60662571.07</v>
      </c>
      <c r="M21" s="38">
        <f t="shared" si="9"/>
        <v>72482860.140000001</v>
      </c>
      <c r="N21" s="36">
        <f>+'CONAP-FUR (REG)'!N291</f>
        <v>0</v>
      </c>
      <c r="O21" s="36">
        <f>+'CONAP-FUR (REG)'!O291</f>
        <v>461102</v>
      </c>
      <c r="P21" s="36">
        <f>+'CONAP-FUR (REG)'!P291</f>
        <v>0</v>
      </c>
      <c r="Q21" s="38">
        <f t="shared" si="10"/>
        <v>461102</v>
      </c>
      <c r="R21" s="36">
        <f>+'CONAP-FUR (REG)'!R291</f>
        <v>0</v>
      </c>
      <c r="S21" s="36">
        <f>+'CONAP-FUR (REG)'!S291</f>
        <v>8969512.9499999993</v>
      </c>
      <c r="T21" s="36">
        <f>+'CONAP-FUR (REG)'!T291</f>
        <v>60658120.840000004</v>
      </c>
      <c r="U21" s="38">
        <f t="shared" si="11"/>
        <v>69627633.790000007</v>
      </c>
      <c r="V21" s="38">
        <f t="shared" si="55"/>
        <v>0</v>
      </c>
      <c r="W21" s="38">
        <f t="shared" si="56"/>
        <v>9430614.9499999993</v>
      </c>
      <c r="X21" s="38">
        <f t="shared" si="57"/>
        <v>60658120.840000004</v>
      </c>
      <c r="Y21" s="38">
        <f t="shared" si="58"/>
        <v>70088735.790000007</v>
      </c>
      <c r="Z21" s="38">
        <f t="shared" si="59"/>
        <v>0</v>
      </c>
      <c r="AA21" s="38">
        <f t="shared" si="60"/>
        <v>2389674.120000001</v>
      </c>
      <c r="AB21" s="38">
        <f t="shared" si="61"/>
        <v>4450.2299999967217</v>
      </c>
      <c r="AC21" s="38">
        <f t="shared" si="16"/>
        <v>2394124.3499999978</v>
      </c>
      <c r="AD21" s="242" t="str">
        <f t="shared" si="47"/>
        <v xml:space="preserve"> </v>
      </c>
      <c r="AE21" s="242">
        <f t="shared" si="48"/>
        <v>0.79783285283056105</v>
      </c>
      <c r="AF21" s="242">
        <f t="shared" si="49"/>
        <v>0.99992663960789163</v>
      </c>
      <c r="AG21" s="242">
        <f t="shared" si="50"/>
        <v>0.96696978643812115</v>
      </c>
    </row>
    <row r="22" spans="1:33" ht="16.5">
      <c r="A22" s="41" t="s">
        <v>231</v>
      </c>
      <c r="B22" s="36">
        <f>+'CONAP-FUR (REG)'!B292</f>
        <v>0</v>
      </c>
      <c r="C22" s="36">
        <f>+'CONAP-FUR (REG)'!C292</f>
        <v>173896048.21000001</v>
      </c>
      <c r="D22" s="36">
        <f>+'CONAP-FUR (REG)'!D292</f>
        <v>48649130</v>
      </c>
      <c r="E22" s="38">
        <f t="shared" si="51"/>
        <v>222545178.21000001</v>
      </c>
      <c r="F22" s="36">
        <f>+'CONAP-FUR (REG)'!F292</f>
        <v>0</v>
      </c>
      <c r="G22" s="36">
        <f>+'CONAP-FUR (REG)'!G292</f>
        <v>0</v>
      </c>
      <c r="H22" s="36">
        <f>+'CONAP-FUR (REG)'!H292</f>
        <v>0</v>
      </c>
      <c r="I22" s="38">
        <f t="shared" si="6"/>
        <v>0</v>
      </c>
      <c r="J22" s="36">
        <f t="shared" si="52"/>
        <v>0</v>
      </c>
      <c r="K22" s="36">
        <f t="shared" si="53"/>
        <v>173896048.21000001</v>
      </c>
      <c r="L22" s="36">
        <f t="shared" si="54"/>
        <v>48649130</v>
      </c>
      <c r="M22" s="38">
        <f t="shared" si="9"/>
        <v>222545178.21000001</v>
      </c>
      <c r="N22" s="36">
        <f>+'CONAP-FUR (REG)'!N292</f>
        <v>0</v>
      </c>
      <c r="O22" s="36">
        <f>+'CONAP-FUR (REG)'!O292</f>
        <v>173896048.21000001</v>
      </c>
      <c r="P22" s="36">
        <f>+'CONAP-FUR (REG)'!P292</f>
        <v>48649130</v>
      </c>
      <c r="Q22" s="38">
        <f t="shared" si="10"/>
        <v>222545178.21000001</v>
      </c>
      <c r="R22" s="36">
        <f>+'CONAP-FUR (REG)'!R292</f>
        <v>0</v>
      </c>
      <c r="S22" s="36">
        <f>+'CONAP-FUR (REG)'!S292</f>
        <v>0</v>
      </c>
      <c r="T22" s="36">
        <f>+'CONAP-FUR (REG)'!T292</f>
        <v>0</v>
      </c>
      <c r="U22" s="38">
        <f t="shared" si="11"/>
        <v>0</v>
      </c>
      <c r="V22" s="38">
        <f t="shared" si="55"/>
        <v>0</v>
      </c>
      <c r="W22" s="38">
        <f t="shared" si="56"/>
        <v>173896048.21000001</v>
      </c>
      <c r="X22" s="38">
        <f t="shared" si="57"/>
        <v>48649130</v>
      </c>
      <c r="Y22" s="38">
        <f t="shared" si="58"/>
        <v>222545178.21000001</v>
      </c>
      <c r="Z22" s="38">
        <f t="shared" si="59"/>
        <v>0</v>
      </c>
      <c r="AA22" s="38">
        <f t="shared" si="60"/>
        <v>0</v>
      </c>
      <c r="AB22" s="38">
        <f t="shared" si="61"/>
        <v>0</v>
      </c>
      <c r="AC22" s="38">
        <f t="shared" si="16"/>
        <v>0</v>
      </c>
      <c r="AD22" s="242" t="str">
        <f t="shared" si="47"/>
        <v xml:space="preserve"> </v>
      </c>
      <c r="AE22" s="242">
        <f t="shared" si="48"/>
        <v>1</v>
      </c>
      <c r="AF22" s="242">
        <f t="shared" si="49"/>
        <v>1</v>
      </c>
      <c r="AG22" s="242">
        <f t="shared" si="50"/>
        <v>1</v>
      </c>
    </row>
    <row r="23" spans="1:33" ht="16.5">
      <c r="A23" s="41" t="s">
        <v>232</v>
      </c>
      <c r="B23" s="36">
        <f>+'CONAP-FUR (REG)'!B293</f>
        <v>0</v>
      </c>
      <c r="C23" s="36">
        <f>+'CONAP-FUR (REG)'!C293</f>
        <v>2568454.42</v>
      </c>
      <c r="D23" s="36">
        <f>+'CONAP-FUR (REG)'!D293</f>
        <v>1155000</v>
      </c>
      <c r="E23" s="38">
        <f t="shared" si="51"/>
        <v>3723454.42</v>
      </c>
      <c r="F23" s="36">
        <f>+'CONAP-FUR (REG)'!F293</f>
        <v>0</v>
      </c>
      <c r="G23" s="36">
        <f>+'CONAP-FUR (REG)'!G293</f>
        <v>2568454.42</v>
      </c>
      <c r="H23" s="36">
        <f>+'CONAP-FUR (REG)'!H293</f>
        <v>1155000</v>
      </c>
      <c r="I23" s="38">
        <f t="shared" si="6"/>
        <v>3723454.42</v>
      </c>
      <c r="J23" s="36">
        <f t="shared" si="52"/>
        <v>0</v>
      </c>
      <c r="K23" s="36">
        <f t="shared" si="53"/>
        <v>5136908.84</v>
      </c>
      <c r="L23" s="36">
        <f t="shared" si="54"/>
        <v>2310000</v>
      </c>
      <c r="M23" s="38">
        <f t="shared" si="9"/>
        <v>7446908.8399999999</v>
      </c>
      <c r="N23" s="36">
        <f>+'CONAP-FUR (REG)'!N293</f>
        <v>0</v>
      </c>
      <c r="O23" s="36">
        <f>+'CONAP-FUR (REG)'!O293</f>
        <v>2568249.13</v>
      </c>
      <c r="P23" s="36">
        <f>+'CONAP-FUR (REG)'!P293</f>
        <v>1155000</v>
      </c>
      <c r="Q23" s="38">
        <f t="shared" si="10"/>
        <v>3723249.13</v>
      </c>
      <c r="R23" s="36">
        <f>+'CONAP-FUR (REG)'!R293</f>
        <v>0</v>
      </c>
      <c r="S23" s="36">
        <f>+'CONAP-FUR (REG)'!S293</f>
        <v>2568249.13</v>
      </c>
      <c r="T23" s="36">
        <f>+'CONAP-FUR (REG)'!T293</f>
        <v>1155000</v>
      </c>
      <c r="U23" s="38">
        <f t="shared" si="11"/>
        <v>3723249.13</v>
      </c>
      <c r="V23" s="38">
        <f t="shared" si="55"/>
        <v>0</v>
      </c>
      <c r="W23" s="38">
        <f t="shared" si="56"/>
        <v>5136498.26</v>
      </c>
      <c r="X23" s="38">
        <f t="shared" si="57"/>
        <v>2310000</v>
      </c>
      <c r="Y23" s="38">
        <f t="shared" si="58"/>
        <v>7446498.2599999998</v>
      </c>
      <c r="Z23" s="38">
        <f t="shared" si="59"/>
        <v>0</v>
      </c>
      <c r="AA23" s="38">
        <f t="shared" si="60"/>
        <v>410.58000000007451</v>
      </c>
      <c r="AB23" s="38">
        <f t="shared" si="61"/>
        <v>0</v>
      </c>
      <c r="AC23" s="38">
        <f t="shared" si="16"/>
        <v>410.58000000007451</v>
      </c>
      <c r="AD23" s="242" t="str">
        <f t="shared" si="47"/>
        <v xml:space="preserve"> </v>
      </c>
      <c r="AE23" s="242">
        <f t="shared" si="48"/>
        <v>0.99992007255476234</v>
      </c>
      <c r="AF23" s="242">
        <f t="shared" si="49"/>
        <v>1</v>
      </c>
      <c r="AG23" s="242">
        <f t="shared" si="50"/>
        <v>0.99994486571424179</v>
      </c>
    </row>
    <row r="24" spans="1:33" ht="16.5">
      <c r="A24" s="42" t="s">
        <v>233</v>
      </c>
      <c r="B24" s="36">
        <f>+'CONAP-FUR (REG)'!B294</f>
        <v>0</v>
      </c>
      <c r="C24" s="36">
        <f>+'CONAP-FUR (REG)'!C294</f>
        <v>122035086.04000002</v>
      </c>
      <c r="D24" s="36">
        <f>+'CONAP-FUR (REG)'!D294</f>
        <v>112599733.63</v>
      </c>
      <c r="E24" s="38">
        <f t="shared" si="51"/>
        <v>234634819.67000002</v>
      </c>
      <c r="F24" s="36">
        <f>+'CONAP-FUR (REG)'!F294</f>
        <v>0</v>
      </c>
      <c r="G24" s="36">
        <f>+'CONAP-FUR (REG)'!G294</f>
        <v>10979861.67</v>
      </c>
      <c r="H24" s="36">
        <f>+'CONAP-FUR (REG)'!H294</f>
        <v>0</v>
      </c>
      <c r="I24" s="38">
        <f t="shared" si="6"/>
        <v>10979861.67</v>
      </c>
      <c r="J24" s="36">
        <f t="shared" si="52"/>
        <v>0</v>
      </c>
      <c r="K24" s="36">
        <f t="shared" si="53"/>
        <v>133014947.71000002</v>
      </c>
      <c r="L24" s="36">
        <f t="shared" si="54"/>
        <v>112599733.63</v>
      </c>
      <c r="M24" s="38">
        <f t="shared" si="9"/>
        <v>245614681.34000003</v>
      </c>
      <c r="N24" s="36">
        <f>+'CONAP-FUR (REG)'!N294</f>
        <v>0</v>
      </c>
      <c r="O24" s="36">
        <f>+'CONAP-FUR (REG)'!O294</f>
        <v>121896268.81999999</v>
      </c>
      <c r="P24" s="36">
        <f>+'CONAP-FUR (REG)'!P294</f>
        <v>112197940.75</v>
      </c>
      <c r="Q24" s="38">
        <f t="shared" si="10"/>
        <v>234094209.56999999</v>
      </c>
      <c r="R24" s="36">
        <f>+'CONAP-FUR (REG)'!R294</f>
        <v>0</v>
      </c>
      <c r="S24" s="36">
        <f>+'CONAP-FUR (REG)'!S294</f>
        <v>9986879.0199999996</v>
      </c>
      <c r="T24" s="36">
        <f>+'CONAP-FUR (REG)'!T294</f>
        <v>0</v>
      </c>
      <c r="U24" s="38">
        <f t="shared" si="11"/>
        <v>9986879.0199999996</v>
      </c>
      <c r="V24" s="38">
        <f t="shared" si="55"/>
        <v>0</v>
      </c>
      <c r="W24" s="38">
        <f t="shared" si="56"/>
        <v>131883147.83999999</v>
      </c>
      <c r="X24" s="38">
        <f t="shared" si="57"/>
        <v>112197940.75</v>
      </c>
      <c r="Y24" s="38">
        <f t="shared" si="58"/>
        <v>244081088.58999997</v>
      </c>
      <c r="Z24" s="38">
        <f t="shared" si="59"/>
        <v>0</v>
      </c>
      <c r="AA24" s="38">
        <f t="shared" si="60"/>
        <v>1131799.8700000346</v>
      </c>
      <c r="AB24" s="38">
        <f t="shared" si="61"/>
        <v>401792.87999999523</v>
      </c>
      <c r="AC24" s="38">
        <f t="shared" si="16"/>
        <v>1533592.7500000298</v>
      </c>
      <c r="AD24" s="242" t="str">
        <f t="shared" si="47"/>
        <v xml:space="preserve"> </v>
      </c>
      <c r="AE24" s="242">
        <f t="shared" si="48"/>
        <v>0.99149118283707793</v>
      </c>
      <c r="AF24" s="242">
        <f t="shared" si="49"/>
        <v>0.99643167113236453</v>
      </c>
      <c r="AG24" s="242">
        <f t="shared" si="50"/>
        <v>0.99375610308946827</v>
      </c>
    </row>
    <row r="25" spans="1:33" ht="16.5">
      <c r="A25" s="42" t="s">
        <v>234</v>
      </c>
      <c r="B25" s="36">
        <f>+'CONAP-FUR (REG)'!B295</f>
        <v>0</v>
      </c>
      <c r="C25" s="36">
        <f>+'CONAP-FUR (REG)'!C295</f>
        <v>172214818.56999999</v>
      </c>
      <c r="D25" s="36">
        <f>+'CONAP-FUR (REG)'!D295</f>
        <v>249339532.63</v>
      </c>
      <c r="E25" s="38">
        <f t="shared" si="51"/>
        <v>421554351.19999999</v>
      </c>
      <c r="F25" s="36">
        <f>+'CONAP-FUR (REG)'!F295</f>
        <v>0</v>
      </c>
      <c r="G25" s="36">
        <f>+'CONAP-FUR (REG)'!G295</f>
        <v>0</v>
      </c>
      <c r="H25" s="36">
        <f>+'CONAP-FUR (REG)'!H295</f>
        <v>0</v>
      </c>
      <c r="I25" s="38">
        <f t="shared" si="6"/>
        <v>0</v>
      </c>
      <c r="J25" s="36">
        <f t="shared" si="52"/>
        <v>0</v>
      </c>
      <c r="K25" s="36">
        <f t="shared" si="53"/>
        <v>172214818.56999999</v>
      </c>
      <c r="L25" s="36">
        <f t="shared" si="54"/>
        <v>249339532.63</v>
      </c>
      <c r="M25" s="38">
        <f t="shared" si="9"/>
        <v>421554351.19999999</v>
      </c>
      <c r="N25" s="36">
        <f>+'CONAP-FUR (REG)'!N295</f>
        <v>0</v>
      </c>
      <c r="O25" s="36">
        <f>+'CONAP-FUR (REG)'!O295</f>
        <v>172214818.56999999</v>
      </c>
      <c r="P25" s="36">
        <f>+'CONAP-FUR (REG)'!P295</f>
        <v>249339532.63</v>
      </c>
      <c r="Q25" s="38">
        <f t="shared" si="10"/>
        <v>421554351.19999999</v>
      </c>
      <c r="R25" s="36">
        <f>+'CONAP-FUR (REG)'!R295</f>
        <v>0</v>
      </c>
      <c r="S25" s="36">
        <f>+'CONAP-FUR (REG)'!S295</f>
        <v>0</v>
      </c>
      <c r="T25" s="36">
        <f>+'CONAP-FUR (REG)'!T295</f>
        <v>0</v>
      </c>
      <c r="U25" s="38">
        <f t="shared" si="11"/>
        <v>0</v>
      </c>
      <c r="V25" s="38">
        <f t="shared" si="55"/>
        <v>0</v>
      </c>
      <c r="W25" s="38">
        <f t="shared" si="56"/>
        <v>172214818.56999999</v>
      </c>
      <c r="X25" s="38">
        <f t="shared" si="57"/>
        <v>249339532.63</v>
      </c>
      <c r="Y25" s="38">
        <f t="shared" si="58"/>
        <v>421554351.19999999</v>
      </c>
      <c r="Z25" s="38">
        <f t="shared" si="59"/>
        <v>0</v>
      </c>
      <c r="AA25" s="38">
        <f t="shared" si="60"/>
        <v>0</v>
      </c>
      <c r="AB25" s="38">
        <f t="shared" si="61"/>
        <v>0</v>
      </c>
      <c r="AC25" s="38">
        <f t="shared" si="16"/>
        <v>0</v>
      </c>
      <c r="AD25" s="242" t="str">
        <f t="shared" si="47"/>
        <v xml:space="preserve"> </v>
      </c>
      <c r="AE25" s="242">
        <f t="shared" si="48"/>
        <v>1</v>
      </c>
      <c r="AF25" s="242">
        <f t="shared" si="49"/>
        <v>1</v>
      </c>
      <c r="AG25" s="242">
        <f t="shared" si="50"/>
        <v>1</v>
      </c>
    </row>
    <row r="26" spans="1:33" ht="16.5">
      <c r="A26" s="42" t="s">
        <v>235</v>
      </c>
      <c r="B26" s="36">
        <f>+'CONAP-FUR (REG)'!B296</f>
        <v>0</v>
      </c>
      <c r="C26" s="36">
        <f>+'CONAP-FUR (REG)'!C296</f>
        <v>0</v>
      </c>
      <c r="D26" s="36">
        <f>+'CONAP-FUR (REG)'!D296</f>
        <v>2500000</v>
      </c>
      <c r="E26" s="38">
        <f t="shared" si="51"/>
        <v>2500000</v>
      </c>
      <c r="F26" s="36">
        <f>+'CONAP-FUR (REG)'!F296</f>
        <v>0</v>
      </c>
      <c r="G26" s="36">
        <f>+'CONAP-FUR (REG)'!G296</f>
        <v>5660000</v>
      </c>
      <c r="H26" s="36">
        <f>+'CONAP-FUR (REG)'!H296</f>
        <v>379589</v>
      </c>
      <c r="I26" s="38">
        <f t="shared" si="6"/>
        <v>6039589</v>
      </c>
      <c r="J26" s="36">
        <f t="shared" si="52"/>
        <v>0</v>
      </c>
      <c r="K26" s="36">
        <f t="shared" si="53"/>
        <v>5660000</v>
      </c>
      <c r="L26" s="36">
        <f t="shared" si="54"/>
        <v>2879589</v>
      </c>
      <c r="M26" s="38">
        <f t="shared" si="9"/>
        <v>8539589</v>
      </c>
      <c r="N26" s="36">
        <f>+'CONAP-FUR (REG)'!N296</f>
        <v>0</v>
      </c>
      <c r="O26" s="36">
        <f>+'CONAP-FUR (REG)'!O296</f>
        <v>0</v>
      </c>
      <c r="P26" s="36">
        <f>+'CONAP-FUR (REG)'!P296</f>
        <v>2500000</v>
      </c>
      <c r="Q26" s="38">
        <f t="shared" si="10"/>
        <v>2500000</v>
      </c>
      <c r="R26" s="36">
        <f>+'CONAP-FUR (REG)'!R296</f>
        <v>0</v>
      </c>
      <c r="S26" s="36">
        <f>+'CONAP-FUR (REG)'!S296</f>
        <v>5660000</v>
      </c>
      <c r="T26" s="36">
        <f>+'CONAP-FUR (REG)'!T296</f>
        <v>379589</v>
      </c>
      <c r="U26" s="38">
        <f t="shared" si="11"/>
        <v>6039589</v>
      </c>
      <c r="V26" s="38">
        <f t="shared" si="55"/>
        <v>0</v>
      </c>
      <c r="W26" s="38">
        <f t="shared" si="56"/>
        <v>5660000</v>
      </c>
      <c r="X26" s="38">
        <f t="shared" si="57"/>
        <v>2879589</v>
      </c>
      <c r="Y26" s="38">
        <f t="shared" si="58"/>
        <v>8539589</v>
      </c>
      <c r="Z26" s="38">
        <f t="shared" si="59"/>
        <v>0</v>
      </c>
      <c r="AA26" s="38">
        <f t="shared" si="60"/>
        <v>0</v>
      </c>
      <c r="AB26" s="38">
        <f t="shared" si="61"/>
        <v>0</v>
      </c>
      <c r="AC26" s="38">
        <f t="shared" si="16"/>
        <v>0</v>
      </c>
      <c r="AD26" s="242" t="str">
        <f t="shared" si="47"/>
        <v xml:space="preserve"> </v>
      </c>
      <c r="AE26" s="242">
        <f t="shared" si="48"/>
        <v>1</v>
      </c>
      <c r="AF26" s="242">
        <f t="shared" si="49"/>
        <v>1</v>
      </c>
      <c r="AG26" s="242">
        <f t="shared" si="50"/>
        <v>1</v>
      </c>
    </row>
    <row r="27" spans="1:33" ht="16.5">
      <c r="A27" s="42" t="s">
        <v>236</v>
      </c>
      <c r="B27" s="36">
        <f>+'CONAP-FUR (REG)'!B297</f>
        <v>0</v>
      </c>
      <c r="C27" s="36">
        <f>+'CONAP-FUR (REG)'!C297</f>
        <v>274369988.27999997</v>
      </c>
      <c r="D27" s="36">
        <f>+'CONAP-FUR (REG)'!D297</f>
        <v>52534719.270000003</v>
      </c>
      <c r="E27" s="38">
        <f t="shared" si="51"/>
        <v>326904707.54999995</v>
      </c>
      <c r="F27" s="36">
        <f>+'CONAP-FUR (REG)'!F297</f>
        <v>0</v>
      </c>
      <c r="G27" s="36">
        <f>+'CONAP-FUR (REG)'!G297</f>
        <v>1066709.1100000001</v>
      </c>
      <c r="H27" s="36">
        <f>+'CONAP-FUR (REG)'!H297</f>
        <v>2808283</v>
      </c>
      <c r="I27" s="38">
        <f t="shared" si="6"/>
        <v>3874992.1100000003</v>
      </c>
      <c r="J27" s="36">
        <f t="shared" si="52"/>
        <v>0</v>
      </c>
      <c r="K27" s="36">
        <f t="shared" si="53"/>
        <v>275436697.38999999</v>
      </c>
      <c r="L27" s="36">
        <f t="shared" si="54"/>
        <v>55343002.270000003</v>
      </c>
      <c r="M27" s="38">
        <f t="shared" si="9"/>
        <v>330779699.65999997</v>
      </c>
      <c r="N27" s="36">
        <f>+'CONAP-FUR (REG)'!N297</f>
        <v>0</v>
      </c>
      <c r="O27" s="36">
        <f>+'CONAP-FUR (REG)'!O297</f>
        <v>274369985.57999998</v>
      </c>
      <c r="P27" s="36">
        <f>+'CONAP-FUR (REG)'!P297</f>
        <v>52098577.670000002</v>
      </c>
      <c r="Q27" s="38">
        <f t="shared" si="10"/>
        <v>326468563.25</v>
      </c>
      <c r="R27" s="36">
        <f>+'CONAP-FUR (REG)'!R297</f>
        <v>0</v>
      </c>
      <c r="S27" s="36">
        <f>+'CONAP-FUR (REG)'!S297</f>
        <v>1066709.1100000001</v>
      </c>
      <c r="T27" s="36">
        <f>+'CONAP-FUR (REG)'!T297</f>
        <v>2808283</v>
      </c>
      <c r="U27" s="38">
        <f t="shared" si="11"/>
        <v>3874992.1100000003</v>
      </c>
      <c r="V27" s="38">
        <f t="shared" si="55"/>
        <v>0</v>
      </c>
      <c r="W27" s="38">
        <f t="shared" si="56"/>
        <v>275436694.69</v>
      </c>
      <c r="X27" s="38">
        <f t="shared" si="57"/>
        <v>54906860.670000002</v>
      </c>
      <c r="Y27" s="38">
        <f t="shared" si="58"/>
        <v>330343555.36000001</v>
      </c>
      <c r="Z27" s="38">
        <f t="shared" si="59"/>
        <v>0</v>
      </c>
      <c r="AA27" s="38">
        <f t="shared" si="60"/>
        <v>2.699999988079071</v>
      </c>
      <c r="AB27" s="38">
        <f t="shared" si="61"/>
        <v>436141.60000000149</v>
      </c>
      <c r="AC27" s="38">
        <f t="shared" si="16"/>
        <v>436144.29999998957</v>
      </c>
      <c r="AD27" s="242" t="str">
        <f t="shared" si="47"/>
        <v xml:space="preserve"> </v>
      </c>
      <c r="AE27" s="242">
        <f t="shared" si="48"/>
        <v>0.99999999019738472</v>
      </c>
      <c r="AF27" s="242">
        <f t="shared" si="49"/>
        <v>0.99211929996366632</v>
      </c>
      <c r="AG27" s="242">
        <f t="shared" si="50"/>
        <v>0.99868146594108331</v>
      </c>
    </row>
    <row r="28" spans="1:33" ht="16.5">
      <c r="A28" s="42" t="s">
        <v>237</v>
      </c>
      <c r="B28" s="36">
        <f>+'CONAP-FUR (REG)'!B298</f>
        <v>0</v>
      </c>
      <c r="C28" s="36">
        <f>+'CONAP-FUR (REG)'!C298</f>
        <v>135228036.97</v>
      </c>
      <c r="D28" s="36">
        <f>+'CONAP-FUR (REG)'!D298</f>
        <v>154554713.86000001</v>
      </c>
      <c r="E28" s="38">
        <f t="shared" si="51"/>
        <v>289782750.83000004</v>
      </c>
      <c r="F28" s="36">
        <f>+'CONAP-FUR (REG)'!F298</f>
        <v>0</v>
      </c>
      <c r="G28" s="36">
        <f>+'CONAP-FUR (REG)'!G298</f>
        <v>16613643.02</v>
      </c>
      <c r="H28" s="36">
        <f>+'CONAP-FUR (REG)'!H298</f>
        <v>120000000</v>
      </c>
      <c r="I28" s="38">
        <f t="shared" si="6"/>
        <v>136613643.02000001</v>
      </c>
      <c r="J28" s="36">
        <f t="shared" si="52"/>
        <v>0</v>
      </c>
      <c r="K28" s="36">
        <f t="shared" si="53"/>
        <v>151841679.99000001</v>
      </c>
      <c r="L28" s="36">
        <f t="shared" si="54"/>
        <v>274554713.86000001</v>
      </c>
      <c r="M28" s="38">
        <f t="shared" si="9"/>
        <v>426396393.85000002</v>
      </c>
      <c r="N28" s="36">
        <f>+'CONAP-FUR (REG)'!N298</f>
        <v>0</v>
      </c>
      <c r="O28" s="36">
        <f>+'CONAP-FUR (REG)'!O298</f>
        <v>134503482.08000001</v>
      </c>
      <c r="P28" s="36">
        <f>+'CONAP-FUR (REG)'!P298</f>
        <v>153786802.63999999</v>
      </c>
      <c r="Q28" s="38">
        <f t="shared" si="10"/>
        <v>288290284.72000003</v>
      </c>
      <c r="R28" s="36">
        <f>+'CONAP-FUR (REG)'!R298</f>
        <v>0</v>
      </c>
      <c r="S28" s="36">
        <f>+'CONAP-FUR (REG)'!S298</f>
        <v>11441624.800000001</v>
      </c>
      <c r="T28" s="36">
        <f>+'CONAP-FUR (REG)'!T298</f>
        <v>119820573.11</v>
      </c>
      <c r="U28" s="38">
        <f t="shared" si="11"/>
        <v>131262197.91</v>
      </c>
      <c r="V28" s="38">
        <f t="shared" si="55"/>
        <v>0</v>
      </c>
      <c r="W28" s="38">
        <f t="shared" si="56"/>
        <v>145945106.88000003</v>
      </c>
      <c r="X28" s="38">
        <f t="shared" si="57"/>
        <v>273607375.75</v>
      </c>
      <c r="Y28" s="38">
        <f t="shared" si="58"/>
        <v>419552482.63</v>
      </c>
      <c r="Z28" s="38">
        <f t="shared" si="59"/>
        <v>0</v>
      </c>
      <c r="AA28" s="38">
        <f t="shared" si="60"/>
        <v>5896573.1099999845</v>
      </c>
      <c r="AB28" s="38">
        <f t="shared" si="61"/>
        <v>947338.11000001431</v>
      </c>
      <c r="AC28" s="38">
        <f t="shared" si="16"/>
        <v>6843911.2199999988</v>
      </c>
      <c r="AD28" s="242" t="str">
        <f t="shared" si="47"/>
        <v xml:space="preserve"> </v>
      </c>
      <c r="AE28" s="242">
        <f t="shared" si="48"/>
        <v>0.96116630749614784</v>
      </c>
      <c r="AF28" s="242">
        <f t="shared" si="49"/>
        <v>0.9965495470950716</v>
      </c>
      <c r="AG28" s="242">
        <f t="shared" si="50"/>
        <v>0.98394941580484474</v>
      </c>
    </row>
    <row r="29" spans="1:33" ht="16.5">
      <c r="A29" s="42" t="s">
        <v>238</v>
      </c>
      <c r="B29" s="36">
        <f>+'CONAP-FUR (REG)'!B299</f>
        <v>0</v>
      </c>
      <c r="C29" s="36">
        <f>+'CONAP-FUR (REG)'!C299</f>
        <v>1034765.62</v>
      </c>
      <c r="D29" s="36">
        <f>+'CONAP-FUR (REG)'!D299</f>
        <v>0</v>
      </c>
      <c r="E29" s="38">
        <f t="shared" si="51"/>
        <v>1034765.62</v>
      </c>
      <c r="F29" s="36">
        <f>+'CONAP-FUR (REG)'!F299</f>
        <v>0</v>
      </c>
      <c r="G29" s="36">
        <f>+'CONAP-FUR (REG)'!G299</f>
        <v>0</v>
      </c>
      <c r="H29" s="36">
        <f>+'CONAP-FUR (REG)'!H299</f>
        <v>0</v>
      </c>
      <c r="I29" s="38">
        <f t="shared" si="6"/>
        <v>0</v>
      </c>
      <c r="J29" s="36">
        <f t="shared" si="52"/>
        <v>0</v>
      </c>
      <c r="K29" s="36">
        <f t="shared" si="53"/>
        <v>1034765.62</v>
      </c>
      <c r="L29" s="36">
        <f t="shared" si="54"/>
        <v>0</v>
      </c>
      <c r="M29" s="38">
        <f t="shared" si="9"/>
        <v>1034765.62</v>
      </c>
      <c r="N29" s="36">
        <f>+'CONAP-FUR (REG)'!N299</f>
        <v>0</v>
      </c>
      <c r="O29" s="36">
        <f>+'CONAP-FUR (REG)'!O299</f>
        <v>1034281.5</v>
      </c>
      <c r="P29" s="36">
        <f>+'CONAP-FUR (REG)'!P299</f>
        <v>0</v>
      </c>
      <c r="Q29" s="38">
        <f t="shared" si="10"/>
        <v>1034281.5</v>
      </c>
      <c r="R29" s="36">
        <f>+'CONAP-FUR (REG)'!R299</f>
        <v>0</v>
      </c>
      <c r="S29" s="36">
        <f>+'CONAP-FUR (REG)'!S299</f>
        <v>0</v>
      </c>
      <c r="T29" s="36">
        <f>+'CONAP-FUR (REG)'!T299</f>
        <v>0</v>
      </c>
      <c r="U29" s="38">
        <f t="shared" si="11"/>
        <v>0</v>
      </c>
      <c r="V29" s="38">
        <f t="shared" si="55"/>
        <v>0</v>
      </c>
      <c r="W29" s="38">
        <f t="shared" si="56"/>
        <v>1034281.5</v>
      </c>
      <c r="X29" s="38">
        <f t="shared" si="57"/>
        <v>0</v>
      </c>
      <c r="Y29" s="38">
        <f t="shared" si="58"/>
        <v>1034281.5</v>
      </c>
      <c r="Z29" s="38">
        <f t="shared" si="59"/>
        <v>0</v>
      </c>
      <c r="AA29" s="38">
        <f t="shared" si="60"/>
        <v>484.11999999999534</v>
      </c>
      <c r="AB29" s="38">
        <f t="shared" si="61"/>
        <v>0</v>
      </c>
      <c r="AC29" s="38">
        <f t="shared" si="16"/>
        <v>484.11999999999534</v>
      </c>
      <c r="AD29" s="242" t="str">
        <f t="shared" si="47"/>
        <v xml:space="preserve"> </v>
      </c>
      <c r="AE29" s="242">
        <f t="shared" si="48"/>
        <v>0.99953214526010248</v>
      </c>
      <c r="AF29" s="242" t="str">
        <f t="shared" si="49"/>
        <v xml:space="preserve"> </v>
      </c>
      <c r="AG29" s="242">
        <f t="shared" si="50"/>
        <v>0.99953214526010248</v>
      </c>
    </row>
    <row r="30" spans="1:33" ht="16.5">
      <c r="A30" s="42" t="s">
        <v>239</v>
      </c>
      <c r="B30" s="36">
        <f>+'CONAP-FUR (REG)'!B300</f>
        <v>0</v>
      </c>
      <c r="C30" s="36">
        <f>+'CONAP-FUR (REG)'!C300</f>
        <v>251155824.43000001</v>
      </c>
      <c r="D30" s="36">
        <f>+'CONAP-FUR (REG)'!D300</f>
        <v>595274120.51999998</v>
      </c>
      <c r="E30" s="38">
        <f t="shared" si="51"/>
        <v>846429944.95000005</v>
      </c>
      <c r="F30" s="36">
        <f>+'CONAP-FUR (REG)'!F300</f>
        <v>0</v>
      </c>
      <c r="G30" s="36">
        <f>+'CONAP-FUR (REG)'!G300</f>
        <v>206071257.06999999</v>
      </c>
      <c r="H30" s="36">
        <f>+'CONAP-FUR (REG)'!H300</f>
        <v>329383080.51999998</v>
      </c>
      <c r="I30" s="38">
        <f t="shared" si="6"/>
        <v>535454337.58999997</v>
      </c>
      <c r="J30" s="36">
        <f t="shared" si="52"/>
        <v>0</v>
      </c>
      <c r="K30" s="36">
        <f t="shared" si="53"/>
        <v>457227081.5</v>
      </c>
      <c r="L30" s="36">
        <f t="shared" si="54"/>
        <v>924657201.03999996</v>
      </c>
      <c r="M30" s="38">
        <f t="shared" si="9"/>
        <v>1381884282.54</v>
      </c>
      <c r="N30" s="36">
        <f>+'CONAP-FUR (REG)'!N300</f>
        <v>0</v>
      </c>
      <c r="O30" s="36">
        <f>+'CONAP-FUR (REG)'!O300</f>
        <v>239953098.48000002</v>
      </c>
      <c r="P30" s="36">
        <f>+'CONAP-FUR (REG)'!P300</f>
        <v>521678580.73000002</v>
      </c>
      <c r="Q30" s="38">
        <f t="shared" si="10"/>
        <v>761631679.21000004</v>
      </c>
      <c r="R30" s="36">
        <f>+'CONAP-FUR (REG)'!R300</f>
        <v>0</v>
      </c>
      <c r="S30" s="36">
        <f>+'CONAP-FUR (REG)'!S300</f>
        <v>196903094.14000002</v>
      </c>
      <c r="T30" s="36">
        <f>+'CONAP-FUR (REG)'!T300</f>
        <v>320917085.73000002</v>
      </c>
      <c r="U30" s="38">
        <f t="shared" si="11"/>
        <v>517820179.87</v>
      </c>
      <c r="V30" s="38">
        <f t="shared" si="55"/>
        <v>0</v>
      </c>
      <c r="W30" s="38">
        <f t="shared" si="56"/>
        <v>436856192.62</v>
      </c>
      <c r="X30" s="38">
        <f t="shared" si="57"/>
        <v>842595666.46000004</v>
      </c>
      <c r="Y30" s="38">
        <f t="shared" si="58"/>
        <v>1279451859.0799999</v>
      </c>
      <c r="Z30" s="38">
        <f t="shared" si="59"/>
        <v>0</v>
      </c>
      <c r="AA30" s="38">
        <f t="shared" si="60"/>
        <v>20370888.879999995</v>
      </c>
      <c r="AB30" s="38">
        <f t="shared" si="61"/>
        <v>82061534.579999924</v>
      </c>
      <c r="AC30" s="38">
        <f t="shared" si="16"/>
        <v>102432423.45999992</v>
      </c>
      <c r="AD30" s="242" t="str">
        <f t="shared" si="47"/>
        <v xml:space="preserve"> </v>
      </c>
      <c r="AE30" s="242">
        <f t="shared" si="48"/>
        <v>0.955446889074964</v>
      </c>
      <c r="AF30" s="242">
        <f t="shared" si="49"/>
        <v>0.91125193802881554</v>
      </c>
      <c r="AG30" s="242">
        <f t="shared" si="50"/>
        <v>0.9258748183518507</v>
      </c>
    </row>
    <row r="31" spans="1:33" ht="16.5">
      <c r="A31" s="42" t="s">
        <v>217</v>
      </c>
      <c r="B31" s="36">
        <f>+'CONAP-FUR (REG)'!B301</f>
        <v>0</v>
      </c>
      <c r="C31" s="36">
        <f>+'CONAP-FUR (REG)'!C301</f>
        <v>45500</v>
      </c>
      <c r="D31" s="36">
        <f>+'CONAP-FUR (REG)'!D301</f>
        <v>0</v>
      </c>
      <c r="E31" s="38">
        <f t="shared" si="51"/>
        <v>45500</v>
      </c>
      <c r="F31" s="36">
        <f>+'CONAP-FUR (REG)'!F301</f>
        <v>0</v>
      </c>
      <c r="G31" s="36">
        <f>+'CONAP-FUR (REG)'!G301</f>
        <v>45500</v>
      </c>
      <c r="H31" s="36">
        <f>+'CONAP-FUR (REG)'!H301</f>
        <v>0</v>
      </c>
      <c r="I31" s="38">
        <f t="shared" si="6"/>
        <v>45500</v>
      </c>
      <c r="J31" s="36">
        <f t="shared" si="52"/>
        <v>0</v>
      </c>
      <c r="K31" s="36">
        <f t="shared" si="53"/>
        <v>91000</v>
      </c>
      <c r="L31" s="36">
        <f t="shared" si="54"/>
        <v>0</v>
      </c>
      <c r="M31" s="38">
        <f t="shared" si="9"/>
        <v>91000</v>
      </c>
      <c r="N31" s="36">
        <f>+'CONAP-FUR (REG)'!N301</f>
        <v>0</v>
      </c>
      <c r="O31" s="36">
        <f>+'CONAP-FUR (REG)'!O301</f>
        <v>45500</v>
      </c>
      <c r="P31" s="36">
        <f>+'CONAP-FUR (REG)'!P301</f>
        <v>0</v>
      </c>
      <c r="Q31" s="38">
        <f t="shared" si="10"/>
        <v>45500</v>
      </c>
      <c r="R31" s="36">
        <f>+'CONAP-FUR (REG)'!R301</f>
        <v>0</v>
      </c>
      <c r="S31" s="36">
        <f>+'CONAP-FUR (REG)'!S301</f>
        <v>45500</v>
      </c>
      <c r="T31" s="36">
        <f>+'CONAP-FUR (REG)'!T301</f>
        <v>0</v>
      </c>
      <c r="U31" s="38">
        <f t="shared" si="11"/>
        <v>45500</v>
      </c>
      <c r="V31" s="38">
        <f t="shared" si="55"/>
        <v>0</v>
      </c>
      <c r="W31" s="38">
        <f t="shared" si="56"/>
        <v>91000</v>
      </c>
      <c r="X31" s="38">
        <f t="shared" si="57"/>
        <v>0</v>
      </c>
      <c r="Y31" s="38">
        <f t="shared" si="58"/>
        <v>91000</v>
      </c>
      <c r="Z31" s="38">
        <f t="shared" si="59"/>
        <v>0</v>
      </c>
      <c r="AA31" s="38">
        <f t="shared" si="60"/>
        <v>0</v>
      </c>
      <c r="AB31" s="38">
        <f t="shared" si="61"/>
        <v>0</v>
      </c>
      <c r="AC31" s="38">
        <f t="shared" si="16"/>
        <v>0</v>
      </c>
      <c r="AD31" s="242" t="str">
        <f t="shared" si="47"/>
        <v xml:space="preserve"> </v>
      </c>
      <c r="AE31" s="242">
        <f t="shared" si="48"/>
        <v>1</v>
      </c>
      <c r="AF31" s="242" t="str">
        <f t="shared" si="49"/>
        <v xml:space="preserve"> </v>
      </c>
      <c r="AG31" s="242">
        <f t="shared" si="50"/>
        <v>1</v>
      </c>
    </row>
    <row r="32" spans="1:33" ht="16.5">
      <c r="A32" s="40"/>
      <c r="B32" s="6"/>
      <c r="C32" s="6"/>
      <c r="D32" s="6"/>
      <c r="E32" s="38"/>
      <c r="F32" s="6"/>
      <c r="G32" s="6"/>
      <c r="H32" s="6"/>
      <c r="I32" s="38"/>
      <c r="J32" s="6"/>
      <c r="K32" s="6"/>
      <c r="L32" s="6"/>
      <c r="M32" s="38"/>
      <c r="N32" s="6"/>
      <c r="O32" s="6"/>
      <c r="P32" s="6"/>
      <c r="Q32" s="38"/>
      <c r="R32" s="6"/>
      <c r="S32" s="6"/>
      <c r="T32" s="6"/>
      <c r="U32" s="38"/>
      <c r="V32" s="38"/>
      <c r="W32" s="38"/>
      <c r="X32" s="38"/>
      <c r="Y32" s="38"/>
      <c r="Z32" s="38"/>
      <c r="AA32" s="38"/>
      <c r="AB32" s="38"/>
      <c r="AC32" s="38"/>
      <c r="AD32" s="156" t="str">
        <f t="shared" si="47"/>
        <v xml:space="preserve"> </v>
      </c>
      <c r="AE32" s="156" t="str">
        <f t="shared" si="48"/>
        <v xml:space="preserve"> </v>
      </c>
      <c r="AF32" s="156" t="str">
        <f t="shared" si="49"/>
        <v xml:space="preserve"> </v>
      </c>
      <c r="AG32" s="156" t="str">
        <f t="shared" si="50"/>
        <v xml:space="preserve"> </v>
      </c>
    </row>
    <row r="33" spans="1:33" s="246" customFormat="1" ht="18">
      <c r="A33" s="243" t="s">
        <v>240</v>
      </c>
      <c r="B33" s="244">
        <f t="shared" ref="B33" si="62">+B15+B13+B11+B9</f>
        <v>0</v>
      </c>
      <c r="C33" s="244">
        <f t="shared" ref="C33:AC33" si="63">+C15+C13+C11+C9</f>
        <v>4392545514.0100002</v>
      </c>
      <c r="D33" s="244">
        <f t="shared" si="63"/>
        <v>4129503740.5799999</v>
      </c>
      <c r="E33" s="244">
        <f t="shared" si="63"/>
        <v>8522049254.5899992</v>
      </c>
      <c r="F33" s="244">
        <f t="shared" si="63"/>
        <v>0</v>
      </c>
      <c r="G33" s="244">
        <f t="shared" si="63"/>
        <v>1720420280.46</v>
      </c>
      <c r="H33" s="244">
        <f t="shared" si="63"/>
        <v>1652285188.8899996</v>
      </c>
      <c r="I33" s="244">
        <f t="shared" si="63"/>
        <v>3372705469.3499994</v>
      </c>
      <c r="J33" s="244">
        <f t="shared" si="63"/>
        <v>0</v>
      </c>
      <c r="K33" s="244">
        <f t="shared" si="63"/>
        <v>6112965794.4700003</v>
      </c>
      <c r="L33" s="244">
        <f t="shared" si="63"/>
        <v>5781788929.4699993</v>
      </c>
      <c r="M33" s="244">
        <f t="shared" si="63"/>
        <v>11894754723.940001</v>
      </c>
      <c r="N33" s="244">
        <f t="shared" ref="N33:P33" si="64">+N15+N13+N11+N9</f>
        <v>0</v>
      </c>
      <c r="O33" s="244">
        <f t="shared" si="64"/>
        <v>2301329017.1500001</v>
      </c>
      <c r="P33" s="244">
        <f t="shared" si="64"/>
        <v>2358460838.7599998</v>
      </c>
      <c r="Q33" s="244">
        <f t="shared" ref="Q33:T33" si="65">+Q15+Q13+Q11+Q9</f>
        <v>4659789855.9100008</v>
      </c>
      <c r="R33" s="244">
        <f t="shared" si="65"/>
        <v>0</v>
      </c>
      <c r="S33" s="244">
        <f t="shared" si="65"/>
        <v>1708315116.72</v>
      </c>
      <c r="T33" s="244">
        <f t="shared" si="65"/>
        <v>1818120859.75</v>
      </c>
      <c r="U33" s="244">
        <f t="shared" si="63"/>
        <v>3526435976.4700003</v>
      </c>
      <c r="V33" s="244">
        <f t="shared" si="63"/>
        <v>0</v>
      </c>
      <c r="W33" s="244">
        <f t="shared" si="63"/>
        <v>4009644133.8699999</v>
      </c>
      <c r="X33" s="244">
        <f t="shared" si="63"/>
        <v>4176581698.5099998</v>
      </c>
      <c r="Y33" s="244">
        <f t="shared" si="63"/>
        <v>8186225832.3800011</v>
      </c>
      <c r="Z33" s="244">
        <f t="shared" si="63"/>
        <v>0</v>
      </c>
      <c r="AA33" s="244">
        <f t="shared" si="63"/>
        <v>2103321660.6000004</v>
      </c>
      <c r="AB33" s="244">
        <f t="shared" si="63"/>
        <v>1605207230.9599996</v>
      </c>
      <c r="AC33" s="244">
        <f t="shared" si="63"/>
        <v>3708528891.5599999</v>
      </c>
      <c r="AD33" s="245" t="str">
        <f t="shared" si="47"/>
        <v xml:space="preserve"> </v>
      </c>
      <c r="AE33" s="245">
        <f t="shared" si="48"/>
        <v>0.65592451662289064</v>
      </c>
      <c r="AF33" s="245">
        <f t="shared" si="49"/>
        <v>0.72236841390418161</v>
      </c>
      <c r="AG33" s="245">
        <f t="shared" si="50"/>
        <v>0.68822149110010467</v>
      </c>
    </row>
    <row r="35" spans="1:33">
      <c r="B35" s="22">
        <f>+B33-'CONAP-FUR (REG)'!B303</f>
        <v>0</v>
      </c>
      <c r="C35" s="22">
        <f>+C33-'CONAP-FUR (REG)'!C303</f>
        <v>0</v>
      </c>
      <c r="D35" s="22">
        <f>+D33-'CONAP-FUR (REG)'!D303</f>
        <v>0</v>
      </c>
      <c r="E35" s="22">
        <f>+E33-'CONAP-FUR (REG)'!E303</f>
        <v>0</v>
      </c>
      <c r="F35" s="22">
        <f>+F33-'CONAP-FUR (REG)'!F303</f>
        <v>0</v>
      </c>
      <c r="G35" s="22">
        <f>+G33-'CONAP-FUR (REG)'!G303</f>
        <v>0</v>
      </c>
      <c r="H35" s="22">
        <f>+H33-'CONAP-FUR (REG)'!H303</f>
        <v>0</v>
      </c>
      <c r="I35" s="22">
        <f>+I33-'CONAP-FUR (REG)'!I303</f>
        <v>0</v>
      </c>
      <c r="J35" s="22">
        <f>+J33-'CONAP-FUR (REG)'!J303</f>
        <v>0</v>
      </c>
      <c r="K35" s="22">
        <f>+K33-'CONAP-FUR (REG)'!K303</f>
        <v>0</v>
      </c>
      <c r="L35" s="22">
        <f>+L33-'CONAP-FUR (REG)'!L303</f>
        <v>0</v>
      </c>
      <c r="M35" s="22">
        <f>+M33-'CONAP-FUR (REG)'!M303</f>
        <v>0</v>
      </c>
      <c r="N35" s="22">
        <f>+N33-'CONAP-FUR (REG)'!N303</f>
        <v>0</v>
      </c>
      <c r="O35" s="22">
        <f>+O33-'CONAP-FUR (REG)'!O303</f>
        <v>0</v>
      </c>
      <c r="P35" s="22">
        <f>+P33-'CONAP-FUR (REG)'!P303</f>
        <v>0</v>
      </c>
      <c r="Q35" s="22">
        <f>+Q33-'CONAP-FUR (REG)'!Q303</f>
        <v>0</v>
      </c>
      <c r="R35" s="22">
        <f>+R33-'CONAP-FUR (REG)'!R303</f>
        <v>0</v>
      </c>
      <c r="S35" s="22">
        <f>+S33-'CONAP-FUR (REG)'!S303</f>
        <v>0</v>
      </c>
      <c r="T35" s="22">
        <f>+T33-'CONAP-FUR (REG)'!T303</f>
        <v>0</v>
      </c>
      <c r="U35" s="22">
        <f>+U33-'CONAP-FUR (REG)'!U303</f>
        <v>0</v>
      </c>
      <c r="V35" s="22">
        <f>+V33-'CONAP-FUR (REG)'!V303</f>
        <v>0</v>
      </c>
      <c r="W35" s="22">
        <f>+W33-'CONAP-FUR (REG)'!W303</f>
        <v>0</v>
      </c>
      <c r="X35" s="22">
        <f>+X33-'CONAP-FUR (REG)'!X303</f>
        <v>0</v>
      </c>
      <c r="Y35" s="22">
        <f>+Y33-'CONAP-FUR (REG)'!Y303</f>
        <v>0</v>
      </c>
      <c r="Z35" s="22">
        <f>+Z33-'CONAP-FUR (REG)'!Z303</f>
        <v>0</v>
      </c>
      <c r="AA35" s="22">
        <f>+AA33-'CONAP-FUR (REG)'!AA303</f>
        <v>0</v>
      </c>
      <c r="AB35" s="22">
        <f>+AB33-'CONAP-FUR (REG)'!AB303</f>
        <v>0</v>
      </c>
      <c r="AC35" s="22">
        <f>+AC33-'CONAP-FUR (REG)'!AC303</f>
        <v>0</v>
      </c>
      <c r="AD35" s="22"/>
      <c r="AE35" s="22">
        <f>+AE33-'CONAP-FUR (REG)'!AE303</f>
        <v>0</v>
      </c>
      <c r="AF35" s="22">
        <f>+AF33-'CONAP-FUR (REG)'!AF303</f>
        <v>0</v>
      </c>
      <c r="AG35" s="22">
        <f>+AG33-'CONAP-FUR (REG)'!AG303</f>
        <v>0</v>
      </c>
    </row>
  </sheetData>
  <mergeCells count="9">
    <mergeCell ref="V5:Y5"/>
    <mergeCell ref="Z5:AC5"/>
    <mergeCell ref="AD5:AG5"/>
    <mergeCell ref="A5:A7"/>
    <mergeCell ref="B5:E5"/>
    <mergeCell ref="F5:I5"/>
    <mergeCell ref="J5:M5"/>
    <mergeCell ref="R5:U5"/>
    <mergeCell ref="N5:Q5"/>
  </mergeCells>
  <pageMargins left="1.2" right="0.2" top="0.75" bottom="0.75" header="0.3" footer="0.3"/>
  <pageSetup paperSize="5" scale="76" fitToWidth="2" fitToHeight="4" orientation="landscape" horizontalDpi="0" verticalDpi="0" r:id="rId1"/>
  <headerFooter>
    <oddFooter>Page &amp;P of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dimension ref="A1:AO128"/>
  <sheetViews>
    <sheetView topLeftCell="A3" workbookViewId="0">
      <pane xSplit="1" ySplit="4" topLeftCell="B98" activePane="bottomRight" state="frozen"/>
      <selection activeCell="A3" sqref="A3"/>
      <selection pane="topRight" activeCell="F3" sqref="F3"/>
      <selection pane="bottomLeft" activeCell="A7" sqref="A7"/>
      <selection pane="bottomRight" activeCell="B100" sqref="B100"/>
    </sheetView>
  </sheetViews>
  <sheetFormatPr defaultRowHeight="15"/>
  <cols>
    <col min="1" max="1" width="59" customWidth="1"/>
    <col min="2" max="2" width="18" customWidth="1"/>
    <col min="3" max="3" width="20.140625" customWidth="1"/>
    <col min="4" max="4" width="18.42578125" customWidth="1"/>
    <col min="5" max="5" width="17.42578125" customWidth="1"/>
    <col min="6" max="6" width="17.140625" customWidth="1"/>
    <col min="7" max="7" width="17.7109375" customWidth="1"/>
    <col min="8" max="8" width="17.5703125" customWidth="1"/>
    <col min="9" max="9" width="18.140625" customWidth="1"/>
    <col min="10" max="10" width="15.7109375" customWidth="1"/>
    <col min="11" max="11" width="18.85546875" customWidth="1"/>
    <col min="12" max="13" width="15.7109375" customWidth="1"/>
    <col min="14" max="14" width="17.7109375" customWidth="1"/>
    <col min="15" max="15" width="17.5703125" customWidth="1"/>
    <col min="16" max="16" width="15.7109375" customWidth="1"/>
    <col min="17" max="25" width="18" customWidth="1"/>
    <col min="26" max="26" width="19.28515625" customWidth="1"/>
    <col min="27" max="27" width="18.140625" customWidth="1"/>
    <col min="28" max="28" width="15.7109375" customWidth="1"/>
    <col min="29" max="29" width="17.5703125" customWidth="1"/>
    <col min="30" max="30" width="9.28515625" customWidth="1"/>
    <col min="31" max="31" width="11.7109375" customWidth="1"/>
    <col min="32" max="32" width="9.5703125" customWidth="1"/>
    <col min="33" max="33" width="10.42578125" customWidth="1"/>
    <col min="34" max="34" width="18" customWidth="1"/>
    <col min="35" max="35" width="17.42578125" customWidth="1"/>
    <col min="36" max="36" width="15.7109375" customWidth="1"/>
    <col min="37" max="37" width="17.5703125" customWidth="1"/>
    <col min="38" max="38" width="6.5703125" customWidth="1"/>
    <col min="39" max="39" width="19.140625" customWidth="1"/>
    <col min="40" max="40" width="19.5703125" customWidth="1"/>
    <col min="41" max="41" width="18.7109375" customWidth="1"/>
  </cols>
  <sheetData>
    <row r="1" spans="1:41">
      <c r="A1" s="1" t="s">
        <v>202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41">
      <c r="A2" s="1" t="s">
        <v>310</v>
      </c>
      <c r="B2" s="37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41" ht="15.75">
      <c r="A3" s="39" t="s">
        <v>242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41" s="214" customFormat="1">
      <c r="A4" s="706" t="s">
        <v>1</v>
      </c>
      <c r="B4" s="750" t="s">
        <v>0</v>
      </c>
      <c r="C4" s="763"/>
      <c r="D4" s="763"/>
      <c r="E4" s="764"/>
      <c r="F4" s="750" t="s">
        <v>203</v>
      </c>
      <c r="G4" s="763"/>
      <c r="H4" s="763"/>
      <c r="I4" s="764"/>
      <c r="J4" s="750" t="s">
        <v>204</v>
      </c>
      <c r="K4" s="763"/>
      <c r="L4" s="763"/>
      <c r="M4" s="764"/>
      <c r="N4" s="750" t="s">
        <v>243</v>
      </c>
      <c r="O4" s="763"/>
      <c r="P4" s="763"/>
      <c r="Q4" s="764"/>
      <c r="R4" s="750" t="s">
        <v>214</v>
      </c>
      <c r="S4" s="763"/>
      <c r="T4" s="763"/>
      <c r="U4" s="764"/>
      <c r="V4" s="750" t="s">
        <v>247</v>
      </c>
      <c r="W4" s="763"/>
      <c r="X4" s="763"/>
      <c r="Y4" s="764"/>
      <c r="Z4" s="750" t="s">
        <v>246</v>
      </c>
      <c r="AA4" s="763"/>
      <c r="AB4" s="763"/>
      <c r="AC4" s="764"/>
      <c r="AD4" s="774" t="s">
        <v>245</v>
      </c>
      <c r="AE4" s="775"/>
      <c r="AF4" s="775"/>
      <c r="AG4" s="776"/>
      <c r="AH4" s="750" t="s">
        <v>244</v>
      </c>
      <c r="AI4" s="763"/>
      <c r="AJ4" s="763"/>
      <c r="AK4" s="764"/>
      <c r="AL4" s="750" t="s">
        <v>218</v>
      </c>
      <c r="AM4" s="763"/>
      <c r="AN4" s="763"/>
      <c r="AO4" s="764"/>
    </row>
    <row r="5" spans="1:41" s="214" customFormat="1">
      <c r="A5" s="707"/>
      <c r="B5" s="212" t="s">
        <v>2</v>
      </c>
      <c r="C5" s="212" t="s">
        <v>3</v>
      </c>
      <c r="D5" s="212" t="s">
        <v>4</v>
      </c>
      <c r="E5" s="215" t="s">
        <v>5</v>
      </c>
      <c r="F5" s="212" t="s">
        <v>2</v>
      </c>
      <c r="G5" s="212" t="s">
        <v>3</v>
      </c>
      <c r="H5" s="212" t="s">
        <v>4</v>
      </c>
      <c r="I5" s="212" t="s">
        <v>5</v>
      </c>
      <c r="J5" s="212" t="s">
        <v>2</v>
      </c>
      <c r="K5" s="212" t="s">
        <v>3</v>
      </c>
      <c r="L5" s="212" t="s">
        <v>4</v>
      </c>
      <c r="M5" s="212" t="s">
        <v>5</v>
      </c>
      <c r="N5" s="212" t="s">
        <v>2</v>
      </c>
      <c r="O5" s="212" t="s">
        <v>3</v>
      </c>
      <c r="P5" s="212" t="s">
        <v>4</v>
      </c>
      <c r="Q5" s="212" t="s">
        <v>5</v>
      </c>
      <c r="R5" s="212" t="s">
        <v>2</v>
      </c>
      <c r="S5" s="212" t="s">
        <v>3</v>
      </c>
      <c r="T5" s="212" t="s">
        <v>4</v>
      </c>
      <c r="U5" s="212" t="s">
        <v>5</v>
      </c>
      <c r="V5" s="212" t="s">
        <v>2</v>
      </c>
      <c r="W5" s="212" t="s">
        <v>3</v>
      </c>
      <c r="X5" s="212" t="s">
        <v>4</v>
      </c>
      <c r="Y5" s="212" t="s">
        <v>5</v>
      </c>
      <c r="Z5" s="212" t="s">
        <v>2</v>
      </c>
      <c r="AA5" s="212" t="s">
        <v>3</v>
      </c>
      <c r="AB5" s="212" t="s">
        <v>4</v>
      </c>
      <c r="AC5" s="212" t="s">
        <v>5</v>
      </c>
      <c r="AD5" s="216" t="s">
        <v>2</v>
      </c>
      <c r="AE5" s="216" t="s">
        <v>3</v>
      </c>
      <c r="AF5" s="216" t="s">
        <v>4</v>
      </c>
      <c r="AG5" s="216" t="s">
        <v>5</v>
      </c>
      <c r="AH5" s="212" t="s">
        <v>2</v>
      </c>
      <c r="AI5" s="212" t="s">
        <v>3</v>
      </c>
      <c r="AJ5" s="212" t="s">
        <v>4</v>
      </c>
      <c r="AK5" s="212" t="s">
        <v>5</v>
      </c>
      <c r="AL5" s="212" t="s">
        <v>2</v>
      </c>
      <c r="AM5" s="212" t="s">
        <v>3</v>
      </c>
      <c r="AN5" s="212" t="s">
        <v>4</v>
      </c>
      <c r="AO5" s="212" t="s">
        <v>5</v>
      </c>
    </row>
    <row r="6" spans="1:41" s="214" customFormat="1" ht="3.75" customHeight="1" thickBot="1">
      <c r="A6" s="765"/>
      <c r="B6" s="219"/>
      <c r="C6" s="219"/>
      <c r="D6" s="219"/>
      <c r="E6" s="219"/>
      <c r="F6" s="219"/>
      <c r="G6" s="219"/>
      <c r="H6" s="219"/>
      <c r="I6" s="219"/>
      <c r="J6" s="219"/>
      <c r="K6" s="219"/>
      <c r="L6" s="219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  <c r="Y6" s="219"/>
      <c r="Z6" s="219"/>
      <c r="AA6" s="219"/>
      <c r="AB6" s="219"/>
      <c r="AC6" s="219"/>
      <c r="AD6" s="220"/>
      <c r="AE6" s="220"/>
      <c r="AF6" s="220"/>
      <c r="AG6" s="220"/>
      <c r="AH6" s="219"/>
      <c r="AI6" s="219"/>
      <c r="AJ6" s="219"/>
      <c r="AK6" s="219"/>
      <c r="AL6" s="219"/>
      <c r="AM6" s="219"/>
      <c r="AN6" s="219"/>
      <c r="AO6" s="219"/>
    </row>
    <row r="7" spans="1:41" ht="15" customHeight="1">
      <c r="A7" s="47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6"/>
      <c r="AE7" s="26"/>
      <c r="AF7" s="26"/>
      <c r="AG7" s="26"/>
      <c r="AH7" s="21"/>
      <c r="AI7" s="21"/>
      <c r="AJ7" s="21"/>
      <c r="AK7" s="21"/>
      <c r="AL7" s="21"/>
      <c r="AM7" s="21"/>
      <c r="AN7" s="21"/>
      <c r="AO7" s="21"/>
    </row>
    <row r="8" spans="1:41" ht="15" customHeight="1">
      <c r="A8" s="47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6"/>
      <c r="AE8" s="26"/>
      <c r="AF8" s="26"/>
      <c r="AG8" s="26"/>
      <c r="AH8" s="21"/>
      <c r="AI8" s="21"/>
      <c r="AJ8" s="21"/>
      <c r="AK8" s="21"/>
      <c r="AL8" s="21"/>
      <c r="AM8" s="21"/>
      <c r="AN8" s="21"/>
      <c r="AO8" s="21"/>
    </row>
    <row r="9" spans="1:41" ht="15" hidden="1" customHeight="1">
      <c r="A9" s="3"/>
      <c r="B9" s="21" t="e">
        <f>+#REF!*1000</f>
        <v>#REF!</v>
      </c>
      <c r="C9" s="21" t="e">
        <f>+#REF!*1000</f>
        <v>#REF!</v>
      </c>
      <c r="D9" s="21" t="e">
        <f>+#REF!*1000</f>
        <v>#REF!</v>
      </c>
      <c r="E9" s="21" t="e">
        <f t="shared" ref="E9:E70" si="0">SUM(B9:D9)</f>
        <v>#REF!</v>
      </c>
      <c r="F9" s="21" t="e">
        <f>+#REF!*1000</f>
        <v>#REF!</v>
      </c>
      <c r="G9" s="21" t="e">
        <f>+#REF!*1000</f>
        <v>#REF!</v>
      </c>
      <c r="H9" s="21" t="e">
        <f>+#REF!*1000</f>
        <v>#REF!</v>
      </c>
      <c r="I9" s="21" t="e">
        <f t="shared" ref="I9:I70" si="1">SUM(F9:H9)</f>
        <v>#REF!</v>
      </c>
      <c r="J9" s="21"/>
      <c r="K9" s="21"/>
      <c r="L9" s="21"/>
      <c r="M9" s="21">
        <f t="shared" ref="M9:M70" si="2">SUM(J9:L9)</f>
        <v>0</v>
      </c>
      <c r="N9" s="21"/>
      <c r="O9" s="21"/>
      <c r="P9" s="21"/>
      <c r="Q9" s="21">
        <f t="shared" ref="Q9:Q70" si="3">SUM(N9:P9)</f>
        <v>0</v>
      </c>
      <c r="R9" s="21"/>
      <c r="S9" s="21"/>
      <c r="T9" s="21"/>
      <c r="U9" s="21">
        <f t="shared" ref="U9:U70" si="4">SUM(R9:T9)</f>
        <v>0</v>
      </c>
      <c r="V9" s="21">
        <f t="shared" ref="V9:X24" si="5">+N9+R9</f>
        <v>0</v>
      </c>
      <c r="W9" s="21">
        <f t="shared" si="5"/>
        <v>0</v>
      </c>
      <c r="X9" s="21">
        <f t="shared" si="5"/>
        <v>0</v>
      </c>
      <c r="Y9" s="21">
        <f t="shared" ref="Y9:Y70" si="6">SUM(V9:X9)</f>
        <v>0</v>
      </c>
      <c r="Z9" s="21" t="e">
        <f t="shared" ref="Z9:AB24" si="7">+AH9-V9</f>
        <v>#REF!</v>
      </c>
      <c r="AA9" s="21" t="e">
        <f t="shared" si="7"/>
        <v>#REF!</v>
      </c>
      <c r="AB9" s="21" t="e">
        <f t="shared" si="7"/>
        <v>#REF!</v>
      </c>
      <c r="AC9" s="21" t="e">
        <f t="shared" ref="AC9:AC70" si="8">SUM(Z9:AB9)</f>
        <v>#REF!</v>
      </c>
      <c r="AD9" s="26" t="e">
        <f t="shared" ref="AD9:AG24" si="9">IF(AH9=0," ",N9/AH9)</f>
        <v>#REF!</v>
      </c>
      <c r="AE9" s="26" t="e">
        <f t="shared" si="9"/>
        <v>#REF!</v>
      </c>
      <c r="AF9" s="26" t="e">
        <f t="shared" si="9"/>
        <v>#REF!</v>
      </c>
      <c r="AG9" s="26" t="e">
        <f t="shared" si="9"/>
        <v>#REF!</v>
      </c>
      <c r="AH9" s="21" t="e">
        <f t="shared" ref="AH9:AJ24" si="10">+F9+J9</f>
        <v>#REF!</v>
      </c>
      <c r="AI9" s="21" t="e">
        <f t="shared" si="10"/>
        <v>#REF!</v>
      </c>
      <c r="AJ9" s="21" t="e">
        <f t="shared" si="10"/>
        <v>#REF!</v>
      </c>
      <c r="AK9" s="21" t="e">
        <f t="shared" ref="AK9:AK70" si="11">SUM(AH9:AJ9)</f>
        <v>#REF!</v>
      </c>
      <c r="AL9" s="21" t="e">
        <f>+B9-F9</f>
        <v>#REF!</v>
      </c>
      <c r="AM9" s="21" t="e">
        <f>+C9-G9</f>
        <v>#REF!</v>
      </c>
      <c r="AN9" s="21" t="e">
        <f>+D9-H9</f>
        <v>#REF!</v>
      </c>
      <c r="AO9" s="21" t="e">
        <f t="shared" ref="AO9:AO70" si="12">SUM(AL9:AN9)</f>
        <v>#REF!</v>
      </c>
    </row>
    <row r="10" spans="1:41" s="45" customFormat="1" ht="15" customHeight="1">
      <c r="A10" s="32" t="s">
        <v>114</v>
      </c>
      <c r="B10" s="29">
        <f t="shared" ref="B10:AC10" si="13">+B12+B18+B23+B29+B35+B42+B45+B49+B54+B60+B68+B72+B82+B87+B91+B95</f>
        <v>3272385000</v>
      </c>
      <c r="C10" s="29">
        <f t="shared" si="13"/>
        <v>1519940000</v>
      </c>
      <c r="D10" s="29">
        <f t="shared" si="13"/>
        <v>0</v>
      </c>
      <c r="E10" s="29">
        <f t="shared" si="13"/>
        <v>4792325000</v>
      </c>
      <c r="F10" s="29">
        <f t="shared" si="13"/>
        <v>1434880588.9100001</v>
      </c>
      <c r="G10" s="29">
        <f t="shared" si="13"/>
        <v>1402861102.5</v>
      </c>
      <c r="H10" s="29">
        <f t="shared" si="13"/>
        <v>1651899697</v>
      </c>
      <c r="I10" s="29">
        <f t="shared" si="13"/>
        <v>4489641388.4099998</v>
      </c>
      <c r="J10" s="29">
        <f t="shared" si="13"/>
        <v>1462394704.8700001</v>
      </c>
      <c r="K10" s="29">
        <f t="shared" si="13"/>
        <v>1218376321.5</v>
      </c>
      <c r="L10" s="29">
        <f t="shared" si="13"/>
        <v>2159001965</v>
      </c>
      <c r="M10" s="29">
        <f t="shared" si="13"/>
        <v>4839772991.3699999</v>
      </c>
      <c r="N10" s="29">
        <f t="shared" si="13"/>
        <v>1429058335.03</v>
      </c>
      <c r="O10" s="29">
        <f t="shared" si="13"/>
        <v>986559225.57999992</v>
      </c>
      <c r="P10" s="29">
        <f t="shared" si="13"/>
        <v>871841299.31999993</v>
      </c>
      <c r="Q10" s="29">
        <f t="shared" si="13"/>
        <v>3287458859.9299998</v>
      </c>
      <c r="R10" s="29">
        <f t="shared" si="13"/>
        <v>1456081788.03</v>
      </c>
      <c r="S10" s="29">
        <f t="shared" si="13"/>
        <v>1004274006.12</v>
      </c>
      <c r="T10" s="29">
        <f t="shared" si="13"/>
        <v>1432843662.3699999</v>
      </c>
      <c r="U10" s="29">
        <f t="shared" si="13"/>
        <v>3893199456.52</v>
      </c>
      <c r="V10" s="29">
        <f t="shared" si="13"/>
        <v>2885140123.0599999</v>
      </c>
      <c r="W10" s="29">
        <f t="shared" si="13"/>
        <v>1990833231.7000003</v>
      </c>
      <c r="X10" s="29">
        <f t="shared" si="13"/>
        <v>2304684961.6900001</v>
      </c>
      <c r="Y10" s="29">
        <f t="shared" si="13"/>
        <v>7180658316.4500008</v>
      </c>
      <c r="Z10" s="29">
        <f t="shared" si="13"/>
        <v>12135170.719999999</v>
      </c>
      <c r="AA10" s="29">
        <f t="shared" si="13"/>
        <v>630404192.29999995</v>
      </c>
      <c r="AB10" s="29">
        <f t="shared" si="13"/>
        <v>1506216700.3099999</v>
      </c>
      <c r="AC10" s="29">
        <f t="shared" si="13"/>
        <v>2148756063.3299994</v>
      </c>
      <c r="AD10" s="30">
        <f t="shared" si="9"/>
        <v>0.49324216380057717</v>
      </c>
      <c r="AE10" s="30">
        <f t="shared" si="9"/>
        <v>0.37637156273868305</v>
      </c>
      <c r="AF10" s="30">
        <f t="shared" si="9"/>
        <v>0.2287755960783435</v>
      </c>
      <c r="AG10" s="30">
        <f t="shared" si="9"/>
        <v>0.35237569327556467</v>
      </c>
      <c r="AH10" s="29">
        <f t="shared" ref="AH10:AO10" si="14">+AH12+AH18+AH23+AH29+AH35+AH42+AH45+AH49+AH54+AH60+AH68+AH72+AH82+AH87+AH91+AH95</f>
        <v>2897275293.7799997</v>
      </c>
      <c r="AI10" s="29">
        <f t="shared" si="14"/>
        <v>2621237424</v>
      </c>
      <c r="AJ10" s="29">
        <f t="shared" si="14"/>
        <v>3810901662</v>
      </c>
      <c r="AK10" s="29">
        <f t="shared" si="14"/>
        <v>9329414379.7800007</v>
      </c>
      <c r="AL10" s="29">
        <f t="shared" si="14"/>
        <v>1837504411.0899999</v>
      </c>
      <c r="AM10" s="29">
        <f t="shared" si="14"/>
        <v>117078897.5</v>
      </c>
      <c r="AN10" s="29">
        <f t="shared" si="14"/>
        <v>-1651899697</v>
      </c>
      <c r="AO10" s="29">
        <f t="shared" si="14"/>
        <v>302683611.58999991</v>
      </c>
    </row>
    <row r="11" spans="1:41" ht="15" customHeight="1">
      <c r="A11" s="11"/>
      <c r="B11" s="21"/>
      <c r="C11" s="21"/>
      <c r="D11" s="21"/>
      <c r="E11" s="21"/>
      <c r="F11" s="21"/>
      <c r="G11" s="21"/>
      <c r="H11" s="21"/>
      <c r="I11" s="21"/>
      <c r="J11" s="25"/>
      <c r="K11" s="23"/>
      <c r="L11" s="25"/>
      <c r="M11" s="21"/>
      <c r="N11" s="25"/>
      <c r="O11" s="25"/>
      <c r="P11" s="25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6"/>
      <c r="AE11" s="26"/>
      <c r="AF11" s="26"/>
      <c r="AG11" s="26"/>
      <c r="AH11" s="21"/>
      <c r="AI11" s="21"/>
      <c r="AJ11" s="21"/>
      <c r="AK11" s="21"/>
      <c r="AL11" s="21"/>
      <c r="AM11" s="21"/>
      <c r="AN11" s="21"/>
      <c r="AO11" s="21"/>
    </row>
    <row r="12" spans="1:41" ht="15" customHeight="1">
      <c r="A12" s="17" t="s">
        <v>115</v>
      </c>
      <c r="B12" s="21">
        <f t="shared" ref="B12:AC12" si="15">SUM(B13:B16)</f>
        <v>194507000</v>
      </c>
      <c r="C12" s="21">
        <f t="shared" si="15"/>
        <v>80998000</v>
      </c>
      <c r="D12" s="21">
        <f t="shared" si="15"/>
        <v>0</v>
      </c>
      <c r="E12" s="21">
        <f t="shared" si="15"/>
        <v>275505000</v>
      </c>
      <c r="F12" s="21">
        <f t="shared" ref="F12:H12" si="16">SUM(F13:F16)</f>
        <v>1818020</v>
      </c>
      <c r="G12" s="21">
        <f t="shared" si="16"/>
        <v>250000</v>
      </c>
      <c r="H12" s="21">
        <f t="shared" si="16"/>
        <v>0</v>
      </c>
      <c r="I12" s="21">
        <f t="shared" si="15"/>
        <v>2068020</v>
      </c>
      <c r="J12" s="21">
        <f t="shared" ref="J12:L12" si="17">SUM(J13:J16)</f>
        <v>102267622.95999999</v>
      </c>
      <c r="K12" s="21">
        <f t="shared" si="17"/>
        <v>54957000</v>
      </c>
      <c r="L12" s="21">
        <f t="shared" si="17"/>
        <v>13920000</v>
      </c>
      <c r="M12" s="21">
        <f t="shared" si="15"/>
        <v>171144622.95999998</v>
      </c>
      <c r="N12" s="21">
        <f t="shared" si="15"/>
        <v>1818020</v>
      </c>
      <c r="O12" s="21">
        <f t="shared" si="15"/>
        <v>249922.75</v>
      </c>
      <c r="P12" s="21">
        <f t="shared" si="15"/>
        <v>0</v>
      </c>
      <c r="Q12" s="21">
        <f t="shared" si="15"/>
        <v>2067942.75</v>
      </c>
      <c r="R12" s="21">
        <f t="shared" si="15"/>
        <v>102267622.05</v>
      </c>
      <c r="S12" s="21">
        <f t="shared" si="15"/>
        <v>52537172.049999997</v>
      </c>
      <c r="T12" s="21">
        <f t="shared" si="15"/>
        <v>0</v>
      </c>
      <c r="U12" s="21">
        <f t="shared" si="15"/>
        <v>154804794.09999999</v>
      </c>
      <c r="V12" s="21">
        <f t="shared" si="15"/>
        <v>104085642.05</v>
      </c>
      <c r="W12" s="21">
        <f t="shared" si="15"/>
        <v>52787094.799999997</v>
      </c>
      <c r="X12" s="21">
        <f t="shared" si="15"/>
        <v>0</v>
      </c>
      <c r="Y12" s="21">
        <f t="shared" si="15"/>
        <v>156872736.84999999</v>
      </c>
      <c r="Z12" s="21">
        <f t="shared" si="15"/>
        <v>0.90999999642372131</v>
      </c>
      <c r="AA12" s="21">
        <f t="shared" si="15"/>
        <v>2419905.1999999993</v>
      </c>
      <c r="AB12" s="21">
        <f t="shared" si="15"/>
        <v>13920000</v>
      </c>
      <c r="AC12" s="21">
        <f t="shared" si="15"/>
        <v>16339906.109999996</v>
      </c>
      <c r="AD12" s="26">
        <f t="shared" si="9"/>
        <v>1.746657798615572E-2</v>
      </c>
      <c r="AE12" s="26">
        <f t="shared" si="9"/>
        <v>4.5270119731193508E-3</v>
      </c>
      <c r="AF12" s="26">
        <f t="shared" si="9"/>
        <v>0</v>
      </c>
      <c r="AG12" s="26">
        <f t="shared" si="9"/>
        <v>1.1938751783133696E-2</v>
      </c>
      <c r="AH12" s="21">
        <f t="shared" ref="AH12:AO12" si="18">SUM(AH13:AH16)</f>
        <v>104085642.95999999</v>
      </c>
      <c r="AI12" s="21">
        <f t="shared" si="18"/>
        <v>55207000</v>
      </c>
      <c r="AJ12" s="21">
        <f t="shared" si="18"/>
        <v>13920000</v>
      </c>
      <c r="AK12" s="21">
        <f t="shared" si="18"/>
        <v>173212642.95999998</v>
      </c>
      <c r="AL12" s="21">
        <f t="shared" si="18"/>
        <v>192688980</v>
      </c>
      <c r="AM12" s="21">
        <f t="shared" si="18"/>
        <v>80748000</v>
      </c>
      <c r="AN12" s="21">
        <f t="shared" si="18"/>
        <v>0</v>
      </c>
      <c r="AO12" s="21">
        <f t="shared" si="18"/>
        <v>273436980</v>
      </c>
    </row>
    <row r="13" spans="1:41" ht="15" customHeight="1">
      <c r="A13" s="16" t="s">
        <v>120</v>
      </c>
      <c r="B13" s="21">
        <f>+'CY-FUR (REG)'!F137</f>
        <v>48327000</v>
      </c>
      <c r="C13" s="21">
        <f>+'CY-FUR (REG)'!G137</f>
        <v>18907000</v>
      </c>
      <c r="D13" s="21">
        <f>+'CY-FUR (REG)'!H137</f>
        <v>0</v>
      </c>
      <c r="E13" s="21">
        <f t="shared" si="0"/>
        <v>67234000</v>
      </c>
      <c r="F13" s="21">
        <f>+'CY-CHD''S (ALL FUNDS)'!F24</f>
        <v>0</v>
      </c>
      <c r="G13" s="21">
        <f>+'CY-CHD''S (ALL FUNDS)'!G24</f>
        <v>0</v>
      </c>
      <c r="H13" s="21">
        <f>+'CY-CHD''S (ALL FUNDS)'!H24</f>
        <v>0</v>
      </c>
      <c r="I13" s="21">
        <f t="shared" si="1"/>
        <v>0</v>
      </c>
      <c r="J13" s="21">
        <f>+'CY-CHD''S (ALL FUNDS)'!F32</f>
        <v>8556042</v>
      </c>
      <c r="K13" s="21">
        <f>+'CY-CHD''S (ALL FUNDS)'!G32</f>
        <v>6950000</v>
      </c>
      <c r="L13" s="21">
        <f>+'CY-CHD''S (ALL FUNDS)'!H32</f>
        <v>0</v>
      </c>
      <c r="M13" s="21">
        <f t="shared" si="2"/>
        <v>15506042</v>
      </c>
      <c r="N13" s="21">
        <f>+'CY-CHD''S (ALL FUNDS)'!J24</f>
        <v>0</v>
      </c>
      <c r="O13" s="21">
        <f>+'CY-CHD''S (ALL FUNDS)'!K24</f>
        <v>0</v>
      </c>
      <c r="P13" s="21">
        <f>+'CY-CHD''S (ALL FUNDS)'!L24</f>
        <v>0</v>
      </c>
      <c r="Q13" s="21">
        <f t="shared" si="3"/>
        <v>0</v>
      </c>
      <c r="R13" s="21">
        <f>+'CY-CHD''S (ALL FUNDS)'!J32</f>
        <v>8556042</v>
      </c>
      <c r="S13" s="21">
        <f>+'CY-CHD''S (ALL FUNDS)'!K32</f>
        <v>5933220</v>
      </c>
      <c r="T13" s="21">
        <f>+'CY-CHD''S (ALL FUNDS)'!L32</f>
        <v>0</v>
      </c>
      <c r="U13" s="21">
        <f t="shared" si="4"/>
        <v>14489262</v>
      </c>
      <c r="V13" s="21">
        <f t="shared" si="5"/>
        <v>8556042</v>
      </c>
      <c r="W13" s="21">
        <f t="shared" si="5"/>
        <v>5933220</v>
      </c>
      <c r="X13" s="21">
        <f t="shared" si="5"/>
        <v>0</v>
      </c>
      <c r="Y13" s="21">
        <f t="shared" si="6"/>
        <v>14489262</v>
      </c>
      <c r="Z13" s="21">
        <f t="shared" si="7"/>
        <v>0</v>
      </c>
      <c r="AA13" s="21">
        <f t="shared" si="7"/>
        <v>1016780</v>
      </c>
      <c r="AB13" s="21">
        <f t="shared" si="7"/>
        <v>0</v>
      </c>
      <c r="AC13" s="21">
        <f t="shared" si="8"/>
        <v>1016780</v>
      </c>
      <c r="AD13" s="26">
        <f t="shared" si="9"/>
        <v>0</v>
      </c>
      <c r="AE13" s="26">
        <f t="shared" si="9"/>
        <v>0</v>
      </c>
      <c r="AF13" s="26" t="str">
        <f t="shared" si="9"/>
        <v xml:space="preserve"> </v>
      </c>
      <c r="AG13" s="26">
        <f t="shared" si="9"/>
        <v>0</v>
      </c>
      <c r="AH13" s="21">
        <f t="shared" si="10"/>
        <v>8556042</v>
      </c>
      <c r="AI13" s="21">
        <f t="shared" si="10"/>
        <v>6950000</v>
      </c>
      <c r="AJ13" s="21">
        <f t="shared" si="10"/>
        <v>0</v>
      </c>
      <c r="AK13" s="21">
        <f t="shared" si="11"/>
        <v>15506042</v>
      </c>
      <c r="AL13" s="21">
        <f t="shared" ref="AL13:AN16" si="19">+B13-F13</f>
        <v>48327000</v>
      </c>
      <c r="AM13" s="21">
        <f t="shared" si="19"/>
        <v>18907000</v>
      </c>
      <c r="AN13" s="21">
        <f t="shared" si="19"/>
        <v>0</v>
      </c>
      <c r="AO13" s="21">
        <f t="shared" si="12"/>
        <v>67234000</v>
      </c>
    </row>
    <row r="14" spans="1:41" ht="15" customHeight="1">
      <c r="A14" s="16" t="s">
        <v>121</v>
      </c>
      <c r="B14" s="21">
        <f>+'CY-FUR (REG)'!F138</f>
        <v>45622000</v>
      </c>
      <c r="C14" s="21">
        <f>+'CY-FUR (REG)'!G138</f>
        <v>16410000</v>
      </c>
      <c r="D14" s="21">
        <f>+'CY-FUR (REG)'!H138</f>
        <v>0</v>
      </c>
      <c r="E14" s="21">
        <f t="shared" si="0"/>
        <v>62032000</v>
      </c>
      <c r="F14" s="21">
        <f>+'CY-CHD''S (ALL FUNDS)'!F36</f>
        <v>0</v>
      </c>
      <c r="G14" s="21">
        <f>+'CY-CHD''S (ALL FUNDS)'!G36</f>
        <v>0</v>
      </c>
      <c r="H14" s="21">
        <f>+'CY-CHD''S (ALL FUNDS)'!H36</f>
        <v>0</v>
      </c>
      <c r="I14" s="21">
        <f t="shared" si="1"/>
        <v>0</v>
      </c>
      <c r="J14" s="21">
        <f>+'CY-CHD''S (ALL FUNDS)'!F44</f>
        <v>4069899.38</v>
      </c>
      <c r="K14" s="21">
        <f>+'CY-CHD''S (ALL FUNDS)'!G44</f>
        <v>0</v>
      </c>
      <c r="L14" s="21">
        <f>+'CY-CHD''S (ALL FUNDS)'!H44</f>
        <v>0</v>
      </c>
      <c r="M14" s="21">
        <f t="shared" si="2"/>
        <v>4069899.38</v>
      </c>
      <c r="N14" s="21">
        <f>+'CY-CHD''S (ALL FUNDS)'!J36</f>
        <v>0</v>
      </c>
      <c r="O14" s="21">
        <f>+'CY-CHD''S (ALL FUNDS)'!K36</f>
        <v>0</v>
      </c>
      <c r="P14" s="21">
        <f>+'CY-CHD''S (ALL FUNDS)'!L36</f>
        <v>0</v>
      </c>
      <c r="Q14" s="21">
        <f t="shared" si="3"/>
        <v>0</v>
      </c>
      <c r="R14" s="21">
        <f>+'CY-CHD''S (ALL FUNDS)'!J44</f>
        <v>4069899.38</v>
      </c>
      <c r="S14" s="21">
        <f>+'CY-CHD''S (ALL FUNDS)'!K44</f>
        <v>0</v>
      </c>
      <c r="T14" s="21">
        <f>+'CY-CHD''S (ALL FUNDS)'!L44</f>
        <v>0</v>
      </c>
      <c r="U14" s="21">
        <f t="shared" si="4"/>
        <v>4069899.38</v>
      </c>
      <c r="V14" s="21">
        <f t="shared" si="5"/>
        <v>4069899.38</v>
      </c>
      <c r="W14" s="21">
        <f t="shared" si="5"/>
        <v>0</v>
      </c>
      <c r="X14" s="21">
        <f t="shared" si="5"/>
        <v>0</v>
      </c>
      <c r="Y14" s="21">
        <f t="shared" si="6"/>
        <v>4069899.38</v>
      </c>
      <c r="Z14" s="21">
        <f t="shared" si="7"/>
        <v>0</v>
      </c>
      <c r="AA14" s="21">
        <f t="shared" si="7"/>
        <v>0</v>
      </c>
      <c r="AB14" s="21">
        <f t="shared" si="7"/>
        <v>0</v>
      </c>
      <c r="AC14" s="21">
        <f t="shared" si="8"/>
        <v>0</v>
      </c>
      <c r="AD14" s="26">
        <f t="shared" si="9"/>
        <v>0</v>
      </c>
      <c r="AE14" s="26" t="str">
        <f t="shared" si="9"/>
        <v xml:space="preserve"> </v>
      </c>
      <c r="AF14" s="26" t="str">
        <f t="shared" si="9"/>
        <v xml:space="preserve"> </v>
      </c>
      <c r="AG14" s="26">
        <f t="shared" si="9"/>
        <v>0</v>
      </c>
      <c r="AH14" s="21">
        <f t="shared" si="10"/>
        <v>4069899.38</v>
      </c>
      <c r="AI14" s="21">
        <f t="shared" si="10"/>
        <v>0</v>
      </c>
      <c r="AJ14" s="21">
        <f t="shared" si="10"/>
        <v>0</v>
      </c>
      <c r="AK14" s="21">
        <f t="shared" si="11"/>
        <v>4069899.38</v>
      </c>
      <c r="AL14" s="21">
        <f t="shared" si="19"/>
        <v>45622000</v>
      </c>
      <c r="AM14" s="21">
        <f t="shared" si="19"/>
        <v>16410000</v>
      </c>
      <c r="AN14" s="21">
        <f t="shared" si="19"/>
        <v>0</v>
      </c>
      <c r="AO14" s="21">
        <f t="shared" si="12"/>
        <v>62032000</v>
      </c>
    </row>
    <row r="15" spans="1:41" ht="15" customHeight="1">
      <c r="A15" s="18" t="s">
        <v>122</v>
      </c>
      <c r="B15" s="21">
        <f>+'CY-FUR (REG)'!F139</f>
        <v>7552000</v>
      </c>
      <c r="C15" s="21">
        <f>+'CY-FUR (REG)'!G139</f>
        <v>8759000</v>
      </c>
      <c r="D15" s="21">
        <f>+'CY-FUR (REG)'!H139</f>
        <v>0</v>
      </c>
      <c r="E15" s="21">
        <f t="shared" si="0"/>
        <v>16311000</v>
      </c>
      <c r="F15" s="21">
        <f>+'CY-CHD''S (ALL FUNDS)'!F48</f>
        <v>518020</v>
      </c>
      <c r="G15" s="21">
        <f>+'CY-CHD''S (ALL FUNDS)'!G48</f>
        <v>0</v>
      </c>
      <c r="H15" s="21">
        <f>+'CY-CHD''S (ALL FUNDS)'!H48</f>
        <v>0</v>
      </c>
      <c r="I15" s="21">
        <f t="shared" si="1"/>
        <v>518020</v>
      </c>
      <c r="J15" s="21">
        <f>+'CY-CHD''S (ALL FUNDS)'!F56</f>
        <v>7250000</v>
      </c>
      <c r="K15" s="21">
        <f>+'CY-CHD''S (ALL FUNDS)'!G56</f>
        <v>11085000</v>
      </c>
      <c r="L15" s="21">
        <f>+'CY-CHD''S (ALL FUNDS)'!H56</f>
        <v>13920000</v>
      </c>
      <c r="M15" s="21">
        <f t="shared" si="2"/>
        <v>32255000</v>
      </c>
      <c r="N15" s="21">
        <f>+'CY-CHD''S (ALL FUNDS)'!J48</f>
        <v>518020</v>
      </c>
      <c r="O15" s="21">
        <f>+'CY-CHD''S (ALL FUNDS)'!K48</f>
        <v>0</v>
      </c>
      <c r="P15" s="21">
        <f>+'CY-CHD''S (ALL FUNDS)'!L48</f>
        <v>0</v>
      </c>
      <c r="Q15" s="21">
        <f t="shared" si="3"/>
        <v>518020</v>
      </c>
      <c r="R15" s="21">
        <f>+'CY-CHD''S (ALL FUNDS)'!J56</f>
        <v>7250000</v>
      </c>
      <c r="S15" s="21">
        <f>+'CY-CHD''S (ALL FUNDS)'!K56</f>
        <v>9681953.0199999996</v>
      </c>
      <c r="T15" s="21">
        <f>+'CY-CHD''S (ALL FUNDS)'!L56</f>
        <v>0</v>
      </c>
      <c r="U15" s="21">
        <f t="shared" si="4"/>
        <v>16931953.02</v>
      </c>
      <c r="V15" s="21">
        <f t="shared" si="5"/>
        <v>7768020</v>
      </c>
      <c r="W15" s="21">
        <f t="shared" si="5"/>
        <v>9681953.0199999996</v>
      </c>
      <c r="X15" s="21">
        <f t="shared" si="5"/>
        <v>0</v>
      </c>
      <c r="Y15" s="21">
        <f t="shared" si="6"/>
        <v>17449973.02</v>
      </c>
      <c r="Z15" s="21">
        <f t="shared" si="7"/>
        <v>0</v>
      </c>
      <c r="AA15" s="21">
        <f t="shared" si="7"/>
        <v>1403046.9800000004</v>
      </c>
      <c r="AB15" s="21">
        <f t="shared" si="7"/>
        <v>13920000</v>
      </c>
      <c r="AC15" s="21">
        <f t="shared" si="8"/>
        <v>15323046.98</v>
      </c>
      <c r="AD15" s="26">
        <f t="shared" si="9"/>
        <v>6.6686234072517836E-2</v>
      </c>
      <c r="AE15" s="26">
        <f t="shared" si="9"/>
        <v>0</v>
      </c>
      <c r="AF15" s="26">
        <f t="shared" si="9"/>
        <v>0</v>
      </c>
      <c r="AG15" s="26">
        <f t="shared" si="9"/>
        <v>1.5806294323806595E-2</v>
      </c>
      <c r="AH15" s="21">
        <f t="shared" si="10"/>
        <v>7768020</v>
      </c>
      <c r="AI15" s="21">
        <f t="shared" si="10"/>
        <v>11085000</v>
      </c>
      <c r="AJ15" s="21">
        <f t="shared" si="10"/>
        <v>13920000</v>
      </c>
      <c r="AK15" s="21">
        <f t="shared" si="11"/>
        <v>32773020</v>
      </c>
      <c r="AL15" s="21">
        <f t="shared" si="19"/>
        <v>7033980</v>
      </c>
      <c r="AM15" s="21">
        <f t="shared" si="19"/>
        <v>8759000</v>
      </c>
      <c r="AN15" s="21">
        <f t="shared" si="19"/>
        <v>0</v>
      </c>
      <c r="AO15" s="21">
        <f t="shared" si="12"/>
        <v>15792980</v>
      </c>
    </row>
    <row r="16" spans="1:41" ht="15" customHeight="1">
      <c r="A16" s="16" t="s">
        <v>123</v>
      </c>
      <c r="B16" s="21">
        <f>+'CY-FUR (REG)'!F140</f>
        <v>93006000</v>
      </c>
      <c r="C16" s="21">
        <f>+'CY-FUR (REG)'!G140</f>
        <v>36922000</v>
      </c>
      <c r="D16" s="21">
        <f>+'CY-FUR (REG)'!H140</f>
        <v>0</v>
      </c>
      <c r="E16" s="21">
        <f t="shared" si="0"/>
        <v>129928000</v>
      </c>
      <c r="F16" s="21">
        <f>+'CY-CHD''S (ALL FUNDS)'!F60</f>
        <v>1300000</v>
      </c>
      <c r="G16" s="21">
        <f>+'CY-CHD''S (ALL FUNDS)'!G60</f>
        <v>250000</v>
      </c>
      <c r="H16" s="21">
        <f>+'CY-CHD''S (ALL FUNDS)'!H60</f>
        <v>0</v>
      </c>
      <c r="I16" s="21">
        <f t="shared" si="1"/>
        <v>1550000</v>
      </c>
      <c r="J16" s="21">
        <f>+'CY-CHD''S (ALL FUNDS)'!F68</f>
        <v>82391681.579999998</v>
      </c>
      <c r="K16" s="21">
        <f>+'CY-CHD''S (ALL FUNDS)'!G68</f>
        <v>36922000</v>
      </c>
      <c r="L16" s="21">
        <f>+'CY-CHD''S (ALL FUNDS)'!H68</f>
        <v>0</v>
      </c>
      <c r="M16" s="21">
        <f t="shared" si="2"/>
        <v>119313681.58</v>
      </c>
      <c r="N16" s="21">
        <f>+'CY-CHD''S (ALL FUNDS)'!J60</f>
        <v>1300000</v>
      </c>
      <c r="O16" s="21">
        <f>+'CY-CHD''S (ALL FUNDS)'!K60</f>
        <v>249922.75</v>
      </c>
      <c r="P16" s="21">
        <f>+'CY-CHD''S (ALL FUNDS)'!L60</f>
        <v>0</v>
      </c>
      <c r="Q16" s="21">
        <f t="shared" si="3"/>
        <v>1549922.75</v>
      </c>
      <c r="R16" s="21">
        <f>+'CY-CHD''S (ALL FUNDS)'!J68</f>
        <v>82391680.670000002</v>
      </c>
      <c r="S16" s="21">
        <f>+'CY-CHD''S (ALL FUNDS)'!K68</f>
        <v>36921999.030000001</v>
      </c>
      <c r="T16" s="21">
        <f>+'CY-CHD''S (ALL FUNDS)'!L68</f>
        <v>0</v>
      </c>
      <c r="U16" s="21">
        <f t="shared" si="4"/>
        <v>119313679.7</v>
      </c>
      <c r="V16" s="21">
        <f t="shared" si="5"/>
        <v>83691680.670000002</v>
      </c>
      <c r="W16" s="21">
        <f t="shared" si="5"/>
        <v>37171921.780000001</v>
      </c>
      <c r="X16" s="21">
        <f t="shared" si="5"/>
        <v>0</v>
      </c>
      <c r="Y16" s="21">
        <f t="shared" si="6"/>
        <v>120863602.45</v>
      </c>
      <c r="Z16" s="21">
        <f t="shared" si="7"/>
        <v>0.90999999642372131</v>
      </c>
      <c r="AA16" s="21">
        <f t="shared" si="7"/>
        <v>78.219999998807907</v>
      </c>
      <c r="AB16" s="21">
        <f t="shared" si="7"/>
        <v>0</v>
      </c>
      <c r="AC16" s="21">
        <f t="shared" si="8"/>
        <v>79.129999995231628</v>
      </c>
      <c r="AD16" s="26">
        <f t="shared" si="9"/>
        <v>1.5533204441081085E-2</v>
      </c>
      <c r="AE16" s="26">
        <f t="shared" si="9"/>
        <v>6.7234141289142365E-3</v>
      </c>
      <c r="AF16" s="26" t="str">
        <f t="shared" si="9"/>
        <v xml:space="preserve"> </v>
      </c>
      <c r="AG16" s="26">
        <f t="shared" si="9"/>
        <v>1.2823726116385938E-2</v>
      </c>
      <c r="AH16" s="21">
        <f t="shared" si="10"/>
        <v>83691681.579999998</v>
      </c>
      <c r="AI16" s="21">
        <f t="shared" si="10"/>
        <v>37172000</v>
      </c>
      <c r="AJ16" s="21">
        <f t="shared" si="10"/>
        <v>0</v>
      </c>
      <c r="AK16" s="21">
        <f t="shared" si="11"/>
        <v>120863681.58</v>
      </c>
      <c r="AL16" s="21">
        <f t="shared" si="19"/>
        <v>91706000</v>
      </c>
      <c r="AM16" s="21">
        <f t="shared" si="19"/>
        <v>36672000</v>
      </c>
      <c r="AN16" s="21">
        <f t="shared" si="19"/>
        <v>0</v>
      </c>
      <c r="AO16" s="21">
        <f t="shared" si="12"/>
        <v>128378000</v>
      </c>
    </row>
    <row r="17" spans="1:41" ht="15" customHeight="1">
      <c r="A17" s="1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6"/>
      <c r="AE17" s="26"/>
      <c r="AF17" s="26"/>
      <c r="AG17" s="26"/>
      <c r="AH17" s="21"/>
      <c r="AI17" s="21"/>
      <c r="AJ17" s="21"/>
      <c r="AK17" s="21"/>
      <c r="AL17" s="21"/>
      <c r="AM17" s="21"/>
      <c r="AN17" s="21"/>
      <c r="AO17" s="21"/>
    </row>
    <row r="18" spans="1:41" ht="15" customHeight="1">
      <c r="A18" s="17" t="s">
        <v>124</v>
      </c>
      <c r="B18" s="21">
        <f t="shared" ref="B18:AC18" si="20">SUM(B19:B21)</f>
        <v>249158000</v>
      </c>
      <c r="C18" s="21">
        <f t="shared" si="20"/>
        <v>93293000</v>
      </c>
      <c r="D18" s="21">
        <f t="shared" si="20"/>
        <v>0</v>
      </c>
      <c r="E18" s="21">
        <f t="shared" si="20"/>
        <v>342451000</v>
      </c>
      <c r="F18" s="21">
        <f t="shared" ref="F18:H18" si="21">SUM(F19:F21)</f>
        <v>53364594</v>
      </c>
      <c r="G18" s="21">
        <f t="shared" si="21"/>
        <v>8450000</v>
      </c>
      <c r="H18" s="21">
        <f t="shared" si="21"/>
        <v>0</v>
      </c>
      <c r="I18" s="21">
        <f t="shared" si="20"/>
        <v>61814594</v>
      </c>
      <c r="J18" s="21">
        <f t="shared" ref="J18:L18" si="22">SUM(J19:J21)</f>
        <v>355966024</v>
      </c>
      <c r="K18" s="21">
        <f t="shared" si="22"/>
        <v>288355024</v>
      </c>
      <c r="L18" s="21">
        <f t="shared" si="22"/>
        <v>208112840</v>
      </c>
      <c r="M18" s="21">
        <f t="shared" si="20"/>
        <v>852433888</v>
      </c>
      <c r="N18" s="21">
        <f t="shared" si="20"/>
        <v>53288484.390000001</v>
      </c>
      <c r="O18" s="21">
        <f t="shared" si="20"/>
        <v>7956659.2400000002</v>
      </c>
      <c r="P18" s="21">
        <f t="shared" si="20"/>
        <v>0</v>
      </c>
      <c r="Q18" s="21">
        <f t="shared" si="20"/>
        <v>61245143.630000003</v>
      </c>
      <c r="R18" s="21">
        <f t="shared" si="20"/>
        <v>355927523.69</v>
      </c>
      <c r="S18" s="21">
        <f t="shared" si="20"/>
        <v>257720015.63999999</v>
      </c>
      <c r="T18" s="21">
        <f t="shared" si="20"/>
        <v>98316190.359999999</v>
      </c>
      <c r="U18" s="21">
        <f t="shared" si="20"/>
        <v>711963729.69000006</v>
      </c>
      <c r="V18" s="21">
        <f t="shared" si="20"/>
        <v>409216008.07999998</v>
      </c>
      <c r="W18" s="21">
        <f t="shared" si="20"/>
        <v>265676674.88</v>
      </c>
      <c r="X18" s="21">
        <f t="shared" si="20"/>
        <v>98316190.359999999</v>
      </c>
      <c r="Y18" s="21">
        <f t="shared" si="20"/>
        <v>773208873.31999993</v>
      </c>
      <c r="Z18" s="21">
        <f t="shared" si="20"/>
        <v>114609.92000001669</v>
      </c>
      <c r="AA18" s="21">
        <f t="shared" si="20"/>
        <v>31128349.12000002</v>
      </c>
      <c r="AB18" s="21">
        <f t="shared" si="20"/>
        <v>109796649.64</v>
      </c>
      <c r="AC18" s="21">
        <f t="shared" si="20"/>
        <v>141039608.68000001</v>
      </c>
      <c r="AD18" s="26">
        <f t="shared" si="9"/>
        <v>0.13018445737181575</v>
      </c>
      <c r="AE18" s="26">
        <f t="shared" si="9"/>
        <v>2.680769729827754E-2</v>
      </c>
      <c r="AF18" s="26">
        <f t="shared" si="9"/>
        <v>0</v>
      </c>
      <c r="AG18" s="26">
        <f t="shared" si="9"/>
        <v>6.6989603850389545E-2</v>
      </c>
      <c r="AH18" s="21">
        <f t="shared" ref="AH18:AO18" si="23">SUM(AH19:AH21)</f>
        <v>409330618</v>
      </c>
      <c r="AI18" s="21">
        <f t="shared" si="23"/>
        <v>296805024</v>
      </c>
      <c r="AJ18" s="21">
        <f t="shared" si="23"/>
        <v>208112840</v>
      </c>
      <c r="AK18" s="21">
        <f t="shared" si="23"/>
        <v>914248482</v>
      </c>
      <c r="AL18" s="21">
        <f t="shared" si="23"/>
        <v>195793406</v>
      </c>
      <c r="AM18" s="21">
        <f t="shared" si="23"/>
        <v>84843000</v>
      </c>
      <c r="AN18" s="21">
        <f t="shared" si="23"/>
        <v>0</v>
      </c>
      <c r="AO18" s="21">
        <f t="shared" si="23"/>
        <v>280636406</v>
      </c>
    </row>
    <row r="19" spans="1:41" ht="15" customHeight="1">
      <c r="A19" s="16" t="s">
        <v>125</v>
      </c>
      <c r="B19" s="21">
        <f>+'CY-FUR (REG)'!F147</f>
        <v>63039000</v>
      </c>
      <c r="C19" s="21">
        <f>+'CY-FUR (REG)'!G147</f>
        <v>29776000</v>
      </c>
      <c r="D19" s="21">
        <f>+'CY-FUR (REG)'!H147</f>
        <v>0</v>
      </c>
      <c r="E19" s="21">
        <f t="shared" si="0"/>
        <v>92815000</v>
      </c>
      <c r="F19" s="21">
        <f>+'CY-CHD''S (ALL FUNDS)'!F168</f>
        <v>0</v>
      </c>
      <c r="G19" s="21">
        <f>+'CY-CHD''S (ALL FUNDS)'!G168</f>
        <v>0</v>
      </c>
      <c r="H19" s="21">
        <f>+'CY-CHD''S (ALL FUNDS)'!H168</f>
        <v>0</v>
      </c>
      <c r="I19" s="21">
        <f t="shared" si="1"/>
        <v>0</v>
      </c>
      <c r="J19" s="21">
        <f>+'CY-CHD''S (ALL FUNDS)'!F176</f>
        <v>267256064</v>
      </c>
      <c r="K19" s="21">
        <f>+'CY-CHD''S (ALL FUNDS)'!G176</f>
        <v>250701024</v>
      </c>
      <c r="L19" s="21">
        <f>+'CY-CHD''S (ALL FUNDS)'!H176</f>
        <v>208112840</v>
      </c>
      <c r="M19" s="21">
        <f t="shared" si="2"/>
        <v>726069928</v>
      </c>
      <c r="N19" s="21">
        <f>+'CY-CHD''S (ALL FUNDS)'!J168</f>
        <v>0</v>
      </c>
      <c r="O19" s="21">
        <f>+'CY-CHD''S (ALL FUNDS)'!K168</f>
        <v>0</v>
      </c>
      <c r="P19" s="21">
        <f>+'CY-CHD''S (ALL FUNDS)'!L168</f>
        <v>0</v>
      </c>
      <c r="Q19" s="21">
        <f t="shared" si="3"/>
        <v>0</v>
      </c>
      <c r="R19" s="21">
        <f>+'CY-CHD''S (ALL FUNDS)'!J176</f>
        <v>267217563.69</v>
      </c>
      <c r="S19" s="21">
        <f>+'CY-CHD''S (ALL FUNDS)'!K176</f>
        <v>223899627.83999997</v>
      </c>
      <c r="T19" s="21">
        <f>+'CY-CHD''S (ALL FUNDS)'!L176</f>
        <v>98316190.359999999</v>
      </c>
      <c r="U19" s="21">
        <f t="shared" si="4"/>
        <v>589433381.88999999</v>
      </c>
      <c r="V19" s="21">
        <f t="shared" si="5"/>
        <v>267217563.69</v>
      </c>
      <c r="W19" s="21">
        <f t="shared" si="5"/>
        <v>223899627.83999997</v>
      </c>
      <c r="X19" s="21">
        <f t="shared" si="5"/>
        <v>98316190.359999999</v>
      </c>
      <c r="Y19" s="21">
        <f t="shared" si="6"/>
        <v>589433381.88999999</v>
      </c>
      <c r="Z19" s="21">
        <f t="shared" si="7"/>
        <v>38500.310000002384</v>
      </c>
      <c r="AA19" s="21">
        <f t="shared" si="7"/>
        <v>26801396.160000026</v>
      </c>
      <c r="AB19" s="21">
        <f t="shared" si="7"/>
        <v>109796649.64</v>
      </c>
      <c r="AC19" s="21">
        <f t="shared" si="8"/>
        <v>136636546.11000001</v>
      </c>
      <c r="AD19" s="26">
        <f t="shared" si="9"/>
        <v>0</v>
      </c>
      <c r="AE19" s="26">
        <f t="shared" si="9"/>
        <v>0</v>
      </c>
      <c r="AF19" s="26">
        <f t="shared" si="9"/>
        <v>0</v>
      </c>
      <c r="AG19" s="26">
        <f t="shared" si="9"/>
        <v>0</v>
      </c>
      <c r="AH19" s="21">
        <f t="shared" si="10"/>
        <v>267256064</v>
      </c>
      <c r="AI19" s="21">
        <f t="shared" si="10"/>
        <v>250701024</v>
      </c>
      <c r="AJ19" s="21">
        <f t="shared" si="10"/>
        <v>208112840</v>
      </c>
      <c r="AK19" s="21">
        <f t="shared" si="11"/>
        <v>726069928</v>
      </c>
      <c r="AL19" s="21">
        <f t="shared" ref="AL19:AN21" si="24">+B19-F19</f>
        <v>63039000</v>
      </c>
      <c r="AM19" s="21">
        <f t="shared" si="24"/>
        <v>29776000</v>
      </c>
      <c r="AN19" s="21">
        <f t="shared" si="24"/>
        <v>0</v>
      </c>
      <c r="AO19" s="21">
        <f t="shared" si="12"/>
        <v>92815000</v>
      </c>
    </row>
    <row r="20" spans="1:41" ht="15" customHeight="1">
      <c r="A20" s="16" t="s">
        <v>126</v>
      </c>
      <c r="B20" s="21">
        <f>+'CY-FUR (REG)'!F148</f>
        <v>96794000</v>
      </c>
      <c r="C20" s="21">
        <f>+'CY-FUR (REG)'!G148</f>
        <v>37644000</v>
      </c>
      <c r="D20" s="21">
        <f>+'CY-FUR (REG)'!H148</f>
        <v>0</v>
      </c>
      <c r="E20" s="21">
        <f t="shared" si="0"/>
        <v>134438000</v>
      </c>
      <c r="F20" s="21">
        <f>+'CY-CHD''S (ALL FUNDS)'!F156</f>
        <v>0</v>
      </c>
      <c r="G20" s="21">
        <f>+'CY-CHD''S (ALL FUNDS)'!G156</f>
        <v>0</v>
      </c>
      <c r="H20" s="21">
        <f>+'CY-CHD''S (ALL FUNDS)'!H156</f>
        <v>0</v>
      </c>
      <c r="I20" s="21">
        <f t="shared" si="1"/>
        <v>0</v>
      </c>
      <c r="J20" s="21">
        <f>+'CY-CHD''S (ALL FUNDS)'!F164</f>
        <v>2335000</v>
      </c>
      <c r="K20" s="21">
        <f>+'CY-CHD''S (ALL FUNDS)'!G164</f>
        <v>250000</v>
      </c>
      <c r="L20" s="21">
        <f>+'CY-CHD''S (ALL FUNDS)'!H164</f>
        <v>0</v>
      </c>
      <c r="M20" s="21">
        <f t="shared" si="2"/>
        <v>2585000</v>
      </c>
      <c r="N20" s="21">
        <f>+'CY-CHD''S (ALL FUNDS)'!J156</f>
        <v>0</v>
      </c>
      <c r="O20" s="21">
        <f>+'CY-CHD''S (ALL FUNDS)'!K156</f>
        <v>0</v>
      </c>
      <c r="P20" s="21">
        <f>+'CY-CHD''S (ALL FUNDS)'!L156</f>
        <v>0</v>
      </c>
      <c r="Q20" s="21">
        <f t="shared" si="3"/>
        <v>0</v>
      </c>
      <c r="R20" s="21">
        <f>+'CY-CHD''S (ALL FUNDS)'!J164</f>
        <v>2335000</v>
      </c>
      <c r="S20" s="21">
        <f>+'CY-CHD''S (ALL FUNDS)'!K164</f>
        <v>250000</v>
      </c>
      <c r="T20" s="21">
        <f>+'CY-CHD''S (ALL FUNDS)'!L164</f>
        <v>0</v>
      </c>
      <c r="U20" s="21">
        <f t="shared" si="4"/>
        <v>2585000</v>
      </c>
      <c r="V20" s="21">
        <f t="shared" si="5"/>
        <v>2335000</v>
      </c>
      <c r="W20" s="21">
        <f t="shared" si="5"/>
        <v>250000</v>
      </c>
      <c r="X20" s="21">
        <f t="shared" si="5"/>
        <v>0</v>
      </c>
      <c r="Y20" s="21">
        <f t="shared" si="6"/>
        <v>2585000</v>
      </c>
      <c r="Z20" s="21">
        <f t="shared" si="7"/>
        <v>0</v>
      </c>
      <c r="AA20" s="21">
        <f t="shared" si="7"/>
        <v>0</v>
      </c>
      <c r="AB20" s="21">
        <f t="shared" si="7"/>
        <v>0</v>
      </c>
      <c r="AC20" s="21">
        <f t="shared" si="8"/>
        <v>0</v>
      </c>
      <c r="AD20" s="26">
        <f t="shared" si="9"/>
        <v>0</v>
      </c>
      <c r="AE20" s="26">
        <f t="shared" si="9"/>
        <v>0</v>
      </c>
      <c r="AF20" s="26" t="str">
        <f t="shared" si="9"/>
        <v xml:space="preserve"> </v>
      </c>
      <c r="AG20" s="26">
        <f t="shared" si="9"/>
        <v>0</v>
      </c>
      <c r="AH20" s="21">
        <f t="shared" si="10"/>
        <v>2335000</v>
      </c>
      <c r="AI20" s="21">
        <f t="shared" si="10"/>
        <v>250000</v>
      </c>
      <c r="AJ20" s="21">
        <f t="shared" si="10"/>
        <v>0</v>
      </c>
      <c r="AK20" s="21">
        <f t="shared" si="11"/>
        <v>2585000</v>
      </c>
      <c r="AL20" s="21">
        <f t="shared" si="24"/>
        <v>96794000</v>
      </c>
      <c r="AM20" s="21">
        <f t="shared" si="24"/>
        <v>37644000</v>
      </c>
      <c r="AN20" s="21">
        <f t="shared" si="24"/>
        <v>0</v>
      </c>
      <c r="AO20" s="21">
        <f t="shared" si="12"/>
        <v>134438000</v>
      </c>
    </row>
    <row r="21" spans="1:41" ht="15" customHeight="1">
      <c r="A21" s="16" t="s">
        <v>127</v>
      </c>
      <c r="B21" s="21">
        <f>+'CY-FUR (REG)'!F149</f>
        <v>89325000</v>
      </c>
      <c r="C21" s="21">
        <f>+'CY-FUR (REG)'!G149</f>
        <v>25873000</v>
      </c>
      <c r="D21" s="21">
        <f>+'CY-FUR (REG)'!H149</f>
        <v>0</v>
      </c>
      <c r="E21" s="21">
        <f t="shared" si="0"/>
        <v>115198000</v>
      </c>
      <c r="F21" s="21">
        <f>+'CY-CHD''S (ALL FUNDS)'!F180</f>
        <v>53364594</v>
      </c>
      <c r="G21" s="21">
        <f>+'CY-CHD''S (ALL FUNDS)'!G180</f>
        <v>8450000</v>
      </c>
      <c r="H21" s="21">
        <f>+'CY-CHD''S (ALL FUNDS)'!H180</f>
        <v>0</v>
      </c>
      <c r="I21" s="21">
        <f t="shared" si="1"/>
        <v>61814594</v>
      </c>
      <c r="J21" s="21">
        <f>+'CY-CHD''S (ALL FUNDS)'!F188</f>
        <v>86374960</v>
      </c>
      <c r="K21" s="21">
        <f>+'CY-CHD''S (ALL FUNDS)'!G188</f>
        <v>37404000</v>
      </c>
      <c r="L21" s="21">
        <f>+'CY-CHD''S (ALL FUNDS)'!H188</f>
        <v>0</v>
      </c>
      <c r="M21" s="21">
        <f t="shared" si="2"/>
        <v>123778960</v>
      </c>
      <c r="N21" s="21">
        <f>+'CY-CHD''S (ALL FUNDS)'!J180</f>
        <v>53288484.390000001</v>
      </c>
      <c r="O21" s="21">
        <f>+'CY-CHD''S (ALL FUNDS)'!K180</f>
        <v>7956659.2400000002</v>
      </c>
      <c r="P21" s="21">
        <f>+'CY-CHD''S (ALL FUNDS)'!L180</f>
        <v>0</v>
      </c>
      <c r="Q21" s="21">
        <f t="shared" si="3"/>
        <v>61245143.630000003</v>
      </c>
      <c r="R21" s="21">
        <f>+'CY-CHD''S (ALL FUNDS)'!J188</f>
        <v>86374960</v>
      </c>
      <c r="S21" s="21">
        <f>+'CY-CHD''S (ALL FUNDS)'!K188</f>
        <v>33570387.800000004</v>
      </c>
      <c r="T21" s="21">
        <f>+'CY-CHD''S (ALL FUNDS)'!L188</f>
        <v>0</v>
      </c>
      <c r="U21" s="21">
        <f t="shared" si="4"/>
        <v>119945347.80000001</v>
      </c>
      <c r="V21" s="21">
        <f t="shared" si="5"/>
        <v>139663444.38999999</v>
      </c>
      <c r="W21" s="21">
        <f t="shared" si="5"/>
        <v>41527047.040000007</v>
      </c>
      <c r="X21" s="21">
        <f t="shared" si="5"/>
        <v>0</v>
      </c>
      <c r="Y21" s="21">
        <f t="shared" si="6"/>
        <v>181190491.43000001</v>
      </c>
      <c r="Z21" s="21">
        <f t="shared" si="7"/>
        <v>76109.610000014305</v>
      </c>
      <c r="AA21" s="21">
        <f t="shared" si="7"/>
        <v>4326952.9599999934</v>
      </c>
      <c r="AB21" s="21">
        <f t="shared" si="7"/>
        <v>0</v>
      </c>
      <c r="AC21" s="21">
        <f t="shared" si="8"/>
        <v>4403062.5700000077</v>
      </c>
      <c r="AD21" s="26">
        <f t="shared" si="9"/>
        <v>0.38134145175531331</v>
      </c>
      <c r="AE21" s="26">
        <f t="shared" si="9"/>
        <v>0.17352159549875693</v>
      </c>
      <c r="AF21" s="26" t="str">
        <f t="shared" si="9"/>
        <v xml:space="preserve"> </v>
      </c>
      <c r="AG21" s="26">
        <f t="shared" si="9"/>
        <v>0.32999607103811374</v>
      </c>
      <c r="AH21" s="21">
        <f t="shared" si="10"/>
        <v>139739554</v>
      </c>
      <c r="AI21" s="21">
        <f t="shared" si="10"/>
        <v>45854000</v>
      </c>
      <c r="AJ21" s="21">
        <f t="shared" si="10"/>
        <v>0</v>
      </c>
      <c r="AK21" s="21">
        <f t="shared" si="11"/>
        <v>185593554</v>
      </c>
      <c r="AL21" s="21">
        <f t="shared" si="24"/>
        <v>35960406</v>
      </c>
      <c r="AM21" s="21">
        <f t="shared" si="24"/>
        <v>17423000</v>
      </c>
      <c r="AN21" s="21">
        <f t="shared" si="24"/>
        <v>0</v>
      </c>
      <c r="AO21" s="21">
        <f t="shared" si="12"/>
        <v>53383406</v>
      </c>
    </row>
    <row r="22" spans="1:41" ht="15" customHeight="1">
      <c r="A22" s="1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6"/>
      <c r="AE22" s="26"/>
      <c r="AF22" s="26"/>
      <c r="AG22" s="26"/>
      <c r="AH22" s="21"/>
      <c r="AI22" s="21"/>
      <c r="AJ22" s="21"/>
      <c r="AK22" s="21"/>
      <c r="AL22" s="21"/>
      <c r="AM22" s="21"/>
      <c r="AN22" s="21"/>
      <c r="AO22" s="21"/>
    </row>
    <row r="23" spans="1:41" ht="15" customHeight="1">
      <c r="A23" s="17" t="s">
        <v>128</v>
      </c>
      <c r="B23" s="21">
        <f t="shared" ref="B23:AC23" si="25">SUM(B24:B27)</f>
        <v>230150000</v>
      </c>
      <c r="C23" s="21">
        <f t="shared" si="25"/>
        <v>111573000</v>
      </c>
      <c r="D23" s="21">
        <f t="shared" si="25"/>
        <v>0</v>
      </c>
      <c r="E23" s="21">
        <f t="shared" si="25"/>
        <v>341723000</v>
      </c>
      <c r="F23" s="21">
        <f t="shared" ref="F23:H23" si="26">SUM(F24:F27)</f>
        <v>44476837.590000004</v>
      </c>
      <c r="G23" s="21">
        <f t="shared" si="26"/>
        <v>103913064</v>
      </c>
      <c r="H23" s="21">
        <f t="shared" si="26"/>
        <v>146770000</v>
      </c>
      <c r="I23" s="21">
        <f t="shared" si="25"/>
        <v>295159901.59000003</v>
      </c>
      <c r="J23" s="21">
        <f t="shared" ref="J23:L23" si="27">SUM(J24:J27)</f>
        <v>84094435</v>
      </c>
      <c r="K23" s="21">
        <f t="shared" si="27"/>
        <v>42158660</v>
      </c>
      <c r="L23" s="21">
        <f t="shared" si="27"/>
        <v>171340</v>
      </c>
      <c r="M23" s="21">
        <f t="shared" si="25"/>
        <v>126424435</v>
      </c>
      <c r="N23" s="21">
        <f t="shared" si="25"/>
        <v>44236835.770000003</v>
      </c>
      <c r="O23" s="21">
        <f t="shared" si="25"/>
        <v>85597048.49000001</v>
      </c>
      <c r="P23" s="21">
        <f t="shared" si="25"/>
        <v>97685300.359999999</v>
      </c>
      <c r="Q23" s="21">
        <f t="shared" si="25"/>
        <v>227519184.62</v>
      </c>
      <c r="R23" s="21">
        <f t="shared" si="25"/>
        <v>84094435</v>
      </c>
      <c r="S23" s="21">
        <f t="shared" si="25"/>
        <v>40634618.07</v>
      </c>
      <c r="T23" s="21">
        <f t="shared" si="25"/>
        <v>171340</v>
      </c>
      <c r="U23" s="21">
        <f t="shared" si="25"/>
        <v>124900393.06999999</v>
      </c>
      <c r="V23" s="21">
        <f t="shared" si="25"/>
        <v>128331270.77000001</v>
      </c>
      <c r="W23" s="21">
        <f t="shared" si="25"/>
        <v>126231666.56</v>
      </c>
      <c r="X23" s="21">
        <f t="shared" si="25"/>
        <v>97856640.359999999</v>
      </c>
      <c r="Y23" s="21">
        <f t="shared" si="25"/>
        <v>352419577.69000006</v>
      </c>
      <c r="Z23" s="21">
        <f t="shared" si="25"/>
        <v>240001.81999999285</v>
      </c>
      <c r="AA23" s="21">
        <f t="shared" si="25"/>
        <v>19840057.439999998</v>
      </c>
      <c r="AB23" s="21">
        <f t="shared" si="25"/>
        <v>49084699.640000001</v>
      </c>
      <c r="AC23" s="21">
        <f t="shared" si="25"/>
        <v>69164758.899999991</v>
      </c>
      <c r="AD23" s="26">
        <f t="shared" si="9"/>
        <v>0.34406469562657693</v>
      </c>
      <c r="AE23" s="26">
        <f t="shared" si="9"/>
        <v>0.5859932788223956</v>
      </c>
      <c r="AF23" s="26">
        <f t="shared" si="9"/>
        <v>0.66479113610914398</v>
      </c>
      <c r="AG23" s="26">
        <f t="shared" si="9"/>
        <v>0.53967656023536614</v>
      </c>
      <c r="AH23" s="21">
        <f t="shared" ref="AH23:AO23" si="28">SUM(AH24:AH27)</f>
        <v>128571272.59</v>
      </c>
      <c r="AI23" s="21">
        <f t="shared" si="28"/>
        <v>146071724</v>
      </c>
      <c r="AJ23" s="21">
        <f t="shared" si="28"/>
        <v>146941340</v>
      </c>
      <c r="AK23" s="21">
        <f t="shared" si="28"/>
        <v>421584336.59000003</v>
      </c>
      <c r="AL23" s="21">
        <f t="shared" si="28"/>
        <v>185673162.41</v>
      </c>
      <c r="AM23" s="21">
        <f t="shared" si="28"/>
        <v>7659936</v>
      </c>
      <c r="AN23" s="21">
        <f t="shared" si="28"/>
        <v>-146770000</v>
      </c>
      <c r="AO23" s="21">
        <f t="shared" si="28"/>
        <v>46563098.409999996</v>
      </c>
    </row>
    <row r="24" spans="1:41" ht="15" customHeight="1">
      <c r="A24" s="16" t="s">
        <v>129</v>
      </c>
      <c r="B24" s="21">
        <f>+'CY-FUR (REG)'!F156</f>
        <v>181679000</v>
      </c>
      <c r="C24" s="21">
        <f>+'CY-FUR (REG)'!G156</f>
        <v>83078000</v>
      </c>
      <c r="D24" s="21">
        <f>+'CY-FUR (REG)'!H156</f>
        <v>0</v>
      </c>
      <c r="E24" s="21">
        <f t="shared" si="0"/>
        <v>264757000</v>
      </c>
      <c r="F24" s="21">
        <f>+'CY-CHD''S (ALL FUNDS)'!F90</f>
        <v>44476837.590000004</v>
      </c>
      <c r="G24" s="21">
        <f>+'CY-CHD''S (ALL FUNDS)'!G90</f>
        <v>17900000</v>
      </c>
      <c r="H24" s="21">
        <f>+'CY-CHD''S (ALL FUNDS)'!H90</f>
        <v>0</v>
      </c>
      <c r="I24" s="21">
        <f t="shared" si="1"/>
        <v>62376837.590000004</v>
      </c>
      <c r="J24" s="21">
        <f>+'CY-CHD''S (ALL FUNDS)'!F98</f>
        <v>45314362</v>
      </c>
      <c r="K24" s="21">
        <f>+'CY-CHD''S (ALL FUNDS)'!G98</f>
        <v>34458660</v>
      </c>
      <c r="L24" s="21">
        <f>+'CY-CHD''S (ALL FUNDS)'!H98</f>
        <v>171340</v>
      </c>
      <c r="M24" s="21">
        <f t="shared" si="2"/>
        <v>79944362</v>
      </c>
      <c r="N24" s="21">
        <f>+'CY-CHD''S (ALL FUNDS)'!J90</f>
        <v>44236835.770000003</v>
      </c>
      <c r="O24" s="21">
        <f>+'CY-CHD''S (ALL FUNDS)'!K90</f>
        <v>14029855.740000002</v>
      </c>
      <c r="P24" s="21">
        <f>+'CY-CHD''S (ALL FUNDS)'!L90</f>
        <v>0</v>
      </c>
      <c r="Q24" s="21">
        <f t="shared" si="3"/>
        <v>58266691.510000005</v>
      </c>
      <c r="R24" s="21">
        <f>+'CY-CHD''S (ALL FUNDS)'!J98</f>
        <v>45314362</v>
      </c>
      <c r="S24" s="21">
        <f>+'CY-CHD''S (ALL FUNDS)'!K98</f>
        <v>33034618.07</v>
      </c>
      <c r="T24" s="21">
        <f>+'CY-CHD''S (ALL FUNDS)'!L98</f>
        <v>171340</v>
      </c>
      <c r="U24" s="21">
        <f t="shared" si="4"/>
        <v>78520320.069999993</v>
      </c>
      <c r="V24" s="21">
        <f t="shared" si="5"/>
        <v>89551197.770000011</v>
      </c>
      <c r="W24" s="21">
        <f t="shared" si="5"/>
        <v>47064473.810000002</v>
      </c>
      <c r="X24" s="21">
        <f t="shared" si="5"/>
        <v>171340</v>
      </c>
      <c r="Y24" s="21">
        <f t="shared" si="6"/>
        <v>136787011.58000001</v>
      </c>
      <c r="Z24" s="21">
        <f t="shared" si="7"/>
        <v>240001.81999999285</v>
      </c>
      <c r="AA24" s="21">
        <f t="shared" si="7"/>
        <v>5294186.1899999976</v>
      </c>
      <c r="AB24" s="21">
        <f t="shared" si="7"/>
        <v>0</v>
      </c>
      <c r="AC24" s="21">
        <f t="shared" si="8"/>
        <v>5534188.0099999905</v>
      </c>
      <c r="AD24" s="26">
        <f t="shared" si="9"/>
        <v>0.49266337872744753</v>
      </c>
      <c r="AE24" s="26">
        <f t="shared" si="9"/>
        <v>0.26795673800666409</v>
      </c>
      <c r="AF24" s="26">
        <f t="shared" si="9"/>
        <v>0</v>
      </c>
      <c r="AG24" s="26">
        <f t="shared" si="9"/>
        <v>0.40940275712862972</v>
      </c>
      <c r="AH24" s="21">
        <f t="shared" si="10"/>
        <v>89791199.590000004</v>
      </c>
      <c r="AI24" s="21">
        <f t="shared" si="10"/>
        <v>52358660</v>
      </c>
      <c r="AJ24" s="21">
        <f t="shared" si="10"/>
        <v>171340</v>
      </c>
      <c r="AK24" s="21">
        <f t="shared" si="11"/>
        <v>142321199.59</v>
      </c>
      <c r="AL24" s="21">
        <f t="shared" ref="AL24:AN27" si="29">+B24-F24</f>
        <v>137202162.41</v>
      </c>
      <c r="AM24" s="21">
        <f t="shared" si="29"/>
        <v>65178000</v>
      </c>
      <c r="AN24" s="21">
        <f t="shared" si="29"/>
        <v>0</v>
      </c>
      <c r="AO24" s="21">
        <f t="shared" si="12"/>
        <v>202380162.41</v>
      </c>
    </row>
    <row r="25" spans="1:41" ht="15" customHeight="1">
      <c r="A25" s="16" t="s">
        <v>130</v>
      </c>
      <c r="B25" s="21">
        <f>+'CY-FUR (REG)'!F157</f>
        <v>24279000</v>
      </c>
      <c r="C25" s="21">
        <f>+'CY-FUR (REG)'!G157</f>
        <v>15169000</v>
      </c>
      <c r="D25" s="21">
        <f>+'CY-FUR (REG)'!H157</f>
        <v>0</v>
      </c>
      <c r="E25" s="21">
        <f t="shared" si="0"/>
        <v>39448000</v>
      </c>
      <c r="F25" s="21">
        <f>+'CY-CHD''S (ALL FUNDS)'!F102</f>
        <v>0</v>
      </c>
      <c r="G25" s="21">
        <f>+'CY-CHD''S (ALL FUNDS)'!G102</f>
        <v>86013064</v>
      </c>
      <c r="H25" s="21">
        <f>+'CY-CHD''S (ALL FUNDS)'!H102</f>
        <v>146770000</v>
      </c>
      <c r="I25" s="21">
        <f t="shared" si="1"/>
        <v>232783064</v>
      </c>
      <c r="J25" s="21">
        <f>+'CY-CHD''S (ALL FUNDS)'!F110</f>
        <v>0</v>
      </c>
      <c r="K25" s="21">
        <f>+'CY-CHD''S (ALL FUNDS)'!G110</f>
        <v>0</v>
      </c>
      <c r="L25" s="21">
        <f>+'CY-CHD''S (ALL FUNDS)'!H110</f>
        <v>0</v>
      </c>
      <c r="M25" s="21">
        <f t="shared" si="2"/>
        <v>0</v>
      </c>
      <c r="N25" s="21">
        <f>+'CY-CHD''S (ALL FUNDS)'!J102</f>
        <v>0</v>
      </c>
      <c r="O25" s="21">
        <f>+'CY-CHD''S (ALL FUNDS)'!K102</f>
        <v>71567192.75</v>
      </c>
      <c r="P25" s="21">
        <f>+'CY-CHD''S (ALL FUNDS)'!L102</f>
        <v>97685300.359999999</v>
      </c>
      <c r="Q25" s="21">
        <f t="shared" si="3"/>
        <v>169252493.11000001</v>
      </c>
      <c r="R25" s="21">
        <f>+'CY-CHD''S (ALL FUNDS)'!J110</f>
        <v>0</v>
      </c>
      <c r="S25" s="21">
        <f>+'CY-CHD''S (ALL FUNDS)'!K110</f>
        <v>0</v>
      </c>
      <c r="T25" s="21">
        <f>+'CY-CHD''S (ALL FUNDS)'!L110</f>
        <v>0</v>
      </c>
      <c r="U25" s="21">
        <f t="shared" si="4"/>
        <v>0</v>
      </c>
      <c r="V25" s="21">
        <f t="shared" ref="V25:X58" si="30">+N25+R25</f>
        <v>0</v>
      </c>
      <c r="W25" s="21">
        <f t="shared" si="30"/>
        <v>71567192.75</v>
      </c>
      <c r="X25" s="21">
        <f t="shared" si="30"/>
        <v>97685300.359999999</v>
      </c>
      <c r="Y25" s="21">
        <f t="shared" si="6"/>
        <v>169252493.11000001</v>
      </c>
      <c r="Z25" s="21">
        <f t="shared" ref="Z25:AB58" si="31">+AH25-V25</f>
        <v>0</v>
      </c>
      <c r="AA25" s="21">
        <f t="shared" si="31"/>
        <v>14445871.25</v>
      </c>
      <c r="AB25" s="21">
        <f t="shared" si="31"/>
        <v>49084699.640000001</v>
      </c>
      <c r="AC25" s="21">
        <f t="shared" si="8"/>
        <v>63530570.890000001</v>
      </c>
      <c r="AD25" s="26" t="str">
        <f t="shared" ref="AD25:AG60" si="32">IF(AH25=0," ",N25/AH25)</f>
        <v xml:space="preserve"> </v>
      </c>
      <c r="AE25" s="26">
        <f t="shared" si="32"/>
        <v>0.83205026564336781</v>
      </c>
      <c r="AF25" s="26">
        <f t="shared" si="32"/>
        <v>0.66556721646112971</v>
      </c>
      <c r="AG25" s="26">
        <f t="shared" si="32"/>
        <v>0.72708250420657761</v>
      </c>
      <c r="AH25" s="21">
        <f t="shared" ref="AH25:AJ58" si="33">+F25+J25</f>
        <v>0</v>
      </c>
      <c r="AI25" s="21">
        <f t="shared" si="33"/>
        <v>86013064</v>
      </c>
      <c r="AJ25" s="21">
        <f t="shared" si="33"/>
        <v>146770000</v>
      </c>
      <c r="AK25" s="21">
        <f t="shared" si="11"/>
        <v>232783064</v>
      </c>
      <c r="AL25" s="21">
        <f t="shared" si="29"/>
        <v>24279000</v>
      </c>
      <c r="AM25" s="21">
        <f t="shared" si="29"/>
        <v>-70844064</v>
      </c>
      <c r="AN25" s="21">
        <f t="shared" si="29"/>
        <v>-146770000</v>
      </c>
      <c r="AO25" s="21">
        <f t="shared" si="12"/>
        <v>-193335064</v>
      </c>
    </row>
    <row r="26" spans="1:41" ht="15" customHeight="1">
      <c r="A26" s="15" t="s">
        <v>131</v>
      </c>
      <c r="B26" s="21">
        <f>+'CY-FUR (REG)'!F158</f>
        <v>9542000</v>
      </c>
      <c r="C26" s="21">
        <f>+'CY-FUR (REG)'!G158</f>
        <v>4268000</v>
      </c>
      <c r="D26" s="21">
        <f>+'CY-FUR (REG)'!H158</f>
        <v>0</v>
      </c>
      <c r="E26" s="21">
        <f t="shared" si="0"/>
        <v>13810000</v>
      </c>
      <c r="F26" s="21">
        <f>+'CY-CHD''S (ALL FUNDS)'!F114</f>
        <v>0</v>
      </c>
      <c r="G26" s="21">
        <f>+'CY-CHD''S (ALL FUNDS)'!G114</f>
        <v>0</v>
      </c>
      <c r="H26" s="21">
        <f>+'CY-CHD''S (ALL FUNDS)'!H114</f>
        <v>0</v>
      </c>
      <c r="I26" s="21">
        <f t="shared" si="1"/>
        <v>0</v>
      </c>
      <c r="J26" s="21">
        <f>+'CY-CHD''S (ALL FUNDS)'!F122</f>
        <v>36613453</v>
      </c>
      <c r="K26" s="21">
        <f>+'CY-CHD''S (ALL FUNDS)'!G122</f>
        <v>7700000</v>
      </c>
      <c r="L26" s="21">
        <f>+'CY-CHD''S (ALL FUNDS)'!H122</f>
        <v>0</v>
      </c>
      <c r="M26" s="21">
        <f t="shared" si="2"/>
        <v>44313453</v>
      </c>
      <c r="N26" s="21">
        <f>+'CY-CHD''S (ALL FUNDS)'!J114</f>
        <v>0</v>
      </c>
      <c r="O26" s="21">
        <f>+'CY-CHD''S (ALL FUNDS)'!K114</f>
        <v>0</v>
      </c>
      <c r="P26" s="21">
        <f>+'CY-CHD''S (ALL FUNDS)'!L114</f>
        <v>0</v>
      </c>
      <c r="Q26" s="21">
        <f t="shared" si="3"/>
        <v>0</v>
      </c>
      <c r="R26" s="21">
        <f>+'CY-CHD''S (ALL FUNDS)'!J122</f>
        <v>36613453</v>
      </c>
      <c r="S26" s="21">
        <f>+'CY-CHD''S (ALL FUNDS)'!K122</f>
        <v>7600000</v>
      </c>
      <c r="T26" s="21">
        <f>+'CY-CHD''S (ALL FUNDS)'!L122</f>
        <v>0</v>
      </c>
      <c r="U26" s="21">
        <f t="shared" si="4"/>
        <v>44213453</v>
      </c>
      <c r="V26" s="21">
        <f t="shared" si="30"/>
        <v>36613453</v>
      </c>
      <c r="W26" s="21">
        <f t="shared" si="30"/>
        <v>7600000</v>
      </c>
      <c r="X26" s="21">
        <f t="shared" si="30"/>
        <v>0</v>
      </c>
      <c r="Y26" s="21">
        <f t="shared" si="6"/>
        <v>44213453</v>
      </c>
      <c r="Z26" s="21">
        <f t="shared" si="31"/>
        <v>0</v>
      </c>
      <c r="AA26" s="21">
        <f t="shared" si="31"/>
        <v>100000</v>
      </c>
      <c r="AB26" s="21">
        <f t="shared" si="31"/>
        <v>0</v>
      </c>
      <c r="AC26" s="21">
        <f t="shared" si="8"/>
        <v>100000</v>
      </c>
      <c r="AD26" s="26">
        <f t="shared" si="32"/>
        <v>0</v>
      </c>
      <c r="AE26" s="26">
        <f t="shared" si="32"/>
        <v>0</v>
      </c>
      <c r="AF26" s="26" t="str">
        <f t="shared" si="32"/>
        <v xml:space="preserve"> </v>
      </c>
      <c r="AG26" s="26">
        <f t="shared" si="32"/>
        <v>0</v>
      </c>
      <c r="AH26" s="21">
        <f t="shared" si="33"/>
        <v>36613453</v>
      </c>
      <c r="AI26" s="21">
        <f t="shared" si="33"/>
        <v>7700000</v>
      </c>
      <c r="AJ26" s="21">
        <f t="shared" si="33"/>
        <v>0</v>
      </c>
      <c r="AK26" s="21">
        <f t="shared" si="11"/>
        <v>44313453</v>
      </c>
      <c r="AL26" s="21">
        <f t="shared" si="29"/>
        <v>9542000</v>
      </c>
      <c r="AM26" s="21">
        <f t="shared" si="29"/>
        <v>4268000</v>
      </c>
      <c r="AN26" s="21">
        <f t="shared" si="29"/>
        <v>0</v>
      </c>
      <c r="AO26" s="21">
        <f t="shared" si="12"/>
        <v>13810000</v>
      </c>
    </row>
    <row r="27" spans="1:41" ht="15" customHeight="1">
      <c r="A27" s="16" t="s">
        <v>132</v>
      </c>
      <c r="B27" s="21">
        <f>+'CY-FUR (REG)'!F159</f>
        <v>14650000</v>
      </c>
      <c r="C27" s="21">
        <f>+'CY-FUR (REG)'!G159</f>
        <v>9058000</v>
      </c>
      <c r="D27" s="21">
        <f>+'CY-FUR (REG)'!H159</f>
        <v>0</v>
      </c>
      <c r="E27" s="21">
        <f t="shared" si="0"/>
        <v>23708000</v>
      </c>
      <c r="F27" s="21">
        <f>+'CY-CHD''S (ALL FUNDS)'!F126</f>
        <v>0</v>
      </c>
      <c r="G27" s="21">
        <f>+'CY-CHD''S (ALL FUNDS)'!G126</f>
        <v>0</v>
      </c>
      <c r="H27" s="21">
        <f>+'CY-CHD''S (ALL FUNDS)'!H126</f>
        <v>0</v>
      </c>
      <c r="I27" s="21">
        <f t="shared" si="1"/>
        <v>0</v>
      </c>
      <c r="J27" s="21">
        <f>+'CY-CHD''S (ALL FUNDS)'!F134</f>
        <v>2166620</v>
      </c>
      <c r="K27" s="21">
        <f>+'CY-CHD''S (ALL FUNDS)'!G134</f>
        <v>0</v>
      </c>
      <c r="L27" s="21">
        <f>+'CY-CHD''S (ALL FUNDS)'!H134</f>
        <v>0</v>
      </c>
      <c r="M27" s="21">
        <f t="shared" si="2"/>
        <v>2166620</v>
      </c>
      <c r="N27" s="21">
        <f>+'CY-CHD''S (ALL FUNDS)'!J126</f>
        <v>0</v>
      </c>
      <c r="O27" s="21">
        <f>+'CY-CHD''S (ALL FUNDS)'!K126</f>
        <v>0</v>
      </c>
      <c r="P27" s="21">
        <f>+'CY-CHD''S (ALL FUNDS)'!L126</f>
        <v>0</v>
      </c>
      <c r="Q27" s="21">
        <f t="shared" si="3"/>
        <v>0</v>
      </c>
      <c r="R27" s="21">
        <f>+'CY-CHD''S (ALL FUNDS)'!J134</f>
        <v>2166620</v>
      </c>
      <c r="S27" s="21">
        <f>+'CY-CHD''S (ALL FUNDS)'!K134</f>
        <v>0</v>
      </c>
      <c r="T27" s="21">
        <f>+'CY-CHD''S (ALL FUNDS)'!L134</f>
        <v>0</v>
      </c>
      <c r="U27" s="21">
        <f t="shared" si="4"/>
        <v>2166620</v>
      </c>
      <c r="V27" s="21">
        <f t="shared" si="30"/>
        <v>2166620</v>
      </c>
      <c r="W27" s="21">
        <f t="shared" si="30"/>
        <v>0</v>
      </c>
      <c r="X27" s="21">
        <f t="shared" si="30"/>
        <v>0</v>
      </c>
      <c r="Y27" s="21">
        <f t="shared" si="6"/>
        <v>2166620</v>
      </c>
      <c r="Z27" s="21">
        <f t="shared" si="31"/>
        <v>0</v>
      </c>
      <c r="AA27" s="21">
        <f t="shared" si="31"/>
        <v>0</v>
      </c>
      <c r="AB27" s="21">
        <f t="shared" si="31"/>
        <v>0</v>
      </c>
      <c r="AC27" s="21">
        <f t="shared" si="8"/>
        <v>0</v>
      </c>
      <c r="AD27" s="26">
        <f t="shared" si="32"/>
        <v>0</v>
      </c>
      <c r="AE27" s="26" t="str">
        <f t="shared" si="32"/>
        <v xml:space="preserve"> </v>
      </c>
      <c r="AF27" s="26" t="str">
        <f t="shared" si="32"/>
        <v xml:space="preserve"> </v>
      </c>
      <c r="AG27" s="26">
        <f t="shared" si="32"/>
        <v>0</v>
      </c>
      <c r="AH27" s="21">
        <f t="shared" si="33"/>
        <v>2166620</v>
      </c>
      <c r="AI27" s="21">
        <f t="shared" si="33"/>
        <v>0</v>
      </c>
      <c r="AJ27" s="21">
        <f t="shared" si="33"/>
        <v>0</v>
      </c>
      <c r="AK27" s="21">
        <f t="shared" si="11"/>
        <v>2166620</v>
      </c>
      <c r="AL27" s="21">
        <f t="shared" si="29"/>
        <v>14650000</v>
      </c>
      <c r="AM27" s="21">
        <f t="shared" si="29"/>
        <v>9058000</v>
      </c>
      <c r="AN27" s="21">
        <f t="shared" si="29"/>
        <v>0</v>
      </c>
      <c r="AO27" s="21">
        <f t="shared" si="12"/>
        <v>23708000</v>
      </c>
    </row>
    <row r="28" spans="1:41" ht="15" customHeight="1">
      <c r="A28" s="11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6"/>
      <c r="AE28" s="26"/>
      <c r="AF28" s="26"/>
      <c r="AG28" s="26"/>
      <c r="AH28" s="21"/>
      <c r="AI28" s="21"/>
      <c r="AJ28" s="21"/>
      <c r="AK28" s="21"/>
      <c r="AL28" s="21"/>
      <c r="AM28" s="21"/>
      <c r="AN28" s="21"/>
      <c r="AO28" s="21"/>
    </row>
    <row r="29" spans="1:41" ht="15" customHeight="1">
      <c r="A29" s="17" t="s">
        <v>133</v>
      </c>
      <c r="B29" s="21">
        <f t="shared" ref="B29:AC29" si="34">SUM(B30:B33)</f>
        <v>208528000</v>
      </c>
      <c r="C29" s="21">
        <f t="shared" si="34"/>
        <v>91551000</v>
      </c>
      <c r="D29" s="21">
        <f t="shared" si="34"/>
        <v>0</v>
      </c>
      <c r="E29" s="21">
        <f t="shared" si="34"/>
        <v>300079000</v>
      </c>
      <c r="F29" s="21">
        <f t="shared" ref="F29:H29" si="35">SUM(F30:F33)</f>
        <v>160769434</v>
      </c>
      <c r="G29" s="21">
        <f t="shared" si="35"/>
        <v>60995000</v>
      </c>
      <c r="H29" s="21">
        <f t="shared" si="35"/>
        <v>0</v>
      </c>
      <c r="I29" s="21">
        <f t="shared" si="34"/>
        <v>221764434</v>
      </c>
      <c r="J29" s="21">
        <f t="shared" ref="J29:L29" si="36">SUM(J30:J33)</f>
        <v>35215399</v>
      </c>
      <c r="K29" s="21">
        <f t="shared" si="36"/>
        <v>0</v>
      </c>
      <c r="L29" s="21">
        <f t="shared" si="36"/>
        <v>0</v>
      </c>
      <c r="M29" s="21">
        <f t="shared" si="34"/>
        <v>35215399</v>
      </c>
      <c r="N29" s="21">
        <f t="shared" si="34"/>
        <v>160450357.42000002</v>
      </c>
      <c r="O29" s="21">
        <f t="shared" si="34"/>
        <v>59854999.980000004</v>
      </c>
      <c r="P29" s="21">
        <f t="shared" si="34"/>
        <v>0</v>
      </c>
      <c r="Q29" s="21">
        <f t="shared" si="34"/>
        <v>220305357.40000004</v>
      </c>
      <c r="R29" s="21">
        <f t="shared" si="34"/>
        <v>33898100.490000002</v>
      </c>
      <c r="S29" s="21">
        <f t="shared" si="34"/>
        <v>0</v>
      </c>
      <c r="T29" s="21">
        <f t="shared" si="34"/>
        <v>0</v>
      </c>
      <c r="U29" s="21">
        <f t="shared" si="34"/>
        <v>33898100.490000002</v>
      </c>
      <c r="V29" s="21">
        <f t="shared" si="34"/>
        <v>194348457.91000003</v>
      </c>
      <c r="W29" s="21">
        <f t="shared" si="34"/>
        <v>59854999.980000004</v>
      </c>
      <c r="X29" s="21">
        <f t="shared" si="34"/>
        <v>0</v>
      </c>
      <c r="Y29" s="21">
        <f t="shared" si="34"/>
        <v>254203457.89000002</v>
      </c>
      <c r="Z29" s="21">
        <f t="shared" si="34"/>
        <v>1636375.0899999887</v>
      </c>
      <c r="AA29" s="21">
        <f t="shared" si="34"/>
        <v>1140000.0199999996</v>
      </c>
      <c r="AB29" s="21">
        <f t="shared" si="34"/>
        <v>0</v>
      </c>
      <c r="AC29" s="21">
        <f t="shared" si="34"/>
        <v>2776375.1099999882</v>
      </c>
      <c r="AD29" s="26">
        <f t="shared" si="32"/>
        <v>0.81868762477145374</v>
      </c>
      <c r="AE29" s="26">
        <f t="shared" si="32"/>
        <v>0.98130994311009101</v>
      </c>
      <c r="AF29" s="26" t="str">
        <f t="shared" si="32"/>
        <v xml:space="preserve"> </v>
      </c>
      <c r="AG29" s="26">
        <f t="shared" si="32"/>
        <v>0.85728656147114868</v>
      </c>
      <c r="AH29" s="21">
        <f t="shared" ref="AH29:AO29" si="37">SUM(AH30:AH33)</f>
        <v>195984833</v>
      </c>
      <c r="AI29" s="21">
        <f t="shared" si="37"/>
        <v>60995000</v>
      </c>
      <c r="AJ29" s="21">
        <f t="shared" si="37"/>
        <v>0</v>
      </c>
      <c r="AK29" s="21">
        <f t="shared" si="37"/>
        <v>256979833</v>
      </c>
      <c r="AL29" s="21">
        <f t="shared" si="37"/>
        <v>47758566</v>
      </c>
      <c r="AM29" s="21">
        <f t="shared" si="37"/>
        <v>30556000</v>
      </c>
      <c r="AN29" s="21">
        <f t="shared" si="37"/>
        <v>0</v>
      </c>
      <c r="AO29" s="21">
        <f t="shared" si="37"/>
        <v>78314566</v>
      </c>
    </row>
    <row r="30" spans="1:41" ht="15" customHeight="1">
      <c r="A30" s="16" t="s">
        <v>134</v>
      </c>
      <c r="B30" s="21">
        <f>+'CY-FUR (REG)'!F166</f>
        <v>104168000</v>
      </c>
      <c r="C30" s="21">
        <f>+'CY-FUR (REG)'!G166</f>
        <v>51548000</v>
      </c>
      <c r="D30" s="21">
        <f>+'CY-FUR (REG)'!H166</f>
        <v>0</v>
      </c>
      <c r="E30" s="21">
        <f t="shared" si="0"/>
        <v>155716000</v>
      </c>
      <c r="F30" s="21">
        <f>+'CY-CHD''S (ALL FUNDS)'!F210</f>
        <v>9827892</v>
      </c>
      <c r="G30" s="21">
        <f>+'CY-CHD''S (ALL FUNDS)'!G210</f>
        <v>0</v>
      </c>
      <c r="H30" s="21">
        <f>+'CY-CHD''S (ALL FUNDS)'!H210</f>
        <v>0</v>
      </c>
      <c r="I30" s="21">
        <f t="shared" si="1"/>
        <v>9827892</v>
      </c>
      <c r="J30" s="21">
        <f>+'CY-CHD''S (ALL FUNDS)'!F218</f>
        <v>0</v>
      </c>
      <c r="K30" s="21">
        <f>+'CY-CHD''S (ALL FUNDS)'!G218</f>
        <v>0</v>
      </c>
      <c r="L30" s="21">
        <f>+'CY-CHD''S (ALL FUNDS)'!H218</f>
        <v>0</v>
      </c>
      <c r="M30" s="21">
        <f t="shared" si="2"/>
        <v>0</v>
      </c>
      <c r="N30" s="21">
        <f>+'CY-CHD''S (ALL FUNDS)'!J210</f>
        <v>9509164.8399999999</v>
      </c>
      <c r="O30" s="21">
        <f>+'CY-CHD''S (ALL FUNDS)'!K210</f>
        <v>0</v>
      </c>
      <c r="P30" s="21">
        <f>+'CY-CHD''S (ALL FUNDS)'!L210</f>
        <v>0</v>
      </c>
      <c r="Q30" s="21">
        <f t="shared" si="3"/>
        <v>9509164.8399999999</v>
      </c>
      <c r="R30" s="21">
        <f>+'CY-CHD''S (ALL FUNDS)'!J218</f>
        <v>0</v>
      </c>
      <c r="S30" s="21">
        <f>+'CY-CHD''S (ALL FUNDS)'!K218</f>
        <v>0</v>
      </c>
      <c r="T30" s="21">
        <f>+'CY-CHD''S (ALL FUNDS)'!L218</f>
        <v>0</v>
      </c>
      <c r="U30" s="21">
        <f t="shared" si="4"/>
        <v>0</v>
      </c>
      <c r="V30" s="21">
        <f t="shared" si="30"/>
        <v>9509164.8399999999</v>
      </c>
      <c r="W30" s="21">
        <f t="shared" si="30"/>
        <v>0</v>
      </c>
      <c r="X30" s="21">
        <f t="shared" si="30"/>
        <v>0</v>
      </c>
      <c r="Y30" s="21">
        <f t="shared" si="6"/>
        <v>9509164.8399999999</v>
      </c>
      <c r="Z30" s="21">
        <f t="shared" si="31"/>
        <v>318727.16000000015</v>
      </c>
      <c r="AA30" s="21">
        <f t="shared" si="31"/>
        <v>0</v>
      </c>
      <c r="AB30" s="21">
        <f t="shared" si="31"/>
        <v>0</v>
      </c>
      <c r="AC30" s="21">
        <f t="shared" si="8"/>
        <v>318727.16000000015</v>
      </c>
      <c r="AD30" s="26">
        <f t="shared" si="32"/>
        <v>0.96756912265621153</v>
      </c>
      <c r="AE30" s="26" t="str">
        <f t="shared" si="32"/>
        <v xml:space="preserve"> </v>
      </c>
      <c r="AF30" s="26" t="str">
        <f t="shared" si="32"/>
        <v xml:space="preserve"> </v>
      </c>
      <c r="AG30" s="26">
        <f t="shared" si="32"/>
        <v>0.96756912265621153</v>
      </c>
      <c r="AH30" s="21">
        <f t="shared" si="33"/>
        <v>9827892</v>
      </c>
      <c r="AI30" s="21">
        <f t="shared" si="33"/>
        <v>0</v>
      </c>
      <c r="AJ30" s="21">
        <f t="shared" si="33"/>
        <v>0</v>
      </c>
      <c r="AK30" s="21">
        <f t="shared" si="11"/>
        <v>9827892</v>
      </c>
      <c r="AL30" s="21">
        <f t="shared" ref="AL30:AN33" si="38">+B30-F30</f>
        <v>94340108</v>
      </c>
      <c r="AM30" s="21">
        <f t="shared" si="38"/>
        <v>51548000</v>
      </c>
      <c r="AN30" s="21">
        <f t="shared" si="38"/>
        <v>0</v>
      </c>
      <c r="AO30" s="21">
        <f t="shared" si="12"/>
        <v>145888108</v>
      </c>
    </row>
    <row r="31" spans="1:41" ht="15" customHeight="1">
      <c r="A31" s="16" t="s">
        <v>135</v>
      </c>
      <c r="B31" s="21">
        <f>+'CY-FUR (REG)'!F167</f>
        <v>68577000</v>
      </c>
      <c r="C31" s="21">
        <f>+'CY-FUR (REG)'!G167</f>
        <v>24750000</v>
      </c>
      <c r="D31" s="21">
        <f>+'CY-FUR (REG)'!H167</f>
        <v>0</v>
      </c>
      <c r="E31" s="21">
        <f t="shared" si="0"/>
        <v>93327000</v>
      </c>
      <c r="F31" s="21">
        <f>+'CY-CHD''S (ALL FUNDS)'!F222</f>
        <v>61617611</v>
      </c>
      <c r="G31" s="21">
        <f>+'CY-CHD''S (ALL FUNDS)'!G222</f>
        <v>35122000</v>
      </c>
      <c r="H31" s="21">
        <f>+'CY-CHD''S (ALL FUNDS)'!H222</f>
        <v>0</v>
      </c>
      <c r="I31" s="21">
        <f t="shared" si="1"/>
        <v>96739611</v>
      </c>
      <c r="J31" s="21">
        <f>+'CY-CHD''S (ALL FUNDS)'!F230</f>
        <v>0</v>
      </c>
      <c r="K31" s="21">
        <f>+'CY-CHD''S (ALL FUNDS)'!G230</f>
        <v>0</v>
      </c>
      <c r="L31" s="21">
        <f>+'CY-CHD''S (ALL FUNDS)'!H230</f>
        <v>0</v>
      </c>
      <c r="M31" s="21">
        <f t="shared" si="2"/>
        <v>0</v>
      </c>
      <c r="N31" s="21">
        <f>+'CY-CHD''S (ALL FUNDS)'!J222</f>
        <v>61617611</v>
      </c>
      <c r="O31" s="21">
        <f>+'CY-CHD''S (ALL FUNDS)'!K222</f>
        <v>33982056.530000001</v>
      </c>
      <c r="P31" s="21">
        <f>+'CY-CHD''S (ALL FUNDS)'!L222</f>
        <v>0</v>
      </c>
      <c r="Q31" s="21">
        <f t="shared" si="3"/>
        <v>95599667.530000001</v>
      </c>
      <c r="R31" s="21">
        <f>+'CY-CHD''S (ALL FUNDS)'!J230</f>
        <v>0</v>
      </c>
      <c r="S31" s="21">
        <f>+'CY-CHD''S (ALL FUNDS)'!K230</f>
        <v>0</v>
      </c>
      <c r="T31" s="21">
        <f>+'CY-CHD''S (ALL FUNDS)'!L230</f>
        <v>0</v>
      </c>
      <c r="U31" s="21">
        <f t="shared" si="4"/>
        <v>0</v>
      </c>
      <c r="V31" s="21">
        <f t="shared" si="30"/>
        <v>61617611</v>
      </c>
      <c r="W31" s="21">
        <f t="shared" si="30"/>
        <v>33982056.530000001</v>
      </c>
      <c r="X31" s="21">
        <f t="shared" si="30"/>
        <v>0</v>
      </c>
      <c r="Y31" s="21">
        <f t="shared" si="6"/>
        <v>95599667.530000001</v>
      </c>
      <c r="Z31" s="21">
        <f t="shared" si="31"/>
        <v>0</v>
      </c>
      <c r="AA31" s="21">
        <f t="shared" si="31"/>
        <v>1139943.4699999988</v>
      </c>
      <c r="AB31" s="21">
        <f t="shared" si="31"/>
        <v>0</v>
      </c>
      <c r="AC31" s="21">
        <f t="shared" si="8"/>
        <v>1139943.4699999988</v>
      </c>
      <c r="AD31" s="26">
        <f t="shared" si="32"/>
        <v>1</v>
      </c>
      <c r="AE31" s="26">
        <f t="shared" si="32"/>
        <v>0.96754332128010934</v>
      </c>
      <c r="AF31" s="26" t="str">
        <f t="shared" si="32"/>
        <v xml:space="preserve"> </v>
      </c>
      <c r="AG31" s="26">
        <f t="shared" si="32"/>
        <v>0.98821637322895584</v>
      </c>
      <c r="AH31" s="21">
        <f t="shared" si="33"/>
        <v>61617611</v>
      </c>
      <c r="AI31" s="21">
        <f t="shared" si="33"/>
        <v>35122000</v>
      </c>
      <c r="AJ31" s="21">
        <f t="shared" si="33"/>
        <v>0</v>
      </c>
      <c r="AK31" s="21">
        <f t="shared" si="11"/>
        <v>96739611</v>
      </c>
      <c r="AL31" s="21">
        <f t="shared" si="38"/>
        <v>6959389</v>
      </c>
      <c r="AM31" s="21">
        <f t="shared" si="38"/>
        <v>-10372000</v>
      </c>
      <c r="AN31" s="21">
        <f t="shared" si="38"/>
        <v>0</v>
      </c>
      <c r="AO31" s="21">
        <f t="shared" si="12"/>
        <v>-3412611</v>
      </c>
    </row>
    <row r="32" spans="1:41" ht="15" customHeight="1">
      <c r="A32" s="18" t="s">
        <v>136</v>
      </c>
      <c r="B32" s="21">
        <f>+'CY-FUR (REG)'!F168</f>
        <v>14233000</v>
      </c>
      <c r="C32" s="21">
        <f>+'CY-FUR (REG)'!G168</f>
        <v>6366000</v>
      </c>
      <c r="D32" s="21">
        <f>+'CY-FUR (REG)'!H168</f>
        <v>0</v>
      </c>
      <c r="E32" s="21">
        <f t="shared" si="0"/>
        <v>20599000</v>
      </c>
      <c r="F32" s="21">
        <f>+'CY-CHD''S (ALL FUNDS)'!F234</f>
        <v>89323931</v>
      </c>
      <c r="G32" s="21">
        <f>+'CY-CHD''S (ALL FUNDS)'!G234</f>
        <v>25873000</v>
      </c>
      <c r="H32" s="21">
        <f>+'CY-CHD''S (ALL FUNDS)'!H234</f>
        <v>0</v>
      </c>
      <c r="I32" s="21">
        <f t="shared" si="1"/>
        <v>115196931</v>
      </c>
      <c r="J32" s="21">
        <f>+'CY-CHD''S (ALL FUNDS)'!F242</f>
        <v>1280833</v>
      </c>
      <c r="K32" s="21">
        <f>+'CY-CHD''S (ALL FUNDS)'!G242</f>
        <v>0</v>
      </c>
      <c r="L32" s="21">
        <f>+'CY-CHD''S (ALL FUNDS)'!H242</f>
        <v>0</v>
      </c>
      <c r="M32" s="21">
        <f t="shared" si="2"/>
        <v>1280833</v>
      </c>
      <c r="N32" s="21">
        <f>+'CY-CHD''S (ALL FUNDS)'!J234</f>
        <v>89323581.580000013</v>
      </c>
      <c r="O32" s="21">
        <f>+'CY-CHD''S (ALL FUNDS)'!K234</f>
        <v>25872943.449999999</v>
      </c>
      <c r="P32" s="21">
        <f>+'CY-CHD''S (ALL FUNDS)'!L234</f>
        <v>0</v>
      </c>
      <c r="Q32" s="21">
        <f t="shared" si="3"/>
        <v>115196525.03000002</v>
      </c>
      <c r="R32" s="21">
        <f>+'CY-CHD''S (ALL FUNDS)'!J242</f>
        <v>1280831.8</v>
      </c>
      <c r="S32" s="21">
        <f>+'CY-CHD''S (ALL FUNDS)'!K242</f>
        <v>0</v>
      </c>
      <c r="T32" s="21">
        <f>+'CY-CHD''S (ALL FUNDS)'!L242</f>
        <v>0</v>
      </c>
      <c r="U32" s="21">
        <f t="shared" si="4"/>
        <v>1280831.8</v>
      </c>
      <c r="V32" s="21">
        <f t="shared" si="30"/>
        <v>90604413.38000001</v>
      </c>
      <c r="W32" s="21">
        <f t="shared" si="30"/>
        <v>25872943.449999999</v>
      </c>
      <c r="X32" s="21">
        <f t="shared" si="30"/>
        <v>0</v>
      </c>
      <c r="Y32" s="21">
        <f t="shared" si="6"/>
        <v>116477356.83000001</v>
      </c>
      <c r="Z32" s="21">
        <f t="shared" si="31"/>
        <v>350.61999998986721</v>
      </c>
      <c r="AA32" s="21">
        <f t="shared" si="31"/>
        <v>56.550000000745058</v>
      </c>
      <c r="AB32" s="21">
        <f t="shared" si="31"/>
        <v>0</v>
      </c>
      <c r="AC32" s="21">
        <f t="shared" si="8"/>
        <v>407.16999999061227</v>
      </c>
      <c r="AD32" s="26">
        <f t="shared" si="32"/>
        <v>0.98585965722508817</v>
      </c>
      <c r="AE32" s="26">
        <f t="shared" si="32"/>
        <v>0.99999781432381241</v>
      </c>
      <c r="AF32" s="26" t="str">
        <f t="shared" si="32"/>
        <v xml:space="preserve"> </v>
      </c>
      <c r="AG32" s="26">
        <f t="shared" si="32"/>
        <v>0.98900014109130752</v>
      </c>
      <c r="AH32" s="21">
        <f t="shared" si="33"/>
        <v>90604764</v>
      </c>
      <c r="AI32" s="21">
        <f t="shared" si="33"/>
        <v>25873000</v>
      </c>
      <c r="AJ32" s="21">
        <f t="shared" si="33"/>
        <v>0</v>
      </c>
      <c r="AK32" s="21">
        <f t="shared" si="11"/>
        <v>116477764</v>
      </c>
      <c r="AL32" s="21">
        <f t="shared" si="38"/>
        <v>-75090931</v>
      </c>
      <c r="AM32" s="21">
        <f t="shared" si="38"/>
        <v>-19507000</v>
      </c>
      <c r="AN32" s="21">
        <f t="shared" si="38"/>
        <v>0</v>
      </c>
      <c r="AO32" s="21">
        <f t="shared" si="12"/>
        <v>-94597931</v>
      </c>
    </row>
    <row r="33" spans="1:41" ht="15" customHeight="1">
      <c r="A33" s="19" t="s">
        <v>137</v>
      </c>
      <c r="B33" s="21">
        <f>+'CY-FUR (REG)'!F169</f>
        <v>21550000</v>
      </c>
      <c r="C33" s="21">
        <f>+'CY-FUR (REG)'!G169</f>
        <v>8887000</v>
      </c>
      <c r="D33" s="21">
        <f>+'CY-FUR (REG)'!H169</f>
        <v>0</v>
      </c>
      <c r="E33" s="21">
        <f t="shared" si="0"/>
        <v>30437000</v>
      </c>
      <c r="F33" s="21">
        <f>+'CY-CHD''S (ALL FUNDS)'!F246</f>
        <v>0</v>
      </c>
      <c r="G33" s="21">
        <f>+'CY-CHD''S (ALL FUNDS)'!G246</f>
        <v>0</v>
      </c>
      <c r="H33" s="21">
        <f>+'CY-CHD''S (ALL FUNDS)'!H246</f>
        <v>0</v>
      </c>
      <c r="I33" s="21">
        <f t="shared" si="1"/>
        <v>0</v>
      </c>
      <c r="J33" s="21">
        <f>+'CY-CHD''S (ALL FUNDS)'!F254</f>
        <v>33934566</v>
      </c>
      <c r="K33" s="21">
        <f>+'CY-CHD''S (ALL FUNDS)'!G254</f>
        <v>0</v>
      </c>
      <c r="L33" s="21">
        <f>+'CY-CHD''S (ALL FUNDS)'!H254</f>
        <v>0</v>
      </c>
      <c r="M33" s="21">
        <f t="shared" si="2"/>
        <v>33934566</v>
      </c>
      <c r="N33" s="21">
        <f>+'CY-CHD''S (ALL FUNDS)'!J246</f>
        <v>0</v>
      </c>
      <c r="O33" s="21">
        <f>+'CY-CHD''S (ALL FUNDS)'!K246</f>
        <v>0</v>
      </c>
      <c r="P33" s="21">
        <f>+'CY-CHD''S (ALL FUNDS)'!L246</f>
        <v>0</v>
      </c>
      <c r="Q33" s="21">
        <f t="shared" si="3"/>
        <v>0</v>
      </c>
      <c r="R33" s="21">
        <f>+'CY-CHD''S (ALL FUNDS)'!J254</f>
        <v>32617268.690000001</v>
      </c>
      <c r="S33" s="21">
        <f>+'CY-CHD''S (ALL FUNDS)'!K254</f>
        <v>0</v>
      </c>
      <c r="T33" s="21">
        <f>+'CY-CHD''S (ALL FUNDS)'!L254</f>
        <v>0</v>
      </c>
      <c r="U33" s="21">
        <f t="shared" si="4"/>
        <v>32617268.690000001</v>
      </c>
      <c r="V33" s="21">
        <f t="shared" si="30"/>
        <v>32617268.690000001</v>
      </c>
      <c r="W33" s="21">
        <f t="shared" si="30"/>
        <v>0</v>
      </c>
      <c r="X33" s="21">
        <f t="shared" si="30"/>
        <v>0</v>
      </c>
      <c r="Y33" s="21">
        <f t="shared" si="6"/>
        <v>32617268.690000001</v>
      </c>
      <c r="Z33" s="21">
        <f t="shared" si="31"/>
        <v>1317297.3099999987</v>
      </c>
      <c r="AA33" s="21">
        <f t="shared" si="31"/>
        <v>0</v>
      </c>
      <c r="AB33" s="21">
        <f t="shared" si="31"/>
        <v>0</v>
      </c>
      <c r="AC33" s="21">
        <f t="shared" si="8"/>
        <v>1317297.3099999987</v>
      </c>
      <c r="AD33" s="26">
        <f t="shared" si="32"/>
        <v>0</v>
      </c>
      <c r="AE33" s="26" t="str">
        <f t="shared" si="32"/>
        <v xml:space="preserve"> </v>
      </c>
      <c r="AF33" s="26" t="str">
        <f t="shared" si="32"/>
        <v xml:space="preserve"> </v>
      </c>
      <c r="AG33" s="26">
        <f t="shared" si="32"/>
        <v>0</v>
      </c>
      <c r="AH33" s="21">
        <f t="shared" si="33"/>
        <v>33934566</v>
      </c>
      <c r="AI33" s="21">
        <f t="shared" si="33"/>
        <v>0</v>
      </c>
      <c r="AJ33" s="21">
        <f t="shared" si="33"/>
        <v>0</v>
      </c>
      <c r="AK33" s="21">
        <f t="shared" si="11"/>
        <v>33934566</v>
      </c>
      <c r="AL33" s="21">
        <f t="shared" si="38"/>
        <v>21550000</v>
      </c>
      <c r="AM33" s="21">
        <f t="shared" si="38"/>
        <v>8887000</v>
      </c>
      <c r="AN33" s="21">
        <f t="shared" si="38"/>
        <v>0</v>
      </c>
      <c r="AO33" s="21">
        <f t="shared" si="12"/>
        <v>30437000</v>
      </c>
    </row>
    <row r="34" spans="1:41" ht="15" customHeight="1">
      <c r="A34" s="11"/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6"/>
      <c r="AE34" s="26"/>
      <c r="AF34" s="26"/>
      <c r="AG34" s="26"/>
      <c r="AH34" s="21"/>
      <c r="AI34" s="21"/>
      <c r="AJ34" s="21"/>
      <c r="AK34" s="21"/>
      <c r="AL34" s="21"/>
      <c r="AM34" s="21"/>
      <c r="AN34" s="21"/>
      <c r="AO34" s="21"/>
    </row>
    <row r="35" spans="1:41" ht="15" customHeight="1">
      <c r="A35" s="17" t="s">
        <v>138</v>
      </c>
      <c r="B35" s="21">
        <f t="shared" ref="B35:AC35" si="39">SUM(B36:B40)</f>
        <v>287384000</v>
      </c>
      <c r="C35" s="21">
        <f t="shared" si="39"/>
        <v>144872000</v>
      </c>
      <c r="D35" s="21">
        <f t="shared" si="39"/>
        <v>0</v>
      </c>
      <c r="E35" s="21">
        <f t="shared" si="39"/>
        <v>432256000</v>
      </c>
      <c r="F35" s="21">
        <f t="shared" ref="F35:H35" si="40">SUM(F36:F40)</f>
        <v>29974337</v>
      </c>
      <c r="G35" s="21">
        <f t="shared" si="40"/>
        <v>11424000</v>
      </c>
      <c r="H35" s="21">
        <f t="shared" si="40"/>
        <v>63000000</v>
      </c>
      <c r="I35" s="21">
        <f t="shared" si="39"/>
        <v>104398337</v>
      </c>
      <c r="J35" s="21">
        <f t="shared" ref="J35:L35" si="41">SUM(J36:J40)</f>
        <v>182379737</v>
      </c>
      <c r="K35" s="21">
        <f t="shared" si="41"/>
        <v>93390200</v>
      </c>
      <c r="L35" s="21">
        <f t="shared" si="41"/>
        <v>75195500</v>
      </c>
      <c r="M35" s="21">
        <f t="shared" si="39"/>
        <v>350965437</v>
      </c>
      <c r="N35" s="21">
        <f t="shared" si="39"/>
        <v>29155916.880000003</v>
      </c>
      <c r="O35" s="21">
        <f t="shared" si="39"/>
        <v>7461312.6699999999</v>
      </c>
      <c r="P35" s="21">
        <f t="shared" si="39"/>
        <v>0</v>
      </c>
      <c r="Q35" s="21">
        <f t="shared" si="39"/>
        <v>36617229.550000004</v>
      </c>
      <c r="R35" s="21">
        <f t="shared" si="39"/>
        <v>182019301.77000001</v>
      </c>
      <c r="S35" s="21">
        <f t="shared" si="39"/>
        <v>87040928.280000001</v>
      </c>
      <c r="T35" s="21">
        <f t="shared" si="39"/>
        <v>0</v>
      </c>
      <c r="U35" s="21">
        <f t="shared" si="39"/>
        <v>269060230.05000001</v>
      </c>
      <c r="V35" s="21">
        <f t="shared" si="39"/>
        <v>211175218.65000004</v>
      </c>
      <c r="W35" s="21">
        <f t="shared" si="39"/>
        <v>94502240.949999988</v>
      </c>
      <c r="X35" s="21">
        <f t="shared" si="39"/>
        <v>0</v>
      </c>
      <c r="Y35" s="21">
        <f t="shared" si="39"/>
        <v>305677459.60000002</v>
      </c>
      <c r="Z35" s="21">
        <f t="shared" si="39"/>
        <v>1178855.3499999847</v>
      </c>
      <c r="AA35" s="21">
        <f t="shared" si="39"/>
        <v>10311959.049999997</v>
      </c>
      <c r="AB35" s="21">
        <f t="shared" si="39"/>
        <v>138195500</v>
      </c>
      <c r="AC35" s="21">
        <f t="shared" si="39"/>
        <v>149686314.39999998</v>
      </c>
      <c r="AD35" s="26">
        <f t="shared" si="32"/>
        <v>0.13729859913118503</v>
      </c>
      <c r="AE35" s="26">
        <f t="shared" si="32"/>
        <v>7.1186086140999985E-2</v>
      </c>
      <c r="AF35" s="26">
        <f t="shared" si="32"/>
        <v>0</v>
      </c>
      <c r="AG35" s="26">
        <f t="shared" si="32"/>
        <v>8.0413137014276423E-2</v>
      </c>
      <c r="AH35" s="21">
        <f t="shared" ref="AH35:AO35" si="42">SUM(AH36:AH40)</f>
        <v>212354074</v>
      </c>
      <c r="AI35" s="21">
        <f t="shared" si="42"/>
        <v>104814200</v>
      </c>
      <c r="AJ35" s="21">
        <f t="shared" si="42"/>
        <v>138195500</v>
      </c>
      <c r="AK35" s="21">
        <f t="shared" si="42"/>
        <v>455363774</v>
      </c>
      <c r="AL35" s="21">
        <f t="shared" si="42"/>
        <v>257409663</v>
      </c>
      <c r="AM35" s="21">
        <f t="shared" si="42"/>
        <v>133448000</v>
      </c>
      <c r="AN35" s="21">
        <f t="shared" si="42"/>
        <v>-63000000</v>
      </c>
      <c r="AO35" s="21">
        <f t="shared" si="42"/>
        <v>327857663</v>
      </c>
    </row>
    <row r="36" spans="1:41" ht="15" customHeight="1">
      <c r="A36" s="16" t="s">
        <v>139</v>
      </c>
      <c r="B36" s="21">
        <f>+'CY-FUR (REG)'!F176</f>
        <v>115294000</v>
      </c>
      <c r="C36" s="21">
        <f>+'CY-FUR (REG)'!G176</f>
        <v>54913000</v>
      </c>
      <c r="D36" s="21">
        <f>+'CY-FUR (REG)'!H176</f>
        <v>0</v>
      </c>
      <c r="E36" s="21">
        <f t="shared" si="0"/>
        <v>170207000</v>
      </c>
      <c r="F36" s="21">
        <f>+'CY-CHD''S (ALL FUNDS)'!F276</f>
        <v>0</v>
      </c>
      <c r="G36" s="21">
        <f>+'CY-CHD''S (ALL FUNDS)'!G276</f>
        <v>0</v>
      </c>
      <c r="H36" s="21">
        <f>+'CY-CHD''S (ALL FUNDS)'!H276</f>
        <v>0</v>
      </c>
      <c r="I36" s="21">
        <f t="shared" si="1"/>
        <v>0</v>
      </c>
      <c r="J36" s="21">
        <f>+'CY-CHD''S (ALL FUNDS)'!F284</f>
        <v>97223261</v>
      </c>
      <c r="K36" s="21">
        <f>+'CY-CHD''S (ALL FUNDS)'!G284</f>
        <v>59354200</v>
      </c>
      <c r="L36" s="21">
        <f>+'CY-CHD''S (ALL FUNDS)'!H284</f>
        <v>695500</v>
      </c>
      <c r="M36" s="21">
        <f t="shared" si="2"/>
        <v>157272961</v>
      </c>
      <c r="N36" s="21">
        <f>+'CY-CHD''S (ALL FUNDS)'!J276</f>
        <v>0</v>
      </c>
      <c r="O36" s="21">
        <f>+'CY-CHD''S (ALL FUNDS)'!K276</f>
        <v>0</v>
      </c>
      <c r="P36" s="21">
        <f>+'CY-CHD''S (ALL FUNDS)'!L276</f>
        <v>0</v>
      </c>
      <c r="Q36" s="21">
        <f t="shared" si="3"/>
        <v>0</v>
      </c>
      <c r="R36" s="21">
        <f>+'CY-CHD''S (ALL FUNDS)'!J284</f>
        <v>96862869.000000015</v>
      </c>
      <c r="S36" s="21">
        <f>+'CY-CHD''S (ALL FUNDS)'!K284</f>
        <v>54895304.100000001</v>
      </c>
      <c r="T36" s="21">
        <f>+'CY-CHD''S (ALL FUNDS)'!L284</f>
        <v>0</v>
      </c>
      <c r="U36" s="21">
        <f t="shared" si="4"/>
        <v>151758173.10000002</v>
      </c>
      <c r="V36" s="21">
        <f t="shared" si="30"/>
        <v>96862869.000000015</v>
      </c>
      <c r="W36" s="21">
        <f t="shared" si="30"/>
        <v>54895304.100000001</v>
      </c>
      <c r="X36" s="21">
        <f t="shared" si="30"/>
        <v>0</v>
      </c>
      <c r="Y36" s="21">
        <f t="shared" si="6"/>
        <v>151758173.10000002</v>
      </c>
      <c r="Z36" s="21">
        <f t="shared" si="31"/>
        <v>360391.9999999851</v>
      </c>
      <c r="AA36" s="21">
        <f t="shared" si="31"/>
        <v>4458895.8999999985</v>
      </c>
      <c r="AB36" s="21">
        <f t="shared" si="31"/>
        <v>695500</v>
      </c>
      <c r="AC36" s="21">
        <f t="shared" si="8"/>
        <v>5514787.8999999836</v>
      </c>
      <c r="AD36" s="26">
        <f t="shared" si="32"/>
        <v>0</v>
      </c>
      <c r="AE36" s="26">
        <f t="shared" si="32"/>
        <v>0</v>
      </c>
      <c r="AF36" s="26">
        <f t="shared" si="32"/>
        <v>0</v>
      </c>
      <c r="AG36" s="26">
        <f t="shared" si="32"/>
        <v>0</v>
      </c>
      <c r="AH36" s="21">
        <f t="shared" si="33"/>
        <v>97223261</v>
      </c>
      <c r="AI36" s="21">
        <f t="shared" si="33"/>
        <v>59354200</v>
      </c>
      <c r="AJ36" s="21">
        <f t="shared" si="33"/>
        <v>695500</v>
      </c>
      <c r="AK36" s="21">
        <f t="shared" si="11"/>
        <v>157272961</v>
      </c>
      <c r="AL36" s="21">
        <f t="shared" ref="AL36:AN40" si="43">+B36-F36</f>
        <v>115294000</v>
      </c>
      <c r="AM36" s="21">
        <f t="shared" si="43"/>
        <v>54913000</v>
      </c>
      <c r="AN36" s="21">
        <f t="shared" si="43"/>
        <v>0</v>
      </c>
      <c r="AO36" s="21">
        <f t="shared" si="12"/>
        <v>170207000</v>
      </c>
    </row>
    <row r="37" spans="1:41" ht="15" customHeight="1">
      <c r="A37" s="16" t="s">
        <v>140</v>
      </c>
      <c r="B37" s="21">
        <f>+'CY-FUR (REG)'!F177</f>
        <v>12230000</v>
      </c>
      <c r="C37" s="21">
        <f>+'CY-FUR (REG)'!G177</f>
        <v>3303000</v>
      </c>
      <c r="D37" s="21">
        <f>+'CY-FUR (REG)'!H177</f>
        <v>0</v>
      </c>
      <c r="E37" s="21">
        <f t="shared" si="0"/>
        <v>15533000</v>
      </c>
      <c r="F37" s="21">
        <f>+'CY-CHD''S (ALL FUNDS)'!F288</f>
        <v>22886624</v>
      </c>
      <c r="G37" s="21">
        <f>+'CY-CHD''S (ALL FUNDS)'!G288</f>
        <v>10350000</v>
      </c>
      <c r="H37" s="21">
        <f>+'CY-CHD''S (ALL FUNDS)'!H288</f>
        <v>0</v>
      </c>
      <c r="I37" s="21">
        <f t="shared" si="1"/>
        <v>33236624</v>
      </c>
      <c r="J37" s="21">
        <f>+'CY-CHD''S (ALL FUNDS)'!F296</f>
        <v>67356476</v>
      </c>
      <c r="K37" s="21">
        <f>+'CY-CHD''S (ALL FUNDS)'!G296</f>
        <v>25050000</v>
      </c>
      <c r="L37" s="21">
        <f>+'CY-CHD''S (ALL FUNDS)'!H296</f>
        <v>0</v>
      </c>
      <c r="M37" s="21">
        <f t="shared" si="2"/>
        <v>92406476</v>
      </c>
      <c r="N37" s="21">
        <f>+'CY-CHD''S (ALL FUNDS)'!J288</f>
        <v>22132410.140000001</v>
      </c>
      <c r="O37" s="21">
        <f>+'CY-CHD''S (ALL FUNDS)'!K288</f>
        <v>7256441.0999999996</v>
      </c>
      <c r="P37" s="21">
        <f>+'CY-CHD''S (ALL FUNDS)'!L288</f>
        <v>0</v>
      </c>
      <c r="Q37" s="21">
        <f t="shared" si="3"/>
        <v>29388851.240000002</v>
      </c>
      <c r="R37" s="21">
        <f>+'CY-CHD''S (ALL FUNDS)'!J296</f>
        <v>67356476</v>
      </c>
      <c r="S37" s="21">
        <f>+'CY-CHD''S (ALL FUNDS)'!K296</f>
        <v>24750000</v>
      </c>
      <c r="T37" s="21">
        <f>+'CY-CHD''S (ALL FUNDS)'!L296</f>
        <v>0</v>
      </c>
      <c r="U37" s="21">
        <f t="shared" si="4"/>
        <v>92106476</v>
      </c>
      <c r="V37" s="21">
        <f t="shared" si="30"/>
        <v>89488886.140000001</v>
      </c>
      <c r="W37" s="21">
        <f t="shared" si="30"/>
        <v>32006441.100000001</v>
      </c>
      <c r="X37" s="21">
        <f t="shared" si="30"/>
        <v>0</v>
      </c>
      <c r="Y37" s="21">
        <f t="shared" si="6"/>
        <v>121495327.24000001</v>
      </c>
      <c r="Z37" s="21">
        <f t="shared" si="31"/>
        <v>754213.8599999994</v>
      </c>
      <c r="AA37" s="21">
        <f t="shared" si="31"/>
        <v>3393558.8999999985</v>
      </c>
      <c r="AB37" s="21">
        <f t="shared" si="31"/>
        <v>0</v>
      </c>
      <c r="AC37" s="21">
        <f t="shared" si="8"/>
        <v>4147772.7599999979</v>
      </c>
      <c r="AD37" s="26">
        <f t="shared" si="32"/>
        <v>0.24525321204612874</v>
      </c>
      <c r="AE37" s="26">
        <f t="shared" si="32"/>
        <v>0.20498421186440677</v>
      </c>
      <c r="AF37" s="26" t="str">
        <f t="shared" si="32"/>
        <v xml:space="preserve"> </v>
      </c>
      <c r="AG37" s="26">
        <f t="shared" si="32"/>
        <v>0.23390740311246699</v>
      </c>
      <c r="AH37" s="21">
        <f t="shared" si="33"/>
        <v>90243100</v>
      </c>
      <c r="AI37" s="21">
        <f t="shared" si="33"/>
        <v>35400000</v>
      </c>
      <c r="AJ37" s="21">
        <f t="shared" si="33"/>
        <v>0</v>
      </c>
      <c r="AK37" s="21">
        <f t="shared" si="11"/>
        <v>125643100</v>
      </c>
      <c r="AL37" s="21">
        <f t="shared" si="43"/>
        <v>-10656624</v>
      </c>
      <c r="AM37" s="21">
        <f t="shared" si="43"/>
        <v>-7047000</v>
      </c>
      <c r="AN37" s="21">
        <f t="shared" si="43"/>
        <v>0</v>
      </c>
      <c r="AO37" s="21">
        <f t="shared" si="12"/>
        <v>-17703624</v>
      </c>
    </row>
    <row r="38" spans="1:41" ht="15" customHeight="1">
      <c r="A38" s="16" t="s">
        <v>141</v>
      </c>
      <c r="B38" s="21">
        <f>+'CY-FUR (REG)'!F178</f>
        <v>93204000</v>
      </c>
      <c r="C38" s="21">
        <f>+'CY-FUR (REG)'!G178</f>
        <v>38400000</v>
      </c>
      <c r="D38" s="21">
        <f>+'CY-FUR (REG)'!H178</f>
        <v>0</v>
      </c>
      <c r="E38" s="21">
        <f t="shared" si="0"/>
        <v>131604000</v>
      </c>
      <c r="F38" s="21">
        <f>+'CY-CHD''S (ALL FUNDS)'!F300</f>
        <v>7087713</v>
      </c>
      <c r="G38" s="21">
        <f>+'CY-CHD''S (ALL FUNDS)'!G300</f>
        <v>0</v>
      </c>
      <c r="H38" s="21">
        <f>+'CY-CHD''S (ALL FUNDS)'!H300</f>
        <v>0</v>
      </c>
      <c r="I38" s="21">
        <f t="shared" si="1"/>
        <v>7087713</v>
      </c>
      <c r="J38" s="21">
        <f>+'CY-CHD''S (ALL FUNDS)'!F309</f>
        <v>0</v>
      </c>
      <c r="K38" s="21">
        <f>+'CY-CHD''S (ALL FUNDS)'!G309</f>
        <v>0</v>
      </c>
      <c r="L38" s="21">
        <f>+'CY-CHD''S (ALL FUNDS)'!H309</f>
        <v>0</v>
      </c>
      <c r="M38" s="21">
        <f t="shared" si="2"/>
        <v>0</v>
      </c>
      <c r="N38" s="21">
        <f>+'CY-CHD''S (ALL FUNDS)'!J300</f>
        <v>7023506.7400000002</v>
      </c>
      <c r="O38" s="21">
        <f>+'CY-CHD''S (ALL FUNDS)'!K300</f>
        <v>0</v>
      </c>
      <c r="P38" s="21">
        <f>+'CY-CHD''S (ALL FUNDS)'!L300</f>
        <v>0</v>
      </c>
      <c r="Q38" s="21">
        <f t="shared" si="3"/>
        <v>7023506.7400000002</v>
      </c>
      <c r="R38" s="21">
        <f>+'CY-CHD''S (ALL FUNDS)'!J309</f>
        <v>0</v>
      </c>
      <c r="S38" s="21">
        <f>+'CY-CHD''S (ALL FUNDS)'!K309</f>
        <v>0</v>
      </c>
      <c r="T38" s="21">
        <f>+'CY-CHD''S (ALL FUNDS)'!L309</f>
        <v>0</v>
      </c>
      <c r="U38" s="21">
        <f t="shared" si="4"/>
        <v>0</v>
      </c>
      <c r="V38" s="21">
        <f t="shared" si="30"/>
        <v>7023506.7400000002</v>
      </c>
      <c r="W38" s="21">
        <f t="shared" si="30"/>
        <v>0</v>
      </c>
      <c r="X38" s="21">
        <f t="shared" si="30"/>
        <v>0</v>
      </c>
      <c r="Y38" s="21">
        <f t="shared" si="6"/>
        <v>7023506.7400000002</v>
      </c>
      <c r="Z38" s="21">
        <f t="shared" si="31"/>
        <v>64206.259999999776</v>
      </c>
      <c r="AA38" s="21">
        <f t="shared" si="31"/>
        <v>0</v>
      </c>
      <c r="AB38" s="21">
        <f t="shared" si="31"/>
        <v>0</v>
      </c>
      <c r="AC38" s="21">
        <f t="shared" si="8"/>
        <v>64206.259999999776</v>
      </c>
      <c r="AD38" s="26">
        <f t="shared" si="32"/>
        <v>0.99094118794031305</v>
      </c>
      <c r="AE38" s="26" t="str">
        <f t="shared" si="32"/>
        <v xml:space="preserve"> </v>
      </c>
      <c r="AF38" s="26" t="str">
        <f t="shared" si="32"/>
        <v xml:space="preserve"> </v>
      </c>
      <c r="AG38" s="26">
        <f t="shared" si="32"/>
        <v>0.99094118794031305</v>
      </c>
      <c r="AH38" s="21">
        <f t="shared" si="33"/>
        <v>7087713</v>
      </c>
      <c r="AI38" s="21">
        <f t="shared" si="33"/>
        <v>0</v>
      </c>
      <c r="AJ38" s="21">
        <f t="shared" si="33"/>
        <v>0</v>
      </c>
      <c r="AK38" s="21">
        <f t="shared" si="11"/>
        <v>7087713</v>
      </c>
      <c r="AL38" s="21">
        <f t="shared" si="43"/>
        <v>86116287</v>
      </c>
      <c r="AM38" s="21">
        <f t="shared" si="43"/>
        <v>38400000</v>
      </c>
      <c r="AN38" s="21">
        <f t="shared" si="43"/>
        <v>0</v>
      </c>
      <c r="AO38" s="21">
        <f t="shared" si="12"/>
        <v>124516287</v>
      </c>
    </row>
    <row r="39" spans="1:41" ht="15" customHeight="1">
      <c r="A39" s="15" t="s">
        <v>142</v>
      </c>
      <c r="B39" s="21">
        <f>+'CY-FUR (REG)'!F179</f>
        <v>18324000</v>
      </c>
      <c r="C39" s="21">
        <f>+'CY-FUR (REG)'!G179</f>
        <v>33203000</v>
      </c>
      <c r="D39" s="21">
        <f>+'CY-FUR (REG)'!H179</f>
        <v>0</v>
      </c>
      <c r="E39" s="21">
        <f t="shared" si="0"/>
        <v>51527000</v>
      </c>
      <c r="F39" s="21">
        <f>+'CY-CHD''S (ALL FUNDS)'!F313</f>
        <v>0</v>
      </c>
      <c r="G39" s="21">
        <f>+'CY-CHD''S (ALL FUNDS)'!G313</f>
        <v>0</v>
      </c>
      <c r="H39" s="21">
        <f>+'CY-CHD''S (ALL FUNDS)'!H313</f>
        <v>0</v>
      </c>
      <c r="I39" s="21">
        <f t="shared" si="1"/>
        <v>0</v>
      </c>
      <c r="J39" s="21">
        <f>+'CY-CHD''S (ALL FUNDS)'!F321</f>
        <v>17800000</v>
      </c>
      <c r="K39" s="21">
        <f>+'CY-CHD''S (ALL FUNDS)'!G321</f>
        <v>8236000</v>
      </c>
      <c r="L39" s="21">
        <f>+'CY-CHD''S (ALL FUNDS)'!H321</f>
        <v>74500000</v>
      </c>
      <c r="M39" s="21">
        <f t="shared" si="2"/>
        <v>100536000</v>
      </c>
      <c r="N39" s="21">
        <f>+'CY-CHD''S (ALL FUNDS)'!J313</f>
        <v>0</v>
      </c>
      <c r="O39" s="21">
        <f>+'CY-CHD''S (ALL FUNDS)'!K313</f>
        <v>0</v>
      </c>
      <c r="P39" s="21">
        <f>+'CY-CHD''S (ALL FUNDS)'!L313</f>
        <v>0</v>
      </c>
      <c r="Q39" s="21">
        <f t="shared" si="3"/>
        <v>0</v>
      </c>
      <c r="R39" s="21">
        <f>+'CY-CHD''S (ALL FUNDS)'!J321</f>
        <v>17799956.77</v>
      </c>
      <c r="S39" s="21">
        <f>+'CY-CHD''S (ALL FUNDS)'!K321</f>
        <v>7395624.1799999997</v>
      </c>
      <c r="T39" s="21">
        <f>+'CY-CHD''S (ALL FUNDS)'!L321</f>
        <v>0</v>
      </c>
      <c r="U39" s="21">
        <f t="shared" si="4"/>
        <v>25195580.949999999</v>
      </c>
      <c r="V39" s="21">
        <f t="shared" si="30"/>
        <v>17799956.77</v>
      </c>
      <c r="W39" s="21">
        <f t="shared" si="30"/>
        <v>7395624.1799999997</v>
      </c>
      <c r="X39" s="21">
        <f t="shared" si="30"/>
        <v>0</v>
      </c>
      <c r="Y39" s="21">
        <f t="shared" si="6"/>
        <v>25195580.949999999</v>
      </c>
      <c r="Z39" s="21">
        <f t="shared" si="31"/>
        <v>43.230000000447035</v>
      </c>
      <c r="AA39" s="21">
        <f t="shared" si="31"/>
        <v>840375.8200000003</v>
      </c>
      <c r="AB39" s="21">
        <f t="shared" si="31"/>
        <v>74500000</v>
      </c>
      <c r="AC39" s="21">
        <f t="shared" si="8"/>
        <v>75340419.049999997</v>
      </c>
      <c r="AD39" s="26">
        <f t="shared" si="32"/>
        <v>0</v>
      </c>
      <c r="AE39" s="26">
        <f t="shared" si="32"/>
        <v>0</v>
      </c>
      <c r="AF39" s="26">
        <f t="shared" si="32"/>
        <v>0</v>
      </c>
      <c r="AG39" s="26">
        <f t="shared" si="32"/>
        <v>0</v>
      </c>
      <c r="AH39" s="21">
        <f t="shared" si="33"/>
        <v>17800000</v>
      </c>
      <c r="AI39" s="21">
        <f t="shared" si="33"/>
        <v>8236000</v>
      </c>
      <c r="AJ39" s="21">
        <f t="shared" si="33"/>
        <v>74500000</v>
      </c>
      <c r="AK39" s="21">
        <f t="shared" si="11"/>
        <v>100536000</v>
      </c>
      <c r="AL39" s="21">
        <f t="shared" si="43"/>
        <v>18324000</v>
      </c>
      <c r="AM39" s="21">
        <f t="shared" si="43"/>
        <v>33203000</v>
      </c>
      <c r="AN39" s="21">
        <f t="shared" si="43"/>
        <v>0</v>
      </c>
      <c r="AO39" s="21">
        <f t="shared" si="12"/>
        <v>51527000</v>
      </c>
    </row>
    <row r="40" spans="1:41" ht="15" customHeight="1">
      <c r="A40" s="18" t="s">
        <v>143</v>
      </c>
      <c r="B40" s="21">
        <f>+'CY-FUR (REG)'!F180</f>
        <v>48332000</v>
      </c>
      <c r="C40" s="21">
        <f>+'CY-FUR (REG)'!G180</f>
        <v>15053000</v>
      </c>
      <c r="D40" s="21">
        <f>+'CY-FUR (REG)'!H180</f>
        <v>0</v>
      </c>
      <c r="E40" s="21">
        <f t="shared" si="0"/>
        <v>63385000</v>
      </c>
      <c r="F40" s="21">
        <f>+'CY-CHD''S (ALL FUNDS)'!F325</f>
        <v>0</v>
      </c>
      <c r="G40" s="21">
        <f>+'CY-CHD''S (ALL FUNDS)'!G325</f>
        <v>1074000</v>
      </c>
      <c r="H40" s="21">
        <f>+'CY-CHD''S (ALL FUNDS)'!H325</f>
        <v>63000000</v>
      </c>
      <c r="I40" s="21">
        <f t="shared" si="1"/>
        <v>64074000</v>
      </c>
      <c r="J40" s="21">
        <f>+'CY-CHD''S (ALL FUNDS)'!F333</f>
        <v>0</v>
      </c>
      <c r="K40" s="21">
        <f>+'CY-CHD''S (ALL FUNDS)'!G333</f>
        <v>750000</v>
      </c>
      <c r="L40" s="21">
        <f>+'CY-CHD''S (ALL FUNDS)'!H333</f>
        <v>0</v>
      </c>
      <c r="M40" s="21">
        <f t="shared" si="2"/>
        <v>750000</v>
      </c>
      <c r="N40" s="21">
        <f>+'CY-CHD''S (ALL FUNDS)'!J325</f>
        <v>0</v>
      </c>
      <c r="O40" s="21">
        <f>+'CY-CHD''S (ALL FUNDS)'!K325</f>
        <v>204871.57</v>
      </c>
      <c r="P40" s="21">
        <f>+'CY-CHD''S (ALL FUNDS)'!L325</f>
        <v>0</v>
      </c>
      <c r="Q40" s="21">
        <f t="shared" si="3"/>
        <v>204871.57</v>
      </c>
      <c r="R40" s="21">
        <f>+'CY-CHD''S (ALL FUNDS)'!J333</f>
        <v>0</v>
      </c>
      <c r="S40" s="21">
        <f>+'CY-CHD''S (ALL FUNDS)'!K333</f>
        <v>0</v>
      </c>
      <c r="T40" s="21">
        <f>+'CY-CHD''S (ALL FUNDS)'!L333</f>
        <v>0</v>
      </c>
      <c r="U40" s="21">
        <f t="shared" si="4"/>
        <v>0</v>
      </c>
      <c r="V40" s="21">
        <f t="shared" si="30"/>
        <v>0</v>
      </c>
      <c r="W40" s="21">
        <f t="shared" si="30"/>
        <v>204871.57</v>
      </c>
      <c r="X40" s="21">
        <f t="shared" si="30"/>
        <v>0</v>
      </c>
      <c r="Y40" s="21">
        <f t="shared" si="6"/>
        <v>204871.57</v>
      </c>
      <c r="Z40" s="21">
        <f t="shared" si="31"/>
        <v>0</v>
      </c>
      <c r="AA40" s="21">
        <f t="shared" si="31"/>
        <v>1619128.43</v>
      </c>
      <c r="AB40" s="21">
        <f t="shared" si="31"/>
        <v>63000000</v>
      </c>
      <c r="AC40" s="21">
        <f t="shared" si="8"/>
        <v>64619128.43</v>
      </c>
      <c r="AD40" s="26" t="str">
        <f t="shared" si="32"/>
        <v xml:space="preserve"> </v>
      </c>
      <c r="AE40" s="26">
        <f t="shared" si="32"/>
        <v>0.11231993969298246</v>
      </c>
      <c r="AF40" s="26">
        <f t="shared" si="32"/>
        <v>0</v>
      </c>
      <c r="AG40" s="26">
        <f t="shared" si="32"/>
        <v>3.160427773664075E-3</v>
      </c>
      <c r="AH40" s="21">
        <f t="shared" si="33"/>
        <v>0</v>
      </c>
      <c r="AI40" s="21">
        <f t="shared" si="33"/>
        <v>1824000</v>
      </c>
      <c r="AJ40" s="21">
        <f t="shared" si="33"/>
        <v>63000000</v>
      </c>
      <c r="AK40" s="21">
        <f t="shared" si="11"/>
        <v>64824000</v>
      </c>
      <c r="AL40" s="21">
        <f t="shared" si="43"/>
        <v>48332000</v>
      </c>
      <c r="AM40" s="21">
        <f t="shared" si="43"/>
        <v>13979000</v>
      </c>
      <c r="AN40" s="21">
        <f t="shared" si="43"/>
        <v>-63000000</v>
      </c>
      <c r="AO40" s="21">
        <f t="shared" si="12"/>
        <v>-689000</v>
      </c>
    </row>
    <row r="41" spans="1:41" ht="15" customHeight="1">
      <c r="A41" s="1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6"/>
      <c r="AE41" s="26"/>
      <c r="AF41" s="26"/>
      <c r="AG41" s="26"/>
      <c r="AH41" s="21"/>
      <c r="AI41" s="21"/>
      <c r="AJ41" s="21"/>
      <c r="AK41" s="21"/>
      <c r="AL41" s="21"/>
      <c r="AM41" s="21"/>
      <c r="AN41" s="21"/>
      <c r="AO41" s="21"/>
    </row>
    <row r="42" spans="1:41" ht="15" customHeight="1">
      <c r="A42" s="17" t="s">
        <v>144</v>
      </c>
      <c r="B42" s="21">
        <f t="shared" ref="B42:AC42" si="44">SUM(B43:B43)</f>
        <v>100652000</v>
      </c>
      <c r="C42" s="21">
        <f t="shared" si="44"/>
        <v>42587000</v>
      </c>
      <c r="D42" s="21">
        <f t="shared" si="44"/>
        <v>0</v>
      </c>
      <c r="E42" s="21">
        <f t="shared" si="44"/>
        <v>143239000</v>
      </c>
      <c r="F42" s="21">
        <f t="shared" si="44"/>
        <v>25410000</v>
      </c>
      <c r="G42" s="21">
        <f t="shared" si="44"/>
        <v>20009000</v>
      </c>
      <c r="H42" s="21">
        <f t="shared" si="44"/>
        <v>0</v>
      </c>
      <c r="I42" s="21">
        <f t="shared" si="44"/>
        <v>45419000</v>
      </c>
      <c r="J42" s="21">
        <f t="shared" si="44"/>
        <v>23082560</v>
      </c>
      <c r="K42" s="21">
        <f t="shared" si="44"/>
        <v>0</v>
      </c>
      <c r="L42" s="21">
        <f t="shared" si="44"/>
        <v>0</v>
      </c>
      <c r="M42" s="21">
        <f t="shared" si="44"/>
        <v>23082560</v>
      </c>
      <c r="N42" s="21">
        <f t="shared" si="44"/>
        <v>25410000.000000007</v>
      </c>
      <c r="O42" s="21">
        <f t="shared" si="44"/>
        <v>20008999.999999996</v>
      </c>
      <c r="P42" s="21">
        <f t="shared" si="44"/>
        <v>0</v>
      </c>
      <c r="Q42" s="21">
        <f t="shared" si="44"/>
        <v>45419000</v>
      </c>
      <c r="R42" s="21">
        <f t="shared" si="44"/>
        <v>23082557.73</v>
      </c>
      <c r="S42" s="21">
        <f t="shared" si="44"/>
        <v>0</v>
      </c>
      <c r="T42" s="21">
        <f t="shared" si="44"/>
        <v>0</v>
      </c>
      <c r="U42" s="21">
        <f t="shared" si="44"/>
        <v>23082557.73</v>
      </c>
      <c r="V42" s="21">
        <f t="shared" si="44"/>
        <v>48492557.730000004</v>
      </c>
      <c r="W42" s="21">
        <f t="shared" si="44"/>
        <v>20008999.999999996</v>
      </c>
      <c r="X42" s="21">
        <f t="shared" si="44"/>
        <v>0</v>
      </c>
      <c r="Y42" s="21">
        <f t="shared" si="44"/>
        <v>68501557.730000004</v>
      </c>
      <c r="Z42" s="21">
        <f t="shared" si="44"/>
        <v>2.2699999958276749</v>
      </c>
      <c r="AA42" s="21">
        <f t="shared" si="44"/>
        <v>0</v>
      </c>
      <c r="AB42" s="21">
        <f t="shared" si="44"/>
        <v>0</v>
      </c>
      <c r="AC42" s="21">
        <f t="shared" si="44"/>
        <v>2.2699999958276749</v>
      </c>
      <c r="AD42" s="26">
        <f t="shared" si="32"/>
        <v>0.52399790813271163</v>
      </c>
      <c r="AE42" s="26">
        <f t="shared" si="32"/>
        <v>0.99999999999999978</v>
      </c>
      <c r="AF42" s="26" t="str">
        <f t="shared" si="32"/>
        <v xml:space="preserve"> </v>
      </c>
      <c r="AG42" s="26">
        <f t="shared" si="32"/>
        <v>0.66303599509266653</v>
      </c>
      <c r="AH42" s="21">
        <f t="shared" ref="AH42:AO42" si="45">SUM(AH43:AH43)</f>
        <v>48492560</v>
      </c>
      <c r="AI42" s="21">
        <f t="shared" si="45"/>
        <v>20009000</v>
      </c>
      <c r="AJ42" s="21">
        <f t="shared" si="45"/>
        <v>0</v>
      </c>
      <c r="AK42" s="21">
        <f t="shared" si="45"/>
        <v>68501560</v>
      </c>
      <c r="AL42" s="21">
        <f t="shared" si="45"/>
        <v>75242000</v>
      </c>
      <c r="AM42" s="21">
        <f t="shared" si="45"/>
        <v>22578000</v>
      </c>
      <c r="AN42" s="21">
        <f t="shared" si="45"/>
        <v>0</v>
      </c>
      <c r="AO42" s="21">
        <f t="shared" si="45"/>
        <v>97820000</v>
      </c>
    </row>
    <row r="43" spans="1:41" ht="15" customHeight="1">
      <c r="A43" s="16" t="s">
        <v>145</v>
      </c>
      <c r="B43" s="21">
        <f>+'CY-FUR (REG)'!F187</f>
        <v>100652000</v>
      </c>
      <c r="C43" s="21">
        <f>+'CY-FUR (REG)'!G187</f>
        <v>42587000</v>
      </c>
      <c r="D43" s="21">
        <f>+'CY-FUR (REG)'!H187</f>
        <v>0</v>
      </c>
      <c r="E43" s="21">
        <f t="shared" si="0"/>
        <v>143239000</v>
      </c>
      <c r="F43" s="25">
        <f>+'CY-CHD''S (ALL FUNDS)'!F355</f>
        <v>25410000</v>
      </c>
      <c r="G43" s="25">
        <f>+'CY-CHD''S (ALL FUNDS)'!G355</f>
        <v>20009000</v>
      </c>
      <c r="H43" s="25">
        <f>+'CY-CHD''S (ALL FUNDS)'!H355</f>
        <v>0</v>
      </c>
      <c r="I43" s="21">
        <f t="shared" si="1"/>
        <v>45419000</v>
      </c>
      <c r="J43" s="25">
        <f>+'CY-CHD''S (ALL FUNDS)'!F363</f>
        <v>23082560</v>
      </c>
      <c r="K43" s="25">
        <f>+'CY-CHD''S (ALL FUNDS)'!G363</f>
        <v>0</v>
      </c>
      <c r="L43" s="25">
        <f>+'CY-CHD''S (ALL FUNDS)'!H363</f>
        <v>0</v>
      </c>
      <c r="M43" s="21">
        <f t="shared" si="2"/>
        <v>23082560</v>
      </c>
      <c r="N43" s="25">
        <f>+'CY-CHD''S (ALL FUNDS)'!J355</f>
        <v>25410000.000000007</v>
      </c>
      <c r="O43" s="25">
        <f>+'CY-CHD''S (ALL FUNDS)'!K355</f>
        <v>20008999.999999996</v>
      </c>
      <c r="P43" s="25">
        <f>+'CY-CHD''S (ALL FUNDS)'!L355</f>
        <v>0</v>
      </c>
      <c r="Q43" s="21">
        <f t="shared" si="3"/>
        <v>45419000</v>
      </c>
      <c r="R43" s="25">
        <f>+'CY-CHD''S (ALL FUNDS)'!J363</f>
        <v>23082557.73</v>
      </c>
      <c r="S43" s="25">
        <f>+'CY-CHD''S (ALL FUNDS)'!K363</f>
        <v>0</v>
      </c>
      <c r="T43" s="25">
        <f>+'CY-CHD''S (ALL FUNDS)'!L363</f>
        <v>0</v>
      </c>
      <c r="U43" s="21">
        <f t="shared" si="4"/>
        <v>23082557.73</v>
      </c>
      <c r="V43" s="21">
        <f t="shared" si="30"/>
        <v>48492557.730000004</v>
      </c>
      <c r="W43" s="21">
        <f t="shared" si="30"/>
        <v>20008999.999999996</v>
      </c>
      <c r="X43" s="21">
        <f t="shared" si="30"/>
        <v>0</v>
      </c>
      <c r="Y43" s="21">
        <f t="shared" si="6"/>
        <v>68501557.730000004</v>
      </c>
      <c r="Z43" s="21">
        <f t="shared" si="31"/>
        <v>2.2699999958276749</v>
      </c>
      <c r="AA43" s="21">
        <f t="shared" si="31"/>
        <v>0</v>
      </c>
      <c r="AB43" s="21">
        <f t="shared" si="31"/>
        <v>0</v>
      </c>
      <c r="AC43" s="21">
        <f t="shared" si="8"/>
        <v>2.2699999958276749</v>
      </c>
      <c r="AD43" s="26">
        <f t="shared" si="32"/>
        <v>0.52399790813271163</v>
      </c>
      <c r="AE43" s="26">
        <f t="shared" si="32"/>
        <v>0.99999999999999978</v>
      </c>
      <c r="AF43" s="26" t="str">
        <f t="shared" si="32"/>
        <v xml:space="preserve"> </v>
      </c>
      <c r="AG43" s="26">
        <f t="shared" si="32"/>
        <v>0.66303599509266653</v>
      </c>
      <c r="AH43" s="21">
        <f t="shared" si="33"/>
        <v>48492560</v>
      </c>
      <c r="AI43" s="21">
        <f t="shared" si="33"/>
        <v>20009000</v>
      </c>
      <c r="AJ43" s="21">
        <f t="shared" si="33"/>
        <v>0</v>
      </c>
      <c r="AK43" s="21">
        <f t="shared" si="11"/>
        <v>68501560</v>
      </c>
      <c r="AL43" s="21">
        <f>+B43-F43</f>
        <v>75242000</v>
      </c>
      <c r="AM43" s="21">
        <f>+C43-G43</f>
        <v>22578000</v>
      </c>
      <c r="AN43" s="21">
        <f>+D43-H43</f>
        <v>0</v>
      </c>
      <c r="AO43" s="21">
        <f t="shared" si="12"/>
        <v>97820000</v>
      </c>
    </row>
    <row r="44" spans="1:41" ht="15" customHeight="1">
      <c r="A44" s="11"/>
      <c r="B44" s="21"/>
      <c r="C44" s="21"/>
      <c r="D44" s="21"/>
      <c r="E44" s="21"/>
      <c r="F44" s="25"/>
      <c r="G44" s="25"/>
      <c r="H44" s="25"/>
      <c r="I44" s="21"/>
      <c r="J44" s="25"/>
      <c r="K44" s="25"/>
      <c r="L44" s="25"/>
      <c r="M44" s="21"/>
      <c r="N44" s="25"/>
      <c r="O44" s="25"/>
      <c r="P44" s="25"/>
      <c r="Q44" s="21"/>
      <c r="R44" s="25"/>
      <c r="S44" s="25"/>
      <c r="T44" s="25"/>
      <c r="U44" s="21"/>
      <c r="V44" s="21"/>
      <c r="W44" s="21"/>
      <c r="X44" s="21"/>
      <c r="Y44" s="21"/>
      <c r="Z44" s="21"/>
      <c r="AA44" s="21"/>
      <c r="AB44" s="21"/>
      <c r="AC44" s="21"/>
      <c r="AD44" s="26"/>
      <c r="AE44" s="26"/>
      <c r="AF44" s="26"/>
      <c r="AG44" s="26"/>
      <c r="AH44" s="21"/>
      <c r="AI44" s="21"/>
      <c r="AJ44" s="21"/>
      <c r="AK44" s="21"/>
      <c r="AL44" s="21"/>
      <c r="AM44" s="21"/>
      <c r="AN44" s="21"/>
      <c r="AO44" s="21"/>
    </row>
    <row r="45" spans="1:41" ht="15" customHeight="1">
      <c r="A45" s="17" t="s">
        <v>146</v>
      </c>
      <c r="B45" s="21">
        <f t="shared" ref="B45:AC45" si="46">SUM(B46:B47)</f>
        <v>65113000</v>
      </c>
      <c r="C45" s="21">
        <f t="shared" si="46"/>
        <v>29166000</v>
      </c>
      <c r="D45" s="21">
        <f t="shared" si="46"/>
        <v>0</v>
      </c>
      <c r="E45" s="21">
        <f t="shared" si="46"/>
        <v>94279000</v>
      </c>
      <c r="F45" s="21">
        <f t="shared" ref="F45:H45" si="47">SUM(F46:F47)</f>
        <v>14419000</v>
      </c>
      <c r="G45" s="21">
        <f t="shared" si="47"/>
        <v>6633000</v>
      </c>
      <c r="H45" s="21">
        <f t="shared" si="47"/>
        <v>3850000</v>
      </c>
      <c r="I45" s="21">
        <f t="shared" si="46"/>
        <v>24902000</v>
      </c>
      <c r="J45" s="21">
        <f t="shared" ref="J45:L45" si="48">SUM(J46:J47)</f>
        <v>11577000</v>
      </c>
      <c r="K45" s="21">
        <f t="shared" si="48"/>
        <v>0</v>
      </c>
      <c r="L45" s="21">
        <f t="shared" si="48"/>
        <v>0</v>
      </c>
      <c r="M45" s="21">
        <f t="shared" si="46"/>
        <v>11577000</v>
      </c>
      <c r="N45" s="21">
        <f t="shared" si="46"/>
        <v>14419000</v>
      </c>
      <c r="O45" s="21">
        <f t="shared" si="46"/>
        <v>5793392.7599999998</v>
      </c>
      <c r="P45" s="21">
        <f t="shared" si="46"/>
        <v>0</v>
      </c>
      <c r="Q45" s="21">
        <f t="shared" si="46"/>
        <v>20212392.759999998</v>
      </c>
      <c r="R45" s="21">
        <f t="shared" si="46"/>
        <v>11577000</v>
      </c>
      <c r="S45" s="21">
        <f t="shared" si="46"/>
        <v>0</v>
      </c>
      <c r="T45" s="21">
        <f t="shared" si="46"/>
        <v>0</v>
      </c>
      <c r="U45" s="21">
        <f t="shared" si="46"/>
        <v>11577000</v>
      </c>
      <c r="V45" s="21">
        <f t="shared" si="46"/>
        <v>25996000</v>
      </c>
      <c r="W45" s="21">
        <f t="shared" si="46"/>
        <v>5793392.7599999998</v>
      </c>
      <c r="X45" s="21">
        <f t="shared" si="46"/>
        <v>0</v>
      </c>
      <c r="Y45" s="21">
        <f t="shared" si="46"/>
        <v>31789392.759999998</v>
      </c>
      <c r="Z45" s="21">
        <f t="shared" si="46"/>
        <v>0</v>
      </c>
      <c r="AA45" s="21">
        <f t="shared" si="46"/>
        <v>839607.24000000022</v>
      </c>
      <c r="AB45" s="21">
        <f t="shared" si="46"/>
        <v>3850000</v>
      </c>
      <c r="AC45" s="21">
        <f t="shared" si="46"/>
        <v>4689607.24</v>
      </c>
      <c r="AD45" s="26">
        <f t="shared" si="32"/>
        <v>0.55466225573165107</v>
      </c>
      <c r="AE45" s="26">
        <f t="shared" si="32"/>
        <v>0.87341968340117593</v>
      </c>
      <c r="AF45" s="26">
        <f t="shared" si="32"/>
        <v>0</v>
      </c>
      <c r="AG45" s="26">
        <f t="shared" si="32"/>
        <v>0.55408297266920692</v>
      </c>
      <c r="AH45" s="21">
        <f t="shared" ref="AH45:AO45" si="49">SUM(AH46:AH47)</f>
        <v>25996000</v>
      </c>
      <c r="AI45" s="21">
        <f t="shared" si="49"/>
        <v>6633000</v>
      </c>
      <c r="AJ45" s="21">
        <f t="shared" si="49"/>
        <v>3850000</v>
      </c>
      <c r="AK45" s="21">
        <f t="shared" si="49"/>
        <v>36479000</v>
      </c>
      <c r="AL45" s="21">
        <f t="shared" si="49"/>
        <v>50694000</v>
      </c>
      <c r="AM45" s="21">
        <f t="shared" si="49"/>
        <v>22533000</v>
      </c>
      <c r="AN45" s="21">
        <f t="shared" si="49"/>
        <v>-3850000</v>
      </c>
      <c r="AO45" s="21">
        <f t="shared" si="49"/>
        <v>69377000</v>
      </c>
    </row>
    <row r="46" spans="1:41" ht="15" customHeight="1">
      <c r="A46" s="16" t="s">
        <v>147</v>
      </c>
      <c r="B46" s="21">
        <f>+'CY-FUR (REG)'!F194</f>
        <v>43243000</v>
      </c>
      <c r="C46" s="21">
        <f>+'CY-FUR (REG)'!G194</f>
        <v>12907000</v>
      </c>
      <c r="D46" s="21">
        <f>+'CY-FUR (REG)'!H194</f>
        <v>0</v>
      </c>
      <c r="E46" s="21">
        <f t="shared" si="0"/>
        <v>56150000</v>
      </c>
      <c r="F46" s="25">
        <f>+'CY-CHD''S (ALL FUNDS)'!F385</f>
        <v>0</v>
      </c>
      <c r="G46" s="25">
        <f>+'CY-CHD''S (ALL FUNDS)'!G385</f>
        <v>0</v>
      </c>
      <c r="H46" s="25">
        <f>+'CY-CHD''S (ALL FUNDS)'!H385</f>
        <v>0</v>
      </c>
      <c r="I46" s="21">
        <f t="shared" si="1"/>
        <v>0</v>
      </c>
      <c r="J46" s="25">
        <f>+'CY-CHD''S (ALL FUNDS)'!F393</f>
        <v>1889000</v>
      </c>
      <c r="K46" s="25">
        <f>+'CY-CHD''S (ALL FUNDS)'!G393</f>
        <v>0</v>
      </c>
      <c r="L46" s="25">
        <f>+'CY-CHD''S (ALL FUNDS)'!H393</f>
        <v>0</v>
      </c>
      <c r="M46" s="21">
        <f t="shared" si="2"/>
        <v>1889000</v>
      </c>
      <c r="N46" s="25">
        <f>+'CY-CHD''S (ALL FUNDS)'!J385</f>
        <v>0</v>
      </c>
      <c r="O46" s="25">
        <f>+'CY-CHD''S (ALL FUNDS)'!K385</f>
        <v>0</v>
      </c>
      <c r="P46" s="25">
        <f>+'CY-CHD''S (ALL FUNDS)'!L385</f>
        <v>0</v>
      </c>
      <c r="Q46" s="21">
        <f t="shared" si="3"/>
        <v>0</v>
      </c>
      <c r="R46" s="25">
        <f>+'CY-CHD''S (ALL FUNDS)'!J393</f>
        <v>1889000</v>
      </c>
      <c r="S46" s="25">
        <f>+'CY-CHD''S (ALL FUNDS)'!K393</f>
        <v>0</v>
      </c>
      <c r="T46" s="25">
        <f>+'CY-CHD''S (ALL FUNDS)'!L393</f>
        <v>0</v>
      </c>
      <c r="U46" s="21">
        <f t="shared" si="4"/>
        <v>1889000</v>
      </c>
      <c r="V46" s="21">
        <f t="shared" si="30"/>
        <v>1889000</v>
      </c>
      <c r="W46" s="21">
        <f t="shared" si="30"/>
        <v>0</v>
      </c>
      <c r="X46" s="21">
        <f t="shared" si="30"/>
        <v>0</v>
      </c>
      <c r="Y46" s="21">
        <f t="shared" si="6"/>
        <v>1889000</v>
      </c>
      <c r="Z46" s="21">
        <f t="shared" si="31"/>
        <v>0</v>
      </c>
      <c r="AA46" s="21">
        <f t="shared" si="31"/>
        <v>0</v>
      </c>
      <c r="AB46" s="21">
        <f t="shared" si="31"/>
        <v>0</v>
      </c>
      <c r="AC46" s="21">
        <f t="shared" si="8"/>
        <v>0</v>
      </c>
      <c r="AD46" s="26">
        <f t="shared" si="32"/>
        <v>0</v>
      </c>
      <c r="AE46" s="26" t="str">
        <f t="shared" si="32"/>
        <v xml:space="preserve"> </v>
      </c>
      <c r="AF46" s="26" t="str">
        <f t="shared" si="32"/>
        <v xml:space="preserve"> </v>
      </c>
      <c r="AG46" s="26">
        <f t="shared" si="32"/>
        <v>0</v>
      </c>
      <c r="AH46" s="21">
        <f t="shared" si="33"/>
        <v>1889000</v>
      </c>
      <c r="AI46" s="21">
        <f t="shared" si="33"/>
        <v>0</v>
      </c>
      <c r="AJ46" s="21">
        <f t="shared" si="33"/>
        <v>0</v>
      </c>
      <c r="AK46" s="21">
        <f t="shared" si="11"/>
        <v>1889000</v>
      </c>
      <c r="AL46" s="21">
        <f t="shared" ref="AL46:AN47" si="50">+B46-F46</f>
        <v>43243000</v>
      </c>
      <c r="AM46" s="21">
        <f t="shared" si="50"/>
        <v>12907000</v>
      </c>
      <c r="AN46" s="21">
        <f t="shared" si="50"/>
        <v>0</v>
      </c>
      <c r="AO46" s="21">
        <f t="shared" si="12"/>
        <v>56150000</v>
      </c>
    </row>
    <row r="47" spans="1:41" ht="15" customHeight="1">
      <c r="A47" s="18" t="s">
        <v>148</v>
      </c>
      <c r="B47" s="21">
        <f>+'CY-FUR (REG)'!F195</f>
        <v>21870000</v>
      </c>
      <c r="C47" s="21">
        <f>+'CY-FUR (REG)'!G195</f>
        <v>16259000</v>
      </c>
      <c r="D47" s="21">
        <f>+'CY-FUR (REG)'!H195</f>
        <v>0</v>
      </c>
      <c r="E47" s="21">
        <f t="shared" si="0"/>
        <v>38129000</v>
      </c>
      <c r="F47" s="25">
        <f>+'CY-CHD''S (ALL FUNDS)'!F397</f>
        <v>14419000</v>
      </c>
      <c r="G47" s="25">
        <f>+'CY-CHD''S (ALL FUNDS)'!G397</f>
        <v>6633000</v>
      </c>
      <c r="H47" s="25">
        <f>+'CY-CHD''S (ALL FUNDS)'!H397</f>
        <v>3850000</v>
      </c>
      <c r="I47" s="21">
        <f t="shared" si="1"/>
        <v>24902000</v>
      </c>
      <c r="J47" s="25">
        <f>+'CY-CHD''S (ALL FUNDS)'!F405</f>
        <v>9688000</v>
      </c>
      <c r="K47" s="25">
        <f>+'CY-CHD''S (ALL FUNDS)'!G405</f>
        <v>0</v>
      </c>
      <c r="L47" s="25">
        <f>+'CY-CHD''S (ALL FUNDS)'!H405</f>
        <v>0</v>
      </c>
      <c r="M47" s="21">
        <f t="shared" si="2"/>
        <v>9688000</v>
      </c>
      <c r="N47" s="25">
        <f>+'CY-CHD''S (ALL FUNDS)'!J397</f>
        <v>14419000</v>
      </c>
      <c r="O47" s="25">
        <f>+'CY-CHD''S (ALL FUNDS)'!K397</f>
        <v>5793392.7599999998</v>
      </c>
      <c r="P47" s="25">
        <f>+'CY-CHD''S (ALL FUNDS)'!L397</f>
        <v>0</v>
      </c>
      <c r="Q47" s="21">
        <f t="shared" si="3"/>
        <v>20212392.759999998</v>
      </c>
      <c r="R47" s="25">
        <f>+'CY-CHD''S (ALL FUNDS)'!J405</f>
        <v>9688000</v>
      </c>
      <c r="S47" s="25">
        <f>+'CY-CHD''S (ALL FUNDS)'!K405</f>
        <v>0</v>
      </c>
      <c r="T47" s="25">
        <f>+'CY-CHD''S (ALL FUNDS)'!L405</f>
        <v>0</v>
      </c>
      <c r="U47" s="21">
        <f t="shared" si="4"/>
        <v>9688000</v>
      </c>
      <c r="V47" s="21">
        <f t="shared" si="30"/>
        <v>24107000</v>
      </c>
      <c r="W47" s="21">
        <f t="shared" si="30"/>
        <v>5793392.7599999998</v>
      </c>
      <c r="X47" s="21">
        <f t="shared" si="30"/>
        <v>0</v>
      </c>
      <c r="Y47" s="21">
        <f t="shared" si="6"/>
        <v>29900392.759999998</v>
      </c>
      <c r="Z47" s="21">
        <f t="shared" si="31"/>
        <v>0</v>
      </c>
      <c r="AA47" s="21">
        <f t="shared" si="31"/>
        <v>839607.24000000022</v>
      </c>
      <c r="AB47" s="21">
        <f t="shared" si="31"/>
        <v>3850000</v>
      </c>
      <c r="AC47" s="21">
        <f t="shared" si="8"/>
        <v>4689607.24</v>
      </c>
      <c r="AD47" s="26">
        <f t="shared" si="32"/>
        <v>0.59812502592607952</v>
      </c>
      <c r="AE47" s="26">
        <f t="shared" si="32"/>
        <v>0.87341968340117593</v>
      </c>
      <c r="AF47" s="26">
        <f t="shared" si="32"/>
        <v>0</v>
      </c>
      <c r="AG47" s="26">
        <f t="shared" si="32"/>
        <v>0.58434208615206706</v>
      </c>
      <c r="AH47" s="21">
        <f t="shared" si="33"/>
        <v>24107000</v>
      </c>
      <c r="AI47" s="21">
        <f t="shared" si="33"/>
        <v>6633000</v>
      </c>
      <c r="AJ47" s="21">
        <f t="shared" si="33"/>
        <v>3850000</v>
      </c>
      <c r="AK47" s="21">
        <f t="shared" si="11"/>
        <v>34590000</v>
      </c>
      <c r="AL47" s="21">
        <f t="shared" si="50"/>
        <v>7451000</v>
      </c>
      <c r="AM47" s="21">
        <f t="shared" si="50"/>
        <v>9626000</v>
      </c>
      <c r="AN47" s="21">
        <f t="shared" si="50"/>
        <v>-3850000</v>
      </c>
      <c r="AO47" s="21">
        <f t="shared" si="12"/>
        <v>13227000</v>
      </c>
    </row>
    <row r="48" spans="1:41" ht="15" customHeight="1">
      <c r="A48" s="11"/>
      <c r="B48" s="21"/>
      <c r="C48" s="21"/>
      <c r="D48" s="21"/>
      <c r="E48" s="21"/>
      <c r="F48" s="25"/>
      <c r="G48" s="25"/>
      <c r="H48" s="25"/>
      <c r="I48" s="21"/>
      <c r="J48" s="25"/>
      <c r="K48" s="25"/>
      <c r="L48" s="25"/>
      <c r="M48" s="21"/>
      <c r="N48" s="25"/>
      <c r="O48" s="25"/>
      <c r="P48" s="25"/>
      <c r="Q48" s="21"/>
      <c r="R48" s="25"/>
      <c r="S48" s="25"/>
      <c r="T48" s="25"/>
      <c r="U48" s="21"/>
      <c r="V48" s="21"/>
      <c r="W48" s="21"/>
      <c r="X48" s="21"/>
      <c r="Y48" s="21"/>
      <c r="Z48" s="21"/>
      <c r="AA48" s="21"/>
      <c r="AB48" s="21"/>
      <c r="AC48" s="21"/>
      <c r="AD48" s="26"/>
      <c r="AE48" s="26"/>
      <c r="AF48" s="26"/>
      <c r="AG48" s="26"/>
      <c r="AH48" s="21"/>
      <c r="AI48" s="21"/>
      <c r="AJ48" s="21"/>
      <c r="AK48" s="21"/>
      <c r="AL48" s="21"/>
      <c r="AM48" s="21"/>
      <c r="AN48" s="21"/>
      <c r="AO48" s="21"/>
    </row>
    <row r="49" spans="1:41" ht="15" customHeight="1">
      <c r="A49" s="17" t="s">
        <v>149</v>
      </c>
      <c r="B49" s="21">
        <f t="shared" ref="B49:AC49" si="51">SUM(B50:B52)</f>
        <v>274473000</v>
      </c>
      <c r="C49" s="21">
        <f t="shared" si="51"/>
        <v>126532000</v>
      </c>
      <c r="D49" s="21">
        <f t="shared" si="51"/>
        <v>0</v>
      </c>
      <c r="E49" s="21">
        <f t="shared" si="51"/>
        <v>401005000</v>
      </c>
      <c r="F49" s="21">
        <f t="shared" ref="F49:H49" si="52">SUM(F50:F52)</f>
        <v>0</v>
      </c>
      <c r="G49" s="21">
        <f t="shared" si="52"/>
        <v>7666370</v>
      </c>
      <c r="H49" s="21">
        <f t="shared" si="52"/>
        <v>0</v>
      </c>
      <c r="I49" s="21">
        <f t="shared" si="51"/>
        <v>7666370</v>
      </c>
      <c r="J49" s="21">
        <f t="shared" ref="J49:L49" si="53">SUM(J50:J52)</f>
        <v>379349887</v>
      </c>
      <c r="K49" s="21">
        <f t="shared" si="53"/>
        <v>383528452</v>
      </c>
      <c r="L49" s="21">
        <f t="shared" si="53"/>
        <v>293483900</v>
      </c>
      <c r="M49" s="21">
        <f t="shared" si="51"/>
        <v>1056362239</v>
      </c>
      <c r="N49" s="21">
        <f t="shared" si="51"/>
        <v>0</v>
      </c>
      <c r="O49" s="21">
        <f t="shared" si="51"/>
        <v>7666211.2699999996</v>
      </c>
      <c r="P49" s="21">
        <f t="shared" si="51"/>
        <v>0</v>
      </c>
      <c r="Q49" s="21">
        <f t="shared" si="51"/>
        <v>7666211.2699999996</v>
      </c>
      <c r="R49" s="21">
        <f t="shared" si="51"/>
        <v>379349883.57999998</v>
      </c>
      <c r="S49" s="21">
        <f t="shared" si="51"/>
        <v>327068666.43000001</v>
      </c>
      <c r="T49" s="21">
        <f t="shared" si="51"/>
        <v>165432820.87</v>
      </c>
      <c r="U49" s="21">
        <f t="shared" si="51"/>
        <v>871851370.88</v>
      </c>
      <c r="V49" s="21">
        <f t="shared" si="51"/>
        <v>379349883.57999998</v>
      </c>
      <c r="W49" s="21">
        <f t="shared" si="51"/>
        <v>334734877.69999999</v>
      </c>
      <c r="X49" s="21">
        <f t="shared" si="51"/>
        <v>165432820.87</v>
      </c>
      <c r="Y49" s="21">
        <f t="shared" si="51"/>
        <v>879517582.14999998</v>
      </c>
      <c r="Z49" s="21">
        <f t="shared" si="51"/>
        <v>3.4199999999254942</v>
      </c>
      <c r="AA49" s="21">
        <f t="shared" si="51"/>
        <v>56459944.299999997</v>
      </c>
      <c r="AB49" s="21">
        <f t="shared" si="51"/>
        <v>128051079.13</v>
      </c>
      <c r="AC49" s="21">
        <f t="shared" si="51"/>
        <v>184511026.84999999</v>
      </c>
      <c r="AD49" s="26">
        <f t="shared" si="32"/>
        <v>0</v>
      </c>
      <c r="AE49" s="26">
        <f t="shared" si="32"/>
        <v>1.9596913964265099E-2</v>
      </c>
      <c r="AF49" s="26">
        <f t="shared" si="32"/>
        <v>0</v>
      </c>
      <c r="AG49" s="26">
        <f t="shared" si="32"/>
        <v>7.2048920538000305E-3</v>
      </c>
      <c r="AH49" s="21">
        <f t="shared" ref="AH49:AO49" si="54">SUM(AH50:AH52)</f>
        <v>379349887</v>
      </c>
      <c r="AI49" s="21">
        <f t="shared" si="54"/>
        <v>391194822</v>
      </c>
      <c r="AJ49" s="21">
        <f t="shared" si="54"/>
        <v>293483900</v>
      </c>
      <c r="AK49" s="21">
        <f t="shared" si="54"/>
        <v>1064028609</v>
      </c>
      <c r="AL49" s="21">
        <f t="shared" si="54"/>
        <v>274473000</v>
      </c>
      <c r="AM49" s="21">
        <f t="shared" si="54"/>
        <v>118865630</v>
      </c>
      <c r="AN49" s="21">
        <f t="shared" si="54"/>
        <v>0</v>
      </c>
      <c r="AO49" s="21">
        <f t="shared" si="54"/>
        <v>393338630</v>
      </c>
    </row>
    <row r="50" spans="1:41" ht="15" customHeight="1">
      <c r="A50" s="18" t="s">
        <v>150</v>
      </c>
      <c r="B50" s="21">
        <f>+'CY-FUR (REG)'!F202</f>
        <v>161284000</v>
      </c>
      <c r="C50" s="21">
        <f>+'CY-FUR (REG)'!G202</f>
        <v>74967000</v>
      </c>
      <c r="D50" s="21">
        <f>+'CY-FUR (REG)'!H202</f>
        <v>0</v>
      </c>
      <c r="E50" s="21">
        <f t="shared" si="0"/>
        <v>236251000</v>
      </c>
      <c r="F50" s="25">
        <f>+'CY-CHD''S (ALL FUNDS)'!F427</f>
        <v>0</v>
      </c>
      <c r="G50" s="25">
        <f>+'CY-CHD''S (ALL FUNDS)'!G427</f>
        <v>0</v>
      </c>
      <c r="H50" s="25">
        <f>+'CY-CHD''S (ALL FUNDS)'!H427</f>
        <v>0</v>
      </c>
      <c r="I50" s="21">
        <f t="shared" si="1"/>
        <v>0</v>
      </c>
      <c r="J50" s="25">
        <f>+'CY-CHD''S (ALL FUNDS)'!F435</f>
        <v>11285002</v>
      </c>
      <c r="K50" s="25">
        <f>+'CY-CHD''S (ALL FUNDS)'!G435</f>
        <v>4000000</v>
      </c>
      <c r="L50" s="25">
        <f>+'CY-CHD''S (ALL FUNDS)'!H435</f>
        <v>0</v>
      </c>
      <c r="M50" s="21">
        <f t="shared" si="2"/>
        <v>15285002</v>
      </c>
      <c r="N50" s="25">
        <f>+'CY-CHD''S (ALL FUNDS)'!J427</f>
        <v>0</v>
      </c>
      <c r="O50" s="25">
        <f>+'CY-CHD''S (ALL FUNDS)'!K427</f>
        <v>0</v>
      </c>
      <c r="P50" s="25">
        <f>+'CY-CHD''S (ALL FUNDS)'!L427</f>
        <v>0</v>
      </c>
      <c r="Q50" s="21">
        <f t="shared" si="3"/>
        <v>0</v>
      </c>
      <c r="R50" s="25">
        <f>+'CY-CHD''S (ALL FUNDS)'!J435</f>
        <v>11284998.58</v>
      </c>
      <c r="S50" s="25">
        <f>+'CY-CHD''S (ALL FUNDS)'!K435</f>
        <v>2887564.62</v>
      </c>
      <c r="T50" s="25">
        <f>+'CY-CHD''S (ALL FUNDS)'!L435</f>
        <v>0</v>
      </c>
      <c r="U50" s="21">
        <f t="shared" si="4"/>
        <v>14172563.199999999</v>
      </c>
      <c r="V50" s="21">
        <f t="shared" si="30"/>
        <v>11284998.58</v>
      </c>
      <c r="W50" s="21">
        <f t="shared" si="30"/>
        <v>2887564.62</v>
      </c>
      <c r="X50" s="21">
        <f t="shared" si="30"/>
        <v>0</v>
      </c>
      <c r="Y50" s="21">
        <f t="shared" si="6"/>
        <v>14172563.199999999</v>
      </c>
      <c r="Z50" s="21">
        <f t="shared" si="31"/>
        <v>3.4199999999254942</v>
      </c>
      <c r="AA50" s="21">
        <f t="shared" si="31"/>
        <v>1112435.3799999999</v>
      </c>
      <c r="AB50" s="21">
        <f t="shared" si="31"/>
        <v>0</v>
      </c>
      <c r="AC50" s="21">
        <f t="shared" si="8"/>
        <v>1112438.7999999998</v>
      </c>
      <c r="AD50" s="26">
        <f t="shared" si="32"/>
        <v>0</v>
      </c>
      <c r="AE50" s="26">
        <f t="shared" si="32"/>
        <v>0</v>
      </c>
      <c r="AF50" s="26" t="str">
        <f t="shared" si="32"/>
        <v xml:space="preserve"> </v>
      </c>
      <c r="AG50" s="26">
        <f t="shared" si="32"/>
        <v>0</v>
      </c>
      <c r="AH50" s="21">
        <f t="shared" si="33"/>
        <v>11285002</v>
      </c>
      <c r="AI50" s="21">
        <f t="shared" si="33"/>
        <v>4000000</v>
      </c>
      <c r="AJ50" s="21">
        <f t="shared" si="33"/>
        <v>0</v>
      </c>
      <c r="AK50" s="21">
        <f t="shared" si="11"/>
        <v>15285002</v>
      </c>
      <c r="AL50" s="21">
        <f t="shared" ref="AL50:AN52" si="55">+B50-F50</f>
        <v>161284000</v>
      </c>
      <c r="AM50" s="21">
        <f t="shared" si="55"/>
        <v>74967000</v>
      </c>
      <c r="AN50" s="21">
        <f t="shared" si="55"/>
        <v>0</v>
      </c>
      <c r="AO50" s="21">
        <f t="shared" si="12"/>
        <v>236251000</v>
      </c>
    </row>
    <row r="51" spans="1:41" ht="15" customHeight="1">
      <c r="A51" s="16" t="s">
        <v>151</v>
      </c>
      <c r="B51" s="21">
        <f>+'CY-FUR (REG)'!F203</f>
        <v>93982000</v>
      </c>
      <c r="C51" s="21">
        <f>+'CY-FUR (REG)'!G203</f>
        <v>40201000</v>
      </c>
      <c r="D51" s="21">
        <f>+'CY-FUR (REG)'!H203</f>
        <v>0</v>
      </c>
      <c r="E51" s="21">
        <f t="shared" si="0"/>
        <v>134183000</v>
      </c>
      <c r="F51" s="25">
        <f>+'CY-CHD''S (ALL FUNDS)'!F439</f>
        <v>0</v>
      </c>
      <c r="G51" s="25">
        <f>+'CY-CHD''S (ALL FUNDS)'!G439</f>
        <v>0</v>
      </c>
      <c r="H51" s="25">
        <f>+'CY-CHD''S (ALL FUNDS)'!H439</f>
        <v>0</v>
      </c>
      <c r="I51" s="21">
        <f t="shared" si="1"/>
        <v>0</v>
      </c>
      <c r="J51" s="25">
        <f>+'CY-CHD''S (ALL FUNDS)'!F447</f>
        <v>368064885</v>
      </c>
      <c r="K51" s="25">
        <f>+'CY-CHD''S (ALL FUNDS)'!G447</f>
        <v>379528452</v>
      </c>
      <c r="L51" s="25">
        <f>+'CY-CHD''S (ALL FUNDS)'!H447</f>
        <v>293483900</v>
      </c>
      <c r="M51" s="21">
        <f t="shared" si="2"/>
        <v>1041077237</v>
      </c>
      <c r="N51" s="25">
        <f>+'CY-CHD''S (ALL FUNDS)'!J439</f>
        <v>0</v>
      </c>
      <c r="O51" s="25">
        <f>+'CY-CHD''S (ALL FUNDS)'!K439</f>
        <v>0</v>
      </c>
      <c r="P51" s="25">
        <f>+'CY-CHD''S (ALL FUNDS)'!L439</f>
        <v>0</v>
      </c>
      <c r="Q51" s="21">
        <f t="shared" si="3"/>
        <v>0</v>
      </c>
      <c r="R51" s="25">
        <f>+'CY-CHD''S (ALL FUNDS)'!J447</f>
        <v>368064885</v>
      </c>
      <c r="S51" s="25">
        <f>+'CY-CHD''S (ALL FUNDS)'!K447</f>
        <v>324181101.81</v>
      </c>
      <c r="T51" s="25">
        <f>+'CY-CHD''S (ALL FUNDS)'!L447</f>
        <v>165432820.87</v>
      </c>
      <c r="U51" s="21">
        <f t="shared" si="4"/>
        <v>857678807.67999995</v>
      </c>
      <c r="V51" s="21">
        <f t="shared" si="30"/>
        <v>368064885</v>
      </c>
      <c r="W51" s="21">
        <f t="shared" si="30"/>
        <v>324181101.81</v>
      </c>
      <c r="X51" s="21">
        <f t="shared" si="30"/>
        <v>165432820.87</v>
      </c>
      <c r="Y51" s="21">
        <f t="shared" si="6"/>
        <v>857678807.67999995</v>
      </c>
      <c r="Z51" s="21">
        <f t="shared" si="31"/>
        <v>0</v>
      </c>
      <c r="AA51" s="21">
        <f t="shared" si="31"/>
        <v>55347350.189999998</v>
      </c>
      <c r="AB51" s="21">
        <f t="shared" si="31"/>
        <v>128051079.13</v>
      </c>
      <c r="AC51" s="21">
        <f t="shared" si="8"/>
        <v>183398429.31999999</v>
      </c>
      <c r="AD51" s="26">
        <f t="shared" si="32"/>
        <v>0</v>
      </c>
      <c r="AE51" s="26">
        <f t="shared" si="32"/>
        <v>0</v>
      </c>
      <c r="AF51" s="26">
        <f t="shared" si="32"/>
        <v>0</v>
      </c>
      <c r="AG51" s="26">
        <f t="shared" si="32"/>
        <v>0</v>
      </c>
      <c r="AH51" s="21">
        <f t="shared" si="33"/>
        <v>368064885</v>
      </c>
      <c r="AI51" s="21">
        <f t="shared" si="33"/>
        <v>379528452</v>
      </c>
      <c r="AJ51" s="21">
        <f t="shared" si="33"/>
        <v>293483900</v>
      </c>
      <c r="AK51" s="21">
        <f t="shared" si="11"/>
        <v>1041077237</v>
      </c>
      <c r="AL51" s="21">
        <f t="shared" si="55"/>
        <v>93982000</v>
      </c>
      <c r="AM51" s="21">
        <f t="shared" si="55"/>
        <v>40201000</v>
      </c>
      <c r="AN51" s="21">
        <f t="shared" si="55"/>
        <v>0</v>
      </c>
      <c r="AO51" s="21">
        <f t="shared" si="12"/>
        <v>134183000</v>
      </c>
    </row>
    <row r="52" spans="1:41" ht="15" customHeight="1">
      <c r="A52" s="18" t="s">
        <v>152</v>
      </c>
      <c r="B52" s="21">
        <f>+'CY-FUR (REG)'!F204</f>
        <v>19207000</v>
      </c>
      <c r="C52" s="21">
        <f>+'CY-FUR (REG)'!G204</f>
        <v>11364000</v>
      </c>
      <c r="D52" s="21">
        <f>+'CY-FUR (REG)'!H204</f>
        <v>0</v>
      </c>
      <c r="E52" s="21">
        <f t="shared" si="0"/>
        <v>30571000</v>
      </c>
      <c r="F52" s="25">
        <f>+'CY-CHD''S (ALL FUNDS)'!F451</f>
        <v>0</v>
      </c>
      <c r="G52" s="25">
        <f>+'CY-CHD''S (ALL FUNDS)'!G451</f>
        <v>7666370</v>
      </c>
      <c r="H52" s="25">
        <f>+'CY-CHD''S (ALL FUNDS)'!H451</f>
        <v>0</v>
      </c>
      <c r="I52" s="21">
        <f t="shared" si="1"/>
        <v>7666370</v>
      </c>
      <c r="J52" s="25">
        <f>+'CY-CHD''S (ALL FUNDS)'!F459</f>
        <v>0</v>
      </c>
      <c r="K52" s="25">
        <f>+'CY-CHD''S (ALL FUNDS)'!G459</f>
        <v>0</v>
      </c>
      <c r="L52" s="25">
        <f>+'CY-CHD''S (ALL FUNDS)'!H459</f>
        <v>0</v>
      </c>
      <c r="M52" s="21">
        <f t="shared" si="2"/>
        <v>0</v>
      </c>
      <c r="N52" s="25">
        <f>+'CY-CHD''S (ALL FUNDS)'!J451</f>
        <v>0</v>
      </c>
      <c r="O52" s="25">
        <f>+'CY-CHD''S (ALL FUNDS)'!K451</f>
        <v>7666211.2699999996</v>
      </c>
      <c r="P52" s="25">
        <f>+'CY-CHD''S (ALL FUNDS)'!L451</f>
        <v>0</v>
      </c>
      <c r="Q52" s="21">
        <f t="shared" si="3"/>
        <v>7666211.2699999996</v>
      </c>
      <c r="R52" s="25">
        <f>+'CY-CHD''S (ALL FUNDS)'!J459</f>
        <v>0</v>
      </c>
      <c r="S52" s="25">
        <f>+'CY-CHD''S (ALL FUNDS)'!K459</f>
        <v>0</v>
      </c>
      <c r="T52" s="25">
        <f>+'CY-CHD''S (ALL FUNDS)'!L459</f>
        <v>0</v>
      </c>
      <c r="U52" s="21">
        <f t="shared" si="4"/>
        <v>0</v>
      </c>
      <c r="V52" s="21">
        <f t="shared" si="30"/>
        <v>0</v>
      </c>
      <c r="W52" s="21">
        <f t="shared" si="30"/>
        <v>7666211.2699999996</v>
      </c>
      <c r="X52" s="21">
        <f t="shared" si="30"/>
        <v>0</v>
      </c>
      <c r="Y52" s="21">
        <f t="shared" si="6"/>
        <v>7666211.2699999996</v>
      </c>
      <c r="Z52" s="21">
        <f t="shared" si="31"/>
        <v>0</v>
      </c>
      <c r="AA52" s="21">
        <f t="shared" si="31"/>
        <v>158.73000000044703</v>
      </c>
      <c r="AB52" s="21">
        <f t="shared" si="31"/>
        <v>0</v>
      </c>
      <c r="AC52" s="21">
        <f t="shared" si="8"/>
        <v>158.73000000044703</v>
      </c>
      <c r="AD52" s="26" t="str">
        <f t="shared" si="32"/>
        <v xml:space="preserve"> </v>
      </c>
      <c r="AE52" s="26">
        <f t="shared" si="32"/>
        <v>0.99997929528577401</v>
      </c>
      <c r="AF52" s="26" t="str">
        <f t="shared" si="32"/>
        <v xml:space="preserve"> </v>
      </c>
      <c r="AG52" s="26">
        <f t="shared" si="32"/>
        <v>0.99997929528577401</v>
      </c>
      <c r="AH52" s="21">
        <f t="shared" si="33"/>
        <v>0</v>
      </c>
      <c r="AI52" s="21">
        <f t="shared" si="33"/>
        <v>7666370</v>
      </c>
      <c r="AJ52" s="21">
        <f t="shared" si="33"/>
        <v>0</v>
      </c>
      <c r="AK52" s="21">
        <f t="shared" si="11"/>
        <v>7666370</v>
      </c>
      <c r="AL52" s="21">
        <f t="shared" si="55"/>
        <v>19207000</v>
      </c>
      <c r="AM52" s="21">
        <f t="shared" si="55"/>
        <v>3697630</v>
      </c>
      <c r="AN52" s="21">
        <f t="shared" si="55"/>
        <v>0</v>
      </c>
      <c r="AO52" s="21">
        <f t="shared" si="12"/>
        <v>22904630</v>
      </c>
    </row>
    <row r="53" spans="1:41" ht="15" customHeight="1">
      <c r="A53" s="11"/>
      <c r="B53" s="21"/>
      <c r="C53" s="21"/>
      <c r="D53" s="21"/>
      <c r="E53" s="21"/>
      <c r="F53" s="25"/>
      <c r="G53" s="25"/>
      <c r="H53" s="25"/>
      <c r="I53" s="21"/>
      <c r="J53" s="25"/>
      <c r="K53" s="25"/>
      <c r="L53" s="25"/>
      <c r="M53" s="21"/>
      <c r="N53" s="25"/>
      <c r="O53" s="25"/>
      <c r="P53" s="25"/>
      <c r="Q53" s="21"/>
      <c r="R53" s="25"/>
      <c r="S53" s="25"/>
      <c r="T53" s="25"/>
      <c r="U53" s="21"/>
      <c r="V53" s="21"/>
      <c r="W53" s="21"/>
      <c r="X53" s="21"/>
      <c r="Y53" s="21"/>
      <c r="Z53" s="21"/>
      <c r="AA53" s="21"/>
      <c r="AB53" s="21"/>
      <c r="AC53" s="21"/>
      <c r="AD53" s="26"/>
      <c r="AE53" s="26"/>
      <c r="AF53" s="26"/>
      <c r="AG53" s="26"/>
      <c r="AH53" s="21"/>
      <c r="AI53" s="21"/>
      <c r="AJ53" s="21"/>
      <c r="AK53" s="21"/>
      <c r="AL53" s="21"/>
      <c r="AM53" s="21"/>
      <c r="AN53" s="21"/>
      <c r="AO53" s="21"/>
    </row>
    <row r="54" spans="1:41" ht="15" customHeight="1">
      <c r="A54" s="17" t="s">
        <v>153</v>
      </c>
      <c r="B54" s="21">
        <f t="shared" ref="B54:AC54" si="56">SUM(B55:B58)</f>
        <v>272843000</v>
      </c>
      <c r="C54" s="21">
        <f t="shared" si="56"/>
        <v>116259000</v>
      </c>
      <c r="D54" s="21">
        <f t="shared" si="56"/>
        <v>0</v>
      </c>
      <c r="E54" s="21">
        <f t="shared" si="56"/>
        <v>389102000</v>
      </c>
      <c r="F54" s="21">
        <f t="shared" ref="F54:H54" si="57">SUM(F55:F58)</f>
        <v>1210983</v>
      </c>
      <c r="G54" s="21">
        <f t="shared" si="57"/>
        <v>170603461</v>
      </c>
      <c r="H54" s="21">
        <f t="shared" si="57"/>
        <v>172146697</v>
      </c>
      <c r="I54" s="21">
        <f t="shared" si="56"/>
        <v>343961141</v>
      </c>
      <c r="J54" s="21">
        <f t="shared" ref="J54:L54" si="58">SUM(J55:J58)</f>
        <v>132856593</v>
      </c>
      <c r="K54" s="21">
        <f t="shared" si="58"/>
        <v>69745000</v>
      </c>
      <c r="L54" s="21">
        <f t="shared" si="58"/>
        <v>83400000</v>
      </c>
      <c r="M54" s="21">
        <f t="shared" si="56"/>
        <v>286001593</v>
      </c>
      <c r="N54" s="21">
        <f t="shared" si="56"/>
        <v>1210983</v>
      </c>
      <c r="O54" s="21">
        <f t="shared" si="56"/>
        <v>88830053.980000004</v>
      </c>
      <c r="P54" s="21">
        <f t="shared" si="56"/>
        <v>85465795.680000007</v>
      </c>
      <c r="Q54" s="21">
        <f t="shared" si="56"/>
        <v>175506832.66000003</v>
      </c>
      <c r="R54" s="21">
        <f t="shared" si="56"/>
        <v>132156341.94</v>
      </c>
      <c r="S54" s="21">
        <f t="shared" si="56"/>
        <v>57720831.530000001</v>
      </c>
      <c r="T54" s="21">
        <f t="shared" si="56"/>
        <v>78755598.5</v>
      </c>
      <c r="U54" s="21">
        <f t="shared" si="56"/>
        <v>268632771.96999997</v>
      </c>
      <c r="V54" s="21">
        <f t="shared" si="56"/>
        <v>133367324.94</v>
      </c>
      <c r="W54" s="21">
        <f t="shared" si="56"/>
        <v>146550885.50999999</v>
      </c>
      <c r="X54" s="21">
        <f t="shared" si="56"/>
        <v>164221394.18000001</v>
      </c>
      <c r="Y54" s="21">
        <f t="shared" si="56"/>
        <v>444139604.63</v>
      </c>
      <c r="Z54" s="21">
        <f t="shared" si="56"/>
        <v>700251.05999999866</v>
      </c>
      <c r="AA54" s="21">
        <f t="shared" si="56"/>
        <v>93797575.489999995</v>
      </c>
      <c r="AB54" s="21">
        <f t="shared" si="56"/>
        <v>91325302.819999993</v>
      </c>
      <c r="AC54" s="21">
        <f t="shared" si="56"/>
        <v>185823129.36999997</v>
      </c>
      <c r="AD54" s="26">
        <f t="shared" si="32"/>
        <v>9.0326314246182843E-3</v>
      </c>
      <c r="AE54" s="26">
        <f t="shared" si="32"/>
        <v>0.36958861151184991</v>
      </c>
      <c r="AF54" s="26">
        <f t="shared" si="32"/>
        <v>0.33444296750194352</v>
      </c>
      <c r="AG54" s="26">
        <f t="shared" si="32"/>
        <v>0.27859875384311228</v>
      </c>
      <c r="AH54" s="21">
        <f t="shared" ref="AH54:AO54" si="59">SUM(AH55:AH58)</f>
        <v>134067576</v>
      </c>
      <c r="AI54" s="21">
        <f t="shared" si="59"/>
        <v>240348461</v>
      </c>
      <c r="AJ54" s="21">
        <f t="shared" si="59"/>
        <v>255546697</v>
      </c>
      <c r="AK54" s="21">
        <f t="shared" si="59"/>
        <v>629962734</v>
      </c>
      <c r="AL54" s="21">
        <f t="shared" si="59"/>
        <v>271632017</v>
      </c>
      <c r="AM54" s="21">
        <f t="shared" si="59"/>
        <v>-54344461</v>
      </c>
      <c r="AN54" s="21">
        <f t="shared" si="59"/>
        <v>-172146697</v>
      </c>
      <c r="AO54" s="21">
        <f t="shared" si="59"/>
        <v>45140859</v>
      </c>
    </row>
    <row r="55" spans="1:41" ht="15" customHeight="1">
      <c r="A55" s="16" t="s">
        <v>154</v>
      </c>
      <c r="B55" s="21">
        <f>+'CY-FUR (REG)'!F211</f>
        <v>141308000</v>
      </c>
      <c r="C55" s="21">
        <f>+'CY-FUR (REG)'!G211</f>
        <v>54699000</v>
      </c>
      <c r="D55" s="21">
        <f>+'CY-FUR (REG)'!H211</f>
        <v>0</v>
      </c>
      <c r="E55" s="21">
        <f t="shared" si="0"/>
        <v>196007000</v>
      </c>
      <c r="F55" s="25">
        <f>+'CY-CHD''S (ALL FUNDS)'!F481</f>
        <v>0</v>
      </c>
      <c r="G55" s="25">
        <f>+'CY-CHD''S (ALL FUNDS)'!G481</f>
        <v>0</v>
      </c>
      <c r="H55" s="25">
        <f>+'CY-CHD''S (ALL FUNDS)'!H481</f>
        <v>0</v>
      </c>
      <c r="I55" s="21">
        <f t="shared" si="1"/>
        <v>0</v>
      </c>
      <c r="J55" s="25">
        <f>+'CY-CHD''S (ALL FUNDS)'!F489</f>
        <v>128421593</v>
      </c>
      <c r="K55" s="25">
        <f>+'CY-CHD''S (ALL FUNDS)'!G489</f>
        <v>58765000</v>
      </c>
      <c r="L55" s="25">
        <f>+'CY-CHD''S (ALL FUNDS)'!H489</f>
        <v>200000</v>
      </c>
      <c r="M55" s="21">
        <f t="shared" si="2"/>
        <v>187386593</v>
      </c>
      <c r="N55" s="25">
        <f>+'CY-CHD''S (ALL FUNDS)'!J481</f>
        <v>0</v>
      </c>
      <c r="O55" s="25">
        <f>+'CY-CHD''S (ALL FUNDS)'!K481</f>
        <v>0</v>
      </c>
      <c r="P55" s="25">
        <f>+'CY-CHD''S (ALL FUNDS)'!L481</f>
        <v>0</v>
      </c>
      <c r="Q55" s="21">
        <f t="shared" si="3"/>
        <v>0</v>
      </c>
      <c r="R55" s="25">
        <f>+'CY-CHD''S (ALL FUNDS)'!J489</f>
        <v>127838106.67</v>
      </c>
      <c r="S55" s="25">
        <f>+'CY-CHD''S (ALL FUNDS)'!K489</f>
        <v>50609754.390000001</v>
      </c>
      <c r="T55" s="25">
        <f>+'CY-CHD''S (ALL FUNDS)'!L489</f>
        <v>200000</v>
      </c>
      <c r="U55" s="21">
        <f t="shared" si="4"/>
        <v>178647861.06</v>
      </c>
      <c r="V55" s="21">
        <f t="shared" si="30"/>
        <v>127838106.67</v>
      </c>
      <c r="W55" s="21">
        <f t="shared" si="30"/>
        <v>50609754.390000001</v>
      </c>
      <c r="X55" s="21">
        <f t="shared" si="30"/>
        <v>200000</v>
      </c>
      <c r="Y55" s="21">
        <f t="shared" si="6"/>
        <v>178647861.06</v>
      </c>
      <c r="Z55" s="21">
        <f t="shared" si="31"/>
        <v>583486.32999999821</v>
      </c>
      <c r="AA55" s="21">
        <f t="shared" si="31"/>
        <v>8155245.6099999994</v>
      </c>
      <c r="AB55" s="21">
        <f t="shared" si="31"/>
        <v>0</v>
      </c>
      <c r="AC55" s="21">
        <f t="shared" si="8"/>
        <v>8738731.9399999976</v>
      </c>
      <c r="AD55" s="26">
        <f t="shared" si="32"/>
        <v>0</v>
      </c>
      <c r="AE55" s="26">
        <f t="shared" si="32"/>
        <v>0</v>
      </c>
      <c r="AF55" s="26">
        <f t="shared" si="32"/>
        <v>0</v>
      </c>
      <c r="AG55" s="26">
        <f t="shared" si="32"/>
        <v>0</v>
      </c>
      <c r="AH55" s="21">
        <f t="shared" si="33"/>
        <v>128421593</v>
      </c>
      <c r="AI55" s="21">
        <f t="shared" si="33"/>
        <v>58765000</v>
      </c>
      <c r="AJ55" s="21">
        <f t="shared" si="33"/>
        <v>200000</v>
      </c>
      <c r="AK55" s="21">
        <f t="shared" si="11"/>
        <v>187386593</v>
      </c>
      <c r="AL55" s="21">
        <f t="shared" ref="AL55:AN58" si="60">+B55-F55</f>
        <v>141308000</v>
      </c>
      <c r="AM55" s="21">
        <f t="shared" si="60"/>
        <v>54699000</v>
      </c>
      <c r="AN55" s="21">
        <f t="shared" si="60"/>
        <v>0</v>
      </c>
      <c r="AO55" s="21">
        <f t="shared" si="12"/>
        <v>196007000</v>
      </c>
    </row>
    <row r="56" spans="1:41" ht="15" customHeight="1">
      <c r="A56" s="16" t="s">
        <v>155</v>
      </c>
      <c r="B56" s="21">
        <f>+'CY-FUR (REG)'!F212</f>
        <v>111314000</v>
      </c>
      <c r="C56" s="21">
        <f>+'CY-FUR (REG)'!G212</f>
        <v>40268000</v>
      </c>
      <c r="D56" s="21">
        <f>+'CY-FUR (REG)'!H212</f>
        <v>0</v>
      </c>
      <c r="E56" s="21">
        <f t="shared" si="0"/>
        <v>151582000</v>
      </c>
      <c r="F56" s="25">
        <f>+'CY-CHD''S (ALL FUNDS)'!F517</f>
        <v>1210983</v>
      </c>
      <c r="G56" s="25">
        <f>+'CY-CHD''S (ALL FUNDS)'!G517</f>
        <v>0</v>
      </c>
      <c r="H56" s="25">
        <f>+'CY-CHD''S (ALL FUNDS)'!H517</f>
        <v>0</v>
      </c>
      <c r="I56" s="21">
        <f t="shared" si="1"/>
        <v>1210983</v>
      </c>
      <c r="J56" s="25">
        <f>+'CY-CHD''S (ALL FUNDS)'!F525</f>
        <v>0</v>
      </c>
      <c r="K56" s="25">
        <f>+'CY-CHD''S (ALL FUNDS)'!G525</f>
        <v>2930000</v>
      </c>
      <c r="L56" s="25">
        <f>+'CY-CHD''S (ALL FUNDS)'!H525</f>
        <v>83000000</v>
      </c>
      <c r="M56" s="21">
        <f t="shared" si="2"/>
        <v>85930000</v>
      </c>
      <c r="N56" s="25">
        <f>+'CY-CHD''S (ALL FUNDS)'!J517</f>
        <v>1210983</v>
      </c>
      <c r="O56" s="25">
        <f>+'CY-CHD''S (ALL FUNDS)'!K517</f>
        <v>0</v>
      </c>
      <c r="P56" s="25">
        <f>+'CY-CHD''S (ALL FUNDS)'!L517</f>
        <v>0</v>
      </c>
      <c r="Q56" s="21">
        <f t="shared" si="3"/>
        <v>1210983</v>
      </c>
      <c r="R56" s="25">
        <f>+'CY-CHD''S (ALL FUNDS)'!J525</f>
        <v>0</v>
      </c>
      <c r="S56" s="25">
        <f>+'CY-CHD''S (ALL FUNDS)'!K525</f>
        <v>2412976.44</v>
      </c>
      <c r="T56" s="25">
        <f>+'CY-CHD''S (ALL FUNDS)'!L525</f>
        <v>78355598.5</v>
      </c>
      <c r="U56" s="21">
        <f t="shared" si="4"/>
        <v>80768574.939999998</v>
      </c>
      <c r="V56" s="21">
        <f t="shared" si="30"/>
        <v>1210983</v>
      </c>
      <c r="W56" s="21">
        <f t="shared" si="30"/>
        <v>2412976.44</v>
      </c>
      <c r="X56" s="21">
        <f t="shared" si="30"/>
        <v>78355598.5</v>
      </c>
      <c r="Y56" s="21">
        <f t="shared" si="6"/>
        <v>81979557.939999998</v>
      </c>
      <c r="Z56" s="21">
        <f t="shared" si="31"/>
        <v>0</v>
      </c>
      <c r="AA56" s="21">
        <f t="shared" si="31"/>
        <v>517023.56000000006</v>
      </c>
      <c r="AB56" s="21">
        <f t="shared" si="31"/>
        <v>4644401.5</v>
      </c>
      <c r="AC56" s="21">
        <f t="shared" si="8"/>
        <v>5161425.0600000005</v>
      </c>
      <c r="AD56" s="26">
        <f t="shared" si="32"/>
        <v>1</v>
      </c>
      <c r="AE56" s="26">
        <f t="shared" si="32"/>
        <v>0</v>
      </c>
      <c r="AF56" s="26">
        <f t="shared" si="32"/>
        <v>0</v>
      </c>
      <c r="AG56" s="26">
        <f t="shared" si="32"/>
        <v>1.3896825102374619E-2</v>
      </c>
      <c r="AH56" s="21">
        <f t="shared" si="33"/>
        <v>1210983</v>
      </c>
      <c r="AI56" s="21">
        <f t="shared" si="33"/>
        <v>2930000</v>
      </c>
      <c r="AJ56" s="21">
        <f t="shared" si="33"/>
        <v>83000000</v>
      </c>
      <c r="AK56" s="21">
        <f t="shared" si="11"/>
        <v>87140983</v>
      </c>
      <c r="AL56" s="21">
        <f t="shared" si="60"/>
        <v>110103017</v>
      </c>
      <c r="AM56" s="21">
        <f t="shared" si="60"/>
        <v>40268000</v>
      </c>
      <c r="AN56" s="21">
        <f t="shared" si="60"/>
        <v>0</v>
      </c>
      <c r="AO56" s="21">
        <f t="shared" si="12"/>
        <v>150371017</v>
      </c>
    </row>
    <row r="57" spans="1:41" ht="15" customHeight="1">
      <c r="A57" s="18" t="s">
        <v>156</v>
      </c>
      <c r="B57" s="21">
        <f>+'CY-FUR (REG)'!F213</f>
        <v>12731000</v>
      </c>
      <c r="C57" s="21">
        <f>+'CY-FUR (REG)'!G213</f>
        <v>10360000</v>
      </c>
      <c r="D57" s="21">
        <f>+'CY-FUR (REG)'!H213</f>
        <v>0</v>
      </c>
      <c r="E57" s="21">
        <f t="shared" si="0"/>
        <v>23091000</v>
      </c>
      <c r="F57" s="25">
        <f>+'CY-CHD''S (ALL FUNDS)'!F493</f>
        <v>0</v>
      </c>
      <c r="G57" s="25">
        <f>+'CY-CHD''S (ALL FUNDS)'!G493</f>
        <v>170603461</v>
      </c>
      <c r="H57" s="25">
        <f>+'CY-CHD''S (ALL FUNDS)'!H493</f>
        <v>172146697</v>
      </c>
      <c r="I57" s="21">
        <f t="shared" si="1"/>
        <v>342750158</v>
      </c>
      <c r="J57" s="25">
        <f>+'CY-CHD''S (ALL FUNDS)'!F501</f>
        <v>0</v>
      </c>
      <c r="K57" s="25">
        <f>+'CY-CHD''S (ALL FUNDS)'!G501</f>
        <v>8050000</v>
      </c>
      <c r="L57" s="25">
        <f>+'CY-CHD''S (ALL FUNDS)'!H501</f>
        <v>200000</v>
      </c>
      <c r="M57" s="21">
        <f t="shared" si="2"/>
        <v>8250000</v>
      </c>
      <c r="N57" s="25">
        <f>+'CY-CHD''S (ALL FUNDS)'!J493</f>
        <v>0</v>
      </c>
      <c r="O57" s="25">
        <f>+'CY-CHD''S (ALL FUNDS)'!K493</f>
        <v>88830053.980000004</v>
      </c>
      <c r="P57" s="25">
        <f>+'CY-CHD''S (ALL FUNDS)'!L493</f>
        <v>85465795.680000007</v>
      </c>
      <c r="Q57" s="21">
        <f t="shared" si="3"/>
        <v>174295849.66000003</v>
      </c>
      <c r="R57" s="25">
        <f>+'CY-CHD''S (ALL FUNDS)'!J501</f>
        <v>0</v>
      </c>
      <c r="S57" s="25">
        <f>+'CY-CHD''S (ALL FUNDS)'!K501</f>
        <v>4698100.7</v>
      </c>
      <c r="T57" s="25">
        <f>+'CY-CHD''S (ALL FUNDS)'!L501</f>
        <v>200000</v>
      </c>
      <c r="U57" s="21">
        <f t="shared" si="4"/>
        <v>4898100.7</v>
      </c>
      <c r="V57" s="21">
        <f t="shared" si="30"/>
        <v>0</v>
      </c>
      <c r="W57" s="21">
        <f t="shared" si="30"/>
        <v>93528154.680000007</v>
      </c>
      <c r="X57" s="21">
        <f t="shared" si="30"/>
        <v>85665795.680000007</v>
      </c>
      <c r="Y57" s="21">
        <f t="shared" si="6"/>
        <v>179193950.36000001</v>
      </c>
      <c r="Z57" s="21">
        <f t="shared" si="31"/>
        <v>0</v>
      </c>
      <c r="AA57" s="21">
        <f t="shared" si="31"/>
        <v>85125306.319999993</v>
      </c>
      <c r="AB57" s="21">
        <f t="shared" si="31"/>
        <v>86680901.319999993</v>
      </c>
      <c r="AC57" s="21">
        <f t="shared" si="8"/>
        <v>171806207.63999999</v>
      </c>
      <c r="AD57" s="26" t="str">
        <f t="shared" si="32"/>
        <v xml:space="preserve"> </v>
      </c>
      <c r="AE57" s="26">
        <f t="shared" si="32"/>
        <v>0.49721988862001393</v>
      </c>
      <c r="AF57" s="26">
        <f t="shared" si="32"/>
        <v>0.49589459599565178</v>
      </c>
      <c r="AG57" s="26">
        <f t="shared" si="32"/>
        <v>0.49656914872385904</v>
      </c>
      <c r="AH57" s="21">
        <f t="shared" si="33"/>
        <v>0</v>
      </c>
      <c r="AI57" s="21">
        <f t="shared" si="33"/>
        <v>178653461</v>
      </c>
      <c r="AJ57" s="21">
        <f t="shared" si="33"/>
        <v>172346697</v>
      </c>
      <c r="AK57" s="21">
        <f t="shared" si="11"/>
        <v>351000158</v>
      </c>
      <c r="AL57" s="21">
        <f t="shared" si="60"/>
        <v>12731000</v>
      </c>
      <c r="AM57" s="21">
        <f t="shared" si="60"/>
        <v>-160243461</v>
      </c>
      <c r="AN57" s="21">
        <f t="shared" si="60"/>
        <v>-172146697</v>
      </c>
      <c r="AO57" s="21">
        <f t="shared" si="12"/>
        <v>-319659158</v>
      </c>
    </row>
    <row r="58" spans="1:41" ht="15" customHeight="1">
      <c r="A58" s="16" t="s">
        <v>157</v>
      </c>
      <c r="B58" s="21">
        <f>+'CY-FUR (REG)'!F214</f>
        <v>7490000</v>
      </c>
      <c r="C58" s="21">
        <f>+'CY-FUR (REG)'!G214</f>
        <v>10932000</v>
      </c>
      <c r="D58" s="21">
        <f>+'CY-FUR (REG)'!H214</f>
        <v>0</v>
      </c>
      <c r="E58" s="21">
        <f t="shared" si="0"/>
        <v>18422000</v>
      </c>
      <c r="F58" s="25">
        <f>+'CY-CHD''S (ALL FUNDS)'!F505</f>
        <v>0</v>
      </c>
      <c r="G58" s="25">
        <f>+'CY-CHD''S (ALL FUNDS)'!G505</f>
        <v>0</v>
      </c>
      <c r="H58" s="25">
        <f>+'CY-CHD''S (ALL FUNDS)'!H505</f>
        <v>0</v>
      </c>
      <c r="I58" s="21">
        <f t="shared" si="1"/>
        <v>0</v>
      </c>
      <c r="J58" s="25">
        <f>+'CY-CHD''S (ALL FUNDS)'!F513</f>
        <v>4435000</v>
      </c>
      <c r="K58" s="25">
        <f>+'CY-CHD''S (ALL FUNDS)'!G513</f>
        <v>0</v>
      </c>
      <c r="L58" s="25">
        <f>+'CY-CHD''S (ALL FUNDS)'!H513</f>
        <v>0</v>
      </c>
      <c r="M58" s="21">
        <f t="shared" si="2"/>
        <v>4435000</v>
      </c>
      <c r="N58" s="25">
        <f>+'CY-CHD''S (ALL FUNDS)'!J505</f>
        <v>0</v>
      </c>
      <c r="O58" s="25">
        <f>+'CY-CHD''S (ALL FUNDS)'!K505</f>
        <v>0</v>
      </c>
      <c r="P58" s="25">
        <f>+'CY-CHD''S (ALL FUNDS)'!L505</f>
        <v>0</v>
      </c>
      <c r="Q58" s="21">
        <f t="shared" si="3"/>
        <v>0</v>
      </c>
      <c r="R58" s="25">
        <f>+'CY-CHD''S (ALL FUNDS)'!J513</f>
        <v>4318235.2699999996</v>
      </c>
      <c r="S58" s="25">
        <f>+'CY-CHD''S (ALL FUNDS)'!K513</f>
        <v>0</v>
      </c>
      <c r="T58" s="25">
        <f>+'CY-CHD''S (ALL FUNDS)'!L513</f>
        <v>0</v>
      </c>
      <c r="U58" s="21">
        <f t="shared" si="4"/>
        <v>4318235.2699999996</v>
      </c>
      <c r="V58" s="21">
        <f t="shared" si="30"/>
        <v>4318235.2699999996</v>
      </c>
      <c r="W58" s="21">
        <f t="shared" si="30"/>
        <v>0</v>
      </c>
      <c r="X58" s="21">
        <f t="shared" si="30"/>
        <v>0</v>
      </c>
      <c r="Y58" s="21">
        <f t="shared" si="6"/>
        <v>4318235.2699999996</v>
      </c>
      <c r="Z58" s="21">
        <f t="shared" si="31"/>
        <v>116764.73000000045</v>
      </c>
      <c r="AA58" s="21">
        <f t="shared" si="31"/>
        <v>0</v>
      </c>
      <c r="AB58" s="21">
        <f t="shared" si="31"/>
        <v>0</v>
      </c>
      <c r="AC58" s="21">
        <f t="shared" si="8"/>
        <v>116764.73000000045</v>
      </c>
      <c r="AD58" s="26">
        <f t="shared" si="32"/>
        <v>0</v>
      </c>
      <c r="AE58" s="26" t="str">
        <f t="shared" si="32"/>
        <v xml:space="preserve"> </v>
      </c>
      <c r="AF58" s="26" t="str">
        <f t="shared" si="32"/>
        <v xml:space="preserve"> </v>
      </c>
      <c r="AG58" s="26">
        <f t="shared" si="32"/>
        <v>0</v>
      </c>
      <c r="AH58" s="21">
        <f t="shared" si="33"/>
        <v>4435000</v>
      </c>
      <c r="AI58" s="21">
        <f t="shared" si="33"/>
        <v>0</v>
      </c>
      <c r="AJ58" s="21">
        <f t="shared" si="33"/>
        <v>0</v>
      </c>
      <c r="AK58" s="21">
        <f t="shared" si="11"/>
        <v>4435000</v>
      </c>
      <c r="AL58" s="21">
        <f t="shared" si="60"/>
        <v>7490000</v>
      </c>
      <c r="AM58" s="21">
        <f t="shared" si="60"/>
        <v>10932000</v>
      </c>
      <c r="AN58" s="21">
        <f t="shared" si="60"/>
        <v>0</v>
      </c>
      <c r="AO58" s="21">
        <f t="shared" si="12"/>
        <v>18422000</v>
      </c>
    </row>
    <row r="59" spans="1:41" ht="15" customHeight="1">
      <c r="A59" s="11"/>
      <c r="B59" s="21"/>
      <c r="C59" s="21"/>
      <c r="D59" s="21"/>
      <c r="E59" s="21"/>
      <c r="F59" s="25"/>
      <c r="G59" s="25"/>
      <c r="H59" s="25"/>
      <c r="I59" s="21"/>
      <c r="J59" s="25"/>
      <c r="K59" s="25"/>
      <c r="L59" s="25"/>
      <c r="M59" s="21"/>
      <c r="N59" s="25"/>
      <c r="O59" s="25"/>
      <c r="P59" s="25"/>
      <c r="Q59" s="21"/>
      <c r="R59" s="25"/>
      <c r="S59" s="25"/>
      <c r="T59" s="25"/>
      <c r="U59" s="21"/>
      <c r="V59" s="21"/>
      <c r="W59" s="21"/>
      <c r="X59" s="21"/>
      <c r="Y59" s="21"/>
      <c r="Z59" s="21"/>
      <c r="AA59" s="21"/>
      <c r="AB59" s="21"/>
      <c r="AC59" s="21"/>
      <c r="AD59" s="26"/>
      <c r="AE59" s="26"/>
      <c r="AF59" s="26"/>
      <c r="AG59" s="26"/>
      <c r="AH59" s="21"/>
      <c r="AI59" s="21"/>
      <c r="AJ59" s="21"/>
      <c r="AK59" s="21"/>
      <c r="AL59" s="21"/>
      <c r="AM59" s="21"/>
      <c r="AN59" s="21"/>
      <c r="AO59" s="21"/>
    </row>
    <row r="60" spans="1:41" ht="15" customHeight="1">
      <c r="A60" s="17" t="s">
        <v>158</v>
      </c>
      <c r="B60" s="21">
        <f t="shared" ref="B60:AC60" si="61">SUM(B61:B66)</f>
        <v>351103000</v>
      </c>
      <c r="C60" s="21">
        <f t="shared" si="61"/>
        <v>213901000</v>
      </c>
      <c r="D60" s="21">
        <f t="shared" si="61"/>
        <v>0</v>
      </c>
      <c r="E60" s="21">
        <f t="shared" si="61"/>
        <v>565004000</v>
      </c>
      <c r="F60" s="21">
        <f t="shared" ref="F60:H60" si="62">SUM(F61:F66)</f>
        <v>82882987</v>
      </c>
      <c r="G60" s="21">
        <f t="shared" si="62"/>
        <v>44338000</v>
      </c>
      <c r="H60" s="21">
        <f t="shared" si="62"/>
        <v>0</v>
      </c>
      <c r="I60" s="21">
        <f t="shared" si="61"/>
        <v>127220987</v>
      </c>
      <c r="J60" s="21">
        <f t="shared" ref="J60:L60" si="63">SUM(J61:J66)</f>
        <v>18452504</v>
      </c>
      <c r="K60" s="21">
        <f t="shared" si="63"/>
        <v>113459796</v>
      </c>
      <c r="L60" s="21">
        <f t="shared" si="63"/>
        <v>807285385</v>
      </c>
      <c r="M60" s="21">
        <f t="shared" si="61"/>
        <v>939197685</v>
      </c>
      <c r="N60" s="21">
        <f t="shared" si="61"/>
        <v>82765871.969999999</v>
      </c>
      <c r="O60" s="21">
        <f t="shared" si="61"/>
        <v>37878379.649999999</v>
      </c>
      <c r="P60" s="21">
        <f t="shared" si="61"/>
        <v>0</v>
      </c>
      <c r="Q60" s="21">
        <f t="shared" si="61"/>
        <v>120644251.62</v>
      </c>
      <c r="R60" s="21">
        <f t="shared" si="61"/>
        <v>18141730.710000001</v>
      </c>
      <c r="S60" s="21">
        <f t="shared" si="61"/>
        <v>85456931.129999995</v>
      </c>
      <c r="T60" s="21">
        <f t="shared" si="61"/>
        <v>737358617.38999999</v>
      </c>
      <c r="U60" s="21">
        <f t="shared" si="61"/>
        <v>840957279.2299999</v>
      </c>
      <c r="V60" s="21">
        <f t="shared" si="61"/>
        <v>100907602.67999999</v>
      </c>
      <c r="W60" s="21">
        <f t="shared" si="61"/>
        <v>123335310.78</v>
      </c>
      <c r="X60" s="21">
        <f t="shared" si="61"/>
        <v>737358617.38999999</v>
      </c>
      <c r="Y60" s="21">
        <f t="shared" si="61"/>
        <v>961601530.8499999</v>
      </c>
      <c r="Z60" s="21">
        <f t="shared" si="61"/>
        <v>427888.32000000216</v>
      </c>
      <c r="AA60" s="21">
        <f t="shared" si="61"/>
        <v>34462485.220000006</v>
      </c>
      <c r="AB60" s="21">
        <f t="shared" si="61"/>
        <v>69926767.610000014</v>
      </c>
      <c r="AC60" s="21">
        <f t="shared" si="61"/>
        <v>104817141.15000002</v>
      </c>
      <c r="AD60" s="26">
        <f t="shared" si="32"/>
        <v>0.8167510825007992</v>
      </c>
      <c r="AE60" s="26">
        <f t="shared" si="32"/>
        <v>0.24004378140997609</v>
      </c>
      <c r="AF60" s="26">
        <f t="shared" si="32"/>
        <v>0</v>
      </c>
      <c r="AG60" s="26">
        <f t="shared" si="32"/>
        <v>0.11313028812008648</v>
      </c>
      <c r="AH60" s="21">
        <f t="shared" ref="AH60:AO60" si="64">SUM(AH61:AH66)</f>
        <v>101335491</v>
      </c>
      <c r="AI60" s="21">
        <f t="shared" si="64"/>
        <v>157797796</v>
      </c>
      <c r="AJ60" s="21">
        <f t="shared" si="64"/>
        <v>807285385</v>
      </c>
      <c r="AK60" s="21">
        <f t="shared" si="64"/>
        <v>1066418672</v>
      </c>
      <c r="AL60" s="21">
        <f t="shared" si="64"/>
        <v>268220013</v>
      </c>
      <c r="AM60" s="21">
        <f t="shared" si="64"/>
        <v>169563000</v>
      </c>
      <c r="AN60" s="21">
        <f t="shared" si="64"/>
        <v>0</v>
      </c>
      <c r="AO60" s="21">
        <f t="shared" si="64"/>
        <v>437783013</v>
      </c>
    </row>
    <row r="61" spans="1:41" ht="15" customHeight="1">
      <c r="A61" s="16" t="s">
        <v>159</v>
      </c>
      <c r="B61" s="21">
        <f>+'CY-FUR (REG)'!F221</f>
        <v>200168000</v>
      </c>
      <c r="C61" s="21">
        <f>+'CY-FUR (REG)'!G221</f>
        <v>149134000</v>
      </c>
      <c r="D61" s="21">
        <f>+'CY-FUR (REG)'!H221</f>
        <v>0</v>
      </c>
      <c r="E61" s="21">
        <f t="shared" si="0"/>
        <v>349302000</v>
      </c>
      <c r="F61" s="25">
        <f>+'CY-CHD''S (ALL FUNDS)'!F547</f>
        <v>0</v>
      </c>
      <c r="G61" s="25">
        <f>+'CY-CHD''S (ALL FUNDS)'!G547</f>
        <v>1950000</v>
      </c>
      <c r="H61" s="25">
        <f>+'CY-CHD''S (ALL FUNDS)'!H547</f>
        <v>0</v>
      </c>
      <c r="I61" s="21">
        <f t="shared" si="1"/>
        <v>1950000</v>
      </c>
      <c r="J61" s="25">
        <f>+'CY-CHD''S (ALL FUNDS)'!F555</f>
        <v>0</v>
      </c>
      <c r="K61" s="25">
        <f>+'CY-CHD''S (ALL FUNDS)'!G555</f>
        <v>108329796</v>
      </c>
      <c r="L61" s="25">
        <f>+'CY-CHD''S (ALL FUNDS)'!H555</f>
        <v>807285385</v>
      </c>
      <c r="M61" s="21">
        <f t="shared" si="2"/>
        <v>915615181</v>
      </c>
      <c r="N61" s="25">
        <f>+'CY-CHD''S (ALL FUNDS)'!J547</f>
        <v>0</v>
      </c>
      <c r="O61" s="25">
        <f>+'CY-CHD''S (ALL FUNDS)'!K547</f>
        <v>1950000</v>
      </c>
      <c r="P61" s="25">
        <f>+'CY-CHD''S (ALL FUNDS)'!L547</f>
        <v>0</v>
      </c>
      <c r="Q61" s="21">
        <f t="shared" si="3"/>
        <v>1950000</v>
      </c>
      <c r="R61" s="25">
        <f>+'CY-CHD''S (ALL FUNDS)'!J555</f>
        <v>0</v>
      </c>
      <c r="S61" s="25">
        <f>+'CY-CHD''S (ALL FUNDS)'!K555</f>
        <v>81703628.189999998</v>
      </c>
      <c r="T61" s="25">
        <f>+'CY-CHD''S (ALL FUNDS)'!L555</f>
        <v>737358617.38999999</v>
      </c>
      <c r="U61" s="21">
        <f t="shared" si="4"/>
        <v>819062245.57999992</v>
      </c>
      <c r="V61" s="21">
        <f t="shared" ref="V61:X89" si="65">+N61+R61</f>
        <v>0</v>
      </c>
      <c r="W61" s="21">
        <f t="shared" si="65"/>
        <v>83653628.189999998</v>
      </c>
      <c r="X61" s="21">
        <f t="shared" si="65"/>
        <v>737358617.38999999</v>
      </c>
      <c r="Y61" s="21">
        <f t="shared" si="6"/>
        <v>821012245.57999992</v>
      </c>
      <c r="Z61" s="21">
        <f t="shared" ref="Z61:AB89" si="66">+AH61-V61</f>
        <v>0</v>
      </c>
      <c r="AA61" s="21">
        <f t="shared" si="66"/>
        <v>26626167.810000002</v>
      </c>
      <c r="AB61" s="21">
        <f t="shared" si="66"/>
        <v>69926767.610000014</v>
      </c>
      <c r="AC61" s="21">
        <f t="shared" si="8"/>
        <v>96552935.420000017</v>
      </c>
      <c r="AD61" s="26" t="str">
        <f t="shared" ref="AD61:AG97" si="67">IF(AH61=0," ",N61/AH61)</f>
        <v xml:space="preserve"> </v>
      </c>
      <c r="AE61" s="26">
        <f t="shared" si="67"/>
        <v>1.7682296039067756E-2</v>
      </c>
      <c r="AF61" s="26">
        <f t="shared" si="67"/>
        <v>0</v>
      </c>
      <c r="AG61" s="26">
        <f t="shared" si="67"/>
        <v>2.1251896218149979E-3</v>
      </c>
      <c r="AH61" s="21">
        <f t="shared" ref="AH61:AJ89" si="68">+F61+J61</f>
        <v>0</v>
      </c>
      <c r="AI61" s="21">
        <f t="shared" si="68"/>
        <v>110279796</v>
      </c>
      <c r="AJ61" s="21">
        <f t="shared" si="68"/>
        <v>807285385</v>
      </c>
      <c r="AK61" s="21">
        <f t="shared" si="11"/>
        <v>917565181</v>
      </c>
      <c r="AL61" s="21">
        <f t="shared" ref="AL61:AN66" si="69">+B61-F61</f>
        <v>200168000</v>
      </c>
      <c r="AM61" s="21">
        <f t="shared" si="69"/>
        <v>147184000</v>
      </c>
      <c r="AN61" s="21">
        <f t="shared" si="69"/>
        <v>0</v>
      </c>
      <c r="AO61" s="21">
        <f t="shared" si="12"/>
        <v>347352000</v>
      </c>
    </row>
    <row r="62" spans="1:41" ht="15" customHeight="1">
      <c r="A62" s="16" t="s">
        <v>160</v>
      </c>
      <c r="B62" s="21">
        <f>+'CY-FUR (REG)'!F222</f>
        <v>98367000</v>
      </c>
      <c r="C62" s="21">
        <f>+'CY-FUR (REG)'!G222</f>
        <v>36409000</v>
      </c>
      <c r="D62" s="21">
        <f>+'CY-FUR (REG)'!H222</f>
        <v>0</v>
      </c>
      <c r="E62" s="21">
        <f t="shared" si="0"/>
        <v>134776000</v>
      </c>
      <c r="F62" s="25">
        <f>+'CY-CHD''S (ALL FUNDS)'!F559</f>
        <v>10010133</v>
      </c>
      <c r="G62" s="25">
        <f>+'CY-CHD''S (ALL FUNDS)'!G559</f>
        <v>0</v>
      </c>
      <c r="H62" s="25">
        <f>+'CY-CHD''S (ALL FUNDS)'!H559</f>
        <v>0</v>
      </c>
      <c r="I62" s="21">
        <f t="shared" si="1"/>
        <v>10010133</v>
      </c>
      <c r="J62" s="25">
        <f>+'CY-CHD''S (ALL FUNDS)'!F567</f>
        <v>0</v>
      </c>
      <c r="K62" s="25">
        <f>+'CY-CHD''S (ALL FUNDS)'!G567</f>
        <v>0</v>
      </c>
      <c r="L62" s="25">
        <f>+'CY-CHD''S (ALL FUNDS)'!H567</f>
        <v>0</v>
      </c>
      <c r="M62" s="21">
        <f t="shared" si="2"/>
        <v>0</v>
      </c>
      <c r="N62" s="25">
        <f>+'CY-CHD''S (ALL FUNDS)'!J559</f>
        <v>9893017.9699999988</v>
      </c>
      <c r="O62" s="25">
        <f>+'CY-CHD''S (ALL FUNDS)'!K559</f>
        <v>0</v>
      </c>
      <c r="P62" s="25">
        <f>+'CY-CHD''S (ALL FUNDS)'!L559</f>
        <v>0</v>
      </c>
      <c r="Q62" s="21">
        <f t="shared" si="3"/>
        <v>9893017.9699999988</v>
      </c>
      <c r="R62" s="25">
        <f>+'CY-CHD''S (ALL FUNDS)'!J567</f>
        <v>0</v>
      </c>
      <c r="S62" s="25">
        <f>+'CY-CHD''S (ALL FUNDS)'!K567</f>
        <v>0</v>
      </c>
      <c r="T62" s="25">
        <f>+'CY-CHD''S (ALL FUNDS)'!L567</f>
        <v>0</v>
      </c>
      <c r="U62" s="21">
        <f t="shared" si="4"/>
        <v>0</v>
      </c>
      <c r="V62" s="21">
        <f t="shared" si="65"/>
        <v>9893017.9699999988</v>
      </c>
      <c r="W62" s="21">
        <f t="shared" si="65"/>
        <v>0</v>
      </c>
      <c r="X62" s="21">
        <f t="shared" si="65"/>
        <v>0</v>
      </c>
      <c r="Y62" s="21">
        <f t="shared" si="6"/>
        <v>9893017.9699999988</v>
      </c>
      <c r="Z62" s="21">
        <f t="shared" si="66"/>
        <v>117115.03000000119</v>
      </c>
      <c r="AA62" s="21">
        <f t="shared" si="66"/>
        <v>0</v>
      </c>
      <c r="AB62" s="21">
        <f t="shared" si="66"/>
        <v>0</v>
      </c>
      <c r="AC62" s="21">
        <f t="shared" si="8"/>
        <v>117115.03000000119</v>
      </c>
      <c r="AD62" s="26">
        <f t="shared" si="67"/>
        <v>0.9883003522530619</v>
      </c>
      <c r="AE62" s="26" t="str">
        <f t="shared" si="67"/>
        <v xml:space="preserve"> </v>
      </c>
      <c r="AF62" s="26" t="str">
        <f t="shared" si="67"/>
        <v xml:space="preserve"> </v>
      </c>
      <c r="AG62" s="26">
        <f t="shared" si="67"/>
        <v>0.9883003522530619</v>
      </c>
      <c r="AH62" s="21">
        <f t="shared" si="68"/>
        <v>10010133</v>
      </c>
      <c r="AI62" s="21">
        <f t="shared" si="68"/>
        <v>0</v>
      </c>
      <c r="AJ62" s="21">
        <f t="shared" si="68"/>
        <v>0</v>
      </c>
      <c r="AK62" s="21">
        <f t="shared" si="11"/>
        <v>10010133</v>
      </c>
      <c r="AL62" s="21">
        <f t="shared" si="69"/>
        <v>88356867</v>
      </c>
      <c r="AM62" s="21">
        <f t="shared" si="69"/>
        <v>36409000</v>
      </c>
      <c r="AN62" s="21">
        <f t="shared" si="69"/>
        <v>0</v>
      </c>
      <c r="AO62" s="21">
        <f t="shared" si="12"/>
        <v>124765867</v>
      </c>
    </row>
    <row r="63" spans="1:41" ht="15" customHeight="1">
      <c r="A63" s="16" t="s">
        <v>161</v>
      </c>
      <c r="B63" s="21">
        <f>+'CY-FUR (REG)'!F223</f>
        <v>14737000</v>
      </c>
      <c r="C63" s="21">
        <f>+'CY-FUR (REG)'!G223</f>
        <v>5887000</v>
      </c>
      <c r="D63" s="21">
        <f>+'CY-FUR (REG)'!H223</f>
        <v>0</v>
      </c>
      <c r="E63" s="21">
        <f t="shared" si="0"/>
        <v>20624000</v>
      </c>
      <c r="F63" s="25">
        <f>+'CY-CHD''S (ALL FUNDS)'!F571</f>
        <v>56083663</v>
      </c>
      <c r="G63" s="25">
        <f>+'CY-CHD''S (ALL FUNDS)'!G571</f>
        <v>31888000</v>
      </c>
      <c r="H63" s="25">
        <f>+'CY-CHD''S (ALL FUNDS)'!H571</f>
        <v>0</v>
      </c>
      <c r="I63" s="21">
        <f t="shared" si="1"/>
        <v>87971663</v>
      </c>
      <c r="J63" s="25">
        <f>+'CY-CHD''S (ALL FUNDS)'!F579</f>
        <v>2694727</v>
      </c>
      <c r="K63" s="25">
        <f>+'CY-CHD''S (ALL FUNDS)'!G579</f>
        <v>0</v>
      </c>
      <c r="L63" s="25">
        <f>+'CY-CHD''S (ALL FUNDS)'!H579</f>
        <v>0</v>
      </c>
      <c r="M63" s="21">
        <f t="shared" si="2"/>
        <v>2694727</v>
      </c>
      <c r="N63" s="25">
        <f>+'CY-CHD''S (ALL FUNDS)'!J571</f>
        <v>56083663</v>
      </c>
      <c r="O63" s="25">
        <f>+'CY-CHD''S (ALL FUNDS)'!K571</f>
        <v>31888000</v>
      </c>
      <c r="P63" s="25">
        <f>+'CY-CHD''S (ALL FUNDS)'!L571</f>
        <v>0</v>
      </c>
      <c r="Q63" s="21">
        <f t="shared" si="3"/>
        <v>87971663</v>
      </c>
      <c r="R63" s="25">
        <f>+'CY-CHD''S (ALL FUNDS)'!J579</f>
        <v>2694725.54</v>
      </c>
      <c r="S63" s="25">
        <f>+'CY-CHD''S (ALL FUNDS)'!K579</f>
        <v>0</v>
      </c>
      <c r="T63" s="25">
        <f>+'CY-CHD''S (ALL FUNDS)'!L579</f>
        <v>0</v>
      </c>
      <c r="U63" s="21">
        <f t="shared" si="4"/>
        <v>2694725.54</v>
      </c>
      <c r="V63" s="21">
        <f t="shared" si="65"/>
        <v>58778388.539999999</v>
      </c>
      <c r="W63" s="21">
        <f t="shared" si="65"/>
        <v>31888000</v>
      </c>
      <c r="X63" s="21">
        <f t="shared" si="65"/>
        <v>0</v>
      </c>
      <c r="Y63" s="21">
        <f t="shared" si="6"/>
        <v>90666388.539999992</v>
      </c>
      <c r="Z63" s="21">
        <f t="shared" si="66"/>
        <v>1.4600000008940697</v>
      </c>
      <c r="AA63" s="21">
        <f t="shared" si="66"/>
        <v>0</v>
      </c>
      <c r="AB63" s="21">
        <f t="shared" si="66"/>
        <v>0</v>
      </c>
      <c r="AC63" s="21">
        <f t="shared" si="8"/>
        <v>1.4600000008940697</v>
      </c>
      <c r="AD63" s="26">
        <f t="shared" si="67"/>
        <v>0.95415446050836028</v>
      </c>
      <c r="AE63" s="26">
        <f t="shared" si="67"/>
        <v>1</v>
      </c>
      <c r="AF63" s="26" t="str">
        <f t="shared" si="67"/>
        <v xml:space="preserve"> </v>
      </c>
      <c r="AG63" s="26">
        <f t="shared" si="67"/>
        <v>0.97027865562972127</v>
      </c>
      <c r="AH63" s="21">
        <f t="shared" si="68"/>
        <v>58778390</v>
      </c>
      <c r="AI63" s="21">
        <f t="shared" si="68"/>
        <v>31888000</v>
      </c>
      <c r="AJ63" s="21">
        <f t="shared" si="68"/>
        <v>0</v>
      </c>
      <c r="AK63" s="21">
        <f t="shared" si="11"/>
        <v>90666390</v>
      </c>
      <c r="AL63" s="21">
        <f t="shared" si="69"/>
        <v>-41346663</v>
      </c>
      <c r="AM63" s="21">
        <f t="shared" si="69"/>
        <v>-26001000</v>
      </c>
      <c r="AN63" s="21">
        <f t="shared" si="69"/>
        <v>0</v>
      </c>
      <c r="AO63" s="21">
        <f t="shared" si="12"/>
        <v>-67347663</v>
      </c>
    </row>
    <row r="64" spans="1:41" ht="15" customHeight="1">
      <c r="A64" s="18" t="s">
        <v>162</v>
      </c>
      <c r="B64" s="21">
        <f>+'CY-FUR (REG)'!F224</f>
        <v>16642000</v>
      </c>
      <c r="C64" s="21">
        <f>+'CY-FUR (REG)'!G224</f>
        <v>12258000</v>
      </c>
      <c r="D64" s="21">
        <f>+'CY-FUR (REG)'!H224</f>
        <v>0</v>
      </c>
      <c r="E64" s="21">
        <f t="shared" si="0"/>
        <v>28900000</v>
      </c>
      <c r="F64" s="25">
        <f>+'CY-CHD''S (ALL FUNDS)'!F583</f>
        <v>0</v>
      </c>
      <c r="G64" s="25">
        <f>+'CY-CHD''S (ALL FUNDS)'!G583</f>
        <v>0</v>
      </c>
      <c r="H64" s="25">
        <f>+'CY-CHD''S (ALL FUNDS)'!H583</f>
        <v>0</v>
      </c>
      <c r="I64" s="21">
        <f t="shared" si="1"/>
        <v>0</v>
      </c>
      <c r="J64" s="25">
        <f>+'CY-CHD''S (ALL FUNDS)'!F591</f>
        <v>15757777</v>
      </c>
      <c r="K64" s="25">
        <f>+'CY-CHD''S (ALL FUNDS)'!G591</f>
        <v>0</v>
      </c>
      <c r="L64" s="25">
        <f>+'CY-CHD''S (ALL FUNDS)'!H591</f>
        <v>0</v>
      </c>
      <c r="M64" s="21">
        <f t="shared" si="2"/>
        <v>15757777</v>
      </c>
      <c r="N64" s="25">
        <f>+'CY-CHD''S (ALL FUNDS)'!J583</f>
        <v>0</v>
      </c>
      <c r="O64" s="25">
        <f>+'CY-CHD''S (ALL FUNDS)'!K583</f>
        <v>0</v>
      </c>
      <c r="P64" s="25">
        <f>+'CY-CHD''S (ALL FUNDS)'!L583</f>
        <v>0</v>
      </c>
      <c r="Q64" s="21">
        <f t="shared" si="3"/>
        <v>0</v>
      </c>
      <c r="R64" s="25">
        <f>+'CY-CHD''S (ALL FUNDS)'!J591</f>
        <v>15447005.17</v>
      </c>
      <c r="S64" s="25">
        <f>+'CY-CHD''S (ALL FUNDS)'!K591</f>
        <v>0</v>
      </c>
      <c r="T64" s="25">
        <f>+'CY-CHD''S (ALL FUNDS)'!L591</f>
        <v>0</v>
      </c>
      <c r="U64" s="21">
        <f t="shared" si="4"/>
        <v>15447005.17</v>
      </c>
      <c r="V64" s="21">
        <f t="shared" si="65"/>
        <v>15447005.17</v>
      </c>
      <c r="W64" s="21">
        <f t="shared" si="65"/>
        <v>0</v>
      </c>
      <c r="X64" s="21">
        <f t="shared" si="65"/>
        <v>0</v>
      </c>
      <c r="Y64" s="21">
        <f t="shared" si="6"/>
        <v>15447005.17</v>
      </c>
      <c r="Z64" s="21">
        <f t="shared" si="66"/>
        <v>310771.83000000007</v>
      </c>
      <c r="AA64" s="21">
        <f t="shared" si="66"/>
        <v>0</v>
      </c>
      <c r="AB64" s="21">
        <f t="shared" si="66"/>
        <v>0</v>
      </c>
      <c r="AC64" s="21">
        <f t="shared" si="8"/>
        <v>310771.83000000007</v>
      </c>
      <c r="AD64" s="26">
        <f t="shared" si="67"/>
        <v>0</v>
      </c>
      <c r="AE64" s="26" t="str">
        <f t="shared" si="67"/>
        <v xml:space="preserve"> </v>
      </c>
      <c r="AF64" s="26" t="str">
        <f t="shared" si="67"/>
        <v xml:space="preserve"> </v>
      </c>
      <c r="AG64" s="26">
        <f t="shared" si="67"/>
        <v>0</v>
      </c>
      <c r="AH64" s="21">
        <f t="shared" si="68"/>
        <v>15757777</v>
      </c>
      <c r="AI64" s="21">
        <f t="shared" si="68"/>
        <v>0</v>
      </c>
      <c r="AJ64" s="21">
        <f t="shared" si="68"/>
        <v>0</v>
      </c>
      <c r="AK64" s="21">
        <f t="shared" si="11"/>
        <v>15757777</v>
      </c>
      <c r="AL64" s="21">
        <f t="shared" si="69"/>
        <v>16642000</v>
      </c>
      <c r="AM64" s="21">
        <f t="shared" si="69"/>
        <v>12258000</v>
      </c>
      <c r="AN64" s="21">
        <f t="shared" si="69"/>
        <v>0</v>
      </c>
      <c r="AO64" s="21">
        <f t="shared" si="12"/>
        <v>28900000</v>
      </c>
    </row>
    <row r="65" spans="1:41" ht="15" customHeight="1">
      <c r="A65" s="15" t="s">
        <v>163</v>
      </c>
      <c r="B65" s="21">
        <f>+'CY-FUR (REG)'!F225</f>
        <v>9014000</v>
      </c>
      <c r="C65" s="21">
        <f>+'CY-FUR (REG)'!G225</f>
        <v>4008000</v>
      </c>
      <c r="D65" s="21">
        <f>+'CY-FUR (REG)'!H225</f>
        <v>0</v>
      </c>
      <c r="E65" s="21">
        <f t="shared" si="0"/>
        <v>13022000</v>
      </c>
      <c r="F65" s="25">
        <f>+'CY-CHD''S (ALL FUNDS)'!F595</f>
        <v>0</v>
      </c>
      <c r="G65" s="25">
        <f>+'CY-CHD''S (ALL FUNDS)'!G595</f>
        <v>10500000</v>
      </c>
      <c r="H65" s="25">
        <f>+'CY-CHD''S (ALL FUNDS)'!H595</f>
        <v>0</v>
      </c>
      <c r="I65" s="21">
        <f t="shared" si="1"/>
        <v>10500000</v>
      </c>
      <c r="J65" s="25">
        <f>+'CY-CHD''S (ALL FUNDS)'!F603</f>
        <v>0</v>
      </c>
      <c r="K65" s="25">
        <f>+'CY-CHD''S (ALL FUNDS)'!G603</f>
        <v>0</v>
      </c>
      <c r="L65" s="25">
        <f>+'CY-CHD''S (ALL FUNDS)'!H603</f>
        <v>0</v>
      </c>
      <c r="M65" s="21">
        <f t="shared" si="2"/>
        <v>0</v>
      </c>
      <c r="N65" s="25">
        <f>+'CY-CHD''S (ALL FUNDS)'!J595</f>
        <v>0</v>
      </c>
      <c r="O65" s="25">
        <f>+'CY-CHD''S (ALL FUNDS)'!K595</f>
        <v>4040379.65</v>
      </c>
      <c r="P65" s="25">
        <f>+'CY-CHD''S (ALL FUNDS)'!L595</f>
        <v>0</v>
      </c>
      <c r="Q65" s="21">
        <f t="shared" si="3"/>
        <v>4040379.65</v>
      </c>
      <c r="R65" s="25">
        <f>+'CY-CHD''S (ALL FUNDS)'!J603</f>
        <v>0</v>
      </c>
      <c r="S65" s="25">
        <f>+'CY-CHD''S (ALL FUNDS)'!K603</f>
        <v>0</v>
      </c>
      <c r="T65" s="25">
        <f>+'CY-CHD''S (ALL FUNDS)'!L603</f>
        <v>0</v>
      </c>
      <c r="U65" s="21">
        <f t="shared" si="4"/>
        <v>0</v>
      </c>
      <c r="V65" s="21">
        <f t="shared" si="65"/>
        <v>0</v>
      </c>
      <c r="W65" s="21">
        <f t="shared" si="65"/>
        <v>4040379.65</v>
      </c>
      <c r="X65" s="21">
        <f t="shared" si="65"/>
        <v>0</v>
      </c>
      <c r="Y65" s="21">
        <f t="shared" si="6"/>
        <v>4040379.65</v>
      </c>
      <c r="Z65" s="21">
        <f t="shared" si="66"/>
        <v>0</v>
      </c>
      <c r="AA65" s="21">
        <f t="shared" si="66"/>
        <v>6459620.3499999996</v>
      </c>
      <c r="AB65" s="21">
        <f t="shared" si="66"/>
        <v>0</v>
      </c>
      <c r="AC65" s="21">
        <f t="shared" si="8"/>
        <v>6459620.3499999996</v>
      </c>
      <c r="AD65" s="26" t="str">
        <f t="shared" si="67"/>
        <v xml:space="preserve"> </v>
      </c>
      <c r="AE65" s="26">
        <f t="shared" si="67"/>
        <v>0.3847980619047619</v>
      </c>
      <c r="AF65" s="26" t="str">
        <f t="shared" si="67"/>
        <v xml:space="preserve"> </v>
      </c>
      <c r="AG65" s="26">
        <f t="shared" si="67"/>
        <v>0.3847980619047619</v>
      </c>
      <c r="AH65" s="21">
        <f t="shared" si="68"/>
        <v>0</v>
      </c>
      <c r="AI65" s="21">
        <f t="shared" si="68"/>
        <v>10500000</v>
      </c>
      <c r="AJ65" s="21">
        <f t="shared" si="68"/>
        <v>0</v>
      </c>
      <c r="AK65" s="21">
        <f t="shared" si="11"/>
        <v>10500000</v>
      </c>
      <c r="AL65" s="21">
        <f t="shared" si="69"/>
        <v>9014000</v>
      </c>
      <c r="AM65" s="21">
        <f t="shared" si="69"/>
        <v>-6492000</v>
      </c>
      <c r="AN65" s="21">
        <f t="shared" si="69"/>
        <v>0</v>
      </c>
      <c r="AO65" s="21">
        <f t="shared" si="12"/>
        <v>2522000</v>
      </c>
    </row>
    <row r="66" spans="1:41" ht="15" customHeight="1">
      <c r="A66" s="19" t="s">
        <v>164</v>
      </c>
      <c r="B66" s="21">
        <f>+'CY-FUR (REG)'!F226</f>
        <v>12175000</v>
      </c>
      <c r="C66" s="21">
        <f>+'CY-FUR (REG)'!G226</f>
        <v>6205000</v>
      </c>
      <c r="D66" s="21">
        <f>+'CY-FUR (REG)'!H226</f>
        <v>0</v>
      </c>
      <c r="E66" s="21">
        <f t="shared" si="0"/>
        <v>18380000</v>
      </c>
      <c r="F66" s="25">
        <f>+'CY-CHD''S (ALL FUNDS)'!F607</f>
        <v>16789191</v>
      </c>
      <c r="G66" s="25">
        <f>+'CY-CHD''S (ALL FUNDS)'!G607</f>
        <v>0</v>
      </c>
      <c r="H66" s="25">
        <f>+'CY-CHD''S (ALL FUNDS)'!H607</f>
        <v>0</v>
      </c>
      <c r="I66" s="21">
        <f t="shared" si="1"/>
        <v>16789191</v>
      </c>
      <c r="J66" s="25">
        <f>+'CY-CHD''S (ALL FUNDS)'!F615</f>
        <v>0</v>
      </c>
      <c r="K66" s="25">
        <f>+'CY-CHD''S (ALL FUNDS)'!G615</f>
        <v>5130000</v>
      </c>
      <c r="L66" s="25">
        <f>+'CY-CHD''S (ALL FUNDS)'!H615</f>
        <v>0</v>
      </c>
      <c r="M66" s="21">
        <f t="shared" si="2"/>
        <v>5130000</v>
      </c>
      <c r="N66" s="25">
        <f>+'CY-CHD''S (ALL FUNDS)'!J607</f>
        <v>16789191</v>
      </c>
      <c r="O66" s="25">
        <f>+'CY-CHD''S (ALL FUNDS)'!K607</f>
        <v>0</v>
      </c>
      <c r="P66" s="25">
        <f>+'CY-CHD''S (ALL FUNDS)'!L607</f>
        <v>0</v>
      </c>
      <c r="Q66" s="21">
        <f t="shared" si="3"/>
        <v>16789191</v>
      </c>
      <c r="R66" s="25">
        <f>+'CY-CHD''S (ALL FUNDS)'!J615</f>
        <v>0</v>
      </c>
      <c r="S66" s="25">
        <f>+'CY-CHD''S (ALL FUNDS)'!K615</f>
        <v>3753302.94</v>
      </c>
      <c r="T66" s="25">
        <f>+'CY-CHD''S (ALL FUNDS)'!L615</f>
        <v>0</v>
      </c>
      <c r="U66" s="21">
        <f t="shared" si="4"/>
        <v>3753302.94</v>
      </c>
      <c r="V66" s="21">
        <f t="shared" si="65"/>
        <v>16789191</v>
      </c>
      <c r="W66" s="21">
        <f t="shared" si="65"/>
        <v>3753302.94</v>
      </c>
      <c r="X66" s="21">
        <f t="shared" si="65"/>
        <v>0</v>
      </c>
      <c r="Y66" s="21">
        <f t="shared" si="6"/>
        <v>20542493.940000001</v>
      </c>
      <c r="Z66" s="21">
        <f t="shared" si="66"/>
        <v>0</v>
      </c>
      <c r="AA66" s="21">
        <f t="shared" si="66"/>
        <v>1376697.06</v>
      </c>
      <c r="AB66" s="21">
        <f t="shared" si="66"/>
        <v>0</v>
      </c>
      <c r="AC66" s="21">
        <f t="shared" si="8"/>
        <v>1376697.06</v>
      </c>
      <c r="AD66" s="26">
        <f t="shared" si="67"/>
        <v>1</v>
      </c>
      <c r="AE66" s="26">
        <f t="shared" si="67"/>
        <v>0</v>
      </c>
      <c r="AF66" s="26" t="str">
        <f t="shared" si="67"/>
        <v xml:space="preserve"> </v>
      </c>
      <c r="AG66" s="26">
        <f t="shared" si="67"/>
        <v>0.76595851553097927</v>
      </c>
      <c r="AH66" s="21">
        <f t="shared" si="68"/>
        <v>16789191</v>
      </c>
      <c r="AI66" s="21">
        <f t="shared" si="68"/>
        <v>5130000</v>
      </c>
      <c r="AJ66" s="21">
        <f t="shared" si="68"/>
        <v>0</v>
      </c>
      <c r="AK66" s="21">
        <f t="shared" si="11"/>
        <v>21919191</v>
      </c>
      <c r="AL66" s="21">
        <f t="shared" si="69"/>
        <v>-4614191</v>
      </c>
      <c r="AM66" s="21">
        <f t="shared" si="69"/>
        <v>6205000</v>
      </c>
      <c r="AN66" s="21">
        <f t="shared" si="69"/>
        <v>0</v>
      </c>
      <c r="AO66" s="21">
        <f t="shared" si="12"/>
        <v>1590809</v>
      </c>
    </row>
    <row r="67" spans="1:41" ht="15" customHeight="1">
      <c r="A67" s="11"/>
      <c r="B67" s="21"/>
      <c r="C67" s="21"/>
      <c r="D67" s="21"/>
      <c r="E67" s="21"/>
      <c r="F67" s="25"/>
      <c r="G67" s="25"/>
      <c r="H67" s="25"/>
      <c r="I67" s="21"/>
      <c r="J67" s="25"/>
      <c r="K67" s="25"/>
      <c r="L67" s="25"/>
      <c r="M67" s="21"/>
      <c r="N67" s="25"/>
      <c r="O67" s="25"/>
      <c r="P67" s="25"/>
      <c r="Q67" s="21"/>
      <c r="R67" s="25"/>
      <c r="S67" s="25"/>
      <c r="T67" s="25"/>
      <c r="U67" s="21"/>
      <c r="V67" s="21"/>
      <c r="W67" s="21"/>
      <c r="X67" s="21"/>
      <c r="Y67" s="21"/>
      <c r="Z67" s="21"/>
      <c r="AA67" s="21"/>
      <c r="AB67" s="21"/>
      <c r="AC67" s="21"/>
      <c r="AD67" s="26"/>
      <c r="AE67" s="26"/>
      <c r="AF67" s="26"/>
      <c r="AG67" s="26"/>
      <c r="AH67" s="21"/>
      <c r="AI67" s="21"/>
      <c r="AJ67" s="21"/>
      <c r="AK67" s="21"/>
      <c r="AL67" s="21"/>
      <c r="AM67" s="21"/>
      <c r="AN67" s="21"/>
      <c r="AO67" s="21"/>
    </row>
    <row r="68" spans="1:41" ht="15" customHeight="1">
      <c r="A68" s="17" t="s">
        <v>165</v>
      </c>
      <c r="B68" s="21">
        <f t="shared" ref="B68:AC68" si="70">SUM(B69:B70)</f>
        <v>127752000</v>
      </c>
      <c r="C68" s="21">
        <f t="shared" si="70"/>
        <v>48512000</v>
      </c>
      <c r="D68" s="21">
        <f t="shared" si="70"/>
        <v>0</v>
      </c>
      <c r="E68" s="21">
        <f t="shared" si="70"/>
        <v>176264000</v>
      </c>
      <c r="F68" s="21">
        <f t="shared" ref="F68:H68" si="71">SUM(F69:F70)</f>
        <v>128645044</v>
      </c>
      <c r="G68" s="21">
        <f t="shared" si="71"/>
        <v>192823862</v>
      </c>
      <c r="H68" s="21">
        <f t="shared" si="71"/>
        <v>115450000</v>
      </c>
      <c r="I68" s="21">
        <f t="shared" si="70"/>
        <v>436918906</v>
      </c>
      <c r="J68" s="21">
        <f t="shared" ref="J68:L68" si="72">SUM(J69:J70)</f>
        <v>22728000</v>
      </c>
      <c r="K68" s="21">
        <f t="shared" si="72"/>
        <v>17456000</v>
      </c>
      <c r="L68" s="21">
        <f t="shared" si="72"/>
        <v>0</v>
      </c>
      <c r="M68" s="21">
        <f t="shared" si="70"/>
        <v>40184000</v>
      </c>
      <c r="N68" s="21">
        <f t="shared" si="70"/>
        <v>126796153.75999999</v>
      </c>
      <c r="O68" s="21">
        <f t="shared" si="70"/>
        <v>113074661.49000001</v>
      </c>
      <c r="P68" s="21">
        <f t="shared" si="70"/>
        <v>94450000</v>
      </c>
      <c r="Q68" s="21">
        <f t="shared" si="70"/>
        <v>334320815.25</v>
      </c>
      <c r="R68" s="21">
        <f t="shared" si="70"/>
        <v>21975990.850000001</v>
      </c>
      <c r="S68" s="21">
        <f t="shared" si="70"/>
        <v>17455183.710000001</v>
      </c>
      <c r="T68" s="21">
        <f t="shared" si="70"/>
        <v>0</v>
      </c>
      <c r="U68" s="21">
        <f t="shared" si="70"/>
        <v>39431174.560000002</v>
      </c>
      <c r="V68" s="21">
        <f t="shared" si="70"/>
        <v>148772144.60999998</v>
      </c>
      <c r="W68" s="21">
        <f t="shared" si="70"/>
        <v>130529845.20000002</v>
      </c>
      <c r="X68" s="21">
        <f t="shared" si="70"/>
        <v>94450000</v>
      </c>
      <c r="Y68" s="21">
        <f t="shared" si="70"/>
        <v>373751989.81</v>
      </c>
      <c r="Z68" s="21">
        <f t="shared" si="70"/>
        <v>2600899.390000008</v>
      </c>
      <c r="AA68" s="21">
        <f t="shared" si="70"/>
        <v>79750016.799999982</v>
      </c>
      <c r="AB68" s="21">
        <f t="shared" si="70"/>
        <v>21000000</v>
      </c>
      <c r="AC68" s="21">
        <f t="shared" si="70"/>
        <v>103350916.19</v>
      </c>
      <c r="AD68" s="26">
        <f t="shared" si="67"/>
        <v>0.83764024564373551</v>
      </c>
      <c r="AE68" s="26">
        <f t="shared" si="67"/>
        <v>0.53773414351013793</v>
      </c>
      <c r="AF68" s="26">
        <f t="shared" si="67"/>
        <v>0.81810307492420964</v>
      </c>
      <c r="AG68" s="26">
        <f t="shared" si="67"/>
        <v>0.7007310394583931</v>
      </c>
      <c r="AH68" s="21">
        <f t="shared" ref="AH68:AO68" si="73">SUM(AH69:AH70)</f>
        <v>151373044</v>
      </c>
      <c r="AI68" s="21">
        <f t="shared" si="73"/>
        <v>210279862</v>
      </c>
      <c r="AJ68" s="21">
        <f t="shared" si="73"/>
        <v>115450000</v>
      </c>
      <c r="AK68" s="21">
        <f t="shared" si="73"/>
        <v>477102906</v>
      </c>
      <c r="AL68" s="21">
        <f t="shared" si="73"/>
        <v>-893044</v>
      </c>
      <c r="AM68" s="21">
        <f t="shared" si="73"/>
        <v>-144311862</v>
      </c>
      <c r="AN68" s="21">
        <f t="shared" si="73"/>
        <v>-115450000</v>
      </c>
      <c r="AO68" s="21">
        <f t="shared" si="73"/>
        <v>-260654906</v>
      </c>
    </row>
    <row r="69" spans="1:41" ht="15" customHeight="1">
      <c r="A69" s="16" t="s">
        <v>166</v>
      </c>
      <c r="B69" s="21">
        <f>+'CY-FUR (REG)'!F233</f>
        <v>117397000</v>
      </c>
      <c r="C69" s="21">
        <f>+'CY-FUR (REG)'!G233</f>
        <v>43516000</v>
      </c>
      <c r="D69" s="21">
        <f>+'CY-FUR (REG)'!H233</f>
        <v>0</v>
      </c>
      <c r="E69" s="21">
        <f t="shared" si="0"/>
        <v>160913000</v>
      </c>
      <c r="F69" s="25">
        <f>+'CY-CHD''S (ALL FUNDS)'!F637</f>
        <v>61549044</v>
      </c>
      <c r="G69" s="25">
        <f>+'CY-CHD''S (ALL FUNDS)'!G637</f>
        <v>0</v>
      </c>
      <c r="H69" s="25">
        <f>+'CY-CHD''S (ALL FUNDS)'!H637</f>
        <v>0</v>
      </c>
      <c r="I69" s="21">
        <f t="shared" si="1"/>
        <v>61549044</v>
      </c>
      <c r="J69" s="25">
        <f>+'CY-CHD''S (ALL FUNDS)'!F645</f>
        <v>22728000</v>
      </c>
      <c r="K69" s="25">
        <f>+'CY-CHD''S (ALL FUNDS)'!G645</f>
        <v>17456000</v>
      </c>
      <c r="L69" s="25">
        <f>+'CY-CHD''S (ALL FUNDS)'!H645</f>
        <v>0</v>
      </c>
      <c r="M69" s="21">
        <f t="shared" si="2"/>
        <v>40184000</v>
      </c>
      <c r="N69" s="25">
        <f>+'CY-CHD''S (ALL FUNDS)'!J637</f>
        <v>61523044</v>
      </c>
      <c r="O69" s="25">
        <f>+'CY-CHD''S (ALL FUNDS)'!K637</f>
        <v>0</v>
      </c>
      <c r="P69" s="25">
        <f>+'CY-CHD''S (ALL FUNDS)'!L637</f>
        <v>0</v>
      </c>
      <c r="Q69" s="21">
        <f t="shared" si="3"/>
        <v>61523044</v>
      </c>
      <c r="R69" s="25">
        <f>+'CY-CHD''S (ALL FUNDS)'!J645</f>
        <v>21975990.850000001</v>
      </c>
      <c r="S69" s="25">
        <f>+'CY-CHD''S (ALL FUNDS)'!K645</f>
        <v>17455183.710000001</v>
      </c>
      <c r="T69" s="25">
        <f>+'CY-CHD''S (ALL FUNDS)'!L645</f>
        <v>0</v>
      </c>
      <c r="U69" s="21">
        <f t="shared" si="4"/>
        <v>39431174.560000002</v>
      </c>
      <c r="V69" s="21">
        <f t="shared" si="65"/>
        <v>83499034.849999994</v>
      </c>
      <c r="W69" s="21">
        <f t="shared" si="65"/>
        <v>17455183.710000001</v>
      </c>
      <c r="X69" s="21">
        <f t="shared" si="65"/>
        <v>0</v>
      </c>
      <c r="Y69" s="21">
        <f t="shared" si="6"/>
        <v>100954218.56</v>
      </c>
      <c r="Z69" s="21">
        <f t="shared" si="66"/>
        <v>778009.15000000596</v>
      </c>
      <c r="AA69" s="21">
        <f t="shared" si="66"/>
        <v>816.28999999910593</v>
      </c>
      <c r="AB69" s="21">
        <f t="shared" si="66"/>
        <v>0</v>
      </c>
      <c r="AC69" s="21">
        <f t="shared" si="8"/>
        <v>778825.44000000507</v>
      </c>
      <c r="AD69" s="26">
        <f t="shared" si="67"/>
        <v>0.73000951480927589</v>
      </c>
      <c r="AE69" s="26">
        <f t="shared" si="67"/>
        <v>0</v>
      </c>
      <c r="AF69" s="26" t="str">
        <f t="shared" si="67"/>
        <v xml:space="preserve"> </v>
      </c>
      <c r="AG69" s="26">
        <f t="shared" si="67"/>
        <v>0.60474985885608612</v>
      </c>
      <c r="AH69" s="21">
        <f t="shared" si="68"/>
        <v>84277044</v>
      </c>
      <c r="AI69" s="21">
        <f t="shared" si="68"/>
        <v>17456000</v>
      </c>
      <c r="AJ69" s="21">
        <f t="shared" si="68"/>
        <v>0</v>
      </c>
      <c r="AK69" s="21">
        <f t="shared" si="11"/>
        <v>101733044</v>
      </c>
      <c r="AL69" s="21">
        <f t="shared" ref="AL69:AN70" si="74">+B69-F69</f>
        <v>55847956</v>
      </c>
      <c r="AM69" s="21">
        <f t="shared" si="74"/>
        <v>43516000</v>
      </c>
      <c r="AN69" s="21">
        <f t="shared" si="74"/>
        <v>0</v>
      </c>
      <c r="AO69" s="21">
        <f t="shared" si="12"/>
        <v>99363956</v>
      </c>
    </row>
    <row r="70" spans="1:41" ht="15" customHeight="1">
      <c r="A70" s="16" t="s">
        <v>167</v>
      </c>
      <c r="B70" s="21">
        <f>+'CY-FUR (REG)'!F234</f>
        <v>10355000</v>
      </c>
      <c r="C70" s="21">
        <f>+'CY-FUR (REG)'!G234</f>
        <v>4996000</v>
      </c>
      <c r="D70" s="21">
        <f>+'CY-FUR (REG)'!H234</f>
        <v>0</v>
      </c>
      <c r="E70" s="21">
        <f t="shared" si="0"/>
        <v>15351000</v>
      </c>
      <c r="F70" s="25">
        <f>+'CY-CHD''S (ALL FUNDS)'!F649</f>
        <v>67096000</v>
      </c>
      <c r="G70" s="25">
        <f>+'CY-CHD''S (ALL FUNDS)'!G649</f>
        <v>192823862</v>
      </c>
      <c r="H70" s="25">
        <f>+'CY-CHD''S (ALL FUNDS)'!H649</f>
        <v>115450000</v>
      </c>
      <c r="I70" s="21">
        <f t="shared" si="1"/>
        <v>375369862</v>
      </c>
      <c r="J70" s="25">
        <f>+'CY-CHD''S (ALL FUNDS)'!F657</f>
        <v>0</v>
      </c>
      <c r="K70" s="25">
        <f>+'CY-CHD''S (ALL FUNDS)'!G657</f>
        <v>0</v>
      </c>
      <c r="L70" s="25">
        <f>+'CY-CHD''S (ALL FUNDS)'!H657</f>
        <v>0</v>
      </c>
      <c r="M70" s="21">
        <f t="shared" si="2"/>
        <v>0</v>
      </c>
      <c r="N70" s="25">
        <f>+'CY-CHD''S (ALL FUNDS)'!J649</f>
        <v>65273109.759999998</v>
      </c>
      <c r="O70" s="25">
        <f>+'CY-CHD''S (ALL FUNDS)'!K649</f>
        <v>113074661.49000001</v>
      </c>
      <c r="P70" s="25">
        <f>+'CY-CHD''S (ALL FUNDS)'!L649</f>
        <v>94450000</v>
      </c>
      <c r="Q70" s="21">
        <f t="shared" si="3"/>
        <v>272797771.25</v>
      </c>
      <c r="R70" s="25">
        <f>+'CY-CHD''S (ALL FUNDS)'!J657</f>
        <v>0</v>
      </c>
      <c r="S70" s="25">
        <f>+'CY-CHD''S (ALL FUNDS)'!K657</f>
        <v>0</v>
      </c>
      <c r="T70" s="25">
        <f>+'CY-CHD''S (ALL FUNDS)'!L657</f>
        <v>0</v>
      </c>
      <c r="U70" s="21">
        <f t="shared" si="4"/>
        <v>0</v>
      </c>
      <c r="V70" s="21">
        <f t="shared" si="65"/>
        <v>65273109.759999998</v>
      </c>
      <c r="W70" s="21">
        <f t="shared" si="65"/>
        <v>113074661.49000001</v>
      </c>
      <c r="X70" s="21">
        <f t="shared" si="65"/>
        <v>94450000</v>
      </c>
      <c r="Y70" s="21">
        <f t="shared" si="6"/>
        <v>272797771.25</v>
      </c>
      <c r="Z70" s="21">
        <f t="shared" si="66"/>
        <v>1822890.2400000021</v>
      </c>
      <c r="AA70" s="21">
        <f t="shared" si="66"/>
        <v>79749200.50999999</v>
      </c>
      <c r="AB70" s="21">
        <f t="shared" si="66"/>
        <v>21000000</v>
      </c>
      <c r="AC70" s="21">
        <f t="shared" si="8"/>
        <v>102572090.75</v>
      </c>
      <c r="AD70" s="26">
        <f t="shared" si="67"/>
        <v>0.97283161082627878</v>
      </c>
      <c r="AE70" s="26">
        <f t="shared" si="67"/>
        <v>0.58641425556552751</v>
      </c>
      <c r="AF70" s="26">
        <f t="shared" si="67"/>
        <v>0.81810307492420964</v>
      </c>
      <c r="AG70" s="26">
        <f t="shared" si="67"/>
        <v>0.72674393675750137</v>
      </c>
      <c r="AH70" s="21">
        <f t="shared" si="68"/>
        <v>67096000</v>
      </c>
      <c r="AI70" s="21">
        <f t="shared" si="68"/>
        <v>192823862</v>
      </c>
      <c r="AJ70" s="21">
        <f t="shared" si="68"/>
        <v>115450000</v>
      </c>
      <c r="AK70" s="21">
        <f t="shared" si="11"/>
        <v>375369862</v>
      </c>
      <c r="AL70" s="21">
        <f t="shared" si="74"/>
        <v>-56741000</v>
      </c>
      <c r="AM70" s="21">
        <f t="shared" si="74"/>
        <v>-187827862</v>
      </c>
      <c r="AN70" s="21">
        <f t="shared" si="74"/>
        <v>-115450000</v>
      </c>
      <c r="AO70" s="21">
        <f t="shared" si="12"/>
        <v>-360018862</v>
      </c>
    </row>
    <row r="71" spans="1:41" ht="15" customHeight="1">
      <c r="A71" s="11"/>
      <c r="B71" s="21"/>
      <c r="C71" s="21"/>
      <c r="D71" s="21"/>
      <c r="E71" s="21"/>
      <c r="F71" s="25"/>
      <c r="G71" s="25"/>
      <c r="H71" s="25"/>
      <c r="I71" s="21"/>
      <c r="J71" s="25"/>
      <c r="K71" s="25"/>
      <c r="L71" s="25"/>
      <c r="M71" s="21"/>
      <c r="N71" s="25"/>
      <c r="O71" s="25"/>
      <c r="P71" s="25"/>
      <c r="Q71" s="21"/>
      <c r="R71" s="25"/>
      <c r="S71" s="25"/>
      <c r="T71" s="25"/>
      <c r="U71" s="21"/>
      <c r="V71" s="21"/>
      <c r="W71" s="21"/>
      <c r="X71" s="21"/>
      <c r="Y71" s="21"/>
      <c r="Z71" s="21"/>
      <c r="AA71" s="21"/>
      <c r="AB71" s="21"/>
      <c r="AC71" s="21"/>
      <c r="AD71" s="26"/>
      <c r="AE71" s="26"/>
      <c r="AF71" s="26"/>
      <c r="AG71" s="26"/>
      <c r="AH71" s="21"/>
      <c r="AI71" s="21"/>
      <c r="AJ71" s="21"/>
      <c r="AK71" s="21"/>
      <c r="AL71" s="21"/>
      <c r="AM71" s="21"/>
      <c r="AN71" s="21"/>
      <c r="AO71" s="21"/>
    </row>
    <row r="72" spans="1:41" ht="15" customHeight="1">
      <c r="A72" s="17" t="s">
        <v>168</v>
      </c>
      <c r="B72" s="21">
        <f t="shared" ref="B72:AC72" si="75">SUM(B73:B80)</f>
        <v>207490000</v>
      </c>
      <c r="C72" s="21">
        <f t="shared" si="75"/>
        <v>124577000</v>
      </c>
      <c r="D72" s="21">
        <f t="shared" si="75"/>
        <v>0</v>
      </c>
      <c r="E72" s="21">
        <f t="shared" si="75"/>
        <v>332067000</v>
      </c>
      <c r="F72" s="21">
        <f t="shared" ref="F72:H72" si="76">SUM(F73:F80)</f>
        <v>527734000.31999999</v>
      </c>
      <c r="G72" s="21">
        <f t="shared" si="76"/>
        <v>479250641</v>
      </c>
      <c r="H72" s="21">
        <f t="shared" si="76"/>
        <v>473250000</v>
      </c>
      <c r="I72" s="21">
        <f t="shared" si="75"/>
        <v>1480234641.3199999</v>
      </c>
      <c r="J72" s="21">
        <f t="shared" ref="J72:L72" si="77">SUM(J73:J80)</f>
        <v>106349323.91</v>
      </c>
      <c r="K72" s="21">
        <f t="shared" si="77"/>
        <v>28633950</v>
      </c>
      <c r="L72" s="21">
        <f t="shared" si="77"/>
        <v>0</v>
      </c>
      <c r="M72" s="21">
        <f t="shared" si="75"/>
        <v>134983273.91</v>
      </c>
      <c r="N72" s="21">
        <f t="shared" si="75"/>
        <v>526272759.07999998</v>
      </c>
      <c r="O72" s="21">
        <f t="shared" si="75"/>
        <v>336140744.78000003</v>
      </c>
      <c r="P72" s="21">
        <f t="shared" si="75"/>
        <v>241431108.02999997</v>
      </c>
      <c r="Q72" s="21">
        <f t="shared" si="75"/>
        <v>1103844611.8899999</v>
      </c>
      <c r="R72" s="21">
        <f t="shared" si="75"/>
        <v>103524059.19</v>
      </c>
      <c r="S72" s="21">
        <f t="shared" si="75"/>
        <v>27453301.010000002</v>
      </c>
      <c r="T72" s="21">
        <f t="shared" si="75"/>
        <v>0</v>
      </c>
      <c r="U72" s="21">
        <f t="shared" si="75"/>
        <v>130977360.20000002</v>
      </c>
      <c r="V72" s="21">
        <f t="shared" si="75"/>
        <v>629796818.26999998</v>
      </c>
      <c r="W72" s="21">
        <f t="shared" si="75"/>
        <v>363594045.79000002</v>
      </c>
      <c r="X72" s="21">
        <f t="shared" si="75"/>
        <v>241431108.02999997</v>
      </c>
      <c r="Y72" s="21">
        <f t="shared" si="75"/>
        <v>1234821972.0900002</v>
      </c>
      <c r="Z72" s="21">
        <f t="shared" si="75"/>
        <v>4286505.9599999879</v>
      </c>
      <c r="AA72" s="21">
        <f t="shared" si="75"/>
        <v>144290545.20999998</v>
      </c>
      <c r="AB72" s="21">
        <f t="shared" si="75"/>
        <v>231818891.97000003</v>
      </c>
      <c r="AC72" s="21">
        <f t="shared" si="75"/>
        <v>380395943.13999999</v>
      </c>
      <c r="AD72" s="26">
        <f t="shared" si="67"/>
        <v>0.82997413584260404</v>
      </c>
      <c r="AE72" s="26">
        <f t="shared" si="67"/>
        <v>0.66184473940852451</v>
      </c>
      <c r="AF72" s="26">
        <f t="shared" si="67"/>
        <v>0.5101555373058636</v>
      </c>
      <c r="AG72" s="26">
        <f t="shared" si="67"/>
        <v>0.68340290277972626</v>
      </c>
      <c r="AH72" s="21">
        <f t="shared" ref="AH72:AO72" si="78">SUM(AH73:AH80)</f>
        <v>634083324.23000002</v>
      </c>
      <c r="AI72" s="21">
        <f t="shared" si="78"/>
        <v>507884591</v>
      </c>
      <c r="AJ72" s="21">
        <f t="shared" si="78"/>
        <v>473250000</v>
      </c>
      <c r="AK72" s="21">
        <f t="shared" si="78"/>
        <v>1615217915.23</v>
      </c>
      <c r="AL72" s="21">
        <f t="shared" si="78"/>
        <v>-320244000.31999999</v>
      </c>
      <c r="AM72" s="21">
        <f t="shared" si="78"/>
        <v>-354673641</v>
      </c>
      <c r="AN72" s="21">
        <f t="shared" si="78"/>
        <v>-473250000</v>
      </c>
      <c r="AO72" s="21">
        <f t="shared" si="78"/>
        <v>-1148167641.3199999</v>
      </c>
    </row>
    <row r="73" spans="1:41" ht="15" customHeight="1">
      <c r="A73" s="16" t="s">
        <v>169</v>
      </c>
      <c r="B73" s="21">
        <f>+'CY-FUR (REG)'!F241</f>
        <v>121100000</v>
      </c>
      <c r="C73" s="21">
        <f>+'CY-FUR (REG)'!G241</f>
        <v>44862000</v>
      </c>
      <c r="D73" s="21">
        <f>+'CY-FUR (REG)'!H241</f>
        <v>0</v>
      </c>
      <c r="E73" s="21">
        <f t="shared" ref="E73:E89" si="79">SUM(B73:D73)</f>
        <v>165962000</v>
      </c>
      <c r="F73" s="25">
        <f>+'CY-CHD''S (ALL FUNDS)'!F679</f>
        <v>0</v>
      </c>
      <c r="G73" s="25">
        <f>+'CY-CHD''S (ALL FUNDS)'!G679</f>
        <v>0</v>
      </c>
      <c r="H73" s="25">
        <f>+'CY-CHD''S (ALL FUNDS)'!H679</f>
        <v>0</v>
      </c>
      <c r="I73" s="21">
        <f t="shared" ref="I73:I89" si="80">SUM(F73:H73)</f>
        <v>0</v>
      </c>
      <c r="J73" s="25">
        <f>+'CY-CHD''S (ALL FUNDS)'!F687</f>
        <v>16011159</v>
      </c>
      <c r="K73" s="25">
        <f>+'CY-CHD''S (ALL FUNDS)'!G687</f>
        <v>14787950</v>
      </c>
      <c r="L73" s="25">
        <f>+'CY-CHD''S (ALL FUNDS)'!H687</f>
        <v>0</v>
      </c>
      <c r="M73" s="21">
        <f t="shared" ref="M73:M89" si="81">SUM(J73:L73)</f>
        <v>30799109</v>
      </c>
      <c r="N73" s="25">
        <f>+'CY-CHD''S (ALL FUNDS)'!J679</f>
        <v>0</v>
      </c>
      <c r="O73" s="25">
        <f>+'CY-CHD''S (ALL FUNDS)'!K679</f>
        <v>0</v>
      </c>
      <c r="P73" s="25">
        <f>+'CY-CHD''S (ALL FUNDS)'!L679</f>
        <v>0</v>
      </c>
      <c r="Q73" s="21">
        <f t="shared" ref="Q73:Q89" si="82">SUM(N73:P73)</f>
        <v>0</v>
      </c>
      <c r="R73" s="25">
        <f>+'CY-CHD''S (ALL FUNDS)'!J687</f>
        <v>16011158.17</v>
      </c>
      <c r="S73" s="25">
        <f>+'CY-CHD''S (ALL FUNDS)'!K687</f>
        <v>13800779.800000001</v>
      </c>
      <c r="T73" s="25">
        <f>+'CY-CHD''S (ALL FUNDS)'!L687</f>
        <v>0</v>
      </c>
      <c r="U73" s="21">
        <f t="shared" ref="U73:U89" si="83">SUM(R73:T73)</f>
        <v>29811937.969999999</v>
      </c>
      <c r="V73" s="21">
        <f t="shared" si="65"/>
        <v>16011158.17</v>
      </c>
      <c r="W73" s="21">
        <f t="shared" si="65"/>
        <v>13800779.800000001</v>
      </c>
      <c r="X73" s="21">
        <f t="shared" si="65"/>
        <v>0</v>
      </c>
      <c r="Y73" s="21">
        <f t="shared" ref="Y73:Y89" si="84">SUM(V73:X73)</f>
        <v>29811937.969999999</v>
      </c>
      <c r="Z73" s="21">
        <f t="shared" si="66"/>
        <v>0.83000000007450581</v>
      </c>
      <c r="AA73" s="21">
        <f t="shared" si="66"/>
        <v>987170.19999999925</v>
      </c>
      <c r="AB73" s="21">
        <f t="shared" si="66"/>
        <v>0</v>
      </c>
      <c r="AC73" s="21">
        <f t="shared" ref="AC73:AC89" si="85">SUM(Z73:AB73)</f>
        <v>987171.02999999933</v>
      </c>
      <c r="AD73" s="26">
        <f t="shared" si="67"/>
        <v>0</v>
      </c>
      <c r="AE73" s="26">
        <f t="shared" si="67"/>
        <v>0</v>
      </c>
      <c r="AF73" s="26" t="str">
        <f t="shared" si="67"/>
        <v xml:space="preserve"> </v>
      </c>
      <c r="AG73" s="26">
        <f t="shared" si="67"/>
        <v>0</v>
      </c>
      <c r="AH73" s="21">
        <f t="shared" si="68"/>
        <v>16011159</v>
      </c>
      <c r="AI73" s="21">
        <f t="shared" si="68"/>
        <v>14787950</v>
      </c>
      <c r="AJ73" s="21">
        <f t="shared" si="68"/>
        <v>0</v>
      </c>
      <c r="AK73" s="21">
        <f t="shared" ref="AK73:AK89" si="86">SUM(AH73:AJ73)</f>
        <v>30799109</v>
      </c>
      <c r="AL73" s="21">
        <f t="shared" ref="AL73:AN80" si="87">+B73-F73</f>
        <v>121100000</v>
      </c>
      <c r="AM73" s="21">
        <f t="shared" si="87"/>
        <v>44862000</v>
      </c>
      <c r="AN73" s="21">
        <f t="shared" si="87"/>
        <v>0</v>
      </c>
      <c r="AO73" s="21">
        <f t="shared" ref="AO73:AO89" si="88">SUM(AL73:AN73)</f>
        <v>165962000</v>
      </c>
    </row>
    <row r="74" spans="1:41" ht="15" customHeight="1">
      <c r="A74" s="16" t="s">
        <v>170</v>
      </c>
      <c r="B74" s="21">
        <f>+'CY-FUR (REG)'!F242</f>
        <v>11885000</v>
      </c>
      <c r="C74" s="21">
        <f>+'CY-FUR (REG)'!G242</f>
        <v>13057000</v>
      </c>
      <c r="D74" s="21">
        <f>+'CY-FUR (REG)'!H242</f>
        <v>0</v>
      </c>
      <c r="E74" s="21">
        <f t="shared" si="79"/>
        <v>24942000</v>
      </c>
      <c r="F74" s="25">
        <f>+'CY-CHD''S (ALL FUNDS)'!F691</f>
        <v>0</v>
      </c>
      <c r="G74" s="25">
        <f>+'CY-CHD''S (ALL FUNDS)'!G691</f>
        <v>2026000</v>
      </c>
      <c r="H74" s="25">
        <f>+'CY-CHD''S (ALL FUNDS)'!H691</f>
        <v>12850000</v>
      </c>
      <c r="I74" s="21">
        <f t="shared" si="80"/>
        <v>14876000</v>
      </c>
      <c r="J74" s="25">
        <f>+'CY-CHD''S (ALL FUNDS)'!F699</f>
        <v>0</v>
      </c>
      <c r="K74" s="25">
        <f>+'CY-CHD''S (ALL FUNDS)'!G699</f>
        <v>0</v>
      </c>
      <c r="L74" s="25">
        <f>+'CY-CHD''S (ALL FUNDS)'!H699</f>
        <v>0</v>
      </c>
      <c r="M74" s="21">
        <f t="shared" si="81"/>
        <v>0</v>
      </c>
      <c r="N74" s="25">
        <f>+'CY-CHD''S (ALL FUNDS)'!J691</f>
        <v>0</v>
      </c>
      <c r="O74" s="25">
        <f>+'CY-CHD''S (ALL FUNDS)'!K691</f>
        <v>409002.17</v>
      </c>
      <c r="P74" s="25">
        <f>+'CY-CHD''S (ALL FUNDS)'!L691</f>
        <v>0</v>
      </c>
      <c r="Q74" s="21">
        <f t="shared" si="82"/>
        <v>409002.17</v>
      </c>
      <c r="R74" s="25">
        <f>+'CY-CHD''S (ALL FUNDS)'!J699</f>
        <v>0</v>
      </c>
      <c r="S74" s="25">
        <f>+'CY-CHD''S (ALL FUNDS)'!K699</f>
        <v>0</v>
      </c>
      <c r="T74" s="25">
        <f>+'CY-CHD''S (ALL FUNDS)'!L699</f>
        <v>0</v>
      </c>
      <c r="U74" s="21">
        <f t="shared" si="83"/>
        <v>0</v>
      </c>
      <c r="V74" s="21">
        <f t="shared" si="65"/>
        <v>0</v>
      </c>
      <c r="W74" s="21">
        <f t="shared" si="65"/>
        <v>409002.17</v>
      </c>
      <c r="X74" s="21">
        <f t="shared" si="65"/>
        <v>0</v>
      </c>
      <c r="Y74" s="21">
        <f t="shared" si="84"/>
        <v>409002.17</v>
      </c>
      <c r="Z74" s="21">
        <f t="shared" si="66"/>
        <v>0</v>
      </c>
      <c r="AA74" s="21">
        <f t="shared" si="66"/>
        <v>1616997.83</v>
      </c>
      <c r="AB74" s="21">
        <f t="shared" si="66"/>
        <v>12850000</v>
      </c>
      <c r="AC74" s="21">
        <f t="shared" si="85"/>
        <v>14466997.83</v>
      </c>
      <c r="AD74" s="26" t="str">
        <f t="shared" si="67"/>
        <v xml:space="preserve"> </v>
      </c>
      <c r="AE74" s="26">
        <f t="shared" si="67"/>
        <v>0.20187668805528133</v>
      </c>
      <c r="AF74" s="26">
        <f t="shared" si="67"/>
        <v>0</v>
      </c>
      <c r="AG74" s="26">
        <f t="shared" si="67"/>
        <v>2.7494095859101907E-2</v>
      </c>
      <c r="AH74" s="21">
        <f t="shared" si="68"/>
        <v>0</v>
      </c>
      <c r="AI74" s="21">
        <f t="shared" si="68"/>
        <v>2026000</v>
      </c>
      <c r="AJ74" s="21">
        <f t="shared" si="68"/>
        <v>12850000</v>
      </c>
      <c r="AK74" s="21">
        <f t="shared" si="86"/>
        <v>14876000</v>
      </c>
      <c r="AL74" s="21">
        <f t="shared" si="87"/>
        <v>11885000</v>
      </c>
      <c r="AM74" s="21">
        <f t="shared" si="87"/>
        <v>11031000</v>
      </c>
      <c r="AN74" s="21">
        <f t="shared" si="87"/>
        <v>-12850000</v>
      </c>
      <c r="AO74" s="21">
        <f t="shared" si="88"/>
        <v>10066000</v>
      </c>
    </row>
    <row r="75" spans="1:41" ht="15" customHeight="1">
      <c r="A75" s="18" t="s">
        <v>171</v>
      </c>
      <c r="B75" s="21">
        <f>+'CY-FUR (REG)'!F243</f>
        <v>7714000</v>
      </c>
      <c r="C75" s="21">
        <f>+'CY-FUR (REG)'!G243</f>
        <v>4480000</v>
      </c>
      <c r="D75" s="21">
        <f>+'CY-FUR (REG)'!H243</f>
        <v>0</v>
      </c>
      <c r="E75" s="21">
        <f t="shared" si="79"/>
        <v>12194000</v>
      </c>
      <c r="F75" s="25">
        <f>+'CY-CHD''S (ALL FUNDS)'!F703</f>
        <v>0</v>
      </c>
      <c r="G75" s="25">
        <f>+'CY-CHD''S (ALL FUNDS)'!G703</f>
        <v>0</v>
      </c>
      <c r="H75" s="25">
        <f>+'CY-CHD''S (ALL FUNDS)'!H703</f>
        <v>0</v>
      </c>
      <c r="I75" s="21">
        <f t="shared" si="80"/>
        <v>0</v>
      </c>
      <c r="J75" s="25">
        <f>+'CY-CHD''S (ALL FUNDS)'!F711</f>
        <v>20549993</v>
      </c>
      <c r="K75" s="25">
        <f>+'CY-CHD''S (ALL FUNDS)'!G711</f>
        <v>0</v>
      </c>
      <c r="L75" s="25">
        <f>+'CY-CHD''S (ALL FUNDS)'!H711</f>
        <v>0</v>
      </c>
      <c r="M75" s="21">
        <f t="shared" si="81"/>
        <v>20549993</v>
      </c>
      <c r="N75" s="25">
        <f>+'CY-CHD''S (ALL FUNDS)'!J703</f>
        <v>0</v>
      </c>
      <c r="O75" s="25">
        <f>+'CY-CHD''S (ALL FUNDS)'!K703</f>
        <v>0</v>
      </c>
      <c r="P75" s="25">
        <f>+'CY-CHD''S (ALL FUNDS)'!L703</f>
        <v>0</v>
      </c>
      <c r="Q75" s="21">
        <f t="shared" si="82"/>
        <v>0</v>
      </c>
      <c r="R75" s="25">
        <f>+'CY-CHD''S (ALL FUNDS)'!J711</f>
        <v>20549993</v>
      </c>
      <c r="S75" s="25">
        <f>+'CY-CHD''S (ALL FUNDS)'!K711</f>
        <v>0</v>
      </c>
      <c r="T75" s="25">
        <f>+'CY-CHD''S (ALL FUNDS)'!L711</f>
        <v>0</v>
      </c>
      <c r="U75" s="21">
        <f t="shared" si="83"/>
        <v>20549993</v>
      </c>
      <c r="V75" s="21">
        <f t="shared" si="65"/>
        <v>20549993</v>
      </c>
      <c r="W75" s="21">
        <f t="shared" si="65"/>
        <v>0</v>
      </c>
      <c r="X75" s="21">
        <f t="shared" si="65"/>
        <v>0</v>
      </c>
      <c r="Y75" s="21">
        <f t="shared" si="84"/>
        <v>20549993</v>
      </c>
      <c r="Z75" s="21">
        <f t="shared" si="66"/>
        <v>0</v>
      </c>
      <c r="AA75" s="21">
        <f t="shared" si="66"/>
        <v>0</v>
      </c>
      <c r="AB75" s="21">
        <f t="shared" si="66"/>
        <v>0</v>
      </c>
      <c r="AC75" s="21">
        <f t="shared" si="85"/>
        <v>0</v>
      </c>
      <c r="AD75" s="26">
        <f t="shared" si="67"/>
        <v>0</v>
      </c>
      <c r="AE75" s="26" t="str">
        <f t="shared" si="67"/>
        <v xml:space="preserve"> </v>
      </c>
      <c r="AF75" s="26" t="str">
        <f t="shared" si="67"/>
        <v xml:space="preserve"> </v>
      </c>
      <c r="AG75" s="26">
        <f t="shared" si="67"/>
        <v>0</v>
      </c>
      <c r="AH75" s="21">
        <f t="shared" si="68"/>
        <v>20549993</v>
      </c>
      <c r="AI75" s="21">
        <f t="shared" si="68"/>
        <v>0</v>
      </c>
      <c r="AJ75" s="21">
        <f t="shared" si="68"/>
        <v>0</v>
      </c>
      <c r="AK75" s="21">
        <f t="shared" si="86"/>
        <v>20549993</v>
      </c>
      <c r="AL75" s="21">
        <f t="shared" si="87"/>
        <v>7714000</v>
      </c>
      <c r="AM75" s="21">
        <f t="shared" si="87"/>
        <v>4480000</v>
      </c>
      <c r="AN75" s="21">
        <f t="shared" si="87"/>
        <v>0</v>
      </c>
      <c r="AO75" s="21">
        <f t="shared" si="88"/>
        <v>12194000</v>
      </c>
    </row>
    <row r="76" spans="1:41" ht="15" customHeight="1">
      <c r="A76" s="15" t="s">
        <v>172</v>
      </c>
      <c r="B76" s="21">
        <f>+'CY-FUR (REG)'!F244</f>
        <v>5211000</v>
      </c>
      <c r="C76" s="21">
        <f>+'CY-FUR (REG)'!G244</f>
        <v>2619000</v>
      </c>
      <c r="D76" s="21">
        <f>+'CY-FUR (REG)'!H244</f>
        <v>0</v>
      </c>
      <c r="E76" s="21">
        <f t="shared" si="79"/>
        <v>7830000</v>
      </c>
      <c r="F76" s="25">
        <f>+'CY-CHD''S (ALL FUNDS)'!F715</f>
        <v>146484241</v>
      </c>
      <c r="G76" s="25">
        <f>+'CY-CHD''S (ALL FUNDS)'!G715</f>
        <v>66726000</v>
      </c>
      <c r="H76" s="25">
        <f>+'CY-CHD''S (ALL FUNDS)'!H715</f>
        <v>0</v>
      </c>
      <c r="I76" s="21">
        <f t="shared" si="80"/>
        <v>213210241</v>
      </c>
      <c r="J76" s="25">
        <f>+'CY-CHD''S (ALL FUNDS)'!F723</f>
        <v>0</v>
      </c>
      <c r="K76" s="25">
        <f>+'CY-CHD''S (ALL FUNDS)'!G723</f>
        <v>0</v>
      </c>
      <c r="L76" s="25">
        <f>+'CY-CHD''S (ALL FUNDS)'!H723</f>
        <v>0</v>
      </c>
      <c r="M76" s="21">
        <f t="shared" si="81"/>
        <v>0</v>
      </c>
      <c r="N76" s="25">
        <f>+'CY-CHD''S (ALL FUNDS)'!J715</f>
        <v>146457614.97</v>
      </c>
      <c r="O76" s="25">
        <f>+'CY-CHD''S (ALL FUNDS)'!K715</f>
        <v>53236375.859999999</v>
      </c>
      <c r="P76" s="25">
        <f>+'CY-CHD''S (ALL FUNDS)'!L715</f>
        <v>0</v>
      </c>
      <c r="Q76" s="21">
        <f t="shared" si="82"/>
        <v>199693990.82999998</v>
      </c>
      <c r="R76" s="25">
        <f>+'CY-CHD''S (ALL FUNDS)'!J723</f>
        <v>0</v>
      </c>
      <c r="S76" s="25">
        <f>+'CY-CHD''S (ALL FUNDS)'!K723</f>
        <v>0</v>
      </c>
      <c r="T76" s="25">
        <f>+'CY-CHD''S (ALL FUNDS)'!L723</f>
        <v>0</v>
      </c>
      <c r="U76" s="21">
        <f t="shared" si="83"/>
        <v>0</v>
      </c>
      <c r="V76" s="21">
        <f t="shared" si="65"/>
        <v>146457614.97</v>
      </c>
      <c r="W76" s="21">
        <f t="shared" si="65"/>
        <v>53236375.859999999</v>
      </c>
      <c r="X76" s="21">
        <f t="shared" si="65"/>
        <v>0</v>
      </c>
      <c r="Y76" s="21">
        <f t="shared" si="84"/>
        <v>199693990.82999998</v>
      </c>
      <c r="Z76" s="21">
        <f t="shared" si="66"/>
        <v>26626.030000001192</v>
      </c>
      <c r="AA76" s="21">
        <f t="shared" si="66"/>
        <v>13489624.140000001</v>
      </c>
      <c r="AB76" s="21">
        <f t="shared" si="66"/>
        <v>0</v>
      </c>
      <c r="AC76" s="21">
        <f t="shared" si="85"/>
        <v>13516250.170000002</v>
      </c>
      <c r="AD76" s="26">
        <f t="shared" si="67"/>
        <v>0.99981823280225757</v>
      </c>
      <c r="AE76" s="26">
        <f t="shared" si="67"/>
        <v>0.79783556424781943</v>
      </c>
      <c r="AF76" s="26" t="str">
        <f t="shared" si="67"/>
        <v xml:space="preserve"> </v>
      </c>
      <c r="AG76" s="26">
        <f t="shared" si="67"/>
        <v>0.93660599928687283</v>
      </c>
      <c r="AH76" s="21">
        <f t="shared" si="68"/>
        <v>146484241</v>
      </c>
      <c r="AI76" s="21">
        <f t="shared" si="68"/>
        <v>66726000</v>
      </c>
      <c r="AJ76" s="21">
        <f t="shared" si="68"/>
        <v>0</v>
      </c>
      <c r="AK76" s="21">
        <f t="shared" si="86"/>
        <v>213210241</v>
      </c>
      <c r="AL76" s="21">
        <f t="shared" si="87"/>
        <v>-141273241</v>
      </c>
      <c r="AM76" s="21">
        <f t="shared" si="87"/>
        <v>-64107000</v>
      </c>
      <c r="AN76" s="21">
        <f t="shared" si="87"/>
        <v>0</v>
      </c>
      <c r="AO76" s="21">
        <f t="shared" si="88"/>
        <v>-205380241</v>
      </c>
    </row>
    <row r="77" spans="1:41" ht="15" customHeight="1">
      <c r="A77" s="18" t="s">
        <v>173</v>
      </c>
      <c r="B77" s="21">
        <f>+'CY-FUR (REG)'!F245</f>
        <v>15221000</v>
      </c>
      <c r="C77" s="21">
        <f>+'CY-FUR (REG)'!G245</f>
        <v>9482000</v>
      </c>
      <c r="D77" s="21">
        <f>+'CY-FUR (REG)'!H245</f>
        <v>0</v>
      </c>
      <c r="E77" s="21">
        <f t="shared" si="79"/>
        <v>24703000</v>
      </c>
      <c r="F77" s="25">
        <f>+'CY-CHD''S (ALL FUNDS)'!F727</f>
        <v>63359147</v>
      </c>
      <c r="G77" s="25">
        <f>+'CY-CHD''S (ALL FUNDS)'!G727</f>
        <v>0</v>
      </c>
      <c r="H77" s="25">
        <f>+'CY-CHD''S (ALL FUNDS)'!H727</f>
        <v>0</v>
      </c>
      <c r="I77" s="21">
        <f t="shared" si="80"/>
        <v>63359147</v>
      </c>
      <c r="J77" s="25">
        <f>+'CY-CHD''S (ALL FUNDS)'!F735</f>
        <v>23462171.91</v>
      </c>
      <c r="K77" s="25">
        <f>+'CY-CHD''S (ALL FUNDS)'!G735</f>
        <v>13846000</v>
      </c>
      <c r="L77" s="25">
        <f>+'CY-CHD''S (ALL FUNDS)'!H735</f>
        <v>0</v>
      </c>
      <c r="M77" s="21">
        <f t="shared" si="81"/>
        <v>37308171.909999996</v>
      </c>
      <c r="N77" s="25">
        <f>+'CY-CHD''S (ALL FUNDS)'!J727</f>
        <v>61924531.789999999</v>
      </c>
      <c r="O77" s="25">
        <f>+'CY-CHD''S (ALL FUNDS)'!K727</f>
        <v>0</v>
      </c>
      <c r="P77" s="25">
        <f>+'CY-CHD''S (ALL FUNDS)'!L727</f>
        <v>0</v>
      </c>
      <c r="Q77" s="21">
        <f t="shared" si="82"/>
        <v>61924531.789999999</v>
      </c>
      <c r="R77" s="25">
        <f>+'CY-CHD''S (ALL FUNDS)'!J735</f>
        <v>23462171.91</v>
      </c>
      <c r="S77" s="25">
        <f>+'CY-CHD''S (ALL FUNDS)'!K735</f>
        <v>13652521.210000001</v>
      </c>
      <c r="T77" s="25">
        <f>+'CY-CHD''S (ALL FUNDS)'!L735</f>
        <v>0</v>
      </c>
      <c r="U77" s="21">
        <f t="shared" si="83"/>
        <v>37114693.120000005</v>
      </c>
      <c r="V77" s="21">
        <f t="shared" si="65"/>
        <v>85386703.700000003</v>
      </c>
      <c r="W77" s="21">
        <f t="shared" si="65"/>
        <v>13652521.210000001</v>
      </c>
      <c r="X77" s="21">
        <f t="shared" si="65"/>
        <v>0</v>
      </c>
      <c r="Y77" s="21">
        <f t="shared" si="84"/>
        <v>99039224.909999996</v>
      </c>
      <c r="Z77" s="21">
        <f t="shared" si="66"/>
        <v>1434615.2099999934</v>
      </c>
      <c r="AA77" s="21">
        <f t="shared" si="66"/>
        <v>193478.78999999911</v>
      </c>
      <c r="AB77" s="21">
        <f t="shared" si="66"/>
        <v>0</v>
      </c>
      <c r="AC77" s="21">
        <f t="shared" si="85"/>
        <v>1628093.9999999925</v>
      </c>
      <c r="AD77" s="26">
        <f t="shared" si="67"/>
        <v>0.71324108603085956</v>
      </c>
      <c r="AE77" s="26">
        <f t="shared" si="67"/>
        <v>0</v>
      </c>
      <c r="AF77" s="26" t="str">
        <f t="shared" si="67"/>
        <v xml:space="preserve"> </v>
      </c>
      <c r="AG77" s="26">
        <f t="shared" si="67"/>
        <v>0.61514036988868881</v>
      </c>
      <c r="AH77" s="21">
        <f t="shared" si="68"/>
        <v>86821318.909999996</v>
      </c>
      <c r="AI77" s="21">
        <f t="shared" si="68"/>
        <v>13846000</v>
      </c>
      <c r="AJ77" s="21">
        <f t="shared" si="68"/>
        <v>0</v>
      </c>
      <c r="AK77" s="21">
        <f t="shared" si="86"/>
        <v>100667318.91</v>
      </c>
      <c r="AL77" s="21">
        <f t="shared" si="87"/>
        <v>-48138147</v>
      </c>
      <c r="AM77" s="21">
        <f t="shared" si="87"/>
        <v>9482000</v>
      </c>
      <c r="AN77" s="21">
        <f t="shared" si="87"/>
        <v>0</v>
      </c>
      <c r="AO77" s="21">
        <f t="shared" si="88"/>
        <v>-38656147</v>
      </c>
    </row>
    <row r="78" spans="1:41" ht="15" customHeight="1">
      <c r="A78" s="16" t="s">
        <v>174</v>
      </c>
      <c r="B78" s="21">
        <f>+'CY-FUR (REG)'!F246</f>
        <v>31667000</v>
      </c>
      <c r="C78" s="21">
        <f>+'CY-FUR (REG)'!G246</f>
        <v>26752000</v>
      </c>
      <c r="D78" s="21">
        <f>+'CY-FUR (REG)'!H246</f>
        <v>0</v>
      </c>
      <c r="E78" s="21">
        <f t="shared" si="79"/>
        <v>58419000</v>
      </c>
      <c r="F78" s="25">
        <f>+'CY-CHD''S (ALL FUNDS)'!F739</f>
        <v>62993138.319999993</v>
      </c>
      <c r="G78" s="25">
        <f>+'CY-CHD''S (ALL FUNDS)'!G739</f>
        <v>179666993</v>
      </c>
      <c r="H78" s="25">
        <f>+'CY-CHD''S (ALL FUNDS)'!H739</f>
        <v>457600000</v>
      </c>
      <c r="I78" s="21">
        <f t="shared" si="80"/>
        <v>700260131.31999993</v>
      </c>
      <c r="J78" s="25">
        <f>+'CY-CHD''S (ALL FUNDS)'!F747</f>
        <v>0</v>
      </c>
      <c r="K78" s="25">
        <f>+'CY-CHD''S (ALL FUNDS)'!G747</f>
        <v>0</v>
      </c>
      <c r="L78" s="25">
        <f>+'CY-CHD''S (ALL FUNDS)'!H747</f>
        <v>0</v>
      </c>
      <c r="M78" s="21">
        <f t="shared" si="81"/>
        <v>0</v>
      </c>
      <c r="N78" s="25">
        <f>+'CY-CHD''S (ALL FUNDS)'!J739</f>
        <v>62993138.319999993</v>
      </c>
      <c r="O78" s="25">
        <f>+'CY-CHD''S (ALL FUNDS)'!K739</f>
        <v>115280207.80000001</v>
      </c>
      <c r="P78" s="25">
        <f>+'CY-CHD''S (ALL FUNDS)'!L739</f>
        <v>241431108.02999997</v>
      </c>
      <c r="Q78" s="21">
        <f t="shared" si="82"/>
        <v>419704454.14999998</v>
      </c>
      <c r="R78" s="25">
        <f>+'CY-CHD''S (ALL FUNDS)'!J747</f>
        <v>0</v>
      </c>
      <c r="S78" s="25">
        <f>+'CY-CHD''S (ALL FUNDS)'!K747</f>
        <v>0</v>
      </c>
      <c r="T78" s="25">
        <f>+'CY-CHD''S (ALL FUNDS)'!L747</f>
        <v>0</v>
      </c>
      <c r="U78" s="21">
        <f t="shared" si="83"/>
        <v>0</v>
      </c>
      <c r="V78" s="21">
        <f t="shared" si="65"/>
        <v>62993138.319999993</v>
      </c>
      <c r="W78" s="21">
        <f t="shared" si="65"/>
        <v>115280207.80000001</v>
      </c>
      <c r="X78" s="21">
        <f t="shared" si="65"/>
        <v>241431108.02999997</v>
      </c>
      <c r="Y78" s="21">
        <f t="shared" si="84"/>
        <v>419704454.14999998</v>
      </c>
      <c r="Z78" s="21">
        <f t="shared" si="66"/>
        <v>0</v>
      </c>
      <c r="AA78" s="21">
        <f t="shared" si="66"/>
        <v>64386785.199999988</v>
      </c>
      <c r="AB78" s="21">
        <f t="shared" si="66"/>
        <v>216168891.97000003</v>
      </c>
      <c r="AC78" s="21">
        <f t="shared" si="85"/>
        <v>280555677.17000002</v>
      </c>
      <c r="AD78" s="26">
        <f t="shared" si="67"/>
        <v>1</v>
      </c>
      <c r="AE78" s="26">
        <f t="shared" si="67"/>
        <v>0.64163264423310085</v>
      </c>
      <c r="AF78" s="26">
        <f t="shared" si="67"/>
        <v>0.5276029458697552</v>
      </c>
      <c r="AG78" s="26">
        <f t="shared" si="67"/>
        <v>0.59935506160953544</v>
      </c>
      <c r="AH78" s="21">
        <f t="shared" si="68"/>
        <v>62993138.319999993</v>
      </c>
      <c r="AI78" s="21">
        <f t="shared" si="68"/>
        <v>179666993</v>
      </c>
      <c r="AJ78" s="21">
        <f t="shared" si="68"/>
        <v>457600000</v>
      </c>
      <c r="AK78" s="21">
        <f t="shared" si="86"/>
        <v>700260131.31999993</v>
      </c>
      <c r="AL78" s="21">
        <f t="shared" si="87"/>
        <v>-31326138.319999993</v>
      </c>
      <c r="AM78" s="21">
        <f t="shared" si="87"/>
        <v>-152914993</v>
      </c>
      <c r="AN78" s="21">
        <f t="shared" si="87"/>
        <v>-457600000</v>
      </c>
      <c r="AO78" s="21">
        <f t="shared" si="88"/>
        <v>-641841131.31999993</v>
      </c>
    </row>
    <row r="79" spans="1:41" ht="15" customHeight="1">
      <c r="A79" s="16" t="s">
        <v>175</v>
      </c>
      <c r="B79" s="21">
        <f>+'CY-FUR (REG)'!F247</f>
        <v>14692000</v>
      </c>
      <c r="C79" s="21">
        <f>+'CY-FUR (REG)'!G247</f>
        <v>22634000</v>
      </c>
      <c r="D79" s="21">
        <f>+'CY-FUR (REG)'!H247</f>
        <v>0</v>
      </c>
      <c r="E79" s="21">
        <f t="shared" si="79"/>
        <v>37326000</v>
      </c>
      <c r="F79" s="25">
        <f>+'CY-CHD''S (ALL FUNDS)'!F751</f>
        <v>0</v>
      </c>
      <c r="G79" s="25">
        <f>+'CY-CHD''S (ALL FUNDS)'!G751</f>
        <v>0</v>
      </c>
      <c r="H79" s="25">
        <f>+'CY-CHD''S (ALL FUNDS)'!H751</f>
        <v>0</v>
      </c>
      <c r="I79" s="21">
        <f t="shared" si="80"/>
        <v>0</v>
      </c>
      <c r="J79" s="25">
        <f>+'CY-CHD''S (ALL FUNDS)'!F759</f>
        <v>36169000</v>
      </c>
      <c r="K79" s="25">
        <f>+'CY-CHD''S (ALL FUNDS)'!G759</f>
        <v>0</v>
      </c>
      <c r="L79" s="25">
        <f>+'CY-CHD''S (ALL FUNDS)'!H759</f>
        <v>0</v>
      </c>
      <c r="M79" s="21">
        <f t="shared" si="81"/>
        <v>36169000</v>
      </c>
      <c r="N79" s="25">
        <f>+'CY-CHD''S (ALL FUNDS)'!J751</f>
        <v>0</v>
      </c>
      <c r="O79" s="25">
        <f>+'CY-CHD''S (ALL FUNDS)'!K751</f>
        <v>0</v>
      </c>
      <c r="P79" s="25">
        <f>+'CY-CHD''S (ALL FUNDS)'!L751</f>
        <v>0</v>
      </c>
      <c r="Q79" s="21">
        <f t="shared" si="82"/>
        <v>0</v>
      </c>
      <c r="R79" s="25">
        <f>+'CY-CHD''S (ALL FUNDS)'!J759</f>
        <v>33440854.460000001</v>
      </c>
      <c r="S79" s="25">
        <f>+'CY-CHD''S (ALL FUNDS)'!K759</f>
        <v>0</v>
      </c>
      <c r="T79" s="25">
        <f>+'CY-CHD''S (ALL FUNDS)'!L759</f>
        <v>0</v>
      </c>
      <c r="U79" s="21">
        <f t="shared" si="83"/>
        <v>33440854.460000001</v>
      </c>
      <c r="V79" s="21">
        <f t="shared" si="65"/>
        <v>33440854.460000001</v>
      </c>
      <c r="W79" s="21">
        <f t="shared" si="65"/>
        <v>0</v>
      </c>
      <c r="X79" s="21">
        <f t="shared" si="65"/>
        <v>0</v>
      </c>
      <c r="Y79" s="21">
        <f t="shared" si="84"/>
        <v>33440854.460000001</v>
      </c>
      <c r="Z79" s="21">
        <f t="shared" si="66"/>
        <v>2728145.5399999991</v>
      </c>
      <c r="AA79" s="21">
        <f t="shared" si="66"/>
        <v>0</v>
      </c>
      <c r="AB79" s="21">
        <f t="shared" si="66"/>
        <v>0</v>
      </c>
      <c r="AC79" s="21">
        <f t="shared" si="85"/>
        <v>2728145.5399999991</v>
      </c>
      <c r="AD79" s="26">
        <f t="shared" si="67"/>
        <v>0</v>
      </c>
      <c r="AE79" s="26" t="str">
        <f t="shared" si="67"/>
        <v xml:space="preserve"> </v>
      </c>
      <c r="AF79" s="26" t="str">
        <f t="shared" si="67"/>
        <v xml:space="preserve"> </v>
      </c>
      <c r="AG79" s="26">
        <f t="shared" si="67"/>
        <v>0</v>
      </c>
      <c r="AH79" s="21">
        <f t="shared" si="68"/>
        <v>36169000</v>
      </c>
      <c r="AI79" s="21">
        <f t="shared" si="68"/>
        <v>0</v>
      </c>
      <c r="AJ79" s="21">
        <f t="shared" si="68"/>
        <v>0</v>
      </c>
      <c r="AK79" s="21">
        <f t="shared" si="86"/>
        <v>36169000</v>
      </c>
      <c r="AL79" s="21">
        <f t="shared" si="87"/>
        <v>14692000</v>
      </c>
      <c r="AM79" s="21">
        <f t="shared" si="87"/>
        <v>22634000</v>
      </c>
      <c r="AN79" s="21">
        <f t="shared" si="87"/>
        <v>0</v>
      </c>
      <c r="AO79" s="21">
        <f t="shared" si="88"/>
        <v>37326000</v>
      </c>
    </row>
    <row r="80" spans="1:41" ht="15" customHeight="1">
      <c r="A80" s="15" t="s">
        <v>176</v>
      </c>
      <c r="B80" s="21">
        <f>+'CY-FUR (REG)'!F248</f>
        <v>0</v>
      </c>
      <c r="C80" s="21">
        <f>+'CY-FUR (REG)'!G248</f>
        <v>691000</v>
      </c>
      <c r="D80" s="21">
        <f>+'CY-FUR (REG)'!H248</f>
        <v>0</v>
      </c>
      <c r="E80" s="21">
        <f t="shared" si="79"/>
        <v>691000</v>
      </c>
      <c r="F80" s="25">
        <f>+'CY-CHD''S (ALL FUNDS)'!F763</f>
        <v>254897474</v>
      </c>
      <c r="G80" s="25">
        <f>+'CY-CHD''S (ALL FUNDS)'!G763</f>
        <v>230831648</v>
      </c>
      <c r="H80" s="25">
        <f>+'CY-CHD''S (ALL FUNDS)'!H763</f>
        <v>2800000</v>
      </c>
      <c r="I80" s="21">
        <f t="shared" si="80"/>
        <v>488529122</v>
      </c>
      <c r="J80" s="25">
        <f>+'CY-CHD''S (ALL FUNDS)'!F771</f>
        <v>10157000</v>
      </c>
      <c r="K80" s="25">
        <f>+'CY-CHD''S (ALL FUNDS)'!G771</f>
        <v>0</v>
      </c>
      <c r="L80" s="25">
        <f>+'CY-CHD''S (ALL FUNDS)'!H771</f>
        <v>0</v>
      </c>
      <c r="M80" s="21">
        <f t="shared" si="81"/>
        <v>10157000</v>
      </c>
      <c r="N80" s="25">
        <f>+'CY-CHD''S (ALL FUNDS)'!J763</f>
        <v>254897474</v>
      </c>
      <c r="O80" s="25">
        <f>+'CY-CHD''S (ALL FUNDS)'!K763</f>
        <v>167215158.95000002</v>
      </c>
      <c r="P80" s="25">
        <f>+'CY-CHD''S (ALL FUNDS)'!L763</f>
        <v>0</v>
      </c>
      <c r="Q80" s="21">
        <f t="shared" si="82"/>
        <v>422112632.95000005</v>
      </c>
      <c r="R80" s="25">
        <f>+'CY-CHD''S (ALL FUNDS)'!J771</f>
        <v>10059881.65</v>
      </c>
      <c r="S80" s="25">
        <f>+'CY-CHD''S (ALL FUNDS)'!K771</f>
        <v>0</v>
      </c>
      <c r="T80" s="25">
        <f>+'CY-CHD''S (ALL FUNDS)'!L771</f>
        <v>0</v>
      </c>
      <c r="U80" s="21">
        <f t="shared" si="83"/>
        <v>10059881.65</v>
      </c>
      <c r="V80" s="21">
        <f t="shared" si="65"/>
        <v>264957355.65000001</v>
      </c>
      <c r="W80" s="21">
        <f t="shared" si="65"/>
        <v>167215158.95000002</v>
      </c>
      <c r="X80" s="21">
        <f t="shared" si="65"/>
        <v>0</v>
      </c>
      <c r="Y80" s="21">
        <f t="shared" si="84"/>
        <v>432172514.60000002</v>
      </c>
      <c r="Z80" s="21">
        <f t="shared" si="66"/>
        <v>97118.34999999404</v>
      </c>
      <c r="AA80" s="21">
        <f t="shared" si="66"/>
        <v>63616489.049999982</v>
      </c>
      <c r="AB80" s="21">
        <f t="shared" si="66"/>
        <v>2800000</v>
      </c>
      <c r="AC80" s="21">
        <f t="shared" si="85"/>
        <v>66513607.399999976</v>
      </c>
      <c r="AD80" s="26">
        <f t="shared" si="67"/>
        <v>0.96167957534646253</v>
      </c>
      <c r="AE80" s="26">
        <f t="shared" si="67"/>
        <v>0.72440308943252019</v>
      </c>
      <c r="AF80" s="26">
        <f t="shared" si="67"/>
        <v>0</v>
      </c>
      <c r="AG80" s="26">
        <f t="shared" si="67"/>
        <v>0.84644952872781176</v>
      </c>
      <c r="AH80" s="21">
        <f t="shared" si="68"/>
        <v>265054474</v>
      </c>
      <c r="AI80" s="21">
        <f t="shared" si="68"/>
        <v>230831648</v>
      </c>
      <c r="AJ80" s="21">
        <f t="shared" si="68"/>
        <v>2800000</v>
      </c>
      <c r="AK80" s="21">
        <f t="shared" si="86"/>
        <v>498686122</v>
      </c>
      <c r="AL80" s="21">
        <f t="shared" si="87"/>
        <v>-254897474</v>
      </c>
      <c r="AM80" s="21">
        <f t="shared" si="87"/>
        <v>-230140648</v>
      </c>
      <c r="AN80" s="21">
        <f t="shared" si="87"/>
        <v>-2800000</v>
      </c>
      <c r="AO80" s="21">
        <f t="shared" si="88"/>
        <v>-487838122</v>
      </c>
    </row>
    <row r="81" spans="1:41" ht="15" customHeight="1">
      <c r="A81" s="11"/>
      <c r="B81" s="21"/>
      <c r="C81" s="21"/>
      <c r="D81" s="21"/>
      <c r="E81" s="21"/>
      <c r="F81" s="25"/>
      <c r="G81" s="25"/>
      <c r="H81" s="25"/>
      <c r="I81" s="21"/>
      <c r="J81" s="25"/>
      <c r="K81" s="25"/>
      <c r="L81" s="25"/>
      <c r="M81" s="21"/>
      <c r="N81" s="25"/>
      <c r="O81" s="25"/>
      <c r="P81" s="25"/>
      <c r="Q81" s="21"/>
      <c r="R81" s="25"/>
      <c r="S81" s="25"/>
      <c r="T81" s="25"/>
      <c r="U81" s="21"/>
      <c r="V81" s="21"/>
      <c r="W81" s="21"/>
      <c r="X81" s="21"/>
      <c r="Y81" s="21"/>
      <c r="Z81" s="21"/>
      <c r="AA81" s="21"/>
      <c r="AB81" s="21"/>
      <c r="AC81" s="21"/>
      <c r="AD81" s="26"/>
      <c r="AE81" s="26"/>
      <c r="AF81" s="26"/>
      <c r="AG81" s="26"/>
      <c r="AH81" s="21"/>
      <c r="AI81" s="21"/>
      <c r="AJ81" s="21"/>
      <c r="AK81" s="21"/>
      <c r="AL81" s="21"/>
      <c r="AM81" s="21"/>
      <c r="AN81" s="21"/>
      <c r="AO81" s="21"/>
    </row>
    <row r="82" spans="1:41" ht="15" customHeight="1">
      <c r="A82" s="17" t="s">
        <v>177</v>
      </c>
      <c r="B82" s="21">
        <f t="shared" ref="B82:AC82" si="89">SUM(B83:B85)</f>
        <v>220730000</v>
      </c>
      <c r="C82" s="21">
        <f t="shared" si="89"/>
        <v>121441000</v>
      </c>
      <c r="D82" s="21">
        <f t="shared" si="89"/>
        <v>0</v>
      </c>
      <c r="E82" s="21">
        <f t="shared" si="89"/>
        <v>342171000</v>
      </c>
      <c r="F82" s="21">
        <f t="shared" ref="F82:H82" si="90">SUM(F83:F85)</f>
        <v>19543553</v>
      </c>
      <c r="G82" s="21">
        <f t="shared" si="90"/>
        <v>18688000</v>
      </c>
      <c r="H82" s="21">
        <f t="shared" si="90"/>
        <v>0</v>
      </c>
      <c r="I82" s="21">
        <f t="shared" si="89"/>
        <v>38231553</v>
      </c>
      <c r="J82" s="21">
        <f t="shared" ref="J82:L82" si="91">SUM(J83:J85)</f>
        <v>3244077</v>
      </c>
      <c r="K82" s="21">
        <f t="shared" si="91"/>
        <v>0</v>
      </c>
      <c r="L82" s="21">
        <f t="shared" si="91"/>
        <v>0</v>
      </c>
      <c r="M82" s="21">
        <f t="shared" si="89"/>
        <v>3244077</v>
      </c>
      <c r="N82" s="21">
        <f t="shared" si="89"/>
        <v>18966200.07</v>
      </c>
      <c r="O82" s="21">
        <f t="shared" si="89"/>
        <v>17372832.670000002</v>
      </c>
      <c r="P82" s="21">
        <f t="shared" si="89"/>
        <v>0</v>
      </c>
      <c r="Q82" s="21">
        <f t="shared" si="89"/>
        <v>36339032.740000002</v>
      </c>
      <c r="R82" s="21">
        <f t="shared" si="89"/>
        <v>3244077</v>
      </c>
      <c r="S82" s="21">
        <f t="shared" si="89"/>
        <v>0</v>
      </c>
      <c r="T82" s="21">
        <f t="shared" si="89"/>
        <v>0</v>
      </c>
      <c r="U82" s="21">
        <f t="shared" si="89"/>
        <v>3244077</v>
      </c>
      <c r="V82" s="21">
        <f t="shared" si="89"/>
        <v>22210277.07</v>
      </c>
      <c r="W82" s="21">
        <f t="shared" si="89"/>
        <v>17372832.670000002</v>
      </c>
      <c r="X82" s="21">
        <f t="shared" si="89"/>
        <v>0</v>
      </c>
      <c r="Y82" s="21">
        <f t="shared" si="89"/>
        <v>39583109.740000002</v>
      </c>
      <c r="Z82" s="21">
        <f t="shared" si="89"/>
        <v>577352.9299999997</v>
      </c>
      <c r="AA82" s="21">
        <f t="shared" si="89"/>
        <v>1315167.3299999982</v>
      </c>
      <c r="AB82" s="21">
        <f t="shared" si="89"/>
        <v>0</v>
      </c>
      <c r="AC82" s="21">
        <f t="shared" si="89"/>
        <v>1892520.2599999979</v>
      </c>
      <c r="AD82" s="26">
        <f t="shared" si="67"/>
        <v>0.8323024408418076</v>
      </c>
      <c r="AE82" s="26">
        <f t="shared" si="67"/>
        <v>0.92962503585188361</v>
      </c>
      <c r="AF82" s="26" t="str">
        <f t="shared" si="67"/>
        <v xml:space="preserve"> </v>
      </c>
      <c r="AG82" s="26">
        <f t="shared" si="67"/>
        <v>0.87615384600547364</v>
      </c>
      <c r="AH82" s="21">
        <f t="shared" ref="AH82:AO82" si="92">SUM(AH83:AH85)</f>
        <v>22787630</v>
      </c>
      <c r="AI82" s="21">
        <f t="shared" si="92"/>
        <v>18688000</v>
      </c>
      <c r="AJ82" s="21">
        <f t="shared" si="92"/>
        <v>0</v>
      </c>
      <c r="AK82" s="21">
        <f t="shared" si="92"/>
        <v>41475630</v>
      </c>
      <c r="AL82" s="21">
        <f t="shared" si="92"/>
        <v>201186447</v>
      </c>
      <c r="AM82" s="21">
        <f t="shared" si="92"/>
        <v>102753000</v>
      </c>
      <c r="AN82" s="21">
        <f t="shared" si="92"/>
        <v>0</v>
      </c>
      <c r="AO82" s="21">
        <f t="shared" si="92"/>
        <v>303939447</v>
      </c>
    </row>
    <row r="83" spans="1:41" ht="15" customHeight="1">
      <c r="A83" s="16" t="s">
        <v>178</v>
      </c>
      <c r="B83" s="21">
        <f>+'CY-FUR (REG)'!F255</f>
        <v>120331000</v>
      </c>
      <c r="C83" s="21">
        <f>+'CY-FUR (REG)'!G255</f>
        <v>77392000</v>
      </c>
      <c r="D83" s="21">
        <f>+'CY-FUR (REG)'!H255</f>
        <v>0</v>
      </c>
      <c r="E83" s="21">
        <f t="shared" si="79"/>
        <v>197723000</v>
      </c>
      <c r="F83" s="25">
        <f>+'CY-CHD''S (ALL FUNDS)'!F793</f>
        <v>0</v>
      </c>
      <c r="G83" s="25">
        <f>+'CY-CHD''S (ALL FUNDS)'!G793</f>
        <v>0</v>
      </c>
      <c r="H83" s="25">
        <f>+'CY-CHD''S (ALL FUNDS)'!H793</f>
        <v>0</v>
      </c>
      <c r="I83" s="21">
        <f t="shared" si="80"/>
        <v>0</v>
      </c>
      <c r="J83" s="25">
        <f>+'CY-CHD''S (ALL FUNDS)'!F801</f>
        <v>2336000</v>
      </c>
      <c r="K83" s="25">
        <f>+'CY-CHD''S (ALL FUNDS)'!G801</f>
        <v>0</v>
      </c>
      <c r="L83" s="25">
        <f>+'CY-CHD''S (ALL FUNDS)'!H801</f>
        <v>0</v>
      </c>
      <c r="M83" s="21">
        <f t="shared" si="81"/>
        <v>2336000</v>
      </c>
      <c r="N83" s="25">
        <f>+'CY-CHD''S (ALL FUNDS)'!J793</f>
        <v>0</v>
      </c>
      <c r="O83" s="25">
        <f>+'CY-CHD''S (ALL FUNDS)'!K793</f>
        <v>0</v>
      </c>
      <c r="P83" s="25">
        <f>+'CY-CHD''S (ALL FUNDS)'!L793</f>
        <v>0</v>
      </c>
      <c r="Q83" s="21">
        <f t="shared" si="82"/>
        <v>0</v>
      </c>
      <c r="R83" s="25">
        <f>+'CY-CHD''S (ALL FUNDS)'!J801</f>
        <v>2336000</v>
      </c>
      <c r="S83" s="25">
        <f>+'CY-CHD''S (ALL FUNDS)'!K801</f>
        <v>0</v>
      </c>
      <c r="T83" s="25">
        <f>+'CY-CHD''S (ALL FUNDS)'!L801</f>
        <v>0</v>
      </c>
      <c r="U83" s="21">
        <f t="shared" si="83"/>
        <v>2336000</v>
      </c>
      <c r="V83" s="21">
        <f t="shared" si="65"/>
        <v>2336000</v>
      </c>
      <c r="W83" s="21">
        <f t="shared" si="65"/>
        <v>0</v>
      </c>
      <c r="X83" s="21">
        <f t="shared" si="65"/>
        <v>0</v>
      </c>
      <c r="Y83" s="21">
        <f t="shared" si="84"/>
        <v>2336000</v>
      </c>
      <c r="Z83" s="21">
        <f t="shared" si="66"/>
        <v>0</v>
      </c>
      <c r="AA83" s="21">
        <f t="shared" si="66"/>
        <v>0</v>
      </c>
      <c r="AB83" s="21">
        <f t="shared" si="66"/>
        <v>0</v>
      </c>
      <c r="AC83" s="21">
        <f t="shared" si="85"/>
        <v>0</v>
      </c>
      <c r="AD83" s="26">
        <f t="shared" si="67"/>
        <v>0</v>
      </c>
      <c r="AE83" s="26" t="str">
        <f t="shared" si="67"/>
        <v xml:space="preserve"> </v>
      </c>
      <c r="AF83" s="26" t="str">
        <f t="shared" si="67"/>
        <v xml:space="preserve"> </v>
      </c>
      <c r="AG83" s="26">
        <f t="shared" si="67"/>
        <v>0</v>
      </c>
      <c r="AH83" s="21">
        <f t="shared" si="68"/>
        <v>2336000</v>
      </c>
      <c r="AI83" s="21">
        <f t="shared" si="68"/>
        <v>0</v>
      </c>
      <c r="AJ83" s="21">
        <f t="shared" si="68"/>
        <v>0</v>
      </c>
      <c r="AK83" s="21">
        <f t="shared" si="86"/>
        <v>2336000</v>
      </c>
      <c r="AL83" s="21">
        <f t="shared" ref="AL83:AN85" si="93">+B83-F83</f>
        <v>120331000</v>
      </c>
      <c r="AM83" s="21">
        <f t="shared" si="93"/>
        <v>77392000</v>
      </c>
      <c r="AN83" s="21">
        <f t="shared" si="93"/>
        <v>0</v>
      </c>
      <c r="AO83" s="21">
        <f t="shared" si="88"/>
        <v>197723000</v>
      </c>
    </row>
    <row r="84" spans="1:41" ht="15" customHeight="1">
      <c r="A84" s="16" t="s">
        <v>179</v>
      </c>
      <c r="B84" s="21">
        <f>+'CY-FUR (REG)'!F256</f>
        <v>62835000</v>
      </c>
      <c r="C84" s="21">
        <f>+'CY-FUR (REG)'!G256</f>
        <v>21917000</v>
      </c>
      <c r="D84" s="21">
        <f>+'CY-FUR (REG)'!H256</f>
        <v>0</v>
      </c>
      <c r="E84" s="21">
        <f t="shared" si="79"/>
        <v>84752000</v>
      </c>
      <c r="F84" s="25">
        <f>+'CY-CHD''S (ALL FUNDS)'!F805</f>
        <v>19543553</v>
      </c>
      <c r="G84" s="25">
        <f>+'CY-CHD''S (ALL FUNDS)'!G805</f>
        <v>18688000</v>
      </c>
      <c r="H84" s="25">
        <f>+'CY-CHD''S (ALL FUNDS)'!H805</f>
        <v>0</v>
      </c>
      <c r="I84" s="21">
        <f t="shared" si="80"/>
        <v>38231553</v>
      </c>
      <c r="J84" s="25">
        <f>+'CY-CHD''S (ALL FUNDS)'!F813</f>
        <v>908077</v>
      </c>
      <c r="K84" s="25">
        <f>+'CY-CHD''S (ALL FUNDS)'!G813</f>
        <v>0</v>
      </c>
      <c r="L84" s="25">
        <f>+'CY-CHD''S (ALL FUNDS)'!H813</f>
        <v>0</v>
      </c>
      <c r="M84" s="21">
        <f t="shared" si="81"/>
        <v>908077</v>
      </c>
      <c r="N84" s="25">
        <f>+'CY-CHD''S (ALL FUNDS)'!J805</f>
        <v>18966200.07</v>
      </c>
      <c r="O84" s="25">
        <f>+'CY-CHD''S (ALL FUNDS)'!K805</f>
        <v>17372832.670000002</v>
      </c>
      <c r="P84" s="25">
        <f>+'CY-CHD''S (ALL FUNDS)'!L805</f>
        <v>0</v>
      </c>
      <c r="Q84" s="21">
        <f t="shared" si="82"/>
        <v>36339032.740000002</v>
      </c>
      <c r="R84" s="25">
        <f>+'CY-CHD''S (ALL FUNDS)'!J813</f>
        <v>908077</v>
      </c>
      <c r="S84" s="25">
        <f>+'CY-CHD''S (ALL FUNDS)'!K813</f>
        <v>0</v>
      </c>
      <c r="T84" s="25">
        <f>+'CY-CHD''S (ALL FUNDS)'!L813</f>
        <v>0</v>
      </c>
      <c r="U84" s="21">
        <f t="shared" si="83"/>
        <v>908077</v>
      </c>
      <c r="V84" s="21">
        <f t="shared" si="65"/>
        <v>19874277.07</v>
      </c>
      <c r="W84" s="21">
        <f t="shared" si="65"/>
        <v>17372832.670000002</v>
      </c>
      <c r="X84" s="21">
        <f t="shared" si="65"/>
        <v>0</v>
      </c>
      <c r="Y84" s="21">
        <f t="shared" si="84"/>
        <v>37247109.740000002</v>
      </c>
      <c r="Z84" s="21">
        <f t="shared" si="66"/>
        <v>577352.9299999997</v>
      </c>
      <c r="AA84" s="21">
        <f t="shared" si="66"/>
        <v>1315167.3299999982</v>
      </c>
      <c r="AB84" s="21">
        <f t="shared" si="66"/>
        <v>0</v>
      </c>
      <c r="AC84" s="21">
        <f t="shared" si="85"/>
        <v>1892520.2599999979</v>
      </c>
      <c r="AD84" s="26">
        <f t="shared" si="67"/>
        <v>0.92736862880855953</v>
      </c>
      <c r="AE84" s="26">
        <f t="shared" si="67"/>
        <v>0.92962503585188361</v>
      </c>
      <c r="AF84" s="26" t="str">
        <f t="shared" si="67"/>
        <v xml:space="preserve"> </v>
      </c>
      <c r="AG84" s="26">
        <f t="shared" si="67"/>
        <v>0.92844599552933949</v>
      </c>
      <c r="AH84" s="21">
        <f t="shared" si="68"/>
        <v>20451630</v>
      </c>
      <c r="AI84" s="21">
        <f t="shared" si="68"/>
        <v>18688000</v>
      </c>
      <c r="AJ84" s="21">
        <f t="shared" si="68"/>
        <v>0</v>
      </c>
      <c r="AK84" s="21">
        <f t="shared" si="86"/>
        <v>39139630</v>
      </c>
      <c r="AL84" s="21">
        <f t="shared" si="93"/>
        <v>43291447</v>
      </c>
      <c r="AM84" s="21">
        <f t="shared" si="93"/>
        <v>3229000</v>
      </c>
      <c r="AN84" s="21">
        <f t="shared" si="93"/>
        <v>0</v>
      </c>
      <c r="AO84" s="21">
        <f t="shared" si="88"/>
        <v>46520447</v>
      </c>
    </row>
    <row r="85" spans="1:41" ht="15" customHeight="1">
      <c r="A85" s="16" t="s">
        <v>180</v>
      </c>
      <c r="B85" s="21">
        <f>+'CY-FUR (REG)'!F257</f>
        <v>37564000</v>
      </c>
      <c r="C85" s="21">
        <f>+'CY-FUR (REG)'!G257</f>
        <v>22132000</v>
      </c>
      <c r="D85" s="21">
        <f>+'CY-FUR (REG)'!H257</f>
        <v>0</v>
      </c>
      <c r="E85" s="21">
        <f t="shared" si="79"/>
        <v>59696000</v>
      </c>
      <c r="F85" s="25">
        <f>+'CY-CHD''S (ALL FUNDS)'!F817</f>
        <v>0</v>
      </c>
      <c r="G85" s="25">
        <f>+'CY-CHD''S (ALL FUNDS)'!G817</f>
        <v>0</v>
      </c>
      <c r="H85" s="25">
        <f>+'CY-CHD''S (ALL FUNDS)'!H817</f>
        <v>0</v>
      </c>
      <c r="I85" s="21">
        <f t="shared" si="80"/>
        <v>0</v>
      </c>
      <c r="J85" s="25">
        <f>+'CY-CHD''S (ALL FUNDS)'!F825</f>
        <v>0</v>
      </c>
      <c r="K85" s="25">
        <f>+'CY-CHD''S (ALL FUNDS)'!G825</f>
        <v>0</v>
      </c>
      <c r="L85" s="25">
        <f>+'CY-CHD''S (ALL FUNDS)'!H825</f>
        <v>0</v>
      </c>
      <c r="M85" s="21">
        <f t="shared" si="81"/>
        <v>0</v>
      </c>
      <c r="N85" s="25">
        <f>+'CY-CHD''S (ALL FUNDS)'!J817</f>
        <v>0</v>
      </c>
      <c r="O85" s="25">
        <f>+'CY-CHD''S (ALL FUNDS)'!K817</f>
        <v>0</v>
      </c>
      <c r="P85" s="25">
        <f>+'CY-CHD''S (ALL FUNDS)'!L817</f>
        <v>0</v>
      </c>
      <c r="Q85" s="21">
        <f t="shared" si="82"/>
        <v>0</v>
      </c>
      <c r="R85" s="25">
        <f>+'CY-CHD''S (ALL FUNDS)'!J825</f>
        <v>0</v>
      </c>
      <c r="S85" s="25">
        <f>+'CY-CHD''S (ALL FUNDS)'!K825</f>
        <v>0</v>
      </c>
      <c r="T85" s="25">
        <f>+'CY-CHD''S (ALL FUNDS)'!L825</f>
        <v>0</v>
      </c>
      <c r="U85" s="21">
        <f t="shared" si="83"/>
        <v>0</v>
      </c>
      <c r="V85" s="21">
        <f t="shared" si="65"/>
        <v>0</v>
      </c>
      <c r="W85" s="21">
        <f t="shared" si="65"/>
        <v>0</v>
      </c>
      <c r="X85" s="21">
        <f t="shared" si="65"/>
        <v>0</v>
      </c>
      <c r="Y85" s="21">
        <f t="shared" si="84"/>
        <v>0</v>
      </c>
      <c r="Z85" s="21">
        <f t="shared" si="66"/>
        <v>0</v>
      </c>
      <c r="AA85" s="21">
        <f t="shared" si="66"/>
        <v>0</v>
      </c>
      <c r="AB85" s="21">
        <f t="shared" si="66"/>
        <v>0</v>
      </c>
      <c r="AC85" s="21">
        <f t="shared" si="85"/>
        <v>0</v>
      </c>
      <c r="AD85" s="26" t="str">
        <f t="shared" si="67"/>
        <v xml:space="preserve"> </v>
      </c>
      <c r="AE85" s="26" t="str">
        <f t="shared" si="67"/>
        <v xml:space="preserve"> </v>
      </c>
      <c r="AF85" s="26" t="str">
        <f t="shared" si="67"/>
        <v xml:space="preserve"> </v>
      </c>
      <c r="AG85" s="26" t="str">
        <f t="shared" si="67"/>
        <v xml:space="preserve"> </v>
      </c>
      <c r="AH85" s="21">
        <f t="shared" si="68"/>
        <v>0</v>
      </c>
      <c r="AI85" s="21">
        <f t="shared" si="68"/>
        <v>0</v>
      </c>
      <c r="AJ85" s="21">
        <f t="shared" si="68"/>
        <v>0</v>
      </c>
      <c r="AK85" s="21">
        <f t="shared" si="86"/>
        <v>0</v>
      </c>
      <c r="AL85" s="21">
        <f t="shared" si="93"/>
        <v>37564000</v>
      </c>
      <c r="AM85" s="21">
        <f t="shared" si="93"/>
        <v>22132000</v>
      </c>
      <c r="AN85" s="21">
        <f t="shared" si="93"/>
        <v>0</v>
      </c>
      <c r="AO85" s="21">
        <f t="shared" si="88"/>
        <v>59696000</v>
      </c>
    </row>
    <row r="86" spans="1:41" ht="15" customHeight="1">
      <c r="A86" s="11"/>
      <c r="B86" s="21"/>
      <c r="C86" s="21"/>
      <c r="D86" s="21"/>
      <c r="E86" s="21"/>
      <c r="F86" s="25"/>
      <c r="G86" s="25"/>
      <c r="H86" s="25"/>
      <c r="I86" s="21"/>
      <c r="J86" s="25"/>
      <c r="K86" s="25"/>
      <c r="L86" s="25"/>
      <c r="M86" s="21"/>
      <c r="N86" s="25"/>
      <c r="O86" s="25"/>
      <c r="P86" s="25"/>
      <c r="Q86" s="21"/>
      <c r="R86" s="25"/>
      <c r="S86" s="25"/>
      <c r="T86" s="25"/>
      <c r="U86" s="21"/>
      <c r="V86" s="21"/>
      <c r="W86" s="21"/>
      <c r="X86" s="21"/>
      <c r="Y86" s="21"/>
      <c r="Z86" s="21"/>
      <c r="AA86" s="21"/>
      <c r="AB86" s="21"/>
      <c r="AC86" s="21"/>
      <c r="AD86" s="26"/>
      <c r="AE86" s="26"/>
      <c r="AF86" s="26"/>
      <c r="AG86" s="26"/>
      <c r="AH86" s="21"/>
      <c r="AI86" s="21"/>
      <c r="AJ86" s="21"/>
      <c r="AK86" s="21"/>
      <c r="AL86" s="21"/>
      <c r="AM86" s="21"/>
      <c r="AN86" s="21"/>
      <c r="AO86" s="21"/>
    </row>
    <row r="87" spans="1:41" ht="15" customHeight="1">
      <c r="A87" s="17" t="s">
        <v>181</v>
      </c>
      <c r="B87" s="21">
        <f t="shared" ref="B87:AC87" si="94">SUM(B88:B89)</f>
        <v>285196000</v>
      </c>
      <c r="C87" s="21">
        <f t="shared" si="94"/>
        <v>88658000</v>
      </c>
      <c r="D87" s="21">
        <f t="shared" si="94"/>
        <v>0</v>
      </c>
      <c r="E87" s="21">
        <f t="shared" si="94"/>
        <v>373854000</v>
      </c>
      <c r="F87" s="21">
        <f t="shared" ref="F87:H87" si="95">SUM(F88:F89)</f>
        <v>9251000</v>
      </c>
      <c r="G87" s="21">
        <f t="shared" si="95"/>
        <v>0</v>
      </c>
      <c r="H87" s="21">
        <f t="shared" si="95"/>
        <v>0</v>
      </c>
      <c r="I87" s="21">
        <f t="shared" si="94"/>
        <v>9251000</v>
      </c>
      <c r="J87" s="21">
        <f t="shared" ref="J87:L87" si="96">SUM(J88:J89)</f>
        <v>0</v>
      </c>
      <c r="K87" s="21">
        <f t="shared" si="96"/>
        <v>126692239.5</v>
      </c>
      <c r="L87" s="21">
        <f t="shared" si="96"/>
        <v>677433000</v>
      </c>
      <c r="M87" s="21">
        <f t="shared" si="94"/>
        <v>804125239.5</v>
      </c>
      <c r="N87" s="21">
        <f t="shared" si="94"/>
        <v>8954421.6999999993</v>
      </c>
      <c r="O87" s="21">
        <f t="shared" si="94"/>
        <v>0</v>
      </c>
      <c r="P87" s="21">
        <f t="shared" si="94"/>
        <v>0</v>
      </c>
      <c r="Q87" s="21">
        <f t="shared" si="94"/>
        <v>8954421.6999999993</v>
      </c>
      <c r="R87" s="21">
        <f t="shared" si="94"/>
        <v>0</v>
      </c>
      <c r="S87" s="21">
        <f t="shared" si="94"/>
        <v>51186358.270000003</v>
      </c>
      <c r="T87" s="21">
        <f t="shared" si="94"/>
        <v>352809095.25</v>
      </c>
      <c r="U87" s="21">
        <f t="shared" si="94"/>
        <v>403995453.51999998</v>
      </c>
      <c r="V87" s="21">
        <f t="shared" si="94"/>
        <v>8954421.6999999993</v>
      </c>
      <c r="W87" s="21">
        <f t="shared" si="94"/>
        <v>51186358.270000003</v>
      </c>
      <c r="X87" s="21">
        <f t="shared" si="94"/>
        <v>352809095.25</v>
      </c>
      <c r="Y87" s="21">
        <f t="shared" si="94"/>
        <v>412949875.21999997</v>
      </c>
      <c r="Z87" s="21">
        <f t="shared" si="94"/>
        <v>296578.30000000075</v>
      </c>
      <c r="AA87" s="21">
        <f t="shared" si="94"/>
        <v>75505881.229999989</v>
      </c>
      <c r="AB87" s="21">
        <f t="shared" si="94"/>
        <v>324623904.75</v>
      </c>
      <c r="AC87" s="21">
        <f t="shared" si="94"/>
        <v>400426364.28000003</v>
      </c>
      <c r="AD87" s="26">
        <f t="shared" si="67"/>
        <v>0.96794094692465671</v>
      </c>
      <c r="AE87" s="26">
        <f t="shared" si="67"/>
        <v>0</v>
      </c>
      <c r="AF87" s="26">
        <f t="shared" si="67"/>
        <v>0</v>
      </c>
      <c r="AG87" s="26">
        <f t="shared" si="67"/>
        <v>1.1008954116368676E-2</v>
      </c>
      <c r="AH87" s="21">
        <f t="shared" ref="AH87:AO87" si="97">SUM(AH88:AH89)</f>
        <v>9251000</v>
      </c>
      <c r="AI87" s="21">
        <f t="shared" si="97"/>
        <v>126692239.5</v>
      </c>
      <c r="AJ87" s="21">
        <f t="shared" si="97"/>
        <v>677433000</v>
      </c>
      <c r="AK87" s="21">
        <f t="shared" si="97"/>
        <v>813376239.5</v>
      </c>
      <c r="AL87" s="21">
        <f t="shared" si="97"/>
        <v>275945000</v>
      </c>
      <c r="AM87" s="21">
        <f t="shared" si="97"/>
        <v>88658000</v>
      </c>
      <c r="AN87" s="21">
        <f t="shared" si="97"/>
        <v>0</v>
      </c>
      <c r="AO87" s="21">
        <f t="shared" si="97"/>
        <v>364603000</v>
      </c>
    </row>
    <row r="88" spans="1:41" ht="15" customHeight="1">
      <c r="A88" s="16" t="s">
        <v>182</v>
      </c>
      <c r="B88" s="21">
        <f>+'CY-FUR (REG)'!F264</f>
        <v>195125000</v>
      </c>
      <c r="C88" s="21">
        <f>+'CY-FUR (REG)'!G264</f>
        <v>55235000</v>
      </c>
      <c r="D88" s="21">
        <f>+'CY-FUR (REG)'!H264</f>
        <v>0</v>
      </c>
      <c r="E88" s="21">
        <f t="shared" si="79"/>
        <v>250360000</v>
      </c>
      <c r="F88" s="25">
        <f>+'CY-CHD''S (ALL FUNDS)'!F848</f>
        <v>0</v>
      </c>
      <c r="G88" s="25">
        <f>+'CY-CHD''S (ALL FUNDS)'!G848</f>
        <v>0</v>
      </c>
      <c r="H88" s="25">
        <f>+'CY-CHD''S (ALL FUNDS)'!H848</f>
        <v>0</v>
      </c>
      <c r="I88" s="21">
        <f t="shared" si="80"/>
        <v>0</v>
      </c>
      <c r="J88" s="25">
        <f>+'CY-CHD''S (ALL FUNDS)'!F856</f>
        <v>0</v>
      </c>
      <c r="K88" s="25">
        <f>+'CY-CHD''S (ALL FUNDS)'!G856</f>
        <v>126692239.5</v>
      </c>
      <c r="L88" s="25">
        <f>+'CY-CHD''S (ALL FUNDS)'!H856</f>
        <v>677433000</v>
      </c>
      <c r="M88" s="21">
        <f t="shared" si="81"/>
        <v>804125239.5</v>
      </c>
      <c r="N88" s="25">
        <f>+'CY-CHD''S (ALL FUNDS)'!J848</f>
        <v>0</v>
      </c>
      <c r="O88" s="25">
        <f>+'CY-CHD''S (ALL FUNDS)'!K848</f>
        <v>0</v>
      </c>
      <c r="P88" s="25">
        <f>+'CY-CHD''S (ALL FUNDS)'!L848</f>
        <v>0</v>
      </c>
      <c r="Q88" s="21">
        <f t="shared" si="82"/>
        <v>0</v>
      </c>
      <c r="R88" s="25">
        <f>+'CY-CHD''S (ALL FUNDS)'!J856</f>
        <v>0</v>
      </c>
      <c r="S88" s="25">
        <f>+'CY-CHD''S (ALL FUNDS)'!K856</f>
        <v>51186358.270000003</v>
      </c>
      <c r="T88" s="25">
        <f>+'CY-CHD''S (ALL FUNDS)'!L856</f>
        <v>352809095.25</v>
      </c>
      <c r="U88" s="21">
        <f t="shared" si="83"/>
        <v>403995453.51999998</v>
      </c>
      <c r="V88" s="21">
        <f t="shared" si="65"/>
        <v>0</v>
      </c>
      <c r="W88" s="21">
        <f t="shared" si="65"/>
        <v>51186358.270000003</v>
      </c>
      <c r="X88" s="21">
        <f t="shared" si="65"/>
        <v>352809095.25</v>
      </c>
      <c r="Y88" s="21">
        <f t="shared" si="84"/>
        <v>403995453.51999998</v>
      </c>
      <c r="Z88" s="21">
        <f t="shared" si="66"/>
        <v>0</v>
      </c>
      <c r="AA88" s="21">
        <f t="shared" si="66"/>
        <v>75505881.229999989</v>
      </c>
      <c r="AB88" s="21">
        <f t="shared" si="66"/>
        <v>324623904.75</v>
      </c>
      <c r="AC88" s="21">
        <f t="shared" si="85"/>
        <v>400129785.98000002</v>
      </c>
      <c r="AD88" s="26" t="str">
        <f t="shared" si="67"/>
        <v xml:space="preserve"> </v>
      </c>
      <c r="AE88" s="26">
        <f t="shared" si="67"/>
        <v>0</v>
      </c>
      <c r="AF88" s="26">
        <f t="shared" si="67"/>
        <v>0</v>
      </c>
      <c r="AG88" s="26">
        <f t="shared" si="67"/>
        <v>0</v>
      </c>
      <c r="AH88" s="21">
        <f t="shared" si="68"/>
        <v>0</v>
      </c>
      <c r="AI88" s="21">
        <f t="shared" si="68"/>
        <v>126692239.5</v>
      </c>
      <c r="AJ88" s="21">
        <f t="shared" si="68"/>
        <v>677433000</v>
      </c>
      <c r="AK88" s="21">
        <f t="shared" si="86"/>
        <v>804125239.5</v>
      </c>
      <c r="AL88" s="21">
        <f t="shared" ref="AL88:AN89" si="98">+B88-F88</f>
        <v>195125000</v>
      </c>
      <c r="AM88" s="21">
        <f t="shared" si="98"/>
        <v>55235000</v>
      </c>
      <c r="AN88" s="21">
        <f t="shared" si="98"/>
        <v>0</v>
      </c>
      <c r="AO88" s="21">
        <f t="shared" si="88"/>
        <v>250360000</v>
      </c>
    </row>
    <row r="89" spans="1:41" ht="15" customHeight="1">
      <c r="A89" s="16" t="s">
        <v>183</v>
      </c>
      <c r="B89" s="21">
        <f>+'CY-FUR (REG)'!F265</f>
        <v>90071000</v>
      </c>
      <c r="C89" s="21">
        <f>+'CY-FUR (REG)'!G265</f>
        <v>33423000</v>
      </c>
      <c r="D89" s="21">
        <f>+'CY-FUR (REG)'!H265</f>
        <v>0</v>
      </c>
      <c r="E89" s="21">
        <f t="shared" si="79"/>
        <v>123494000</v>
      </c>
      <c r="F89" s="25">
        <f>+'CY-CHD''S (ALL FUNDS)'!F860</f>
        <v>9251000</v>
      </c>
      <c r="G89" s="25">
        <f>+'CY-CHD''S (ALL FUNDS)'!G860</f>
        <v>0</v>
      </c>
      <c r="H89" s="25">
        <f>+'CY-CHD''S (ALL FUNDS)'!H860</f>
        <v>0</v>
      </c>
      <c r="I89" s="21">
        <f t="shared" si="80"/>
        <v>9251000</v>
      </c>
      <c r="J89" s="25">
        <f>+'CY-CHD''S (ALL FUNDS)'!F868</f>
        <v>0</v>
      </c>
      <c r="K89" s="25">
        <f>+'CY-CHD''S (ALL FUNDS)'!G868</f>
        <v>0</v>
      </c>
      <c r="L89" s="25">
        <f>+'CY-CHD''S (ALL FUNDS)'!H868</f>
        <v>0</v>
      </c>
      <c r="M89" s="21">
        <f t="shared" si="81"/>
        <v>0</v>
      </c>
      <c r="N89" s="25">
        <f>+'CY-CHD''S (ALL FUNDS)'!J860</f>
        <v>8954421.6999999993</v>
      </c>
      <c r="O89" s="25">
        <f>+'CY-CHD''S (ALL FUNDS)'!K860</f>
        <v>0</v>
      </c>
      <c r="P89" s="25">
        <f>+'CY-CHD''S (ALL FUNDS)'!L860</f>
        <v>0</v>
      </c>
      <c r="Q89" s="21">
        <f t="shared" si="82"/>
        <v>8954421.6999999993</v>
      </c>
      <c r="R89" s="25">
        <f>+'CY-CHD''S (ALL FUNDS)'!J868</f>
        <v>0</v>
      </c>
      <c r="S89" s="25">
        <f>+'CY-CHD''S (ALL FUNDS)'!K868</f>
        <v>0</v>
      </c>
      <c r="T89" s="25">
        <f>+'CY-CHD''S (ALL FUNDS)'!L868</f>
        <v>0</v>
      </c>
      <c r="U89" s="21">
        <f t="shared" si="83"/>
        <v>0</v>
      </c>
      <c r="V89" s="21">
        <f t="shared" si="65"/>
        <v>8954421.6999999993</v>
      </c>
      <c r="W89" s="21">
        <f t="shared" si="65"/>
        <v>0</v>
      </c>
      <c r="X89" s="21">
        <f t="shared" si="65"/>
        <v>0</v>
      </c>
      <c r="Y89" s="21">
        <f t="shared" si="84"/>
        <v>8954421.6999999993</v>
      </c>
      <c r="Z89" s="21">
        <f t="shared" si="66"/>
        <v>296578.30000000075</v>
      </c>
      <c r="AA89" s="21">
        <f t="shared" si="66"/>
        <v>0</v>
      </c>
      <c r="AB89" s="21">
        <f t="shared" si="66"/>
        <v>0</v>
      </c>
      <c r="AC89" s="21">
        <f t="shared" si="85"/>
        <v>296578.30000000075</v>
      </c>
      <c r="AD89" s="26">
        <f t="shared" si="67"/>
        <v>0.96794094692465671</v>
      </c>
      <c r="AE89" s="26" t="str">
        <f t="shared" si="67"/>
        <v xml:space="preserve"> </v>
      </c>
      <c r="AF89" s="26" t="str">
        <f t="shared" si="67"/>
        <v xml:space="preserve"> </v>
      </c>
      <c r="AG89" s="26">
        <f t="shared" si="67"/>
        <v>0.96794094692465671</v>
      </c>
      <c r="AH89" s="21">
        <f t="shared" si="68"/>
        <v>9251000</v>
      </c>
      <c r="AI89" s="21">
        <f t="shared" si="68"/>
        <v>0</v>
      </c>
      <c r="AJ89" s="21">
        <f t="shared" si="68"/>
        <v>0</v>
      </c>
      <c r="AK89" s="21">
        <f t="shared" si="86"/>
        <v>9251000</v>
      </c>
      <c r="AL89" s="21">
        <f t="shared" si="98"/>
        <v>80820000</v>
      </c>
      <c r="AM89" s="21">
        <f t="shared" si="98"/>
        <v>33423000</v>
      </c>
      <c r="AN89" s="21">
        <f t="shared" si="98"/>
        <v>0</v>
      </c>
      <c r="AO89" s="21">
        <f t="shared" si="88"/>
        <v>114243000</v>
      </c>
    </row>
    <row r="90" spans="1:41" ht="15" customHeight="1">
      <c r="A90" s="11"/>
      <c r="B90" s="21"/>
      <c r="C90" s="21"/>
      <c r="D90" s="21"/>
      <c r="E90" s="21"/>
      <c r="F90" s="25"/>
      <c r="G90" s="25"/>
      <c r="H90" s="25"/>
      <c r="I90" s="21"/>
      <c r="J90" s="25"/>
      <c r="K90" s="25"/>
      <c r="L90" s="25"/>
      <c r="M90" s="21"/>
      <c r="N90" s="25"/>
      <c r="O90" s="25"/>
      <c r="P90" s="25"/>
      <c r="Q90" s="21"/>
      <c r="R90" s="25"/>
      <c r="S90" s="25"/>
      <c r="T90" s="25"/>
      <c r="U90" s="21"/>
      <c r="V90" s="21"/>
      <c r="W90" s="21"/>
      <c r="X90" s="21"/>
      <c r="Y90" s="21"/>
      <c r="Z90" s="21"/>
      <c r="AA90" s="21"/>
      <c r="AB90" s="21"/>
      <c r="AC90" s="21"/>
      <c r="AD90" s="26"/>
      <c r="AE90" s="26"/>
      <c r="AF90" s="26"/>
      <c r="AG90" s="26"/>
      <c r="AH90" s="21"/>
      <c r="AI90" s="21"/>
      <c r="AJ90" s="21"/>
      <c r="AK90" s="21"/>
      <c r="AL90" s="21"/>
      <c r="AM90" s="21"/>
      <c r="AN90" s="21"/>
      <c r="AO90" s="21"/>
    </row>
    <row r="91" spans="1:41" ht="15" customHeight="1">
      <c r="A91" s="17" t="s">
        <v>184</v>
      </c>
      <c r="B91" s="21">
        <f t="shared" ref="B91:AC91" si="99">SUM(B92:B93)</f>
        <v>104483000</v>
      </c>
      <c r="C91" s="21">
        <f t="shared" si="99"/>
        <v>41134000</v>
      </c>
      <c r="D91" s="21">
        <f t="shared" si="99"/>
        <v>0</v>
      </c>
      <c r="E91" s="21">
        <f t="shared" si="99"/>
        <v>145617000</v>
      </c>
      <c r="F91" s="21">
        <f t="shared" ref="F91:H91" si="100">SUM(F92:F93)</f>
        <v>218723623</v>
      </c>
      <c r="G91" s="21">
        <f t="shared" si="100"/>
        <v>232954704.5</v>
      </c>
      <c r="H91" s="21">
        <f t="shared" si="100"/>
        <v>677433000</v>
      </c>
      <c r="I91" s="21">
        <f t="shared" si="99"/>
        <v>1129111327.5</v>
      </c>
      <c r="J91" s="21">
        <f t="shared" ref="J91:L91" si="101">SUM(J92:J93)</f>
        <v>0</v>
      </c>
      <c r="K91" s="21">
        <f t="shared" si="101"/>
        <v>0</v>
      </c>
      <c r="L91" s="21">
        <f t="shared" si="101"/>
        <v>0</v>
      </c>
      <c r="M91" s="21">
        <f t="shared" si="99"/>
        <v>0</v>
      </c>
      <c r="N91" s="21">
        <f t="shared" si="99"/>
        <v>218656154.98999998</v>
      </c>
      <c r="O91" s="21">
        <f t="shared" si="99"/>
        <v>153812005.85000002</v>
      </c>
      <c r="P91" s="21">
        <f t="shared" si="99"/>
        <v>352809095.25</v>
      </c>
      <c r="Q91" s="21">
        <f t="shared" si="99"/>
        <v>725277256.09000003</v>
      </c>
      <c r="R91" s="21">
        <f t="shared" si="99"/>
        <v>0</v>
      </c>
      <c r="S91" s="21">
        <f t="shared" si="99"/>
        <v>0</v>
      </c>
      <c r="T91" s="21">
        <f t="shared" si="99"/>
        <v>0</v>
      </c>
      <c r="U91" s="21">
        <f t="shared" si="99"/>
        <v>0</v>
      </c>
      <c r="V91" s="21">
        <f t="shared" si="99"/>
        <v>218656154.98999998</v>
      </c>
      <c r="W91" s="21">
        <f t="shared" si="99"/>
        <v>153812005.85000002</v>
      </c>
      <c r="X91" s="21">
        <f t="shared" si="99"/>
        <v>352809095.25</v>
      </c>
      <c r="Y91" s="21">
        <f t="shared" si="99"/>
        <v>725277256.09000003</v>
      </c>
      <c r="Z91" s="21">
        <f t="shared" si="99"/>
        <v>67468.010000012815</v>
      </c>
      <c r="AA91" s="21">
        <f t="shared" si="99"/>
        <v>79142698.649999976</v>
      </c>
      <c r="AB91" s="21">
        <f t="shared" si="99"/>
        <v>324623904.75</v>
      </c>
      <c r="AC91" s="21">
        <f t="shared" si="99"/>
        <v>403834071.41000003</v>
      </c>
      <c r="AD91" s="26">
        <f t="shared" si="67"/>
        <v>0.99969153761685803</v>
      </c>
      <c r="AE91" s="26">
        <f t="shared" si="67"/>
        <v>0.66026572066931588</v>
      </c>
      <c r="AF91" s="26">
        <f t="shared" si="67"/>
        <v>0.52080293586229187</v>
      </c>
      <c r="AG91" s="26">
        <f t="shared" si="67"/>
        <v>0.6423434416302054</v>
      </c>
      <c r="AH91" s="21">
        <f t="shared" ref="AH91:AO91" si="102">SUM(AH92:AH93)</f>
        <v>218723623</v>
      </c>
      <c r="AI91" s="21">
        <f t="shared" si="102"/>
        <v>232954704.5</v>
      </c>
      <c r="AJ91" s="21">
        <f t="shared" si="102"/>
        <v>677433000</v>
      </c>
      <c r="AK91" s="21">
        <f t="shared" si="102"/>
        <v>1129111327.5</v>
      </c>
      <c r="AL91" s="21">
        <f t="shared" si="102"/>
        <v>-114240623</v>
      </c>
      <c r="AM91" s="21">
        <f t="shared" si="102"/>
        <v>-191820704.5</v>
      </c>
      <c r="AN91" s="21">
        <f t="shared" si="102"/>
        <v>-677433000</v>
      </c>
      <c r="AO91" s="21">
        <f t="shared" si="102"/>
        <v>-983494327.5</v>
      </c>
    </row>
    <row r="92" spans="1:41" ht="15" customHeight="1">
      <c r="A92" s="16" t="s">
        <v>185</v>
      </c>
      <c r="B92" s="21">
        <f>+'CY-FUR (REG)'!F272</f>
        <v>95976000</v>
      </c>
      <c r="C92" s="21">
        <f>+'CY-FUR (REG)'!G272</f>
        <v>35593000</v>
      </c>
      <c r="D92" s="21">
        <f>+'CY-FUR (REG)'!H272</f>
        <v>0</v>
      </c>
      <c r="E92" s="21">
        <f t="shared" ref="E92:E97" si="103">SUM(B92:D92)</f>
        <v>131569000</v>
      </c>
      <c r="F92" s="25">
        <f>+'CY-CHD''S (ALL FUNDS)'!F890</f>
        <v>2844248</v>
      </c>
      <c r="G92" s="25">
        <f>+'CY-CHD''S (ALL FUNDS)'!G890</f>
        <v>300000</v>
      </c>
      <c r="H92" s="25">
        <f>+'CY-CHD''S (ALL FUNDS)'!H890</f>
        <v>0</v>
      </c>
      <c r="I92" s="21">
        <f t="shared" ref="I92:I97" si="104">SUM(F92:H92)</f>
        <v>3144248</v>
      </c>
      <c r="J92" s="25">
        <f>+'CY-CHD''S (ALL FUNDS)'!F898</f>
        <v>0</v>
      </c>
      <c r="K92" s="25">
        <f>+'CY-CHD''S (ALL FUNDS)'!G898</f>
        <v>0</v>
      </c>
      <c r="L92" s="25">
        <f>+'CY-CHD''S (ALL FUNDS)'!H898</f>
        <v>0</v>
      </c>
      <c r="M92" s="21">
        <f t="shared" ref="M92:M97" si="105">SUM(J92:L92)</f>
        <v>0</v>
      </c>
      <c r="N92" s="25">
        <f>+'CY-CHD''S (ALL FUNDS)'!J890</f>
        <v>2844247.8200000003</v>
      </c>
      <c r="O92" s="25">
        <f>+'CY-CHD''S (ALL FUNDS)'!K890</f>
        <v>300000</v>
      </c>
      <c r="P92" s="25">
        <f>+'CY-CHD''S (ALL FUNDS)'!L890</f>
        <v>0</v>
      </c>
      <c r="Q92" s="21">
        <f t="shared" ref="Q92:Q97" si="106">SUM(N92:P92)</f>
        <v>3144247.8200000003</v>
      </c>
      <c r="R92" s="25">
        <f>+'CY-CHD''S (ALL FUNDS)'!J898</f>
        <v>0</v>
      </c>
      <c r="S92" s="25">
        <f>+'CY-CHD''S (ALL FUNDS)'!K898</f>
        <v>0</v>
      </c>
      <c r="T92" s="25">
        <f>+'CY-CHD''S (ALL FUNDS)'!L898</f>
        <v>0</v>
      </c>
      <c r="U92" s="21">
        <f t="shared" ref="U92:U97" si="107">SUM(R92:T92)</f>
        <v>0</v>
      </c>
      <c r="V92" s="21">
        <f t="shared" ref="V92:X97" si="108">+N92+R92</f>
        <v>2844247.8200000003</v>
      </c>
      <c r="W92" s="21">
        <f t="shared" si="108"/>
        <v>300000</v>
      </c>
      <c r="X92" s="21">
        <f t="shared" si="108"/>
        <v>0</v>
      </c>
      <c r="Y92" s="21">
        <f t="shared" ref="Y92:Y97" si="109">SUM(V92:X92)</f>
        <v>3144247.8200000003</v>
      </c>
      <c r="Z92" s="21">
        <f t="shared" ref="Z92:AB97" si="110">+AH92-V92</f>
        <v>0.17999999970197678</v>
      </c>
      <c r="AA92" s="21">
        <f t="shared" si="110"/>
        <v>0</v>
      </c>
      <c r="AB92" s="21">
        <f t="shared" si="110"/>
        <v>0</v>
      </c>
      <c r="AC92" s="21">
        <f t="shared" ref="AC92:AC97" si="111">SUM(Z92:AB92)</f>
        <v>0.17999999970197678</v>
      </c>
      <c r="AD92" s="26">
        <f t="shared" si="67"/>
        <v>0.99999993671437948</v>
      </c>
      <c r="AE92" s="26">
        <f t="shared" si="67"/>
        <v>1</v>
      </c>
      <c r="AF92" s="26" t="str">
        <f t="shared" si="67"/>
        <v xml:space="preserve"> </v>
      </c>
      <c r="AG92" s="26">
        <f t="shared" si="67"/>
        <v>0.9999999427526074</v>
      </c>
      <c r="AH92" s="21">
        <f t="shared" ref="AH92:AJ97" si="112">+F92+J92</f>
        <v>2844248</v>
      </c>
      <c r="AI92" s="21">
        <f t="shared" si="112"/>
        <v>300000</v>
      </c>
      <c r="AJ92" s="21">
        <f t="shared" si="112"/>
        <v>0</v>
      </c>
      <c r="AK92" s="21">
        <f t="shared" ref="AK92:AK97" si="113">SUM(AH92:AJ92)</f>
        <v>3144248</v>
      </c>
      <c r="AL92" s="21">
        <f t="shared" ref="AL92:AN93" si="114">+B92-F92</f>
        <v>93131752</v>
      </c>
      <c r="AM92" s="21">
        <f t="shared" si="114"/>
        <v>35293000</v>
      </c>
      <c r="AN92" s="21">
        <f t="shared" si="114"/>
        <v>0</v>
      </c>
      <c r="AO92" s="21">
        <f t="shared" ref="AO92:AO97" si="115">SUM(AL92:AN92)</f>
        <v>128424752</v>
      </c>
    </row>
    <row r="93" spans="1:41" ht="15" customHeight="1">
      <c r="A93" s="18" t="s">
        <v>186</v>
      </c>
      <c r="B93" s="21">
        <f>+'CY-FUR (REG)'!F273</f>
        <v>8507000</v>
      </c>
      <c r="C93" s="21">
        <f>+'CY-FUR (REG)'!G273</f>
        <v>5541000</v>
      </c>
      <c r="D93" s="21">
        <f>+'CY-FUR (REG)'!H273</f>
        <v>0</v>
      </c>
      <c r="E93" s="21">
        <f t="shared" si="103"/>
        <v>14048000</v>
      </c>
      <c r="F93" s="25">
        <f>+'CY-CHD''S (ALL FUNDS)'!F902</f>
        <v>215879375</v>
      </c>
      <c r="G93" s="25">
        <f>+'CY-CHD''S (ALL FUNDS)'!G902</f>
        <v>232654704.5</v>
      </c>
      <c r="H93" s="25">
        <f>+'CY-CHD''S (ALL FUNDS)'!H902</f>
        <v>677433000</v>
      </c>
      <c r="I93" s="21">
        <f t="shared" si="104"/>
        <v>1125967079.5</v>
      </c>
      <c r="J93" s="25">
        <f>+'CY-CHD''S (ALL FUNDS)'!F910</f>
        <v>0</v>
      </c>
      <c r="K93" s="25">
        <f>+'CY-CHD''S (ALL FUNDS)'!G910</f>
        <v>0</v>
      </c>
      <c r="L93" s="25">
        <f>+'CY-CHD''S (ALL FUNDS)'!H910</f>
        <v>0</v>
      </c>
      <c r="M93" s="21">
        <f t="shared" si="105"/>
        <v>0</v>
      </c>
      <c r="N93" s="25">
        <f>+'CY-CHD''S (ALL FUNDS)'!J902</f>
        <v>215811907.16999999</v>
      </c>
      <c r="O93" s="25">
        <f>+'CY-CHD''S (ALL FUNDS)'!K902</f>
        <v>153512005.85000002</v>
      </c>
      <c r="P93" s="25">
        <f>+'CY-CHD''S (ALL FUNDS)'!L902</f>
        <v>352809095.25</v>
      </c>
      <c r="Q93" s="21">
        <f t="shared" si="106"/>
        <v>722133008.26999998</v>
      </c>
      <c r="R93" s="25">
        <f>+'CY-CHD''S (ALL FUNDS)'!J910</f>
        <v>0</v>
      </c>
      <c r="S93" s="25">
        <f>+'CY-CHD''S (ALL FUNDS)'!K910</f>
        <v>0</v>
      </c>
      <c r="T93" s="25">
        <f>+'CY-CHD''S (ALL FUNDS)'!L910</f>
        <v>0</v>
      </c>
      <c r="U93" s="21">
        <f t="shared" si="107"/>
        <v>0</v>
      </c>
      <c r="V93" s="21">
        <f t="shared" si="108"/>
        <v>215811907.16999999</v>
      </c>
      <c r="W93" s="21">
        <f t="shared" si="108"/>
        <v>153512005.85000002</v>
      </c>
      <c r="X93" s="21">
        <f t="shared" si="108"/>
        <v>352809095.25</v>
      </c>
      <c r="Y93" s="21">
        <f t="shared" si="109"/>
        <v>722133008.26999998</v>
      </c>
      <c r="Z93" s="21">
        <f t="shared" si="110"/>
        <v>67467.830000013113</v>
      </c>
      <c r="AA93" s="21">
        <f t="shared" si="110"/>
        <v>79142698.649999976</v>
      </c>
      <c r="AB93" s="21">
        <f t="shared" si="110"/>
        <v>324623904.75</v>
      </c>
      <c r="AC93" s="21">
        <f t="shared" si="111"/>
        <v>403834071.23000002</v>
      </c>
      <c r="AD93" s="26">
        <f t="shared" si="67"/>
        <v>0.99968747440555628</v>
      </c>
      <c r="AE93" s="26">
        <f t="shared" si="67"/>
        <v>0.65982764535070915</v>
      </c>
      <c r="AF93" s="26">
        <f t="shared" si="67"/>
        <v>0.52080293586229187</v>
      </c>
      <c r="AG93" s="26">
        <f t="shared" si="67"/>
        <v>0.64134469063755606</v>
      </c>
      <c r="AH93" s="21">
        <f t="shared" si="112"/>
        <v>215879375</v>
      </c>
      <c r="AI93" s="21">
        <f t="shared" si="112"/>
        <v>232654704.5</v>
      </c>
      <c r="AJ93" s="21">
        <f t="shared" si="112"/>
        <v>677433000</v>
      </c>
      <c r="AK93" s="21">
        <f t="shared" si="113"/>
        <v>1125967079.5</v>
      </c>
      <c r="AL93" s="21">
        <f t="shared" si="114"/>
        <v>-207372375</v>
      </c>
      <c r="AM93" s="21">
        <f t="shared" si="114"/>
        <v>-227113704.5</v>
      </c>
      <c r="AN93" s="21">
        <f t="shared" si="114"/>
        <v>-677433000</v>
      </c>
      <c r="AO93" s="21">
        <f t="shared" si="115"/>
        <v>-1111919079.5</v>
      </c>
    </row>
    <row r="94" spans="1:41" ht="15" customHeight="1">
      <c r="A94" s="11"/>
      <c r="B94" s="21"/>
      <c r="C94" s="21"/>
      <c r="D94" s="21"/>
      <c r="E94" s="21"/>
      <c r="F94" s="25"/>
      <c r="G94" s="25"/>
      <c r="H94" s="25"/>
      <c r="I94" s="21"/>
      <c r="J94" s="25"/>
      <c r="K94" s="25"/>
      <c r="L94" s="25"/>
      <c r="M94" s="21"/>
      <c r="N94" s="25"/>
      <c r="O94" s="25"/>
      <c r="P94" s="25"/>
      <c r="Q94" s="21"/>
      <c r="R94" s="25"/>
      <c r="S94" s="25"/>
      <c r="T94" s="25"/>
      <c r="U94" s="21"/>
      <c r="V94" s="21"/>
      <c r="W94" s="21"/>
      <c r="X94" s="21"/>
      <c r="Y94" s="21"/>
      <c r="Z94" s="21"/>
      <c r="AA94" s="21"/>
      <c r="AB94" s="21"/>
      <c r="AC94" s="21"/>
      <c r="AD94" s="26"/>
      <c r="AE94" s="26"/>
      <c r="AF94" s="26"/>
      <c r="AG94" s="26"/>
      <c r="AH94" s="21"/>
      <c r="AI94" s="21"/>
      <c r="AJ94" s="21"/>
      <c r="AK94" s="21"/>
      <c r="AL94" s="21"/>
      <c r="AM94" s="21"/>
      <c r="AN94" s="21"/>
      <c r="AO94" s="21"/>
    </row>
    <row r="95" spans="1:41" ht="15" customHeight="1">
      <c r="A95" s="17" t="s">
        <v>187</v>
      </c>
      <c r="B95" s="21">
        <f t="shared" ref="B95:AC95" si="116">SUM(B96:B97)</f>
        <v>92823000</v>
      </c>
      <c r="C95" s="21">
        <f t="shared" si="116"/>
        <v>44886000</v>
      </c>
      <c r="D95" s="21">
        <f t="shared" si="116"/>
        <v>0</v>
      </c>
      <c r="E95" s="21">
        <f t="shared" si="116"/>
        <v>137709000</v>
      </c>
      <c r="F95" s="21">
        <f t="shared" ref="F95:H95" si="117">SUM(F96:F97)</f>
        <v>116657176</v>
      </c>
      <c r="G95" s="21">
        <f t="shared" si="117"/>
        <v>44862000</v>
      </c>
      <c r="H95" s="21">
        <f t="shared" si="117"/>
        <v>0</v>
      </c>
      <c r="I95" s="21">
        <f t="shared" si="116"/>
        <v>161519176</v>
      </c>
      <c r="J95" s="21">
        <f t="shared" ref="J95:L95" si="118">SUM(J96:J97)</f>
        <v>4831542</v>
      </c>
      <c r="K95" s="21">
        <f t="shared" si="118"/>
        <v>0</v>
      </c>
      <c r="L95" s="21">
        <f t="shared" si="118"/>
        <v>0</v>
      </c>
      <c r="M95" s="21">
        <f t="shared" si="116"/>
        <v>4831542</v>
      </c>
      <c r="N95" s="21">
        <f t="shared" si="116"/>
        <v>116657175.99999999</v>
      </c>
      <c r="O95" s="21">
        <f t="shared" si="116"/>
        <v>44862000</v>
      </c>
      <c r="P95" s="21">
        <f t="shared" si="116"/>
        <v>0</v>
      </c>
      <c r="Q95" s="21">
        <f t="shared" si="116"/>
        <v>161519176</v>
      </c>
      <c r="R95" s="21">
        <f t="shared" si="116"/>
        <v>4823164.03</v>
      </c>
      <c r="S95" s="21">
        <f t="shared" si="116"/>
        <v>0</v>
      </c>
      <c r="T95" s="21">
        <f t="shared" si="116"/>
        <v>0</v>
      </c>
      <c r="U95" s="21">
        <f t="shared" si="116"/>
        <v>4823164.03</v>
      </c>
      <c r="V95" s="21">
        <f t="shared" si="116"/>
        <v>121480340.02999999</v>
      </c>
      <c r="W95" s="21">
        <f t="shared" si="116"/>
        <v>44862000</v>
      </c>
      <c r="X95" s="21">
        <f t="shared" si="116"/>
        <v>0</v>
      </c>
      <c r="Y95" s="21">
        <f t="shared" si="116"/>
        <v>166342340.02999997</v>
      </c>
      <c r="Z95" s="21">
        <f t="shared" si="116"/>
        <v>8377.9700000137091</v>
      </c>
      <c r="AA95" s="21">
        <f t="shared" si="116"/>
        <v>0</v>
      </c>
      <c r="AB95" s="21">
        <f t="shared" si="116"/>
        <v>0</v>
      </c>
      <c r="AC95" s="21">
        <f t="shared" si="116"/>
        <v>8377.9700000137091</v>
      </c>
      <c r="AD95" s="26">
        <f t="shared" si="67"/>
        <v>0.96023052938956843</v>
      </c>
      <c r="AE95" s="26">
        <f t="shared" si="67"/>
        <v>1</v>
      </c>
      <c r="AF95" s="26" t="str">
        <f t="shared" si="67"/>
        <v xml:space="preserve"> </v>
      </c>
      <c r="AG95" s="26">
        <f t="shared" si="67"/>
        <v>0.97095568893186257</v>
      </c>
      <c r="AH95" s="21">
        <f t="shared" ref="AH95:AO95" si="119">SUM(AH96:AH97)</f>
        <v>121488718</v>
      </c>
      <c r="AI95" s="21">
        <f t="shared" si="119"/>
        <v>44862000</v>
      </c>
      <c r="AJ95" s="21">
        <f t="shared" si="119"/>
        <v>0</v>
      </c>
      <c r="AK95" s="21">
        <f t="shared" si="119"/>
        <v>166350718</v>
      </c>
      <c r="AL95" s="21">
        <f t="shared" si="119"/>
        <v>-23834176</v>
      </c>
      <c r="AM95" s="21">
        <f t="shared" si="119"/>
        <v>24000</v>
      </c>
      <c r="AN95" s="21">
        <f t="shared" si="119"/>
        <v>0</v>
      </c>
      <c r="AO95" s="21">
        <f t="shared" si="119"/>
        <v>-23810176</v>
      </c>
    </row>
    <row r="96" spans="1:41" ht="15" customHeight="1">
      <c r="A96" s="18" t="s">
        <v>188</v>
      </c>
      <c r="B96" s="21">
        <f>+'CY-FUR (REG)'!F280</f>
        <v>65035000</v>
      </c>
      <c r="C96" s="21">
        <f>+'CY-FUR (REG)'!G280</f>
        <v>31530000</v>
      </c>
      <c r="D96" s="21">
        <f>+'CY-FUR (REG)'!H280</f>
        <v>0</v>
      </c>
      <c r="E96" s="21">
        <f t="shared" si="103"/>
        <v>96565000</v>
      </c>
      <c r="F96" s="25">
        <f>+'CY-CHD''S (ALL FUNDS)'!F932</f>
        <v>116657176</v>
      </c>
      <c r="G96" s="25">
        <f>+'CY-CHD''S (ALL FUNDS)'!G932</f>
        <v>44862000</v>
      </c>
      <c r="H96" s="25">
        <f>+'CY-CHD''S (ALL FUNDS)'!H932</f>
        <v>0</v>
      </c>
      <c r="I96" s="21">
        <f t="shared" si="104"/>
        <v>161519176</v>
      </c>
      <c r="J96" s="25">
        <f>+'CY-CHD''S (ALL FUNDS)'!F940</f>
        <v>2490527</v>
      </c>
      <c r="K96" s="25">
        <f>+'CY-CHD''S (ALL FUNDS)'!G940</f>
        <v>0</v>
      </c>
      <c r="L96" s="25">
        <f>+'CY-CHD''S (ALL FUNDS)'!H940</f>
        <v>0</v>
      </c>
      <c r="M96" s="21">
        <f t="shared" si="105"/>
        <v>2490527</v>
      </c>
      <c r="N96" s="25">
        <f>+'CY-CHD''S (ALL FUNDS)'!J932</f>
        <v>116657175.99999999</v>
      </c>
      <c r="O96" s="25">
        <f>+'CY-CHD''S (ALL FUNDS)'!K932</f>
        <v>44862000</v>
      </c>
      <c r="P96" s="25">
        <f>+'CY-CHD''S (ALL FUNDS)'!L932</f>
        <v>0</v>
      </c>
      <c r="Q96" s="21">
        <f t="shared" si="106"/>
        <v>161519176</v>
      </c>
      <c r="R96" s="25">
        <f>+'CY-CHD''S (ALL FUNDS)'!J940</f>
        <v>2484149.0300000003</v>
      </c>
      <c r="S96" s="25">
        <f>+'CY-CHD''S (ALL FUNDS)'!K940</f>
        <v>0</v>
      </c>
      <c r="T96" s="25">
        <f>+'CY-CHD''S (ALL FUNDS)'!L940</f>
        <v>0</v>
      </c>
      <c r="U96" s="21">
        <f t="shared" si="107"/>
        <v>2484149.0300000003</v>
      </c>
      <c r="V96" s="21">
        <f t="shared" si="108"/>
        <v>119141325.02999999</v>
      </c>
      <c r="W96" s="21">
        <f t="shared" si="108"/>
        <v>44862000</v>
      </c>
      <c r="X96" s="21">
        <f t="shared" si="108"/>
        <v>0</v>
      </c>
      <c r="Y96" s="21">
        <f t="shared" si="109"/>
        <v>164003325.02999997</v>
      </c>
      <c r="Z96" s="21">
        <f t="shared" si="110"/>
        <v>6377.9700000137091</v>
      </c>
      <c r="AA96" s="21">
        <f t="shared" si="110"/>
        <v>0</v>
      </c>
      <c r="AB96" s="21">
        <f t="shared" si="110"/>
        <v>0</v>
      </c>
      <c r="AC96" s="21">
        <f t="shared" si="111"/>
        <v>6377.9700000137091</v>
      </c>
      <c r="AD96" s="26">
        <f t="shared" si="67"/>
        <v>0.97909714633776856</v>
      </c>
      <c r="AE96" s="26">
        <f t="shared" si="67"/>
        <v>1</v>
      </c>
      <c r="AF96" s="26" t="str">
        <f t="shared" si="67"/>
        <v xml:space="preserve"> </v>
      </c>
      <c r="AG96" s="26">
        <f t="shared" si="67"/>
        <v>0.9848147581853739</v>
      </c>
      <c r="AH96" s="21">
        <f t="shared" si="112"/>
        <v>119147703</v>
      </c>
      <c r="AI96" s="21">
        <f t="shared" si="112"/>
        <v>44862000</v>
      </c>
      <c r="AJ96" s="21">
        <f t="shared" si="112"/>
        <v>0</v>
      </c>
      <c r="AK96" s="21">
        <f t="shared" si="113"/>
        <v>164009703</v>
      </c>
      <c r="AL96" s="21">
        <f t="shared" ref="AL96:AN97" si="120">+B96-F96</f>
        <v>-51622176</v>
      </c>
      <c r="AM96" s="21">
        <f t="shared" si="120"/>
        <v>-13332000</v>
      </c>
      <c r="AN96" s="21">
        <f t="shared" si="120"/>
        <v>0</v>
      </c>
      <c r="AO96" s="21">
        <f t="shared" si="115"/>
        <v>-64954176</v>
      </c>
    </row>
    <row r="97" spans="1:41" ht="15" customHeight="1">
      <c r="A97" s="16" t="s">
        <v>189</v>
      </c>
      <c r="B97" s="21">
        <f>+'CY-FUR (REG)'!F281</f>
        <v>27788000</v>
      </c>
      <c r="C97" s="21">
        <f>+'CY-FUR (REG)'!G281</f>
        <v>13356000</v>
      </c>
      <c r="D97" s="21">
        <f>+'CY-FUR (REG)'!H281</f>
        <v>0</v>
      </c>
      <c r="E97" s="21">
        <f t="shared" si="103"/>
        <v>41144000</v>
      </c>
      <c r="F97" s="25">
        <f>+'CY-CHD''S (ALL FUNDS)'!F944</f>
        <v>0</v>
      </c>
      <c r="G97" s="25">
        <f>+'CY-CHD''S (ALL FUNDS)'!G944</f>
        <v>0</v>
      </c>
      <c r="H97" s="25">
        <f>+'CY-CHD''S (ALL FUNDS)'!H944</f>
        <v>0</v>
      </c>
      <c r="I97" s="21">
        <f t="shared" si="104"/>
        <v>0</v>
      </c>
      <c r="J97" s="25">
        <f>+'CY-CHD''S (ALL FUNDS)'!F952</f>
        <v>2341015</v>
      </c>
      <c r="K97" s="25">
        <f>+'CY-CHD''S (ALL FUNDS)'!G952</f>
        <v>0</v>
      </c>
      <c r="L97" s="25">
        <f>+'CY-CHD''S (ALL FUNDS)'!H952</f>
        <v>0</v>
      </c>
      <c r="M97" s="21">
        <f t="shared" si="105"/>
        <v>2341015</v>
      </c>
      <c r="N97" s="25">
        <f>+'CY-CHD''S (ALL FUNDS)'!J944</f>
        <v>0</v>
      </c>
      <c r="O97" s="25">
        <f>+'CY-CHD''S (ALL FUNDS)'!K944</f>
        <v>0</v>
      </c>
      <c r="P97" s="25">
        <f>+'CY-CHD''S (ALL FUNDS)'!L944</f>
        <v>0</v>
      </c>
      <c r="Q97" s="21">
        <f t="shared" si="106"/>
        <v>0</v>
      </c>
      <c r="R97" s="25">
        <f>+'CY-CHD''S (ALL FUNDS)'!J952</f>
        <v>2339015</v>
      </c>
      <c r="S97" s="25">
        <f>+'CY-CHD''S (ALL FUNDS)'!K952</f>
        <v>0</v>
      </c>
      <c r="T97" s="25">
        <f>+'CY-CHD''S (ALL FUNDS)'!L952</f>
        <v>0</v>
      </c>
      <c r="U97" s="21">
        <f t="shared" si="107"/>
        <v>2339015</v>
      </c>
      <c r="V97" s="21">
        <f t="shared" si="108"/>
        <v>2339015</v>
      </c>
      <c r="W97" s="21">
        <f t="shared" si="108"/>
        <v>0</v>
      </c>
      <c r="X97" s="21">
        <f t="shared" si="108"/>
        <v>0</v>
      </c>
      <c r="Y97" s="21">
        <f t="shared" si="109"/>
        <v>2339015</v>
      </c>
      <c r="Z97" s="21">
        <f t="shared" si="110"/>
        <v>2000</v>
      </c>
      <c r="AA97" s="21">
        <f t="shared" si="110"/>
        <v>0</v>
      </c>
      <c r="AB97" s="21">
        <f t="shared" si="110"/>
        <v>0</v>
      </c>
      <c r="AC97" s="21">
        <f t="shared" si="111"/>
        <v>2000</v>
      </c>
      <c r="AD97" s="26">
        <f t="shared" si="67"/>
        <v>0</v>
      </c>
      <c r="AE97" s="26" t="str">
        <f t="shared" si="67"/>
        <v xml:space="preserve"> </v>
      </c>
      <c r="AF97" s="26" t="str">
        <f t="shared" si="67"/>
        <v xml:space="preserve"> </v>
      </c>
      <c r="AG97" s="26">
        <f t="shared" si="67"/>
        <v>0</v>
      </c>
      <c r="AH97" s="21">
        <f t="shared" si="112"/>
        <v>2341015</v>
      </c>
      <c r="AI97" s="21">
        <f t="shared" si="112"/>
        <v>0</v>
      </c>
      <c r="AJ97" s="21">
        <f t="shared" si="112"/>
        <v>0</v>
      </c>
      <c r="AK97" s="21">
        <f t="shared" si="113"/>
        <v>2341015</v>
      </c>
      <c r="AL97" s="21">
        <f t="shared" si="120"/>
        <v>27788000</v>
      </c>
      <c r="AM97" s="21">
        <f t="shared" si="120"/>
        <v>13356000</v>
      </c>
      <c r="AN97" s="21">
        <f t="shared" si="120"/>
        <v>0</v>
      </c>
      <c r="AO97" s="21">
        <f t="shared" si="115"/>
        <v>41144000</v>
      </c>
    </row>
    <row r="98" spans="1:41" ht="15" customHeight="1">
      <c r="A98" s="14"/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6"/>
      <c r="AE98" s="26"/>
      <c r="AF98" s="26"/>
      <c r="AG98" s="26"/>
      <c r="AH98" s="21"/>
      <c r="AI98" s="21"/>
      <c r="AJ98" s="21"/>
      <c r="AK98" s="21"/>
      <c r="AL98" s="21"/>
      <c r="AM98" s="21"/>
      <c r="AN98" s="21"/>
      <c r="AO98" s="21"/>
    </row>
    <row r="99" spans="1:41" ht="15" customHeight="1">
      <c r="A99" s="14" t="s">
        <v>249</v>
      </c>
      <c r="B99" s="21"/>
      <c r="C99" s="21"/>
      <c r="D99" s="21"/>
      <c r="E99" s="21"/>
      <c r="F99" s="25"/>
      <c r="G99" s="25"/>
      <c r="H99" s="25"/>
      <c r="I99" s="21"/>
      <c r="J99" s="25"/>
      <c r="K99" s="25"/>
      <c r="L99" s="25"/>
      <c r="M99" s="21"/>
      <c r="N99" s="25"/>
      <c r="O99" s="25"/>
      <c r="P99" s="25"/>
      <c r="Q99" s="21"/>
      <c r="R99" s="25"/>
      <c r="S99" s="25"/>
      <c r="T99" s="25"/>
      <c r="U99" s="21"/>
      <c r="V99" s="21"/>
      <c r="W99" s="21"/>
      <c r="X99" s="21"/>
      <c r="Y99" s="21"/>
      <c r="Z99" s="21"/>
      <c r="AA99" s="21"/>
      <c r="AB99" s="21"/>
      <c r="AC99" s="21"/>
      <c r="AD99" s="26"/>
      <c r="AE99" s="26"/>
      <c r="AF99" s="26"/>
      <c r="AG99" s="26"/>
      <c r="AH99" s="21"/>
      <c r="AI99" s="21"/>
      <c r="AJ99" s="21"/>
      <c r="AK99" s="21"/>
      <c r="AL99" s="21"/>
      <c r="AM99" s="21"/>
      <c r="AN99" s="21"/>
      <c r="AO99" s="21"/>
    </row>
    <row r="100" spans="1:41" ht="15" customHeight="1">
      <c r="A100" s="10" t="s">
        <v>90</v>
      </c>
      <c r="B100" s="21">
        <f>SUM(B101:B112)</f>
        <v>2488978000</v>
      </c>
      <c r="C100" s="21">
        <f t="shared" ref="C100:AO100" si="121">SUM(C101:C112)</f>
        <v>766985000</v>
      </c>
      <c r="D100" s="21">
        <f t="shared" si="121"/>
        <v>0</v>
      </c>
      <c r="E100" s="21">
        <f t="shared" si="121"/>
        <v>3255963000</v>
      </c>
      <c r="F100" s="21">
        <f t="shared" ref="F100:H100" si="122">SUM(F101:F112)</f>
        <v>279464425</v>
      </c>
      <c r="G100" s="21">
        <f t="shared" si="122"/>
        <v>203494293</v>
      </c>
      <c r="H100" s="21">
        <f t="shared" si="122"/>
        <v>300100000</v>
      </c>
      <c r="I100" s="21">
        <f t="shared" si="121"/>
        <v>783058718</v>
      </c>
      <c r="J100" s="21">
        <f t="shared" ref="J100:L100" si="123">SUM(J101:J112)</f>
        <v>105312795.56</v>
      </c>
      <c r="K100" s="21">
        <f t="shared" si="123"/>
        <v>69633000</v>
      </c>
      <c r="L100" s="21">
        <f t="shared" si="123"/>
        <v>226700000</v>
      </c>
      <c r="M100" s="21">
        <f t="shared" si="121"/>
        <v>401645795.56</v>
      </c>
      <c r="N100" s="21">
        <f t="shared" si="121"/>
        <v>278949324.75999999</v>
      </c>
      <c r="O100" s="21">
        <f t="shared" si="121"/>
        <v>171046496.03999999</v>
      </c>
      <c r="P100" s="21">
        <f t="shared" si="121"/>
        <v>0</v>
      </c>
      <c r="Q100" s="21">
        <f t="shared" si="121"/>
        <v>449995820.79999995</v>
      </c>
      <c r="R100" s="21">
        <f t="shared" si="121"/>
        <v>104808523.93000001</v>
      </c>
      <c r="S100" s="21">
        <f t="shared" si="121"/>
        <v>62751883.00999999</v>
      </c>
      <c r="T100" s="21">
        <f t="shared" si="121"/>
        <v>0</v>
      </c>
      <c r="U100" s="21">
        <f t="shared" si="121"/>
        <v>167560406.94000003</v>
      </c>
      <c r="V100" s="21">
        <f t="shared" si="121"/>
        <v>383757848.69</v>
      </c>
      <c r="W100" s="21">
        <f t="shared" si="121"/>
        <v>233798379.05000001</v>
      </c>
      <c r="X100" s="21">
        <f t="shared" si="121"/>
        <v>0</v>
      </c>
      <c r="Y100" s="21">
        <f t="shared" si="121"/>
        <v>617556227.74000001</v>
      </c>
      <c r="Z100" s="21">
        <f t="shared" si="121"/>
        <v>1019371.8700000132</v>
      </c>
      <c r="AA100" s="21">
        <f t="shared" si="121"/>
        <v>39328913.950000003</v>
      </c>
      <c r="AB100" s="21">
        <f t="shared" si="121"/>
        <v>526800000</v>
      </c>
      <c r="AC100" s="21">
        <f t="shared" si="121"/>
        <v>567148285.81999993</v>
      </c>
      <c r="AD100" s="26">
        <f t="shared" ref="AD100:AD112" si="124">IF(AH100=0," ",N100/AH100)</f>
        <v>0.72496319910523965</v>
      </c>
      <c r="AE100" s="26">
        <f t="shared" ref="AE100:AE112" si="125">IF(AI100=0," ",O100/AI100)</f>
        <v>0.62625193608900886</v>
      </c>
      <c r="AF100" s="26">
        <f t="shared" ref="AF100:AF112" si="126">IF(AJ100=0," ",P100/AJ100)</f>
        <v>0</v>
      </c>
      <c r="AG100" s="26">
        <f t="shared" ref="AG100:AG112" si="127">IF(AK100=0," ",Q100/AK100)</f>
        <v>0.37983802344753176</v>
      </c>
      <c r="AH100" s="21">
        <f t="shared" si="121"/>
        <v>384777220.56</v>
      </c>
      <c r="AI100" s="21">
        <f t="shared" si="121"/>
        <v>273127293</v>
      </c>
      <c r="AJ100" s="21">
        <f t="shared" si="121"/>
        <v>526800000</v>
      </c>
      <c r="AK100" s="21">
        <f t="shared" si="121"/>
        <v>1184704513.5599999</v>
      </c>
      <c r="AL100" s="21">
        <f t="shared" si="121"/>
        <v>2209513575</v>
      </c>
      <c r="AM100" s="21">
        <f t="shared" si="121"/>
        <v>563490707</v>
      </c>
      <c r="AN100" s="21">
        <f t="shared" si="121"/>
        <v>-300100000</v>
      </c>
      <c r="AO100" s="21">
        <f t="shared" si="121"/>
        <v>2472904282</v>
      </c>
    </row>
    <row r="101" spans="1:41" ht="15" customHeight="1">
      <c r="A101" s="15" t="s">
        <v>91</v>
      </c>
      <c r="B101" s="21">
        <f>+'CY-FUR (REG)'!F104</f>
        <v>296773000</v>
      </c>
      <c r="C101" s="21">
        <f>+'CY-FUR (REG)'!G104</f>
        <v>71515000</v>
      </c>
      <c r="D101" s="21">
        <f>+'CY-FUR (REG)'!H104</f>
        <v>0</v>
      </c>
      <c r="E101" s="21">
        <f t="shared" ref="E101:E112" si="128">SUM(B101:D101)</f>
        <v>368288000</v>
      </c>
      <c r="F101" s="21">
        <f>+'CY-CHD''S (ALL FUNDS)'!F959</f>
        <v>0</v>
      </c>
      <c r="G101" s="21">
        <f>+'CY-CHD''S (ALL FUNDS)'!G959</f>
        <v>0</v>
      </c>
      <c r="H101" s="21">
        <f>+'CY-CHD''S (ALL FUNDS)'!H959</f>
        <v>0</v>
      </c>
      <c r="I101" s="21">
        <f t="shared" ref="I101:I112" si="129">SUM(F101:H101)</f>
        <v>0</v>
      </c>
      <c r="J101" s="21">
        <f>+'CY-CHD''S (ALL FUNDS)'!F967</f>
        <v>1132000</v>
      </c>
      <c r="K101" s="21">
        <f>+'CY-CHD''S (ALL FUNDS)'!G967</f>
        <v>0</v>
      </c>
      <c r="L101" s="21">
        <f>+'CY-CHD''S (ALL FUNDS)'!H967</f>
        <v>0</v>
      </c>
      <c r="M101" s="21">
        <f t="shared" ref="M101:M112" si="130">SUM(J101:L101)</f>
        <v>1132000</v>
      </c>
      <c r="N101" s="21">
        <f>+'CY-CHD''S (ALL FUNDS)'!J959</f>
        <v>0</v>
      </c>
      <c r="O101" s="21">
        <f>+'CY-CHD''S (ALL FUNDS)'!K959</f>
        <v>0</v>
      </c>
      <c r="P101" s="21">
        <f>+'CY-CHD''S (ALL FUNDS)'!L959</f>
        <v>0</v>
      </c>
      <c r="Q101" s="21">
        <f t="shared" ref="Q101:Q112" si="131">SUM(N101:P101)</f>
        <v>0</v>
      </c>
      <c r="R101" s="21">
        <f>+'CY-CHD''S (ALL FUNDS)'!J967</f>
        <v>1132000</v>
      </c>
      <c r="S101" s="21">
        <f>+'CY-CHD''S (ALL FUNDS)'!K967</f>
        <v>0</v>
      </c>
      <c r="T101" s="21">
        <f>+'CY-CHD''S (ALL FUNDS)'!L967</f>
        <v>0</v>
      </c>
      <c r="U101" s="21">
        <f t="shared" ref="U101:U112" si="132">SUM(R101:T101)</f>
        <v>1132000</v>
      </c>
      <c r="V101" s="21">
        <f t="shared" ref="V101:V112" si="133">+N101+R101</f>
        <v>1132000</v>
      </c>
      <c r="W101" s="21">
        <f t="shared" ref="W101:W112" si="134">+O101+S101</f>
        <v>0</v>
      </c>
      <c r="X101" s="21">
        <f t="shared" ref="X101:X112" si="135">+P101+T101</f>
        <v>0</v>
      </c>
      <c r="Y101" s="21">
        <f t="shared" ref="Y101:Y112" si="136">SUM(V101:X101)</f>
        <v>1132000</v>
      </c>
      <c r="Z101" s="21">
        <f t="shared" ref="Z101:Z112" si="137">+AH101-V101</f>
        <v>0</v>
      </c>
      <c r="AA101" s="21">
        <f t="shared" ref="AA101:AA112" si="138">+AI101-W101</f>
        <v>0</v>
      </c>
      <c r="AB101" s="21">
        <f t="shared" ref="AB101:AB112" si="139">+AJ101-X101</f>
        <v>0</v>
      </c>
      <c r="AC101" s="21">
        <f t="shared" ref="AC101:AC112" si="140">SUM(Z101:AB101)</f>
        <v>0</v>
      </c>
      <c r="AD101" s="26">
        <f t="shared" si="124"/>
        <v>0</v>
      </c>
      <c r="AE101" s="26" t="str">
        <f t="shared" si="125"/>
        <v xml:space="preserve"> </v>
      </c>
      <c r="AF101" s="26" t="str">
        <f t="shared" si="126"/>
        <v xml:space="preserve"> </v>
      </c>
      <c r="AG101" s="26">
        <f t="shared" si="127"/>
        <v>0</v>
      </c>
      <c r="AH101" s="21">
        <f t="shared" ref="AH101:AH112" si="141">+F101+J101</f>
        <v>1132000</v>
      </c>
      <c r="AI101" s="21">
        <f t="shared" ref="AI101:AI112" si="142">+G101+K101</f>
        <v>0</v>
      </c>
      <c r="AJ101" s="21">
        <f t="shared" ref="AJ101:AJ112" si="143">+H101+L101</f>
        <v>0</v>
      </c>
      <c r="AK101" s="21">
        <f t="shared" ref="AK101:AK112" si="144">SUM(AH101:AJ101)</f>
        <v>1132000</v>
      </c>
      <c r="AL101" s="21">
        <f t="shared" ref="AL101:AL112" si="145">+B101-F101</f>
        <v>296773000</v>
      </c>
      <c r="AM101" s="21">
        <f t="shared" ref="AM101:AM112" si="146">+C101-G101</f>
        <v>71515000</v>
      </c>
      <c r="AN101" s="21">
        <f t="shared" ref="AN101:AN112" si="147">+D101-H101</f>
        <v>0</v>
      </c>
      <c r="AO101" s="21">
        <f t="shared" ref="AO101:AO112" si="148">SUM(AL101:AN101)</f>
        <v>368288000</v>
      </c>
    </row>
    <row r="102" spans="1:41" ht="15" customHeight="1">
      <c r="A102" s="15" t="s">
        <v>92</v>
      </c>
      <c r="B102" s="21">
        <f>+'CY-FUR (REG)'!F105</f>
        <v>157834000</v>
      </c>
      <c r="C102" s="21">
        <f>+'CY-FUR (REG)'!G105</f>
        <v>42933000</v>
      </c>
      <c r="D102" s="21">
        <f>+'CY-FUR (REG)'!H105</f>
        <v>0</v>
      </c>
      <c r="E102" s="21">
        <f t="shared" si="128"/>
        <v>200767000</v>
      </c>
      <c r="F102" s="21">
        <f>+'CY-CHD''S (ALL FUNDS)'!F971</f>
        <v>8501000</v>
      </c>
      <c r="G102" s="21">
        <f>+'CY-CHD''S (ALL FUNDS)'!G971</f>
        <v>6410000</v>
      </c>
      <c r="H102" s="21">
        <f>+'CY-CHD''S (ALL FUNDS)'!H971</f>
        <v>0</v>
      </c>
      <c r="I102" s="21">
        <f t="shared" si="129"/>
        <v>14911000</v>
      </c>
      <c r="J102" s="21">
        <f>+'CY-CHD''S (ALL FUNDS)'!F979</f>
        <v>535807</v>
      </c>
      <c r="K102" s="21">
        <f>+'CY-CHD''S (ALL FUNDS)'!G979</f>
        <v>0</v>
      </c>
      <c r="L102" s="21">
        <f>+'CY-CHD''S (ALL FUNDS)'!H979</f>
        <v>0</v>
      </c>
      <c r="M102" s="21">
        <f t="shared" si="130"/>
        <v>535807</v>
      </c>
      <c r="N102" s="21">
        <f>+'CY-CHD''S (ALL FUNDS)'!J971</f>
        <v>8501000</v>
      </c>
      <c r="O102" s="21">
        <f>+'CY-CHD''S (ALL FUNDS)'!K971</f>
        <v>6085927.8200000003</v>
      </c>
      <c r="P102" s="21">
        <f>+'CY-CHD''S (ALL FUNDS)'!L971</f>
        <v>0</v>
      </c>
      <c r="Q102" s="21">
        <f t="shared" si="131"/>
        <v>14586927.82</v>
      </c>
      <c r="R102" s="21">
        <f>+'CY-CHD''S (ALL FUNDS)'!J979</f>
        <v>528432.04</v>
      </c>
      <c r="S102" s="21">
        <f>+'CY-CHD''S (ALL FUNDS)'!K979</f>
        <v>0</v>
      </c>
      <c r="T102" s="21">
        <f>+'CY-CHD''S (ALL FUNDS)'!L979</f>
        <v>0</v>
      </c>
      <c r="U102" s="21">
        <f t="shared" si="132"/>
        <v>528432.04</v>
      </c>
      <c r="V102" s="21">
        <f t="shared" si="133"/>
        <v>9029432.0399999991</v>
      </c>
      <c r="W102" s="21">
        <f t="shared" si="134"/>
        <v>6085927.8200000003</v>
      </c>
      <c r="X102" s="21">
        <f t="shared" si="135"/>
        <v>0</v>
      </c>
      <c r="Y102" s="21">
        <f t="shared" si="136"/>
        <v>15115359.859999999</v>
      </c>
      <c r="Z102" s="21">
        <f t="shared" si="137"/>
        <v>7374.9600000008941</v>
      </c>
      <c r="AA102" s="21">
        <f t="shared" si="138"/>
        <v>324072.1799999997</v>
      </c>
      <c r="AB102" s="21">
        <f t="shared" si="139"/>
        <v>0</v>
      </c>
      <c r="AC102" s="21">
        <f t="shared" si="140"/>
        <v>331447.1400000006</v>
      </c>
      <c r="AD102" s="26">
        <f t="shared" si="124"/>
        <v>0.94070837188400724</v>
      </c>
      <c r="AE102" s="26">
        <f t="shared" si="125"/>
        <v>0.94944271762870525</v>
      </c>
      <c r="AF102" s="26" t="str">
        <f t="shared" si="126"/>
        <v xml:space="preserve"> </v>
      </c>
      <c r="AG102" s="26">
        <f t="shared" si="127"/>
        <v>0.94433288510693503</v>
      </c>
      <c r="AH102" s="21">
        <f t="shared" si="141"/>
        <v>9036807</v>
      </c>
      <c r="AI102" s="21">
        <f t="shared" si="142"/>
        <v>6410000</v>
      </c>
      <c r="AJ102" s="21">
        <f t="shared" si="143"/>
        <v>0</v>
      </c>
      <c r="AK102" s="21">
        <f t="shared" si="144"/>
        <v>15446807</v>
      </c>
      <c r="AL102" s="21">
        <f t="shared" si="145"/>
        <v>149333000</v>
      </c>
      <c r="AM102" s="21">
        <f t="shared" si="146"/>
        <v>36523000</v>
      </c>
      <c r="AN102" s="21">
        <f t="shared" si="147"/>
        <v>0</v>
      </c>
      <c r="AO102" s="21">
        <f t="shared" si="148"/>
        <v>185856000</v>
      </c>
    </row>
    <row r="103" spans="1:41" ht="15" customHeight="1">
      <c r="A103" s="15" t="s">
        <v>93</v>
      </c>
      <c r="B103" s="21">
        <f>+'CY-FUR (REG)'!F106</f>
        <v>273232000</v>
      </c>
      <c r="C103" s="21">
        <f>+'CY-FUR (REG)'!G106</f>
        <v>98190000</v>
      </c>
      <c r="D103" s="21">
        <f>+'CY-FUR (REG)'!H106</f>
        <v>0</v>
      </c>
      <c r="E103" s="21">
        <f t="shared" si="128"/>
        <v>371422000</v>
      </c>
      <c r="F103" s="21">
        <f>+'CY-CHD''S (ALL FUNDS)'!F983</f>
        <v>0</v>
      </c>
      <c r="G103" s="21">
        <f>+'CY-CHD''S (ALL FUNDS)'!G983</f>
        <v>0</v>
      </c>
      <c r="H103" s="21">
        <f>+'CY-CHD''S (ALL FUNDS)'!H983</f>
        <v>0</v>
      </c>
      <c r="I103" s="21">
        <f t="shared" si="129"/>
        <v>0</v>
      </c>
      <c r="J103" s="21">
        <f>+'CY-CHD''S (ALL FUNDS)'!F991</f>
        <v>0</v>
      </c>
      <c r="K103" s="21">
        <f>+'CY-CHD''S (ALL FUNDS)'!G991</f>
        <v>0</v>
      </c>
      <c r="L103" s="21">
        <f>+'CY-CHD''S (ALL FUNDS)'!H991</f>
        <v>0</v>
      </c>
      <c r="M103" s="21">
        <f t="shared" si="130"/>
        <v>0</v>
      </c>
      <c r="N103" s="21">
        <f>+'CY-CHD''S (ALL FUNDS)'!J983</f>
        <v>0</v>
      </c>
      <c r="O103" s="21">
        <f>+'CY-CHD''S (ALL FUNDS)'!K983</f>
        <v>0</v>
      </c>
      <c r="P103" s="21">
        <f>+'CY-CHD''S (ALL FUNDS)'!L983</f>
        <v>0</v>
      </c>
      <c r="Q103" s="21">
        <f t="shared" si="131"/>
        <v>0</v>
      </c>
      <c r="R103" s="21">
        <f>+'CY-CHD''S (ALL FUNDS)'!J991</f>
        <v>0</v>
      </c>
      <c r="S103" s="21">
        <f>+'CY-CHD''S (ALL FUNDS)'!K991</f>
        <v>0</v>
      </c>
      <c r="T103" s="21">
        <f>+'CY-CHD''S (ALL FUNDS)'!L991</f>
        <v>0</v>
      </c>
      <c r="U103" s="21">
        <f t="shared" si="132"/>
        <v>0</v>
      </c>
      <c r="V103" s="21">
        <f t="shared" si="133"/>
        <v>0</v>
      </c>
      <c r="W103" s="21">
        <f t="shared" si="134"/>
        <v>0</v>
      </c>
      <c r="X103" s="21">
        <f t="shared" si="135"/>
        <v>0</v>
      </c>
      <c r="Y103" s="21">
        <f t="shared" si="136"/>
        <v>0</v>
      </c>
      <c r="Z103" s="21">
        <f t="shared" si="137"/>
        <v>0</v>
      </c>
      <c r="AA103" s="21">
        <f t="shared" si="138"/>
        <v>0</v>
      </c>
      <c r="AB103" s="21">
        <f t="shared" si="139"/>
        <v>0</v>
      </c>
      <c r="AC103" s="21">
        <f t="shared" si="140"/>
        <v>0</v>
      </c>
      <c r="AD103" s="26" t="str">
        <f t="shared" si="124"/>
        <v xml:space="preserve"> </v>
      </c>
      <c r="AE103" s="26" t="str">
        <f t="shared" si="125"/>
        <v xml:space="preserve"> </v>
      </c>
      <c r="AF103" s="26" t="str">
        <f t="shared" si="126"/>
        <v xml:space="preserve"> </v>
      </c>
      <c r="AG103" s="26" t="str">
        <f t="shared" si="127"/>
        <v xml:space="preserve"> </v>
      </c>
      <c r="AH103" s="21">
        <f t="shared" si="141"/>
        <v>0</v>
      </c>
      <c r="AI103" s="21">
        <f t="shared" si="142"/>
        <v>0</v>
      </c>
      <c r="AJ103" s="21">
        <f t="shared" si="143"/>
        <v>0</v>
      </c>
      <c r="AK103" s="21">
        <f t="shared" si="144"/>
        <v>0</v>
      </c>
      <c r="AL103" s="21">
        <f t="shared" si="145"/>
        <v>273232000</v>
      </c>
      <c r="AM103" s="21">
        <f t="shared" si="146"/>
        <v>98190000</v>
      </c>
      <c r="AN103" s="21">
        <f t="shared" si="147"/>
        <v>0</v>
      </c>
      <c r="AO103" s="21">
        <f t="shared" si="148"/>
        <v>371422000</v>
      </c>
    </row>
    <row r="104" spans="1:41" ht="15" customHeight="1">
      <c r="A104" s="15" t="s">
        <v>94</v>
      </c>
      <c r="B104" s="21">
        <f>+'CY-FUR (REG)'!F107</f>
        <v>144409000</v>
      </c>
      <c r="C104" s="21">
        <f>+'CY-FUR (REG)'!G107</f>
        <v>47679000</v>
      </c>
      <c r="D104" s="21">
        <f>+'CY-FUR (REG)'!H107</f>
        <v>0</v>
      </c>
      <c r="E104" s="21">
        <f t="shared" si="128"/>
        <v>192088000</v>
      </c>
      <c r="F104" s="21">
        <f>+'CY-CHD''S (ALL FUNDS)'!F995</f>
        <v>2544361</v>
      </c>
      <c r="G104" s="21">
        <f>+'CY-CHD''S (ALL FUNDS)'!G995</f>
        <v>0</v>
      </c>
      <c r="H104" s="21">
        <f>+'CY-CHD''S (ALL FUNDS)'!H995</f>
        <v>0</v>
      </c>
      <c r="I104" s="21">
        <f t="shared" si="129"/>
        <v>2544361</v>
      </c>
      <c r="J104" s="21">
        <f>+'CY-CHD''S (ALL FUNDS)'!F1003</f>
        <v>0</v>
      </c>
      <c r="K104" s="21">
        <f>+'CY-CHD''S (ALL FUNDS)'!G1003</f>
        <v>1530000</v>
      </c>
      <c r="L104" s="21">
        <f>+'CY-CHD''S (ALL FUNDS)'!H1003</f>
        <v>62000000</v>
      </c>
      <c r="M104" s="21">
        <f t="shared" si="130"/>
        <v>63530000</v>
      </c>
      <c r="N104" s="21">
        <f>+'CY-CHD''S (ALL FUNDS)'!J995</f>
        <v>2544361</v>
      </c>
      <c r="O104" s="21">
        <f>+'CY-CHD''S (ALL FUNDS)'!K995</f>
        <v>0</v>
      </c>
      <c r="P104" s="21">
        <f>+'CY-CHD''S (ALL FUNDS)'!L995</f>
        <v>0</v>
      </c>
      <c r="Q104" s="21">
        <f t="shared" si="131"/>
        <v>2544361</v>
      </c>
      <c r="R104" s="21">
        <f>+'CY-CHD''S (ALL FUNDS)'!J1003</f>
        <v>0</v>
      </c>
      <c r="S104" s="21">
        <f>+'CY-CHD''S (ALL FUNDS)'!K1003</f>
        <v>675345.63</v>
      </c>
      <c r="T104" s="21">
        <f>+'CY-CHD''S (ALL FUNDS)'!L1003</f>
        <v>0</v>
      </c>
      <c r="U104" s="21">
        <f t="shared" si="132"/>
        <v>675345.63</v>
      </c>
      <c r="V104" s="21">
        <f t="shared" si="133"/>
        <v>2544361</v>
      </c>
      <c r="W104" s="21">
        <f t="shared" si="134"/>
        <v>675345.63</v>
      </c>
      <c r="X104" s="21">
        <f t="shared" si="135"/>
        <v>0</v>
      </c>
      <c r="Y104" s="21">
        <f t="shared" si="136"/>
        <v>3219706.63</v>
      </c>
      <c r="Z104" s="21">
        <f t="shared" si="137"/>
        <v>0</v>
      </c>
      <c r="AA104" s="21">
        <f t="shared" si="138"/>
        <v>854654.37</v>
      </c>
      <c r="AB104" s="21">
        <f t="shared" si="139"/>
        <v>62000000</v>
      </c>
      <c r="AC104" s="21">
        <f t="shared" si="140"/>
        <v>62854654.369999997</v>
      </c>
      <c r="AD104" s="26">
        <f t="shared" si="124"/>
        <v>1</v>
      </c>
      <c r="AE104" s="26">
        <f t="shared" si="125"/>
        <v>0</v>
      </c>
      <c r="AF104" s="26">
        <f t="shared" si="126"/>
        <v>0</v>
      </c>
      <c r="AG104" s="26">
        <f t="shared" si="127"/>
        <v>3.8507538498934554E-2</v>
      </c>
      <c r="AH104" s="21">
        <f t="shared" si="141"/>
        <v>2544361</v>
      </c>
      <c r="AI104" s="21">
        <f t="shared" si="142"/>
        <v>1530000</v>
      </c>
      <c r="AJ104" s="21">
        <f t="shared" si="143"/>
        <v>62000000</v>
      </c>
      <c r="AK104" s="21">
        <f t="shared" si="144"/>
        <v>66074361</v>
      </c>
      <c r="AL104" s="21">
        <f t="shared" si="145"/>
        <v>141864639</v>
      </c>
      <c r="AM104" s="21">
        <f t="shared" si="146"/>
        <v>47679000</v>
      </c>
      <c r="AN104" s="21">
        <f t="shared" si="147"/>
        <v>0</v>
      </c>
      <c r="AO104" s="21">
        <f t="shared" si="148"/>
        <v>189543639</v>
      </c>
    </row>
    <row r="105" spans="1:41" ht="15" customHeight="1">
      <c r="A105" s="15" t="s">
        <v>95</v>
      </c>
      <c r="B105" s="21">
        <f>+'CY-FUR (REG)'!F108</f>
        <v>108430000</v>
      </c>
      <c r="C105" s="21">
        <f>+'CY-FUR (REG)'!G108</f>
        <v>27729000</v>
      </c>
      <c r="D105" s="21">
        <f>+'CY-FUR (REG)'!H108</f>
        <v>0</v>
      </c>
      <c r="E105" s="21">
        <f t="shared" si="128"/>
        <v>136159000</v>
      </c>
      <c r="F105" s="21">
        <f>+'CY-CHD''S (ALL FUNDS)'!F1007</f>
        <v>2997200</v>
      </c>
      <c r="G105" s="21">
        <f>+'CY-CHD''S (ALL FUNDS)'!G1007</f>
        <v>0</v>
      </c>
      <c r="H105" s="21">
        <f>+'CY-CHD''S (ALL FUNDS)'!H1007</f>
        <v>0</v>
      </c>
      <c r="I105" s="21">
        <f t="shared" si="129"/>
        <v>2997200</v>
      </c>
      <c r="J105" s="21">
        <f>+'CY-CHD''S (ALL FUNDS)'!F1015</f>
        <v>0</v>
      </c>
      <c r="K105" s="21">
        <f>+'CY-CHD''S (ALL FUNDS)'!G1015</f>
        <v>0</v>
      </c>
      <c r="L105" s="21">
        <f>+'CY-CHD''S (ALL FUNDS)'!H1015</f>
        <v>0</v>
      </c>
      <c r="M105" s="21">
        <f t="shared" si="130"/>
        <v>0</v>
      </c>
      <c r="N105" s="21">
        <f>+'CY-CHD''S (ALL FUNDS)'!J1007</f>
        <v>2997200</v>
      </c>
      <c r="O105" s="21">
        <f>+'CY-CHD''S (ALL FUNDS)'!K1007</f>
        <v>0</v>
      </c>
      <c r="P105" s="21">
        <f>+'CY-CHD''S (ALL FUNDS)'!L1007</f>
        <v>0</v>
      </c>
      <c r="Q105" s="21">
        <f t="shared" si="131"/>
        <v>2997200</v>
      </c>
      <c r="R105" s="21">
        <f>+'CY-CHD''S (ALL FUNDS)'!J1015</f>
        <v>0</v>
      </c>
      <c r="S105" s="21">
        <f>+'CY-CHD''S (ALL FUNDS)'!K1015</f>
        <v>0</v>
      </c>
      <c r="T105" s="21">
        <f>+'CY-CHD''S (ALL FUNDS)'!L1015</f>
        <v>0</v>
      </c>
      <c r="U105" s="21">
        <f t="shared" si="132"/>
        <v>0</v>
      </c>
      <c r="V105" s="21">
        <f t="shared" si="133"/>
        <v>2997200</v>
      </c>
      <c r="W105" s="21">
        <f t="shared" si="134"/>
        <v>0</v>
      </c>
      <c r="X105" s="21">
        <f t="shared" si="135"/>
        <v>0</v>
      </c>
      <c r="Y105" s="21">
        <f t="shared" si="136"/>
        <v>2997200</v>
      </c>
      <c r="Z105" s="21">
        <f t="shared" si="137"/>
        <v>0</v>
      </c>
      <c r="AA105" s="21">
        <f t="shared" si="138"/>
        <v>0</v>
      </c>
      <c r="AB105" s="21">
        <f t="shared" si="139"/>
        <v>0</v>
      </c>
      <c r="AC105" s="21">
        <f t="shared" si="140"/>
        <v>0</v>
      </c>
      <c r="AD105" s="26">
        <f t="shared" si="124"/>
        <v>1</v>
      </c>
      <c r="AE105" s="26" t="str">
        <f t="shared" si="125"/>
        <v xml:space="preserve"> </v>
      </c>
      <c r="AF105" s="26" t="str">
        <f t="shared" si="126"/>
        <v xml:space="preserve"> </v>
      </c>
      <c r="AG105" s="26">
        <f t="shared" si="127"/>
        <v>1</v>
      </c>
      <c r="AH105" s="21">
        <f t="shared" si="141"/>
        <v>2997200</v>
      </c>
      <c r="AI105" s="21">
        <f t="shared" si="142"/>
        <v>0</v>
      </c>
      <c r="AJ105" s="21">
        <f t="shared" si="143"/>
        <v>0</v>
      </c>
      <c r="AK105" s="21">
        <f t="shared" si="144"/>
        <v>2997200</v>
      </c>
      <c r="AL105" s="21">
        <f t="shared" si="145"/>
        <v>105432800</v>
      </c>
      <c r="AM105" s="21">
        <f t="shared" si="146"/>
        <v>27729000</v>
      </c>
      <c r="AN105" s="21">
        <f t="shared" si="147"/>
        <v>0</v>
      </c>
      <c r="AO105" s="21">
        <f t="shared" si="148"/>
        <v>133161800</v>
      </c>
    </row>
    <row r="106" spans="1:41" ht="15" customHeight="1">
      <c r="A106" s="15" t="s">
        <v>96</v>
      </c>
      <c r="B106" s="21">
        <f>+'CY-FUR (REG)'!F109</f>
        <v>272453000</v>
      </c>
      <c r="C106" s="21">
        <f>+'CY-FUR (REG)'!G109</f>
        <v>53436000</v>
      </c>
      <c r="D106" s="21">
        <f>+'CY-FUR (REG)'!H109</f>
        <v>0</v>
      </c>
      <c r="E106" s="21">
        <f t="shared" si="128"/>
        <v>325889000</v>
      </c>
      <c r="F106" s="21">
        <f>+'CY-CHD''S (ALL FUNDS)'!F1019</f>
        <v>0</v>
      </c>
      <c r="G106" s="21">
        <f>+'CY-CHD''S (ALL FUNDS)'!G1019</f>
        <v>0</v>
      </c>
      <c r="H106" s="21">
        <f>+'CY-CHD''S (ALL FUNDS)'!H1019</f>
        <v>0</v>
      </c>
      <c r="I106" s="21">
        <f t="shared" si="129"/>
        <v>0</v>
      </c>
      <c r="J106" s="21">
        <f>+'CY-CHD''S (ALL FUNDS)'!F1027</f>
        <v>17793988</v>
      </c>
      <c r="K106" s="21">
        <f>+'CY-CHD''S (ALL FUNDS)'!G1027</f>
        <v>24724000</v>
      </c>
      <c r="L106" s="21">
        <f>+'CY-CHD''S (ALL FUNDS)'!H1027</f>
        <v>164700000</v>
      </c>
      <c r="M106" s="21">
        <f t="shared" si="130"/>
        <v>207217988</v>
      </c>
      <c r="N106" s="21">
        <f>+'CY-CHD''S (ALL FUNDS)'!J1019</f>
        <v>0</v>
      </c>
      <c r="O106" s="21">
        <f>+'CY-CHD''S (ALL FUNDS)'!K1019</f>
        <v>0</v>
      </c>
      <c r="P106" s="21">
        <f>+'CY-CHD''S (ALL FUNDS)'!L1019</f>
        <v>0</v>
      </c>
      <c r="Q106" s="21">
        <f t="shared" si="131"/>
        <v>0</v>
      </c>
      <c r="R106" s="21">
        <f>+'CY-CHD''S (ALL FUNDS)'!J1027</f>
        <v>17709125.950000003</v>
      </c>
      <c r="S106" s="21">
        <f>+'CY-CHD''S (ALL FUNDS)'!K1027</f>
        <v>23276478.639999997</v>
      </c>
      <c r="T106" s="21">
        <f>+'CY-CHD''S (ALL FUNDS)'!L1027</f>
        <v>0</v>
      </c>
      <c r="U106" s="21">
        <f t="shared" si="132"/>
        <v>40985604.590000004</v>
      </c>
      <c r="V106" s="21">
        <f t="shared" si="133"/>
        <v>17709125.950000003</v>
      </c>
      <c r="W106" s="21">
        <f t="shared" si="134"/>
        <v>23276478.639999997</v>
      </c>
      <c r="X106" s="21">
        <f t="shared" si="135"/>
        <v>0</v>
      </c>
      <c r="Y106" s="21">
        <f t="shared" si="136"/>
        <v>40985604.590000004</v>
      </c>
      <c r="Z106" s="21">
        <f t="shared" si="137"/>
        <v>84862.04999999702</v>
      </c>
      <c r="AA106" s="21">
        <f t="shared" si="138"/>
        <v>1447521.3600000031</v>
      </c>
      <c r="AB106" s="21">
        <f t="shared" si="139"/>
        <v>164700000</v>
      </c>
      <c r="AC106" s="21">
        <f t="shared" si="140"/>
        <v>166232383.41</v>
      </c>
      <c r="AD106" s="26">
        <f t="shared" si="124"/>
        <v>0</v>
      </c>
      <c r="AE106" s="26">
        <f t="shared" si="125"/>
        <v>0</v>
      </c>
      <c r="AF106" s="26">
        <f t="shared" si="126"/>
        <v>0</v>
      </c>
      <c r="AG106" s="26">
        <f t="shared" si="127"/>
        <v>0</v>
      </c>
      <c r="AH106" s="21">
        <f t="shared" si="141"/>
        <v>17793988</v>
      </c>
      <c r="AI106" s="21">
        <f t="shared" si="142"/>
        <v>24724000</v>
      </c>
      <c r="AJ106" s="21">
        <f t="shared" si="143"/>
        <v>164700000</v>
      </c>
      <c r="AK106" s="21">
        <f t="shared" si="144"/>
        <v>207217988</v>
      </c>
      <c r="AL106" s="21">
        <f t="shared" si="145"/>
        <v>272453000</v>
      </c>
      <c r="AM106" s="21">
        <f t="shared" si="146"/>
        <v>53436000</v>
      </c>
      <c r="AN106" s="21">
        <f t="shared" si="147"/>
        <v>0</v>
      </c>
      <c r="AO106" s="21">
        <f t="shared" si="148"/>
        <v>325889000</v>
      </c>
    </row>
    <row r="107" spans="1:41" ht="15" customHeight="1">
      <c r="A107" s="15" t="s">
        <v>97</v>
      </c>
      <c r="B107" s="21">
        <f>+'CY-FUR (REG)'!F110</f>
        <v>114368000</v>
      </c>
      <c r="C107" s="21">
        <f>+'CY-FUR (REG)'!G110</f>
        <v>39636000</v>
      </c>
      <c r="D107" s="21">
        <f>+'CY-FUR (REG)'!H110</f>
        <v>0</v>
      </c>
      <c r="E107" s="21">
        <f t="shared" si="128"/>
        <v>154004000</v>
      </c>
      <c r="F107" s="21">
        <f>+'CY-CHD''S (ALL FUNDS)'!F1031</f>
        <v>0</v>
      </c>
      <c r="G107" s="21">
        <f>+'CY-CHD''S (ALL FUNDS)'!G1031</f>
        <v>0</v>
      </c>
      <c r="H107" s="21">
        <f>+'CY-CHD''S (ALL FUNDS)'!H1031</f>
        <v>0</v>
      </c>
      <c r="I107" s="21">
        <f t="shared" si="129"/>
        <v>0</v>
      </c>
      <c r="J107" s="21">
        <f>+'CY-CHD''S (ALL FUNDS)'!F1039</f>
        <v>0</v>
      </c>
      <c r="K107" s="21">
        <f>+'CY-CHD''S (ALL FUNDS)'!G1039</f>
        <v>0</v>
      </c>
      <c r="L107" s="21">
        <f>+'CY-CHD''S (ALL FUNDS)'!H1039</f>
        <v>0</v>
      </c>
      <c r="M107" s="21">
        <f t="shared" si="130"/>
        <v>0</v>
      </c>
      <c r="N107" s="21">
        <f>+'CY-CHD''S (ALL FUNDS)'!J1031</f>
        <v>0</v>
      </c>
      <c r="O107" s="21">
        <f>+'CY-CHD''S (ALL FUNDS)'!K1031</f>
        <v>0</v>
      </c>
      <c r="P107" s="21">
        <f>+'CY-CHD''S (ALL FUNDS)'!L1031</f>
        <v>0</v>
      </c>
      <c r="Q107" s="21">
        <f t="shared" si="131"/>
        <v>0</v>
      </c>
      <c r="R107" s="21">
        <f>+'CY-CHD''S (ALL FUNDS)'!J1039</f>
        <v>0</v>
      </c>
      <c r="S107" s="21">
        <f>+'CY-CHD''S (ALL FUNDS)'!K1039</f>
        <v>0</v>
      </c>
      <c r="T107" s="21">
        <f>+'CY-CHD''S (ALL FUNDS)'!L1039</f>
        <v>0</v>
      </c>
      <c r="U107" s="21">
        <f t="shared" si="132"/>
        <v>0</v>
      </c>
      <c r="V107" s="21">
        <f t="shared" si="133"/>
        <v>0</v>
      </c>
      <c r="W107" s="21">
        <f t="shared" si="134"/>
        <v>0</v>
      </c>
      <c r="X107" s="21">
        <f t="shared" si="135"/>
        <v>0</v>
      </c>
      <c r="Y107" s="21">
        <f t="shared" si="136"/>
        <v>0</v>
      </c>
      <c r="Z107" s="21">
        <f t="shared" si="137"/>
        <v>0</v>
      </c>
      <c r="AA107" s="21">
        <f t="shared" si="138"/>
        <v>0</v>
      </c>
      <c r="AB107" s="21">
        <f t="shared" si="139"/>
        <v>0</v>
      </c>
      <c r="AC107" s="21">
        <f t="shared" si="140"/>
        <v>0</v>
      </c>
      <c r="AD107" s="26" t="str">
        <f t="shared" si="124"/>
        <v xml:space="preserve"> </v>
      </c>
      <c r="AE107" s="26" t="str">
        <f t="shared" si="125"/>
        <v xml:space="preserve"> </v>
      </c>
      <c r="AF107" s="26" t="str">
        <f t="shared" si="126"/>
        <v xml:space="preserve"> </v>
      </c>
      <c r="AG107" s="26" t="str">
        <f t="shared" si="127"/>
        <v xml:space="preserve"> </v>
      </c>
      <c r="AH107" s="21">
        <f t="shared" si="141"/>
        <v>0</v>
      </c>
      <c r="AI107" s="21">
        <f t="shared" si="142"/>
        <v>0</v>
      </c>
      <c r="AJ107" s="21">
        <f t="shared" si="143"/>
        <v>0</v>
      </c>
      <c r="AK107" s="21">
        <f t="shared" si="144"/>
        <v>0</v>
      </c>
      <c r="AL107" s="21">
        <f t="shared" si="145"/>
        <v>114368000</v>
      </c>
      <c r="AM107" s="21">
        <f t="shared" si="146"/>
        <v>39636000</v>
      </c>
      <c r="AN107" s="21">
        <f t="shared" si="147"/>
        <v>0</v>
      </c>
      <c r="AO107" s="21">
        <f t="shared" si="148"/>
        <v>154004000</v>
      </c>
    </row>
    <row r="108" spans="1:41" ht="15" customHeight="1">
      <c r="A108" s="15" t="s">
        <v>98</v>
      </c>
      <c r="B108" s="21">
        <f>+'CY-FUR (REG)'!F111</f>
        <v>426981000</v>
      </c>
      <c r="C108" s="21">
        <f>+'CY-FUR (REG)'!G111</f>
        <v>130438000</v>
      </c>
      <c r="D108" s="21">
        <f>+'CY-FUR (REG)'!H111</f>
        <v>0</v>
      </c>
      <c r="E108" s="21">
        <f t="shared" si="128"/>
        <v>557419000</v>
      </c>
      <c r="F108" s="21">
        <f>+'CY-CHD''S (ALL FUNDS)'!F1043</f>
        <v>257948030</v>
      </c>
      <c r="G108" s="21">
        <f>+'CY-CHD''S (ALL FUNDS)'!G1043</f>
        <v>171042693</v>
      </c>
      <c r="H108" s="21">
        <f>+'CY-CHD''S (ALL FUNDS)'!H1043</f>
        <v>298700000</v>
      </c>
      <c r="I108" s="21">
        <f t="shared" si="129"/>
        <v>727690723</v>
      </c>
      <c r="J108" s="21">
        <f>+'CY-CHD''S (ALL FUNDS)'!F1051</f>
        <v>27298725.559999999</v>
      </c>
      <c r="K108" s="21">
        <f>+'CY-CHD''S (ALL FUNDS)'!G1051</f>
        <v>0</v>
      </c>
      <c r="L108" s="21">
        <f>+'CY-CHD''S (ALL FUNDS)'!H1051</f>
        <v>0</v>
      </c>
      <c r="M108" s="21">
        <f t="shared" si="130"/>
        <v>27298725.559999999</v>
      </c>
      <c r="N108" s="21">
        <f>+'CY-CHD''S (ALL FUNDS)'!J1043</f>
        <v>257571496.87</v>
      </c>
      <c r="O108" s="21">
        <f>+'CY-CHD''S (ALL FUNDS)'!K1043</f>
        <v>155971853.40000001</v>
      </c>
      <c r="P108" s="21">
        <f>+'CY-CHD''S (ALL FUNDS)'!L1043</f>
        <v>0</v>
      </c>
      <c r="Q108" s="21">
        <f t="shared" si="131"/>
        <v>413543350.26999998</v>
      </c>
      <c r="R108" s="21">
        <f>+'CY-CHD''S (ALL FUNDS)'!J1051</f>
        <v>26886691.640000001</v>
      </c>
      <c r="S108" s="21">
        <f>+'CY-CHD''S (ALL FUNDS)'!K1051</f>
        <v>0</v>
      </c>
      <c r="T108" s="21">
        <f>+'CY-CHD''S (ALL FUNDS)'!L1051</f>
        <v>0</v>
      </c>
      <c r="U108" s="21">
        <f t="shared" si="132"/>
        <v>26886691.640000001</v>
      </c>
      <c r="V108" s="21">
        <f t="shared" si="133"/>
        <v>284458188.50999999</v>
      </c>
      <c r="W108" s="21">
        <f t="shared" si="134"/>
        <v>155971853.40000001</v>
      </c>
      <c r="X108" s="21">
        <f t="shared" si="135"/>
        <v>0</v>
      </c>
      <c r="Y108" s="21">
        <f t="shared" si="136"/>
        <v>440430041.90999997</v>
      </c>
      <c r="Z108" s="21">
        <f t="shared" si="137"/>
        <v>788567.05000001192</v>
      </c>
      <c r="AA108" s="21">
        <f t="shared" si="138"/>
        <v>15070839.599999994</v>
      </c>
      <c r="AB108" s="21">
        <f t="shared" si="139"/>
        <v>298700000</v>
      </c>
      <c r="AC108" s="21">
        <f t="shared" si="140"/>
        <v>314559406.64999998</v>
      </c>
      <c r="AD108" s="26">
        <f t="shared" si="124"/>
        <v>0.90297783182260016</v>
      </c>
      <c r="AE108" s="26">
        <f t="shared" si="125"/>
        <v>0.91188843360879501</v>
      </c>
      <c r="AF108" s="26">
        <f t="shared" si="126"/>
        <v>0</v>
      </c>
      <c r="AG108" s="26">
        <f t="shared" si="127"/>
        <v>0.54774719177699238</v>
      </c>
      <c r="AH108" s="21">
        <f t="shared" si="141"/>
        <v>285246755.56</v>
      </c>
      <c r="AI108" s="21">
        <f t="shared" si="142"/>
        <v>171042693</v>
      </c>
      <c r="AJ108" s="21">
        <f t="shared" si="143"/>
        <v>298700000</v>
      </c>
      <c r="AK108" s="21">
        <f t="shared" si="144"/>
        <v>754989448.55999994</v>
      </c>
      <c r="AL108" s="21">
        <f t="shared" si="145"/>
        <v>169032970</v>
      </c>
      <c r="AM108" s="21">
        <f t="shared" si="146"/>
        <v>-40604693</v>
      </c>
      <c r="AN108" s="21">
        <f t="shared" si="147"/>
        <v>-298700000</v>
      </c>
      <c r="AO108" s="21">
        <f t="shared" si="148"/>
        <v>-170271723</v>
      </c>
    </row>
    <row r="109" spans="1:41" ht="15" customHeight="1">
      <c r="A109" s="15" t="s">
        <v>99</v>
      </c>
      <c r="B109" s="21">
        <f>+'CY-FUR (REG)'!F112</f>
        <v>265641000</v>
      </c>
      <c r="C109" s="21">
        <f>+'CY-FUR (REG)'!G112</f>
        <v>90657000</v>
      </c>
      <c r="D109" s="21">
        <f>+'CY-FUR (REG)'!H112</f>
        <v>0</v>
      </c>
      <c r="E109" s="21">
        <f t="shared" si="128"/>
        <v>356298000</v>
      </c>
      <c r="F109" s="21">
        <f>+'CY-CHD''S (ALL FUNDS)'!F1055</f>
        <v>0</v>
      </c>
      <c r="G109" s="21">
        <f>+'CY-CHD''S (ALL FUNDS)'!G1055</f>
        <v>8300000</v>
      </c>
      <c r="H109" s="21">
        <f>+'CY-CHD''S (ALL FUNDS)'!H1055</f>
        <v>0</v>
      </c>
      <c r="I109" s="21">
        <f t="shared" si="129"/>
        <v>8300000</v>
      </c>
      <c r="J109" s="21">
        <f>+'CY-CHD''S (ALL FUNDS)'!F1063</f>
        <v>47480275</v>
      </c>
      <c r="K109" s="21">
        <f>+'CY-CHD''S (ALL FUNDS)'!G1063</f>
        <v>31309000</v>
      </c>
      <c r="L109" s="21">
        <f>+'CY-CHD''S (ALL FUNDS)'!H1063</f>
        <v>0</v>
      </c>
      <c r="M109" s="21">
        <f t="shared" si="130"/>
        <v>78789275</v>
      </c>
      <c r="N109" s="21">
        <f>+'CY-CHD''S (ALL FUNDS)'!J1055</f>
        <v>0</v>
      </c>
      <c r="O109" s="21">
        <f>+'CY-CHD''S (ALL FUNDS)'!K1055</f>
        <v>2775489.82</v>
      </c>
      <c r="P109" s="21">
        <f>+'CY-CHD''S (ALL FUNDS)'!L1055</f>
        <v>0</v>
      </c>
      <c r="Q109" s="21">
        <f t="shared" si="131"/>
        <v>2775489.82</v>
      </c>
      <c r="R109" s="21">
        <f>+'CY-CHD''S (ALL FUNDS)'!J1063</f>
        <v>47480274.299999997</v>
      </c>
      <c r="S109" s="21">
        <f>+'CY-CHD''S (ALL FUNDS)'!K1063</f>
        <v>31295634.66</v>
      </c>
      <c r="T109" s="21">
        <f>+'CY-CHD''S (ALL FUNDS)'!L1063</f>
        <v>0</v>
      </c>
      <c r="U109" s="21">
        <f t="shared" si="132"/>
        <v>78775908.959999993</v>
      </c>
      <c r="V109" s="21">
        <f t="shared" si="133"/>
        <v>47480274.299999997</v>
      </c>
      <c r="W109" s="21">
        <f t="shared" si="134"/>
        <v>34071124.479999997</v>
      </c>
      <c r="X109" s="21">
        <f t="shared" si="135"/>
        <v>0</v>
      </c>
      <c r="Y109" s="21">
        <f t="shared" si="136"/>
        <v>81551398.780000001</v>
      </c>
      <c r="Z109" s="21">
        <f t="shared" si="137"/>
        <v>0.70000000298023224</v>
      </c>
      <c r="AA109" s="21">
        <f t="shared" si="138"/>
        <v>5537875.5200000033</v>
      </c>
      <c r="AB109" s="21">
        <f t="shared" si="139"/>
        <v>0</v>
      </c>
      <c r="AC109" s="21">
        <f t="shared" si="140"/>
        <v>5537876.2200000063</v>
      </c>
      <c r="AD109" s="26">
        <f t="shared" si="124"/>
        <v>0</v>
      </c>
      <c r="AE109" s="26">
        <f t="shared" si="125"/>
        <v>7.0072201267388723E-2</v>
      </c>
      <c r="AF109" s="26" t="str">
        <f t="shared" si="126"/>
        <v xml:space="preserve"> </v>
      </c>
      <c r="AG109" s="26">
        <f t="shared" si="127"/>
        <v>3.1869478991529095E-2</v>
      </c>
      <c r="AH109" s="21">
        <f t="shared" si="141"/>
        <v>47480275</v>
      </c>
      <c r="AI109" s="21">
        <f t="shared" si="142"/>
        <v>39609000</v>
      </c>
      <c r="AJ109" s="21">
        <f t="shared" si="143"/>
        <v>0</v>
      </c>
      <c r="AK109" s="21">
        <f t="shared" si="144"/>
        <v>87089275</v>
      </c>
      <c r="AL109" s="21">
        <f t="shared" si="145"/>
        <v>265641000</v>
      </c>
      <c r="AM109" s="21">
        <f t="shared" si="146"/>
        <v>82357000</v>
      </c>
      <c r="AN109" s="21">
        <f t="shared" si="147"/>
        <v>0</v>
      </c>
      <c r="AO109" s="21">
        <f t="shared" si="148"/>
        <v>347998000</v>
      </c>
    </row>
    <row r="110" spans="1:41" ht="15" customHeight="1">
      <c r="A110" s="15" t="s">
        <v>100</v>
      </c>
      <c r="B110" s="21">
        <f>+'CY-FUR (REG)'!F113</f>
        <v>216399000</v>
      </c>
      <c r="C110" s="21">
        <f>+'CY-FUR (REG)'!G113</f>
        <v>105680000</v>
      </c>
      <c r="D110" s="21">
        <f>+'CY-FUR (REG)'!H113</f>
        <v>0</v>
      </c>
      <c r="E110" s="21">
        <f t="shared" si="128"/>
        <v>322079000</v>
      </c>
      <c r="F110" s="21">
        <f>+'CY-CHD''S (ALL FUNDS)'!F1067</f>
        <v>7473834</v>
      </c>
      <c r="G110" s="21">
        <f>+'CY-CHD''S (ALL FUNDS)'!G1067</f>
        <v>0</v>
      </c>
      <c r="H110" s="21">
        <f>+'CY-CHD''S (ALL FUNDS)'!H1067</f>
        <v>0</v>
      </c>
      <c r="I110" s="21">
        <f t="shared" si="129"/>
        <v>7473834</v>
      </c>
      <c r="J110" s="21">
        <f>+'CY-CHD''S (ALL FUNDS)'!F1075</f>
        <v>0</v>
      </c>
      <c r="K110" s="21">
        <f>+'CY-CHD''S (ALL FUNDS)'!G1075</f>
        <v>0</v>
      </c>
      <c r="L110" s="21">
        <f>+'CY-CHD''S (ALL FUNDS)'!H1075</f>
        <v>0</v>
      </c>
      <c r="M110" s="21">
        <f t="shared" si="130"/>
        <v>0</v>
      </c>
      <c r="N110" s="21">
        <f>+'CY-CHD''S (ALL FUNDS)'!J1067</f>
        <v>7335266.8899999997</v>
      </c>
      <c r="O110" s="21">
        <f>+'CY-CHD''S (ALL FUNDS)'!K1067</f>
        <v>0</v>
      </c>
      <c r="P110" s="21">
        <f>+'CY-CHD''S (ALL FUNDS)'!L1067</f>
        <v>0</v>
      </c>
      <c r="Q110" s="21">
        <f t="shared" si="131"/>
        <v>7335266.8899999997</v>
      </c>
      <c r="R110" s="21">
        <f>+'CY-CHD''S (ALL FUNDS)'!J1075</f>
        <v>0</v>
      </c>
      <c r="S110" s="21">
        <f>+'CY-CHD''S (ALL FUNDS)'!K1075</f>
        <v>0</v>
      </c>
      <c r="T110" s="21">
        <f>+'CY-CHD''S (ALL FUNDS)'!L1075</f>
        <v>0</v>
      </c>
      <c r="U110" s="21">
        <f t="shared" si="132"/>
        <v>0</v>
      </c>
      <c r="V110" s="21">
        <f t="shared" si="133"/>
        <v>7335266.8899999997</v>
      </c>
      <c r="W110" s="21">
        <f t="shared" si="134"/>
        <v>0</v>
      </c>
      <c r="X110" s="21">
        <f t="shared" si="135"/>
        <v>0</v>
      </c>
      <c r="Y110" s="21">
        <f t="shared" si="136"/>
        <v>7335266.8899999997</v>
      </c>
      <c r="Z110" s="21">
        <f t="shared" si="137"/>
        <v>138567.11000000034</v>
      </c>
      <c r="AA110" s="21">
        <f t="shared" si="138"/>
        <v>0</v>
      </c>
      <c r="AB110" s="21">
        <f t="shared" si="139"/>
        <v>0</v>
      </c>
      <c r="AC110" s="21">
        <f t="shared" si="140"/>
        <v>138567.11000000034</v>
      </c>
      <c r="AD110" s="26">
        <f t="shared" si="124"/>
        <v>0.9814597019414667</v>
      </c>
      <c r="AE110" s="26" t="str">
        <f t="shared" si="125"/>
        <v xml:space="preserve"> </v>
      </c>
      <c r="AF110" s="26" t="str">
        <f t="shared" si="126"/>
        <v xml:space="preserve"> </v>
      </c>
      <c r="AG110" s="26">
        <f t="shared" si="127"/>
        <v>0.9814597019414667</v>
      </c>
      <c r="AH110" s="21">
        <f t="shared" si="141"/>
        <v>7473834</v>
      </c>
      <c r="AI110" s="21">
        <f t="shared" si="142"/>
        <v>0</v>
      </c>
      <c r="AJ110" s="21">
        <f t="shared" si="143"/>
        <v>0</v>
      </c>
      <c r="AK110" s="21">
        <f t="shared" si="144"/>
        <v>7473834</v>
      </c>
      <c r="AL110" s="21">
        <f t="shared" si="145"/>
        <v>208925166</v>
      </c>
      <c r="AM110" s="21">
        <f t="shared" si="146"/>
        <v>105680000</v>
      </c>
      <c r="AN110" s="21">
        <f t="shared" si="147"/>
        <v>0</v>
      </c>
      <c r="AO110" s="21">
        <f t="shared" si="148"/>
        <v>314605166</v>
      </c>
    </row>
    <row r="111" spans="1:41" ht="15" customHeight="1">
      <c r="A111" s="15" t="s">
        <v>101</v>
      </c>
      <c r="B111" s="21">
        <f>+'CY-FUR (REG)'!F114</f>
        <v>123075000</v>
      </c>
      <c r="C111" s="21">
        <f>+'CY-FUR (REG)'!G114</f>
        <v>37313000</v>
      </c>
      <c r="D111" s="21">
        <f>+'CY-FUR (REG)'!H114</f>
        <v>0</v>
      </c>
      <c r="E111" s="21">
        <f t="shared" si="128"/>
        <v>160388000</v>
      </c>
      <c r="F111" s="21">
        <f>+'CY-CHD''S (ALL FUNDS)'!F1079</f>
        <v>0</v>
      </c>
      <c r="G111" s="21">
        <f>+'CY-CHD''S (ALL FUNDS)'!G1079</f>
        <v>17741600</v>
      </c>
      <c r="H111" s="21">
        <f>+'CY-CHD''S (ALL FUNDS)'!H1079</f>
        <v>1400000</v>
      </c>
      <c r="I111" s="21">
        <f t="shared" si="129"/>
        <v>19141600</v>
      </c>
      <c r="J111" s="21">
        <f>+'CY-CHD''S (ALL FUNDS)'!F1087</f>
        <v>0</v>
      </c>
      <c r="K111" s="21">
        <f>+'CY-CHD''S (ALL FUNDS)'!G1087</f>
        <v>12070000</v>
      </c>
      <c r="L111" s="21">
        <f>+'CY-CHD''S (ALL FUNDS)'!H1087</f>
        <v>0</v>
      </c>
      <c r="M111" s="21">
        <f t="shared" si="130"/>
        <v>12070000</v>
      </c>
      <c r="N111" s="21">
        <f>+'CY-CHD''S (ALL FUNDS)'!J1079</f>
        <v>0</v>
      </c>
      <c r="O111" s="21">
        <f>+'CY-CHD''S (ALL FUNDS)'!K1079</f>
        <v>6213225</v>
      </c>
      <c r="P111" s="21">
        <f>+'CY-CHD''S (ALL FUNDS)'!L1079</f>
        <v>0</v>
      </c>
      <c r="Q111" s="21">
        <f t="shared" si="131"/>
        <v>6213225</v>
      </c>
      <c r="R111" s="21">
        <f>+'CY-CHD''S (ALL FUNDS)'!J1087</f>
        <v>0</v>
      </c>
      <c r="S111" s="21">
        <f>+'CY-CHD''S (ALL FUNDS)'!K1087</f>
        <v>7504424.0799999991</v>
      </c>
      <c r="T111" s="21">
        <f>+'CY-CHD''S (ALL FUNDS)'!L1087</f>
        <v>0</v>
      </c>
      <c r="U111" s="21">
        <f t="shared" si="132"/>
        <v>7504424.0799999991</v>
      </c>
      <c r="V111" s="21">
        <f t="shared" si="133"/>
        <v>0</v>
      </c>
      <c r="W111" s="21">
        <f t="shared" si="134"/>
        <v>13717649.079999998</v>
      </c>
      <c r="X111" s="21">
        <f t="shared" si="135"/>
        <v>0</v>
      </c>
      <c r="Y111" s="21">
        <f t="shared" si="136"/>
        <v>13717649.079999998</v>
      </c>
      <c r="Z111" s="21">
        <f t="shared" si="137"/>
        <v>0</v>
      </c>
      <c r="AA111" s="21">
        <f t="shared" si="138"/>
        <v>16093950.920000002</v>
      </c>
      <c r="AB111" s="21">
        <f t="shared" si="139"/>
        <v>1400000</v>
      </c>
      <c r="AC111" s="21">
        <f t="shared" si="140"/>
        <v>17493950.920000002</v>
      </c>
      <c r="AD111" s="26" t="str">
        <f t="shared" si="124"/>
        <v xml:space="preserve"> </v>
      </c>
      <c r="AE111" s="26">
        <f t="shared" si="125"/>
        <v>0.20841635470756351</v>
      </c>
      <c r="AF111" s="26">
        <f t="shared" si="126"/>
        <v>0</v>
      </c>
      <c r="AG111" s="26">
        <f t="shared" si="127"/>
        <v>0.19906781453049507</v>
      </c>
      <c r="AH111" s="21">
        <f t="shared" si="141"/>
        <v>0</v>
      </c>
      <c r="AI111" s="21">
        <f t="shared" si="142"/>
        <v>29811600</v>
      </c>
      <c r="AJ111" s="21">
        <f t="shared" si="143"/>
        <v>1400000</v>
      </c>
      <c r="AK111" s="21">
        <f t="shared" si="144"/>
        <v>31211600</v>
      </c>
      <c r="AL111" s="21">
        <f t="shared" si="145"/>
        <v>123075000</v>
      </c>
      <c r="AM111" s="21">
        <f t="shared" si="146"/>
        <v>19571400</v>
      </c>
      <c r="AN111" s="21">
        <f t="shared" si="147"/>
        <v>-1400000</v>
      </c>
      <c r="AO111" s="21">
        <f t="shared" si="148"/>
        <v>141246400</v>
      </c>
    </row>
    <row r="112" spans="1:41" ht="15" customHeight="1">
      <c r="A112" s="15" t="s">
        <v>102</v>
      </c>
      <c r="B112" s="21">
        <f>+'CY-FUR (REG)'!F115</f>
        <v>89383000</v>
      </c>
      <c r="C112" s="21">
        <f>+'CY-FUR (REG)'!G115</f>
        <v>21779000</v>
      </c>
      <c r="D112" s="21">
        <f>+'CY-FUR (REG)'!H115</f>
        <v>0</v>
      </c>
      <c r="E112" s="21">
        <f t="shared" si="128"/>
        <v>111162000</v>
      </c>
      <c r="F112" s="21">
        <f>+'CY-CHD''S (ALL FUNDS)'!F1091</f>
        <v>0</v>
      </c>
      <c r="G112" s="21">
        <f>+'CY-CHD''S (ALL FUNDS)'!G1091</f>
        <v>0</v>
      </c>
      <c r="H112" s="21">
        <f>+'CY-CHD''S (ALL FUNDS)'!H1091</f>
        <v>0</v>
      </c>
      <c r="I112" s="21">
        <f t="shared" si="129"/>
        <v>0</v>
      </c>
      <c r="J112" s="21">
        <f>+'CY-CHD''S (ALL FUNDS)'!F1099</f>
        <v>11072000</v>
      </c>
      <c r="K112" s="21">
        <f>+'CY-CHD''S (ALL FUNDS)'!G1099</f>
        <v>0</v>
      </c>
      <c r="L112" s="21">
        <f>+'CY-CHD''S (ALL FUNDS)'!H1099</f>
        <v>0</v>
      </c>
      <c r="M112" s="21">
        <f t="shared" si="130"/>
        <v>11072000</v>
      </c>
      <c r="N112" s="21">
        <f>+'CY-CHD''S (ALL FUNDS)'!J1091</f>
        <v>0</v>
      </c>
      <c r="O112" s="21">
        <f>+'CY-CHD''S (ALL FUNDS)'!K1091</f>
        <v>0</v>
      </c>
      <c r="P112" s="21">
        <f>+'CY-CHD''S (ALL FUNDS)'!L1091</f>
        <v>0</v>
      </c>
      <c r="Q112" s="21">
        <f t="shared" si="131"/>
        <v>0</v>
      </c>
      <c r="R112" s="21">
        <f>+'CY-CHD''S (ALL FUNDS)'!J1099</f>
        <v>11072000</v>
      </c>
      <c r="S112" s="21">
        <f>+'CY-CHD''S (ALL FUNDS)'!K1099</f>
        <v>0</v>
      </c>
      <c r="T112" s="21">
        <f>+'CY-CHD''S (ALL FUNDS)'!L1099</f>
        <v>0</v>
      </c>
      <c r="U112" s="21">
        <f t="shared" si="132"/>
        <v>11072000</v>
      </c>
      <c r="V112" s="21">
        <f t="shared" si="133"/>
        <v>11072000</v>
      </c>
      <c r="W112" s="21">
        <f t="shared" si="134"/>
        <v>0</v>
      </c>
      <c r="X112" s="21">
        <f t="shared" si="135"/>
        <v>0</v>
      </c>
      <c r="Y112" s="21">
        <f t="shared" si="136"/>
        <v>11072000</v>
      </c>
      <c r="Z112" s="21">
        <f t="shared" si="137"/>
        <v>0</v>
      </c>
      <c r="AA112" s="21">
        <f t="shared" si="138"/>
        <v>0</v>
      </c>
      <c r="AB112" s="21">
        <f t="shared" si="139"/>
        <v>0</v>
      </c>
      <c r="AC112" s="21">
        <f t="shared" si="140"/>
        <v>0</v>
      </c>
      <c r="AD112" s="26">
        <f t="shared" si="124"/>
        <v>0</v>
      </c>
      <c r="AE112" s="26" t="str">
        <f t="shared" si="125"/>
        <v xml:space="preserve"> </v>
      </c>
      <c r="AF112" s="26" t="str">
        <f t="shared" si="126"/>
        <v xml:space="preserve"> </v>
      </c>
      <c r="AG112" s="26">
        <f t="shared" si="127"/>
        <v>0</v>
      </c>
      <c r="AH112" s="21">
        <f t="shared" si="141"/>
        <v>11072000</v>
      </c>
      <c r="AI112" s="21">
        <f t="shared" si="142"/>
        <v>0</v>
      </c>
      <c r="AJ112" s="21">
        <f t="shared" si="143"/>
        <v>0</v>
      </c>
      <c r="AK112" s="21">
        <f t="shared" si="144"/>
        <v>11072000</v>
      </c>
      <c r="AL112" s="21">
        <f t="shared" si="145"/>
        <v>89383000</v>
      </c>
      <c r="AM112" s="21">
        <f t="shared" si="146"/>
        <v>21779000</v>
      </c>
      <c r="AN112" s="21">
        <f t="shared" si="147"/>
        <v>0</v>
      </c>
      <c r="AO112" s="21">
        <f t="shared" si="148"/>
        <v>111162000</v>
      </c>
    </row>
    <row r="113" spans="1:41"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H113" s="24"/>
    </row>
    <row r="114" spans="1:41" s="46" customFormat="1" ht="15" customHeight="1">
      <c r="A114" s="223" t="s">
        <v>250</v>
      </c>
      <c r="B114" s="222">
        <f>+B100+B10</f>
        <v>5761363000</v>
      </c>
      <c r="C114" s="222">
        <f t="shared" ref="C114:AO114" si="149">+C100+C10</f>
        <v>2286925000</v>
      </c>
      <c r="D114" s="222">
        <f t="shared" si="149"/>
        <v>0</v>
      </c>
      <c r="E114" s="222">
        <f t="shared" si="149"/>
        <v>8048288000</v>
      </c>
      <c r="F114" s="222">
        <f t="shared" si="149"/>
        <v>1714345013.9100001</v>
      </c>
      <c r="G114" s="222">
        <f t="shared" si="149"/>
        <v>1606355395.5</v>
      </c>
      <c r="H114" s="222">
        <f t="shared" si="149"/>
        <v>1951999697</v>
      </c>
      <c r="I114" s="222">
        <f t="shared" si="149"/>
        <v>5272700106.4099998</v>
      </c>
      <c r="J114" s="222">
        <f t="shared" si="149"/>
        <v>1567707500.4300001</v>
      </c>
      <c r="K114" s="222">
        <f t="shared" si="149"/>
        <v>1288009321.5</v>
      </c>
      <c r="L114" s="222">
        <f t="shared" si="149"/>
        <v>2385701965</v>
      </c>
      <c r="M114" s="222">
        <f t="shared" si="149"/>
        <v>5241418786.9300003</v>
      </c>
      <c r="N114" s="222">
        <f t="shared" si="149"/>
        <v>1708007659.79</v>
      </c>
      <c r="O114" s="222">
        <f t="shared" si="149"/>
        <v>1157605721.6199999</v>
      </c>
      <c r="P114" s="222">
        <f t="shared" si="149"/>
        <v>871841299.31999993</v>
      </c>
      <c r="Q114" s="222">
        <f t="shared" si="149"/>
        <v>3737454680.7299995</v>
      </c>
      <c r="R114" s="222">
        <f t="shared" si="149"/>
        <v>1560890311.96</v>
      </c>
      <c r="S114" s="222">
        <f t="shared" si="149"/>
        <v>1067025889.13</v>
      </c>
      <c r="T114" s="222">
        <f t="shared" si="149"/>
        <v>1432843662.3699999</v>
      </c>
      <c r="U114" s="222">
        <f t="shared" si="149"/>
        <v>4060759863.46</v>
      </c>
      <c r="V114" s="222">
        <f t="shared" si="149"/>
        <v>3268897971.75</v>
      </c>
      <c r="W114" s="222">
        <f t="shared" si="149"/>
        <v>2224631610.7500005</v>
      </c>
      <c r="X114" s="222">
        <f t="shared" si="149"/>
        <v>2304684961.6900001</v>
      </c>
      <c r="Y114" s="222">
        <f t="shared" si="149"/>
        <v>7798214544.1900005</v>
      </c>
      <c r="Z114" s="222">
        <f t="shared" si="149"/>
        <v>13154542.590000011</v>
      </c>
      <c r="AA114" s="222">
        <f t="shared" si="149"/>
        <v>669733106.25</v>
      </c>
      <c r="AB114" s="222">
        <f t="shared" si="149"/>
        <v>2033016700.3099999</v>
      </c>
      <c r="AC114" s="222">
        <f t="shared" si="149"/>
        <v>2715904349.1499996</v>
      </c>
      <c r="AD114" s="48">
        <f>+N114/AH114</f>
        <v>0.52040838844818715</v>
      </c>
      <c r="AE114" s="48">
        <f>+W114/AI114</f>
        <v>0.76860790821684155</v>
      </c>
      <c r="AF114" s="48"/>
      <c r="AG114" s="48">
        <f>+Y114/AK114</f>
        <v>0.74168978145469278</v>
      </c>
      <c r="AH114" s="222">
        <f t="shared" si="149"/>
        <v>3282052514.3399997</v>
      </c>
      <c r="AI114" s="222">
        <f t="shared" si="149"/>
        <v>2894364717</v>
      </c>
      <c r="AJ114" s="222">
        <f t="shared" si="149"/>
        <v>4337701662</v>
      </c>
      <c r="AK114" s="222">
        <f t="shared" si="149"/>
        <v>10514118893.34</v>
      </c>
      <c r="AL114" s="222">
        <f t="shared" si="149"/>
        <v>4047017986.0900002</v>
      </c>
      <c r="AM114" s="222">
        <f t="shared" si="149"/>
        <v>680569604.5</v>
      </c>
      <c r="AN114" s="222">
        <f t="shared" si="149"/>
        <v>-1951999697</v>
      </c>
      <c r="AO114" s="222">
        <f t="shared" si="149"/>
        <v>2775587893.5900002</v>
      </c>
    </row>
    <row r="115" spans="1:41">
      <c r="E115" s="22">
        <f>+E114-'[21]CY-FUR (REG)'!$I$420</f>
        <v>-528925000</v>
      </c>
      <c r="I115" s="22">
        <f>+I114-'[21]CY-FUR (REG)'!$Q$420</f>
        <v>-3104512893.5900002</v>
      </c>
      <c r="J115" s="24"/>
      <c r="K115" s="24"/>
      <c r="L115" s="24"/>
      <c r="M115" s="24">
        <f>+M114-'[21]CY-FUR (REG)'!$U$420</f>
        <v>4770152786.9300003</v>
      </c>
      <c r="N115" s="24"/>
      <c r="O115" s="24"/>
      <c r="P115" s="24"/>
      <c r="Q115" s="24">
        <f>+Q114-'[21]CY-FUR (REG)'!$Y$420</f>
        <v>1768092372.0999992</v>
      </c>
      <c r="R115" s="24"/>
      <c r="S115" s="24"/>
      <c r="T115" s="24"/>
      <c r="U115" s="24">
        <f>+U114-'[21]CY-FUR (REG)'!$AC$420</f>
        <v>3937527341.1599998</v>
      </c>
      <c r="V115" s="24"/>
      <c r="W115" s="24"/>
      <c r="X115" s="24"/>
      <c r="Y115" s="24">
        <f>+Y114-'[21]CY-FUR (REG)'!$AG$420</f>
        <v>5705619713.2600002</v>
      </c>
      <c r="Z115" s="24"/>
      <c r="AA115" s="24"/>
      <c r="AB115" s="24"/>
      <c r="AC115" s="24">
        <f>+AC114-'[21]CY-FUR (REG)'!$AK$420</f>
        <v>-4039979819.920001</v>
      </c>
      <c r="AD115" s="24"/>
    </row>
    <row r="116" spans="1:41"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</row>
    <row r="117" spans="1:41"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</row>
    <row r="118" spans="1:41"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</row>
    <row r="119" spans="1:41"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</row>
    <row r="120" spans="1:41"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</row>
    <row r="121" spans="1:41"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</row>
    <row r="122" spans="1:41"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</row>
    <row r="123" spans="1:41"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</row>
    <row r="124" spans="1:41"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</row>
    <row r="125" spans="1:41"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</row>
    <row r="126" spans="1:41"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</row>
    <row r="127" spans="1:41"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</row>
    <row r="128" spans="1:41"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</row>
  </sheetData>
  <mergeCells count="11">
    <mergeCell ref="A4:A6"/>
    <mergeCell ref="AH4:AK4"/>
    <mergeCell ref="AL4:AO4"/>
    <mergeCell ref="N4:Q4"/>
    <mergeCell ref="R4:U4"/>
    <mergeCell ref="V4:Y4"/>
    <mergeCell ref="Z4:AC4"/>
    <mergeCell ref="AD4:AG4"/>
    <mergeCell ref="B4:E4"/>
    <mergeCell ref="F4:I4"/>
    <mergeCell ref="J4:M4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AW89"/>
  <sheetViews>
    <sheetView workbookViewId="0">
      <pane xSplit="5" ySplit="5" topLeftCell="F6" activePane="bottomRight" state="frozen"/>
      <selection pane="topRight" activeCell="F1" sqref="F1"/>
      <selection pane="bottomLeft" activeCell="A7" sqref="A7"/>
      <selection pane="bottomRight" activeCell="N12" sqref="N12"/>
    </sheetView>
  </sheetViews>
  <sheetFormatPr defaultRowHeight="15"/>
  <cols>
    <col min="1" max="1" width="59" style="57" customWidth="1"/>
    <col min="2" max="2" width="15.28515625" style="57" hidden="1" customWidth="1"/>
    <col min="3" max="3" width="14.28515625" style="57" hidden="1" customWidth="1"/>
    <col min="4" max="4" width="13.42578125" style="57" hidden="1" customWidth="1"/>
    <col min="5" max="5" width="18.85546875" style="57" hidden="1" customWidth="1"/>
    <col min="6" max="6" width="18" style="57" customWidth="1"/>
    <col min="7" max="7" width="20.140625" style="57" customWidth="1"/>
    <col min="8" max="8" width="18.42578125" style="57" customWidth="1"/>
    <col min="9" max="9" width="18.85546875" style="57" customWidth="1"/>
    <col min="10" max="10" width="16.5703125" style="57" hidden="1" customWidth="1"/>
    <col min="11" max="11" width="17.140625" style="57" hidden="1" customWidth="1"/>
    <col min="12" max="12" width="12.140625" style="57" hidden="1" customWidth="1"/>
    <col min="13" max="13" width="17.140625" style="57" hidden="1" customWidth="1"/>
    <col min="14" max="14" width="20.140625" style="57" customWidth="1"/>
    <col min="15" max="15" width="17.7109375" style="57" customWidth="1"/>
    <col min="16" max="16" width="17.5703125" style="57" customWidth="1"/>
    <col min="17" max="17" width="18.140625" style="57" customWidth="1"/>
    <col min="18" max="18" width="15.7109375" style="57" customWidth="1"/>
    <col min="19" max="19" width="18.85546875" style="57" customWidth="1"/>
    <col min="20" max="21" width="15.7109375" style="57" customWidth="1"/>
    <col min="22" max="22" width="17.7109375" style="57" customWidth="1"/>
    <col min="23" max="23" width="17.5703125" style="57" customWidth="1"/>
    <col min="24" max="24" width="15.7109375" style="57" customWidth="1"/>
    <col min="25" max="33" width="18" style="57" customWidth="1"/>
    <col min="34" max="34" width="19.28515625" style="57" customWidth="1"/>
    <col min="35" max="35" width="18.140625" style="57" customWidth="1"/>
    <col min="36" max="36" width="15.7109375" style="57" customWidth="1"/>
    <col min="37" max="37" width="22.7109375" style="57" customWidth="1"/>
    <col min="38" max="38" width="9.28515625" style="68" customWidth="1"/>
    <col min="39" max="39" width="11.7109375" style="68" customWidth="1"/>
    <col min="40" max="40" width="9.5703125" style="68" customWidth="1"/>
    <col min="41" max="41" width="10.42578125" style="68" customWidth="1"/>
    <col min="42" max="42" width="18" style="57" customWidth="1"/>
    <col min="43" max="43" width="17.42578125" style="57" customWidth="1"/>
    <col min="44" max="44" width="15.7109375" style="57" customWidth="1"/>
    <col min="45" max="45" width="20.85546875" style="57" customWidth="1"/>
    <col min="46" max="46" width="6.5703125" style="57" customWidth="1"/>
    <col min="47" max="47" width="19.140625" style="57" customWidth="1"/>
    <col min="48" max="48" width="19.5703125" style="57" customWidth="1"/>
    <col min="49" max="49" width="18.7109375" style="57" customWidth="1"/>
    <col min="50" max="16384" width="9.140625" style="57"/>
  </cols>
  <sheetData>
    <row r="1" spans="1:49">
      <c r="A1" s="55" t="s">
        <v>202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</row>
    <row r="2" spans="1:49" ht="15.75">
      <c r="A2" s="58" t="s">
        <v>242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56"/>
    </row>
    <row r="3" spans="1:49" s="214" customFormat="1">
      <c r="A3" s="706" t="s">
        <v>1</v>
      </c>
      <c r="B3" s="750" t="s">
        <v>0</v>
      </c>
      <c r="C3" s="763"/>
      <c r="D3" s="763"/>
      <c r="E3" s="764"/>
      <c r="F3" s="750" t="s">
        <v>0</v>
      </c>
      <c r="G3" s="763"/>
      <c r="H3" s="763"/>
      <c r="I3" s="764"/>
      <c r="J3" s="750" t="s">
        <v>203</v>
      </c>
      <c r="K3" s="763"/>
      <c r="L3" s="763"/>
      <c r="M3" s="764"/>
      <c r="N3" s="750" t="s">
        <v>203</v>
      </c>
      <c r="O3" s="763"/>
      <c r="P3" s="763"/>
      <c r="Q3" s="764"/>
      <c r="R3" s="750" t="s">
        <v>204</v>
      </c>
      <c r="S3" s="763"/>
      <c r="T3" s="763"/>
      <c r="U3" s="764"/>
      <c r="V3" s="750" t="s">
        <v>243</v>
      </c>
      <c r="W3" s="763"/>
      <c r="X3" s="763"/>
      <c r="Y3" s="764"/>
      <c r="Z3" s="750" t="s">
        <v>214</v>
      </c>
      <c r="AA3" s="763"/>
      <c r="AB3" s="763"/>
      <c r="AC3" s="764"/>
      <c r="AD3" s="750" t="s">
        <v>247</v>
      </c>
      <c r="AE3" s="763"/>
      <c r="AF3" s="763"/>
      <c r="AG3" s="764"/>
      <c r="AH3" s="750" t="s">
        <v>246</v>
      </c>
      <c r="AI3" s="763"/>
      <c r="AJ3" s="763"/>
      <c r="AK3" s="764"/>
      <c r="AL3" s="774" t="s">
        <v>245</v>
      </c>
      <c r="AM3" s="775"/>
      <c r="AN3" s="775"/>
      <c r="AO3" s="776"/>
      <c r="AP3" s="750" t="s">
        <v>244</v>
      </c>
      <c r="AQ3" s="763"/>
      <c r="AR3" s="763"/>
      <c r="AS3" s="764"/>
      <c r="AT3" s="750" t="s">
        <v>218</v>
      </c>
      <c r="AU3" s="763"/>
      <c r="AV3" s="763"/>
      <c r="AW3" s="764"/>
    </row>
    <row r="4" spans="1:49" s="214" customFormat="1">
      <c r="A4" s="707"/>
      <c r="B4" s="212" t="s">
        <v>2</v>
      </c>
      <c r="C4" s="212" t="s">
        <v>3</v>
      </c>
      <c r="D4" s="212" t="s">
        <v>4</v>
      </c>
      <c r="E4" s="215" t="s">
        <v>5</v>
      </c>
      <c r="F4" s="212" t="s">
        <v>2</v>
      </c>
      <c r="G4" s="212" t="s">
        <v>3</v>
      </c>
      <c r="H4" s="212" t="s">
        <v>4</v>
      </c>
      <c r="I4" s="215" t="s">
        <v>5</v>
      </c>
      <c r="J4" s="212" t="s">
        <v>2</v>
      </c>
      <c r="K4" s="212" t="s">
        <v>3</v>
      </c>
      <c r="L4" s="212" t="s">
        <v>4</v>
      </c>
      <c r="M4" s="215" t="s">
        <v>5</v>
      </c>
      <c r="N4" s="212" t="s">
        <v>2</v>
      </c>
      <c r="O4" s="212" t="s">
        <v>3</v>
      </c>
      <c r="P4" s="212" t="s">
        <v>4</v>
      </c>
      <c r="Q4" s="212" t="s">
        <v>5</v>
      </c>
      <c r="R4" s="212" t="s">
        <v>2</v>
      </c>
      <c r="S4" s="212" t="s">
        <v>3</v>
      </c>
      <c r="T4" s="212" t="s">
        <v>4</v>
      </c>
      <c r="U4" s="212" t="s">
        <v>5</v>
      </c>
      <c r="V4" s="212" t="s">
        <v>2</v>
      </c>
      <c r="W4" s="212" t="s">
        <v>3</v>
      </c>
      <c r="X4" s="212" t="s">
        <v>4</v>
      </c>
      <c r="Y4" s="212" t="s">
        <v>5</v>
      </c>
      <c r="Z4" s="212" t="s">
        <v>2</v>
      </c>
      <c r="AA4" s="212" t="s">
        <v>3</v>
      </c>
      <c r="AB4" s="212" t="s">
        <v>4</v>
      </c>
      <c r="AC4" s="212" t="s">
        <v>5</v>
      </c>
      <c r="AD4" s="212" t="s">
        <v>2</v>
      </c>
      <c r="AE4" s="212" t="s">
        <v>3</v>
      </c>
      <c r="AF4" s="212" t="s">
        <v>4</v>
      </c>
      <c r="AG4" s="212" t="s">
        <v>5</v>
      </c>
      <c r="AH4" s="212" t="s">
        <v>2</v>
      </c>
      <c r="AI4" s="212" t="s">
        <v>3</v>
      </c>
      <c r="AJ4" s="212" t="s">
        <v>4</v>
      </c>
      <c r="AK4" s="212" t="s">
        <v>5</v>
      </c>
      <c r="AL4" s="216" t="s">
        <v>2</v>
      </c>
      <c r="AM4" s="216" t="s">
        <v>3</v>
      </c>
      <c r="AN4" s="216" t="s">
        <v>4</v>
      </c>
      <c r="AO4" s="216" t="s">
        <v>5</v>
      </c>
      <c r="AP4" s="212" t="s">
        <v>2</v>
      </c>
      <c r="AQ4" s="212" t="s">
        <v>3</v>
      </c>
      <c r="AR4" s="212" t="s">
        <v>4</v>
      </c>
      <c r="AS4" s="212" t="s">
        <v>5</v>
      </c>
      <c r="AT4" s="212" t="s">
        <v>2</v>
      </c>
      <c r="AU4" s="212" t="s">
        <v>3</v>
      </c>
      <c r="AV4" s="212" t="s">
        <v>4</v>
      </c>
      <c r="AW4" s="212" t="s">
        <v>5</v>
      </c>
    </row>
    <row r="5" spans="1:49" s="214" customFormat="1" ht="3.75" customHeight="1" thickBot="1">
      <c r="A5" s="765"/>
      <c r="B5" s="219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  <c r="AA5" s="219"/>
      <c r="AB5" s="219"/>
      <c r="AC5" s="219"/>
      <c r="AD5" s="219"/>
      <c r="AE5" s="219"/>
      <c r="AF5" s="219"/>
      <c r="AG5" s="219"/>
      <c r="AH5" s="219"/>
      <c r="AI5" s="219"/>
      <c r="AJ5" s="219"/>
      <c r="AK5" s="219"/>
      <c r="AL5" s="220"/>
      <c r="AM5" s="220"/>
      <c r="AN5" s="220"/>
      <c r="AO5" s="220"/>
      <c r="AP5" s="219"/>
      <c r="AQ5" s="219"/>
      <c r="AR5" s="219"/>
      <c r="AS5" s="219"/>
      <c r="AT5" s="219"/>
      <c r="AU5" s="219"/>
      <c r="AV5" s="219"/>
      <c r="AW5" s="219"/>
    </row>
    <row r="6" spans="1:49" ht="15" customHeight="1">
      <c r="A6" s="4"/>
      <c r="B6" s="217"/>
      <c r="C6" s="217"/>
      <c r="D6" s="217"/>
      <c r="E6" s="4"/>
      <c r="F6" s="4"/>
      <c r="G6" s="4"/>
      <c r="H6" s="4"/>
      <c r="I6" s="4"/>
      <c r="J6" s="217"/>
      <c r="K6" s="217"/>
      <c r="L6" s="217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218"/>
      <c r="AM6" s="218"/>
      <c r="AN6" s="218"/>
      <c r="AO6" s="218"/>
      <c r="AP6" s="4"/>
      <c r="AQ6" s="4"/>
      <c r="AR6" s="4"/>
      <c r="AS6" s="4"/>
      <c r="AT6" s="4"/>
      <c r="AU6" s="4"/>
      <c r="AV6" s="4"/>
      <c r="AW6" s="4"/>
    </row>
    <row r="7" spans="1:49" ht="15" customHeight="1">
      <c r="A7" s="4"/>
      <c r="B7" s="59"/>
      <c r="C7" s="59"/>
      <c r="D7" s="59"/>
      <c r="E7" s="35"/>
      <c r="F7" s="35"/>
      <c r="G7" s="35"/>
      <c r="H7" s="35"/>
      <c r="I7" s="35"/>
      <c r="J7" s="59"/>
      <c r="K7" s="59"/>
      <c r="L7" s="59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69"/>
      <c r="AM7" s="69"/>
      <c r="AN7" s="69"/>
      <c r="AO7" s="69"/>
      <c r="AP7" s="35"/>
      <c r="AQ7" s="35"/>
      <c r="AR7" s="35"/>
      <c r="AS7" s="35"/>
      <c r="AT7" s="35"/>
      <c r="AU7" s="35"/>
      <c r="AV7" s="35"/>
      <c r="AW7" s="35"/>
    </row>
    <row r="8" spans="1:49" ht="15" customHeight="1">
      <c r="A8" s="4"/>
      <c r="B8" s="59"/>
      <c r="C8" s="59"/>
      <c r="D8" s="59"/>
      <c r="E8" s="35"/>
      <c r="F8" s="35"/>
      <c r="G8" s="35"/>
      <c r="H8" s="35"/>
      <c r="I8" s="35"/>
      <c r="J8" s="59"/>
      <c r="K8" s="59"/>
      <c r="L8" s="59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69"/>
      <c r="AM8" s="69"/>
      <c r="AN8" s="69"/>
      <c r="AO8" s="69"/>
      <c r="AP8" s="35"/>
      <c r="AQ8" s="35"/>
      <c r="AR8" s="35"/>
      <c r="AS8" s="35"/>
      <c r="AT8" s="35"/>
      <c r="AU8" s="35"/>
      <c r="AV8" s="35"/>
      <c r="AW8" s="35"/>
    </row>
    <row r="9" spans="1:49" s="221" customFormat="1" ht="15" customHeight="1">
      <c r="A9" s="60" t="s">
        <v>114</v>
      </c>
      <c r="B9" s="61">
        <f t="shared" ref="B9:AW9" si="0">+B11+B16+B21+B26+B31+B36+B46+B41+B51+B56+B61+B66+B71+B76+B81+B86</f>
        <v>1143503</v>
      </c>
      <c r="C9" s="61">
        <f t="shared" si="0"/>
        <v>767141</v>
      </c>
      <c r="D9" s="61">
        <f t="shared" si="0"/>
        <v>0</v>
      </c>
      <c r="E9" s="61">
        <f t="shared" si="0"/>
        <v>1910644</v>
      </c>
      <c r="F9" s="61">
        <f t="shared" si="0"/>
        <v>1143503000</v>
      </c>
      <c r="G9" s="61">
        <f t="shared" si="0"/>
        <v>767141000</v>
      </c>
      <c r="H9" s="61">
        <f t="shared" si="0"/>
        <v>0</v>
      </c>
      <c r="I9" s="61">
        <f t="shared" si="0"/>
        <v>1910644000</v>
      </c>
      <c r="J9" s="61">
        <f t="shared" si="0"/>
        <v>1143503</v>
      </c>
      <c r="K9" s="61">
        <f t="shared" si="0"/>
        <v>767141</v>
      </c>
      <c r="L9" s="61">
        <f t="shared" si="0"/>
        <v>0</v>
      </c>
      <c r="M9" s="61">
        <f t="shared" si="0"/>
        <v>1910644</v>
      </c>
      <c r="N9" s="61">
        <f t="shared" si="0"/>
        <v>2184490042</v>
      </c>
      <c r="O9" s="61">
        <f t="shared" si="0"/>
        <v>1756913946.4000001</v>
      </c>
      <c r="P9" s="61">
        <f t="shared" si="0"/>
        <v>1842482935.1500001</v>
      </c>
      <c r="Q9" s="61">
        <f t="shared" si="0"/>
        <v>5783886923.5499992</v>
      </c>
      <c r="R9" s="61">
        <f t="shared" si="0"/>
        <v>423606717</v>
      </c>
      <c r="S9" s="61">
        <f t="shared" si="0"/>
        <v>531843436</v>
      </c>
      <c r="T9" s="61">
        <f t="shared" si="0"/>
        <v>520797800</v>
      </c>
      <c r="U9" s="61">
        <f t="shared" si="0"/>
        <v>1476247953</v>
      </c>
      <c r="V9" s="61">
        <f t="shared" si="0"/>
        <v>2174930749.73</v>
      </c>
      <c r="W9" s="61">
        <f t="shared" si="0"/>
        <v>1433546653.1099999</v>
      </c>
      <c r="X9" s="61">
        <f t="shared" si="0"/>
        <v>591178508.81999993</v>
      </c>
      <c r="Y9" s="61">
        <f t="shared" si="0"/>
        <v>4199655911.6600008</v>
      </c>
      <c r="Z9" s="61">
        <f t="shared" si="0"/>
        <v>422013361.83999997</v>
      </c>
      <c r="AA9" s="61">
        <f t="shared" si="0"/>
        <v>362514040.49000001</v>
      </c>
      <c r="AB9" s="61">
        <f t="shared" si="0"/>
        <v>360144676.69</v>
      </c>
      <c r="AC9" s="61">
        <f>SUM(Z9:AB9)</f>
        <v>1144672079.02</v>
      </c>
      <c r="AD9" s="61">
        <f t="shared" si="0"/>
        <v>2596944111.5699997</v>
      </c>
      <c r="AE9" s="61">
        <f t="shared" si="0"/>
        <v>1796060693.6000004</v>
      </c>
      <c r="AF9" s="61">
        <f t="shared" si="0"/>
        <v>951323185.50999999</v>
      </c>
      <c r="AG9" s="61">
        <f t="shared" si="0"/>
        <v>5344327990.6800003</v>
      </c>
      <c r="AH9" s="61">
        <f t="shared" si="0"/>
        <v>11152647.429999966</v>
      </c>
      <c r="AI9" s="61">
        <f t="shared" si="0"/>
        <v>492696688.79999995</v>
      </c>
      <c r="AJ9" s="61">
        <f t="shared" si="0"/>
        <v>1411957549.6399999</v>
      </c>
      <c r="AK9" s="61">
        <f t="shared" si="0"/>
        <v>1915806885.8699999</v>
      </c>
      <c r="AL9" s="71">
        <f t="shared" ref="AL9" si="1">SUM(AL10:AL12)</f>
        <v>2.9300315470718754</v>
      </c>
      <c r="AM9" s="71">
        <f t="shared" ref="AM9" si="2">SUM(AM10:AM12)</f>
        <v>3.1989033968304899</v>
      </c>
      <c r="AN9" s="71">
        <f t="shared" ref="AN9" si="3">SUM(AN10:AN12)</f>
        <v>0</v>
      </c>
      <c r="AO9" s="71">
        <f t="shared" ref="AO9" si="4">SUM(AO10:AO12)</f>
        <v>3.2517234257658245</v>
      </c>
      <c r="AP9" s="61">
        <f t="shared" si="0"/>
        <v>2608096759</v>
      </c>
      <c r="AQ9" s="61">
        <f t="shared" si="0"/>
        <v>2288757382.4000001</v>
      </c>
      <c r="AR9" s="61">
        <f t="shared" si="0"/>
        <v>2363280735.1500001</v>
      </c>
      <c r="AS9" s="61">
        <f t="shared" si="0"/>
        <v>7260134876.5499992</v>
      </c>
      <c r="AT9" s="61">
        <f t="shared" si="0"/>
        <v>-1040987042</v>
      </c>
      <c r="AU9" s="61">
        <f t="shared" si="0"/>
        <v>-989772946.39999998</v>
      </c>
      <c r="AV9" s="61">
        <f t="shared" si="0"/>
        <v>-1842482935.1500001</v>
      </c>
      <c r="AW9" s="61">
        <f t="shared" si="0"/>
        <v>-3873242923.5500002</v>
      </c>
    </row>
    <row r="10" spans="1:49" ht="15" customHeight="1">
      <c r="A10" s="62"/>
      <c r="B10" s="59"/>
      <c r="C10" s="63"/>
      <c r="D10" s="59"/>
      <c r="E10" s="35"/>
      <c r="F10" s="35"/>
      <c r="G10" s="35"/>
      <c r="H10" s="35"/>
      <c r="I10" s="35"/>
      <c r="J10" s="59"/>
      <c r="K10" s="63"/>
      <c r="L10" s="59"/>
      <c r="M10" s="35"/>
      <c r="N10" s="35"/>
      <c r="O10" s="35"/>
      <c r="P10" s="35"/>
      <c r="Q10" s="35"/>
      <c r="R10" s="59"/>
      <c r="S10" s="59"/>
      <c r="T10" s="59"/>
      <c r="U10" s="35"/>
      <c r="V10" s="59"/>
      <c r="W10" s="59"/>
      <c r="X10" s="59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69"/>
      <c r="AM10" s="69"/>
      <c r="AN10" s="69"/>
      <c r="AO10" s="69"/>
      <c r="AP10" s="35"/>
      <c r="AQ10" s="35"/>
      <c r="AR10" s="35"/>
      <c r="AS10" s="35"/>
      <c r="AT10" s="35"/>
      <c r="AU10" s="35"/>
      <c r="AV10" s="35"/>
      <c r="AW10" s="35"/>
    </row>
    <row r="11" spans="1:49" ht="15" customHeight="1">
      <c r="A11" s="64" t="s">
        <v>115</v>
      </c>
      <c r="B11" s="65">
        <f>SUM(B12:B14)</f>
        <v>66185</v>
      </c>
      <c r="C11" s="65">
        <f t="shared" ref="C11:AW11" si="5">SUM(C12:C14)</f>
        <v>56513</v>
      </c>
      <c r="D11" s="65">
        <f t="shared" si="5"/>
        <v>0</v>
      </c>
      <c r="E11" s="65">
        <f>SUM(B11:D11)</f>
        <v>122698</v>
      </c>
      <c r="F11" s="65">
        <f>+B11*1000</f>
        <v>66185000</v>
      </c>
      <c r="G11" s="65">
        <f t="shared" ref="G11:H11" si="6">+C11*1000</f>
        <v>56513000</v>
      </c>
      <c r="H11" s="65">
        <f t="shared" si="6"/>
        <v>0</v>
      </c>
      <c r="I11" s="65">
        <f>SUM(F11:H11)</f>
        <v>122698000</v>
      </c>
      <c r="J11" s="65">
        <f t="shared" si="5"/>
        <v>66185</v>
      </c>
      <c r="K11" s="65">
        <f t="shared" si="5"/>
        <v>56513</v>
      </c>
      <c r="L11" s="65">
        <f t="shared" si="5"/>
        <v>0</v>
      </c>
      <c r="M11" s="65">
        <f t="shared" si="5"/>
        <v>122698</v>
      </c>
      <c r="N11" s="65">
        <f t="shared" si="5"/>
        <v>65095000</v>
      </c>
      <c r="O11" s="65">
        <f t="shared" si="5"/>
        <v>55495000</v>
      </c>
      <c r="P11" s="65">
        <f t="shared" si="5"/>
        <v>0</v>
      </c>
      <c r="Q11" s="65">
        <f t="shared" si="5"/>
        <v>120590000</v>
      </c>
      <c r="R11" s="65">
        <f t="shared" si="5"/>
        <v>899618</v>
      </c>
      <c r="S11" s="65">
        <f t="shared" si="5"/>
        <v>0</v>
      </c>
      <c r="T11" s="65">
        <f t="shared" si="5"/>
        <v>0</v>
      </c>
      <c r="U11" s="65">
        <f t="shared" si="5"/>
        <v>899618</v>
      </c>
      <c r="V11" s="65">
        <f t="shared" si="5"/>
        <v>65094690.980000004</v>
      </c>
      <c r="W11" s="65">
        <f t="shared" si="5"/>
        <v>45916841.859999999</v>
      </c>
      <c r="X11" s="65">
        <f t="shared" si="5"/>
        <v>0</v>
      </c>
      <c r="Y11" s="65">
        <f t="shared" si="5"/>
        <v>111011532.84</v>
      </c>
      <c r="Z11" s="65">
        <f t="shared" si="5"/>
        <v>899617.67</v>
      </c>
      <c r="AA11" s="65">
        <f t="shared" si="5"/>
        <v>0</v>
      </c>
      <c r="AB11" s="65">
        <f t="shared" si="5"/>
        <v>0</v>
      </c>
      <c r="AC11" s="65">
        <f>SUM(Z11:AB11)</f>
        <v>899617.67</v>
      </c>
      <c r="AD11" s="65">
        <f t="shared" si="5"/>
        <v>65994308.650000006</v>
      </c>
      <c r="AE11" s="65">
        <f t="shared" si="5"/>
        <v>45916841.859999999</v>
      </c>
      <c r="AF11" s="65">
        <f t="shared" si="5"/>
        <v>0</v>
      </c>
      <c r="AG11" s="65">
        <f t="shared" si="5"/>
        <v>111911150.51000001</v>
      </c>
      <c r="AH11" s="65">
        <f t="shared" si="5"/>
        <v>309.34999999590218</v>
      </c>
      <c r="AI11" s="65">
        <f t="shared" si="5"/>
        <v>9578158.1400000006</v>
      </c>
      <c r="AJ11" s="65">
        <f t="shared" si="5"/>
        <v>0</v>
      </c>
      <c r="AK11" s="65">
        <f t="shared" si="5"/>
        <v>9578467.4899999965</v>
      </c>
      <c r="AL11" s="70">
        <f t="shared" si="5"/>
        <v>1.9300373628242042</v>
      </c>
      <c r="AM11" s="70">
        <f t="shared" si="5"/>
        <v>2.219089455549351</v>
      </c>
      <c r="AN11" s="70">
        <f t="shared" si="5"/>
        <v>0</v>
      </c>
      <c r="AO11" s="70">
        <f t="shared" si="5"/>
        <v>2.254956753144048</v>
      </c>
      <c r="AP11" s="65">
        <f t="shared" si="5"/>
        <v>65994618</v>
      </c>
      <c r="AQ11" s="65">
        <f t="shared" si="5"/>
        <v>55495000</v>
      </c>
      <c r="AR11" s="65">
        <f t="shared" si="5"/>
        <v>0</v>
      </c>
      <c r="AS11" s="65">
        <f t="shared" si="5"/>
        <v>121489618</v>
      </c>
      <c r="AT11" s="65">
        <f t="shared" si="5"/>
        <v>1090000</v>
      </c>
      <c r="AU11" s="65">
        <f t="shared" si="5"/>
        <v>1018000</v>
      </c>
      <c r="AV11" s="65">
        <f t="shared" si="5"/>
        <v>0</v>
      </c>
      <c r="AW11" s="65">
        <f t="shared" si="5"/>
        <v>2108000</v>
      </c>
    </row>
    <row r="12" spans="1:49" ht="15" customHeight="1">
      <c r="A12" s="66" t="s">
        <v>116</v>
      </c>
      <c r="B12" s="59">
        <v>48570</v>
      </c>
      <c r="C12" s="59">
        <v>10116</v>
      </c>
      <c r="D12" s="59"/>
      <c r="E12" s="65">
        <f t="shared" ref="E12:E75" si="7">SUM(B12:D12)</f>
        <v>58686</v>
      </c>
      <c r="F12" s="65">
        <f t="shared" ref="F12:F75" si="8">+B12*1000</f>
        <v>48570000</v>
      </c>
      <c r="G12" s="65">
        <f t="shared" ref="G12:G75" si="9">+C12*1000</f>
        <v>10116000</v>
      </c>
      <c r="H12" s="65">
        <f t="shared" ref="H12:H75" si="10">+D12*1000</f>
        <v>0</v>
      </c>
      <c r="I12" s="65">
        <f t="shared" ref="I12:I75" si="11">SUM(F12:H12)</f>
        <v>58686000</v>
      </c>
      <c r="J12" s="59">
        <v>48570</v>
      </c>
      <c r="K12" s="59">
        <v>10116</v>
      </c>
      <c r="L12" s="59"/>
      <c r="M12" s="35">
        <f>+L12+K12+J12</f>
        <v>58686</v>
      </c>
      <c r="N12" s="35">
        <f>+'CY-CHD''S (ALL FUNDS)'!F9</f>
        <v>53135000</v>
      </c>
      <c r="O12" s="35">
        <f>+'CY-CHD''S (ALL FUNDS)'!G9</f>
        <v>10116000</v>
      </c>
      <c r="P12" s="35">
        <f>+'CY-CHD''S (ALL FUNDS)'!H9</f>
        <v>0</v>
      </c>
      <c r="Q12" s="35">
        <f t="shared" ref="Q12:Q73" si="12">SUM(N12:P12)</f>
        <v>63251000</v>
      </c>
      <c r="R12" s="35"/>
      <c r="S12" s="35"/>
      <c r="T12" s="35"/>
      <c r="U12" s="35">
        <f t="shared" ref="U12:U73" si="13">SUM(R12:T12)</f>
        <v>0</v>
      </c>
      <c r="V12" s="35">
        <f>+'CY-CHD''S (ALL FUNDS)'!J9</f>
        <v>53134690.980000004</v>
      </c>
      <c r="W12" s="35">
        <f>+'CY-CHD''S (ALL FUNDS)'!K9</f>
        <v>9911797.8300000001</v>
      </c>
      <c r="X12" s="35">
        <f>+'CY-CHD''S (ALL FUNDS)'!L9</f>
        <v>0</v>
      </c>
      <c r="Y12" s="35">
        <f t="shared" ref="Y12:Y73" si="14">SUM(V12:X12)</f>
        <v>63046488.810000002</v>
      </c>
      <c r="Z12" s="35"/>
      <c r="AA12" s="35"/>
      <c r="AB12" s="35"/>
      <c r="AC12" s="65">
        <f t="shared" ref="AC12:AC75" si="15">SUM(Z12:AB12)</f>
        <v>0</v>
      </c>
      <c r="AD12" s="35">
        <f t="shared" ref="AD12" si="16">+V12+Z12</f>
        <v>53134690.980000004</v>
      </c>
      <c r="AE12" s="35">
        <f t="shared" ref="AE12" si="17">+W12+AA12</f>
        <v>9911797.8300000001</v>
      </c>
      <c r="AF12" s="35">
        <f t="shared" ref="AF12" si="18">+X12+AB12</f>
        <v>0</v>
      </c>
      <c r="AG12" s="35">
        <f t="shared" ref="AG12:AG73" si="19">SUM(AD12:AF12)</f>
        <v>63046488.810000002</v>
      </c>
      <c r="AH12" s="35">
        <f t="shared" ref="AH12:AJ25" si="20">+AP12-AD12</f>
        <v>309.01999999582767</v>
      </c>
      <c r="AI12" s="35">
        <f t="shared" si="20"/>
        <v>204202.16999999993</v>
      </c>
      <c r="AJ12" s="35">
        <f t="shared" si="20"/>
        <v>0</v>
      </c>
      <c r="AK12" s="35">
        <f t="shared" ref="AK12:AK73" si="21">SUM(AH12:AJ12)</f>
        <v>204511.18999999575</v>
      </c>
      <c r="AL12" s="69">
        <f t="shared" ref="AL12:AO24" si="22">IF(AP12=0," ",V12/AP12)</f>
        <v>0.99999418424767106</v>
      </c>
      <c r="AM12" s="69">
        <f t="shared" si="22"/>
        <v>0.97981394128113874</v>
      </c>
      <c r="AN12" s="69" t="str">
        <f t="shared" si="22"/>
        <v xml:space="preserve"> </v>
      </c>
      <c r="AO12" s="69">
        <f t="shared" si="22"/>
        <v>0.99676667262177676</v>
      </c>
      <c r="AP12" s="35">
        <f t="shared" ref="AP12:AR25" si="23">+N12+R12</f>
        <v>53135000</v>
      </c>
      <c r="AQ12" s="35">
        <f t="shared" si="23"/>
        <v>10116000</v>
      </c>
      <c r="AR12" s="35">
        <f t="shared" si="23"/>
        <v>0</v>
      </c>
      <c r="AS12" s="35">
        <f t="shared" ref="AS12:AS73" si="24">SUM(AP12:AR12)</f>
        <v>63251000</v>
      </c>
      <c r="AT12" s="35">
        <f t="shared" ref="AT12:AV25" si="25">+F12-N12</f>
        <v>-4565000</v>
      </c>
      <c r="AU12" s="35">
        <f t="shared" si="25"/>
        <v>0</v>
      </c>
      <c r="AV12" s="35">
        <f t="shared" si="25"/>
        <v>0</v>
      </c>
      <c r="AW12" s="35">
        <f t="shared" ref="AW12:AW73" si="26">SUM(AT12:AV12)</f>
        <v>-4565000</v>
      </c>
    </row>
    <row r="13" spans="1:49" ht="15" customHeight="1">
      <c r="A13" s="67" t="s">
        <v>117</v>
      </c>
      <c r="B13" s="59">
        <v>0</v>
      </c>
      <c r="C13" s="59">
        <v>6802</v>
      </c>
      <c r="D13" s="59"/>
      <c r="E13" s="65">
        <f t="shared" si="7"/>
        <v>6802</v>
      </c>
      <c r="F13" s="65">
        <f t="shared" si="8"/>
        <v>0</v>
      </c>
      <c r="G13" s="65">
        <f t="shared" si="9"/>
        <v>6802000</v>
      </c>
      <c r="H13" s="65">
        <f t="shared" si="10"/>
        <v>0</v>
      </c>
      <c r="I13" s="65">
        <f t="shared" si="11"/>
        <v>6802000</v>
      </c>
      <c r="J13" s="59">
        <v>0</v>
      </c>
      <c r="K13" s="59">
        <v>6802</v>
      </c>
      <c r="L13" s="59"/>
      <c r="M13" s="35">
        <f>+L13+K13+J13</f>
        <v>6802</v>
      </c>
      <c r="N13" s="35">
        <f>+'CY-CHD''S (ALL FUNDS)'!F10</f>
        <v>0</v>
      </c>
      <c r="O13" s="35">
        <f>+'CY-CHD''S (ALL FUNDS)'!G10</f>
        <v>5784000</v>
      </c>
      <c r="P13" s="35">
        <f>+'CY-CHD''S (ALL FUNDS)'!H10</f>
        <v>0</v>
      </c>
      <c r="Q13" s="35">
        <f t="shared" si="12"/>
        <v>5784000</v>
      </c>
      <c r="R13" s="35"/>
      <c r="S13" s="35"/>
      <c r="T13" s="35"/>
      <c r="U13" s="35">
        <f t="shared" si="13"/>
        <v>0</v>
      </c>
      <c r="V13" s="35">
        <f>+'CY-CHD''S (ALL FUNDS)'!J10</f>
        <v>0</v>
      </c>
      <c r="W13" s="35">
        <f>+'CY-CHD''S (ALL FUNDS)'!K10</f>
        <v>2234851.9900000002</v>
      </c>
      <c r="X13" s="35">
        <f>+'CY-CHD''S (ALL FUNDS)'!L10</f>
        <v>0</v>
      </c>
      <c r="Y13" s="35">
        <f t="shared" si="14"/>
        <v>2234851.9900000002</v>
      </c>
      <c r="Z13" s="35"/>
      <c r="AA13" s="35"/>
      <c r="AB13" s="35"/>
      <c r="AC13" s="65">
        <f t="shared" si="15"/>
        <v>0</v>
      </c>
      <c r="AD13" s="35">
        <f t="shared" ref="AD13:AD76" si="27">+V13+Z13</f>
        <v>0</v>
      </c>
      <c r="AE13" s="35">
        <f t="shared" ref="AE13:AE76" si="28">+W13+AA13</f>
        <v>2234851.9900000002</v>
      </c>
      <c r="AF13" s="35">
        <f t="shared" ref="AF13:AF76" si="29">+X13+AB13</f>
        <v>0</v>
      </c>
      <c r="AG13" s="35">
        <f t="shared" si="19"/>
        <v>2234851.9900000002</v>
      </c>
      <c r="AH13" s="35">
        <f t="shared" si="20"/>
        <v>0</v>
      </c>
      <c r="AI13" s="35">
        <f t="shared" si="20"/>
        <v>3549148.01</v>
      </c>
      <c r="AJ13" s="35">
        <f t="shared" si="20"/>
        <v>0</v>
      </c>
      <c r="AK13" s="35">
        <f t="shared" si="21"/>
        <v>3549148.01</v>
      </c>
      <c r="AL13" s="69" t="str">
        <f t="shared" si="22"/>
        <v xml:space="preserve"> </v>
      </c>
      <c r="AM13" s="69">
        <f t="shared" si="22"/>
        <v>0.38638519882434308</v>
      </c>
      <c r="AN13" s="69" t="str">
        <f t="shared" si="22"/>
        <v xml:space="preserve"> </v>
      </c>
      <c r="AO13" s="69">
        <f t="shared" si="22"/>
        <v>0.38638519882434308</v>
      </c>
      <c r="AP13" s="35">
        <f t="shared" si="23"/>
        <v>0</v>
      </c>
      <c r="AQ13" s="35">
        <f t="shared" si="23"/>
        <v>5784000</v>
      </c>
      <c r="AR13" s="35">
        <f t="shared" si="23"/>
        <v>0</v>
      </c>
      <c r="AS13" s="35">
        <f t="shared" si="24"/>
        <v>5784000</v>
      </c>
      <c r="AT13" s="35">
        <f t="shared" si="25"/>
        <v>0</v>
      </c>
      <c r="AU13" s="35">
        <f t="shared" si="25"/>
        <v>1018000</v>
      </c>
      <c r="AV13" s="35">
        <f t="shared" si="25"/>
        <v>0</v>
      </c>
      <c r="AW13" s="35">
        <f t="shared" si="26"/>
        <v>1018000</v>
      </c>
    </row>
    <row r="14" spans="1:49" ht="15" customHeight="1">
      <c r="A14" s="66" t="s">
        <v>568</v>
      </c>
      <c r="B14" s="59">
        <v>17615</v>
      </c>
      <c r="C14" s="59">
        <v>39595</v>
      </c>
      <c r="D14" s="59"/>
      <c r="E14" s="65">
        <f t="shared" si="7"/>
        <v>57210</v>
      </c>
      <c r="F14" s="65">
        <f t="shared" si="8"/>
        <v>17615000</v>
      </c>
      <c r="G14" s="65">
        <f t="shared" si="9"/>
        <v>39595000</v>
      </c>
      <c r="H14" s="65">
        <f t="shared" si="10"/>
        <v>0</v>
      </c>
      <c r="I14" s="65">
        <f t="shared" si="11"/>
        <v>57210000</v>
      </c>
      <c r="J14" s="59">
        <v>17615</v>
      </c>
      <c r="K14" s="59">
        <v>39595</v>
      </c>
      <c r="L14" s="59"/>
      <c r="M14" s="35">
        <f>+L14+K14+J14</f>
        <v>57210</v>
      </c>
      <c r="N14" s="35">
        <f>+'CY-CHD''S (ALL FUNDS)'!F11</f>
        <v>11960000</v>
      </c>
      <c r="O14" s="35">
        <f>+'CY-CHD''S (ALL FUNDS)'!G11</f>
        <v>39595000</v>
      </c>
      <c r="P14" s="35">
        <f>+'CY-CHD''S (ALL FUNDS)'!H11</f>
        <v>0</v>
      </c>
      <c r="Q14" s="35">
        <f t="shared" si="12"/>
        <v>51555000</v>
      </c>
      <c r="R14" s="35">
        <f>+'CY-CHD''S (ALL FUNDS)'!F19</f>
        <v>899618</v>
      </c>
      <c r="S14" s="35">
        <f>+'CY-CHD''S (ALL FUNDS)'!G19</f>
        <v>0</v>
      </c>
      <c r="T14" s="35">
        <f>+'CY-CHD''S (ALL FUNDS)'!H19</f>
        <v>0</v>
      </c>
      <c r="U14" s="35">
        <f t="shared" si="13"/>
        <v>899618</v>
      </c>
      <c r="V14" s="35">
        <f>+'CY-CHD''S (ALL FUNDS)'!J11</f>
        <v>11960000</v>
      </c>
      <c r="W14" s="35">
        <f>+'CY-CHD''S (ALL FUNDS)'!K11</f>
        <v>33770192.039999999</v>
      </c>
      <c r="X14" s="35">
        <f>+'CY-CHD''S (ALL FUNDS)'!L11</f>
        <v>0</v>
      </c>
      <c r="Y14" s="35">
        <f t="shared" si="14"/>
        <v>45730192.039999999</v>
      </c>
      <c r="Z14" s="35">
        <f>+'CY-CHD''S (ALL FUNDS)'!J19</f>
        <v>899617.67</v>
      </c>
      <c r="AA14" s="35">
        <f>+'CY-CHD''S (ALL FUNDS)'!K19</f>
        <v>0</v>
      </c>
      <c r="AB14" s="35">
        <f>+'CY-CHD''S (ALL FUNDS)'!L19</f>
        <v>0</v>
      </c>
      <c r="AC14" s="65">
        <f t="shared" si="15"/>
        <v>899617.67</v>
      </c>
      <c r="AD14" s="35">
        <f t="shared" si="27"/>
        <v>12859617.67</v>
      </c>
      <c r="AE14" s="35">
        <f t="shared" si="28"/>
        <v>33770192.039999999</v>
      </c>
      <c r="AF14" s="35">
        <f t="shared" si="29"/>
        <v>0</v>
      </c>
      <c r="AG14" s="35">
        <f t="shared" si="19"/>
        <v>46629809.710000001</v>
      </c>
      <c r="AH14" s="35">
        <f t="shared" si="20"/>
        <v>0.33000000007450581</v>
      </c>
      <c r="AI14" s="35">
        <f t="shared" si="20"/>
        <v>5824807.9600000009</v>
      </c>
      <c r="AJ14" s="35">
        <f t="shared" si="20"/>
        <v>0</v>
      </c>
      <c r="AK14" s="35">
        <f t="shared" si="21"/>
        <v>5824808.290000001</v>
      </c>
      <c r="AL14" s="69">
        <f t="shared" si="22"/>
        <v>0.93004317857653318</v>
      </c>
      <c r="AM14" s="69">
        <f t="shared" si="22"/>
        <v>0.85289031544386917</v>
      </c>
      <c r="AN14" s="69" t="str">
        <f t="shared" si="22"/>
        <v xml:space="preserve"> </v>
      </c>
      <c r="AO14" s="69">
        <f t="shared" si="22"/>
        <v>0.87180488169792791</v>
      </c>
      <c r="AP14" s="35">
        <f t="shared" si="23"/>
        <v>12859618</v>
      </c>
      <c r="AQ14" s="35">
        <f t="shared" si="23"/>
        <v>39595000</v>
      </c>
      <c r="AR14" s="35">
        <f t="shared" si="23"/>
        <v>0</v>
      </c>
      <c r="AS14" s="35">
        <f t="shared" si="24"/>
        <v>52454618</v>
      </c>
      <c r="AT14" s="35">
        <f t="shared" si="25"/>
        <v>5655000</v>
      </c>
      <c r="AU14" s="35">
        <f t="shared" si="25"/>
        <v>0</v>
      </c>
      <c r="AV14" s="35">
        <f t="shared" si="25"/>
        <v>0</v>
      </c>
      <c r="AW14" s="35">
        <f t="shared" si="26"/>
        <v>5655000</v>
      </c>
    </row>
    <row r="15" spans="1:49" ht="15" customHeight="1">
      <c r="A15" s="62"/>
      <c r="B15" s="59"/>
      <c r="C15" s="59"/>
      <c r="D15" s="59"/>
      <c r="E15" s="65">
        <f t="shared" si="7"/>
        <v>0</v>
      </c>
      <c r="F15" s="65">
        <f t="shared" si="8"/>
        <v>0</v>
      </c>
      <c r="G15" s="65">
        <f t="shared" si="9"/>
        <v>0</v>
      </c>
      <c r="H15" s="65">
        <f t="shared" si="10"/>
        <v>0</v>
      </c>
      <c r="I15" s="65">
        <f t="shared" si="11"/>
        <v>0</v>
      </c>
      <c r="J15" s="59">
        <v>0</v>
      </c>
      <c r="K15" s="59"/>
      <c r="L15" s="59"/>
      <c r="M15" s="35">
        <f>+L15+K15+J15</f>
        <v>0</v>
      </c>
      <c r="N15" s="35"/>
      <c r="O15" s="35"/>
      <c r="P15" s="35"/>
      <c r="Q15" s="35">
        <f t="shared" si="12"/>
        <v>0</v>
      </c>
      <c r="R15" s="35"/>
      <c r="S15" s="35"/>
      <c r="T15" s="35"/>
      <c r="U15" s="35">
        <f t="shared" si="13"/>
        <v>0</v>
      </c>
      <c r="V15" s="35"/>
      <c r="W15" s="35"/>
      <c r="X15" s="35"/>
      <c r="Y15" s="35">
        <f t="shared" si="14"/>
        <v>0</v>
      </c>
      <c r="Z15" s="35"/>
      <c r="AA15" s="35"/>
      <c r="AB15" s="35"/>
      <c r="AC15" s="65">
        <f t="shared" si="15"/>
        <v>0</v>
      </c>
      <c r="AD15" s="35">
        <f t="shared" si="27"/>
        <v>0</v>
      </c>
      <c r="AE15" s="35">
        <f t="shared" si="28"/>
        <v>0</v>
      </c>
      <c r="AF15" s="35">
        <f t="shared" si="29"/>
        <v>0</v>
      </c>
      <c r="AG15" s="35">
        <f t="shared" si="19"/>
        <v>0</v>
      </c>
      <c r="AH15" s="35">
        <f t="shared" si="20"/>
        <v>0</v>
      </c>
      <c r="AI15" s="35">
        <f t="shared" si="20"/>
        <v>0</v>
      </c>
      <c r="AJ15" s="35">
        <f t="shared" si="20"/>
        <v>0</v>
      </c>
      <c r="AK15" s="35">
        <f t="shared" si="21"/>
        <v>0</v>
      </c>
      <c r="AL15" s="69" t="str">
        <f t="shared" si="22"/>
        <v xml:space="preserve"> </v>
      </c>
      <c r="AM15" s="69" t="str">
        <f t="shared" si="22"/>
        <v xml:space="preserve"> </v>
      </c>
      <c r="AN15" s="69" t="str">
        <f t="shared" si="22"/>
        <v xml:space="preserve"> </v>
      </c>
      <c r="AO15" s="69" t="str">
        <f t="shared" si="22"/>
        <v xml:space="preserve"> </v>
      </c>
      <c r="AP15" s="35">
        <f t="shared" si="23"/>
        <v>0</v>
      </c>
      <c r="AQ15" s="35">
        <f t="shared" si="23"/>
        <v>0</v>
      </c>
      <c r="AR15" s="35">
        <f t="shared" si="23"/>
        <v>0</v>
      </c>
      <c r="AS15" s="35">
        <f t="shared" si="24"/>
        <v>0</v>
      </c>
      <c r="AT15" s="35">
        <f t="shared" si="25"/>
        <v>0</v>
      </c>
      <c r="AU15" s="35">
        <f t="shared" si="25"/>
        <v>0</v>
      </c>
      <c r="AV15" s="35">
        <f t="shared" si="25"/>
        <v>0</v>
      </c>
      <c r="AW15" s="35">
        <f t="shared" si="26"/>
        <v>0</v>
      </c>
    </row>
    <row r="16" spans="1:49" ht="15" customHeight="1">
      <c r="A16" s="64" t="s">
        <v>124</v>
      </c>
      <c r="B16" s="65">
        <f>SUM(B17:B19)</f>
        <v>81362</v>
      </c>
      <c r="C16" s="65">
        <f t="shared" ref="C16" si="30">SUM(C17:C19)</f>
        <v>39539</v>
      </c>
      <c r="D16" s="65">
        <f t="shared" ref="D16" si="31">SUM(D17:D19)</f>
        <v>0</v>
      </c>
      <c r="E16" s="65">
        <f>SUM(B16:D16)</f>
        <v>120901</v>
      </c>
      <c r="F16" s="65">
        <f>+B16*1000</f>
        <v>81362000</v>
      </c>
      <c r="G16" s="65">
        <f t="shared" si="9"/>
        <v>39539000</v>
      </c>
      <c r="H16" s="65">
        <f t="shared" si="10"/>
        <v>0</v>
      </c>
      <c r="I16" s="65">
        <f>SUM(F16:H16)</f>
        <v>120901000</v>
      </c>
      <c r="J16" s="65">
        <f t="shared" ref="J16" si="32">SUM(J17:J19)</f>
        <v>81362</v>
      </c>
      <c r="K16" s="65">
        <f t="shared" ref="K16" si="33">SUM(K17:K19)</f>
        <v>39539</v>
      </c>
      <c r="L16" s="65">
        <f t="shared" ref="L16" si="34">SUM(L17:L19)</f>
        <v>0</v>
      </c>
      <c r="M16" s="65">
        <f t="shared" ref="M16" si="35">SUM(M17:M19)</f>
        <v>120901</v>
      </c>
      <c r="N16" s="65">
        <f t="shared" ref="N16" si="36">SUM(N17:N19)</f>
        <v>28385408</v>
      </c>
      <c r="O16" s="65">
        <f t="shared" ref="O16" si="37">SUM(O17:O19)</f>
        <v>16761000</v>
      </c>
      <c r="P16" s="65">
        <f t="shared" ref="P16" si="38">SUM(P17:P19)</f>
        <v>13250000</v>
      </c>
      <c r="Q16" s="65">
        <f t="shared" ref="Q16" si="39">SUM(Q17:Q19)</f>
        <v>58396408</v>
      </c>
      <c r="R16" s="65">
        <f t="shared" ref="R16" si="40">SUM(R17:R19)</f>
        <v>1734000</v>
      </c>
      <c r="S16" s="65">
        <f t="shared" ref="S16" si="41">SUM(S17:S19)</f>
        <v>0</v>
      </c>
      <c r="T16" s="65">
        <f t="shared" ref="T16" si="42">SUM(T17:T19)</f>
        <v>0</v>
      </c>
      <c r="U16" s="65">
        <f t="shared" ref="U16" si="43">SUM(U17:U19)</f>
        <v>1734000</v>
      </c>
      <c r="V16" s="65">
        <f t="shared" ref="V16" si="44">SUM(V17:V19)</f>
        <v>28385408</v>
      </c>
      <c r="W16" s="65">
        <f t="shared" ref="W16" si="45">SUM(W17:W19)</f>
        <v>15809025.27</v>
      </c>
      <c r="X16" s="65">
        <f t="shared" ref="X16" si="46">SUM(X17:X19)</f>
        <v>459550</v>
      </c>
      <c r="Y16" s="65">
        <f t="shared" ref="Y16" si="47">SUM(Y17:Y19)</f>
        <v>44653983.269999996</v>
      </c>
      <c r="Z16" s="65">
        <f t="shared" ref="Z16" si="48">SUM(Z17:Z19)</f>
        <v>1657890.3900000001</v>
      </c>
      <c r="AA16" s="65">
        <f t="shared" ref="AA16" si="49">SUM(AA17:AA19)</f>
        <v>0</v>
      </c>
      <c r="AB16" s="65">
        <f t="shared" ref="AB16" si="50">SUM(AB17:AB19)</f>
        <v>0</v>
      </c>
      <c r="AC16" s="65">
        <f t="shared" si="15"/>
        <v>1657890.3900000001</v>
      </c>
      <c r="AD16" s="35">
        <f t="shared" si="27"/>
        <v>30043298.390000001</v>
      </c>
      <c r="AE16" s="35">
        <f t="shared" si="28"/>
        <v>15809025.27</v>
      </c>
      <c r="AF16" s="35">
        <f t="shared" si="29"/>
        <v>459550</v>
      </c>
      <c r="AG16" s="65">
        <f t="shared" ref="AG16" si="51">SUM(AG17:AG19)</f>
        <v>46311873.659999996</v>
      </c>
      <c r="AH16" s="65">
        <f t="shared" ref="AH16" si="52">SUM(AH17:AH19)</f>
        <v>76109.60999999987</v>
      </c>
      <c r="AI16" s="65">
        <f t="shared" ref="AI16" si="53">SUM(AI17:AI19)</f>
        <v>951974.73000000045</v>
      </c>
      <c r="AJ16" s="65">
        <f t="shared" ref="AJ16" si="54">SUM(AJ17:AJ19)</f>
        <v>12790450</v>
      </c>
      <c r="AK16" s="65">
        <f t="shared" ref="AK16" si="55">SUM(AK17:AK19)</f>
        <v>13818534.34</v>
      </c>
      <c r="AL16" s="70">
        <f t="shared" ref="AL16" si="56">SUM(AL17:AL19)</f>
        <v>1</v>
      </c>
      <c r="AM16" s="70">
        <f t="shared" ref="AM16" si="57">SUM(AM17:AM19)</f>
        <v>0.94320298729192764</v>
      </c>
      <c r="AN16" s="70">
        <f t="shared" ref="AN16" si="58">SUM(AN17:AN19)</f>
        <v>3.4683018867924527E-2</v>
      </c>
      <c r="AO16" s="70">
        <f t="shared" ref="AO16" si="59">SUM(AO17:AO19)</f>
        <v>0.7646700336431651</v>
      </c>
      <c r="AP16" s="65">
        <f t="shared" ref="AP16" si="60">SUM(AP17:AP19)</f>
        <v>30119408</v>
      </c>
      <c r="AQ16" s="65">
        <f t="shared" ref="AQ16" si="61">SUM(AQ17:AQ19)</f>
        <v>16761000</v>
      </c>
      <c r="AR16" s="65">
        <f t="shared" ref="AR16" si="62">SUM(AR17:AR19)</f>
        <v>13250000</v>
      </c>
      <c r="AS16" s="65">
        <f t="shared" ref="AS16" si="63">SUM(AS17:AS19)</f>
        <v>60130408</v>
      </c>
      <c r="AT16" s="65">
        <f t="shared" ref="AT16" si="64">SUM(AT17:AT19)</f>
        <v>52976592</v>
      </c>
      <c r="AU16" s="65">
        <f t="shared" ref="AU16" si="65">SUM(AU17:AU19)</f>
        <v>22778000</v>
      </c>
      <c r="AV16" s="65">
        <f t="shared" ref="AV16" si="66">SUM(AV17:AV19)</f>
        <v>-13250000</v>
      </c>
      <c r="AW16" s="65">
        <f t="shared" ref="AW16" si="67">SUM(AW17:AW19)</f>
        <v>62504592</v>
      </c>
    </row>
    <row r="17" spans="1:49" ht="15" customHeight="1">
      <c r="A17" s="66" t="s">
        <v>116</v>
      </c>
      <c r="B17" s="59">
        <v>21738</v>
      </c>
      <c r="C17" s="59">
        <v>5967</v>
      </c>
      <c r="D17" s="59"/>
      <c r="E17" s="65">
        <f t="shared" si="7"/>
        <v>27705</v>
      </c>
      <c r="F17" s="65">
        <f t="shared" si="8"/>
        <v>21738000</v>
      </c>
      <c r="G17" s="65">
        <f t="shared" si="9"/>
        <v>5967000</v>
      </c>
      <c r="H17" s="65">
        <f t="shared" si="10"/>
        <v>0</v>
      </c>
      <c r="I17" s="65">
        <f t="shared" si="11"/>
        <v>27705000</v>
      </c>
      <c r="J17" s="59">
        <v>21738</v>
      </c>
      <c r="K17" s="59">
        <v>5967</v>
      </c>
      <c r="L17" s="59"/>
      <c r="M17" s="35">
        <f>+L17+K17+J17</f>
        <v>27705</v>
      </c>
      <c r="N17" s="35">
        <f>+'CY-CHD''S (ALL FUNDS)'!F141</f>
        <v>28385408</v>
      </c>
      <c r="O17" s="35">
        <f>+'CY-CHD''S (ALL FUNDS)'!G141</f>
        <v>16761000</v>
      </c>
      <c r="P17" s="35">
        <f>+'CY-CHD''S (ALL FUNDS)'!H141</f>
        <v>13250000</v>
      </c>
      <c r="Q17" s="35">
        <f t="shared" si="12"/>
        <v>58396408</v>
      </c>
      <c r="R17" s="35"/>
      <c r="S17" s="35"/>
      <c r="T17" s="35"/>
      <c r="U17" s="35">
        <f t="shared" si="13"/>
        <v>0</v>
      </c>
      <c r="V17" s="35">
        <f>+'CY-CHD''S (ALL FUNDS)'!J141</f>
        <v>28385408</v>
      </c>
      <c r="W17" s="35">
        <f>+'CY-CHD''S (ALL FUNDS)'!K141</f>
        <v>15809025.27</v>
      </c>
      <c r="X17" s="35">
        <f>+'CY-CHD''S (ALL FUNDS)'!L141</f>
        <v>459550</v>
      </c>
      <c r="Y17" s="35">
        <f t="shared" si="14"/>
        <v>44653983.269999996</v>
      </c>
      <c r="Z17" s="35"/>
      <c r="AA17" s="35"/>
      <c r="AB17" s="35"/>
      <c r="AC17" s="65">
        <f t="shared" si="15"/>
        <v>0</v>
      </c>
      <c r="AD17" s="35">
        <f t="shared" si="27"/>
        <v>28385408</v>
      </c>
      <c r="AE17" s="35">
        <f t="shared" si="28"/>
        <v>15809025.27</v>
      </c>
      <c r="AF17" s="35">
        <f t="shared" si="29"/>
        <v>459550</v>
      </c>
      <c r="AG17" s="35">
        <f t="shared" si="19"/>
        <v>44653983.269999996</v>
      </c>
      <c r="AH17" s="35">
        <f t="shared" si="20"/>
        <v>0</v>
      </c>
      <c r="AI17" s="35">
        <f t="shared" si="20"/>
        <v>951974.73000000045</v>
      </c>
      <c r="AJ17" s="35">
        <f t="shared" si="20"/>
        <v>12790450</v>
      </c>
      <c r="AK17" s="35">
        <f t="shared" si="21"/>
        <v>13742424.73</v>
      </c>
      <c r="AL17" s="69">
        <f t="shared" si="22"/>
        <v>1</v>
      </c>
      <c r="AM17" s="69">
        <f t="shared" si="22"/>
        <v>0.94320298729192764</v>
      </c>
      <c r="AN17" s="69">
        <f t="shared" si="22"/>
        <v>3.4683018867924527E-2</v>
      </c>
      <c r="AO17" s="69">
        <f t="shared" si="22"/>
        <v>0.7646700336431651</v>
      </c>
      <c r="AP17" s="35">
        <f t="shared" si="23"/>
        <v>28385408</v>
      </c>
      <c r="AQ17" s="35">
        <f t="shared" si="23"/>
        <v>16761000</v>
      </c>
      <c r="AR17" s="35">
        <f t="shared" si="23"/>
        <v>13250000</v>
      </c>
      <c r="AS17" s="35">
        <f t="shared" si="24"/>
        <v>58396408</v>
      </c>
      <c r="AT17" s="35">
        <f t="shared" si="25"/>
        <v>-6647408</v>
      </c>
      <c r="AU17" s="35">
        <f t="shared" si="25"/>
        <v>-10794000</v>
      </c>
      <c r="AV17" s="35">
        <f t="shared" si="25"/>
        <v>-13250000</v>
      </c>
      <c r="AW17" s="35">
        <f t="shared" si="26"/>
        <v>-30691408</v>
      </c>
    </row>
    <row r="18" spans="1:49" ht="15" customHeight="1">
      <c r="A18" s="67" t="s">
        <v>117</v>
      </c>
      <c r="B18" s="59">
        <v>1606</v>
      </c>
      <c r="C18" s="59">
        <v>8790</v>
      </c>
      <c r="D18" s="59"/>
      <c r="E18" s="65">
        <f t="shared" si="7"/>
        <v>10396</v>
      </c>
      <c r="F18" s="65">
        <f t="shared" si="8"/>
        <v>1606000</v>
      </c>
      <c r="G18" s="65">
        <f t="shared" si="9"/>
        <v>8790000</v>
      </c>
      <c r="H18" s="65">
        <f t="shared" si="10"/>
        <v>0</v>
      </c>
      <c r="I18" s="65">
        <f t="shared" si="11"/>
        <v>10396000</v>
      </c>
      <c r="J18" s="59">
        <v>1606</v>
      </c>
      <c r="K18" s="59">
        <v>8790</v>
      </c>
      <c r="L18" s="59"/>
      <c r="M18" s="35">
        <f>+L18+K18+J18</f>
        <v>10396</v>
      </c>
      <c r="N18" s="35">
        <f>+'CY-CHD''S (ALL FUNDS)'!F142</f>
        <v>0</v>
      </c>
      <c r="O18" s="35">
        <f>+'CY-CHD''S (ALL FUNDS)'!G142</f>
        <v>0</v>
      </c>
      <c r="P18" s="35">
        <f>+'CY-CHD''S (ALL FUNDS)'!H142</f>
        <v>0</v>
      </c>
      <c r="Q18" s="35">
        <f t="shared" si="12"/>
        <v>0</v>
      </c>
      <c r="R18" s="35"/>
      <c r="S18" s="35"/>
      <c r="T18" s="35"/>
      <c r="U18" s="35">
        <f t="shared" si="13"/>
        <v>0</v>
      </c>
      <c r="V18" s="35">
        <f>+'CY-CHD''S (ALL FUNDS)'!J142</f>
        <v>0</v>
      </c>
      <c r="W18" s="35">
        <f>+'CY-CHD''S (ALL FUNDS)'!K142</f>
        <v>0</v>
      </c>
      <c r="X18" s="35">
        <f>+'CY-CHD''S (ALL FUNDS)'!L142</f>
        <v>0</v>
      </c>
      <c r="Y18" s="35">
        <f t="shared" si="14"/>
        <v>0</v>
      </c>
      <c r="Z18" s="35"/>
      <c r="AA18" s="35"/>
      <c r="AB18" s="35"/>
      <c r="AC18" s="65">
        <f t="shared" si="15"/>
        <v>0</v>
      </c>
      <c r="AD18" s="35">
        <f t="shared" si="27"/>
        <v>0</v>
      </c>
      <c r="AE18" s="35">
        <f t="shared" si="28"/>
        <v>0</v>
      </c>
      <c r="AF18" s="35">
        <f t="shared" si="29"/>
        <v>0</v>
      </c>
      <c r="AG18" s="35">
        <f t="shared" si="19"/>
        <v>0</v>
      </c>
      <c r="AH18" s="35">
        <f t="shared" si="20"/>
        <v>0</v>
      </c>
      <c r="AI18" s="35">
        <f t="shared" si="20"/>
        <v>0</v>
      </c>
      <c r="AJ18" s="35">
        <f t="shared" si="20"/>
        <v>0</v>
      </c>
      <c r="AK18" s="35">
        <f t="shared" si="21"/>
        <v>0</v>
      </c>
      <c r="AL18" s="69" t="str">
        <f t="shared" si="22"/>
        <v xml:space="preserve"> </v>
      </c>
      <c r="AM18" s="69" t="str">
        <f t="shared" si="22"/>
        <v xml:space="preserve"> </v>
      </c>
      <c r="AN18" s="69" t="str">
        <f t="shared" si="22"/>
        <v xml:space="preserve"> </v>
      </c>
      <c r="AO18" s="69" t="str">
        <f t="shared" si="22"/>
        <v xml:space="preserve"> </v>
      </c>
      <c r="AP18" s="35">
        <f t="shared" si="23"/>
        <v>0</v>
      </c>
      <c r="AQ18" s="35">
        <f t="shared" si="23"/>
        <v>0</v>
      </c>
      <c r="AR18" s="35">
        <f t="shared" si="23"/>
        <v>0</v>
      </c>
      <c r="AS18" s="35">
        <f t="shared" si="24"/>
        <v>0</v>
      </c>
      <c r="AT18" s="35">
        <f t="shared" si="25"/>
        <v>1606000</v>
      </c>
      <c r="AU18" s="35">
        <f t="shared" si="25"/>
        <v>8790000</v>
      </c>
      <c r="AV18" s="35">
        <f t="shared" si="25"/>
        <v>0</v>
      </c>
      <c r="AW18" s="35">
        <f t="shared" si="26"/>
        <v>10396000</v>
      </c>
    </row>
    <row r="19" spans="1:49" ht="15" customHeight="1">
      <c r="A19" s="66" t="s">
        <v>568</v>
      </c>
      <c r="B19" s="59">
        <v>58018</v>
      </c>
      <c r="C19" s="59">
        <v>24782</v>
      </c>
      <c r="D19" s="59"/>
      <c r="E19" s="65">
        <f t="shared" si="7"/>
        <v>82800</v>
      </c>
      <c r="F19" s="65">
        <f t="shared" si="8"/>
        <v>58018000</v>
      </c>
      <c r="G19" s="65">
        <f t="shared" si="9"/>
        <v>24782000</v>
      </c>
      <c r="H19" s="65">
        <f t="shared" si="10"/>
        <v>0</v>
      </c>
      <c r="I19" s="65">
        <f t="shared" si="11"/>
        <v>82800000</v>
      </c>
      <c r="J19" s="59">
        <v>58018</v>
      </c>
      <c r="K19" s="59">
        <v>24782</v>
      </c>
      <c r="L19" s="59"/>
      <c r="M19" s="35">
        <f>+L19+K19+J19</f>
        <v>82800</v>
      </c>
      <c r="N19" s="35">
        <f>+'CY-CHD''S (ALL FUNDS)'!F143</f>
        <v>0</v>
      </c>
      <c r="O19" s="35">
        <f>+'CY-CHD''S (ALL FUNDS)'!G143</f>
        <v>0</v>
      </c>
      <c r="P19" s="35">
        <f>+'CY-CHD''S (ALL FUNDS)'!H143</f>
        <v>0</v>
      </c>
      <c r="Q19" s="35">
        <f t="shared" si="12"/>
        <v>0</v>
      </c>
      <c r="R19" s="35">
        <f>+'CY-CHD''S (ALL FUNDS)'!F151</f>
        <v>1734000</v>
      </c>
      <c r="S19" s="35">
        <f>+'CY-CHD''S (ALL FUNDS)'!G151</f>
        <v>0</v>
      </c>
      <c r="T19" s="35">
        <f>+'CY-CHD''S (ALL FUNDS)'!H151</f>
        <v>0</v>
      </c>
      <c r="U19" s="35">
        <f t="shared" si="13"/>
        <v>1734000</v>
      </c>
      <c r="V19" s="35">
        <f>+'CY-CHD''S (ALL FUNDS)'!J143</f>
        <v>0</v>
      </c>
      <c r="W19" s="35">
        <f>+'CY-CHD''S (ALL FUNDS)'!K143</f>
        <v>0</v>
      </c>
      <c r="X19" s="35">
        <f>+'CY-CHD''S (ALL FUNDS)'!L143</f>
        <v>0</v>
      </c>
      <c r="Y19" s="35">
        <f t="shared" si="14"/>
        <v>0</v>
      </c>
      <c r="Z19" s="35">
        <f>+'CY-CHD''S (ALL FUNDS)'!J151</f>
        <v>1657890.3900000001</v>
      </c>
      <c r="AA19" s="35">
        <f>+'CY-CHD''S (ALL FUNDS)'!K151</f>
        <v>0</v>
      </c>
      <c r="AB19" s="35">
        <f>+'CY-CHD''S (ALL FUNDS)'!L151</f>
        <v>0</v>
      </c>
      <c r="AC19" s="65">
        <f t="shared" si="15"/>
        <v>1657890.3900000001</v>
      </c>
      <c r="AD19" s="35">
        <f t="shared" si="27"/>
        <v>1657890.3900000001</v>
      </c>
      <c r="AE19" s="35">
        <f t="shared" si="28"/>
        <v>0</v>
      </c>
      <c r="AF19" s="35">
        <f t="shared" si="29"/>
        <v>0</v>
      </c>
      <c r="AG19" s="35">
        <f t="shared" si="19"/>
        <v>1657890.3900000001</v>
      </c>
      <c r="AH19" s="35">
        <f t="shared" si="20"/>
        <v>76109.60999999987</v>
      </c>
      <c r="AI19" s="35">
        <f t="shared" si="20"/>
        <v>0</v>
      </c>
      <c r="AJ19" s="35">
        <f t="shared" si="20"/>
        <v>0</v>
      </c>
      <c r="AK19" s="35">
        <f t="shared" si="21"/>
        <v>76109.60999999987</v>
      </c>
      <c r="AL19" s="69">
        <f t="shared" si="22"/>
        <v>0</v>
      </c>
      <c r="AM19" s="69" t="str">
        <f t="shared" si="22"/>
        <v xml:space="preserve"> </v>
      </c>
      <c r="AN19" s="69" t="str">
        <f t="shared" si="22"/>
        <v xml:space="preserve"> </v>
      </c>
      <c r="AO19" s="69">
        <f t="shared" si="22"/>
        <v>0</v>
      </c>
      <c r="AP19" s="35">
        <f t="shared" si="23"/>
        <v>1734000</v>
      </c>
      <c r="AQ19" s="35">
        <f t="shared" si="23"/>
        <v>0</v>
      </c>
      <c r="AR19" s="35">
        <f t="shared" si="23"/>
        <v>0</v>
      </c>
      <c r="AS19" s="35">
        <f t="shared" si="24"/>
        <v>1734000</v>
      </c>
      <c r="AT19" s="35">
        <f t="shared" si="25"/>
        <v>58018000</v>
      </c>
      <c r="AU19" s="35">
        <f t="shared" si="25"/>
        <v>24782000</v>
      </c>
      <c r="AV19" s="35">
        <f t="shared" si="25"/>
        <v>0</v>
      </c>
      <c r="AW19" s="35">
        <f t="shared" si="26"/>
        <v>82800000</v>
      </c>
    </row>
    <row r="20" spans="1:49" ht="15" customHeight="1">
      <c r="A20" s="62"/>
      <c r="B20" s="59">
        <v>0</v>
      </c>
      <c r="C20" s="59"/>
      <c r="D20" s="59"/>
      <c r="E20" s="65">
        <f t="shared" si="7"/>
        <v>0</v>
      </c>
      <c r="F20" s="65">
        <f t="shared" si="8"/>
        <v>0</v>
      </c>
      <c r="G20" s="65">
        <f t="shared" si="9"/>
        <v>0</v>
      </c>
      <c r="H20" s="65">
        <f t="shared" si="10"/>
        <v>0</v>
      </c>
      <c r="I20" s="65">
        <f t="shared" si="11"/>
        <v>0</v>
      </c>
      <c r="J20" s="59">
        <v>0</v>
      </c>
      <c r="K20" s="59"/>
      <c r="L20" s="59"/>
      <c r="M20" s="35">
        <f>+L20+K20+J20</f>
        <v>0</v>
      </c>
      <c r="N20" s="35"/>
      <c r="O20" s="35"/>
      <c r="P20" s="35"/>
      <c r="Q20" s="35">
        <f t="shared" si="12"/>
        <v>0</v>
      </c>
      <c r="R20" s="35"/>
      <c r="S20" s="35"/>
      <c r="T20" s="35"/>
      <c r="U20" s="35">
        <f t="shared" si="13"/>
        <v>0</v>
      </c>
      <c r="V20" s="35"/>
      <c r="W20" s="35"/>
      <c r="X20" s="35"/>
      <c r="Y20" s="35">
        <f t="shared" si="14"/>
        <v>0</v>
      </c>
      <c r="Z20" s="35"/>
      <c r="AA20" s="35"/>
      <c r="AB20" s="35"/>
      <c r="AC20" s="65">
        <f t="shared" si="15"/>
        <v>0</v>
      </c>
      <c r="AD20" s="35">
        <f t="shared" si="27"/>
        <v>0</v>
      </c>
      <c r="AE20" s="35">
        <f t="shared" si="28"/>
        <v>0</v>
      </c>
      <c r="AF20" s="35">
        <f t="shared" si="29"/>
        <v>0</v>
      </c>
      <c r="AG20" s="35">
        <f t="shared" si="19"/>
        <v>0</v>
      </c>
      <c r="AH20" s="35">
        <f t="shared" si="20"/>
        <v>0</v>
      </c>
      <c r="AI20" s="35">
        <f t="shared" si="20"/>
        <v>0</v>
      </c>
      <c r="AJ20" s="35">
        <f t="shared" si="20"/>
        <v>0</v>
      </c>
      <c r="AK20" s="35">
        <f t="shared" si="21"/>
        <v>0</v>
      </c>
      <c r="AL20" s="69" t="str">
        <f t="shared" si="22"/>
        <v xml:space="preserve"> </v>
      </c>
      <c r="AM20" s="69" t="str">
        <f t="shared" si="22"/>
        <v xml:space="preserve"> </v>
      </c>
      <c r="AN20" s="69" t="str">
        <f t="shared" si="22"/>
        <v xml:space="preserve"> </v>
      </c>
      <c r="AO20" s="69" t="str">
        <f t="shared" si="22"/>
        <v xml:space="preserve"> </v>
      </c>
      <c r="AP20" s="35">
        <f t="shared" si="23"/>
        <v>0</v>
      </c>
      <c r="AQ20" s="35">
        <f t="shared" si="23"/>
        <v>0</v>
      </c>
      <c r="AR20" s="35">
        <f t="shared" si="23"/>
        <v>0</v>
      </c>
      <c r="AS20" s="35">
        <f t="shared" si="24"/>
        <v>0</v>
      </c>
      <c r="AT20" s="35">
        <f t="shared" si="25"/>
        <v>0</v>
      </c>
      <c r="AU20" s="35">
        <f t="shared" si="25"/>
        <v>0</v>
      </c>
      <c r="AV20" s="35">
        <f t="shared" si="25"/>
        <v>0</v>
      </c>
      <c r="AW20" s="35">
        <f t="shared" si="26"/>
        <v>0</v>
      </c>
    </row>
    <row r="21" spans="1:49" ht="15" customHeight="1">
      <c r="A21" s="64" t="s">
        <v>128</v>
      </c>
      <c r="B21" s="65">
        <f>SUM(B22:B24)</f>
        <v>47851</v>
      </c>
      <c r="C21" s="65">
        <f t="shared" ref="C21" si="68">SUM(C22:C24)</f>
        <v>34630</v>
      </c>
      <c r="D21" s="65">
        <f t="shared" ref="D21" si="69">SUM(D22:D24)</f>
        <v>0</v>
      </c>
      <c r="E21" s="65">
        <f>SUM(B21:D21)</f>
        <v>82481</v>
      </c>
      <c r="F21" s="65">
        <f>+B21*1000</f>
        <v>47851000</v>
      </c>
      <c r="G21" s="65">
        <f t="shared" si="9"/>
        <v>34630000</v>
      </c>
      <c r="H21" s="65">
        <f t="shared" si="10"/>
        <v>0</v>
      </c>
      <c r="I21" s="65">
        <f>SUM(F21:H21)</f>
        <v>82481000</v>
      </c>
      <c r="J21" s="65">
        <f t="shared" ref="J21" si="70">SUM(J22:J24)</f>
        <v>47851</v>
      </c>
      <c r="K21" s="65">
        <f t="shared" ref="K21" si="71">SUM(K22:K24)</f>
        <v>34630</v>
      </c>
      <c r="L21" s="65">
        <f t="shared" ref="L21" si="72">SUM(L22:L24)</f>
        <v>0</v>
      </c>
      <c r="M21" s="65">
        <f t="shared" ref="M21" si="73">SUM(M22:M24)</f>
        <v>82481</v>
      </c>
      <c r="N21" s="65">
        <f t="shared" ref="N21" si="74">SUM(N22:N24)</f>
        <v>14458309</v>
      </c>
      <c r="O21" s="65">
        <f t="shared" ref="O21" si="75">SUM(O22:O24)</f>
        <v>1200000</v>
      </c>
      <c r="P21" s="65">
        <f t="shared" ref="P21" si="76">SUM(P22:P24)</f>
        <v>0</v>
      </c>
      <c r="Q21" s="65">
        <f t="shared" ref="Q21" si="77">SUM(Q22:Q24)</f>
        <v>15658309</v>
      </c>
      <c r="R21" s="65">
        <f t="shared" ref="R21" si="78">SUM(R22:R24)</f>
        <v>0</v>
      </c>
      <c r="S21" s="65">
        <f t="shared" ref="S21" si="79">SUM(S22:S24)</f>
        <v>149966830</v>
      </c>
      <c r="T21" s="65">
        <f t="shared" ref="T21" si="80">SUM(T22:T24)</f>
        <v>166420000</v>
      </c>
      <c r="U21" s="65">
        <f t="shared" ref="U21" si="81">SUM(U22:U24)</f>
        <v>316386830</v>
      </c>
      <c r="V21" s="65">
        <f t="shared" ref="V21" si="82">SUM(V22:V24)</f>
        <v>14458307.51</v>
      </c>
      <c r="W21" s="65">
        <f t="shared" ref="W21" si="83">SUM(W22:W24)</f>
        <v>355538.89</v>
      </c>
      <c r="X21" s="65">
        <f t="shared" ref="X21" si="84">SUM(X22:X24)</f>
        <v>0</v>
      </c>
      <c r="Y21" s="65">
        <f t="shared" ref="Y21" si="85">SUM(Y22:Y24)</f>
        <v>14813846.4</v>
      </c>
      <c r="Z21" s="65">
        <f t="shared" ref="Z21" si="86">SUM(Z22:Z24)</f>
        <v>0</v>
      </c>
      <c r="AA21" s="65">
        <f t="shared" ref="AA21" si="87">SUM(AA22:AA24)</f>
        <v>78038321.109999985</v>
      </c>
      <c r="AB21" s="65">
        <f t="shared" ref="AB21" si="88">SUM(AB22:AB24)</f>
        <v>10400000</v>
      </c>
      <c r="AC21" s="65">
        <f t="shared" si="15"/>
        <v>88438321.109999985</v>
      </c>
      <c r="AD21" s="35">
        <f t="shared" si="27"/>
        <v>14458307.51</v>
      </c>
      <c r="AE21" s="35">
        <f t="shared" si="28"/>
        <v>78393859.999999985</v>
      </c>
      <c r="AF21" s="35">
        <f t="shared" si="29"/>
        <v>10400000</v>
      </c>
      <c r="AG21" s="65">
        <f t="shared" ref="AG21" si="89">SUM(AG22:AG24)</f>
        <v>103252167.50999999</v>
      </c>
      <c r="AH21" s="65">
        <f t="shared" ref="AH21" si="90">SUM(AH22:AH24)</f>
        <v>1.4899999999906868</v>
      </c>
      <c r="AI21" s="65">
        <f t="shared" ref="AI21" si="91">SUM(AI22:AI24)</f>
        <v>72772970.000000015</v>
      </c>
      <c r="AJ21" s="65">
        <f t="shared" ref="AJ21" si="92">SUM(AJ22:AJ24)</f>
        <v>156020000</v>
      </c>
      <c r="AK21" s="65">
        <f t="shared" ref="AK21" si="93">SUM(AK22:AK24)</f>
        <v>228792971.49000001</v>
      </c>
      <c r="AL21" s="70">
        <f t="shared" ref="AL21" si="94">SUM(AL22:AL24)</f>
        <v>1.9999988496953236</v>
      </c>
      <c r="AM21" s="70">
        <f t="shared" ref="AM21" si="95">SUM(AM22:AM24)</f>
        <v>2.3519636549896561E-3</v>
      </c>
      <c r="AN21" s="70">
        <f t="shared" ref="AN21" si="96">SUM(AN22:AN24)</f>
        <v>0</v>
      </c>
      <c r="AO21" s="70">
        <f t="shared" ref="AO21" si="97">SUM(AO22:AO24)</f>
        <v>2.0011183510612964</v>
      </c>
      <c r="AP21" s="65">
        <f t="shared" ref="AP21" si="98">SUM(AP22:AP24)</f>
        <v>14458309</v>
      </c>
      <c r="AQ21" s="65">
        <f t="shared" ref="AQ21" si="99">SUM(AQ22:AQ24)</f>
        <v>151166830</v>
      </c>
      <c r="AR21" s="65">
        <f t="shared" ref="AR21" si="100">SUM(AR22:AR24)</f>
        <v>166420000</v>
      </c>
      <c r="AS21" s="65">
        <f t="shared" ref="AS21" si="101">SUM(AS22:AS24)</f>
        <v>332045139</v>
      </c>
      <c r="AT21" s="65">
        <f t="shared" ref="AT21" si="102">SUM(AT22:AT24)</f>
        <v>33392691</v>
      </c>
      <c r="AU21" s="65">
        <f t="shared" ref="AU21" si="103">SUM(AU22:AU24)</f>
        <v>33430000</v>
      </c>
      <c r="AV21" s="65">
        <f t="shared" ref="AV21" si="104">SUM(AV22:AV24)</f>
        <v>0</v>
      </c>
      <c r="AW21" s="65">
        <f t="shared" ref="AW21" si="105">SUM(AW22:AW24)</f>
        <v>66822691</v>
      </c>
    </row>
    <row r="22" spans="1:49" ht="15" customHeight="1">
      <c r="A22" s="66" t="s">
        <v>116</v>
      </c>
      <c r="B22" s="59">
        <v>20131</v>
      </c>
      <c r="C22" s="59">
        <v>5637</v>
      </c>
      <c r="D22" s="59"/>
      <c r="E22" s="65">
        <f t="shared" si="7"/>
        <v>25768</v>
      </c>
      <c r="F22" s="65">
        <f t="shared" si="8"/>
        <v>20131000</v>
      </c>
      <c r="G22" s="65">
        <f t="shared" si="9"/>
        <v>5637000</v>
      </c>
      <c r="H22" s="65">
        <f t="shared" si="10"/>
        <v>0</v>
      </c>
      <c r="I22" s="65">
        <f t="shared" si="11"/>
        <v>25768000</v>
      </c>
      <c r="J22" s="59">
        <v>20131</v>
      </c>
      <c r="K22" s="59">
        <v>5637</v>
      </c>
      <c r="L22" s="59"/>
      <c r="M22" s="35">
        <f>+L22+K22+J22</f>
        <v>25768</v>
      </c>
      <c r="N22" s="35">
        <f>+'CY-CHD''S (ALL FUNDS)'!F75</f>
        <v>13163000</v>
      </c>
      <c r="O22" s="35">
        <f>+'CY-CHD''S (ALL FUNDS)'!G75</f>
        <v>0</v>
      </c>
      <c r="P22" s="35">
        <f>+'CY-CHD''S (ALL FUNDS)'!H75</f>
        <v>0</v>
      </c>
      <c r="Q22" s="35">
        <f t="shared" si="12"/>
        <v>13163000</v>
      </c>
      <c r="R22" s="35"/>
      <c r="S22" s="35"/>
      <c r="T22" s="35"/>
      <c r="U22" s="35">
        <f t="shared" si="13"/>
        <v>0</v>
      </c>
      <c r="V22" s="35">
        <f>+'CY-CHD''S (ALL FUNDS)'!J75</f>
        <v>13163000</v>
      </c>
      <c r="W22" s="35">
        <f>+'CY-CHD''S (ALL FUNDS)'!K75</f>
        <v>0</v>
      </c>
      <c r="X22" s="35">
        <f>+'CY-CHD''S (ALL FUNDS)'!L75</f>
        <v>0</v>
      </c>
      <c r="Y22" s="35">
        <f t="shared" si="14"/>
        <v>13163000</v>
      </c>
      <c r="Z22" s="35"/>
      <c r="AA22" s="35"/>
      <c r="AB22" s="35"/>
      <c r="AC22" s="65">
        <f t="shared" si="15"/>
        <v>0</v>
      </c>
      <c r="AD22" s="35">
        <f t="shared" si="27"/>
        <v>13163000</v>
      </c>
      <c r="AE22" s="35">
        <f t="shared" si="28"/>
        <v>0</v>
      </c>
      <c r="AF22" s="35">
        <f t="shared" si="29"/>
        <v>0</v>
      </c>
      <c r="AG22" s="35">
        <f t="shared" si="19"/>
        <v>13163000</v>
      </c>
      <c r="AH22" s="35">
        <f t="shared" si="20"/>
        <v>0</v>
      </c>
      <c r="AI22" s="35">
        <f t="shared" si="20"/>
        <v>0</v>
      </c>
      <c r="AJ22" s="35">
        <f t="shared" si="20"/>
        <v>0</v>
      </c>
      <c r="AK22" s="35">
        <f t="shared" si="21"/>
        <v>0</v>
      </c>
      <c r="AL22" s="69">
        <f t="shared" si="22"/>
        <v>1</v>
      </c>
      <c r="AM22" s="69" t="str">
        <f t="shared" si="22"/>
        <v xml:space="preserve"> </v>
      </c>
      <c r="AN22" s="69" t="str">
        <f t="shared" si="22"/>
        <v xml:space="preserve"> </v>
      </c>
      <c r="AO22" s="69">
        <f t="shared" si="22"/>
        <v>1</v>
      </c>
      <c r="AP22" s="35">
        <f t="shared" si="23"/>
        <v>13163000</v>
      </c>
      <c r="AQ22" s="35">
        <f t="shared" si="23"/>
        <v>0</v>
      </c>
      <c r="AR22" s="35">
        <f t="shared" si="23"/>
        <v>0</v>
      </c>
      <c r="AS22" s="35">
        <f t="shared" si="24"/>
        <v>13163000</v>
      </c>
      <c r="AT22" s="35">
        <f t="shared" si="25"/>
        <v>6968000</v>
      </c>
      <c r="AU22" s="35">
        <f t="shared" si="25"/>
        <v>5637000</v>
      </c>
      <c r="AV22" s="35">
        <f t="shared" si="25"/>
        <v>0</v>
      </c>
      <c r="AW22" s="35">
        <f t="shared" si="26"/>
        <v>12605000</v>
      </c>
    </row>
    <row r="23" spans="1:49" ht="15" customHeight="1">
      <c r="A23" s="67" t="s">
        <v>117</v>
      </c>
      <c r="B23" s="59">
        <v>0</v>
      </c>
      <c r="C23" s="59">
        <v>5015</v>
      </c>
      <c r="D23" s="59"/>
      <c r="E23" s="65">
        <f t="shared" si="7"/>
        <v>5015</v>
      </c>
      <c r="F23" s="65">
        <f t="shared" si="8"/>
        <v>0</v>
      </c>
      <c r="G23" s="65">
        <f t="shared" si="9"/>
        <v>5015000</v>
      </c>
      <c r="H23" s="65">
        <f t="shared" si="10"/>
        <v>0</v>
      </c>
      <c r="I23" s="65">
        <f t="shared" si="11"/>
        <v>5015000</v>
      </c>
      <c r="J23" s="59">
        <v>0</v>
      </c>
      <c r="K23" s="59">
        <v>5015</v>
      </c>
      <c r="L23" s="59"/>
      <c r="M23" s="35">
        <f>+L23+K23+J23</f>
        <v>5015</v>
      </c>
      <c r="N23" s="35">
        <f>+'CY-CHD''S (ALL FUNDS)'!F76</f>
        <v>1295309</v>
      </c>
      <c r="O23" s="35">
        <f>+'CY-CHD''S (ALL FUNDS)'!G76</f>
        <v>0</v>
      </c>
      <c r="P23" s="35">
        <f>+'CY-CHD''S (ALL FUNDS)'!H76</f>
        <v>0</v>
      </c>
      <c r="Q23" s="35">
        <f t="shared" si="12"/>
        <v>1295309</v>
      </c>
      <c r="R23" s="35"/>
      <c r="S23" s="35"/>
      <c r="T23" s="35"/>
      <c r="U23" s="35">
        <f t="shared" si="13"/>
        <v>0</v>
      </c>
      <c r="V23" s="35">
        <f>+'CY-CHD''S (ALL FUNDS)'!J76</f>
        <v>1295307.51</v>
      </c>
      <c r="W23" s="35">
        <f>+'CY-CHD''S (ALL FUNDS)'!K76</f>
        <v>0</v>
      </c>
      <c r="X23" s="35">
        <f>+'CY-CHD''S (ALL FUNDS)'!L76</f>
        <v>0</v>
      </c>
      <c r="Y23" s="35">
        <f t="shared" si="14"/>
        <v>1295307.51</v>
      </c>
      <c r="Z23" s="35"/>
      <c r="AA23" s="35"/>
      <c r="AB23" s="35"/>
      <c r="AC23" s="65">
        <f t="shared" si="15"/>
        <v>0</v>
      </c>
      <c r="AD23" s="35">
        <f t="shared" si="27"/>
        <v>1295307.51</v>
      </c>
      <c r="AE23" s="35">
        <f t="shared" si="28"/>
        <v>0</v>
      </c>
      <c r="AF23" s="35">
        <f t="shared" si="29"/>
        <v>0</v>
      </c>
      <c r="AG23" s="35">
        <f t="shared" si="19"/>
        <v>1295307.51</v>
      </c>
      <c r="AH23" s="35">
        <f t="shared" si="20"/>
        <v>1.4899999999906868</v>
      </c>
      <c r="AI23" s="35">
        <f t="shared" si="20"/>
        <v>0</v>
      </c>
      <c r="AJ23" s="35">
        <f t="shared" si="20"/>
        <v>0</v>
      </c>
      <c r="AK23" s="35">
        <f t="shared" si="21"/>
        <v>1.4899999999906868</v>
      </c>
      <c r="AL23" s="69">
        <f t="shared" si="22"/>
        <v>0.99999884969532371</v>
      </c>
      <c r="AM23" s="69" t="str">
        <f t="shared" si="22"/>
        <v xml:space="preserve"> </v>
      </c>
      <c r="AN23" s="69" t="str">
        <f t="shared" si="22"/>
        <v xml:space="preserve"> </v>
      </c>
      <c r="AO23" s="69">
        <f t="shared" si="22"/>
        <v>0.99999884969532371</v>
      </c>
      <c r="AP23" s="35">
        <f t="shared" si="23"/>
        <v>1295309</v>
      </c>
      <c r="AQ23" s="35">
        <f t="shared" si="23"/>
        <v>0</v>
      </c>
      <c r="AR23" s="35">
        <f t="shared" si="23"/>
        <v>0</v>
      </c>
      <c r="AS23" s="35">
        <f t="shared" si="24"/>
        <v>1295309</v>
      </c>
      <c r="AT23" s="35">
        <f t="shared" si="25"/>
        <v>-1295309</v>
      </c>
      <c r="AU23" s="35">
        <f t="shared" si="25"/>
        <v>5015000</v>
      </c>
      <c r="AV23" s="35">
        <f t="shared" si="25"/>
        <v>0</v>
      </c>
      <c r="AW23" s="35">
        <f t="shared" si="26"/>
        <v>3719691</v>
      </c>
    </row>
    <row r="24" spans="1:49" ht="15" customHeight="1">
      <c r="A24" s="66" t="s">
        <v>568</v>
      </c>
      <c r="B24" s="59">
        <v>27720</v>
      </c>
      <c r="C24" s="59">
        <v>23978</v>
      </c>
      <c r="D24" s="59"/>
      <c r="E24" s="65">
        <f t="shared" si="7"/>
        <v>51698</v>
      </c>
      <c r="F24" s="65">
        <f t="shared" si="8"/>
        <v>27720000</v>
      </c>
      <c r="G24" s="65">
        <f t="shared" si="9"/>
        <v>23978000</v>
      </c>
      <c r="H24" s="65">
        <f t="shared" si="10"/>
        <v>0</v>
      </c>
      <c r="I24" s="65">
        <f t="shared" si="11"/>
        <v>51698000</v>
      </c>
      <c r="J24" s="59">
        <v>27720</v>
      </c>
      <c r="K24" s="59">
        <v>23978</v>
      </c>
      <c r="L24" s="59"/>
      <c r="M24" s="35">
        <f>+L24+K24+J24</f>
        <v>51698</v>
      </c>
      <c r="N24" s="35">
        <f>+'CY-CHD''S (ALL FUNDS)'!F77</f>
        <v>0</v>
      </c>
      <c r="O24" s="35">
        <f>+'CY-CHD''S (ALL FUNDS)'!G77</f>
        <v>1200000</v>
      </c>
      <c r="P24" s="35">
        <f>+'CY-CHD''S (ALL FUNDS)'!H77</f>
        <v>0</v>
      </c>
      <c r="Q24" s="35">
        <f t="shared" si="12"/>
        <v>1200000</v>
      </c>
      <c r="R24" s="35">
        <f>+'CY-CHD''S (ALL FUNDS)'!F85</f>
        <v>0</v>
      </c>
      <c r="S24" s="35">
        <f>+'CY-CHD''S (ALL FUNDS)'!G85</f>
        <v>149966830</v>
      </c>
      <c r="T24" s="35">
        <f>+'CY-CHD''S (ALL FUNDS)'!H85</f>
        <v>166420000</v>
      </c>
      <c r="U24" s="35">
        <f t="shared" si="13"/>
        <v>316386830</v>
      </c>
      <c r="V24" s="35">
        <f>+'CY-CHD''S (ALL FUNDS)'!J77</f>
        <v>0</v>
      </c>
      <c r="W24" s="35">
        <f>+'CY-CHD''S (ALL FUNDS)'!K77</f>
        <v>355538.89</v>
      </c>
      <c r="X24" s="35">
        <f>+'CY-CHD''S (ALL FUNDS)'!L77</f>
        <v>0</v>
      </c>
      <c r="Y24" s="35">
        <f t="shared" si="14"/>
        <v>355538.89</v>
      </c>
      <c r="Z24" s="35">
        <f>+'CY-CHD''S (ALL FUNDS)'!J85</f>
        <v>0</v>
      </c>
      <c r="AA24" s="35">
        <f>+'CY-CHD''S (ALL FUNDS)'!K85</f>
        <v>78038321.109999985</v>
      </c>
      <c r="AB24" s="35">
        <f>+'CY-CHD''S (ALL FUNDS)'!L85</f>
        <v>10400000</v>
      </c>
      <c r="AC24" s="65">
        <f t="shared" si="15"/>
        <v>88438321.109999985</v>
      </c>
      <c r="AD24" s="35">
        <f t="shared" si="27"/>
        <v>0</v>
      </c>
      <c r="AE24" s="35">
        <f t="shared" si="28"/>
        <v>78393859.999999985</v>
      </c>
      <c r="AF24" s="35">
        <f t="shared" si="29"/>
        <v>10400000</v>
      </c>
      <c r="AG24" s="35">
        <f t="shared" si="19"/>
        <v>88793859.999999985</v>
      </c>
      <c r="AH24" s="35">
        <f t="shared" si="20"/>
        <v>0</v>
      </c>
      <c r="AI24" s="35">
        <f t="shared" si="20"/>
        <v>72772970.000000015</v>
      </c>
      <c r="AJ24" s="35">
        <f t="shared" si="20"/>
        <v>156020000</v>
      </c>
      <c r="AK24" s="35">
        <f t="shared" si="21"/>
        <v>228792970</v>
      </c>
      <c r="AL24" s="69" t="str">
        <f t="shared" si="22"/>
        <v xml:space="preserve"> </v>
      </c>
      <c r="AM24" s="69">
        <f t="shared" si="22"/>
        <v>2.3519636549896561E-3</v>
      </c>
      <c r="AN24" s="69">
        <f t="shared" si="22"/>
        <v>0</v>
      </c>
      <c r="AO24" s="69">
        <f t="shared" si="22"/>
        <v>1.11950136597289E-3</v>
      </c>
      <c r="AP24" s="35">
        <f t="shared" si="23"/>
        <v>0</v>
      </c>
      <c r="AQ24" s="35">
        <f t="shared" si="23"/>
        <v>151166830</v>
      </c>
      <c r="AR24" s="35">
        <f t="shared" si="23"/>
        <v>166420000</v>
      </c>
      <c r="AS24" s="35">
        <f t="shared" si="24"/>
        <v>317586830</v>
      </c>
      <c r="AT24" s="35">
        <f t="shared" si="25"/>
        <v>27720000</v>
      </c>
      <c r="AU24" s="35">
        <f t="shared" si="25"/>
        <v>22778000</v>
      </c>
      <c r="AV24" s="35">
        <f t="shared" si="25"/>
        <v>0</v>
      </c>
      <c r="AW24" s="35">
        <f t="shared" si="26"/>
        <v>50498000</v>
      </c>
    </row>
    <row r="25" spans="1:49" ht="15" customHeight="1">
      <c r="A25" s="62"/>
      <c r="B25" s="59">
        <v>0</v>
      </c>
      <c r="C25" s="59"/>
      <c r="D25" s="59"/>
      <c r="E25" s="65">
        <f t="shared" si="7"/>
        <v>0</v>
      </c>
      <c r="F25" s="65">
        <f t="shared" si="8"/>
        <v>0</v>
      </c>
      <c r="G25" s="65">
        <f t="shared" si="9"/>
        <v>0</v>
      </c>
      <c r="H25" s="65">
        <f t="shared" si="10"/>
        <v>0</v>
      </c>
      <c r="I25" s="65">
        <f t="shared" si="11"/>
        <v>0</v>
      </c>
      <c r="J25" s="59">
        <v>0</v>
      </c>
      <c r="K25" s="59"/>
      <c r="L25" s="59"/>
      <c r="M25" s="35">
        <f>+L25+K25+J25</f>
        <v>0</v>
      </c>
      <c r="N25" s="35"/>
      <c r="O25" s="35"/>
      <c r="P25" s="35"/>
      <c r="Q25" s="35">
        <f t="shared" si="12"/>
        <v>0</v>
      </c>
      <c r="R25" s="35"/>
      <c r="S25" s="35"/>
      <c r="T25" s="35"/>
      <c r="U25" s="35">
        <f t="shared" si="13"/>
        <v>0</v>
      </c>
      <c r="V25" s="35"/>
      <c r="W25" s="35"/>
      <c r="X25" s="35"/>
      <c r="Y25" s="35">
        <f t="shared" si="14"/>
        <v>0</v>
      </c>
      <c r="Z25" s="35"/>
      <c r="AA25" s="35"/>
      <c r="AB25" s="35"/>
      <c r="AC25" s="65">
        <f t="shared" si="15"/>
        <v>0</v>
      </c>
      <c r="AD25" s="35">
        <f t="shared" si="27"/>
        <v>0</v>
      </c>
      <c r="AE25" s="35">
        <f t="shared" si="28"/>
        <v>0</v>
      </c>
      <c r="AF25" s="35">
        <f t="shared" si="29"/>
        <v>0</v>
      </c>
      <c r="AG25" s="35">
        <f t="shared" si="19"/>
        <v>0</v>
      </c>
      <c r="AH25" s="35">
        <f t="shared" si="20"/>
        <v>0</v>
      </c>
      <c r="AI25" s="35">
        <f t="shared" si="20"/>
        <v>0</v>
      </c>
      <c r="AJ25" s="35">
        <f t="shared" si="20"/>
        <v>0</v>
      </c>
      <c r="AK25" s="35">
        <f t="shared" si="21"/>
        <v>0</v>
      </c>
      <c r="AL25" s="69" t="str">
        <f t="shared" ref="AL25:AO59" si="106">IF(AP25=0," ",V25/AP25)</f>
        <v xml:space="preserve"> </v>
      </c>
      <c r="AM25" s="69" t="str">
        <f t="shared" si="106"/>
        <v xml:space="preserve"> </v>
      </c>
      <c r="AN25" s="69" t="str">
        <f t="shared" si="106"/>
        <v xml:space="preserve"> </v>
      </c>
      <c r="AO25" s="69" t="str">
        <f t="shared" si="106"/>
        <v xml:space="preserve"> </v>
      </c>
      <c r="AP25" s="35">
        <f t="shared" si="23"/>
        <v>0</v>
      </c>
      <c r="AQ25" s="35">
        <f t="shared" si="23"/>
        <v>0</v>
      </c>
      <c r="AR25" s="35">
        <f t="shared" si="23"/>
        <v>0</v>
      </c>
      <c r="AS25" s="35">
        <f t="shared" si="24"/>
        <v>0</v>
      </c>
      <c r="AT25" s="35">
        <f t="shared" si="25"/>
        <v>0</v>
      </c>
      <c r="AU25" s="35">
        <f t="shared" si="25"/>
        <v>0</v>
      </c>
      <c r="AV25" s="35">
        <f t="shared" si="25"/>
        <v>0</v>
      </c>
      <c r="AW25" s="35">
        <f t="shared" si="26"/>
        <v>0</v>
      </c>
    </row>
    <row r="26" spans="1:49" ht="15" customHeight="1">
      <c r="A26" s="64" t="s">
        <v>133</v>
      </c>
      <c r="B26" s="65">
        <f>SUM(B27:B29)</f>
        <v>75375</v>
      </c>
      <c r="C26" s="65">
        <f t="shared" ref="C26" si="107">SUM(C27:C29)</f>
        <v>40375</v>
      </c>
      <c r="D26" s="65">
        <f t="shared" ref="D26" si="108">SUM(D27:D29)</f>
        <v>0</v>
      </c>
      <c r="E26" s="65">
        <f>SUM(B26:D26)</f>
        <v>115750</v>
      </c>
      <c r="F26" s="65">
        <f>+B26*1000</f>
        <v>75375000</v>
      </c>
      <c r="G26" s="65">
        <f t="shared" si="9"/>
        <v>40375000</v>
      </c>
      <c r="H26" s="65">
        <f t="shared" si="10"/>
        <v>0</v>
      </c>
      <c r="I26" s="65">
        <f>SUM(F26:H26)</f>
        <v>115750000</v>
      </c>
      <c r="J26" s="65">
        <f t="shared" ref="J26" si="109">SUM(J27:J29)</f>
        <v>75375</v>
      </c>
      <c r="K26" s="65">
        <f t="shared" ref="K26" si="110">SUM(K27:K29)</f>
        <v>40375</v>
      </c>
      <c r="L26" s="65">
        <f t="shared" ref="L26" si="111">SUM(L27:L29)</f>
        <v>0</v>
      </c>
      <c r="M26" s="65">
        <f t="shared" ref="M26" si="112">SUM(M27:M29)</f>
        <v>115750</v>
      </c>
      <c r="N26" s="65">
        <f t="shared" ref="N26" si="113">SUM(N27:N29)</f>
        <v>35220902</v>
      </c>
      <c r="O26" s="65">
        <f t="shared" ref="O26" si="114">SUM(O27:O29)</f>
        <v>0</v>
      </c>
      <c r="P26" s="65">
        <f t="shared" ref="P26" si="115">SUM(P27:P29)</f>
        <v>0</v>
      </c>
      <c r="Q26" s="65">
        <f t="shared" ref="Q26" si="116">SUM(Q27:Q29)</f>
        <v>35220902</v>
      </c>
      <c r="R26" s="65">
        <f t="shared" ref="R26" si="117">SUM(R27:R29)</f>
        <v>0</v>
      </c>
      <c r="S26" s="65">
        <f t="shared" ref="S26" si="118">SUM(S27:S29)</f>
        <v>0</v>
      </c>
      <c r="T26" s="65">
        <f t="shared" ref="T26" si="119">SUM(T27:T29)</f>
        <v>0</v>
      </c>
      <c r="U26" s="65">
        <f t="shared" ref="U26" si="120">SUM(U27:U29)</f>
        <v>0</v>
      </c>
      <c r="V26" s="65">
        <f t="shared" ref="V26" si="121">SUM(V27:V29)</f>
        <v>33504502.48</v>
      </c>
      <c r="W26" s="65">
        <f t="shared" ref="W26" si="122">SUM(W27:W29)</f>
        <v>0</v>
      </c>
      <c r="X26" s="65">
        <f t="shared" ref="X26" si="123">SUM(X27:X29)</f>
        <v>0</v>
      </c>
      <c r="Y26" s="65">
        <f t="shared" ref="Y26" si="124">SUM(Y27:Y29)</f>
        <v>33504502.48</v>
      </c>
      <c r="Z26" s="65">
        <f t="shared" ref="Z26" si="125">SUM(Z27:Z29)</f>
        <v>0</v>
      </c>
      <c r="AA26" s="65">
        <f t="shared" ref="AA26" si="126">SUM(AA27:AA29)</f>
        <v>0</v>
      </c>
      <c r="AB26" s="65">
        <f t="shared" ref="AB26" si="127">SUM(AB27:AB29)</f>
        <v>0</v>
      </c>
      <c r="AC26" s="65">
        <f t="shared" si="15"/>
        <v>0</v>
      </c>
      <c r="AD26" s="35">
        <f t="shared" si="27"/>
        <v>33504502.48</v>
      </c>
      <c r="AE26" s="35">
        <f t="shared" si="28"/>
        <v>0</v>
      </c>
      <c r="AF26" s="35">
        <f t="shared" si="29"/>
        <v>0</v>
      </c>
      <c r="AG26" s="65">
        <f t="shared" ref="AG26" si="128">SUM(AG27:AG29)</f>
        <v>33504502.48</v>
      </c>
      <c r="AH26" s="65">
        <f t="shared" ref="AH26" si="129">SUM(AH27:AH29)</f>
        <v>1716399.5199999996</v>
      </c>
      <c r="AI26" s="65">
        <f t="shared" ref="AI26" si="130">SUM(AI27:AI29)</f>
        <v>0</v>
      </c>
      <c r="AJ26" s="65">
        <f t="shared" ref="AJ26" si="131">SUM(AJ27:AJ29)</f>
        <v>0</v>
      </c>
      <c r="AK26" s="65">
        <f t="shared" ref="AK26" si="132">SUM(AK27:AK29)</f>
        <v>1716399.5199999996</v>
      </c>
      <c r="AL26" s="70">
        <f t="shared" ref="AL26" si="133">SUM(AL27:AL29)</f>
        <v>2.7869901461519166</v>
      </c>
      <c r="AM26" s="70">
        <f t="shared" ref="AM26" si="134">SUM(AM27:AM29)</f>
        <v>0</v>
      </c>
      <c r="AN26" s="70">
        <f t="shared" ref="AN26" si="135">SUM(AN27:AN29)</f>
        <v>0</v>
      </c>
      <c r="AO26" s="70">
        <f t="shared" ref="AO26" si="136">SUM(AO27:AO29)</f>
        <v>2.7869901461519166</v>
      </c>
      <c r="AP26" s="65">
        <f t="shared" ref="AP26" si="137">SUM(AP27:AP29)</f>
        <v>35220902</v>
      </c>
      <c r="AQ26" s="65">
        <f t="shared" ref="AQ26" si="138">SUM(AQ27:AQ29)</f>
        <v>0</v>
      </c>
      <c r="AR26" s="65">
        <f t="shared" ref="AR26" si="139">SUM(AR27:AR29)</f>
        <v>0</v>
      </c>
      <c r="AS26" s="65">
        <f t="shared" ref="AS26" si="140">SUM(AS27:AS29)</f>
        <v>35220902</v>
      </c>
      <c r="AT26" s="65">
        <f t="shared" ref="AT26" si="141">SUM(AT27:AT29)</f>
        <v>40154098</v>
      </c>
      <c r="AU26" s="65">
        <f t="shared" ref="AU26" si="142">SUM(AU27:AU29)</f>
        <v>40375000</v>
      </c>
      <c r="AV26" s="65">
        <f t="shared" ref="AV26" si="143">SUM(AV27:AV29)</f>
        <v>0</v>
      </c>
      <c r="AW26" s="65">
        <f t="shared" ref="AW26" si="144">SUM(AW27:AW29)</f>
        <v>80529098</v>
      </c>
    </row>
    <row r="27" spans="1:49" ht="15" customHeight="1">
      <c r="A27" s="66" t="s">
        <v>116</v>
      </c>
      <c r="B27" s="59">
        <v>31066</v>
      </c>
      <c r="C27" s="59">
        <v>7699</v>
      </c>
      <c r="D27" s="59"/>
      <c r="E27" s="65">
        <f t="shared" si="7"/>
        <v>38765</v>
      </c>
      <c r="F27" s="65">
        <f t="shared" si="8"/>
        <v>31066000</v>
      </c>
      <c r="G27" s="65">
        <f t="shared" si="9"/>
        <v>7699000</v>
      </c>
      <c r="H27" s="65">
        <f t="shared" si="10"/>
        <v>0</v>
      </c>
      <c r="I27" s="65">
        <f t="shared" si="11"/>
        <v>38765000</v>
      </c>
      <c r="J27" s="59">
        <v>31066</v>
      </c>
      <c r="K27" s="59">
        <v>7699</v>
      </c>
      <c r="L27" s="59"/>
      <c r="M27" s="35">
        <f>+L27+K27+J27</f>
        <v>38765</v>
      </c>
      <c r="N27" s="35">
        <f>+'CY-CHD''S (ALL FUNDS)'!F195</f>
        <v>8057831</v>
      </c>
      <c r="O27" s="35">
        <f>+'CY-CHD''S (ALL FUNDS)'!G195</f>
        <v>0</v>
      </c>
      <c r="P27" s="35">
        <f>+'CY-CHD''S (ALL FUNDS)'!H195</f>
        <v>0</v>
      </c>
      <c r="Q27" s="35">
        <f t="shared" si="12"/>
        <v>8057831</v>
      </c>
      <c r="R27" s="35"/>
      <c r="S27" s="35"/>
      <c r="T27" s="35"/>
      <c r="U27" s="35">
        <f t="shared" si="13"/>
        <v>0</v>
      </c>
      <c r="V27" s="35">
        <f>+'CY-CHD''S (ALL FUNDS)'!J195</f>
        <v>7199633.0700000003</v>
      </c>
      <c r="W27" s="35">
        <f>+'CY-CHD''S (ALL FUNDS)'!K195</f>
        <v>0</v>
      </c>
      <c r="X27" s="35">
        <f>+'CY-CHD''S (ALL FUNDS)'!L195</f>
        <v>0</v>
      </c>
      <c r="Y27" s="35">
        <f t="shared" si="14"/>
        <v>7199633.0700000003</v>
      </c>
      <c r="Z27" s="35"/>
      <c r="AA27" s="35"/>
      <c r="AB27" s="35"/>
      <c r="AC27" s="65">
        <f t="shared" si="15"/>
        <v>0</v>
      </c>
      <c r="AD27" s="35">
        <f t="shared" si="27"/>
        <v>7199633.0700000003</v>
      </c>
      <c r="AE27" s="35">
        <f t="shared" si="28"/>
        <v>0</v>
      </c>
      <c r="AF27" s="35">
        <f t="shared" si="29"/>
        <v>0</v>
      </c>
      <c r="AG27" s="35">
        <f t="shared" si="19"/>
        <v>7199633.0700000003</v>
      </c>
      <c r="AH27" s="35">
        <f t="shared" ref="AH27:AJ60" si="145">+AP27-AD27</f>
        <v>858197.9299999997</v>
      </c>
      <c r="AI27" s="35">
        <f t="shared" si="145"/>
        <v>0</v>
      </c>
      <c r="AJ27" s="35">
        <f t="shared" si="145"/>
        <v>0</v>
      </c>
      <c r="AK27" s="35">
        <f t="shared" si="21"/>
        <v>858197.9299999997</v>
      </c>
      <c r="AL27" s="69">
        <f t="shared" si="106"/>
        <v>0.89349516886119851</v>
      </c>
      <c r="AM27" s="69" t="str">
        <f t="shared" si="106"/>
        <v xml:space="preserve"> </v>
      </c>
      <c r="AN27" s="69" t="str">
        <f t="shared" si="106"/>
        <v xml:space="preserve"> </v>
      </c>
      <c r="AO27" s="69">
        <f t="shared" si="106"/>
        <v>0.89349516886119851</v>
      </c>
      <c r="AP27" s="35">
        <f t="shared" ref="AP27:AR60" si="146">+N27+R27</f>
        <v>8057831</v>
      </c>
      <c r="AQ27" s="35">
        <f t="shared" si="146"/>
        <v>0</v>
      </c>
      <c r="AR27" s="35">
        <f t="shared" si="146"/>
        <v>0</v>
      </c>
      <c r="AS27" s="35">
        <f t="shared" si="24"/>
        <v>8057831</v>
      </c>
      <c r="AT27" s="35">
        <f t="shared" ref="AT27:AV60" si="147">+F27-N27</f>
        <v>23008169</v>
      </c>
      <c r="AU27" s="35">
        <f t="shared" si="147"/>
        <v>7699000</v>
      </c>
      <c r="AV27" s="35">
        <f t="shared" si="147"/>
        <v>0</v>
      </c>
      <c r="AW27" s="35">
        <f t="shared" si="26"/>
        <v>30707169</v>
      </c>
    </row>
    <row r="28" spans="1:49" ht="15" customHeight="1">
      <c r="A28" s="67" t="s">
        <v>117</v>
      </c>
      <c r="B28" s="59">
        <v>1318</v>
      </c>
      <c r="C28" s="59">
        <v>7876</v>
      </c>
      <c r="D28" s="59"/>
      <c r="E28" s="65">
        <f t="shared" si="7"/>
        <v>9194</v>
      </c>
      <c r="F28" s="65">
        <f t="shared" si="8"/>
        <v>1318000</v>
      </c>
      <c r="G28" s="65">
        <f t="shared" si="9"/>
        <v>7876000</v>
      </c>
      <c r="H28" s="65">
        <f t="shared" si="10"/>
        <v>0</v>
      </c>
      <c r="I28" s="65">
        <f t="shared" si="11"/>
        <v>9194000</v>
      </c>
      <c r="J28" s="59">
        <v>1318</v>
      </c>
      <c r="K28" s="59">
        <v>7876</v>
      </c>
      <c r="L28" s="59"/>
      <c r="M28" s="35">
        <f>+L28+K28+J28</f>
        <v>9194</v>
      </c>
      <c r="N28" s="35">
        <f>+'CY-CHD''S (ALL FUNDS)'!F196</f>
        <v>8057831</v>
      </c>
      <c r="O28" s="35">
        <f>+'CY-CHD''S (ALL FUNDS)'!G196</f>
        <v>0</v>
      </c>
      <c r="P28" s="35">
        <f>+'CY-CHD''S (ALL FUNDS)'!H196</f>
        <v>0</v>
      </c>
      <c r="Q28" s="35">
        <f t="shared" si="12"/>
        <v>8057831</v>
      </c>
      <c r="R28" s="35"/>
      <c r="S28" s="35"/>
      <c r="T28" s="35"/>
      <c r="U28" s="35">
        <f t="shared" si="13"/>
        <v>0</v>
      </c>
      <c r="V28" s="35">
        <f>+'CY-CHD''S (ALL FUNDS)'!J196</f>
        <v>7199633.0700000003</v>
      </c>
      <c r="W28" s="35">
        <f>+'CY-CHD''S (ALL FUNDS)'!K196</f>
        <v>0</v>
      </c>
      <c r="X28" s="35">
        <f>+'CY-CHD''S (ALL FUNDS)'!L196</f>
        <v>0</v>
      </c>
      <c r="Y28" s="35">
        <f t="shared" si="14"/>
        <v>7199633.0700000003</v>
      </c>
      <c r="Z28" s="35"/>
      <c r="AA28" s="35"/>
      <c r="AB28" s="35"/>
      <c r="AC28" s="65">
        <f t="shared" si="15"/>
        <v>0</v>
      </c>
      <c r="AD28" s="35">
        <f t="shared" si="27"/>
        <v>7199633.0700000003</v>
      </c>
      <c r="AE28" s="35">
        <f t="shared" si="28"/>
        <v>0</v>
      </c>
      <c r="AF28" s="35">
        <f t="shared" si="29"/>
        <v>0</v>
      </c>
      <c r="AG28" s="35">
        <f t="shared" si="19"/>
        <v>7199633.0700000003</v>
      </c>
      <c r="AH28" s="35">
        <f t="shared" si="145"/>
        <v>858197.9299999997</v>
      </c>
      <c r="AI28" s="35">
        <f t="shared" si="145"/>
        <v>0</v>
      </c>
      <c r="AJ28" s="35">
        <f t="shared" si="145"/>
        <v>0</v>
      </c>
      <c r="AK28" s="35">
        <f t="shared" si="21"/>
        <v>858197.9299999997</v>
      </c>
      <c r="AL28" s="69">
        <f t="shared" si="106"/>
        <v>0.89349516886119851</v>
      </c>
      <c r="AM28" s="69" t="str">
        <f t="shared" si="106"/>
        <v xml:space="preserve"> </v>
      </c>
      <c r="AN28" s="69" t="str">
        <f t="shared" si="106"/>
        <v xml:space="preserve"> </v>
      </c>
      <c r="AO28" s="69">
        <f t="shared" si="106"/>
        <v>0.89349516886119851</v>
      </c>
      <c r="AP28" s="35">
        <f t="shared" si="146"/>
        <v>8057831</v>
      </c>
      <c r="AQ28" s="35">
        <f t="shared" si="146"/>
        <v>0</v>
      </c>
      <c r="AR28" s="35">
        <f t="shared" si="146"/>
        <v>0</v>
      </c>
      <c r="AS28" s="35">
        <f t="shared" si="24"/>
        <v>8057831</v>
      </c>
      <c r="AT28" s="35">
        <f t="shared" si="147"/>
        <v>-6739831</v>
      </c>
      <c r="AU28" s="35">
        <f t="shared" si="147"/>
        <v>7876000</v>
      </c>
      <c r="AV28" s="35">
        <f t="shared" si="147"/>
        <v>0</v>
      </c>
      <c r="AW28" s="35">
        <f t="shared" si="26"/>
        <v>1136169</v>
      </c>
    </row>
    <row r="29" spans="1:49" ht="15" customHeight="1">
      <c r="A29" s="66" t="s">
        <v>568</v>
      </c>
      <c r="B29" s="59">
        <v>42991</v>
      </c>
      <c r="C29" s="59">
        <v>24800</v>
      </c>
      <c r="D29" s="59"/>
      <c r="E29" s="65">
        <f t="shared" si="7"/>
        <v>67791</v>
      </c>
      <c r="F29" s="65">
        <f t="shared" si="8"/>
        <v>42991000</v>
      </c>
      <c r="G29" s="65">
        <f t="shared" si="9"/>
        <v>24800000</v>
      </c>
      <c r="H29" s="65">
        <f t="shared" si="10"/>
        <v>0</v>
      </c>
      <c r="I29" s="65">
        <f t="shared" si="11"/>
        <v>67791000</v>
      </c>
      <c r="J29" s="59">
        <v>42991</v>
      </c>
      <c r="K29" s="59">
        <v>24800</v>
      </c>
      <c r="L29" s="59"/>
      <c r="M29" s="35">
        <f>+L29+K29+J29</f>
        <v>67791</v>
      </c>
      <c r="N29" s="35">
        <f>+'CY-CHD''S (ALL FUNDS)'!F197</f>
        <v>19105240</v>
      </c>
      <c r="O29" s="35">
        <f>+'CY-CHD''S (ALL FUNDS)'!G197</f>
        <v>0</v>
      </c>
      <c r="P29" s="35">
        <f>+'CY-CHD''S (ALL FUNDS)'!H197</f>
        <v>0</v>
      </c>
      <c r="Q29" s="35">
        <f t="shared" si="12"/>
        <v>19105240</v>
      </c>
      <c r="R29" s="35">
        <f>+'CY-CHD''S (ALL FUNDS)'!F205</f>
        <v>0</v>
      </c>
      <c r="S29" s="35">
        <f>+'CY-CHD''S (ALL FUNDS)'!G205</f>
        <v>0</v>
      </c>
      <c r="T29" s="35">
        <f>+'CY-CHD''S (ALL FUNDS)'!H205</f>
        <v>0</v>
      </c>
      <c r="U29" s="35">
        <f t="shared" si="13"/>
        <v>0</v>
      </c>
      <c r="V29" s="35">
        <f>+'CY-CHD''S (ALL FUNDS)'!J197</f>
        <v>19105236.34</v>
      </c>
      <c r="W29" s="35">
        <f>+'CY-CHD''S (ALL FUNDS)'!K197</f>
        <v>0</v>
      </c>
      <c r="X29" s="35">
        <f>+'CY-CHD''S (ALL FUNDS)'!L197</f>
        <v>0</v>
      </c>
      <c r="Y29" s="35">
        <f t="shared" si="14"/>
        <v>19105236.34</v>
      </c>
      <c r="Z29" s="35">
        <f>+'CY-CHD''S (ALL FUNDS)'!J205</f>
        <v>0</v>
      </c>
      <c r="AA29" s="35">
        <f>+'CY-CHD''S (ALL FUNDS)'!K205</f>
        <v>0</v>
      </c>
      <c r="AB29" s="35">
        <f>+'CY-CHD''S (ALL FUNDS)'!L205</f>
        <v>0</v>
      </c>
      <c r="AC29" s="65">
        <f t="shared" si="15"/>
        <v>0</v>
      </c>
      <c r="AD29" s="35">
        <f t="shared" si="27"/>
        <v>19105236.34</v>
      </c>
      <c r="AE29" s="35">
        <f t="shared" si="28"/>
        <v>0</v>
      </c>
      <c r="AF29" s="35">
        <f t="shared" si="29"/>
        <v>0</v>
      </c>
      <c r="AG29" s="35">
        <f t="shared" si="19"/>
        <v>19105236.34</v>
      </c>
      <c r="AH29" s="35">
        <f t="shared" si="145"/>
        <v>3.6600000001490116</v>
      </c>
      <c r="AI29" s="35">
        <f t="shared" si="145"/>
        <v>0</v>
      </c>
      <c r="AJ29" s="35">
        <f t="shared" si="145"/>
        <v>0</v>
      </c>
      <c r="AK29" s="35">
        <f t="shared" si="21"/>
        <v>3.6600000001490116</v>
      </c>
      <c r="AL29" s="69">
        <f t="shared" si="106"/>
        <v>0.99999980842951985</v>
      </c>
      <c r="AM29" s="69" t="str">
        <f t="shared" si="106"/>
        <v xml:space="preserve"> </v>
      </c>
      <c r="AN29" s="69" t="str">
        <f t="shared" si="106"/>
        <v xml:space="preserve"> </v>
      </c>
      <c r="AO29" s="69">
        <f t="shared" si="106"/>
        <v>0.99999980842951985</v>
      </c>
      <c r="AP29" s="35">
        <f t="shared" si="146"/>
        <v>19105240</v>
      </c>
      <c r="AQ29" s="35">
        <f t="shared" si="146"/>
        <v>0</v>
      </c>
      <c r="AR29" s="35">
        <f t="shared" si="146"/>
        <v>0</v>
      </c>
      <c r="AS29" s="35">
        <f t="shared" si="24"/>
        <v>19105240</v>
      </c>
      <c r="AT29" s="35">
        <f t="shared" si="147"/>
        <v>23885760</v>
      </c>
      <c r="AU29" s="35">
        <f t="shared" si="147"/>
        <v>24800000</v>
      </c>
      <c r="AV29" s="35">
        <f t="shared" si="147"/>
        <v>0</v>
      </c>
      <c r="AW29" s="35">
        <f t="shared" si="26"/>
        <v>48685760</v>
      </c>
    </row>
    <row r="30" spans="1:49" ht="15" customHeight="1">
      <c r="A30" s="62"/>
      <c r="B30" s="59">
        <v>0</v>
      </c>
      <c r="C30" s="59"/>
      <c r="D30" s="59"/>
      <c r="E30" s="65">
        <f t="shared" si="7"/>
        <v>0</v>
      </c>
      <c r="F30" s="65">
        <f t="shared" si="8"/>
        <v>0</v>
      </c>
      <c r="G30" s="65">
        <f t="shared" si="9"/>
        <v>0</v>
      </c>
      <c r="H30" s="65">
        <f t="shared" si="10"/>
        <v>0</v>
      </c>
      <c r="I30" s="65">
        <f t="shared" si="11"/>
        <v>0</v>
      </c>
      <c r="J30" s="59">
        <v>0</v>
      </c>
      <c r="K30" s="59"/>
      <c r="L30" s="59"/>
      <c r="M30" s="35">
        <f>+L30+K30+J30</f>
        <v>0</v>
      </c>
      <c r="N30" s="35"/>
      <c r="O30" s="35"/>
      <c r="P30" s="35"/>
      <c r="Q30" s="35">
        <f t="shared" si="12"/>
        <v>0</v>
      </c>
      <c r="R30" s="35"/>
      <c r="S30" s="35"/>
      <c r="T30" s="35"/>
      <c r="U30" s="35">
        <f t="shared" si="13"/>
        <v>0</v>
      </c>
      <c r="V30" s="35"/>
      <c r="W30" s="35"/>
      <c r="X30" s="35"/>
      <c r="Y30" s="35">
        <f t="shared" si="14"/>
        <v>0</v>
      </c>
      <c r="Z30" s="35"/>
      <c r="AA30" s="35"/>
      <c r="AB30" s="35"/>
      <c r="AC30" s="65">
        <f t="shared" si="15"/>
        <v>0</v>
      </c>
      <c r="AD30" s="35">
        <f t="shared" si="27"/>
        <v>0</v>
      </c>
      <c r="AE30" s="35">
        <f t="shared" si="28"/>
        <v>0</v>
      </c>
      <c r="AF30" s="35">
        <f t="shared" si="29"/>
        <v>0</v>
      </c>
      <c r="AG30" s="35">
        <f t="shared" si="19"/>
        <v>0</v>
      </c>
      <c r="AH30" s="35">
        <f t="shared" si="145"/>
        <v>0</v>
      </c>
      <c r="AI30" s="35">
        <f t="shared" si="145"/>
        <v>0</v>
      </c>
      <c r="AJ30" s="35">
        <f t="shared" si="145"/>
        <v>0</v>
      </c>
      <c r="AK30" s="35">
        <f t="shared" si="21"/>
        <v>0</v>
      </c>
      <c r="AL30" s="69" t="str">
        <f t="shared" si="106"/>
        <v xml:space="preserve"> </v>
      </c>
      <c r="AM30" s="69" t="str">
        <f t="shared" si="106"/>
        <v xml:space="preserve"> </v>
      </c>
      <c r="AN30" s="69" t="str">
        <f t="shared" si="106"/>
        <v xml:space="preserve"> </v>
      </c>
      <c r="AO30" s="69" t="str">
        <f t="shared" si="106"/>
        <v xml:space="preserve"> </v>
      </c>
      <c r="AP30" s="35">
        <f t="shared" si="146"/>
        <v>0</v>
      </c>
      <c r="AQ30" s="35">
        <f t="shared" si="146"/>
        <v>0</v>
      </c>
      <c r="AR30" s="35">
        <f t="shared" si="146"/>
        <v>0</v>
      </c>
      <c r="AS30" s="35">
        <f t="shared" si="24"/>
        <v>0</v>
      </c>
      <c r="AT30" s="35">
        <f t="shared" si="147"/>
        <v>0</v>
      </c>
      <c r="AU30" s="35">
        <f t="shared" si="147"/>
        <v>0</v>
      </c>
      <c r="AV30" s="35">
        <f t="shared" si="147"/>
        <v>0</v>
      </c>
      <c r="AW30" s="35">
        <f t="shared" si="26"/>
        <v>0</v>
      </c>
    </row>
    <row r="31" spans="1:49" ht="15" customHeight="1">
      <c r="A31" s="64" t="s">
        <v>138</v>
      </c>
      <c r="B31" s="65">
        <f>SUM(B32:B34)</f>
        <v>80388</v>
      </c>
      <c r="C31" s="65">
        <f t="shared" ref="C31" si="148">SUM(C32:C34)</f>
        <v>69374</v>
      </c>
      <c r="D31" s="65">
        <f t="shared" ref="D31" si="149">SUM(D32:D34)</f>
        <v>0</v>
      </c>
      <c r="E31" s="65">
        <f>SUM(B31:D31)</f>
        <v>149762</v>
      </c>
      <c r="F31" s="65">
        <f>+B31*1000</f>
        <v>80388000</v>
      </c>
      <c r="G31" s="65">
        <f t="shared" si="9"/>
        <v>69374000</v>
      </c>
      <c r="H31" s="65">
        <f t="shared" si="10"/>
        <v>0</v>
      </c>
      <c r="I31" s="65">
        <f>SUM(F31:H31)</f>
        <v>149762000</v>
      </c>
      <c r="J31" s="65">
        <f t="shared" ref="J31" si="150">SUM(J32:J34)</f>
        <v>80388</v>
      </c>
      <c r="K31" s="65">
        <f t="shared" ref="K31" si="151">SUM(K32:K34)</f>
        <v>69374</v>
      </c>
      <c r="L31" s="65">
        <f t="shared" ref="L31" si="152">SUM(L32:L34)</f>
        <v>0</v>
      </c>
      <c r="M31" s="65">
        <f t="shared" ref="M31" si="153">SUM(M32:M34)</f>
        <v>149762</v>
      </c>
      <c r="N31" s="65">
        <f t="shared" ref="N31" si="154">SUM(N32:N34)</f>
        <v>439731322</v>
      </c>
      <c r="O31" s="65">
        <f t="shared" ref="O31" si="155">SUM(O32:O34)</f>
        <v>268129748.40000001</v>
      </c>
      <c r="P31" s="65">
        <f t="shared" ref="P31" si="156">SUM(P32:P34)</f>
        <v>74095000</v>
      </c>
      <c r="Q31" s="65">
        <f t="shared" ref="Q31" si="157">SUM(Q32:Q34)</f>
        <v>781956070.39999998</v>
      </c>
      <c r="R31" s="65">
        <f t="shared" ref="R31" si="158">SUM(R32:R34)</f>
        <v>6331466</v>
      </c>
      <c r="S31" s="65">
        <f t="shared" ref="S31" si="159">SUM(S32:S34)</f>
        <v>0</v>
      </c>
      <c r="T31" s="65">
        <f t="shared" ref="T31" si="160">SUM(T32:T34)</f>
        <v>0</v>
      </c>
      <c r="U31" s="65">
        <f t="shared" ref="U31" si="161">SUM(U32:U34)</f>
        <v>6331466</v>
      </c>
      <c r="V31" s="65">
        <f t="shared" ref="V31" si="162">SUM(V32:V34)</f>
        <v>438412703.38</v>
      </c>
      <c r="W31" s="65">
        <f t="shared" ref="W31" si="163">SUM(W32:W34)</f>
        <v>230913901.21000004</v>
      </c>
      <c r="X31" s="65">
        <f t="shared" ref="X31" si="164">SUM(X32:X34)</f>
        <v>54364680</v>
      </c>
      <c r="Y31" s="65">
        <f t="shared" ref="Y31" si="165">SUM(Y32:Y34)</f>
        <v>723691284.59000003</v>
      </c>
      <c r="Z31" s="65">
        <f t="shared" ref="Z31" si="166">SUM(Z32:Z34)</f>
        <v>6331466</v>
      </c>
      <c r="AA31" s="65">
        <f t="shared" ref="AA31" si="167">SUM(AA32:AA34)</f>
        <v>0</v>
      </c>
      <c r="AB31" s="65">
        <f t="shared" ref="AB31" si="168">SUM(AB32:AB34)</f>
        <v>0</v>
      </c>
      <c r="AC31" s="65">
        <f t="shared" si="15"/>
        <v>6331466</v>
      </c>
      <c r="AD31" s="35">
        <f t="shared" si="27"/>
        <v>444744169.38</v>
      </c>
      <c r="AE31" s="35">
        <f t="shared" si="28"/>
        <v>230913901.21000004</v>
      </c>
      <c r="AF31" s="35">
        <f t="shared" si="29"/>
        <v>54364680</v>
      </c>
      <c r="AG31" s="65">
        <f t="shared" ref="AG31" si="169">SUM(AG32:AG34)</f>
        <v>730022750.59000003</v>
      </c>
      <c r="AH31" s="65">
        <f t="shared" ref="AH31" si="170">SUM(AH32:AH34)</f>
        <v>1318618.6200000048</v>
      </c>
      <c r="AI31" s="65">
        <f t="shared" ref="AI31" si="171">SUM(AI32:AI34)</f>
        <v>37215847.189999968</v>
      </c>
      <c r="AJ31" s="65">
        <f t="shared" ref="AJ31" si="172">SUM(AJ32:AJ34)</f>
        <v>19730320</v>
      </c>
      <c r="AK31" s="65">
        <f t="shared" ref="AK31" si="173">SUM(AK32:AK34)</f>
        <v>58264785.809999973</v>
      </c>
      <c r="AL31" s="70">
        <f t="shared" ref="AL31" si="174">SUM(AL32:AL34)</f>
        <v>0.99700130840349821</v>
      </c>
      <c r="AM31" s="70">
        <f t="shared" ref="AM31" si="175">SUM(AM32:AM34)</f>
        <v>0.8612020955821702</v>
      </c>
      <c r="AN31" s="70">
        <f t="shared" ref="AN31" si="176">SUM(AN32:AN34)</f>
        <v>0.733715905256765</v>
      </c>
      <c r="AO31" s="70">
        <f t="shared" ref="AO31" si="177">SUM(AO32:AO34)</f>
        <v>0.92548841550626326</v>
      </c>
      <c r="AP31" s="65">
        <f t="shared" ref="AP31" si="178">SUM(AP32:AP34)</f>
        <v>446062788</v>
      </c>
      <c r="AQ31" s="65">
        <f t="shared" ref="AQ31" si="179">SUM(AQ32:AQ34)</f>
        <v>268129748.40000001</v>
      </c>
      <c r="AR31" s="65">
        <f t="shared" ref="AR31" si="180">SUM(AR32:AR34)</f>
        <v>74095000</v>
      </c>
      <c r="AS31" s="65">
        <f t="shared" ref="AS31" si="181">SUM(AS32:AS34)</f>
        <v>788287536.39999998</v>
      </c>
      <c r="AT31" s="65">
        <f t="shared" ref="AT31" si="182">SUM(AT32:AT34)</f>
        <v>-359343322</v>
      </c>
      <c r="AU31" s="65">
        <f t="shared" ref="AU31" si="183">SUM(AU32:AU34)</f>
        <v>-198755748.40000001</v>
      </c>
      <c r="AV31" s="65">
        <f t="shared" ref="AV31" si="184">SUM(AV32:AV34)</f>
        <v>-74095000</v>
      </c>
      <c r="AW31" s="65">
        <f t="shared" ref="AW31" si="185">SUM(AW32:AW34)</f>
        <v>-632194070.39999998</v>
      </c>
    </row>
    <row r="32" spans="1:49" ht="15" customHeight="1">
      <c r="A32" s="66" t="s">
        <v>116</v>
      </c>
      <c r="B32" s="59">
        <v>25369</v>
      </c>
      <c r="C32" s="59">
        <v>20009</v>
      </c>
      <c r="D32" s="59"/>
      <c r="E32" s="65">
        <f t="shared" si="7"/>
        <v>45378</v>
      </c>
      <c r="F32" s="65">
        <f t="shared" si="8"/>
        <v>25369000</v>
      </c>
      <c r="G32" s="65">
        <f t="shared" si="9"/>
        <v>20009000</v>
      </c>
      <c r="H32" s="65">
        <f t="shared" si="10"/>
        <v>0</v>
      </c>
      <c r="I32" s="65">
        <f t="shared" si="11"/>
        <v>45378000</v>
      </c>
      <c r="J32" s="59">
        <v>25369</v>
      </c>
      <c r="K32" s="59">
        <v>20009</v>
      </c>
      <c r="L32" s="59"/>
      <c r="M32" s="35">
        <f>+L32+K32+J32</f>
        <v>45378</v>
      </c>
      <c r="N32" s="35">
        <f>+'CY-CHD''S (ALL FUNDS)'!F261</f>
        <v>439731322</v>
      </c>
      <c r="O32" s="35">
        <f>+'CY-CHD''S (ALL FUNDS)'!G261</f>
        <v>268129748.40000001</v>
      </c>
      <c r="P32" s="35">
        <f>+'CY-CHD''S (ALL FUNDS)'!H261</f>
        <v>74095000</v>
      </c>
      <c r="Q32" s="35">
        <f t="shared" si="12"/>
        <v>781956070.39999998</v>
      </c>
      <c r="R32" s="35"/>
      <c r="S32" s="35"/>
      <c r="T32" s="35"/>
      <c r="U32" s="35">
        <f t="shared" si="13"/>
        <v>0</v>
      </c>
      <c r="V32" s="35">
        <f>+'CY-CHD''S (ALL FUNDS)'!J261</f>
        <v>438412703.38</v>
      </c>
      <c r="W32" s="35">
        <f>+'CY-CHD''S (ALL FUNDS)'!K261</f>
        <v>230913901.21000004</v>
      </c>
      <c r="X32" s="35">
        <f>+'CY-CHD''S (ALL FUNDS)'!L261</f>
        <v>54364680</v>
      </c>
      <c r="Y32" s="35">
        <f t="shared" si="14"/>
        <v>723691284.59000003</v>
      </c>
      <c r="Z32" s="35"/>
      <c r="AA32" s="35"/>
      <c r="AB32" s="35"/>
      <c r="AC32" s="65">
        <f t="shared" si="15"/>
        <v>0</v>
      </c>
      <c r="AD32" s="35">
        <f t="shared" si="27"/>
        <v>438412703.38</v>
      </c>
      <c r="AE32" s="35">
        <f t="shared" si="28"/>
        <v>230913901.21000004</v>
      </c>
      <c r="AF32" s="35">
        <f t="shared" si="29"/>
        <v>54364680</v>
      </c>
      <c r="AG32" s="35">
        <f t="shared" si="19"/>
        <v>723691284.59000003</v>
      </c>
      <c r="AH32" s="35">
        <f t="shared" si="145"/>
        <v>1318618.6200000048</v>
      </c>
      <c r="AI32" s="35">
        <f t="shared" si="145"/>
        <v>37215847.189999968</v>
      </c>
      <c r="AJ32" s="35">
        <f t="shared" si="145"/>
        <v>19730320</v>
      </c>
      <c r="AK32" s="35">
        <f t="shared" si="21"/>
        <v>58264785.809999973</v>
      </c>
      <c r="AL32" s="69">
        <f t="shared" si="106"/>
        <v>0.99700130840349821</v>
      </c>
      <c r="AM32" s="69">
        <f t="shared" si="106"/>
        <v>0.8612020955821702</v>
      </c>
      <c r="AN32" s="69">
        <f t="shared" si="106"/>
        <v>0.733715905256765</v>
      </c>
      <c r="AO32" s="69">
        <f t="shared" si="106"/>
        <v>0.92548841550626326</v>
      </c>
      <c r="AP32" s="35">
        <f t="shared" si="146"/>
        <v>439731322</v>
      </c>
      <c r="AQ32" s="35">
        <f t="shared" si="146"/>
        <v>268129748.40000001</v>
      </c>
      <c r="AR32" s="35">
        <f t="shared" si="146"/>
        <v>74095000</v>
      </c>
      <c r="AS32" s="35">
        <f t="shared" si="24"/>
        <v>781956070.39999998</v>
      </c>
      <c r="AT32" s="35">
        <f t="shared" si="147"/>
        <v>-414362322</v>
      </c>
      <c r="AU32" s="35">
        <f t="shared" si="147"/>
        <v>-248120748.40000001</v>
      </c>
      <c r="AV32" s="35">
        <f t="shared" si="147"/>
        <v>-74095000</v>
      </c>
      <c r="AW32" s="35">
        <f t="shared" si="26"/>
        <v>-736578070.39999998</v>
      </c>
    </row>
    <row r="33" spans="1:49" ht="15" customHeight="1">
      <c r="A33" s="67" t="s">
        <v>117</v>
      </c>
      <c r="B33" s="59">
        <v>2291</v>
      </c>
      <c r="C33" s="59">
        <v>8489</v>
      </c>
      <c r="D33" s="59"/>
      <c r="E33" s="65">
        <f t="shared" si="7"/>
        <v>10780</v>
      </c>
      <c r="F33" s="65">
        <f t="shared" si="8"/>
        <v>2291000</v>
      </c>
      <c r="G33" s="65">
        <f t="shared" si="9"/>
        <v>8489000</v>
      </c>
      <c r="H33" s="65">
        <f t="shared" si="10"/>
        <v>0</v>
      </c>
      <c r="I33" s="65">
        <f t="shared" si="11"/>
        <v>10780000</v>
      </c>
      <c r="J33" s="59">
        <v>2291</v>
      </c>
      <c r="K33" s="59">
        <v>8489</v>
      </c>
      <c r="L33" s="59"/>
      <c r="M33" s="35">
        <f>+L33+K33+J33</f>
        <v>10780</v>
      </c>
      <c r="N33" s="35">
        <f>+'CY-CHD''S (ALL FUNDS)'!F262</f>
        <v>0</v>
      </c>
      <c r="O33" s="35">
        <f>+'CY-CHD''S (ALL FUNDS)'!G262</f>
        <v>0</v>
      </c>
      <c r="P33" s="35">
        <f>+'CY-CHD''S (ALL FUNDS)'!H262</f>
        <v>0</v>
      </c>
      <c r="Q33" s="35">
        <f t="shared" si="12"/>
        <v>0</v>
      </c>
      <c r="R33" s="35"/>
      <c r="S33" s="35"/>
      <c r="T33" s="35"/>
      <c r="U33" s="35">
        <f t="shared" si="13"/>
        <v>0</v>
      </c>
      <c r="V33" s="35">
        <f>+'CY-CHD''S (ALL FUNDS)'!J262</f>
        <v>0</v>
      </c>
      <c r="W33" s="35">
        <f>+'CY-CHD''S (ALL FUNDS)'!K262</f>
        <v>0</v>
      </c>
      <c r="X33" s="35">
        <f>+'CY-CHD''S (ALL FUNDS)'!L262</f>
        <v>0</v>
      </c>
      <c r="Y33" s="35">
        <f t="shared" si="14"/>
        <v>0</v>
      </c>
      <c r="Z33" s="35"/>
      <c r="AA33" s="35"/>
      <c r="AB33" s="35"/>
      <c r="AC33" s="65">
        <f t="shared" si="15"/>
        <v>0</v>
      </c>
      <c r="AD33" s="35">
        <f t="shared" si="27"/>
        <v>0</v>
      </c>
      <c r="AE33" s="35">
        <f t="shared" si="28"/>
        <v>0</v>
      </c>
      <c r="AF33" s="35">
        <f t="shared" si="29"/>
        <v>0</v>
      </c>
      <c r="AG33" s="35">
        <f t="shared" si="19"/>
        <v>0</v>
      </c>
      <c r="AH33" s="35">
        <f t="shared" si="145"/>
        <v>0</v>
      </c>
      <c r="AI33" s="35">
        <f t="shared" si="145"/>
        <v>0</v>
      </c>
      <c r="AJ33" s="35">
        <f t="shared" si="145"/>
        <v>0</v>
      </c>
      <c r="AK33" s="35">
        <f t="shared" si="21"/>
        <v>0</v>
      </c>
      <c r="AL33" s="69" t="str">
        <f t="shared" si="106"/>
        <v xml:space="preserve"> </v>
      </c>
      <c r="AM33" s="69" t="str">
        <f t="shared" si="106"/>
        <v xml:space="preserve"> </v>
      </c>
      <c r="AN33" s="69" t="str">
        <f t="shared" si="106"/>
        <v xml:space="preserve"> </v>
      </c>
      <c r="AO33" s="69" t="str">
        <f t="shared" si="106"/>
        <v xml:space="preserve"> </v>
      </c>
      <c r="AP33" s="35">
        <f t="shared" si="146"/>
        <v>0</v>
      </c>
      <c r="AQ33" s="35">
        <f t="shared" si="146"/>
        <v>0</v>
      </c>
      <c r="AR33" s="35">
        <f t="shared" si="146"/>
        <v>0</v>
      </c>
      <c r="AS33" s="35">
        <f t="shared" si="24"/>
        <v>0</v>
      </c>
      <c r="AT33" s="35">
        <f t="shared" si="147"/>
        <v>2291000</v>
      </c>
      <c r="AU33" s="35">
        <f t="shared" si="147"/>
        <v>8489000</v>
      </c>
      <c r="AV33" s="35">
        <f t="shared" si="147"/>
        <v>0</v>
      </c>
      <c r="AW33" s="35">
        <f t="shared" si="26"/>
        <v>10780000</v>
      </c>
    </row>
    <row r="34" spans="1:49" ht="15" customHeight="1">
      <c r="A34" s="66" t="s">
        <v>568</v>
      </c>
      <c r="B34" s="59">
        <v>52728</v>
      </c>
      <c r="C34" s="59">
        <v>40876</v>
      </c>
      <c r="D34" s="59"/>
      <c r="E34" s="65">
        <f t="shared" si="7"/>
        <v>93604</v>
      </c>
      <c r="F34" s="65">
        <f t="shared" si="8"/>
        <v>52728000</v>
      </c>
      <c r="G34" s="65">
        <f t="shared" si="9"/>
        <v>40876000</v>
      </c>
      <c r="H34" s="65">
        <f t="shared" si="10"/>
        <v>0</v>
      </c>
      <c r="I34" s="65">
        <f t="shared" si="11"/>
        <v>93604000</v>
      </c>
      <c r="J34" s="59">
        <v>52728</v>
      </c>
      <c r="K34" s="59">
        <v>40876</v>
      </c>
      <c r="L34" s="59"/>
      <c r="M34" s="35">
        <f>+L34+K34+J34</f>
        <v>93604</v>
      </c>
      <c r="N34" s="35">
        <f>+'CY-CHD''S (ALL FUNDS)'!F263</f>
        <v>0</v>
      </c>
      <c r="O34" s="35">
        <f>+'CY-CHD''S (ALL FUNDS)'!G263</f>
        <v>0</v>
      </c>
      <c r="P34" s="35">
        <f>+'CY-CHD''S (ALL FUNDS)'!H263</f>
        <v>0</v>
      </c>
      <c r="Q34" s="35">
        <f t="shared" si="12"/>
        <v>0</v>
      </c>
      <c r="R34" s="35">
        <f>+'CY-CHD''S (ALL FUNDS)'!F271</f>
        <v>6331466</v>
      </c>
      <c r="S34" s="35">
        <f>+'CY-CHD''S (ALL FUNDS)'!G271</f>
        <v>0</v>
      </c>
      <c r="T34" s="35">
        <f>+'CY-CHD''S (ALL FUNDS)'!H271</f>
        <v>0</v>
      </c>
      <c r="U34" s="35">
        <f t="shared" si="13"/>
        <v>6331466</v>
      </c>
      <c r="V34" s="35">
        <f>+'CY-CHD''S (ALL FUNDS)'!J263</f>
        <v>0</v>
      </c>
      <c r="W34" s="35">
        <f>+'CY-CHD''S (ALL FUNDS)'!K263</f>
        <v>0</v>
      </c>
      <c r="X34" s="35">
        <f>+'CY-CHD''S (ALL FUNDS)'!L263</f>
        <v>0</v>
      </c>
      <c r="Y34" s="35">
        <f t="shared" si="14"/>
        <v>0</v>
      </c>
      <c r="Z34" s="35">
        <f>+'CY-CHD''S (ALL FUNDS)'!J271</f>
        <v>6331466</v>
      </c>
      <c r="AA34" s="35">
        <f>+'CY-CHD''S (ALL FUNDS)'!K271</f>
        <v>0</v>
      </c>
      <c r="AB34" s="35">
        <f>+'CY-CHD''S (ALL FUNDS)'!L271</f>
        <v>0</v>
      </c>
      <c r="AC34" s="65">
        <f t="shared" si="15"/>
        <v>6331466</v>
      </c>
      <c r="AD34" s="35">
        <f t="shared" si="27"/>
        <v>6331466</v>
      </c>
      <c r="AE34" s="35">
        <f t="shared" si="28"/>
        <v>0</v>
      </c>
      <c r="AF34" s="35">
        <f t="shared" si="29"/>
        <v>0</v>
      </c>
      <c r="AG34" s="35">
        <f t="shared" si="19"/>
        <v>6331466</v>
      </c>
      <c r="AH34" s="35">
        <f t="shared" si="145"/>
        <v>0</v>
      </c>
      <c r="AI34" s="35">
        <f t="shared" si="145"/>
        <v>0</v>
      </c>
      <c r="AJ34" s="35">
        <f t="shared" si="145"/>
        <v>0</v>
      </c>
      <c r="AK34" s="35">
        <f t="shared" si="21"/>
        <v>0</v>
      </c>
      <c r="AL34" s="69">
        <f t="shared" si="106"/>
        <v>0</v>
      </c>
      <c r="AM34" s="69" t="str">
        <f t="shared" si="106"/>
        <v xml:space="preserve"> </v>
      </c>
      <c r="AN34" s="69" t="str">
        <f t="shared" si="106"/>
        <v xml:space="preserve"> </v>
      </c>
      <c r="AO34" s="69">
        <f t="shared" si="106"/>
        <v>0</v>
      </c>
      <c r="AP34" s="35">
        <f t="shared" si="146"/>
        <v>6331466</v>
      </c>
      <c r="AQ34" s="35">
        <f t="shared" si="146"/>
        <v>0</v>
      </c>
      <c r="AR34" s="35">
        <f t="shared" si="146"/>
        <v>0</v>
      </c>
      <c r="AS34" s="35">
        <f t="shared" si="24"/>
        <v>6331466</v>
      </c>
      <c r="AT34" s="35">
        <f t="shared" si="147"/>
        <v>52728000</v>
      </c>
      <c r="AU34" s="35">
        <f t="shared" si="147"/>
        <v>40876000</v>
      </c>
      <c r="AV34" s="35">
        <f t="shared" si="147"/>
        <v>0</v>
      </c>
      <c r="AW34" s="35">
        <f t="shared" si="26"/>
        <v>93604000</v>
      </c>
    </row>
    <row r="35" spans="1:49" ht="15" customHeight="1">
      <c r="A35" s="62"/>
      <c r="B35" s="59">
        <v>0</v>
      </c>
      <c r="C35" s="59"/>
      <c r="D35" s="59"/>
      <c r="E35" s="65">
        <f t="shared" si="7"/>
        <v>0</v>
      </c>
      <c r="F35" s="65">
        <f t="shared" si="8"/>
        <v>0</v>
      </c>
      <c r="G35" s="65">
        <f t="shared" si="9"/>
        <v>0</v>
      </c>
      <c r="H35" s="65">
        <f t="shared" si="10"/>
        <v>0</v>
      </c>
      <c r="I35" s="65">
        <f t="shared" si="11"/>
        <v>0</v>
      </c>
      <c r="J35" s="59">
        <v>0</v>
      </c>
      <c r="K35" s="59"/>
      <c r="L35" s="59"/>
      <c r="M35" s="35">
        <f>+L35+K35+J35</f>
        <v>0</v>
      </c>
      <c r="N35" s="35"/>
      <c r="O35" s="35"/>
      <c r="P35" s="35"/>
      <c r="Q35" s="35">
        <f t="shared" si="12"/>
        <v>0</v>
      </c>
      <c r="R35" s="35"/>
      <c r="S35" s="35"/>
      <c r="T35" s="35"/>
      <c r="U35" s="35">
        <f t="shared" si="13"/>
        <v>0</v>
      </c>
      <c r="V35" s="35"/>
      <c r="W35" s="35"/>
      <c r="X35" s="35"/>
      <c r="Y35" s="35">
        <f t="shared" si="14"/>
        <v>0</v>
      </c>
      <c r="Z35" s="35"/>
      <c r="AA35" s="35"/>
      <c r="AB35" s="35"/>
      <c r="AC35" s="65">
        <f t="shared" si="15"/>
        <v>0</v>
      </c>
      <c r="AD35" s="35">
        <f t="shared" si="27"/>
        <v>0</v>
      </c>
      <c r="AE35" s="35">
        <f t="shared" si="28"/>
        <v>0</v>
      </c>
      <c r="AF35" s="35">
        <f t="shared" si="29"/>
        <v>0</v>
      </c>
      <c r="AG35" s="35">
        <f t="shared" si="19"/>
        <v>0</v>
      </c>
      <c r="AH35" s="35">
        <f t="shared" si="145"/>
        <v>0</v>
      </c>
      <c r="AI35" s="35">
        <f t="shared" si="145"/>
        <v>0</v>
      </c>
      <c r="AJ35" s="35">
        <f t="shared" si="145"/>
        <v>0</v>
      </c>
      <c r="AK35" s="35">
        <f t="shared" si="21"/>
        <v>0</v>
      </c>
      <c r="AL35" s="69" t="str">
        <f t="shared" si="106"/>
        <v xml:space="preserve"> </v>
      </c>
      <c r="AM35" s="69" t="str">
        <f t="shared" si="106"/>
        <v xml:space="preserve"> </v>
      </c>
      <c r="AN35" s="69" t="str">
        <f t="shared" si="106"/>
        <v xml:space="preserve"> </v>
      </c>
      <c r="AO35" s="69" t="str">
        <f t="shared" si="106"/>
        <v xml:space="preserve"> </v>
      </c>
      <c r="AP35" s="35">
        <f t="shared" si="146"/>
        <v>0</v>
      </c>
      <c r="AQ35" s="35">
        <f t="shared" si="146"/>
        <v>0</v>
      </c>
      <c r="AR35" s="35">
        <f t="shared" si="146"/>
        <v>0</v>
      </c>
      <c r="AS35" s="35">
        <f t="shared" si="24"/>
        <v>0</v>
      </c>
      <c r="AT35" s="35">
        <f t="shared" si="147"/>
        <v>0</v>
      </c>
      <c r="AU35" s="35">
        <f t="shared" si="147"/>
        <v>0</v>
      </c>
      <c r="AV35" s="35">
        <f t="shared" si="147"/>
        <v>0</v>
      </c>
      <c r="AW35" s="35">
        <f t="shared" si="26"/>
        <v>0</v>
      </c>
    </row>
    <row r="36" spans="1:49" ht="15" customHeight="1">
      <c r="A36" s="64" t="s">
        <v>144</v>
      </c>
      <c r="B36" s="65">
        <f>SUM(B37:B39)</f>
        <v>83481</v>
      </c>
      <c r="C36" s="65">
        <f t="shared" ref="C36" si="186">SUM(C37:C39)</f>
        <v>51377</v>
      </c>
      <c r="D36" s="65">
        <f t="shared" ref="D36" si="187">SUM(D37:D39)</f>
        <v>0</v>
      </c>
      <c r="E36" s="65">
        <f>SUM(B36:D36)</f>
        <v>134858</v>
      </c>
      <c r="F36" s="65">
        <f>+B36*1000</f>
        <v>83481000</v>
      </c>
      <c r="G36" s="65">
        <f t="shared" si="9"/>
        <v>51377000</v>
      </c>
      <c r="H36" s="65">
        <f t="shared" si="10"/>
        <v>0</v>
      </c>
      <c r="I36" s="65">
        <f>SUM(F36:H36)</f>
        <v>134858000</v>
      </c>
      <c r="J36" s="65">
        <f t="shared" ref="J36" si="188">SUM(J37:J39)</f>
        <v>83481</v>
      </c>
      <c r="K36" s="65">
        <f t="shared" ref="K36" si="189">SUM(K37:K39)</f>
        <v>51377</v>
      </c>
      <c r="L36" s="65">
        <f t="shared" ref="L36" si="190">SUM(L37:L39)</f>
        <v>0</v>
      </c>
      <c r="M36" s="65">
        <f t="shared" ref="M36" si="191">SUM(M37:M39)</f>
        <v>134858</v>
      </c>
      <c r="N36" s="65">
        <f t="shared" ref="N36" si="192">SUM(N37:N39)</f>
        <v>539304800</v>
      </c>
      <c r="O36" s="65">
        <f t="shared" ref="O36" si="193">SUM(O37:O39)</f>
        <v>540354684</v>
      </c>
      <c r="P36" s="65">
        <f t="shared" ref="P36" si="194">SUM(P37:P39)</f>
        <v>1117091000</v>
      </c>
      <c r="Q36" s="65">
        <f t="shared" ref="Q36" si="195">SUM(Q37:Q39)</f>
        <v>2196750484</v>
      </c>
      <c r="R36" s="65">
        <f t="shared" ref="R36" si="196">SUM(R37:R39)</f>
        <v>0</v>
      </c>
      <c r="S36" s="65">
        <f t="shared" ref="S36" si="197">SUM(S37:S39)</f>
        <v>0</v>
      </c>
      <c r="T36" s="65">
        <f t="shared" ref="T36" si="198">SUM(T37:T39)</f>
        <v>0</v>
      </c>
      <c r="U36" s="65">
        <f t="shared" ref="U36" si="199">SUM(U37:U39)</f>
        <v>0</v>
      </c>
      <c r="V36" s="65">
        <f t="shared" ref="V36" si="200">SUM(V37:V39)</f>
        <v>538755860.20000005</v>
      </c>
      <c r="W36" s="65">
        <f t="shared" ref="W36" si="201">SUM(W37:W39)</f>
        <v>411426702.59999996</v>
      </c>
      <c r="X36" s="65">
        <f t="shared" ref="X36" si="202">SUM(X37:X39)</f>
        <v>160000000</v>
      </c>
      <c r="Y36" s="65">
        <f t="shared" ref="Y36" si="203">SUM(Y37:Y39)</f>
        <v>1110182562.8000002</v>
      </c>
      <c r="Z36" s="65">
        <f t="shared" ref="Z36" si="204">SUM(Z37:Z39)</f>
        <v>0</v>
      </c>
      <c r="AA36" s="65">
        <f t="shared" ref="AA36" si="205">SUM(AA37:AA39)</f>
        <v>0</v>
      </c>
      <c r="AB36" s="65">
        <f t="shared" ref="AB36" si="206">SUM(AB37:AB39)</f>
        <v>0</v>
      </c>
      <c r="AC36" s="65">
        <f t="shared" si="15"/>
        <v>0</v>
      </c>
      <c r="AD36" s="35">
        <f t="shared" si="27"/>
        <v>538755860.20000005</v>
      </c>
      <c r="AE36" s="35">
        <f t="shared" si="28"/>
        <v>411426702.59999996</v>
      </c>
      <c r="AF36" s="35">
        <f t="shared" si="29"/>
        <v>160000000</v>
      </c>
      <c r="AG36" s="65">
        <f t="shared" ref="AG36" si="207">SUM(AG37:AG39)</f>
        <v>1110182562.8000002</v>
      </c>
      <c r="AH36" s="65">
        <f t="shared" ref="AH36" si="208">SUM(AH37:AH39)</f>
        <v>548939.79999995232</v>
      </c>
      <c r="AI36" s="65">
        <f t="shared" ref="AI36" si="209">SUM(AI37:AI39)</f>
        <v>128927981.40000004</v>
      </c>
      <c r="AJ36" s="65">
        <f t="shared" ref="AJ36" si="210">SUM(AJ37:AJ39)</f>
        <v>957091000</v>
      </c>
      <c r="AK36" s="65">
        <f t="shared" ref="AK36" si="211">SUM(AK37:AK39)</f>
        <v>1086567921.2</v>
      </c>
      <c r="AL36" s="70">
        <f t="shared" ref="AL36" si="212">SUM(AL37:AL39)</f>
        <v>1.9979642688142218</v>
      </c>
      <c r="AM36" s="70">
        <f t="shared" ref="AM36" si="213">SUM(AM37:AM39)</f>
        <v>2.3056963317733001</v>
      </c>
      <c r="AN36" s="70">
        <f t="shared" ref="AN36" si="214">SUM(AN37:AN39)</f>
        <v>0.2864583100212964</v>
      </c>
      <c r="AO36" s="70">
        <f t="shared" ref="AO36" si="215">SUM(AO37:AO39)</f>
        <v>1.7279821431669409</v>
      </c>
      <c r="AP36" s="65">
        <f t="shared" ref="AP36" si="216">SUM(AP37:AP39)</f>
        <v>539304800</v>
      </c>
      <c r="AQ36" s="65">
        <f t="shared" ref="AQ36" si="217">SUM(AQ37:AQ39)</f>
        <v>540354684</v>
      </c>
      <c r="AR36" s="65">
        <f t="shared" ref="AR36" si="218">SUM(AR37:AR39)</f>
        <v>1117091000</v>
      </c>
      <c r="AS36" s="65">
        <f t="shared" ref="AS36" si="219">SUM(AS37:AS39)</f>
        <v>2196750484</v>
      </c>
      <c r="AT36" s="65">
        <f t="shared" ref="AT36" si="220">SUM(AT37:AT39)</f>
        <v>-455823800</v>
      </c>
      <c r="AU36" s="65">
        <f t="shared" ref="AU36" si="221">SUM(AU37:AU39)</f>
        <v>-488977684</v>
      </c>
      <c r="AV36" s="65">
        <f t="shared" ref="AV36" si="222">SUM(AV37:AV39)</f>
        <v>-1117091000</v>
      </c>
      <c r="AW36" s="65">
        <f t="shared" ref="AW36" si="223">SUM(AW37:AW39)</f>
        <v>-2061892484</v>
      </c>
    </row>
    <row r="37" spans="1:49" ht="15" customHeight="1">
      <c r="A37" s="66" t="s">
        <v>116</v>
      </c>
      <c r="B37" s="59">
        <v>23304</v>
      </c>
      <c r="C37" s="59">
        <v>11366</v>
      </c>
      <c r="D37" s="59"/>
      <c r="E37" s="65">
        <f t="shared" si="7"/>
        <v>34670</v>
      </c>
      <c r="F37" s="65">
        <f t="shared" si="8"/>
        <v>23304000</v>
      </c>
      <c r="G37" s="65">
        <f t="shared" si="9"/>
        <v>11366000</v>
      </c>
      <c r="H37" s="65">
        <f t="shared" si="10"/>
        <v>0</v>
      </c>
      <c r="I37" s="65">
        <f t="shared" si="11"/>
        <v>34670000</v>
      </c>
      <c r="J37" s="59">
        <v>23304</v>
      </c>
      <c r="K37" s="59">
        <v>11366</v>
      </c>
      <c r="L37" s="59"/>
      <c r="M37" s="35">
        <f>+L37+K37+J37</f>
        <v>34670</v>
      </c>
      <c r="N37" s="59">
        <f>+'CY-CHD''S (ALL FUNDS)'!F340</f>
        <v>269652400</v>
      </c>
      <c r="O37" s="59">
        <f>+'CY-CHD''S (ALL FUNDS)'!G340</f>
        <v>128450000</v>
      </c>
      <c r="P37" s="59">
        <f>+'CY-CHD''S (ALL FUNDS)'!H340</f>
        <v>0</v>
      </c>
      <c r="Q37" s="35">
        <f t="shared" si="12"/>
        <v>398102400</v>
      </c>
      <c r="R37" s="59"/>
      <c r="S37" s="59"/>
      <c r="T37" s="59"/>
      <c r="U37" s="35">
        <f t="shared" si="13"/>
        <v>0</v>
      </c>
      <c r="V37" s="59">
        <f>+'CY-CHD''S (ALL FUNDS)'!J340</f>
        <v>269377930.10000002</v>
      </c>
      <c r="W37" s="59">
        <f>+'CY-CHD''S (ALL FUNDS)'!K340</f>
        <v>127271192.48999999</v>
      </c>
      <c r="X37" s="59">
        <f>+'CY-CHD''S (ALL FUNDS)'!L340</f>
        <v>0</v>
      </c>
      <c r="Y37" s="35">
        <f t="shared" si="14"/>
        <v>396649122.59000003</v>
      </c>
      <c r="Z37" s="59"/>
      <c r="AA37" s="59"/>
      <c r="AB37" s="59"/>
      <c r="AC37" s="65">
        <f t="shared" si="15"/>
        <v>0</v>
      </c>
      <c r="AD37" s="35">
        <f t="shared" si="27"/>
        <v>269377930.10000002</v>
      </c>
      <c r="AE37" s="35">
        <f t="shared" si="28"/>
        <v>127271192.48999999</v>
      </c>
      <c r="AF37" s="35">
        <f t="shared" si="29"/>
        <v>0</v>
      </c>
      <c r="AG37" s="35">
        <f t="shared" si="19"/>
        <v>396649122.59000003</v>
      </c>
      <c r="AH37" s="35">
        <f t="shared" si="145"/>
        <v>274469.89999997616</v>
      </c>
      <c r="AI37" s="35">
        <f t="shared" si="145"/>
        <v>1178807.5100000054</v>
      </c>
      <c r="AJ37" s="35">
        <f t="shared" si="145"/>
        <v>0</v>
      </c>
      <c r="AK37" s="35">
        <f t="shared" si="21"/>
        <v>1453277.4099999815</v>
      </c>
      <c r="AL37" s="69">
        <f t="shared" si="106"/>
        <v>0.99898213440711092</v>
      </c>
      <c r="AM37" s="69">
        <f t="shared" si="106"/>
        <v>0.99082282981704939</v>
      </c>
      <c r="AN37" s="69" t="str">
        <f t="shared" si="106"/>
        <v xml:space="preserve"> </v>
      </c>
      <c r="AO37" s="69">
        <f t="shared" si="106"/>
        <v>0.99634948844819837</v>
      </c>
      <c r="AP37" s="35">
        <f t="shared" si="146"/>
        <v>269652400</v>
      </c>
      <c r="AQ37" s="35">
        <f t="shared" si="146"/>
        <v>128450000</v>
      </c>
      <c r="AR37" s="35">
        <f t="shared" si="146"/>
        <v>0</v>
      </c>
      <c r="AS37" s="35">
        <f t="shared" si="24"/>
        <v>398102400</v>
      </c>
      <c r="AT37" s="35">
        <f t="shared" si="147"/>
        <v>-246348400</v>
      </c>
      <c r="AU37" s="35">
        <f t="shared" si="147"/>
        <v>-117084000</v>
      </c>
      <c r="AV37" s="35">
        <f t="shared" si="147"/>
        <v>0</v>
      </c>
      <c r="AW37" s="35">
        <f t="shared" si="26"/>
        <v>-363432400</v>
      </c>
    </row>
    <row r="38" spans="1:49" ht="15" customHeight="1">
      <c r="A38" s="67" t="s">
        <v>117</v>
      </c>
      <c r="B38" s="59">
        <v>1673</v>
      </c>
      <c r="C38" s="59">
        <v>6053</v>
      </c>
      <c r="D38" s="59"/>
      <c r="E38" s="65">
        <f t="shared" si="7"/>
        <v>7726</v>
      </c>
      <c r="F38" s="65">
        <f t="shared" si="8"/>
        <v>1673000</v>
      </c>
      <c r="G38" s="65">
        <f t="shared" si="9"/>
        <v>6053000</v>
      </c>
      <c r="H38" s="65">
        <f t="shared" si="10"/>
        <v>0</v>
      </c>
      <c r="I38" s="65">
        <f t="shared" si="11"/>
        <v>7726000</v>
      </c>
      <c r="J38" s="59">
        <v>1673</v>
      </c>
      <c r="K38" s="59">
        <v>6053</v>
      </c>
      <c r="L38" s="59"/>
      <c r="M38" s="35">
        <f>+L38+K38+J38</f>
        <v>7726</v>
      </c>
      <c r="N38" s="59">
        <f>+'CY-CHD''S (ALL FUNDS)'!F341</f>
        <v>0</v>
      </c>
      <c r="O38" s="59">
        <f>+'CY-CHD''S (ALL FUNDS)'!G341</f>
        <v>141727342</v>
      </c>
      <c r="P38" s="59">
        <f>+'CY-CHD''S (ALL FUNDS)'!H341</f>
        <v>558545500</v>
      </c>
      <c r="Q38" s="35">
        <f t="shared" si="12"/>
        <v>700272842</v>
      </c>
      <c r="R38" s="59"/>
      <c r="S38" s="59"/>
      <c r="T38" s="59"/>
      <c r="U38" s="35">
        <f t="shared" si="13"/>
        <v>0</v>
      </c>
      <c r="V38" s="59">
        <f>+'CY-CHD''S (ALL FUNDS)'!J341</f>
        <v>0</v>
      </c>
      <c r="W38" s="59">
        <f>+'CY-CHD''S (ALL FUNDS)'!K341</f>
        <v>78442158.809999987</v>
      </c>
      <c r="X38" s="59">
        <f>+'CY-CHD''S (ALL FUNDS)'!L341</f>
        <v>80000000</v>
      </c>
      <c r="Y38" s="35">
        <f t="shared" si="14"/>
        <v>158442158.81</v>
      </c>
      <c r="Z38" s="59"/>
      <c r="AA38" s="59"/>
      <c r="AB38" s="59"/>
      <c r="AC38" s="65">
        <f t="shared" si="15"/>
        <v>0</v>
      </c>
      <c r="AD38" s="35">
        <f t="shared" si="27"/>
        <v>0</v>
      </c>
      <c r="AE38" s="35">
        <f t="shared" si="28"/>
        <v>78442158.809999987</v>
      </c>
      <c r="AF38" s="35">
        <f t="shared" si="29"/>
        <v>80000000</v>
      </c>
      <c r="AG38" s="35">
        <f t="shared" si="19"/>
        <v>158442158.81</v>
      </c>
      <c r="AH38" s="35">
        <f t="shared" si="145"/>
        <v>0</v>
      </c>
      <c r="AI38" s="35">
        <f t="shared" si="145"/>
        <v>63285183.190000013</v>
      </c>
      <c r="AJ38" s="35">
        <f t="shared" si="145"/>
        <v>478545500</v>
      </c>
      <c r="AK38" s="35">
        <f t="shared" si="21"/>
        <v>541830683.19000006</v>
      </c>
      <c r="AL38" s="69" t="str">
        <f t="shared" si="106"/>
        <v xml:space="preserve"> </v>
      </c>
      <c r="AM38" s="69">
        <f t="shared" si="106"/>
        <v>0.55347230607062392</v>
      </c>
      <c r="AN38" s="69">
        <f t="shared" si="106"/>
        <v>0.1432291550106482</v>
      </c>
      <c r="AO38" s="69">
        <f t="shared" si="106"/>
        <v>0.22625775170358528</v>
      </c>
      <c r="AP38" s="35">
        <f t="shared" si="146"/>
        <v>0</v>
      </c>
      <c r="AQ38" s="35">
        <f t="shared" si="146"/>
        <v>141727342</v>
      </c>
      <c r="AR38" s="35">
        <f t="shared" si="146"/>
        <v>558545500</v>
      </c>
      <c r="AS38" s="35">
        <f t="shared" si="24"/>
        <v>700272842</v>
      </c>
      <c r="AT38" s="35">
        <f t="shared" si="147"/>
        <v>1673000</v>
      </c>
      <c r="AU38" s="35">
        <f t="shared" si="147"/>
        <v>-135674342</v>
      </c>
      <c r="AV38" s="35">
        <f t="shared" si="147"/>
        <v>-558545500</v>
      </c>
      <c r="AW38" s="35">
        <f t="shared" si="26"/>
        <v>-692546842</v>
      </c>
    </row>
    <row r="39" spans="1:49" ht="15" customHeight="1">
      <c r="A39" s="66" t="s">
        <v>568</v>
      </c>
      <c r="B39" s="59">
        <v>58504</v>
      </c>
      <c r="C39" s="59">
        <v>33958</v>
      </c>
      <c r="D39" s="59"/>
      <c r="E39" s="65">
        <f t="shared" si="7"/>
        <v>92462</v>
      </c>
      <c r="F39" s="65">
        <f t="shared" si="8"/>
        <v>58504000</v>
      </c>
      <c r="G39" s="65">
        <f t="shared" si="9"/>
        <v>33958000</v>
      </c>
      <c r="H39" s="65">
        <f t="shared" si="10"/>
        <v>0</v>
      </c>
      <c r="I39" s="65">
        <f t="shared" si="11"/>
        <v>92462000</v>
      </c>
      <c r="J39" s="59">
        <v>58504</v>
      </c>
      <c r="K39" s="59">
        <v>33958</v>
      </c>
      <c r="L39" s="59"/>
      <c r="M39" s="35">
        <f>+L39+K39+J39</f>
        <v>92462</v>
      </c>
      <c r="N39" s="59">
        <f>+'CY-CHD''S (ALL FUNDS)'!F342</f>
        <v>269652400</v>
      </c>
      <c r="O39" s="59">
        <f>+'CY-CHD''S (ALL FUNDS)'!G342</f>
        <v>270177342</v>
      </c>
      <c r="P39" s="59">
        <f>+'CY-CHD''S (ALL FUNDS)'!H342</f>
        <v>558545500</v>
      </c>
      <c r="Q39" s="35">
        <f t="shared" si="12"/>
        <v>1098375242</v>
      </c>
      <c r="R39" s="59">
        <f>+'CY-CHD''S (ALL FUNDS)'!F350</f>
        <v>0</v>
      </c>
      <c r="S39" s="59">
        <f>+'CY-CHD''S (ALL FUNDS)'!G350</f>
        <v>0</v>
      </c>
      <c r="T39" s="59">
        <f>+'CY-CHD''S (ALL FUNDS)'!H350</f>
        <v>0</v>
      </c>
      <c r="U39" s="35">
        <f t="shared" si="13"/>
        <v>0</v>
      </c>
      <c r="V39" s="59">
        <f>+'CY-CHD''S (ALL FUNDS)'!J342</f>
        <v>269377930.10000002</v>
      </c>
      <c r="W39" s="59">
        <f>+'CY-CHD''S (ALL FUNDS)'!K342</f>
        <v>205713351.29999998</v>
      </c>
      <c r="X39" s="59">
        <f>+'CY-CHD''S (ALL FUNDS)'!L342</f>
        <v>80000000</v>
      </c>
      <c r="Y39" s="35">
        <f t="shared" si="14"/>
        <v>555091281.39999998</v>
      </c>
      <c r="Z39" s="59">
        <f>+'CY-CHD''S (ALL FUNDS)'!J350</f>
        <v>0</v>
      </c>
      <c r="AA39" s="59">
        <f>+'CY-CHD''S (ALL FUNDS)'!K350</f>
        <v>0</v>
      </c>
      <c r="AB39" s="59">
        <f>+'CY-CHD''S (ALL FUNDS)'!L350</f>
        <v>0</v>
      </c>
      <c r="AC39" s="65">
        <f t="shared" si="15"/>
        <v>0</v>
      </c>
      <c r="AD39" s="35">
        <f t="shared" si="27"/>
        <v>269377930.10000002</v>
      </c>
      <c r="AE39" s="35">
        <f t="shared" si="28"/>
        <v>205713351.29999998</v>
      </c>
      <c r="AF39" s="35">
        <f t="shared" si="29"/>
        <v>80000000</v>
      </c>
      <c r="AG39" s="35">
        <f t="shared" si="19"/>
        <v>555091281.39999998</v>
      </c>
      <c r="AH39" s="35">
        <f t="shared" si="145"/>
        <v>274469.89999997616</v>
      </c>
      <c r="AI39" s="35">
        <f t="shared" si="145"/>
        <v>64463990.700000018</v>
      </c>
      <c r="AJ39" s="35">
        <f t="shared" si="145"/>
        <v>478545500</v>
      </c>
      <c r="AK39" s="35">
        <f t="shared" si="21"/>
        <v>543283960.60000002</v>
      </c>
      <c r="AL39" s="69">
        <f t="shared" si="106"/>
        <v>0.99898213440711092</v>
      </c>
      <c r="AM39" s="69">
        <f t="shared" si="106"/>
        <v>0.76140119588562682</v>
      </c>
      <c r="AN39" s="69">
        <f t="shared" si="106"/>
        <v>0.1432291550106482</v>
      </c>
      <c r="AO39" s="69">
        <f t="shared" si="106"/>
        <v>0.50537490301515731</v>
      </c>
      <c r="AP39" s="35">
        <f t="shared" si="146"/>
        <v>269652400</v>
      </c>
      <c r="AQ39" s="35">
        <f t="shared" si="146"/>
        <v>270177342</v>
      </c>
      <c r="AR39" s="35">
        <f t="shared" si="146"/>
        <v>558545500</v>
      </c>
      <c r="AS39" s="35">
        <f t="shared" si="24"/>
        <v>1098375242</v>
      </c>
      <c r="AT39" s="35">
        <f t="shared" si="147"/>
        <v>-211148400</v>
      </c>
      <c r="AU39" s="35">
        <f t="shared" si="147"/>
        <v>-236219342</v>
      </c>
      <c r="AV39" s="35">
        <f t="shared" si="147"/>
        <v>-558545500</v>
      </c>
      <c r="AW39" s="35">
        <f t="shared" si="26"/>
        <v>-1005913242</v>
      </c>
    </row>
    <row r="40" spans="1:49" ht="15" customHeight="1">
      <c r="A40" s="62"/>
      <c r="B40" s="59">
        <v>0</v>
      </c>
      <c r="C40" s="59"/>
      <c r="D40" s="59"/>
      <c r="E40" s="65">
        <f t="shared" si="7"/>
        <v>0</v>
      </c>
      <c r="F40" s="65">
        <f t="shared" si="8"/>
        <v>0</v>
      </c>
      <c r="G40" s="65">
        <f t="shared" si="9"/>
        <v>0</v>
      </c>
      <c r="H40" s="65">
        <f t="shared" si="10"/>
        <v>0</v>
      </c>
      <c r="I40" s="65">
        <f t="shared" si="11"/>
        <v>0</v>
      </c>
      <c r="J40" s="59">
        <v>0</v>
      </c>
      <c r="K40" s="59"/>
      <c r="L40" s="59"/>
      <c r="M40" s="35">
        <f>+L40+K40+J40</f>
        <v>0</v>
      </c>
      <c r="N40" s="59"/>
      <c r="O40" s="59"/>
      <c r="P40" s="59"/>
      <c r="Q40" s="35">
        <f t="shared" si="12"/>
        <v>0</v>
      </c>
      <c r="R40" s="59"/>
      <c r="S40" s="59"/>
      <c r="T40" s="59"/>
      <c r="U40" s="35">
        <f t="shared" si="13"/>
        <v>0</v>
      </c>
      <c r="V40" s="59"/>
      <c r="W40" s="59"/>
      <c r="X40" s="59"/>
      <c r="Y40" s="35">
        <f t="shared" si="14"/>
        <v>0</v>
      </c>
      <c r="Z40" s="59"/>
      <c r="AA40" s="59"/>
      <c r="AB40" s="59"/>
      <c r="AC40" s="65">
        <f t="shared" si="15"/>
        <v>0</v>
      </c>
      <c r="AD40" s="35">
        <f t="shared" si="27"/>
        <v>0</v>
      </c>
      <c r="AE40" s="35">
        <f t="shared" si="28"/>
        <v>0</v>
      </c>
      <c r="AF40" s="35">
        <f t="shared" si="29"/>
        <v>0</v>
      </c>
      <c r="AG40" s="35">
        <f t="shared" si="19"/>
        <v>0</v>
      </c>
      <c r="AH40" s="35">
        <f t="shared" si="145"/>
        <v>0</v>
      </c>
      <c r="AI40" s="35">
        <f t="shared" si="145"/>
        <v>0</v>
      </c>
      <c r="AJ40" s="35">
        <f t="shared" si="145"/>
        <v>0</v>
      </c>
      <c r="AK40" s="35">
        <f t="shared" si="21"/>
        <v>0</v>
      </c>
      <c r="AL40" s="69" t="str">
        <f t="shared" si="106"/>
        <v xml:space="preserve"> </v>
      </c>
      <c r="AM40" s="69" t="str">
        <f t="shared" si="106"/>
        <v xml:space="preserve"> </v>
      </c>
      <c r="AN40" s="69" t="str">
        <f t="shared" si="106"/>
        <v xml:space="preserve"> </v>
      </c>
      <c r="AO40" s="69" t="str">
        <f t="shared" si="106"/>
        <v xml:space="preserve"> </v>
      </c>
      <c r="AP40" s="35">
        <f t="shared" si="146"/>
        <v>0</v>
      </c>
      <c r="AQ40" s="35">
        <f t="shared" si="146"/>
        <v>0</v>
      </c>
      <c r="AR40" s="35">
        <f t="shared" si="146"/>
        <v>0</v>
      </c>
      <c r="AS40" s="35">
        <f t="shared" si="24"/>
        <v>0</v>
      </c>
      <c r="AT40" s="35">
        <f t="shared" si="147"/>
        <v>0</v>
      </c>
      <c r="AU40" s="35">
        <f t="shared" si="147"/>
        <v>0</v>
      </c>
      <c r="AV40" s="35">
        <f t="shared" si="147"/>
        <v>0</v>
      </c>
      <c r="AW40" s="35">
        <f t="shared" si="26"/>
        <v>0</v>
      </c>
    </row>
    <row r="41" spans="1:49" ht="15" customHeight="1">
      <c r="A41" s="64" t="s">
        <v>146</v>
      </c>
      <c r="B41" s="65">
        <f>SUM(B42:B44)</f>
        <v>50404</v>
      </c>
      <c r="C41" s="65">
        <f t="shared" ref="C41" si="224">SUM(C42:C44)</f>
        <v>42351</v>
      </c>
      <c r="D41" s="65">
        <f t="shared" ref="D41" si="225">SUM(D42:D44)</f>
        <v>0</v>
      </c>
      <c r="E41" s="65">
        <f>SUM(B41:D41)</f>
        <v>92755</v>
      </c>
      <c r="F41" s="65">
        <f>+B41*1000</f>
        <v>50404000</v>
      </c>
      <c r="G41" s="65">
        <f t="shared" si="9"/>
        <v>42351000</v>
      </c>
      <c r="H41" s="65">
        <f t="shared" si="10"/>
        <v>0</v>
      </c>
      <c r="I41" s="65">
        <f>SUM(F41:H41)</f>
        <v>92755000</v>
      </c>
      <c r="J41" s="65">
        <f t="shared" ref="J41" si="226">SUM(J42:J44)</f>
        <v>50404</v>
      </c>
      <c r="K41" s="65">
        <f t="shared" ref="K41" si="227">SUM(K42:K44)</f>
        <v>42351</v>
      </c>
      <c r="L41" s="65">
        <f t="shared" ref="L41" si="228">SUM(L42:L44)</f>
        <v>0</v>
      </c>
      <c r="M41" s="65">
        <f t="shared" ref="M41" si="229">SUM(M42:M44)</f>
        <v>92755</v>
      </c>
      <c r="N41" s="65">
        <f t="shared" ref="N41" si="230">SUM(N42:N44)</f>
        <v>114035000</v>
      </c>
      <c r="O41" s="65">
        <f t="shared" ref="O41" si="231">SUM(O42:O44)</f>
        <v>54913000</v>
      </c>
      <c r="P41" s="65">
        <f t="shared" ref="P41" si="232">SUM(P42:P44)</f>
        <v>0</v>
      </c>
      <c r="Q41" s="65">
        <f t="shared" ref="Q41" si="233">SUM(Q42:Q44)</f>
        <v>168948000</v>
      </c>
      <c r="R41" s="65">
        <f t="shared" ref="R41" si="234">SUM(R42:R44)</f>
        <v>3425848</v>
      </c>
      <c r="S41" s="65">
        <f t="shared" ref="S41" si="235">SUM(S42:S44)</f>
        <v>0</v>
      </c>
      <c r="T41" s="65">
        <f t="shared" ref="T41" si="236">SUM(T42:T44)</f>
        <v>0</v>
      </c>
      <c r="U41" s="65">
        <f t="shared" ref="U41" si="237">SUM(U42:U44)</f>
        <v>3425848</v>
      </c>
      <c r="V41" s="65">
        <f t="shared" ref="V41" si="238">SUM(V42:V44)</f>
        <v>114035000</v>
      </c>
      <c r="W41" s="65">
        <f t="shared" ref="W41" si="239">SUM(W42:W44)</f>
        <v>54913000</v>
      </c>
      <c r="X41" s="65">
        <f t="shared" ref="X41" si="240">SUM(X42:X44)</f>
        <v>0</v>
      </c>
      <c r="Y41" s="65">
        <f t="shared" ref="Y41" si="241">SUM(Y42:Y44)</f>
        <v>168948000</v>
      </c>
      <c r="Z41" s="65">
        <f t="shared" ref="Z41" si="242">SUM(Z42:Z44)</f>
        <v>3425848</v>
      </c>
      <c r="AA41" s="65">
        <f t="shared" ref="AA41" si="243">SUM(AA42:AA44)</f>
        <v>0</v>
      </c>
      <c r="AB41" s="65">
        <f t="shared" ref="AB41" si="244">SUM(AB42:AB44)</f>
        <v>0</v>
      </c>
      <c r="AC41" s="65">
        <f t="shared" si="15"/>
        <v>3425848</v>
      </c>
      <c r="AD41" s="35">
        <f t="shared" si="27"/>
        <v>117460848</v>
      </c>
      <c r="AE41" s="35">
        <f t="shared" si="28"/>
        <v>54913000</v>
      </c>
      <c r="AF41" s="35">
        <f t="shared" si="29"/>
        <v>0</v>
      </c>
      <c r="AG41" s="65">
        <f t="shared" ref="AG41" si="245">SUM(AG42:AG44)</f>
        <v>172373848</v>
      </c>
      <c r="AH41" s="65">
        <f t="shared" ref="AH41" si="246">SUM(AH42:AH44)</f>
        <v>0</v>
      </c>
      <c r="AI41" s="65">
        <f t="shared" ref="AI41" si="247">SUM(AI42:AI44)</f>
        <v>0</v>
      </c>
      <c r="AJ41" s="65">
        <f t="shared" ref="AJ41" si="248">SUM(AJ42:AJ44)</f>
        <v>0</v>
      </c>
      <c r="AK41" s="65">
        <f t="shared" ref="AK41" si="249">SUM(AK42:AK44)</f>
        <v>0</v>
      </c>
      <c r="AL41" s="70">
        <f t="shared" ref="AL41" si="250">SUM(AL42:AL44)</f>
        <v>0.97083412849190398</v>
      </c>
      <c r="AM41" s="70">
        <f t="shared" ref="AM41" si="251">SUM(AM42:AM44)</f>
        <v>1</v>
      </c>
      <c r="AN41" s="70">
        <f t="shared" ref="AN41" si="252">SUM(AN42:AN44)</f>
        <v>0</v>
      </c>
      <c r="AO41" s="70">
        <f t="shared" ref="AO41" si="253">SUM(AO42:AO44)</f>
        <v>0.9801254770387211</v>
      </c>
      <c r="AP41" s="65">
        <f t="shared" ref="AP41" si="254">SUM(AP42:AP44)</f>
        <v>117460848</v>
      </c>
      <c r="AQ41" s="65">
        <f t="shared" ref="AQ41" si="255">SUM(AQ42:AQ44)</f>
        <v>54913000</v>
      </c>
      <c r="AR41" s="65">
        <f t="shared" ref="AR41" si="256">SUM(AR42:AR44)</f>
        <v>0</v>
      </c>
      <c r="AS41" s="65">
        <f t="shared" ref="AS41" si="257">SUM(AS42:AS44)</f>
        <v>172373848</v>
      </c>
      <c r="AT41" s="65">
        <f t="shared" ref="AT41" si="258">SUM(AT42:AT44)</f>
        <v>-63631000</v>
      </c>
      <c r="AU41" s="65">
        <f t="shared" ref="AU41" si="259">SUM(AU42:AU44)</f>
        <v>-12562000</v>
      </c>
      <c r="AV41" s="65">
        <f t="shared" ref="AV41" si="260">SUM(AV42:AV44)</f>
        <v>0</v>
      </c>
      <c r="AW41" s="65">
        <f t="shared" ref="AW41" si="261">SUM(AW42:AW44)</f>
        <v>-76193000</v>
      </c>
    </row>
    <row r="42" spans="1:49" ht="15" customHeight="1">
      <c r="A42" s="66" t="s">
        <v>116</v>
      </c>
      <c r="B42" s="59">
        <v>16694</v>
      </c>
      <c r="C42" s="59">
        <v>10035</v>
      </c>
      <c r="D42" s="59"/>
      <c r="E42" s="65">
        <f t="shared" si="7"/>
        <v>26729</v>
      </c>
      <c r="F42" s="65">
        <f t="shared" si="8"/>
        <v>16694000</v>
      </c>
      <c r="G42" s="65">
        <f t="shared" si="9"/>
        <v>10035000</v>
      </c>
      <c r="H42" s="65">
        <f t="shared" si="10"/>
        <v>0</v>
      </c>
      <c r="I42" s="65">
        <f t="shared" si="11"/>
        <v>26729000</v>
      </c>
      <c r="J42" s="59">
        <v>16694</v>
      </c>
      <c r="K42" s="59">
        <v>10035</v>
      </c>
      <c r="L42" s="59"/>
      <c r="M42" s="35">
        <f>+L42+K42+J42</f>
        <v>26729</v>
      </c>
      <c r="N42" s="59">
        <f>+'CY-CHD''S (ALL FUNDS)'!F370</f>
        <v>0</v>
      </c>
      <c r="O42" s="59">
        <f>+'CY-CHD''S (ALL FUNDS)'!G370</f>
        <v>0</v>
      </c>
      <c r="P42" s="59">
        <f>+'CY-CHD''S (ALL FUNDS)'!H370</f>
        <v>0</v>
      </c>
      <c r="Q42" s="35">
        <f t="shared" si="12"/>
        <v>0</v>
      </c>
      <c r="R42" s="59"/>
      <c r="S42" s="59"/>
      <c r="T42" s="59"/>
      <c r="U42" s="35">
        <f t="shared" si="13"/>
        <v>0</v>
      </c>
      <c r="V42" s="59">
        <f>+'CY-CHD''S (ALL FUNDS)'!J370</f>
        <v>0</v>
      </c>
      <c r="W42" s="59">
        <f>+'CY-CHD''S (ALL FUNDS)'!K370</f>
        <v>0</v>
      </c>
      <c r="X42" s="59">
        <f>+'CY-CHD''S (ALL FUNDS)'!L370</f>
        <v>0</v>
      </c>
      <c r="Y42" s="35">
        <f t="shared" si="14"/>
        <v>0</v>
      </c>
      <c r="Z42" s="59"/>
      <c r="AA42" s="59"/>
      <c r="AB42" s="59"/>
      <c r="AC42" s="65">
        <f t="shared" si="15"/>
        <v>0</v>
      </c>
      <c r="AD42" s="35">
        <f t="shared" si="27"/>
        <v>0</v>
      </c>
      <c r="AE42" s="35">
        <f t="shared" si="28"/>
        <v>0</v>
      </c>
      <c r="AF42" s="35">
        <f t="shared" si="29"/>
        <v>0</v>
      </c>
      <c r="AG42" s="35">
        <f t="shared" si="19"/>
        <v>0</v>
      </c>
      <c r="AH42" s="35">
        <f t="shared" si="145"/>
        <v>0</v>
      </c>
      <c r="AI42" s="35">
        <f t="shared" si="145"/>
        <v>0</v>
      </c>
      <c r="AJ42" s="35">
        <f t="shared" si="145"/>
        <v>0</v>
      </c>
      <c r="AK42" s="35">
        <f t="shared" si="21"/>
        <v>0</v>
      </c>
      <c r="AL42" s="69" t="str">
        <f t="shared" si="106"/>
        <v xml:space="preserve"> </v>
      </c>
      <c r="AM42" s="69" t="str">
        <f t="shared" si="106"/>
        <v xml:space="preserve"> </v>
      </c>
      <c r="AN42" s="69" t="str">
        <f t="shared" si="106"/>
        <v xml:space="preserve"> </v>
      </c>
      <c r="AO42" s="69" t="str">
        <f t="shared" si="106"/>
        <v xml:space="preserve"> </v>
      </c>
      <c r="AP42" s="35">
        <f t="shared" si="146"/>
        <v>0</v>
      </c>
      <c r="AQ42" s="35">
        <f t="shared" si="146"/>
        <v>0</v>
      </c>
      <c r="AR42" s="35">
        <f t="shared" si="146"/>
        <v>0</v>
      </c>
      <c r="AS42" s="35">
        <f t="shared" si="24"/>
        <v>0</v>
      </c>
      <c r="AT42" s="35">
        <f t="shared" si="147"/>
        <v>16694000</v>
      </c>
      <c r="AU42" s="35">
        <f t="shared" si="147"/>
        <v>10035000</v>
      </c>
      <c r="AV42" s="35">
        <f t="shared" si="147"/>
        <v>0</v>
      </c>
      <c r="AW42" s="35">
        <f t="shared" si="26"/>
        <v>26729000</v>
      </c>
    </row>
    <row r="43" spans="1:49" ht="15" customHeight="1">
      <c r="A43" s="67" t="s">
        <v>117</v>
      </c>
      <c r="B43" s="59">
        <v>663</v>
      </c>
      <c r="C43" s="59">
        <v>5024</v>
      </c>
      <c r="D43" s="59"/>
      <c r="E43" s="65">
        <f t="shared" si="7"/>
        <v>5687</v>
      </c>
      <c r="F43" s="65">
        <f t="shared" si="8"/>
        <v>663000</v>
      </c>
      <c r="G43" s="65">
        <f t="shared" si="9"/>
        <v>5024000</v>
      </c>
      <c r="H43" s="65">
        <f t="shared" si="10"/>
        <v>0</v>
      </c>
      <c r="I43" s="65">
        <f t="shared" si="11"/>
        <v>5687000</v>
      </c>
      <c r="J43" s="59">
        <v>663</v>
      </c>
      <c r="K43" s="59">
        <v>5024</v>
      </c>
      <c r="L43" s="59"/>
      <c r="M43" s="35">
        <f>+L43+K43+J43</f>
        <v>5687</v>
      </c>
      <c r="N43" s="59">
        <f>+'CY-CHD''S (ALL FUNDS)'!F371</f>
        <v>0</v>
      </c>
      <c r="O43" s="59">
        <f>+'CY-CHD''S (ALL FUNDS)'!G371</f>
        <v>0</v>
      </c>
      <c r="P43" s="59">
        <f>+'CY-CHD''S (ALL FUNDS)'!H371</f>
        <v>0</v>
      </c>
      <c r="Q43" s="35">
        <f t="shared" si="12"/>
        <v>0</v>
      </c>
      <c r="R43" s="59"/>
      <c r="S43" s="59"/>
      <c r="T43" s="59"/>
      <c r="U43" s="35">
        <f t="shared" si="13"/>
        <v>0</v>
      </c>
      <c r="V43" s="59">
        <f>+'CY-CHD''S (ALL FUNDS)'!J371</f>
        <v>0</v>
      </c>
      <c r="W43" s="59">
        <f>+'CY-CHD''S (ALL FUNDS)'!K371</f>
        <v>0</v>
      </c>
      <c r="X43" s="59">
        <f>+'CY-CHD''S (ALL FUNDS)'!L371</f>
        <v>0</v>
      </c>
      <c r="Y43" s="35">
        <f t="shared" si="14"/>
        <v>0</v>
      </c>
      <c r="Z43" s="59"/>
      <c r="AA43" s="59"/>
      <c r="AB43" s="59"/>
      <c r="AC43" s="65">
        <f t="shared" si="15"/>
        <v>0</v>
      </c>
      <c r="AD43" s="35">
        <f t="shared" si="27"/>
        <v>0</v>
      </c>
      <c r="AE43" s="35">
        <f t="shared" si="28"/>
        <v>0</v>
      </c>
      <c r="AF43" s="35">
        <f t="shared" si="29"/>
        <v>0</v>
      </c>
      <c r="AG43" s="35">
        <f t="shared" si="19"/>
        <v>0</v>
      </c>
      <c r="AH43" s="35">
        <f t="shared" si="145"/>
        <v>0</v>
      </c>
      <c r="AI43" s="35">
        <f t="shared" si="145"/>
        <v>0</v>
      </c>
      <c r="AJ43" s="35">
        <f t="shared" si="145"/>
        <v>0</v>
      </c>
      <c r="AK43" s="35">
        <f t="shared" si="21"/>
        <v>0</v>
      </c>
      <c r="AL43" s="69" t="str">
        <f t="shared" si="106"/>
        <v xml:space="preserve"> </v>
      </c>
      <c r="AM43" s="69" t="str">
        <f t="shared" si="106"/>
        <v xml:space="preserve"> </v>
      </c>
      <c r="AN43" s="69" t="str">
        <f t="shared" si="106"/>
        <v xml:space="preserve"> </v>
      </c>
      <c r="AO43" s="69" t="str">
        <f t="shared" si="106"/>
        <v xml:space="preserve"> </v>
      </c>
      <c r="AP43" s="35">
        <f t="shared" si="146"/>
        <v>0</v>
      </c>
      <c r="AQ43" s="35">
        <f t="shared" si="146"/>
        <v>0</v>
      </c>
      <c r="AR43" s="35">
        <f t="shared" si="146"/>
        <v>0</v>
      </c>
      <c r="AS43" s="35">
        <f t="shared" si="24"/>
        <v>0</v>
      </c>
      <c r="AT43" s="35">
        <f t="shared" si="147"/>
        <v>663000</v>
      </c>
      <c r="AU43" s="35">
        <f t="shared" si="147"/>
        <v>5024000</v>
      </c>
      <c r="AV43" s="35">
        <f t="shared" si="147"/>
        <v>0</v>
      </c>
      <c r="AW43" s="35">
        <f t="shared" si="26"/>
        <v>5687000</v>
      </c>
    </row>
    <row r="44" spans="1:49" ht="15" customHeight="1">
      <c r="A44" s="66" t="s">
        <v>568</v>
      </c>
      <c r="B44" s="59">
        <v>33047</v>
      </c>
      <c r="C44" s="59">
        <v>27292</v>
      </c>
      <c r="D44" s="59"/>
      <c r="E44" s="65">
        <f t="shared" si="7"/>
        <v>60339</v>
      </c>
      <c r="F44" s="65">
        <f t="shared" si="8"/>
        <v>33047000</v>
      </c>
      <c r="G44" s="65">
        <f t="shared" si="9"/>
        <v>27292000</v>
      </c>
      <c r="H44" s="65">
        <f t="shared" si="10"/>
        <v>0</v>
      </c>
      <c r="I44" s="65">
        <f t="shared" si="11"/>
        <v>60339000</v>
      </c>
      <c r="J44" s="59">
        <v>33047</v>
      </c>
      <c r="K44" s="59">
        <v>27292</v>
      </c>
      <c r="L44" s="59"/>
      <c r="M44" s="35">
        <f>+L44+K44+J44</f>
        <v>60339</v>
      </c>
      <c r="N44" s="59">
        <f>+'CY-CHD''S (ALL FUNDS)'!F372</f>
        <v>114035000</v>
      </c>
      <c r="O44" s="59">
        <f>+'CY-CHD''S (ALL FUNDS)'!G372</f>
        <v>54913000</v>
      </c>
      <c r="P44" s="59">
        <f>+'CY-CHD''S (ALL FUNDS)'!H372</f>
        <v>0</v>
      </c>
      <c r="Q44" s="35">
        <f t="shared" si="12"/>
        <v>168948000</v>
      </c>
      <c r="R44" s="59">
        <f>+'CY-CHD''S (ALL FUNDS)'!F380</f>
        <v>3425848</v>
      </c>
      <c r="S44" s="59">
        <f>+'CY-CHD''S (ALL FUNDS)'!G380</f>
        <v>0</v>
      </c>
      <c r="T44" s="59">
        <f>+'CY-CHD''S (ALL FUNDS)'!H380</f>
        <v>0</v>
      </c>
      <c r="U44" s="35">
        <f t="shared" si="13"/>
        <v>3425848</v>
      </c>
      <c r="V44" s="59">
        <f>+'CY-CHD''S (ALL FUNDS)'!J372</f>
        <v>114035000</v>
      </c>
      <c r="W44" s="59">
        <f>+'CY-CHD''S (ALL FUNDS)'!K372</f>
        <v>54913000</v>
      </c>
      <c r="X44" s="59">
        <f>+'CY-CHD''S (ALL FUNDS)'!L372</f>
        <v>0</v>
      </c>
      <c r="Y44" s="35">
        <f t="shared" si="14"/>
        <v>168948000</v>
      </c>
      <c r="Z44" s="59">
        <f>+'CY-CHD''S (ALL FUNDS)'!J380</f>
        <v>3425848</v>
      </c>
      <c r="AA44" s="59">
        <f>+'CY-CHD''S (ALL FUNDS)'!K380</f>
        <v>0</v>
      </c>
      <c r="AB44" s="59">
        <f>+'CY-CHD''S (ALL FUNDS)'!L380</f>
        <v>0</v>
      </c>
      <c r="AC44" s="65">
        <f t="shared" si="15"/>
        <v>3425848</v>
      </c>
      <c r="AD44" s="35">
        <f t="shared" si="27"/>
        <v>117460848</v>
      </c>
      <c r="AE44" s="35">
        <f t="shared" si="28"/>
        <v>54913000</v>
      </c>
      <c r="AF44" s="35">
        <f t="shared" si="29"/>
        <v>0</v>
      </c>
      <c r="AG44" s="35">
        <f t="shared" si="19"/>
        <v>172373848</v>
      </c>
      <c r="AH44" s="35">
        <f t="shared" si="145"/>
        <v>0</v>
      </c>
      <c r="AI44" s="35">
        <f t="shared" si="145"/>
        <v>0</v>
      </c>
      <c r="AJ44" s="35">
        <f t="shared" si="145"/>
        <v>0</v>
      </c>
      <c r="AK44" s="35">
        <f t="shared" si="21"/>
        <v>0</v>
      </c>
      <c r="AL44" s="69">
        <f t="shared" si="106"/>
        <v>0.97083412849190398</v>
      </c>
      <c r="AM44" s="69">
        <f t="shared" si="106"/>
        <v>1</v>
      </c>
      <c r="AN44" s="69" t="str">
        <f t="shared" si="106"/>
        <v xml:space="preserve"> </v>
      </c>
      <c r="AO44" s="69">
        <f t="shared" si="106"/>
        <v>0.9801254770387211</v>
      </c>
      <c r="AP44" s="35">
        <f t="shared" si="146"/>
        <v>117460848</v>
      </c>
      <c r="AQ44" s="35">
        <f t="shared" si="146"/>
        <v>54913000</v>
      </c>
      <c r="AR44" s="35">
        <f t="shared" si="146"/>
        <v>0</v>
      </c>
      <c r="AS44" s="35">
        <f t="shared" si="24"/>
        <v>172373848</v>
      </c>
      <c r="AT44" s="35">
        <f t="shared" si="147"/>
        <v>-80988000</v>
      </c>
      <c r="AU44" s="35">
        <f t="shared" si="147"/>
        <v>-27621000</v>
      </c>
      <c r="AV44" s="35">
        <f t="shared" si="147"/>
        <v>0</v>
      </c>
      <c r="AW44" s="35">
        <f t="shared" si="26"/>
        <v>-108609000</v>
      </c>
    </row>
    <row r="45" spans="1:49" ht="15" customHeight="1">
      <c r="A45" s="62"/>
      <c r="B45" s="59">
        <v>0</v>
      </c>
      <c r="C45" s="59"/>
      <c r="D45" s="59"/>
      <c r="E45" s="65">
        <f t="shared" si="7"/>
        <v>0</v>
      </c>
      <c r="F45" s="65">
        <f t="shared" si="8"/>
        <v>0</v>
      </c>
      <c r="G45" s="65">
        <f t="shared" si="9"/>
        <v>0</v>
      </c>
      <c r="H45" s="65">
        <f t="shared" si="10"/>
        <v>0</v>
      </c>
      <c r="I45" s="65">
        <f t="shared" si="11"/>
        <v>0</v>
      </c>
      <c r="J45" s="59">
        <v>0</v>
      </c>
      <c r="K45" s="59"/>
      <c r="L45" s="59"/>
      <c r="M45" s="35">
        <f>+L45+K45+J45</f>
        <v>0</v>
      </c>
      <c r="N45" s="59"/>
      <c r="O45" s="59"/>
      <c r="P45" s="59"/>
      <c r="Q45" s="35">
        <f t="shared" si="12"/>
        <v>0</v>
      </c>
      <c r="R45" s="59"/>
      <c r="S45" s="59"/>
      <c r="T45" s="59"/>
      <c r="U45" s="35">
        <f t="shared" si="13"/>
        <v>0</v>
      </c>
      <c r="V45" s="59"/>
      <c r="W45" s="59"/>
      <c r="X45" s="59"/>
      <c r="Y45" s="35">
        <f t="shared" si="14"/>
        <v>0</v>
      </c>
      <c r="Z45" s="59"/>
      <c r="AA45" s="59"/>
      <c r="AB45" s="59"/>
      <c r="AC45" s="65">
        <f t="shared" si="15"/>
        <v>0</v>
      </c>
      <c r="AD45" s="35">
        <f t="shared" si="27"/>
        <v>0</v>
      </c>
      <c r="AE45" s="35">
        <f t="shared" si="28"/>
        <v>0</v>
      </c>
      <c r="AF45" s="35">
        <f t="shared" si="29"/>
        <v>0</v>
      </c>
      <c r="AG45" s="35">
        <f t="shared" si="19"/>
        <v>0</v>
      </c>
      <c r="AH45" s="35">
        <f t="shared" si="145"/>
        <v>0</v>
      </c>
      <c r="AI45" s="35">
        <f t="shared" si="145"/>
        <v>0</v>
      </c>
      <c r="AJ45" s="35">
        <f t="shared" si="145"/>
        <v>0</v>
      </c>
      <c r="AK45" s="35">
        <f t="shared" si="21"/>
        <v>0</v>
      </c>
      <c r="AL45" s="69" t="str">
        <f t="shared" si="106"/>
        <v xml:space="preserve"> </v>
      </c>
      <c r="AM45" s="69" t="str">
        <f t="shared" si="106"/>
        <v xml:space="preserve"> </v>
      </c>
      <c r="AN45" s="69" t="str">
        <f t="shared" si="106"/>
        <v xml:space="preserve"> </v>
      </c>
      <c r="AO45" s="69" t="str">
        <f t="shared" si="106"/>
        <v xml:space="preserve"> </v>
      </c>
      <c r="AP45" s="35">
        <f t="shared" si="146"/>
        <v>0</v>
      </c>
      <c r="AQ45" s="35">
        <f t="shared" si="146"/>
        <v>0</v>
      </c>
      <c r="AR45" s="35">
        <f t="shared" si="146"/>
        <v>0</v>
      </c>
      <c r="AS45" s="35">
        <f t="shared" si="24"/>
        <v>0</v>
      </c>
      <c r="AT45" s="35">
        <f t="shared" si="147"/>
        <v>0</v>
      </c>
      <c r="AU45" s="35">
        <f t="shared" si="147"/>
        <v>0</v>
      </c>
      <c r="AV45" s="35">
        <f t="shared" si="147"/>
        <v>0</v>
      </c>
      <c r="AW45" s="35">
        <f t="shared" si="26"/>
        <v>0</v>
      </c>
    </row>
    <row r="46" spans="1:49" ht="15" customHeight="1">
      <c r="A46" s="64" t="s">
        <v>149</v>
      </c>
      <c r="B46" s="65">
        <f>SUM(B47:B49)</f>
        <v>80198</v>
      </c>
      <c r="C46" s="65">
        <f t="shared" ref="C46" si="262">SUM(C47:C49)</f>
        <v>52441</v>
      </c>
      <c r="D46" s="65">
        <f t="shared" ref="D46" si="263">SUM(D47:D49)</f>
        <v>0</v>
      </c>
      <c r="E46" s="65">
        <f>SUM(B46:D46)</f>
        <v>132639</v>
      </c>
      <c r="F46" s="65">
        <f>+B46*1000</f>
        <v>80198000</v>
      </c>
      <c r="G46" s="65">
        <f t="shared" si="9"/>
        <v>52441000</v>
      </c>
      <c r="H46" s="65">
        <f t="shared" si="10"/>
        <v>0</v>
      </c>
      <c r="I46" s="65">
        <f>SUM(F46:H46)</f>
        <v>132639000</v>
      </c>
      <c r="J46" s="65">
        <f t="shared" ref="J46" si="264">SUM(J47:J49)</f>
        <v>80198</v>
      </c>
      <c r="K46" s="65">
        <f t="shared" ref="K46" si="265">SUM(K47:K49)</f>
        <v>52441</v>
      </c>
      <c r="L46" s="65">
        <f t="shared" ref="L46" si="266">SUM(L47:L49)</f>
        <v>0</v>
      </c>
      <c r="M46" s="65">
        <f t="shared" ref="M46" si="267">SUM(M47:M49)</f>
        <v>132639</v>
      </c>
      <c r="N46" s="65">
        <f t="shared" ref="N46" si="268">SUM(N47:N49)</f>
        <v>122407296</v>
      </c>
      <c r="O46" s="65">
        <f t="shared" ref="O46" si="269">SUM(O47:O49)</f>
        <v>56097318</v>
      </c>
      <c r="P46" s="65">
        <f t="shared" ref="P46" si="270">SUM(P47:P49)</f>
        <v>0</v>
      </c>
      <c r="Q46" s="65">
        <f t="shared" ref="Q46" si="271">SUM(Q47:Q49)</f>
        <v>178504614</v>
      </c>
      <c r="R46" s="65">
        <f t="shared" ref="R46" si="272">SUM(R47:R49)</f>
        <v>2881000</v>
      </c>
      <c r="S46" s="65">
        <f t="shared" ref="S46" si="273">SUM(S47:S49)</f>
        <v>0</v>
      </c>
      <c r="T46" s="65">
        <f t="shared" ref="T46" si="274">SUM(T47:T49)</f>
        <v>0</v>
      </c>
      <c r="U46" s="65">
        <f t="shared" ref="U46" si="275">SUM(U47:U49)</f>
        <v>2881000</v>
      </c>
      <c r="V46" s="65">
        <f t="shared" ref="V46" si="276">SUM(V47:V49)</f>
        <v>122407295.99999999</v>
      </c>
      <c r="W46" s="65">
        <f t="shared" ref="W46" si="277">SUM(W47:W49)</f>
        <v>51132048.759999998</v>
      </c>
      <c r="X46" s="65">
        <f t="shared" ref="X46" si="278">SUM(X47:X49)</f>
        <v>0</v>
      </c>
      <c r="Y46" s="65">
        <f t="shared" ref="Y46" si="279">SUM(Y47:Y49)</f>
        <v>173539344.75999999</v>
      </c>
      <c r="Z46" s="65">
        <f t="shared" ref="Z46" si="280">SUM(Z47:Z49)</f>
        <v>2881000</v>
      </c>
      <c r="AA46" s="65">
        <f t="shared" ref="AA46" si="281">SUM(AA47:AA49)</f>
        <v>0</v>
      </c>
      <c r="AB46" s="65">
        <f t="shared" ref="AB46" si="282">SUM(AB47:AB49)</f>
        <v>0</v>
      </c>
      <c r="AC46" s="65">
        <f t="shared" si="15"/>
        <v>2881000</v>
      </c>
      <c r="AD46" s="35">
        <f t="shared" si="27"/>
        <v>125288295.99999999</v>
      </c>
      <c r="AE46" s="35">
        <f t="shared" si="28"/>
        <v>51132048.759999998</v>
      </c>
      <c r="AF46" s="35">
        <f t="shared" si="29"/>
        <v>0</v>
      </c>
      <c r="AG46" s="65">
        <f t="shared" ref="AG46" si="283">SUM(AG47:AG49)</f>
        <v>176420344.75999999</v>
      </c>
      <c r="AH46" s="65">
        <f t="shared" ref="AH46" si="284">SUM(AH47:AH49)</f>
        <v>0</v>
      </c>
      <c r="AI46" s="65">
        <f t="shared" ref="AI46" si="285">SUM(AI47:AI49)</f>
        <v>4965269.2400000021</v>
      </c>
      <c r="AJ46" s="65">
        <f t="shared" ref="AJ46" si="286">SUM(AJ47:AJ49)</f>
        <v>0</v>
      </c>
      <c r="AK46" s="65">
        <f t="shared" ref="AK46" si="287">SUM(AK47:AK49)</f>
        <v>4965269.2400000021</v>
      </c>
      <c r="AL46" s="70">
        <f t="shared" ref="AL46" si="288">SUM(AL47:AL49)</f>
        <v>0.99999999999999989</v>
      </c>
      <c r="AM46" s="70">
        <f t="shared" ref="AM46" si="289">SUM(AM47:AM49)</f>
        <v>0.91148829539408638</v>
      </c>
      <c r="AN46" s="70">
        <f t="shared" ref="AN46" si="290">SUM(AN47:AN49)</f>
        <v>0</v>
      </c>
      <c r="AO46" s="70">
        <f t="shared" ref="AO46" si="291">SUM(AO47:AO49)</f>
        <v>0.97218408460859163</v>
      </c>
      <c r="AP46" s="65">
        <f t="shared" ref="AP46" si="292">SUM(AP47:AP49)</f>
        <v>125288296</v>
      </c>
      <c r="AQ46" s="65">
        <f t="shared" ref="AQ46" si="293">SUM(AQ47:AQ49)</f>
        <v>56097318</v>
      </c>
      <c r="AR46" s="65">
        <f t="shared" ref="AR46" si="294">SUM(AR47:AR49)</f>
        <v>0</v>
      </c>
      <c r="AS46" s="65">
        <f t="shared" ref="AS46" si="295">SUM(AS47:AS49)</f>
        <v>181385614</v>
      </c>
      <c r="AT46" s="65">
        <f t="shared" ref="AT46" si="296">SUM(AT47:AT49)</f>
        <v>-42209296</v>
      </c>
      <c r="AU46" s="65">
        <f t="shared" ref="AU46" si="297">SUM(AU47:AU49)</f>
        <v>-3656318</v>
      </c>
      <c r="AV46" s="65">
        <f t="shared" ref="AV46" si="298">SUM(AV47:AV49)</f>
        <v>0</v>
      </c>
      <c r="AW46" s="65">
        <f t="shared" ref="AW46" si="299">SUM(AW47:AW49)</f>
        <v>-45865614</v>
      </c>
    </row>
    <row r="47" spans="1:49" ht="15" customHeight="1">
      <c r="A47" s="66" t="s">
        <v>116</v>
      </c>
      <c r="B47" s="59">
        <v>27644</v>
      </c>
      <c r="C47" s="59">
        <v>13513</v>
      </c>
      <c r="D47" s="59"/>
      <c r="E47" s="65">
        <f t="shared" si="7"/>
        <v>41157</v>
      </c>
      <c r="F47" s="65">
        <f t="shared" si="8"/>
        <v>27644000</v>
      </c>
      <c r="G47" s="65">
        <f t="shared" si="9"/>
        <v>13513000</v>
      </c>
      <c r="H47" s="65">
        <f t="shared" si="10"/>
        <v>0</v>
      </c>
      <c r="I47" s="65">
        <f t="shared" si="11"/>
        <v>41157000</v>
      </c>
      <c r="J47" s="59">
        <v>27644</v>
      </c>
      <c r="K47" s="59">
        <v>13513</v>
      </c>
      <c r="L47" s="59"/>
      <c r="M47" s="35">
        <f>+L47+K47+J47</f>
        <v>41157</v>
      </c>
      <c r="N47" s="59">
        <f>+'CY-CHD''S (ALL FUNDS)'!F412</f>
        <v>122407296</v>
      </c>
      <c r="O47" s="59">
        <f>+'CY-CHD''S (ALL FUNDS)'!G412</f>
        <v>56097318</v>
      </c>
      <c r="P47" s="59">
        <f>+'CY-CHD''S (ALL FUNDS)'!H412</f>
        <v>0</v>
      </c>
      <c r="Q47" s="35">
        <f t="shared" si="12"/>
        <v>178504614</v>
      </c>
      <c r="R47" s="59"/>
      <c r="S47" s="59"/>
      <c r="T47" s="59"/>
      <c r="U47" s="35">
        <f t="shared" si="13"/>
        <v>0</v>
      </c>
      <c r="V47" s="59">
        <f>+'CY-CHD''S (ALL FUNDS)'!J412</f>
        <v>122407295.99999999</v>
      </c>
      <c r="W47" s="59">
        <f>+'CY-CHD''S (ALL FUNDS)'!K412</f>
        <v>51132048.759999998</v>
      </c>
      <c r="X47" s="59">
        <f>+'CY-CHD''S (ALL FUNDS)'!L412</f>
        <v>0</v>
      </c>
      <c r="Y47" s="35">
        <f t="shared" si="14"/>
        <v>173539344.75999999</v>
      </c>
      <c r="Z47" s="59"/>
      <c r="AA47" s="59"/>
      <c r="AB47" s="59"/>
      <c r="AC47" s="65">
        <f t="shared" si="15"/>
        <v>0</v>
      </c>
      <c r="AD47" s="35">
        <f t="shared" si="27"/>
        <v>122407295.99999999</v>
      </c>
      <c r="AE47" s="35">
        <f t="shared" si="28"/>
        <v>51132048.759999998</v>
      </c>
      <c r="AF47" s="35">
        <f t="shared" si="29"/>
        <v>0</v>
      </c>
      <c r="AG47" s="35">
        <f t="shared" si="19"/>
        <v>173539344.75999999</v>
      </c>
      <c r="AH47" s="35">
        <f t="shared" si="145"/>
        <v>0</v>
      </c>
      <c r="AI47" s="35">
        <f t="shared" si="145"/>
        <v>4965269.2400000021</v>
      </c>
      <c r="AJ47" s="35">
        <f t="shared" si="145"/>
        <v>0</v>
      </c>
      <c r="AK47" s="35">
        <f t="shared" si="21"/>
        <v>4965269.2400000021</v>
      </c>
      <c r="AL47" s="69">
        <f t="shared" si="106"/>
        <v>0.99999999999999989</v>
      </c>
      <c r="AM47" s="69">
        <f t="shared" si="106"/>
        <v>0.91148829539408638</v>
      </c>
      <c r="AN47" s="69" t="str">
        <f t="shared" si="106"/>
        <v xml:space="preserve"> </v>
      </c>
      <c r="AO47" s="69">
        <f t="shared" si="106"/>
        <v>0.97218408460859163</v>
      </c>
      <c r="AP47" s="35">
        <f t="shared" si="146"/>
        <v>122407296</v>
      </c>
      <c r="AQ47" s="35">
        <f t="shared" si="146"/>
        <v>56097318</v>
      </c>
      <c r="AR47" s="35">
        <f t="shared" si="146"/>
        <v>0</v>
      </c>
      <c r="AS47" s="35">
        <f t="shared" si="24"/>
        <v>178504614</v>
      </c>
      <c r="AT47" s="35">
        <f t="shared" si="147"/>
        <v>-94763296</v>
      </c>
      <c r="AU47" s="35">
        <f t="shared" si="147"/>
        <v>-42584318</v>
      </c>
      <c r="AV47" s="35">
        <f t="shared" si="147"/>
        <v>0</v>
      </c>
      <c r="AW47" s="35">
        <f t="shared" si="26"/>
        <v>-137347614</v>
      </c>
    </row>
    <row r="48" spans="1:49" ht="15" customHeight="1">
      <c r="A48" s="67" t="s">
        <v>117</v>
      </c>
      <c r="B48" s="59">
        <v>1981</v>
      </c>
      <c r="C48" s="59">
        <v>7040</v>
      </c>
      <c r="D48" s="59"/>
      <c r="E48" s="65">
        <f t="shared" si="7"/>
        <v>9021</v>
      </c>
      <c r="F48" s="65">
        <f t="shared" si="8"/>
        <v>1981000</v>
      </c>
      <c r="G48" s="65">
        <f t="shared" si="9"/>
        <v>7040000</v>
      </c>
      <c r="H48" s="65">
        <f t="shared" si="10"/>
        <v>0</v>
      </c>
      <c r="I48" s="65">
        <f t="shared" si="11"/>
        <v>9021000</v>
      </c>
      <c r="J48" s="59">
        <v>1981</v>
      </c>
      <c r="K48" s="59">
        <v>7040</v>
      </c>
      <c r="L48" s="59"/>
      <c r="M48" s="35">
        <f>+L48+K48+J48</f>
        <v>9021</v>
      </c>
      <c r="N48" s="59">
        <f>+'CY-CHD''S (ALL FUNDS)'!F413</f>
        <v>0</v>
      </c>
      <c r="O48" s="59">
        <f>+'CY-CHD''S (ALL FUNDS)'!G413</f>
        <v>0</v>
      </c>
      <c r="P48" s="59">
        <f>+'CY-CHD''S (ALL FUNDS)'!H413</f>
        <v>0</v>
      </c>
      <c r="Q48" s="35">
        <f t="shared" si="12"/>
        <v>0</v>
      </c>
      <c r="R48" s="59"/>
      <c r="S48" s="59"/>
      <c r="T48" s="59"/>
      <c r="U48" s="35">
        <f t="shared" si="13"/>
        <v>0</v>
      </c>
      <c r="V48" s="59">
        <f>+'CY-CHD''S (ALL FUNDS)'!J413</f>
        <v>0</v>
      </c>
      <c r="W48" s="59">
        <f>+'CY-CHD''S (ALL FUNDS)'!K413</f>
        <v>0</v>
      </c>
      <c r="X48" s="59">
        <f>+'CY-CHD''S (ALL FUNDS)'!L413</f>
        <v>0</v>
      </c>
      <c r="Y48" s="35">
        <f t="shared" si="14"/>
        <v>0</v>
      </c>
      <c r="Z48" s="59"/>
      <c r="AA48" s="59"/>
      <c r="AB48" s="59"/>
      <c r="AC48" s="65">
        <f t="shared" si="15"/>
        <v>0</v>
      </c>
      <c r="AD48" s="35">
        <f t="shared" si="27"/>
        <v>0</v>
      </c>
      <c r="AE48" s="35">
        <f t="shared" si="28"/>
        <v>0</v>
      </c>
      <c r="AF48" s="35">
        <f t="shared" si="29"/>
        <v>0</v>
      </c>
      <c r="AG48" s="35">
        <f t="shared" si="19"/>
        <v>0</v>
      </c>
      <c r="AH48" s="35">
        <f t="shared" si="145"/>
        <v>0</v>
      </c>
      <c r="AI48" s="35">
        <f t="shared" si="145"/>
        <v>0</v>
      </c>
      <c r="AJ48" s="35">
        <f t="shared" si="145"/>
        <v>0</v>
      </c>
      <c r="AK48" s="35">
        <f t="shared" si="21"/>
        <v>0</v>
      </c>
      <c r="AL48" s="69" t="str">
        <f t="shared" si="106"/>
        <v xml:space="preserve"> </v>
      </c>
      <c r="AM48" s="69" t="str">
        <f t="shared" si="106"/>
        <v xml:space="preserve"> </v>
      </c>
      <c r="AN48" s="69" t="str">
        <f t="shared" si="106"/>
        <v xml:space="preserve"> </v>
      </c>
      <c r="AO48" s="69" t="str">
        <f t="shared" si="106"/>
        <v xml:space="preserve"> </v>
      </c>
      <c r="AP48" s="35">
        <f t="shared" si="146"/>
        <v>0</v>
      </c>
      <c r="AQ48" s="35">
        <f t="shared" si="146"/>
        <v>0</v>
      </c>
      <c r="AR48" s="35">
        <f t="shared" si="146"/>
        <v>0</v>
      </c>
      <c r="AS48" s="35">
        <f t="shared" si="24"/>
        <v>0</v>
      </c>
      <c r="AT48" s="35">
        <f t="shared" si="147"/>
        <v>1981000</v>
      </c>
      <c r="AU48" s="35">
        <f t="shared" si="147"/>
        <v>7040000</v>
      </c>
      <c r="AV48" s="35">
        <f t="shared" si="147"/>
        <v>0</v>
      </c>
      <c r="AW48" s="35">
        <f t="shared" si="26"/>
        <v>9021000</v>
      </c>
    </row>
    <row r="49" spans="1:49" ht="15" customHeight="1">
      <c r="A49" s="66" t="s">
        <v>568</v>
      </c>
      <c r="B49" s="63">
        <v>50573</v>
      </c>
      <c r="C49" s="59">
        <v>31888</v>
      </c>
      <c r="D49" s="59"/>
      <c r="E49" s="65">
        <f t="shared" si="7"/>
        <v>82461</v>
      </c>
      <c r="F49" s="65">
        <f t="shared" si="8"/>
        <v>50573000</v>
      </c>
      <c r="G49" s="65">
        <f t="shared" si="9"/>
        <v>31888000</v>
      </c>
      <c r="H49" s="65">
        <f t="shared" si="10"/>
        <v>0</v>
      </c>
      <c r="I49" s="65">
        <f t="shared" si="11"/>
        <v>82461000</v>
      </c>
      <c r="J49" s="63">
        <v>50573</v>
      </c>
      <c r="K49" s="59">
        <v>31888</v>
      </c>
      <c r="L49" s="59"/>
      <c r="M49" s="35">
        <f>+L49+K49+J49</f>
        <v>82461</v>
      </c>
      <c r="N49" s="59">
        <f>+'CY-CHD''S (ALL FUNDS)'!F414</f>
        <v>0</v>
      </c>
      <c r="O49" s="59">
        <f>+'CY-CHD''S (ALL FUNDS)'!G414</f>
        <v>0</v>
      </c>
      <c r="P49" s="59">
        <f>+'CY-CHD''S (ALL FUNDS)'!H414</f>
        <v>0</v>
      </c>
      <c r="Q49" s="35">
        <f t="shared" si="12"/>
        <v>0</v>
      </c>
      <c r="R49" s="59">
        <f>+'CY-CHD''S (ALL FUNDS)'!F422</f>
        <v>2881000</v>
      </c>
      <c r="S49" s="59">
        <f>+'CY-CHD''S (ALL FUNDS)'!G422</f>
        <v>0</v>
      </c>
      <c r="T49" s="59">
        <f>+'CY-CHD''S (ALL FUNDS)'!H422</f>
        <v>0</v>
      </c>
      <c r="U49" s="35">
        <f t="shared" si="13"/>
        <v>2881000</v>
      </c>
      <c r="V49" s="59">
        <f>+'CY-CHD''S (ALL FUNDS)'!J414</f>
        <v>0</v>
      </c>
      <c r="W49" s="59">
        <f>+'CY-CHD''S (ALL FUNDS)'!K414</f>
        <v>0</v>
      </c>
      <c r="X49" s="59">
        <f>+'CY-CHD''S (ALL FUNDS)'!L414</f>
        <v>0</v>
      </c>
      <c r="Y49" s="35">
        <f t="shared" si="14"/>
        <v>0</v>
      </c>
      <c r="Z49" s="59">
        <f>+'CY-CHD''S (ALL FUNDS)'!J422</f>
        <v>2881000</v>
      </c>
      <c r="AA49" s="59">
        <f>+'CY-CHD''S (ALL FUNDS)'!K422</f>
        <v>0</v>
      </c>
      <c r="AB49" s="59">
        <f>+'CY-CHD''S (ALL FUNDS)'!L422</f>
        <v>0</v>
      </c>
      <c r="AC49" s="65">
        <f t="shared" si="15"/>
        <v>2881000</v>
      </c>
      <c r="AD49" s="35">
        <f t="shared" si="27"/>
        <v>2881000</v>
      </c>
      <c r="AE49" s="35">
        <f t="shared" si="28"/>
        <v>0</v>
      </c>
      <c r="AF49" s="35">
        <f t="shared" si="29"/>
        <v>0</v>
      </c>
      <c r="AG49" s="35">
        <f t="shared" si="19"/>
        <v>2881000</v>
      </c>
      <c r="AH49" s="35">
        <f t="shared" si="145"/>
        <v>0</v>
      </c>
      <c r="AI49" s="35">
        <f t="shared" si="145"/>
        <v>0</v>
      </c>
      <c r="AJ49" s="35">
        <f t="shared" si="145"/>
        <v>0</v>
      </c>
      <c r="AK49" s="35">
        <f t="shared" si="21"/>
        <v>0</v>
      </c>
      <c r="AL49" s="69">
        <f t="shared" si="106"/>
        <v>0</v>
      </c>
      <c r="AM49" s="69" t="str">
        <f t="shared" si="106"/>
        <v xml:space="preserve"> </v>
      </c>
      <c r="AN49" s="69" t="str">
        <f t="shared" si="106"/>
        <v xml:space="preserve"> </v>
      </c>
      <c r="AO49" s="69">
        <f t="shared" si="106"/>
        <v>0</v>
      </c>
      <c r="AP49" s="35">
        <f t="shared" si="146"/>
        <v>2881000</v>
      </c>
      <c r="AQ49" s="35">
        <f t="shared" si="146"/>
        <v>0</v>
      </c>
      <c r="AR49" s="35">
        <f t="shared" si="146"/>
        <v>0</v>
      </c>
      <c r="AS49" s="35">
        <f t="shared" si="24"/>
        <v>2881000</v>
      </c>
      <c r="AT49" s="35">
        <f t="shared" si="147"/>
        <v>50573000</v>
      </c>
      <c r="AU49" s="35">
        <f t="shared" si="147"/>
        <v>31888000</v>
      </c>
      <c r="AV49" s="35">
        <f t="shared" si="147"/>
        <v>0</v>
      </c>
      <c r="AW49" s="35">
        <f t="shared" si="26"/>
        <v>82461000</v>
      </c>
    </row>
    <row r="50" spans="1:49" ht="15" customHeight="1">
      <c r="A50" s="62"/>
      <c r="B50" s="59">
        <v>0</v>
      </c>
      <c r="C50" s="59"/>
      <c r="D50" s="59"/>
      <c r="E50" s="65">
        <f t="shared" si="7"/>
        <v>0</v>
      </c>
      <c r="F50" s="65">
        <f t="shared" si="8"/>
        <v>0</v>
      </c>
      <c r="G50" s="65">
        <f t="shared" si="9"/>
        <v>0</v>
      </c>
      <c r="H50" s="65">
        <f t="shared" si="10"/>
        <v>0</v>
      </c>
      <c r="I50" s="65">
        <f t="shared" si="11"/>
        <v>0</v>
      </c>
      <c r="J50" s="59">
        <v>0</v>
      </c>
      <c r="K50" s="59"/>
      <c r="L50" s="59"/>
      <c r="M50" s="35">
        <f>+L50+K50+J50</f>
        <v>0</v>
      </c>
      <c r="N50" s="59"/>
      <c r="O50" s="59"/>
      <c r="P50" s="59"/>
      <c r="Q50" s="35">
        <f t="shared" si="12"/>
        <v>0</v>
      </c>
      <c r="R50" s="59"/>
      <c r="S50" s="59"/>
      <c r="T50" s="59"/>
      <c r="U50" s="35">
        <f t="shared" si="13"/>
        <v>0</v>
      </c>
      <c r="V50" s="59"/>
      <c r="W50" s="59"/>
      <c r="X50" s="59"/>
      <c r="Y50" s="35">
        <f t="shared" si="14"/>
        <v>0</v>
      </c>
      <c r="Z50" s="59"/>
      <c r="AA50" s="59"/>
      <c r="AB50" s="59"/>
      <c r="AC50" s="65">
        <f t="shared" si="15"/>
        <v>0</v>
      </c>
      <c r="AD50" s="35">
        <f t="shared" si="27"/>
        <v>0</v>
      </c>
      <c r="AE50" s="35">
        <f t="shared" si="28"/>
        <v>0</v>
      </c>
      <c r="AF50" s="35">
        <f t="shared" si="29"/>
        <v>0</v>
      </c>
      <c r="AG50" s="35">
        <f t="shared" si="19"/>
        <v>0</v>
      </c>
      <c r="AH50" s="35">
        <f t="shared" si="145"/>
        <v>0</v>
      </c>
      <c r="AI50" s="35">
        <f t="shared" si="145"/>
        <v>0</v>
      </c>
      <c r="AJ50" s="35">
        <f t="shared" si="145"/>
        <v>0</v>
      </c>
      <c r="AK50" s="35">
        <f t="shared" si="21"/>
        <v>0</v>
      </c>
      <c r="AL50" s="69" t="str">
        <f t="shared" si="106"/>
        <v xml:space="preserve"> </v>
      </c>
      <c r="AM50" s="69" t="str">
        <f t="shared" si="106"/>
        <v xml:space="preserve"> </v>
      </c>
      <c r="AN50" s="69" t="str">
        <f t="shared" si="106"/>
        <v xml:space="preserve"> </v>
      </c>
      <c r="AO50" s="69" t="str">
        <f t="shared" si="106"/>
        <v xml:space="preserve"> </v>
      </c>
      <c r="AP50" s="35">
        <f t="shared" si="146"/>
        <v>0</v>
      </c>
      <c r="AQ50" s="35">
        <f t="shared" si="146"/>
        <v>0</v>
      </c>
      <c r="AR50" s="35">
        <f t="shared" si="146"/>
        <v>0</v>
      </c>
      <c r="AS50" s="35">
        <f t="shared" si="24"/>
        <v>0</v>
      </c>
      <c r="AT50" s="35">
        <f t="shared" si="147"/>
        <v>0</v>
      </c>
      <c r="AU50" s="35">
        <f t="shared" si="147"/>
        <v>0</v>
      </c>
      <c r="AV50" s="35">
        <f t="shared" si="147"/>
        <v>0</v>
      </c>
      <c r="AW50" s="35">
        <f t="shared" si="26"/>
        <v>0</v>
      </c>
    </row>
    <row r="51" spans="1:49" ht="15" customHeight="1">
      <c r="A51" s="64" t="s">
        <v>153</v>
      </c>
      <c r="B51" s="65">
        <f>SUM(B52:B54)</f>
        <v>71503</v>
      </c>
      <c r="C51" s="65">
        <f t="shared" ref="C51" si="300">SUM(C52:C54)</f>
        <v>56564</v>
      </c>
      <c r="D51" s="65">
        <f t="shared" ref="D51" si="301">SUM(D52:D54)</f>
        <v>0</v>
      </c>
      <c r="E51" s="65">
        <f>SUM(B51:D51)</f>
        <v>128067</v>
      </c>
      <c r="F51" s="65">
        <f>+B51*1000</f>
        <v>71503000</v>
      </c>
      <c r="G51" s="65">
        <f t="shared" si="9"/>
        <v>56564000</v>
      </c>
      <c r="H51" s="65">
        <f t="shared" si="10"/>
        <v>0</v>
      </c>
      <c r="I51" s="65">
        <f>SUM(F51:H51)</f>
        <v>128067000</v>
      </c>
      <c r="J51" s="65">
        <f t="shared" ref="J51" si="302">SUM(J52:J54)</f>
        <v>71503</v>
      </c>
      <c r="K51" s="65">
        <f t="shared" ref="K51" si="303">SUM(K52:K54)</f>
        <v>56564</v>
      </c>
      <c r="L51" s="65">
        <f t="shared" ref="L51" si="304">SUM(L52:L54)</f>
        <v>0</v>
      </c>
      <c r="M51" s="65">
        <f t="shared" ref="M51" si="305">SUM(M52:M54)</f>
        <v>128067</v>
      </c>
      <c r="N51" s="65">
        <f t="shared" ref="N51" si="306">SUM(N52:N54)</f>
        <v>18108000</v>
      </c>
      <c r="O51" s="65">
        <f t="shared" ref="O51" si="307">SUM(O52:O54)</f>
        <v>0</v>
      </c>
      <c r="P51" s="65">
        <f t="shared" ref="P51" si="308">SUM(P52:P54)</f>
        <v>0</v>
      </c>
      <c r="Q51" s="65">
        <f t="shared" ref="Q51" si="309">SUM(Q52:Q54)</f>
        <v>18108000</v>
      </c>
      <c r="R51" s="65">
        <f t="shared" ref="R51" si="310">SUM(R52:R54)</f>
        <v>0</v>
      </c>
      <c r="S51" s="65">
        <f t="shared" ref="S51" si="311">SUM(S52:S54)</f>
        <v>0</v>
      </c>
      <c r="T51" s="65">
        <f t="shared" ref="T51" si="312">SUM(T52:T54)</f>
        <v>0</v>
      </c>
      <c r="U51" s="65">
        <f t="shared" ref="U51" si="313">SUM(U52:U54)</f>
        <v>0</v>
      </c>
      <c r="V51" s="65">
        <f t="shared" ref="V51" si="314">SUM(V52:V54)</f>
        <v>12588999.359999999</v>
      </c>
      <c r="W51" s="65">
        <f t="shared" ref="W51" si="315">SUM(W52:W54)</f>
        <v>0</v>
      </c>
      <c r="X51" s="65">
        <f t="shared" ref="X51" si="316">SUM(X52:X54)</f>
        <v>0</v>
      </c>
      <c r="Y51" s="65">
        <f t="shared" ref="Y51" si="317">SUM(Y52:Y54)</f>
        <v>12588999.359999999</v>
      </c>
      <c r="Z51" s="65">
        <f t="shared" ref="Z51" si="318">SUM(Z52:Z54)</f>
        <v>0</v>
      </c>
      <c r="AA51" s="65">
        <f t="shared" ref="AA51" si="319">SUM(AA52:AA54)</f>
        <v>0</v>
      </c>
      <c r="AB51" s="65">
        <f t="shared" ref="AB51" si="320">SUM(AB52:AB54)</f>
        <v>0</v>
      </c>
      <c r="AC51" s="65">
        <f t="shared" si="15"/>
        <v>0</v>
      </c>
      <c r="AD51" s="35">
        <f t="shared" si="27"/>
        <v>12588999.359999999</v>
      </c>
      <c r="AE51" s="35">
        <f t="shared" si="28"/>
        <v>0</v>
      </c>
      <c r="AF51" s="35">
        <f t="shared" si="29"/>
        <v>0</v>
      </c>
      <c r="AG51" s="65">
        <f t="shared" ref="AG51" si="321">SUM(AG52:AG54)</f>
        <v>12588999.359999999</v>
      </c>
      <c r="AH51" s="65">
        <f t="shared" ref="AH51" si="322">SUM(AH52:AH54)</f>
        <v>5519000.6400000006</v>
      </c>
      <c r="AI51" s="65">
        <f t="shared" ref="AI51" si="323">SUM(AI52:AI54)</f>
        <v>0</v>
      </c>
      <c r="AJ51" s="65">
        <f t="shared" ref="AJ51" si="324">SUM(AJ52:AJ54)</f>
        <v>0</v>
      </c>
      <c r="AK51" s="65">
        <f t="shared" ref="AK51" si="325">SUM(AK52:AK54)</f>
        <v>5519000.6400000006</v>
      </c>
      <c r="AL51" s="70">
        <f t="shared" ref="AL51" si="326">SUM(AL52:AL54)</f>
        <v>1.3904350960901259</v>
      </c>
      <c r="AM51" s="70">
        <f t="shared" ref="AM51" si="327">SUM(AM52:AM54)</f>
        <v>0</v>
      </c>
      <c r="AN51" s="70">
        <f t="shared" ref="AN51" si="328">SUM(AN52:AN54)</f>
        <v>0</v>
      </c>
      <c r="AO51" s="70">
        <f t="shared" ref="AO51" si="329">SUM(AO52:AO54)</f>
        <v>1.3904350960901259</v>
      </c>
      <c r="AP51" s="65">
        <f t="shared" ref="AP51" si="330">SUM(AP52:AP54)</f>
        <v>18108000</v>
      </c>
      <c r="AQ51" s="65">
        <f t="shared" ref="AQ51" si="331">SUM(AQ52:AQ54)</f>
        <v>0</v>
      </c>
      <c r="AR51" s="65">
        <f t="shared" ref="AR51" si="332">SUM(AR52:AR54)</f>
        <v>0</v>
      </c>
      <c r="AS51" s="65">
        <f t="shared" ref="AS51" si="333">SUM(AS52:AS54)</f>
        <v>18108000</v>
      </c>
      <c r="AT51" s="65">
        <f t="shared" ref="AT51" si="334">SUM(AT52:AT54)</f>
        <v>53395000</v>
      </c>
      <c r="AU51" s="65">
        <f t="shared" ref="AU51" si="335">SUM(AU52:AU54)</f>
        <v>56564000</v>
      </c>
      <c r="AV51" s="65">
        <f t="shared" ref="AV51" si="336">SUM(AV52:AV54)</f>
        <v>0</v>
      </c>
      <c r="AW51" s="65">
        <f t="shared" ref="AW51" si="337">SUM(AW52:AW54)</f>
        <v>109959000</v>
      </c>
    </row>
    <row r="52" spans="1:49" ht="15" customHeight="1">
      <c r="A52" s="66" t="s">
        <v>116</v>
      </c>
      <c r="B52" s="59">
        <v>23440</v>
      </c>
      <c r="C52" s="59">
        <v>17456</v>
      </c>
      <c r="D52" s="59"/>
      <c r="E52" s="65">
        <f t="shared" si="7"/>
        <v>40896</v>
      </c>
      <c r="F52" s="65">
        <f t="shared" si="8"/>
        <v>23440000</v>
      </c>
      <c r="G52" s="65">
        <f t="shared" si="9"/>
        <v>17456000</v>
      </c>
      <c r="H52" s="65">
        <f t="shared" si="10"/>
        <v>0</v>
      </c>
      <c r="I52" s="65">
        <f t="shared" si="11"/>
        <v>40896000</v>
      </c>
      <c r="J52" s="59">
        <v>23440</v>
      </c>
      <c r="K52" s="59">
        <v>17456</v>
      </c>
      <c r="L52" s="59"/>
      <c r="M52" s="35">
        <f>+L52+K52+J52</f>
        <v>40896</v>
      </c>
      <c r="N52" s="59">
        <f>+'CY-CHD''S (ALL FUNDS)'!F466</f>
        <v>0</v>
      </c>
      <c r="O52" s="59">
        <f>+'CY-CHD''S (ALL FUNDS)'!G466</f>
        <v>0</v>
      </c>
      <c r="P52" s="59">
        <f>+'CY-CHD''S (ALL FUNDS)'!H466</f>
        <v>0</v>
      </c>
      <c r="Q52" s="35">
        <f t="shared" si="12"/>
        <v>0</v>
      </c>
      <c r="R52" s="59"/>
      <c r="S52" s="59"/>
      <c r="T52" s="59"/>
      <c r="U52" s="35">
        <f t="shared" si="13"/>
        <v>0</v>
      </c>
      <c r="V52" s="59">
        <f>+'CY-CHD''S (ALL FUNDS)'!J466</f>
        <v>0</v>
      </c>
      <c r="W52" s="59">
        <f>+'CY-CHD''S (ALL FUNDS)'!K466</f>
        <v>0</v>
      </c>
      <c r="X52" s="59">
        <f>+'CY-CHD''S (ALL FUNDS)'!L466</f>
        <v>0</v>
      </c>
      <c r="Y52" s="35">
        <f t="shared" si="14"/>
        <v>0</v>
      </c>
      <c r="Z52" s="59"/>
      <c r="AA52" s="59"/>
      <c r="AB52" s="59"/>
      <c r="AC52" s="65">
        <f t="shared" si="15"/>
        <v>0</v>
      </c>
      <c r="AD52" s="35">
        <f t="shared" si="27"/>
        <v>0</v>
      </c>
      <c r="AE52" s="35">
        <f t="shared" si="28"/>
        <v>0</v>
      </c>
      <c r="AF52" s="35">
        <f t="shared" si="29"/>
        <v>0</v>
      </c>
      <c r="AG52" s="35">
        <f t="shared" si="19"/>
        <v>0</v>
      </c>
      <c r="AH52" s="35">
        <f t="shared" si="145"/>
        <v>0</v>
      </c>
      <c r="AI52" s="35">
        <f t="shared" si="145"/>
        <v>0</v>
      </c>
      <c r="AJ52" s="35">
        <f t="shared" si="145"/>
        <v>0</v>
      </c>
      <c r="AK52" s="35">
        <f t="shared" si="21"/>
        <v>0</v>
      </c>
      <c r="AL52" s="69" t="str">
        <f t="shared" si="106"/>
        <v xml:space="preserve"> </v>
      </c>
      <c r="AM52" s="69" t="str">
        <f t="shared" si="106"/>
        <v xml:space="preserve"> </v>
      </c>
      <c r="AN52" s="69" t="str">
        <f t="shared" si="106"/>
        <v xml:space="preserve"> </v>
      </c>
      <c r="AO52" s="69" t="str">
        <f t="shared" si="106"/>
        <v xml:space="preserve"> </v>
      </c>
      <c r="AP52" s="35">
        <f t="shared" si="146"/>
        <v>0</v>
      </c>
      <c r="AQ52" s="35">
        <f t="shared" si="146"/>
        <v>0</v>
      </c>
      <c r="AR52" s="35">
        <f t="shared" si="146"/>
        <v>0</v>
      </c>
      <c r="AS52" s="35">
        <f t="shared" si="24"/>
        <v>0</v>
      </c>
      <c r="AT52" s="35">
        <f t="shared" si="147"/>
        <v>23440000</v>
      </c>
      <c r="AU52" s="35">
        <f t="shared" si="147"/>
        <v>17456000</v>
      </c>
      <c r="AV52" s="35">
        <f t="shared" si="147"/>
        <v>0</v>
      </c>
      <c r="AW52" s="35">
        <f t="shared" si="26"/>
        <v>40896000</v>
      </c>
    </row>
    <row r="53" spans="1:49" ht="15" customHeight="1">
      <c r="A53" s="67" t="s">
        <v>117</v>
      </c>
      <c r="B53" s="59">
        <v>0</v>
      </c>
      <c r="C53" s="59">
        <v>5174</v>
      </c>
      <c r="D53" s="59"/>
      <c r="E53" s="65">
        <f t="shared" si="7"/>
        <v>5174</v>
      </c>
      <c r="F53" s="65">
        <f t="shared" si="8"/>
        <v>0</v>
      </c>
      <c r="G53" s="65">
        <f t="shared" si="9"/>
        <v>5174000</v>
      </c>
      <c r="H53" s="65">
        <f t="shared" si="10"/>
        <v>0</v>
      </c>
      <c r="I53" s="65">
        <f t="shared" si="11"/>
        <v>5174000</v>
      </c>
      <c r="J53" s="59">
        <v>0</v>
      </c>
      <c r="K53" s="59">
        <v>5174</v>
      </c>
      <c r="L53" s="59"/>
      <c r="M53" s="35">
        <f>+L53+K53+J53</f>
        <v>5174</v>
      </c>
      <c r="N53" s="59">
        <f>+'CY-CHD''S (ALL FUNDS)'!F467</f>
        <v>9054000</v>
      </c>
      <c r="O53" s="59">
        <f>+'CY-CHD''S (ALL FUNDS)'!G467</f>
        <v>0</v>
      </c>
      <c r="P53" s="59">
        <f>+'CY-CHD''S (ALL FUNDS)'!H467</f>
        <v>0</v>
      </c>
      <c r="Q53" s="35">
        <f t="shared" si="12"/>
        <v>9054000</v>
      </c>
      <c r="R53" s="59"/>
      <c r="S53" s="59"/>
      <c r="T53" s="59"/>
      <c r="U53" s="35">
        <f t="shared" si="13"/>
        <v>0</v>
      </c>
      <c r="V53" s="59">
        <f>+'CY-CHD''S (ALL FUNDS)'!J467</f>
        <v>6294499.6799999997</v>
      </c>
      <c r="W53" s="59">
        <f>+'CY-CHD''S (ALL FUNDS)'!K467</f>
        <v>0</v>
      </c>
      <c r="X53" s="59">
        <f>+'CY-CHD''S (ALL FUNDS)'!L467</f>
        <v>0</v>
      </c>
      <c r="Y53" s="35">
        <f t="shared" si="14"/>
        <v>6294499.6799999997</v>
      </c>
      <c r="Z53" s="59"/>
      <c r="AA53" s="59"/>
      <c r="AB53" s="59"/>
      <c r="AC53" s="65">
        <f t="shared" si="15"/>
        <v>0</v>
      </c>
      <c r="AD53" s="35">
        <f t="shared" si="27"/>
        <v>6294499.6799999997</v>
      </c>
      <c r="AE53" s="35">
        <f t="shared" si="28"/>
        <v>0</v>
      </c>
      <c r="AF53" s="35">
        <f t="shared" si="29"/>
        <v>0</v>
      </c>
      <c r="AG53" s="35">
        <f t="shared" si="19"/>
        <v>6294499.6799999997</v>
      </c>
      <c r="AH53" s="35">
        <f t="shared" si="145"/>
        <v>2759500.3200000003</v>
      </c>
      <c r="AI53" s="35">
        <f t="shared" si="145"/>
        <v>0</v>
      </c>
      <c r="AJ53" s="35">
        <f t="shared" si="145"/>
        <v>0</v>
      </c>
      <c r="AK53" s="35">
        <f t="shared" si="21"/>
        <v>2759500.3200000003</v>
      </c>
      <c r="AL53" s="69">
        <f t="shared" si="106"/>
        <v>0.69521754804506297</v>
      </c>
      <c r="AM53" s="69" t="str">
        <f t="shared" si="106"/>
        <v xml:space="preserve"> </v>
      </c>
      <c r="AN53" s="69" t="str">
        <f t="shared" si="106"/>
        <v xml:space="preserve"> </v>
      </c>
      <c r="AO53" s="69">
        <f t="shared" si="106"/>
        <v>0.69521754804506297</v>
      </c>
      <c r="AP53" s="35">
        <f t="shared" si="146"/>
        <v>9054000</v>
      </c>
      <c r="AQ53" s="35">
        <f t="shared" si="146"/>
        <v>0</v>
      </c>
      <c r="AR53" s="35">
        <f t="shared" si="146"/>
        <v>0</v>
      </c>
      <c r="AS53" s="35">
        <f t="shared" si="24"/>
        <v>9054000</v>
      </c>
      <c r="AT53" s="35">
        <f t="shared" si="147"/>
        <v>-9054000</v>
      </c>
      <c r="AU53" s="35">
        <f t="shared" si="147"/>
        <v>5174000</v>
      </c>
      <c r="AV53" s="35">
        <f t="shared" si="147"/>
        <v>0</v>
      </c>
      <c r="AW53" s="35">
        <f t="shared" si="26"/>
        <v>-3880000</v>
      </c>
    </row>
    <row r="54" spans="1:49" ht="15" customHeight="1">
      <c r="A54" s="66" t="s">
        <v>568</v>
      </c>
      <c r="B54" s="59">
        <v>48063</v>
      </c>
      <c r="C54" s="59">
        <v>33934</v>
      </c>
      <c r="D54" s="59"/>
      <c r="E54" s="65">
        <f t="shared" si="7"/>
        <v>81997</v>
      </c>
      <c r="F54" s="65">
        <f t="shared" si="8"/>
        <v>48063000</v>
      </c>
      <c r="G54" s="65">
        <f t="shared" si="9"/>
        <v>33934000</v>
      </c>
      <c r="H54" s="65">
        <f t="shared" si="10"/>
        <v>0</v>
      </c>
      <c r="I54" s="65">
        <f t="shared" si="11"/>
        <v>81997000</v>
      </c>
      <c r="J54" s="59">
        <v>48063</v>
      </c>
      <c r="K54" s="59">
        <v>33934</v>
      </c>
      <c r="L54" s="59"/>
      <c r="M54" s="35">
        <f>+L54+K54+J54</f>
        <v>81997</v>
      </c>
      <c r="N54" s="59">
        <f>+'CY-CHD''S (ALL FUNDS)'!F468</f>
        <v>9054000</v>
      </c>
      <c r="O54" s="59">
        <f>+'CY-CHD''S (ALL FUNDS)'!G468</f>
        <v>0</v>
      </c>
      <c r="P54" s="59">
        <f>+'CY-CHD''S (ALL FUNDS)'!H468</f>
        <v>0</v>
      </c>
      <c r="Q54" s="35">
        <f t="shared" si="12"/>
        <v>9054000</v>
      </c>
      <c r="R54" s="59">
        <f>+'CY-CHD''S (ALL FUNDS)'!F476</f>
        <v>0</v>
      </c>
      <c r="S54" s="59">
        <f>+'CY-CHD''S (ALL FUNDS)'!G476</f>
        <v>0</v>
      </c>
      <c r="T54" s="59">
        <f>+'CY-CHD''S (ALL FUNDS)'!H476</f>
        <v>0</v>
      </c>
      <c r="U54" s="35">
        <f t="shared" si="13"/>
        <v>0</v>
      </c>
      <c r="V54" s="59">
        <f>+'CY-CHD''S (ALL FUNDS)'!J468</f>
        <v>6294499.6799999997</v>
      </c>
      <c r="W54" s="59">
        <f>+'CY-CHD''S (ALL FUNDS)'!K468</f>
        <v>0</v>
      </c>
      <c r="X54" s="59">
        <f>+'CY-CHD''S (ALL FUNDS)'!L468</f>
        <v>0</v>
      </c>
      <c r="Y54" s="35">
        <f t="shared" si="14"/>
        <v>6294499.6799999997</v>
      </c>
      <c r="Z54" s="59">
        <f>+'CY-CHD''S (ALL FUNDS)'!J476</f>
        <v>0</v>
      </c>
      <c r="AA54" s="59">
        <f>+'CY-CHD''S (ALL FUNDS)'!K476</f>
        <v>0</v>
      </c>
      <c r="AB54" s="59">
        <f>+'CY-CHD''S (ALL FUNDS)'!L476</f>
        <v>0</v>
      </c>
      <c r="AC54" s="65">
        <f t="shared" si="15"/>
        <v>0</v>
      </c>
      <c r="AD54" s="35">
        <f t="shared" si="27"/>
        <v>6294499.6799999997</v>
      </c>
      <c r="AE54" s="35">
        <f t="shared" si="28"/>
        <v>0</v>
      </c>
      <c r="AF54" s="35">
        <f t="shared" si="29"/>
        <v>0</v>
      </c>
      <c r="AG54" s="35">
        <f t="shared" si="19"/>
        <v>6294499.6799999997</v>
      </c>
      <c r="AH54" s="35">
        <f t="shared" si="145"/>
        <v>2759500.3200000003</v>
      </c>
      <c r="AI54" s="35">
        <f t="shared" si="145"/>
        <v>0</v>
      </c>
      <c r="AJ54" s="35">
        <f t="shared" si="145"/>
        <v>0</v>
      </c>
      <c r="AK54" s="35">
        <f t="shared" si="21"/>
        <v>2759500.3200000003</v>
      </c>
      <c r="AL54" s="69">
        <f t="shared" si="106"/>
        <v>0.69521754804506297</v>
      </c>
      <c r="AM54" s="69" t="str">
        <f t="shared" si="106"/>
        <v xml:space="preserve"> </v>
      </c>
      <c r="AN54" s="69" t="str">
        <f t="shared" si="106"/>
        <v xml:space="preserve"> </v>
      </c>
      <c r="AO54" s="69">
        <f t="shared" si="106"/>
        <v>0.69521754804506297</v>
      </c>
      <c r="AP54" s="35">
        <f t="shared" si="146"/>
        <v>9054000</v>
      </c>
      <c r="AQ54" s="35">
        <f t="shared" si="146"/>
        <v>0</v>
      </c>
      <c r="AR54" s="35">
        <f t="shared" si="146"/>
        <v>0</v>
      </c>
      <c r="AS54" s="35">
        <f t="shared" si="24"/>
        <v>9054000</v>
      </c>
      <c r="AT54" s="35">
        <f t="shared" si="147"/>
        <v>39009000</v>
      </c>
      <c r="AU54" s="35">
        <f t="shared" si="147"/>
        <v>33934000</v>
      </c>
      <c r="AV54" s="35">
        <f t="shared" si="147"/>
        <v>0</v>
      </c>
      <c r="AW54" s="35">
        <f t="shared" si="26"/>
        <v>72943000</v>
      </c>
    </row>
    <row r="55" spans="1:49" ht="15" customHeight="1">
      <c r="A55" s="62"/>
      <c r="B55" s="59">
        <v>0</v>
      </c>
      <c r="C55" s="59"/>
      <c r="D55" s="59"/>
      <c r="E55" s="65">
        <f t="shared" si="7"/>
        <v>0</v>
      </c>
      <c r="F55" s="65">
        <f t="shared" si="8"/>
        <v>0</v>
      </c>
      <c r="G55" s="65">
        <f t="shared" si="9"/>
        <v>0</v>
      </c>
      <c r="H55" s="65">
        <f t="shared" si="10"/>
        <v>0</v>
      </c>
      <c r="I55" s="65">
        <f t="shared" si="11"/>
        <v>0</v>
      </c>
      <c r="J55" s="59">
        <v>0</v>
      </c>
      <c r="K55" s="59"/>
      <c r="L55" s="59"/>
      <c r="M55" s="35">
        <f>+L55+K55+J55</f>
        <v>0</v>
      </c>
      <c r="N55" s="59"/>
      <c r="O55" s="59"/>
      <c r="P55" s="59"/>
      <c r="Q55" s="35">
        <f t="shared" si="12"/>
        <v>0</v>
      </c>
      <c r="R55" s="59"/>
      <c r="S55" s="59"/>
      <c r="T55" s="59"/>
      <c r="U55" s="35">
        <f t="shared" si="13"/>
        <v>0</v>
      </c>
      <c r="V55" s="59"/>
      <c r="W55" s="59"/>
      <c r="X55" s="59"/>
      <c r="Y55" s="35">
        <f t="shared" si="14"/>
        <v>0</v>
      </c>
      <c r="Z55" s="59"/>
      <c r="AA55" s="59"/>
      <c r="AB55" s="59"/>
      <c r="AC55" s="65">
        <f t="shared" si="15"/>
        <v>0</v>
      </c>
      <c r="AD55" s="35">
        <f t="shared" si="27"/>
        <v>0</v>
      </c>
      <c r="AE55" s="35">
        <f t="shared" si="28"/>
        <v>0</v>
      </c>
      <c r="AF55" s="35">
        <f t="shared" si="29"/>
        <v>0</v>
      </c>
      <c r="AG55" s="35">
        <f t="shared" si="19"/>
        <v>0</v>
      </c>
      <c r="AH55" s="35">
        <f t="shared" si="145"/>
        <v>0</v>
      </c>
      <c r="AI55" s="35">
        <f t="shared" si="145"/>
        <v>0</v>
      </c>
      <c r="AJ55" s="35">
        <f t="shared" si="145"/>
        <v>0</v>
      </c>
      <c r="AK55" s="35">
        <f t="shared" si="21"/>
        <v>0</v>
      </c>
      <c r="AL55" s="69" t="str">
        <f t="shared" si="106"/>
        <v xml:space="preserve"> </v>
      </c>
      <c r="AM55" s="69" t="str">
        <f t="shared" si="106"/>
        <v xml:space="preserve"> </v>
      </c>
      <c r="AN55" s="69" t="str">
        <f t="shared" si="106"/>
        <v xml:space="preserve"> </v>
      </c>
      <c r="AO55" s="69" t="str">
        <f t="shared" si="106"/>
        <v xml:space="preserve"> </v>
      </c>
      <c r="AP55" s="35">
        <f t="shared" si="146"/>
        <v>0</v>
      </c>
      <c r="AQ55" s="35">
        <f t="shared" si="146"/>
        <v>0</v>
      </c>
      <c r="AR55" s="35">
        <f t="shared" si="146"/>
        <v>0</v>
      </c>
      <c r="AS55" s="35">
        <f t="shared" si="24"/>
        <v>0</v>
      </c>
      <c r="AT55" s="35">
        <f t="shared" si="147"/>
        <v>0</v>
      </c>
      <c r="AU55" s="35">
        <f t="shared" si="147"/>
        <v>0</v>
      </c>
      <c r="AV55" s="35">
        <f t="shared" si="147"/>
        <v>0</v>
      </c>
      <c r="AW55" s="35">
        <f t="shared" si="26"/>
        <v>0</v>
      </c>
    </row>
    <row r="56" spans="1:49" ht="15" customHeight="1">
      <c r="A56" s="64" t="s">
        <v>158</v>
      </c>
      <c r="B56" s="65">
        <f>SUM(B57:B59)</f>
        <v>66518</v>
      </c>
      <c r="C56" s="65">
        <f t="shared" ref="C56" si="338">SUM(C57:C59)</f>
        <v>49754</v>
      </c>
      <c r="D56" s="65">
        <f t="shared" ref="D56" si="339">SUM(D57:D59)</f>
        <v>0</v>
      </c>
      <c r="E56" s="65">
        <f>SUM(B56:D56)</f>
        <v>116272</v>
      </c>
      <c r="F56" s="65">
        <f>+B56*1000</f>
        <v>66518000</v>
      </c>
      <c r="G56" s="65">
        <f t="shared" si="9"/>
        <v>49754000</v>
      </c>
      <c r="H56" s="65">
        <f t="shared" si="10"/>
        <v>0</v>
      </c>
      <c r="I56" s="65">
        <f>SUM(F56:H56)</f>
        <v>116272000</v>
      </c>
      <c r="J56" s="65">
        <f t="shared" ref="J56" si="340">SUM(J57:J59)</f>
        <v>66518</v>
      </c>
      <c r="K56" s="65">
        <f t="shared" ref="K56" si="341">SUM(K57:K59)</f>
        <v>49754</v>
      </c>
      <c r="L56" s="65">
        <f t="shared" ref="L56" si="342">SUM(L57:L59)</f>
        <v>0</v>
      </c>
      <c r="M56" s="65">
        <f t="shared" ref="M56" si="343">SUM(M57:M59)</f>
        <v>116272</v>
      </c>
      <c r="N56" s="65">
        <f t="shared" ref="N56" si="344">SUM(N57:N59)</f>
        <v>2595533</v>
      </c>
      <c r="O56" s="65">
        <f t="shared" ref="O56" si="345">SUM(O57:O59)</f>
        <v>1500000</v>
      </c>
      <c r="P56" s="65">
        <f t="shared" ref="P56" si="346">SUM(P57:P59)</f>
        <v>0</v>
      </c>
      <c r="Q56" s="65">
        <f t="shared" ref="Q56" si="347">SUM(Q57:Q59)</f>
        <v>4095533</v>
      </c>
      <c r="R56" s="65">
        <f t="shared" ref="R56" si="348">SUM(R57:R59)</f>
        <v>1973450</v>
      </c>
      <c r="S56" s="65">
        <f t="shared" ref="S56" si="349">SUM(S57:S59)</f>
        <v>0</v>
      </c>
      <c r="T56" s="65">
        <f t="shared" ref="T56" si="350">SUM(T57:T59)</f>
        <v>0</v>
      </c>
      <c r="U56" s="65">
        <f t="shared" ref="U56" si="351">SUM(U57:U59)</f>
        <v>1973450</v>
      </c>
      <c r="V56" s="65">
        <f t="shared" ref="V56" si="352">SUM(V57:V59)</f>
        <v>2595533</v>
      </c>
      <c r="W56" s="65">
        <f t="shared" ref="W56" si="353">SUM(W57:W59)</f>
        <v>1499647.3</v>
      </c>
      <c r="X56" s="65">
        <f t="shared" ref="X56" si="354">SUM(X57:X59)</f>
        <v>0</v>
      </c>
      <c r="Y56" s="65">
        <f t="shared" ref="Y56" si="355">SUM(Y57:Y59)</f>
        <v>4095180.3</v>
      </c>
      <c r="Z56" s="65">
        <f t="shared" ref="Z56" si="356">SUM(Z57:Z59)</f>
        <v>1973450</v>
      </c>
      <c r="AA56" s="65">
        <f t="shared" ref="AA56" si="357">SUM(AA57:AA59)</f>
        <v>0</v>
      </c>
      <c r="AB56" s="65">
        <f t="shared" ref="AB56" si="358">SUM(AB57:AB59)</f>
        <v>0</v>
      </c>
      <c r="AC56" s="65">
        <f t="shared" si="15"/>
        <v>1973450</v>
      </c>
      <c r="AD56" s="35">
        <f t="shared" si="27"/>
        <v>4568983</v>
      </c>
      <c r="AE56" s="35">
        <f t="shared" si="28"/>
        <v>1499647.3</v>
      </c>
      <c r="AF56" s="35">
        <f t="shared" si="29"/>
        <v>0</v>
      </c>
      <c r="AG56" s="65">
        <f t="shared" ref="AG56" si="359">SUM(AG57:AG59)</f>
        <v>6068630.2999999998</v>
      </c>
      <c r="AH56" s="65">
        <f t="shared" ref="AH56" si="360">SUM(AH57:AH59)</f>
        <v>0</v>
      </c>
      <c r="AI56" s="65">
        <f t="shared" ref="AI56" si="361">SUM(AI57:AI59)</f>
        <v>352.69999999995343</v>
      </c>
      <c r="AJ56" s="65">
        <f t="shared" ref="AJ56" si="362">SUM(AJ57:AJ59)</f>
        <v>0</v>
      </c>
      <c r="AK56" s="65">
        <f t="shared" ref="AK56" si="363">SUM(AK57:AK59)</f>
        <v>352.69999999995343</v>
      </c>
      <c r="AL56" s="70">
        <f t="shared" ref="AL56" si="364">SUM(AL57:AL59)</f>
        <v>1</v>
      </c>
      <c r="AM56" s="70">
        <f t="shared" ref="AM56" si="365">SUM(AM57:AM59)</f>
        <v>0.99976486666666675</v>
      </c>
      <c r="AN56" s="70">
        <f t="shared" ref="AN56" si="366">SUM(AN57:AN59)</f>
        <v>0</v>
      </c>
      <c r="AO56" s="70">
        <f t="shared" ref="AO56" si="367">SUM(AO57:AO59)</f>
        <v>1.9997648666666668</v>
      </c>
      <c r="AP56" s="65">
        <f t="shared" ref="AP56" si="368">SUM(AP57:AP59)</f>
        <v>4568983</v>
      </c>
      <c r="AQ56" s="65">
        <f t="shared" ref="AQ56" si="369">SUM(AQ57:AQ59)</f>
        <v>1500000</v>
      </c>
      <c r="AR56" s="65">
        <f t="shared" ref="AR56" si="370">SUM(AR57:AR59)</f>
        <v>0</v>
      </c>
      <c r="AS56" s="65">
        <f t="shared" ref="AS56" si="371">SUM(AS57:AS59)</f>
        <v>6068983</v>
      </c>
      <c r="AT56" s="65">
        <f t="shared" ref="AT56" si="372">SUM(AT57:AT59)</f>
        <v>63922467</v>
      </c>
      <c r="AU56" s="65">
        <f t="shared" ref="AU56" si="373">SUM(AU57:AU59)</f>
        <v>48254000</v>
      </c>
      <c r="AV56" s="65">
        <f t="shared" ref="AV56" si="374">SUM(AV57:AV59)</f>
        <v>0</v>
      </c>
      <c r="AW56" s="65">
        <f t="shared" ref="AW56" si="375">SUM(AW57:AW59)</f>
        <v>112176467</v>
      </c>
    </row>
    <row r="57" spans="1:49" ht="15" customHeight="1">
      <c r="A57" s="66" t="s">
        <v>116</v>
      </c>
      <c r="B57" s="59">
        <v>25459</v>
      </c>
      <c r="C57" s="59">
        <v>13846</v>
      </c>
      <c r="D57" s="59"/>
      <c r="E57" s="65">
        <f t="shared" si="7"/>
        <v>39305</v>
      </c>
      <c r="F57" s="65">
        <f t="shared" si="8"/>
        <v>25459000</v>
      </c>
      <c r="G57" s="65">
        <f t="shared" si="9"/>
        <v>13846000</v>
      </c>
      <c r="H57" s="65">
        <f t="shared" si="10"/>
        <v>0</v>
      </c>
      <c r="I57" s="65">
        <f t="shared" si="11"/>
        <v>39305000</v>
      </c>
      <c r="J57" s="59">
        <v>25459</v>
      </c>
      <c r="K57" s="59">
        <v>13846</v>
      </c>
      <c r="L57" s="59"/>
      <c r="M57" s="35">
        <f>+L57+K57+J57</f>
        <v>39305</v>
      </c>
      <c r="N57" s="59">
        <f>+'CY-CHD''S (ALL FUNDS)'!F532</f>
        <v>2595533</v>
      </c>
      <c r="O57" s="59">
        <f>+'CY-CHD''S (ALL FUNDS)'!G532</f>
        <v>0</v>
      </c>
      <c r="P57" s="59">
        <f>+'CY-CHD''S (ALL FUNDS)'!H532</f>
        <v>0</v>
      </c>
      <c r="Q57" s="35">
        <f t="shared" si="12"/>
        <v>2595533</v>
      </c>
      <c r="R57" s="59"/>
      <c r="S57" s="59"/>
      <c r="T57" s="59"/>
      <c r="U57" s="35">
        <f t="shared" si="13"/>
        <v>0</v>
      </c>
      <c r="V57" s="59">
        <f>+'CY-CHD''S (ALL FUNDS)'!J532</f>
        <v>2595533</v>
      </c>
      <c r="W57" s="59">
        <f>+'CY-CHD''S (ALL FUNDS)'!K532</f>
        <v>0</v>
      </c>
      <c r="X57" s="59">
        <f>+'CY-CHD''S (ALL FUNDS)'!L532</f>
        <v>0</v>
      </c>
      <c r="Y57" s="35">
        <f t="shared" si="14"/>
        <v>2595533</v>
      </c>
      <c r="Z57" s="59"/>
      <c r="AA57" s="59"/>
      <c r="AB57" s="59"/>
      <c r="AC57" s="65">
        <f t="shared" si="15"/>
        <v>0</v>
      </c>
      <c r="AD57" s="35">
        <f t="shared" si="27"/>
        <v>2595533</v>
      </c>
      <c r="AE57" s="35">
        <f t="shared" si="28"/>
        <v>0</v>
      </c>
      <c r="AF57" s="35">
        <f t="shared" si="29"/>
        <v>0</v>
      </c>
      <c r="AG57" s="35">
        <f t="shared" si="19"/>
        <v>2595533</v>
      </c>
      <c r="AH57" s="35">
        <f t="shared" si="145"/>
        <v>0</v>
      </c>
      <c r="AI57" s="35">
        <f t="shared" si="145"/>
        <v>0</v>
      </c>
      <c r="AJ57" s="35">
        <f t="shared" si="145"/>
        <v>0</v>
      </c>
      <c r="AK57" s="35">
        <f t="shared" si="21"/>
        <v>0</v>
      </c>
      <c r="AL57" s="69">
        <f t="shared" si="106"/>
        <v>1</v>
      </c>
      <c r="AM57" s="69" t="str">
        <f t="shared" si="106"/>
        <v xml:space="preserve"> </v>
      </c>
      <c r="AN57" s="69" t="str">
        <f t="shared" si="106"/>
        <v xml:space="preserve"> </v>
      </c>
      <c r="AO57" s="69">
        <f t="shared" si="106"/>
        <v>1</v>
      </c>
      <c r="AP57" s="35">
        <f t="shared" si="146"/>
        <v>2595533</v>
      </c>
      <c r="AQ57" s="35">
        <f t="shared" si="146"/>
        <v>0</v>
      </c>
      <c r="AR57" s="35">
        <f t="shared" si="146"/>
        <v>0</v>
      </c>
      <c r="AS57" s="35">
        <f t="shared" si="24"/>
        <v>2595533</v>
      </c>
      <c r="AT57" s="35">
        <f t="shared" si="147"/>
        <v>22863467</v>
      </c>
      <c r="AU57" s="35">
        <f t="shared" si="147"/>
        <v>13846000</v>
      </c>
      <c r="AV57" s="35">
        <f t="shared" si="147"/>
        <v>0</v>
      </c>
      <c r="AW57" s="35">
        <f t="shared" si="26"/>
        <v>36709467</v>
      </c>
    </row>
    <row r="58" spans="1:49" ht="15" customHeight="1">
      <c r="A58" s="67" t="s">
        <v>117</v>
      </c>
      <c r="B58" s="59">
        <v>1954</v>
      </c>
      <c r="C58" s="59">
        <v>5316</v>
      </c>
      <c r="D58" s="59"/>
      <c r="E58" s="65">
        <f t="shared" si="7"/>
        <v>7270</v>
      </c>
      <c r="F58" s="65">
        <f t="shared" si="8"/>
        <v>1954000</v>
      </c>
      <c r="G58" s="65">
        <f t="shared" si="9"/>
        <v>5316000</v>
      </c>
      <c r="H58" s="65">
        <f t="shared" si="10"/>
        <v>0</v>
      </c>
      <c r="I58" s="65">
        <f t="shared" si="11"/>
        <v>7270000</v>
      </c>
      <c r="J58" s="59">
        <v>1954</v>
      </c>
      <c r="K58" s="59">
        <v>5316</v>
      </c>
      <c r="L58" s="59"/>
      <c r="M58" s="35">
        <f>+L58+K58+J58</f>
        <v>7270</v>
      </c>
      <c r="N58" s="59">
        <f>+'CY-CHD''S (ALL FUNDS)'!F533</f>
        <v>0</v>
      </c>
      <c r="O58" s="59">
        <f>+'CY-CHD''S (ALL FUNDS)'!G533</f>
        <v>1500000</v>
      </c>
      <c r="P58" s="59">
        <f>+'CY-CHD''S (ALL FUNDS)'!H533</f>
        <v>0</v>
      </c>
      <c r="Q58" s="35">
        <f t="shared" si="12"/>
        <v>1500000</v>
      </c>
      <c r="R58" s="59"/>
      <c r="S58" s="59"/>
      <c r="T58" s="59"/>
      <c r="U58" s="35">
        <f t="shared" si="13"/>
        <v>0</v>
      </c>
      <c r="V58" s="59">
        <f>+'CY-CHD''S (ALL FUNDS)'!J533</f>
        <v>0</v>
      </c>
      <c r="W58" s="59">
        <f>+'CY-CHD''S (ALL FUNDS)'!K533</f>
        <v>1499647.3</v>
      </c>
      <c r="X58" s="59">
        <f>+'CY-CHD''S (ALL FUNDS)'!L533</f>
        <v>0</v>
      </c>
      <c r="Y58" s="35">
        <f t="shared" si="14"/>
        <v>1499647.3</v>
      </c>
      <c r="Z58" s="59"/>
      <c r="AA58" s="59"/>
      <c r="AB58" s="59"/>
      <c r="AC58" s="65">
        <f t="shared" si="15"/>
        <v>0</v>
      </c>
      <c r="AD58" s="35">
        <f t="shared" si="27"/>
        <v>0</v>
      </c>
      <c r="AE58" s="35">
        <f t="shared" si="28"/>
        <v>1499647.3</v>
      </c>
      <c r="AF58" s="35">
        <f t="shared" si="29"/>
        <v>0</v>
      </c>
      <c r="AG58" s="35">
        <f t="shared" si="19"/>
        <v>1499647.3</v>
      </c>
      <c r="AH58" s="35">
        <f t="shared" si="145"/>
        <v>0</v>
      </c>
      <c r="AI58" s="35">
        <f t="shared" si="145"/>
        <v>352.69999999995343</v>
      </c>
      <c r="AJ58" s="35">
        <f t="shared" si="145"/>
        <v>0</v>
      </c>
      <c r="AK58" s="35">
        <f t="shared" si="21"/>
        <v>352.69999999995343</v>
      </c>
      <c r="AL58" s="69" t="str">
        <f t="shared" si="106"/>
        <v xml:space="preserve"> </v>
      </c>
      <c r="AM58" s="69">
        <f t="shared" si="106"/>
        <v>0.99976486666666675</v>
      </c>
      <c r="AN58" s="69" t="str">
        <f t="shared" si="106"/>
        <v xml:space="preserve"> </v>
      </c>
      <c r="AO58" s="69">
        <f t="shared" si="106"/>
        <v>0.99976486666666675</v>
      </c>
      <c r="AP58" s="35">
        <f t="shared" si="146"/>
        <v>0</v>
      </c>
      <c r="AQ58" s="35">
        <f t="shared" si="146"/>
        <v>1500000</v>
      </c>
      <c r="AR58" s="35">
        <f t="shared" si="146"/>
        <v>0</v>
      </c>
      <c r="AS58" s="35">
        <f t="shared" si="24"/>
        <v>1500000</v>
      </c>
      <c r="AT58" s="35">
        <f t="shared" si="147"/>
        <v>1954000</v>
      </c>
      <c r="AU58" s="35">
        <f t="shared" si="147"/>
        <v>3816000</v>
      </c>
      <c r="AV58" s="35">
        <f t="shared" si="147"/>
        <v>0</v>
      </c>
      <c r="AW58" s="35">
        <f t="shared" si="26"/>
        <v>5770000</v>
      </c>
    </row>
    <row r="59" spans="1:49" ht="15" customHeight="1">
      <c r="A59" s="66" t="s">
        <v>568</v>
      </c>
      <c r="B59" s="59">
        <v>39105</v>
      </c>
      <c r="C59" s="59">
        <v>30592</v>
      </c>
      <c r="D59" s="59"/>
      <c r="E59" s="65">
        <f t="shared" si="7"/>
        <v>69697</v>
      </c>
      <c r="F59" s="65">
        <f t="shared" si="8"/>
        <v>39105000</v>
      </c>
      <c r="G59" s="65">
        <f t="shared" si="9"/>
        <v>30592000</v>
      </c>
      <c r="H59" s="65">
        <f t="shared" si="10"/>
        <v>0</v>
      </c>
      <c r="I59" s="65">
        <f t="shared" si="11"/>
        <v>69697000</v>
      </c>
      <c r="J59" s="59">
        <v>39105</v>
      </c>
      <c r="K59" s="59">
        <v>30592</v>
      </c>
      <c r="L59" s="59"/>
      <c r="M59" s="35">
        <f>+L59+K59+J59</f>
        <v>69697</v>
      </c>
      <c r="N59" s="59">
        <f>+'CY-CHD''S (ALL FUNDS)'!F534</f>
        <v>0</v>
      </c>
      <c r="O59" s="59">
        <f>+'CY-CHD''S (ALL FUNDS)'!G534</f>
        <v>0</v>
      </c>
      <c r="P59" s="59">
        <f>+'CY-CHD''S (ALL FUNDS)'!H534</f>
        <v>0</v>
      </c>
      <c r="Q59" s="35">
        <f t="shared" si="12"/>
        <v>0</v>
      </c>
      <c r="R59" s="59">
        <f>+'CY-CHD''S (ALL FUNDS)'!F542</f>
        <v>1973450</v>
      </c>
      <c r="S59" s="59">
        <f>+'CY-CHD''S (ALL FUNDS)'!G542</f>
        <v>0</v>
      </c>
      <c r="T59" s="59">
        <f>+'CY-CHD''S (ALL FUNDS)'!H542</f>
        <v>0</v>
      </c>
      <c r="U59" s="35">
        <f t="shared" si="13"/>
        <v>1973450</v>
      </c>
      <c r="V59" s="59">
        <f>+'CY-CHD''S (ALL FUNDS)'!J534</f>
        <v>0</v>
      </c>
      <c r="W59" s="59">
        <f>+'CY-CHD''S (ALL FUNDS)'!K534</f>
        <v>0</v>
      </c>
      <c r="X59" s="59">
        <f>+'CY-CHD''S (ALL FUNDS)'!L534</f>
        <v>0</v>
      </c>
      <c r="Y59" s="35">
        <f t="shared" si="14"/>
        <v>0</v>
      </c>
      <c r="Z59" s="59">
        <f>+'CY-CHD''S (ALL FUNDS)'!J542</f>
        <v>1973450</v>
      </c>
      <c r="AA59" s="59">
        <f>+'CY-CHD''S (ALL FUNDS)'!K542</f>
        <v>0</v>
      </c>
      <c r="AB59" s="59">
        <f>+'CY-CHD''S (ALL FUNDS)'!L542</f>
        <v>0</v>
      </c>
      <c r="AC59" s="65">
        <f t="shared" si="15"/>
        <v>1973450</v>
      </c>
      <c r="AD59" s="35">
        <f t="shared" si="27"/>
        <v>1973450</v>
      </c>
      <c r="AE59" s="35">
        <f t="shared" si="28"/>
        <v>0</v>
      </c>
      <c r="AF59" s="35">
        <f t="shared" si="29"/>
        <v>0</v>
      </c>
      <c r="AG59" s="35">
        <f t="shared" si="19"/>
        <v>1973450</v>
      </c>
      <c r="AH59" s="35">
        <f t="shared" si="145"/>
        <v>0</v>
      </c>
      <c r="AI59" s="35">
        <f t="shared" si="145"/>
        <v>0</v>
      </c>
      <c r="AJ59" s="35">
        <f t="shared" si="145"/>
        <v>0</v>
      </c>
      <c r="AK59" s="35">
        <f t="shared" si="21"/>
        <v>0</v>
      </c>
      <c r="AL59" s="69">
        <f t="shared" si="106"/>
        <v>0</v>
      </c>
      <c r="AM59" s="69" t="str">
        <f t="shared" si="106"/>
        <v xml:space="preserve"> </v>
      </c>
      <c r="AN59" s="69" t="str">
        <f t="shared" si="106"/>
        <v xml:space="preserve"> </v>
      </c>
      <c r="AO59" s="69">
        <f t="shared" si="106"/>
        <v>0</v>
      </c>
      <c r="AP59" s="35">
        <f t="shared" si="146"/>
        <v>1973450</v>
      </c>
      <c r="AQ59" s="35">
        <f t="shared" si="146"/>
        <v>0</v>
      </c>
      <c r="AR59" s="35">
        <f t="shared" si="146"/>
        <v>0</v>
      </c>
      <c r="AS59" s="35">
        <f t="shared" si="24"/>
        <v>1973450</v>
      </c>
      <c r="AT59" s="35">
        <f t="shared" si="147"/>
        <v>39105000</v>
      </c>
      <c r="AU59" s="35">
        <f t="shared" si="147"/>
        <v>30592000</v>
      </c>
      <c r="AV59" s="35">
        <f t="shared" si="147"/>
        <v>0</v>
      </c>
      <c r="AW59" s="35">
        <f t="shared" si="26"/>
        <v>69697000</v>
      </c>
    </row>
    <row r="60" spans="1:49" ht="15" customHeight="1">
      <c r="A60" s="62"/>
      <c r="B60" s="59">
        <v>0</v>
      </c>
      <c r="C60" s="59"/>
      <c r="D60" s="59"/>
      <c r="E60" s="65">
        <f t="shared" si="7"/>
        <v>0</v>
      </c>
      <c r="F60" s="65">
        <f t="shared" si="8"/>
        <v>0</v>
      </c>
      <c r="G60" s="65">
        <f t="shared" si="9"/>
        <v>0</v>
      </c>
      <c r="H60" s="65">
        <f t="shared" si="10"/>
        <v>0</v>
      </c>
      <c r="I60" s="65">
        <f t="shared" si="11"/>
        <v>0</v>
      </c>
      <c r="J60" s="59">
        <v>0</v>
      </c>
      <c r="K60" s="59"/>
      <c r="L60" s="59"/>
      <c r="M60" s="35">
        <f>+L60+K60+J60</f>
        <v>0</v>
      </c>
      <c r="N60" s="59"/>
      <c r="O60" s="59"/>
      <c r="P60" s="59"/>
      <c r="Q60" s="35">
        <f t="shared" si="12"/>
        <v>0</v>
      </c>
      <c r="R60" s="59"/>
      <c r="S60" s="59"/>
      <c r="T60" s="59"/>
      <c r="U60" s="35">
        <f t="shared" si="13"/>
        <v>0</v>
      </c>
      <c r="V60" s="59"/>
      <c r="W60" s="59"/>
      <c r="X60" s="59"/>
      <c r="Y60" s="35">
        <f t="shared" si="14"/>
        <v>0</v>
      </c>
      <c r="Z60" s="59"/>
      <c r="AA60" s="59"/>
      <c r="AB60" s="59"/>
      <c r="AC60" s="65">
        <f t="shared" si="15"/>
        <v>0</v>
      </c>
      <c r="AD60" s="35">
        <f t="shared" si="27"/>
        <v>0</v>
      </c>
      <c r="AE60" s="35">
        <f t="shared" si="28"/>
        <v>0</v>
      </c>
      <c r="AF60" s="35">
        <f t="shared" si="29"/>
        <v>0</v>
      </c>
      <c r="AG60" s="35">
        <f t="shared" si="19"/>
        <v>0</v>
      </c>
      <c r="AH60" s="35">
        <f t="shared" si="145"/>
        <v>0</v>
      </c>
      <c r="AI60" s="35">
        <f t="shared" si="145"/>
        <v>0</v>
      </c>
      <c r="AJ60" s="35">
        <f t="shared" si="145"/>
        <v>0</v>
      </c>
      <c r="AK60" s="35">
        <f t="shared" si="21"/>
        <v>0</v>
      </c>
      <c r="AL60" s="69" t="str">
        <f t="shared" ref="AL60:AO89" si="376">IF(AP60=0," ",V60/AP60)</f>
        <v xml:space="preserve"> </v>
      </c>
      <c r="AM60" s="69" t="str">
        <f t="shared" si="376"/>
        <v xml:space="preserve"> </v>
      </c>
      <c r="AN60" s="69" t="str">
        <f t="shared" si="376"/>
        <v xml:space="preserve"> </v>
      </c>
      <c r="AO60" s="69" t="str">
        <f t="shared" si="376"/>
        <v xml:space="preserve"> </v>
      </c>
      <c r="AP60" s="35">
        <f t="shared" si="146"/>
        <v>0</v>
      </c>
      <c r="AQ60" s="35">
        <f t="shared" si="146"/>
        <v>0</v>
      </c>
      <c r="AR60" s="35">
        <f t="shared" si="146"/>
        <v>0</v>
      </c>
      <c r="AS60" s="35">
        <f t="shared" si="24"/>
        <v>0</v>
      </c>
      <c r="AT60" s="35">
        <f t="shared" si="147"/>
        <v>0</v>
      </c>
      <c r="AU60" s="35">
        <f t="shared" si="147"/>
        <v>0</v>
      </c>
      <c r="AV60" s="35">
        <f t="shared" si="147"/>
        <v>0</v>
      </c>
      <c r="AW60" s="35">
        <f t="shared" si="26"/>
        <v>0</v>
      </c>
    </row>
    <row r="61" spans="1:49" ht="15" customHeight="1">
      <c r="A61" s="64" t="s">
        <v>165</v>
      </c>
      <c r="B61" s="65">
        <f>SUM(B62:B64)</f>
        <v>96097</v>
      </c>
      <c r="C61" s="65">
        <f t="shared" ref="C61" si="377">SUM(C62:C64)</f>
        <v>43444</v>
      </c>
      <c r="D61" s="65">
        <f t="shared" ref="D61" si="378">SUM(D62:D64)</f>
        <v>0</v>
      </c>
      <c r="E61" s="65">
        <f>SUM(B61:D61)</f>
        <v>139541</v>
      </c>
      <c r="F61" s="65">
        <f>+B61*1000</f>
        <v>96097000</v>
      </c>
      <c r="G61" s="65">
        <f t="shared" si="9"/>
        <v>43444000</v>
      </c>
      <c r="H61" s="65">
        <f t="shared" si="10"/>
        <v>0</v>
      </c>
      <c r="I61" s="65">
        <f>SUM(F61:H61)</f>
        <v>139541000</v>
      </c>
      <c r="J61" s="65">
        <f t="shared" ref="J61" si="379">SUM(J62:J64)</f>
        <v>96097</v>
      </c>
      <c r="K61" s="65">
        <f t="shared" ref="K61" si="380">SUM(K62:K64)</f>
        <v>43444</v>
      </c>
      <c r="L61" s="65">
        <f t="shared" ref="L61" si="381">SUM(L62:L64)</f>
        <v>0</v>
      </c>
      <c r="M61" s="65">
        <f t="shared" ref="M61" si="382">SUM(M62:M64)</f>
        <v>139541</v>
      </c>
      <c r="N61" s="65">
        <f t="shared" ref="N61" si="383">SUM(N62:N64)</f>
        <v>244543</v>
      </c>
      <c r="O61" s="65">
        <f t="shared" ref="O61" si="384">SUM(O62:O64)</f>
        <v>2500000</v>
      </c>
      <c r="P61" s="65">
        <f t="shared" ref="P61" si="385">SUM(P62:P64)</f>
        <v>0</v>
      </c>
      <c r="Q61" s="65">
        <f t="shared" ref="Q61" si="386">SUM(Q62:Q64)</f>
        <v>2744543</v>
      </c>
      <c r="R61" s="65">
        <f t="shared" ref="R61" si="387">SUM(R62:R64)</f>
        <v>364514731</v>
      </c>
      <c r="S61" s="65">
        <f t="shared" ref="S61" si="388">SUM(S62:S64)</f>
        <v>379806606</v>
      </c>
      <c r="T61" s="65">
        <f t="shared" ref="T61" si="389">SUM(T62:T64)</f>
        <v>354377800</v>
      </c>
      <c r="U61" s="65">
        <f t="shared" ref="U61" si="390">SUM(U62:U64)</f>
        <v>1098699137</v>
      </c>
      <c r="V61" s="65">
        <f t="shared" ref="V61" si="391">SUM(V62:V64)</f>
        <v>244542.48</v>
      </c>
      <c r="W61" s="65">
        <f t="shared" ref="W61" si="392">SUM(W62:W64)</f>
        <v>0</v>
      </c>
      <c r="X61" s="65">
        <f t="shared" ref="X61" si="393">SUM(X62:X64)</f>
        <v>0</v>
      </c>
      <c r="Y61" s="65">
        <f t="shared" ref="Y61" si="394">SUM(Y62:Y64)</f>
        <v>244542.48</v>
      </c>
      <c r="Z61" s="65">
        <f t="shared" ref="Z61" si="395">SUM(Z62:Z64)</f>
        <v>364429946.90999997</v>
      </c>
      <c r="AA61" s="65">
        <f t="shared" ref="AA61" si="396">SUM(AA62:AA64)</f>
        <v>283535719.38</v>
      </c>
      <c r="AB61" s="65">
        <f t="shared" ref="AB61" si="397">SUM(AB62:AB64)</f>
        <v>349744676.69</v>
      </c>
      <c r="AC61" s="65">
        <f t="shared" si="15"/>
        <v>997710342.98000002</v>
      </c>
      <c r="AD61" s="35">
        <f t="shared" si="27"/>
        <v>364674489.38999999</v>
      </c>
      <c r="AE61" s="35">
        <f t="shared" si="28"/>
        <v>283535719.38</v>
      </c>
      <c r="AF61" s="35">
        <f t="shared" si="29"/>
        <v>349744676.69</v>
      </c>
      <c r="AG61" s="65">
        <f t="shared" ref="AG61" si="398">SUM(AG62:AG64)</f>
        <v>997954885.46000004</v>
      </c>
      <c r="AH61" s="65">
        <f t="shared" ref="AH61" si="399">SUM(AH62:AH64)</f>
        <v>84784.610000033368</v>
      </c>
      <c r="AI61" s="65">
        <f t="shared" ref="AI61" si="400">SUM(AI62:AI64)</f>
        <v>98770886.620000005</v>
      </c>
      <c r="AJ61" s="65">
        <f t="shared" ref="AJ61" si="401">SUM(AJ62:AJ64)</f>
        <v>4633123.3100000024</v>
      </c>
      <c r="AK61" s="65">
        <f t="shared" ref="AK61" si="402">SUM(AK62:AK64)</f>
        <v>103488794.54000004</v>
      </c>
      <c r="AL61" s="70">
        <f t="shared" ref="AL61" si="403">SUM(AL62:AL64)</f>
        <v>0.99999787358460479</v>
      </c>
      <c r="AM61" s="70">
        <f t="shared" ref="AM61" si="404">SUM(AM62:AM64)</f>
        <v>0</v>
      </c>
      <c r="AN61" s="70">
        <f t="shared" ref="AN61" si="405">SUM(AN62:AN64)</f>
        <v>0</v>
      </c>
      <c r="AO61" s="70">
        <f t="shared" ref="AO61" si="406">SUM(AO62:AO64)</f>
        <v>0.99999787358460479</v>
      </c>
      <c r="AP61" s="65">
        <f t="shared" ref="AP61" si="407">SUM(AP62:AP64)</f>
        <v>364759274</v>
      </c>
      <c r="AQ61" s="65">
        <f t="shared" ref="AQ61" si="408">SUM(AQ62:AQ64)</f>
        <v>382306606</v>
      </c>
      <c r="AR61" s="65">
        <f t="shared" ref="AR61" si="409">SUM(AR62:AR64)</f>
        <v>354377800</v>
      </c>
      <c r="AS61" s="65">
        <f t="shared" ref="AS61" si="410">SUM(AS62:AS64)</f>
        <v>1101443680</v>
      </c>
      <c r="AT61" s="65">
        <f t="shared" ref="AT61" si="411">SUM(AT62:AT64)</f>
        <v>95852457</v>
      </c>
      <c r="AU61" s="65">
        <f t="shared" ref="AU61" si="412">SUM(AU62:AU64)</f>
        <v>40944000</v>
      </c>
      <c r="AV61" s="65">
        <f t="shared" ref="AV61" si="413">SUM(AV62:AV64)</f>
        <v>0</v>
      </c>
      <c r="AW61" s="65">
        <f t="shared" ref="AW61" si="414">SUM(AW62:AW64)</f>
        <v>136796457</v>
      </c>
    </row>
    <row r="62" spans="1:49" ht="15" customHeight="1">
      <c r="A62" s="66" t="s">
        <v>116</v>
      </c>
      <c r="B62" s="59">
        <v>30836</v>
      </c>
      <c r="C62" s="59">
        <v>10167</v>
      </c>
      <c r="D62" s="59"/>
      <c r="E62" s="65">
        <f t="shared" si="7"/>
        <v>41003</v>
      </c>
      <c r="F62" s="65">
        <f t="shared" si="8"/>
        <v>30836000</v>
      </c>
      <c r="G62" s="65">
        <f t="shared" si="9"/>
        <v>10167000</v>
      </c>
      <c r="H62" s="65">
        <f t="shared" si="10"/>
        <v>0</v>
      </c>
      <c r="I62" s="65">
        <f t="shared" si="11"/>
        <v>41003000</v>
      </c>
      <c r="J62" s="59">
        <v>30836</v>
      </c>
      <c r="K62" s="59">
        <v>10167</v>
      </c>
      <c r="L62" s="59"/>
      <c r="M62" s="35">
        <f>+L62+K62+J62</f>
        <v>41003</v>
      </c>
      <c r="N62" s="59">
        <f>+'CY-CHD''S (ALL FUNDS)'!F622</f>
        <v>244543</v>
      </c>
      <c r="O62" s="59">
        <f>+'CY-CHD''S (ALL FUNDS)'!G622</f>
        <v>0</v>
      </c>
      <c r="P62" s="59">
        <f>+'CY-CHD''S (ALL FUNDS)'!H622</f>
        <v>0</v>
      </c>
      <c r="Q62" s="35">
        <f t="shared" si="12"/>
        <v>244543</v>
      </c>
      <c r="R62" s="59"/>
      <c r="S62" s="59"/>
      <c r="T62" s="59"/>
      <c r="U62" s="35">
        <f t="shared" si="13"/>
        <v>0</v>
      </c>
      <c r="V62" s="59">
        <f>+'CY-CHD''S (ALL FUNDS)'!J622</f>
        <v>244542.48</v>
      </c>
      <c r="W62" s="59">
        <f>+'CY-CHD''S (ALL FUNDS)'!K622</f>
        <v>0</v>
      </c>
      <c r="X62" s="59">
        <f>+'CY-CHD''S (ALL FUNDS)'!L622</f>
        <v>0</v>
      </c>
      <c r="Y62" s="35">
        <f t="shared" si="14"/>
        <v>244542.48</v>
      </c>
      <c r="Z62" s="59"/>
      <c r="AA62" s="59"/>
      <c r="AB62" s="59"/>
      <c r="AC62" s="65">
        <f t="shared" si="15"/>
        <v>0</v>
      </c>
      <c r="AD62" s="35">
        <f t="shared" si="27"/>
        <v>244542.48</v>
      </c>
      <c r="AE62" s="35">
        <f t="shared" si="28"/>
        <v>0</v>
      </c>
      <c r="AF62" s="35">
        <f t="shared" si="29"/>
        <v>0</v>
      </c>
      <c r="AG62" s="35">
        <f t="shared" si="19"/>
        <v>244542.48</v>
      </c>
      <c r="AH62" s="35">
        <f t="shared" ref="AH62:AJ80" si="415">+AP62-AD62</f>
        <v>0.51999999998952262</v>
      </c>
      <c r="AI62" s="35">
        <f t="shared" si="415"/>
        <v>0</v>
      </c>
      <c r="AJ62" s="35">
        <f t="shared" si="415"/>
        <v>0</v>
      </c>
      <c r="AK62" s="35">
        <f t="shared" si="21"/>
        <v>0.51999999998952262</v>
      </c>
      <c r="AL62" s="69">
        <f t="shared" si="376"/>
        <v>0.99999787358460479</v>
      </c>
      <c r="AM62" s="69" t="str">
        <f t="shared" si="376"/>
        <v xml:space="preserve"> </v>
      </c>
      <c r="AN62" s="69" t="str">
        <f t="shared" si="376"/>
        <v xml:space="preserve"> </v>
      </c>
      <c r="AO62" s="69">
        <f t="shared" si="376"/>
        <v>0.99999787358460479</v>
      </c>
      <c r="AP62" s="35">
        <f t="shared" ref="AP62:AR80" si="416">+N62+R62</f>
        <v>244543</v>
      </c>
      <c r="AQ62" s="35">
        <f t="shared" si="416"/>
        <v>0</v>
      </c>
      <c r="AR62" s="35">
        <f t="shared" si="416"/>
        <v>0</v>
      </c>
      <c r="AS62" s="35">
        <f t="shared" si="24"/>
        <v>244543</v>
      </c>
      <c r="AT62" s="35">
        <f t="shared" ref="AT62:AV80" si="417">+F62-N62</f>
        <v>30591457</v>
      </c>
      <c r="AU62" s="35">
        <f t="shared" si="417"/>
        <v>10167000</v>
      </c>
      <c r="AV62" s="35">
        <f t="shared" si="417"/>
        <v>0</v>
      </c>
      <c r="AW62" s="35">
        <f t="shared" si="26"/>
        <v>40758457</v>
      </c>
    </row>
    <row r="63" spans="1:49" ht="15" customHeight="1">
      <c r="A63" s="67" t="s">
        <v>117</v>
      </c>
      <c r="B63" s="59">
        <v>1951</v>
      </c>
      <c r="C63" s="59">
        <v>3805</v>
      </c>
      <c r="D63" s="59"/>
      <c r="E63" s="65">
        <f t="shared" si="7"/>
        <v>5756</v>
      </c>
      <c r="F63" s="65">
        <f t="shared" si="8"/>
        <v>1951000</v>
      </c>
      <c r="G63" s="65">
        <f t="shared" si="9"/>
        <v>3805000</v>
      </c>
      <c r="H63" s="65">
        <f t="shared" si="10"/>
        <v>0</v>
      </c>
      <c r="I63" s="65">
        <f t="shared" si="11"/>
        <v>5756000</v>
      </c>
      <c r="J63" s="59">
        <v>1951</v>
      </c>
      <c r="K63" s="59">
        <v>3805</v>
      </c>
      <c r="L63" s="59"/>
      <c r="M63" s="35">
        <f>+L63+K63+J63</f>
        <v>5756</v>
      </c>
      <c r="N63" s="59">
        <f>+'CY-CHD''S (ALL FUNDS)'!F623</f>
        <v>0</v>
      </c>
      <c r="O63" s="59">
        <f>+'CY-CHD''S (ALL FUNDS)'!G623</f>
        <v>2500000</v>
      </c>
      <c r="P63" s="59">
        <f>+'CY-CHD''S (ALL FUNDS)'!H623</f>
        <v>0</v>
      </c>
      <c r="Q63" s="35">
        <f t="shared" si="12"/>
        <v>2500000</v>
      </c>
      <c r="R63" s="59"/>
      <c r="S63" s="59"/>
      <c r="T63" s="59"/>
      <c r="U63" s="35">
        <f t="shared" si="13"/>
        <v>0</v>
      </c>
      <c r="V63" s="59">
        <f>+'CY-CHD''S (ALL FUNDS)'!J623</f>
        <v>0</v>
      </c>
      <c r="W63" s="59">
        <f>+'CY-CHD''S (ALL FUNDS)'!K623</f>
        <v>0</v>
      </c>
      <c r="X63" s="59">
        <f>+'CY-CHD''S (ALL FUNDS)'!L623</f>
        <v>0</v>
      </c>
      <c r="Y63" s="35">
        <f t="shared" si="14"/>
        <v>0</v>
      </c>
      <c r="Z63" s="59"/>
      <c r="AA63" s="59"/>
      <c r="AB63" s="59"/>
      <c r="AC63" s="65">
        <f t="shared" si="15"/>
        <v>0</v>
      </c>
      <c r="AD63" s="35">
        <f t="shared" si="27"/>
        <v>0</v>
      </c>
      <c r="AE63" s="35">
        <f t="shared" si="28"/>
        <v>0</v>
      </c>
      <c r="AF63" s="35">
        <f t="shared" si="29"/>
        <v>0</v>
      </c>
      <c r="AG63" s="35">
        <f t="shared" si="19"/>
        <v>0</v>
      </c>
      <c r="AH63" s="35">
        <f t="shared" si="415"/>
        <v>0</v>
      </c>
      <c r="AI63" s="35">
        <f t="shared" si="415"/>
        <v>2500000</v>
      </c>
      <c r="AJ63" s="35">
        <f t="shared" si="415"/>
        <v>0</v>
      </c>
      <c r="AK63" s="35">
        <f t="shared" si="21"/>
        <v>2500000</v>
      </c>
      <c r="AL63" s="69" t="str">
        <f t="shared" si="376"/>
        <v xml:space="preserve"> </v>
      </c>
      <c r="AM63" s="69">
        <f t="shared" si="376"/>
        <v>0</v>
      </c>
      <c r="AN63" s="69" t="str">
        <f t="shared" si="376"/>
        <v xml:space="preserve"> </v>
      </c>
      <c r="AO63" s="69">
        <f t="shared" si="376"/>
        <v>0</v>
      </c>
      <c r="AP63" s="35">
        <f t="shared" si="416"/>
        <v>0</v>
      </c>
      <c r="AQ63" s="35">
        <f t="shared" si="416"/>
        <v>2500000</v>
      </c>
      <c r="AR63" s="35">
        <f t="shared" si="416"/>
        <v>0</v>
      </c>
      <c r="AS63" s="35">
        <f t="shared" si="24"/>
        <v>2500000</v>
      </c>
      <c r="AT63" s="35">
        <f t="shared" si="417"/>
        <v>1951000</v>
      </c>
      <c r="AU63" s="35">
        <f t="shared" si="417"/>
        <v>1305000</v>
      </c>
      <c r="AV63" s="35">
        <f t="shared" si="417"/>
        <v>0</v>
      </c>
      <c r="AW63" s="35">
        <f t="shared" si="26"/>
        <v>3256000</v>
      </c>
    </row>
    <row r="64" spans="1:49" ht="15" customHeight="1">
      <c r="A64" s="66" t="s">
        <v>568</v>
      </c>
      <c r="B64" s="59">
        <v>63310</v>
      </c>
      <c r="C64" s="59">
        <v>29472</v>
      </c>
      <c r="D64" s="59"/>
      <c r="E64" s="65">
        <f t="shared" si="7"/>
        <v>92782</v>
      </c>
      <c r="F64" s="65">
        <f t="shared" si="8"/>
        <v>63310000</v>
      </c>
      <c r="G64" s="65">
        <f t="shared" si="9"/>
        <v>29472000</v>
      </c>
      <c r="H64" s="65">
        <f t="shared" si="10"/>
        <v>0</v>
      </c>
      <c r="I64" s="65">
        <f t="shared" si="11"/>
        <v>92782000</v>
      </c>
      <c r="J64" s="59">
        <v>63310</v>
      </c>
      <c r="K64" s="59">
        <v>29472</v>
      </c>
      <c r="L64" s="59"/>
      <c r="M64" s="35">
        <f>+L64+K64+J64</f>
        <v>92782</v>
      </c>
      <c r="N64" s="59">
        <f>+'CY-CHD''S (ALL FUNDS)'!F624</f>
        <v>0</v>
      </c>
      <c r="O64" s="59">
        <f>+'CY-CHD''S (ALL FUNDS)'!G624</f>
        <v>0</v>
      </c>
      <c r="P64" s="59">
        <f>+'CY-CHD''S (ALL FUNDS)'!H624</f>
        <v>0</v>
      </c>
      <c r="Q64" s="35">
        <f t="shared" si="12"/>
        <v>0</v>
      </c>
      <c r="R64" s="59">
        <f>+'CY-CHD''S (ALL FUNDS)'!F632</f>
        <v>364514731</v>
      </c>
      <c r="S64" s="59">
        <f>+'CY-CHD''S (ALL FUNDS)'!G632</f>
        <v>379806606</v>
      </c>
      <c r="T64" s="59">
        <f>+'CY-CHD''S (ALL FUNDS)'!H632</f>
        <v>354377800</v>
      </c>
      <c r="U64" s="35">
        <f t="shared" si="13"/>
        <v>1098699137</v>
      </c>
      <c r="V64" s="59">
        <f>+'CY-CHD''S (ALL FUNDS)'!J624</f>
        <v>0</v>
      </c>
      <c r="W64" s="59">
        <f>+'CY-CHD''S (ALL FUNDS)'!K624</f>
        <v>0</v>
      </c>
      <c r="X64" s="59">
        <f>+'CY-CHD''S (ALL FUNDS)'!L624</f>
        <v>0</v>
      </c>
      <c r="Y64" s="35">
        <f t="shared" si="14"/>
        <v>0</v>
      </c>
      <c r="Z64" s="59">
        <f>+'CY-CHD''S (ALL FUNDS)'!J632</f>
        <v>364429946.90999997</v>
      </c>
      <c r="AA64" s="59">
        <f>+'CY-CHD''S (ALL FUNDS)'!K632</f>
        <v>283535719.38</v>
      </c>
      <c r="AB64" s="59">
        <f>+'CY-CHD''S (ALL FUNDS)'!L632</f>
        <v>349744676.69</v>
      </c>
      <c r="AC64" s="65">
        <f t="shared" si="15"/>
        <v>997710342.98000002</v>
      </c>
      <c r="AD64" s="35">
        <f t="shared" si="27"/>
        <v>364429946.90999997</v>
      </c>
      <c r="AE64" s="35">
        <f t="shared" si="28"/>
        <v>283535719.38</v>
      </c>
      <c r="AF64" s="35">
        <f t="shared" si="29"/>
        <v>349744676.69</v>
      </c>
      <c r="AG64" s="35">
        <f t="shared" si="19"/>
        <v>997710342.98000002</v>
      </c>
      <c r="AH64" s="35">
        <f t="shared" si="415"/>
        <v>84784.090000033379</v>
      </c>
      <c r="AI64" s="35">
        <f t="shared" si="415"/>
        <v>96270886.620000005</v>
      </c>
      <c r="AJ64" s="35">
        <f t="shared" si="415"/>
        <v>4633123.3100000024</v>
      </c>
      <c r="AK64" s="35">
        <f t="shared" si="21"/>
        <v>100988794.02000004</v>
      </c>
      <c r="AL64" s="69">
        <f t="shared" si="376"/>
        <v>0</v>
      </c>
      <c r="AM64" s="69">
        <f t="shared" si="376"/>
        <v>0</v>
      </c>
      <c r="AN64" s="69">
        <f t="shared" si="376"/>
        <v>0</v>
      </c>
      <c r="AO64" s="69">
        <f t="shared" si="376"/>
        <v>0</v>
      </c>
      <c r="AP64" s="35">
        <f t="shared" si="416"/>
        <v>364514731</v>
      </c>
      <c r="AQ64" s="35">
        <f t="shared" si="416"/>
        <v>379806606</v>
      </c>
      <c r="AR64" s="35">
        <f t="shared" si="416"/>
        <v>354377800</v>
      </c>
      <c r="AS64" s="35">
        <f t="shared" si="24"/>
        <v>1098699137</v>
      </c>
      <c r="AT64" s="35">
        <f t="shared" si="417"/>
        <v>63310000</v>
      </c>
      <c r="AU64" s="35">
        <f t="shared" si="417"/>
        <v>29472000</v>
      </c>
      <c r="AV64" s="35">
        <f t="shared" si="417"/>
        <v>0</v>
      </c>
      <c r="AW64" s="35">
        <f t="shared" si="26"/>
        <v>92782000</v>
      </c>
    </row>
    <row r="65" spans="1:49" ht="15" customHeight="1">
      <c r="A65" s="62"/>
      <c r="B65" s="59">
        <v>0</v>
      </c>
      <c r="C65" s="59"/>
      <c r="D65" s="59"/>
      <c r="E65" s="65">
        <f t="shared" si="7"/>
        <v>0</v>
      </c>
      <c r="F65" s="65">
        <f t="shared" si="8"/>
        <v>0</v>
      </c>
      <c r="G65" s="65">
        <f t="shared" si="9"/>
        <v>0</v>
      </c>
      <c r="H65" s="65">
        <f t="shared" si="10"/>
        <v>0</v>
      </c>
      <c r="I65" s="65">
        <f t="shared" si="11"/>
        <v>0</v>
      </c>
      <c r="J65" s="59">
        <v>0</v>
      </c>
      <c r="K65" s="59"/>
      <c r="L65" s="59"/>
      <c r="M65" s="35">
        <f>+L65+K65+J65</f>
        <v>0</v>
      </c>
      <c r="N65" s="59"/>
      <c r="O65" s="59"/>
      <c r="P65" s="59"/>
      <c r="Q65" s="35">
        <f t="shared" si="12"/>
        <v>0</v>
      </c>
      <c r="R65" s="59"/>
      <c r="S65" s="59"/>
      <c r="T65" s="59"/>
      <c r="U65" s="35">
        <f t="shared" si="13"/>
        <v>0</v>
      </c>
      <c r="V65" s="59"/>
      <c r="W65" s="59"/>
      <c r="X65" s="59"/>
      <c r="Y65" s="35">
        <f t="shared" si="14"/>
        <v>0</v>
      </c>
      <c r="Z65" s="59"/>
      <c r="AA65" s="59"/>
      <c r="AB65" s="59"/>
      <c r="AC65" s="65">
        <f t="shared" si="15"/>
        <v>0</v>
      </c>
      <c r="AD65" s="35">
        <f t="shared" si="27"/>
        <v>0</v>
      </c>
      <c r="AE65" s="35">
        <f t="shared" si="28"/>
        <v>0</v>
      </c>
      <c r="AF65" s="35">
        <f t="shared" si="29"/>
        <v>0</v>
      </c>
      <c r="AG65" s="35">
        <f t="shared" si="19"/>
        <v>0</v>
      </c>
      <c r="AH65" s="35">
        <f t="shared" si="415"/>
        <v>0</v>
      </c>
      <c r="AI65" s="35">
        <f t="shared" si="415"/>
        <v>0</v>
      </c>
      <c r="AJ65" s="35">
        <f t="shared" si="415"/>
        <v>0</v>
      </c>
      <c r="AK65" s="35">
        <f t="shared" si="21"/>
        <v>0</v>
      </c>
      <c r="AL65" s="69" t="str">
        <f t="shared" si="376"/>
        <v xml:space="preserve"> </v>
      </c>
      <c r="AM65" s="69" t="str">
        <f t="shared" si="376"/>
        <v xml:space="preserve"> </v>
      </c>
      <c r="AN65" s="69" t="str">
        <f t="shared" si="376"/>
        <v xml:space="preserve"> </v>
      </c>
      <c r="AO65" s="69" t="str">
        <f t="shared" si="376"/>
        <v xml:space="preserve"> </v>
      </c>
      <c r="AP65" s="35">
        <f t="shared" si="416"/>
        <v>0</v>
      </c>
      <c r="AQ65" s="35">
        <f t="shared" si="416"/>
        <v>0</v>
      </c>
      <c r="AR65" s="35">
        <f t="shared" si="416"/>
        <v>0</v>
      </c>
      <c r="AS65" s="35">
        <f t="shared" si="24"/>
        <v>0</v>
      </c>
      <c r="AT65" s="35">
        <f t="shared" si="417"/>
        <v>0</v>
      </c>
      <c r="AU65" s="35">
        <f t="shared" si="417"/>
        <v>0</v>
      </c>
      <c r="AV65" s="35">
        <f t="shared" si="417"/>
        <v>0</v>
      </c>
      <c r="AW65" s="35">
        <f t="shared" si="26"/>
        <v>0</v>
      </c>
    </row>
    <row r="66" spans="1:49" ht="15" customHeight="1">
      <c r="A66" s="64" t="s">
        <v>168</v>
      </c>
      <c r="B66" s="65">
        <f>SUM(B67:B69)</f>
        <v>75219</v>
      </c>
      <c r="C66" s="65">
        <f t="shared" ref="C66" si="418">SUM(C67:C69)</f>
        <v>44220</v>
      </c>
      <c r="D66" s="65">
        <f t="shared" ref="D66" si="419">SUM(D67:D69)</f>
        <v>0</v>
      </c>
      <c r="E66" s="65">
        <f>SUM(B66:D66)</f>
        <v>119439</v>
      </c>
      <c r="F66" s="65">
        <f>+B66*1000</f>
        <v>75219000</v>
      </c>
      <c r="G66" s="65">
        <f t="shared" si="9"/>
        <v>44220000</v>
      </c>
      <c r="H66" s="65">
        <f t="shared" si="10"/>
        <v>0</v>
      </c>
      <c r="I66" s="65">
        <f>SUM(F66:H66)</f>
        <v>119439000</v>
      </c>
      <c r="J66" s="65">
        <f t="shared" ref="J66" si="420">SUM(J67:J69)</f>
        <v>75219</v>
      </c>
      <c r="K66" s="65">
        <f t="shared" ref="K66" si="421">SUM(K67:K69)</f>
        <v>44220</v>
      </c>
      <c r="L66" s="65">
        <f t="shared" ref="L66" si="422">SUM(L67:L69)</f>
        <v>0</v>
      </c>
      <c r="M66" s="65">
        <f t="shared" ref="M66" si="423">SUM(M67:M69)</f>
        <v>119439</v>
      </c>
      <c r="N66" s="65">
        <f t="shared" ref="N66" si="424">SUM(N67:N69)</f>
        <v>150123849</v>
      </c>
      <c r="O66" s="65">
        <f t="shared" ref="O66" si="425">SUM(O67:O69)</f>
        <v>89408590</v>
      </c>
      <c r="P66" s="65">
        <f t="shared" ref="P66" si="426">SUM(P67:P69)</f>
        <v>3963062</v>
      </c>
      <c r="Q66" s="65">
        <f t="shared" ref="Q66" si="427">SUM(Q67:Q69)</f>
        <v>243495501</v>
      </c>
      <c r="R66" s="65">
        <f t="shared" ref="R66" si="428">SUM(R67:R69)</f>
        <v>0</v>
      </c>
      <c r="S66" s="65">
        <f t="shared" ref="S66" si="429">SUM(S67:S69)</f>
        <v>0</v>
      </c>
      <c r="T66" s="65">
        <f t="shared" ref="T66" si="430">SUM(T67:T69)</f>
        <v>0</v>
      </c>
      <c r="U66" s="65">
        <f t="shared" ref="U66" si="431">SUM(U67:U69)</f>
        <v>0</v>
      </c>
      <c r="V66" s="65">
        <f t="shared" ref="V66" si="432">SUM(V67:V69)</f>
        <v>150123371.53999999</v>
      </c>
      <c r="W66" s="65">
        <f t="shared" ref="W66" si="433">SUM(W67:W69)</f>
        <v>78900638.150000006</v>
      </c>
      <c r="X66" s="65">
        <f t="shared" ref="X66" si="434">SUM(X67:X69)</f>
        <v>0</v>
      </c>
      <c r="Y66" s="65">
        <f t="shared" ref="Y66" si="435">SUM(Y67:Y69)</f>
        <v>229024009.69</v>
      </c>
      <c r="Z66" s="65">
        <f t="shared" ref="Z66" si="436">SUM(Z67:Z69)</f>
        <v>0</v>
      </c>
      <c r="AA66" s="65">
        <f t="shared" ref="AA66" si="437">SUM(AA67:AA69)</f>
        <v>0</v>
      </c>
      <c r="AB66" s="65">
        <f t="shared" ref="AB66" si="438">SUM(AB67:AB69)</f>
        <v>0</v>
      </c>
      <c r="AC66" s="65">
        <f t="shared" si="15"/>
        <v>0</v>
      </c>
      <c r="AD66" s="35">
        <f t="shared" si="27"/>
        <v>150123371.53999999</v>
      </c>
      <c r="AE66" s="35">
        <f t="shared" si="28"/>
        <v>78900638.150000006</v>
      </c>
      <c r="AF66" s="35">
        <f t="shared" si="29"/>
        <v>0</v>
      </c>
      <c r="AG66" s="65">
        <f t="shared" ref="AG66" si="439">SUM(AG67:AG69)</f>
        <v>229024009.69</v>
      </c>
      <c r="AH66" s="65">
        <f t="shared" ref="AH66" si="440">SUM(AH67:AH69)</f>
        <v>477.45999999903142</v>
      </c>
      <c r="AI66" s="65">
        <f t="shared" ref="AI66" si="441">SUM(AI67:AI69)</f>
        <v>10507951.849999994</v>
      </c>
      <c r="AJ66" s="65">
        <f t="shared" ref="AJ66" si="442">SUM(AJ67:AJ69)</f>
        <v>3963062</v>
      </c>
      <c r="AK66" s="65">
        <f t="shared" ref="AK66" si="443">SUM(AK67:AK69)</f>
        <v>14471491.309999993</v>
      </c>
      <c r="AL66" s="70">
        <f t="shared" ref="AL66" si="444">SUM(AL67:AL69)</f>
        <v>1.9999667248571646</v>
      </c>
      <c r="AM66" s="70">
        <f t="shared" ref="AM66" si="445">SUM(AM67:AM69)</f>
        <v>0.88247268131619128</v>
      </c>
      <c r="AN66" s="70">
        <f t="shared" ref="AN66" si="446">SUM(AN67:AN69)</f>
        <v>0</v>
      </c>
      <c r="AO66" s="70">
        <f t="shared" ref="AO66" si="447">SUM(AO67:AO69)</f>
        <v>1.9368149671347781</v>
      </c>
      <c r="AP66" s="65">
        <f t="shared" ref="AP66" si="448">SUM(AP67:AP69)</f>
        <v>150123849</v>
      </c>
      <c r="AQ66" s="65">
        <f t="shared" ref="AQ66" si="449">SUM(AQ67:AQ69)</f>
        <v>89408590</v>
      </c>
      <c r="AR66" s="65">
        <f t="shared" ref="AR66" si="450">SUM(AR67:AR69)</f>
        <v>3963062</v>
      </c>
      <c r="AS66" s="65">
        <f t="shared" ref="AS66" si="451">SUM(AS67:AS69)</f>
        <v>243495501</v>
      </c>
      <c r="AT66" s="65">
        <f t="shared" ref="AT66" si="452">SUM(AT67:AT69)</f>
        <v>-74904849</v>
      </c>
      <c r="AU66" s="65">
        <f t="shared" ref="AU66" si="453">SUM(AU67:AU69)</f>
        <v>-45188590</v>
      </c>
      <c r="AV66" s="65">
        <f t="shared" ref="AV66" si="454">SUM(AV67:AV69)</f>
        <v>-3963062</v>
      </c>
      <c r="AW66" s="65">
        <f t="shared" ref="AW66" si="455">SUM(AW67:AW69)</f>
        <v>-124056501</v>
      </c>
    </row>
    <row r="67" spans="1:49" ht="15" customHeight="1">
      <c r="A67" s="66" t="s">
        <v>116</v>
      </c>
      <c r="B67" s="59">
        <v>29664</v>
      </c>
      <c r="C67" s="59">
        <v>10666</v>
      </c>
      <c r="D67" s="59"/>
      <c r="E67" s="65">
        <f t="shared" si="7"/>
        <v>40330</v>
      </c>
      <c r="F67" s="65">
        <f t="shared" si="8"/>
        <v>29664000</v>
      </c>
      <c r="G67" s="65">
        <f t="shared" si="9"/>
        <v>10666000</v>
      </c>
      <c r="H67" s="65">
        <f t="shared" si="10"/>
        <v>0</v>
      </c>
      <c r="I67" s="65">
        <f t="shared" si="11"/>
        <v>40330000</v>
      </c>
      <c r="J67" s="59">
        <v>29664</v>
      </c>
      <c r="K67" s="59">
        <v>10666</v>
      </c>
      <c r="L67" s="59"/>
      <c r="M67" s="35">
        <f>+L67+K67+J67</f>
        <v>40330</v>
      </c>
      <c r="N67" s="59">
        <f>+'CY-CHD''S (ALL FUNDS)'!F664</f>
        <v>135775000</v>
      </c>
      <c r="O67" s="59">
        <f>+'CY-CHD''S (ALL FUNDS)'!G664</f>
        <v>89408590</v>
      </c>
      <c r="P67" s="59">
        <f>+'CY-CHD''S (ALL FUNDS)'!H664</f>
        <v>3963062</v>
      </c>
      <c r="Q67" s="35">
        <f t="shared" si="12"/>
        <v>229146652</v>
      </c>
      <c r="R67" s="59"/>
      <c r="S67" s="59"/>
      <c r="T67" s="59"/>
      <c r="U67" s="35">
        <f t="shared" si="13"/>
        <v>0</v>
      </c>
      <c r="V67" s="59">
        <f>+'CY-CHD''S (ALL FUNDS)'!J664</f>
        <v>135775000</v>
      </c>
      <c r="W67" s="59">
        <f>+'CY-CHD''S (ALL FUNDS)'!K664</f>
        <v>78900638.150000006</v>
      </c>
      <c r="X67" s="59">
        <f>+'CY-CHD''S (ALL FUNDS)'!L664</f>
        <v>0</v>
      </c>
      <c r="Y67" s="35">
        <f t="shared" si="14"/>
        <v>214675638.15000001</v>
      </c>
      <c r="Z67" s="59"/>
      <c r="AA67" s="59"/>
      <c r="AB67" s="59"/>
      <c r="AC67" s="65">
        <f t="shared" si="15"/>
        <v>0</v>
      </c>
      <c r="AD67" s="35">
        <f t="shared" si="27"/>
        <v>135775000</v>
      </c>
      <c r="AE67" s="35">
        <f t="shared" si="28"/>
        <v>78900638.150000006</v>
      </c>
      <c r="AF67" s="35">
        <f t="shared" si="29"/>
        <v>0</v>
      </c>
      <c r="AG67" s="35">
        <f t="shared" si="19"/>
        <v>214675638.15000001</v>
      </c>
      <c r="AH67" s="35">
        <f t="shared" si="415"/>
        <v>0</v>
      </c>
      <c r="AI67" s="35">
        <f t="shared" si="415"/>
        <v>10507951.849999994</v>
      </c>
      <c r="AJ67" s="35">
        <f t="shared" si="415"/>
        <v>3963062</v>
      </c>
      <c r="AK67" s="35">
        <f t="shared" si="21"/>
        <v>14471013.849999994</v>
      </c>
      <c r="AL67" s="69">
        <f t="shared" si="376"/>
        <v>1</v>
      </c>
      <c r="AM67" s="69">
        <f t="shared" si="376"/>
        <v>0.88247268131619128</v>
      </c>
      <c r="AN67" s="69">
        <f t="shared" si="376"/>
        <v>0</v>
      </c>
      <c r="AO67" s="69">
        <f t="shared" si="376"/>
        <v>0.93684824227761354</v>
      </c>
      <c r="AP67" s="35">
        <f t="shared" si="416"/>
        <v>135775000</v>
      </c>
      <c r="AQ67" s="35">
        <f t="shared" si="416"/>
        <v>89408590</v>
      </c>
      <c r="AR67" s="35">
        <f t="shared" si="416"/>
        <v>3963062</v>
      </c>
      <c r="AS67" s="35">
        <f t="shared" si="24"/>
        <v>229146652</v>
      </c>
      <c r="AT67" s="35">
        <f t="shared" si="417"/>
        <v>-106111000</v>
      </c>
      <c r="AU67" s="35">
        <f t="shared" si="417"/>
        <v>-78742590</v>
      </c>
      <c r="AV67" s="35">
        <f t="shared" si="417"/>
        <v>-3963062</v>
      </c>
      <c r="AW67" s="35">
        <f t="shared" si="26"/>
        <v>-188816652</v>
      </c>
    </row>
    <row r="68" spans="1:49" ht="15" customHeight="1">
      <c r="A68" s="67" t="s">
        <v>117</v>
      </c>
      <c r="B68" s="59">
        <v>1971</v>
      </c>
      <c r="C68" s="59">
        <v>5396</v>
      </c>
      <c r="D68" s="59"/>
      <c r="E68" s="65">
        <f t="shared" si="7"/>
        <v>7367</v>
      </c>
      <c r="F68" s="65">
        <f t="shared" si="8"/>
        <v>1971000</v>
      </c>
      <c r="G68" s="65">
        <f t="shared" si="9"/>
        <v>5396000</v>
      </c>
      <c r="H68" s="65">
        <f t="shared" si="10"/>
        <v>0</v>
      </c>
      <c r="I68" s="65">
        <f t="shared" si="11"/>
        <v>7367000</v>
      </c>
      <c r="J68" s="59">
        <v>1971</v>
      </c>
      <c r="K68" s="59">
        <v>5396</v>
      </c>
      <c r="L68" s="59"/>
      <c r="M68" s="35">
        <f>+L68+K68+J68</f>
        <v>7367</v>
      </c>
      <c r="N68" s="59">
        <f>+'CY-CHD''S (ALL FUNDS)'!F665</f>
        <v>0</v>
      </c>
      <c r="O68" s="59">
        <f>+'CY-CHD''S (ALL FUNDS)'!G665</f>
        <v>0</v>
      </c>
      <c r="P68" s="59">
        <f>+'CY-CHD''S (ALL FUNDS)'!H665</f>
        <v>0</v>
      </c>
      <c r="Q68" s="35">
        <f t="shared" si="12"/>
        <v>0</v>
      </c>
      <c r="R68" s="59"/>
      <c r="S68" s="59"/>
      <c r="T68" s="59"/>
      <c r="U68" s="35">
        <f t="shared" si="13"/>
        <v>0</v>
      </c>
      <c r="V68" s="59">
        <f>+'CY-CHD''S (ALL FUNDS)'!J665</f>
        <v>0</v>
      </c>
      <c r="W68" s="59">
        <f>+'CY-CHD''S (ALL FUNDS)'!K665</f>
        <v>0</v>
      </c>
      <c r="X68" s="59">
        <f>+'CY-CHD''S (ALL FUNDS)'!L665</f>
        <v>0</v>
      </c>
      <c r="Y68" s="35">
        <f t="shared" si="14"/>
        <v>0</v>
      </c>
      <c r="Z68" s="59"/>
      <c r="AA68" s="59"/>
      <c r="AB68" s="59"/>
      <c r="AC68" s="65">
        <f t="shared" si="15"/>
        <v>0</v>
      </c>
      <c r="AD68" s="35">
        <f t="shared" si="27"/>
        <v>0</v>
      </c>
      <c r="AE68" s="35">
        <f t="shared" si="28"/>
        <v>0</v>
      </c>
      <c r="AF68" s="35">
        <f t="shared" si="29"/>
        <v>0</v>
      </c>
      <c r="AG68" s="35">
        <f t="shared" si="19"/>
        <v>0</v>
      </c>
      <c r="AH68" s="35">
        <f t="shared" si="415"/>
        <v>0</v>
      </c>
      <c r="AI68" s="35">
        <f t="shared" si="415"/>
        <v>0</v>
      </c>
      <c r="AJ68" s="35">
        <f t="shared" si="415"/>
        <v>0</v>
      </c>
      <c r="AK68" s="35">
        <f t="shared" si="21"/>
        <v>0</v>
      </c>
      <c r="AL68" s="69" t="str">
        <f t="shared" si="376"/>
        <v xml:space="preserve"> </v>
      </c>
      <c r="AM68" s="69" t="str">
        <f t="shared" si="376"/>
        <v xml:space="preserve"> </v>
      </c>
      <c r="AN68" s="69" t="str">
        <f t="shared" si="376"/>
        <v xml:space="preserve"> </v>
      </c>
      <c r="AO68" s="69" t="str">
        <f t="shared" si="376"/>
        <v xml:space="preserve"> </v>
      </c>
      <c r="AP68" s="35">
        <f t="shared" si="416"/>
        <v>0</v>
      </c>
      <c r="AQ68" s="35">
        <f t="shared" si="416"/>
        <v>0</v>
      </c>
      <c r="AR68" s="35">
        <f t="shared" si="416"/>
        <v>0</v>
      </c>
      <c r="AS68" s="35">
        <f t="shared" si="24"/>
        <v>0</v>
      </c>
      <c r="AT68" s="35">
        <f t="shared" si="417"/>
        <v>1971000</v>
      </c>
      <c r="AU68" s="35">
        <f t="shared" si="417"/>
        <v>5396000</v>
      </c>
      <c r="AV68" s="35">
        <f t="shared" si="417"/>
        <v>0</v>
      </c>
      <c r="AW68" s="35">
        <f t="shared" si="26"/>
        <v>7367000</v>
      </c>
    </row>
    <row r="69" spans="1:49" ht="15" customHeight="1">
      <c r="A69" s="66" t="s">
        <v>568</v>
      </c>
      <c r="B69" s="59">
        <v>43584</v>
      </c>
      <c r="C69" s="59">
        <v>28158</v>
      </c>
      <c r="D69" s="59"/>
      <c r="E69" s="65">
        <f t="shared" si="7"/>
        <v>71742</v>
      </c>
      <c r="F69" s="65">
        <f t="shared" si="8"/>
        <v>43584000</v>
      </c>
      <c r="G69" s="65">
        <f t="shared" si="9"/>
        <v>28158000</v>
      </c>
      <c r="H69" s="65">
        <f t="shared" si="10"/>
        <v>0</v>
      </c>
      <c r="I69" s="65">
        <f t="shared" si="11"/>
        <v>71742000</v>
      </c>
      <c r="J69" s="59">
        <v>43584</v>
      </c>
      <c r="K69" s="59">
        <v>28158</v>
      </c>
      <c r="L69" s="59"/>
      <c r="M69" s="35">
        <f>+L69+K69+J69</f>
        <v>71742</v>
      </c>
      <c r="N69" s="59">
        <f>+'CY-CHD''S (ALL FUNDS)'!F666</f>
        <v>14348849</v>
      </c>
      <c r="O69" s="59">
        <f>+'CY-CHD''S (ALL FUNDS)'!G666</f>
        <v>0</v>
      </c>
      <c r="P69" s="59">
        <f>+'CY-CHD''S (ALL FUNDS)'!H666</f>
        <v>0</v>
      </c>
      <c r="Q69" s="35">
        <f t="shared" si="12"/>
        <v>14348849</v>
      </c>
      <c r="R69" s="59">
        <f>+'CY-CHD''S (ALL FUNDS)'!F674</f>
        <v>0</v>
      </c>
      <c r="S69" s="59">
        <f>+'CY-CHD''S (ALL FUNDS)'!G674</f>
        <v>0</v>
      </c>
      <c r="T69" s="59">
        <f>+'CY-CHD''S (ALL FUNDS)'!H674</f>
        <v>0</v>
      </c>
      <c r="U69" s="35">
        <f t="shared" si="13"/>
        <v>0</v>
      </c>
      <c r="V69" s="59">
        <f>+'CY-CHD''S (ALL FUNDS)'!J666</f>
        <v>14348371.540000001</v>
      </c>
      <c r="W69" s="59">
        <f>+'CY-CHD''S (ALL FUNDS)'!K666</f>
        <v>0</v>
      </c>
      <c r="X69" s="59">
        <f>+'CY-CHD''S (ALL FUNDS)'!L666</f>
        <v>0</v>
      </c>
      <c r="Y69" s="35">
        <f t="shared" si="14"/>
        <v>14348371.540000001</v>
      </c>
      <c r="Z69" s="59">
        <f>+'CY-CHD''S (ALL FUNDS)'!J674</f>
        <v>0</v>
      </c>
      <c r="AA69" s="59">
        <f>+'CY-CHD''S (ALL FUNDS)'!K674</f>
        <v>0</v>
      </c>
      <c r="AB69" s="59">
        <f>+'CY-CHD''S (ALL FUNDS)'!L674</f>
        <v>0</v>
      </c>
      <c r="AC69" s="65">
        <f t="shared" si="15"/>
        <v>0</v>
      </c>
      <c r="AD69" s="35">
        <f t="shared" si="27"/>
        <v>14348371.540000001</v>
      </c>
      <c r="AE69" s="35">
        <f t="shared" si="28"/>
        <v>0</v>
      </c>
      <c r="AF69" s="35">
        <f t="shared" si="29"/>
        <v>0</v>
      </c>
      <c r="AG69" s="35">
        <f t="shared" si="19"/>
        <v>14348371.540000001</v>
      </c>
      <c r="AH69" s="35">
        <f t="shared" si="415"/>
        <v>477.45999999903142</v>
      </c>
      <c r="AI69" s="35">
        <f t="shared" si="415"/>
        <v>0</v>
      </c>
      <c r="AJ69" s="35">
        <f t="shared" si="415"/>
        <v>0</v>
      </c>
      <c r="AK69" s="35">
        <f t="shared" si="21"/>
        <v>477.45999999903142</v>
      </c>
      <c r="AL69" s="69">
        <f t="shared" si="376"/>
        <v>0.99996672485716454</v>
      </c>
      <c r="AM69" s="69" t="str">
        <f t="shared" si="376"/>
        <v xml:space="preserve"> </v>
      </c>
      <c r="AN69" s="69" t="str">
        <f t="shared" si="376"/>
        <v xml:space="preserve"> </v>
      </c>
      <c r="AO69" s="69">
        <f t="shared" si="376"/>
        <v>0.99996672485716454</v>
      </c>
      <c r="AP69" s="35">
        <f t="shared" si="416"/>
        <v>14348849</v>
      </c>
      <c r="AQ69" s="35">
        <f t="shared" si="416"/>
        <v>0</v>
      </c>
      <c r="AR69" s="35">
        <f t="shared" si="416"/>
        <v>0</v>
      </c>
      <c r="AS69" s="35">
        <f t="shared" si="24"/>
        <v>14348849</v>
      </c>
      <c r="AT69" s="35">
        <f t="shared" si="417"/>
        <v>29235151</v>
      </c>
      <c r="AU69" s="35">
        <f t="shared" si="417"/>
        <v>28158000</v>
      </c>
      <c r="AV69" s="35">
        <f t="shared" si="417"/>
        <v>0</v>
      </c>
      <c r="AW69" s="35">
        <f t="shared" si="26"/>
        <v>57393151</v>
      </c>
    </row>
    <row r="70" spans="1:49" ht="15" customHeight="1">
      <c r="A70" s="62"/>
      <c r="B70" s="59">
        <v>0</v>
      </c>
      <c r="C70" s="59"/>
      <c r="D70" s="59"/>
      <c r="E70" s="65">
        <f t="shared" si="7"/>
        <v>0</v>
      </c>
      <c r="F70" s="65">
        <f t="shared" si="8"/>
        <v>0</v>
      </c>
      <c r="G70" s="65">
        <f t="shared" si="9"/>
        <v>0</v>
      </c>
      <c r="H70" s="65">
        <f t="shared" si="10"/>
        <v>0</v>
      </c>
      <c r="I70" s="65">
        <f t="shared" si="11"/>
        <v>0</v>
      </c>
      <c r="J70" s="59">
        <v>0</v>
      </c>
      <c r="K70" s="59"/>
      <c r="L70" s="59"/>
      <c r="M70" s="35">
        <f>+L70+K70+J70</f>
        <v>0</v>
      </c>
      <c r="N70" s="59"/>
      <c r="O70" s="59"/>
      <c r="P70" s="59"/>
      <c r="Q70" s="35">
        <f t="shared" si="12"/>
        <v>0</v>
      </c>
      <c r="R70" s="59"/>
      <c r="S70" s="59"/>
      <c r="T70" s="59"/>
      <c r="U70" s="35">
        <f t="shared" si="13"/>
        <v>0</v>
      </c>
      <c r="V70" s="59"/>
      <c r="W70" s="59"/>
      <c r="X70" s="59"/>
      <c r="Y70" s="35">
        <f t="shared" si="14"/>
        <v>0</v>
      </c>
      <c r="Z70" s="59"/>
      <c r="AA70" s="59"/>
      <c r="AB70" s="59"/>
      <c r="AC70" s="65">
        <f t="shared" si="15"/>
        <v>0</v>
      </c>
      <c r="AD70" s="35">
        <f t="shared" si="27"/>
        <v>0</v>
      </c>
      <c r="AE70" s="35">
        <f t="shared" si="28"/>
        <v>0</v>
      </c>
      <c r="AF70" s="35">
        <f t="shared" si="29"/>
        <v>0</v>
      </c>
      <c r="AG70" s="35">
        <f t="shared" si="19"/>
        <v>0</v>
      </c>
      <c r="AH70" s="35">
        <f t="shared" si="415"/>
        <v>0</v>
      </c>
      <c r="AI70" s="35">
        <f t="shared" si="415"/>
        <v>0</v>
      </c>
      <c r="AJ70" s="35">
        <f t="shared" si="415"/>
        <v>0</v>
      </c>
      <c r="AK70" s="35">
        <f t="shared" si="21"/>
        <v>0</v>
      </c>
      <c r="AL70" s="69" t="str">
        <f t="shared" si="376"/>
        <v xml:space="preserve"> </v>
      </c>
      <c r="AM70" s="69" t="str">
        <f t="shared" si="376"/>
        <v xml:space="preserve"> </v>
      </c>
      <c r="AN70" s="69" t="str">
        <f t="shared" si="376"/>
        <v xml:space="preserve"> </v>
      </c>
      <c r="AO70" s="69" t="str">
        <f t="shared" si="376"/>
        <v xml:space="preserve"> </v>
      </c>
      <c r="AP70" s="35">
        <f t="shared" si="416"/>
        <v>0</v>
      </c>
      <c r="AQ70" s="35">
        <f t="shared" si="416"/>
        <v>0</v>
      </c>
      <c r="AR70" s="35">
        <f t="shared" si="416"/>
        <v>0</v>
      </c>
      <c r="AS70" s="35">
        <f t="shared" si="24"/>
        <v>0</v>
      </c>
      <c r="AT70" s="35">
        <f t="shared" si="417"/>
        <v>0</v>
      </c>
      <c r="AU70" s="35">
        <f t="shared" si="417"/>
        <v>0</v>
      </c>
      <c r="AV70" s="35">
        <f t="shared" si="417"/>
        <v>0</v>
      </c>
      <c r="AW70" s="35">
        <f t="shared" si="26"/>
        <v>0</v>
      </c>
    </row>
    <row r="71" spans="1:49" ht="15" customHeight="1">
      <c r="A71" s="64" t="s">
        <v>177</v>
      </c>
      <c r="B71" s="65">
        <f>SUM(B72:B74)</f>
        <v>80068</v>
      </c>
      <c r="C71" s="65">
        <f t="shared" ref="C71" si="456">SUM(C72:C74)</f>
        <v>46598</v>
      </c>
      <c r="D71" s="65">
        <f t="shared" ref="D71" si="457">SUM(D72:D74)</f>
        <v>0</v>
      </c>
      <c r="E71" s="65">
        <f>SUM(B71:D71)</f>
        <v>126666</v>
      </c>
      <c r="F71" s="65">
        <f>+B71*1000</f>
        <v>80068000</v>
      </c>
      <c r="G71" s="65">
        <f t="shared" si="9"/>
        <v>46598000</v>
      </c>
      <c r="H71" s="65">
        <f t="shared" si="10"/>
        <v>0</v>
      </c>
      <c r="I71" s="65">
        <f>SUM(F71:H71)</f>
        <v>126666000</v>
      </c>
      <c r="J71" s="65">
        <f t="shared" ref="J71" si="458">SUM(J72:J74)</f>
        <v>80068</v>
      </c>
      <c r="K71" s="65">
        <f t="shared" ref="K71" si="459">SUM(K72:K74)</f>
        <v>46598</v>
      </c>
      <c r="L71" s="65">
        <f t="shared" ref="L71" si="460">SUM(L72:L74)</f>
        <v>0</v>
      </c>
      <c r="M71" s="65">
        <f t="shared" ref="M71" si="461">SUM(M72:M74)</f>
        <v>126666</v>
      </c>
      <c r="N71" s="65">
        <f t="shared" ref="N71" si="462">SUM(N72:N74)</f>
        <v>14589590</v>
      </c>
      <c r="O71" s="65">
        <f t="shared" ref="O71" si="463">SUM(O72:O74)</f>
        <v>5887000</v>
      </c>
      <c r="P71" s="65">
        <f t="shared" ref="P71" si="464">SUM(P72:P74)</f>
        <v>0</v>
      </c>
      <c r="Q71" s="65">
        <f t="shared" ref="Q71" si="465">SUM(Q72:Q74)</f>
        <v>20476590</v>
      </c>
      <c r="R71" s="65">
        <f t="shared" ref="R71" si="466">SUM(R72:R74)</f>
        <v>0</v>
      </c>
      <c r="S71" s="65">
        <f t="shared" ref="S71" si="467">SUM(S72:S74)</f>
        <v>0</v>
      </c>
      <c r="T71" s="65">
        <f t="shared" ref="T71" si="468">SUM(T72:T74)</f>
        <v>0</v>
      </c>
      <c r="U71" s="65">
        <f t="shared" ref="U71" si="469">SUM(U72:U74)</f>
        <v>0</v>
      </c>
      <c r="V71" s="65">
        <f t="shared" ref="V71" si="470">SUM(V72:V74)</f>
        <v>14939587.82</v>
      </c>
      <c r="W71" s="65">
        <f t="shared" ref="W71" si="471">SUM(W72:W74)</f>
        <v>5887000</v>
      </c>
      <c r="X71" s="65">
        <f t="shared" ref="X71" si="472">SUM(X72:X74)</f>
        <v>0</v>
      </c>
      <c r="Y71" s="65">
        <f t="shared" ref="Y71" si="473">SUM(Y72:Y74)</f>
        <v>20826587.82</v>
      </c>
      <c r="Z71" s="65">
        <f t="shared" ref="Z71" si="474">SUM(Z72:Z74)</f>
        <v>0</v>
      </c>
      <c r="AA71" s="65">
        <f t="shared" ref="AA71" si="475">SUM(AA72:AA74)</f>
        <v>0</v>
      </c>
      <c r="AB71" s="65">
        <f t="shared" ref="AB71" si="476">SUM(AB72:AB74)</f>
        <v>0</v>
      </c>
      <c r="AC71" s="65">
        <f t="shared" si="15"/>
        <v>0</v>
      </c>
      <c r="AD71" s="35">
        <f t="shared" si="27"/>
        <v>14939587.82</v>
      </c>
      <c r="AE71" s="35">
        <f t="shared" si="28"/>
        <v>5887000</v>
      </c>
      <c r="AF71" s="35">
        <f t="shared" si="29"/>
        <v>0</v>
      </c>
      <c r="AG71" s="65">
        <f t="shared" ref="AG71" si="477">SUM(AG72:AG74)</f>
        <v>20826587.82</v>
      </c>
      <c r="AH71" s="65">
        <f t="shared" ref="AH71" si="478">SUM(AH72:AH74)</f>
        <v>-349997.8200000003</v>
      </c>
      <c r="AI71" s="65">
        <f t="shared" ref="AI71" si="479">SUM(AI72:AI74)</f>
        <v>0</v>
      </c>
      <c r="AJ71" s="65">
        <f t="shared" ref="AJ71" si="480">SUM(AJ72:AJ74)</f>
        <v>0</v>
      </c>
      <c r="AK71" s="65">
        <f t="shared" ref="AK71" si="481">SUM(AK72:AK74)</f>
        <v>-349997.8200000003</v>
      </c>
      <c r="AL71" s="70">
        <f t="shared" ref="AL71" si="482">SUM(AL72:AL74)</f>
        <v>1.0239895583083556</v>
      </c>
      <c r="AM71" s="70">
        <f t="shared" ref="AM71" si="483">SUM(AM72:AM74)</f>
        <v>1</v>
      </c>
      <c r="AN71" s="70">
        <f t="shared" ref="AN71" si="484">SUM(AN72:AN74)</f>
        <v>0</v>
      </c>
      <c r="AO71" s="70">
        <f t="shared" ref="AO71" si="485">SUM(AO72:AO74)</f>
        <v>1.0170925832865727</v>
      </c>
      <c r="AP71" s="65">
        <f t="shared" ref="AP71" si="486">SUM(AP72:AP74)</f>
        <v>14589590</v>
      </c>
      <c r="AQ71" s="65">
        <f t="shared" ref="AQ71" si="487">SUM(AQ72:AQ74)</f>
        <v>5887000</v>
      </c>
      <c r="AR71" s="65">
        <f t="shared" ref="AR71" si="488">SUM(AR72:AR74)</f>
        <v>0</v>
      </c>
      <c r="AS71" s="65">
        <f t="shared" ref="AS71" si="489">SUM(AS72:AS74)</f>
        <v>20476590</v>
      </c>
      <c r="AT71" s="65">
        <f t="shared" ref="AT71" si="490">SUM(AT72:AT74)</f>
        <v>65478410</v>
      </c>
      <c r="AU71" s="65">
        <f t="shared" ref="AU71" si="491">SUM(AU72:AU74)</f>
        <v>40711000</v>
      </c>
      <c r="AV71" s="65">
        <f t="shared" ref="AV71" si="492">SUM(AV72:AV74)</f>
        <v>0</v>
      </c>
      <c r="AW71" s="65">
        <f t="shared" ref="AW71" si="493">SUM(AW72:AW74)</f>
        <v>106189410</v>
      </c>
    </row>
    <row r="72" spans="1:49" ht="15" customHeight="1">
      <c r="A72" s="66" t="s">
        <v>116</v>
      </c>
      <c r="B72" s="59">
        <v>26169</v>
      </c>
      <c r="C72" s="59">
        <v>4971</v>
      </c>
      <c r="D72" s="59"/>
      <c r="E72" s="65">
        <f t="shared" si="7"/>
        <v>31140</v>
      </c>
      <c r="F72" s="65">
        <f t="shared" si="8"/>
        <v>26169000</v>
      </c>
      <c r="G72" s="65">
        <f t="shared" si="9"/>
        <v>4971000</v>
      </c>
      <c r="H72" s="65">
        <f t="shared" si="10"/>
        <v>0</v>
      </c>
      <c r="I72" s="65">
        <f t="shared" si="11"/>
        <v>31140000</v>
      </c>
      <c r="J72" s="59">
        <v>26169</v>
      </c>
      <c r="K72" s="59">
        <v>4971</v>
      </c>
      <c r="L72" s="59"/>
      <c r="M72" s="35">
        <f>+L72+K72+J72</f>
        <v>31140</v>
      </c>
      <c r="N72" s="59">
        <f>+'CY-CHD''S (ALL FUNDS)'!F778</f>
        <v>0</v>
      </c>
      <c r="O72" s="59">
        <f>+'CY-CHD''S (ALL FUNDS)'!G778</f>
        <v>0</v>
      </c>
      <c r="P72" s="59">
        <f>+'CY-CHD''S (ALL FUNDS)'!H778</f>
        <v>0</v>
      </c>
      <c r="Q72" s="35">
        <f t="shared" si="12"/>
        <v>0</v>
      </c>
      <c r="R72" s="59"/>
      <c r="S72" s="59"/>
      <c r="T72" s="59"/>
      <c r="U72" s="35">
        <f t="shared" si="13"/>
        <v>0</v>
      </c>
      <c r="V72" s="59">
        <f>+'CY-CHD''S (ALL FUNDS)'!J778</f>
        <v>0</v>
      </c>
      <c r="W72" s="59">
        <f>+'CY-CHD''S (ALL FUNDS)'!K778</f>
        <v>0</v>
      </c>
      <c r="X72" s="59">
        <f>+'CY-CHD''S (ALL FUNDS)'!L778</f>
        <v>0</v>
      </c>
      <c r="Y72" s="35">
        <f t="shared" si="14"/>
        <v>0</v>
      </c>
      <c r="Z72" s="59"/>
      <c r="AA72" s="59"/>
      <c r="AB72" s="59"/>
      <c r="AC72" s="65">
        <f t="shared" si="15"/>
        <v>0</v>
      </c>
      <c r="AD72" s="35">
        <f t="shared" si="27"/>
        <v>0</v>
      </c>
      <c r="AE72" s="35">
        <f t="shared" si="28"/>
        <v>0</v>
      </c>
      <c r="AF72" s="35">
        <f t="shared" si="29"/>
        <v>0</v>
      </c>
      <c r="AG72" s="35">
        <f t="shared" si="19"/>
        <v>0</v>
      </c>
      <c r="AH72" s="35">
        <f t="shared" si="415"/>
        <v>0</v>
      </c>
      <c r="AI72" s="35">
        <f t="shared" si="415"/>
        <v>0</v>
      </c>
      <c r="AJ72" s="35">
        <f t="shared" si="415"/>
        <v>0</v>
      </c>
      <c r="AK72" s="35">
        <f t="shared" si="21"/>
        <v>0</v>
      </c>
      <c r="AL72" s="69" t="str">
        <f t="shared" si="376"/>
        <v xml:space="preserve"> </v>
      </c>
      <c r="AM72" s="69" t="str">
        <f t="shared" si="376"/>
        <v xml:space="preserve"> </v>
      </c>
      <c r="AN72" s="69" t="str">
        <f t="shared" si="376"/>
        <v xml:space="preserve"> </v>
      </c>
      <c r="AO72" s="69" t="str">
        <f t="shared" si="376"/>
        <v xml:space="preserve"> </v>
      </c>
      <c r="AP72" s="35">
        <f t="shared" si="416"/>
        <v>0</v>
      </c>
      <c r="AQ72" s="35">
        <f t="shared" si="416"/>
        <v>0</v>
      </c>
      <c r="AR72" s="35">
        <f t="shared" si="416"/>
        <v>0</v>
      </c>
      <c r="AS72" s="35">
        <f t="shared" si="24"/>
        <v>0</v>
      </c>
      <c r="AT72" s="35">
        <f t="shared" si="417"/>
        <v>26169000</v>
      </c>
      <c r="AU72" s="35">
        <f t="shared" si="417"/>
        <v>4971000</v>
      </c>
      <c r="AV72" s="35">
        <f t="shared" si="417"/>
        <v>0</v>
      </c>
      <c r="AW72" s="35">
        <f t="shared" si="26"/>
        <v>31140000</v>
      </c>
    </row>
    <row r="73" spans="1:49" ht="15" customHeight="1">
      <c r="A73" s="67" t="s">
        <v>117</v>
      </c>
      <c r="B73" s="59">
        <v>1664</v>
      </c>
      <c r="C73" s="59">
        <v>10318</v>
      </c>
      <c r="D73" s="59"/>
      <c r="E73" s="65">
        <f t="shared" si="7"/>
        <v>11982</v>
      </c>
      <c r="F73" s="65">
        <f t="shared" si="8"/>
        <v>1664000</v>
      </c>
      <c r="G73" s="65">
        <f t="shared" si="9"/>
        <v>10318000</v>
      </c>
      <c r="H73" s="65">
        <f t="shared" si="10"/>
        <v>0</v>
      </c>
      <c r="I73" s="65">
        <f t="shared" si="11"/>
        <v>11982000</v>
      </c>
      <c r="J73" s="59">
        <v>1664</v>
      </c>
      <c r="K73" s="59">
        <v>10318</v>
      </c>
      <c r="L73" s="59"/>
      <c r="M73" s="35">
        <f>+L73+K73+J73</f>
        <v>11982</v>
      </c>
      <c r="N73" s="59">
        <f>+'CY-CHD''S (ALL FUNDS)'!F779</f>
        <v>0</v>
      </c>
      <c r="O73" s="59">
        <f>+'CY-CHD''S (ALL FUNDS)'!G779</f>
        <v>0</v>
      </c>
      <c r="P73" s="59">
        <f>+'CY-CHD''S (ALL FUNDS)'!H779</f>
        <v>0</v>
      </c>
      <c r="Q73" s="35">
        <f t="shared" si="12"/>
        <v>0</v>
      </c>
      <c r="R73" s="59"/>
      <c r="S73" s="59"/>
      <c r="T73" s="59"/>
      <c r="U73" s="35">
        <f t="shared" si="13"/>
        <v>0</v>
      </c>
      <c r="V73" s="59">
        <f>+'CY-CHD''S (ALL FUNDS)'!J779</f>
        <v>0</v>
      </c>
      <c r="W73" s="59">
        <f>+'CY-CHD''S (ALL FUNDS)'!K779</f>
        <v>0</v>
      </c>
      <c r="X73" s="59">
        <f>+'CY-CHD''S (ALL FUNDS)'!L779</f>
        <v>0</v>
      </c>
      <c r="Y73" s="35">
        <f t="shared" si="14"/>
        <v>0</v>
      </c>
      <c r="Z73" s="59"/>
      <c r="AA73" s="59"/>
      <c r="AB73" s="59"/>
      <c r="AC73" s="65">
        <f t="shared" si="15"/>
        <v>0</v>
      </c>
      <c r="AD73" s="35">
        <f t="shared" si="27"/>
        <v>0</v>
      </c>
      <c r="AE73" s="35">
        <f t="shared" si="28"/>
        <v>0</v>
      </c>
      <c r="AF73" s="35">
        <f t="shared" si="29"/>
        <v>0</v>
      </c>
      <c r="AG73" s="35">
        <f t="shared" si="19"/>
        <v>0</v>
      </c>
      <c r="AH73" s="35">
        <f t="shared" si="415"/>
        <v>0</v>
      </c>
      <c r="AI73" s="35">
        <f t="shared" si="415"/>
        <v>0</v>
      </c>
      <c r="AJ73" s="35">
        <f t="shared" si="415"/>
        <v>0</v>
      </c>
      <c r="AK73" s="35">
        <f t="shared" si="21"/>
        <v>0</v>
      </c>
      <c r="AL73" s="69" t="str">
        <f t="shared" si="376"/>
        <v xml:space="preserve"> </v>
      </c>
      <c r="AM73" s="69" t="str">
        <f t="shared" si="376"/>
        <v xml:space="preserve"> </v>
      </c>
      <c r="AN73" s="69" t="str">
        <f t="shared" si="376"/>
        <v xml:space="preserve"> </v>
      </c>
      <c r="AO73" s="69" t="str">
        <f t="shared" si="376"/>
        <v xml:space="preserve"> </v>
      </c>
      <c r="AP73" s="35">
        <f t="shared" si="416"/>
        <v>0</v>
      </c>
      <c r="AQ73" s="35">
        <f t="shared" si="416"/>
        <v>0</v>
      </c>
      <c r="AR73" s="35">
        <f t="shared" si="416"/>
        <v>0</v>
      </c>
      <c r="AS73" s="35">
        <f t="shared" si="24"/>
        <v>0</v>
      </c>
      <c r="AT73" s="35">
        <f t="shared" si="417"/>
        <v>1664000</v>
      </c>
      <c r="AU73" s="35">
        <f t="shared" si="417"/>
        <v>10318000</v>
      </c>
      <c r="AV73" s="35">
        <f t="shared" si="417"/>
        <v>0</v>
      </c>
      <c r="AW73" s="35">
        <f t="shared" si="26"/>
        <v>11982000</v>
      </c>
    </row>
    <row r="74" spans="1:49" ht="15" customHeight="1">
      <c r="A74" s="66" t="s">
        <v>568</v>
      </c>
      <c r="B74" s="59">
        <v>52235</v>
      </c>
      <c r="C74" s="59">
        <v>31309</v>
      </c>
      <c r="D74" s="59"/>
      <c r="E74" s="65">
        <f t="shared" si="7"/>
        <v>83544</v>
      </c>
      <c r="F74" s="65">
        <f t="shared" si="8"/>
        <v>52235000</v>
      </c>
      <c r="G74" s="65">
        <f t="shared" si="9"/>
        <v>31309000</v>
      </c>
      <c r="H74" s="65">
        <f t="shared" si="10"/>
        <v>0</v>
      </c>
      <c r="I74" s="65">
        <f t="shared" si="11"/>
        <v>83544000</v>
      </c>
      <c r="J74" s="59">
        <v>52235</v>
      </c>
      <c r="K74" s="59">
        <v>31309</v>
      </c>
      <c r="L74" s="59"/>
      <c r="M74" s="35">
        <f>+L74+K74+J74</f>
        <v>83544</v>
      </c>
      <c r="N74" s="59">
        <f>+'CY-CHD''S (ALL FUNDS)'!F780</f>
        <v>14589590</v>
      </c>
      <c r="O74" s="59">
        <f>+'CY-CHD''S (ALL FUNDS)'!G780</f>
        <v>5887000</v>
      </c>
      <c r="P74" s="59">
        <f>+'CY-CHD''S (ALL FUNDS)'!H780</f>
        <v>0</v>
      </c>
      <c r="Q74" s="35">
        <f t="shared" ref="Q74:Q80" si="494">SUM(N74:P74)</f>
        <v>20476590</v>
      </c>
      <c r="R74" s="59">
        <f>+'CY-CHD''S (ALL FUNDS)'!F788</f>
        <v>0</v>
      </c>
      <c r="S74" s="59">
        <f>+'CY-CHD''S (ALL FUNDS)'!G788</f>
        <v>0</v>
      </c>
      <c r="T74" s="59">
        <f>+'CY-CHD''S (ALL FUNDS)'!H788</f>
        <v>0</v>
      </c>
      <c r="U74" s="35">
        <f t="shared" ref="U74:U80" si="495">SUM(R74:T74)</f>
        <v>0</v>
      </c>
      <c r="V74" s="59">
        <f>+'CY-CHD''S (ALL FUNDS)'!J780</f>
        <v>14939587.82</v>
      </c>
      <c r="W74" s="59">
        <f>+'CY-CHD''S (ALL FUNDS)'!K780</f>
        <v>5887000</v>
      </c>
      <c r="X74" s="59">
        <f>+'CY-CHD''S (ALL FUNDS)'!L780</f>
        <v>0</v>
      </c>
      <c r="Y74" s="35">
        <f t="shared" ref="Y74:Y80" si="496">SUM(V74:X74)</f>
        <v>20826587.82</v>
      </c>
      <c r="Z74" s="59">
        <f>+'CY-CHD''S (ALL FUNDS)'!J788</f>
        <v>0</v>
      </c>
      <c r="AA74" s="59">
        <f>+'CY-CHD''S (ALL FUNDS)'!K788</f>
        <v>0</v>
      </c>
      <c r="AB74" s="59">
        <f>+'CY-CHD''S (ALL FUNDS)'!L788</f>
        <v>0</v>
      </c>
      <c r="AC74" s="65">
        <f t="shared" si="15"/>
        <v>0</v>
      </c>
      <c r="AD74" s="35">
        <f t="shared" si="27"/>
        <v>14939587.82</v>
      </c>
      <c r="AE74" s="35">
        <f t="shared" si="28"/>
        <v>5887000</v>
      </c>
      <c r="AF74" s="35">
        <f t="shared" si="29"/>
        <v>0</v>
      </c>
      <c r="AG74" s="35">
        <f t="shared" ref="AG74:AG80" si="497">SUM(AD74:AF74)</f>
        <v>20826587.82</v>
      </c>
      <c r="AH74" s="35">
        <f t="shared" si="415"/>
        <v>-349997.8200000003</v>
      </c>
      <c r="AI74" s="35">
        <f t="shared" si="415"/>
        <v>0</v>
      </c>
      <c r="AJ74" s="35">
        <f t="shared" si="415"/>
        <v>0</v>
      </c>
      <c r="AK74" s="35">
        <f t="shared" ref="AK74:AK80" si="498">SUM(AH74:AJ74)</f>
        <v>-349997.8200000003</v>
      </c>
      <c r="AL74" s="69">
        <f t="shared" si="376"/>
        <v>1.0239895583083556</v>
      </c>
      <c r="AM74" s="69">
        <f t="shared" si="376"/>
        <v>1</v>
      </c>
      <c r="AN74" s="69" t="str">
        <f t="shared" si="376"/>
        <v xml:space="preserve"> </v>
      </c>
      <c r="AO74" s="69">
        <f t="shared" si="376"/>
        <v>1.0170925832865727</v>
      </c>
      <c r="AP74" s="35">
        <f t="shared" si="416"/>
        <v>14589590</v>
      </c>
      <c r="AQ74" s="35">
        <f t="shared" si="416"/>
        <v>5887000</v>
      </c>
      <c r="AR74" s="35">
        <f t="shared" si="416"/>
        <v>0</v>
      </c>
      <c r="AS74" s="35">
        <f t="shared" ref="AS74:AS80" si="499">SUM(AP74:AR74)</f>
        <v>20476590</v>
      </c>
      <c r="AT74" s="35">
        <f t="shared" si="417"/>
        <v>37645410</v>
      </c>
      <c r="AU74" s="35">
        <f t="shared" si="417"/>
        <v>25422000</v>
      </c>
      <c r="AV74" s="35">
        <f t="shared" si="417"/>
        <v>0</v>
      </c>
      <c r="AW74" s="35">
        <f t="shared" ref="AW74:AW80" si="500">SUM(AT74:AV74)</f>
        <v>63067410</v>
      </c>
    </row>
    <row r="75" spans="1:49" ht="15" customHeight="1">
      <c r="A75" s="62"/>
      <c r="B75" s="59">
        <v>0</v>
      </c>
      <c r="C75" s="59"/>
      <c r="D75" s="59"/>
      <c r="E75" s="65">
        <f t="shared" si="7"/>
        <v>0</v>
      </c>
      <c r="F75" s="65">
        <f t="shared" si="8"/>
        <v>0</v>
      </c>
      <c r="G75" s="65">
        <f t="shared" si="9"/>
        <v>0</v>
      </c>
      <c r="H75" s="65">
        <f t="shared" si="10"/>
        <v>0</v>
      </c>
      <c r="I75" s="65">
        <f t="shared" si="11"/>
        <v>0</v>
      </c>
      <c r="J75" s="59">
        <v>0</v>
      </c>
      <c r="K75" s="59"/>
      <c r="L75" s="59"/>
      <c r="M75" s="35">
        <f>+L75+K75+J75</f>
        <v>0</v>
      </c>
      <c r="N75" s="59"/>
      <c r="O75" s="59"/>
      <c r="P75" s="59"/>
      <c r="Q75" s="35">
        <f t="shared" si="494"/>
        <v>0</v>
      </c>
      <c r="R75" s="59"/>
      <c r="S75" s="59"/>
      <c r="T75" s="59"/>
      <c r="U75" s="35">
        <f t="shared" si="495"/>
        <v>0</v>
      </c>
      <c r="V75" s="59"/>
      <c r="W75" s="59"/>
      <c r="X75" s="59"/>
      <c r="Y75" s="35">
        <f t="shared" si="496"/>
        <v>0</v>
      </c>
      <c r="Z75" s="59"/>
      <c r="AA75" s="59"/>
      <c r="AB75" s="59"/>
      <c r="AC75" s="65">
        <f t="shared" si="15"/>
        <v>0</v>
      </c>
      <c r="AD75" s="35">
        <f t="shared" si="27"/>
        <v>0</v>
      </c>
      <c r="AE75" s="35">
        <f t="shared" si="28"/>
        <v>0</v>
      </c>
      <c r="AF75" s="35">
        <f t="shared" si="29"/>
        <v>0</v>
      </c>
      <c r="AG75" s="35">
        <f t="shared" si="497"/>
        <v>0</v>
      </c>
      <c r="AH75" s="35">
        <f t="shared" si="415"/>
        <v>0</v>
      </c>
      <c r="AI75" s="35">
        <f t="shared" si="415"/>
        <v>0</v>
      </c>
      <c r="AJ75" s="35">
        <f t="shared" si="415"/>
        <v>0</v>
      </c>
      <c r="AK75" s="35">
        <f t="shared" si="498"/>
        <v>0</v>
      </c>
      <c r="AL75" s="69" t="str">
        <f t="shared" si="376"/>
        <v xml:space="preserve"> </v>
      </c>
      <c r="AM75" s="69" t="str">
        <f t="shared" si="376"/>
        <v xml:space="preserve"> </v>
      </c>
      <c r="AN75" s="69" t="str">
        <f t="shared" si="376"/>
        <v xml:space="preserve"> </v>
      </c>
      <c r="AO75" s="69" t="str">
        <f t="shared" si="376"/>
        <v xml:space="preserve"> </v>
      </c>
      <c r="AP75" s="35">
        <f t="shared" si="416"/>
        <v>0</v>
      </c>
      <c r="AQ75" s="35">
        <f t="shared" si="416"/>
        <v>0</v>
      </c>
      <c r="AR75" s="35">
        <f t="shared" si="416"/>
        <v>0</v>
      </c>
      <c r="AS75" s="35">
        <f t="shared" si="499"/>
        <v>0</v>
      </c>
      <c r="AT75" s="35">
        <f t="shared" si="417"/>
        <v>0</v>
      </c>
      <c r="AU75" s="35">
        <f t="shared" si="417"/>
        <v>0</v>
      </c>
      <c r="AV75" s="35">
        <f t="shared" si="417"/>
        <v>0</v>
      </c>
      <c r="AW75" s="35">
        <f t="shared" si="500"/>
        <v>0</v>
      </c>
    </row>
    <row r="76" spans="1:49" ht="15" customHeight="1">
      <c r="A76" s="64" t="s">
        <v>181</v>
      </c>
      <c r="B76" s="65">
        <f>SUM(B77:B79)</f>
        <v>71370</v>
      </c>
      <c r="C76" s="65">
        <f t="shared" ref="C76" si="501">SUM(C77:C79)</f>
        <v>52481</v>
      </c>
      <c r="D76" s="65">
        <f t="shared" ref="D76" si="502">SUM(D77:D79)</f>
        <v>0</v>
      </c>
      <c r="E76" s="65">
        <f>SUM(B76:D76)</f>
        <v>123851</v>
      </c>
      <c r="F76" s="65">
        <f>+B76*1000</f>
        <v>71370000</v>
      </c>
      <c r="G76" s="65">
        <f t="shared" ref="G76" si="503">+C76*1000</f>
        <v>52481000</v>
      </c>
      <c r="H76" s="65">
        <f t="shared" ref="H76" si="504">+D76*1000</f>
        <v>0</v>
      </c>
      <c r="I76" s="65">
        <f>SUM(F76:H76)</f>
        <v>123851000</v>
      </c>
      <c r="J76" s="65">
        <f t="shared" ref="J76" si="505">SUM(J77:J79)</f>
        <v>71370</v>
      </c>
      <c r="K76" s="65">
        <f t="shared" ref="K76" si="506">SUM(K77:K79)</f>
        <v>52481</v>
      </c>
      <c r="L76" s="65">
        <f t="shared" ref="L76" si="507">SUM(L77:L79)</f>
        <v>0</v>
      </c>
      <c r="M76" s="65">
        <f t="shared" ref="M76" si="508">SUM(M77:M79)</f>
        <v>123851</v>
      </c>
      <c r="N76" s="65">
        <f t="shared" ref="N76" si="509">SUM(N77:N79)</f>
        <v>458866799</v>
      </c>
      <c r="O76" s="65">
        <f t="shared" ref="O76" si="510">SUM(O77:O79)</f>
        <v>325333848</v>
      </c>
      <c r="P76" s="65">
        <f t="shared" ref="P76" si="511">SUM(P77:P79)</f>
        <v>28920000</v>
      </c>
      <c r="Q76" s="65">
        <f t="shared" ref="Q76" si="512">SUM(Q77:Q79)</f>
        <v>813120647</v>
      </c>
      <c r="R76" s="65">
        <f t="shared" ref="R76" si="513">SUM(R77:R79)</f>
        <v>41846604</v>
      </c>
      <c r="S76" s="65">
        <f t="shared" ref="S76" si="514">SUM(S77:S79)</f>
        <v>0</v>
      </c>
      <c r="T76" s="65">
        <f t="shared" ref="T76" si="515">SUM(T77:T79)</f>
        <v>0</v>
      </c>
      <c r="U76" s="65">
        <f t="shared" ref="U76" si="516">SUM(U77:U79)</f>
        <v>41846604</v>
      </c>
      <c r="V76" s="65">
        <f t="shared" ref="V76" si="517">SUM(V77:V79)</f>
        <v>458426085.31999999</v>
      </c>
      <c r="W76" s="65">
        <f t="shared" ref="W76" si="518">SUM(W77:W79)</f>
        <v>251652582.16</v>
      </c>
      <c r="X76" s="65">
        <f t="shared" ref="X76" si="519">SUM(X77:X79)</f>
        <v>0</v>
      </c>
      <c r="Y76" s="65">
        <f t="shared" ref="Y76" si="520">SUM(Y77:Y79)</f>
        <v>710078667.48000002</v>
      </c>
      <c r="Z76" s="65">
        <f t="shared" ref="Z76" si="521">SUM(Z77:Z79)</f>
        <v>40414142.869999997</v>
      </c>
      <c r="AA76" s="65">
        <f t="shared" ref="AA76" si="522">SUM(AA77:AA79)</f>
        <v>0</v>
      </c>
      <c r="AB76" s="65">
        <f t="shared" ref="AB76" si="523">SUM(AB77:AB79)</f>
        <v>0</v>
      </c>
      <c r="AC76" s="65">
        <f t="shared" ref="AC76:AC89" si="524">SUM(Z76:AB76)</f>
        <v>40414142.869999997</v>
      </c>
      <c r="AD76" s="35">
        <f t="shared" si="27"/>
        <v>498840228.19</v>
      </c>
      <c r="AE76" s="35">
        <f t="shared" si="28"/>
        <v>251652582.16</v>
      </c>
      <c r="AF76" s="35">
        <f t="shared" si="29"/>
        <v>0</v>
      </c>
      <c r="AG76" s="65">
        <f t="shared" ref="AG76" si="525">SUM(AG77:AG79)</f>
        <v>750492810.35000014</v>
      </c>
      <c r="AH76" s="65">
        <f t="shared" ref="AH76" si="526">SUM(AH77:AH79)</f>
        <v>1873174.8099999838</v>
      </c>
      <c r="AI76" s="65">
        <f t="shared" ref="AI76" si="527">SUM(AI77:AI79)</f>
        <v>73681265.839999989</v>
      </c>
      <c r="AJ76" s="65">
        <f t="shared" ref="AJ76" si="528">SUM(AJ77:AJ79)</f>
        <v>28920000</v>
      </c>
      <c r="AK76" s="65">
        <f t="shared" ref="AK76" si="529">SUM(AK77:AK79)</f>
        <v>104474440.64999998</v>
      </c>
      <c r="AL76" s="70">
        <f t="shared" ref="AL76" si="530">SUM(AL77:AL79)</f>
        <v>1.9090775731591325</v>
      </c>
      <c r="AM76" s="70">
        <f t="shared" ref="AM76" si="531">SUM(AM77:AM79)</f>
        <v>1.6082378721272628</v>
      </c>
      <c r="AN76" s="70">
        <f t="shared" ref="AN76" si="532">SUM(AN77:AN79)</f>
        <v>0</v>
      </c>
      <c r="AO76" s="70">
        <f t="shared" ref="AO76" si="533">SUM(AO77:AO79)</f>
        <v>1.4815181936872945</v>
      </c>
      <c r="AP76" s="65">
        <f t="shared" ref="AP76" si="534">SUM(AP77:AP79)</f>
        <v>500713403</v>
      </c>
      <c r="AQ76" s="65">
        <f t="shared" ref="AQ76" si="535">SUM(AQ77:AQ79)</f>
        <v>325333848</v>
      </c>
      <c r="AR76" s="65">
        <f t="shared" ref="AR76" si="536">SUM(AR77:AR79)</f>
        <v>28920000</v>
      </c>
      <c r="AS76" s="65">
        <f t="shared" ref="AS76" si="537">SUM(AS77:AS79)</f>
        <v>854967251</v>
      </c>
      <c r="AT76" s="65">
        <f t="shared" ref="AT76" si="538">SUM(AT77:AT79)</f>
        <v>-387496799</v>
      </c>
      <c r="AU76" s="65">
        <f t="shared" ref="AU76" si="539">SUM(AU77:AU79)</f>
        <v>-272852848</v>
      </c>
      <c r="AV76" s="65">
        <f t="shared" ref="AV76" si="540">SUM(AV77:AV79)</f>
        <v>-28920000</v>
      </c>
      <c r="AW76" s="65">
        <f t="shared" ref="AW76" si="541">SUM(AW77:AW79)</f>
        <v>-689269647</v>
      </c>
    </row>
    <row r="77" spans="1:49" ht="15" customHeight="1">
      <c r="A77" s="66" t="s">
        <v>116</v>
      </c>
      <c r="B77" s="59">
        <v>32944</v>
      </c>
      <c r="C77" s="59">
        <v>12619</v>
      </c>
      <c r="D77" s="59"/>
      <c r="E77" s="65">
        <f t="shared" ref="E77:E89" si="542">SUM(B77:D77)</f>
        <v>45563</v>
      </c>
      <c r="F77" s="65">
        <f t="shared" ref="F77:F89" si="543">+B77*1000</f>
        <v>32944000</v>
      </c>
      <c r="G77" s="65">
        <f t="shared" ref="G77:G89" si="544">+C77*1000</f>
        <v>12619000</v>
      </c>
      <c r="H77" s="65">
        <f t="shared" ref="H77:H89" si="545">+D77*1000</f>
        <v>0</v>
      </c>
      <c r="I77" s="65">
        <f t="shared" ref="I77:I89" si="546">SUM(F77:H77)</f>
        <v>45563000</v>
      </c>
      <c r="J77" s="59">
        <v>32944</v>
      </c>
      <c r="K77" s="59">
        <v>12619</v>
      </c>
      <c r="L77" s="59"/>
      <c r="M77" s="35">
        <f>+L77+K77+J77</f>
        <v>45563</v>
      </c>
      <c r="N77" s="59">
        <f>+'CY-CHD''S (ALL FUNDS)'!F833</f>
        <v>14313142</v>
      </c>
      <c r="O77" s="59">
        <f>+'CY-CHD''S (ALL FUNDS)'!G833</f>
        <v>7463000</v>
      </c>
      <c r="P77" s="59">
        <f>+'CY-CHD''S (ALL FUNDS)'!H833</f>
        <v>10060000</v>
      </c>
      <c r="Q77" s="35">
        <f t="shared" si="494"/>
        <v>31836142</v>
      </c>
      <c r="R77" s="59"/>
      <c r="S77" s="59"/>
      <c r="T77" s="59"/>
      <c r="U77" s="35">
        <f t="shared" si="495"/>
        <v>0</v>
      </c>
      <c r="V77" s="59">
        <f>+'CY-CHD''S (ALL FUNDS)'!J833</f>
        <v>14254403.02</v>
      </c>
      <c r="W77" s="59">
        <f>+'CY-CHD''S (ALL FUNDS)'!K833</f>
        <v>6240471.9199999999</v>
      </c>
      <c r="X77" s="59">
        <f>+'CY-CHD''S (ALL FUNDS)'!L833</f>
        <v>0</v>
      </c>
      <c r="Y77" s="35">
        <f t="shared" si="496"/>
        <v>20494874.939999998</v>
      </c>
      <c r="Z77" s="59"/>
      <c r="AA77" s="59"/>
      <c r="AB77" s="59"/>
      <c r="AC77" s="65">
        <f t="shared" si="524"/>
        <v>0</v>
      </c>
      <c r="AD77" s="35">
        <f t="shared" ref="AD77:AD89" si="547">+V77+Z77</f>
        <v>14254403.02</v>
      </c>
      <c r="AE77" s="35">
        <f t="shared" ref="AE77:AE89" si="548">+W77+AA77</f>
        <v>6240471.9199999999</v>
      </c>
      <c r="AF77" s="35">
        <f t="shared" ref="AF77:AF89" si="549">+X77+AB77</f>
        <v>0</v>
      </c>
      <c r="AG77" s="35">
        <f t="shared" si="497"/>
        <v>20494874.939999998</v>
      </c>
      <c r="AH77" s="35">
        <f t="shared" si="415"/>
        <v>58738.980000000447</v>
      </c>
      <c r="AI77" s="35">
        <f t="shared" si="415"/>
        <v>1222528.08</v>
      </c>
      <c r="AJ77" s="35">
        <f t="shared" si="415"/>
        <v>10060000</v>
      </c>
      <c r="AK77" s="35">
        <f t="shared" si="498"/>
        <v>11341267.060000001</v>
      </c>
      <c r="AL77" s="69">
        <f t="shared" si="376"/>
        <v>0.99589615054472314</v>
      </c>
      <c r="AM77" s="69">
        <f t="shared" si="376"/>
        <v>0.83618811737907006</v>
      </c>
      <c r="AN77" s="69">
        <f t="shared" si="376"/>
        <v>0</v>
      </c>
      <c r="AO77" s="69">
        <f t="shared" si="376"/>
        <v>0.64376126165035941</v>
      </c>
      <c r="AP77" s="35">
        <f t="shared" si="416"/>
        <v>14313142</v>
      </c>
      <c r="AQ77" s="35">
        <f t="shared" si="416"/>
        <v>7463000</v>
      </c>
      <c r="AR77" s="35">
        <f t="shared" si="416"/>
        <v>10060000</v>
      </c>
      <c r="AS77" s="35">
        <f t="shared" si="499"/>
        <v>31836142</v>
      </c>
      <c r="AT77" s="35">
        <f t="shared" si="417"/>
        <v>18630858</v>
      </c>
      <c r="AU77" s="35">
        <f t="shared" si="417"/>
        <v>5156000</v>
      </c>
      <c r="AV77" s="35">
        <f t="shared" si="417"/>
        <v>-10060000</v>
      </c>
      <c r="AW77" s="35">
        <f t="shared" si="500"/>
        <v>13726858</v>
      </c>
    </row>
    <row r="78" spans="1:49" ht="15" customHeight="1">
      <c r="A78" s="67" t="s">
        <v>117</v>
      </c>
      <c r="B78" s="59">
        <v>333</v>
      </c>
      <c r="C78" s="59">
        <v>6694</v>
      </c>
      <c r="D78" s="59"/>
      <c r="E78" s="65">
        <f t="shared" si="542"/>
        <v>7027</v>
      </c>
      <c r="F78" s="65">
        <f t="shared" si="543"/>
        <v>333000</v>
      </c>
      <c r="G78" s="65">
        <f t="shared" si="544"/>
        <v>6694000</v>
      </c>
      <c r="H78" s="65">
        <f t="shared" si="545"/>
        <v>0</v>
      </c>
      <c r="I78" s="65">
        <f t="shared" si="546"/>
        <v>7027000</v>
      </c>
      <c r="J78" s="59">
        <v>333</v>
      </c>
      <c r="K78" s="59">
        <v>6694</v>
      </c>
      <c r="L78" s="59"/>
      <c r="M78" s="35">
        <f>+L78+K78+J78</f>
        <v>7027</v>
      </c>
      <c r="N78" s="59">
        <f>+'CY-CHD''S (ALL FUNDS)'!F834</f>
        <v>0</v>
      </c>
      <c r="O78" s="59">
        <f>+'CY-CHD''S (ALL FUNDS)'!G834</f>
        <v>0</v>
      </c>
      <c r="P78" s="59">
        <f>+'CY-CHD''S (ALL FUNDS)'!H834</f>
        <v>0</v>
      </c>
      <c r="Q78" s="35">
        <f t="shared" si="494"/>
        <v>0</v>
      </c>
      <c r="R78" s="59"/>
      <c r="S78" s="59"/>
      <c r="T78" s="59"/>
      <c r="U78" s="35">
        <f t="shared" si="495"/>
        <v>0</v>
      </c>
      <c r="V78" s="59">
        <f>+'CY-CHD''S (ALL FUNDS)'!J834</f>
        <v>0</v>
      </c>
      <c r="W78" s="59">
        <f>+'CY-CHD''S (ALL FUNDS)'!K834</f>
        <v>0</v>
      </c>
      <c r="X78" s="59">
        <f>+'CY-CHD''S (ALL FUNDS)'!L834</f>
        <v>0</v>
      </c>
      <c r="Y78" s="35">
        <f t="shared" si="496"/>
        <v>0</v>
      </c>
      <c r="Z78" s="59"/>
      <c r="AA78" s="59"/>
      <c r="AB78" s="59"/>
      <c r="AC78" s="65">
        <f t="shared" si="524"/>
        <v>0</v>
      </c>
      <c r="AD78" s="35">
        <f t="shared" si="547"/>
        <v>0</v>
      </c>
      <c r="AE78" s="35">
        <f t="shared" si="548"/>
        <v>0</v>
      </c>
      <c r="AF78" s="35">
        <f t="shared" si="549"/>
        <v>0</v>
      </c>
      <c r="AG78" s="35">
        <f t="shared" si="497"/>
        <v>0</v>
      </c>
      <c r="AH78" s="35">
        <f t="shared" si="415"/>
        <v>0</v>
      </c>
      <c r="AI78" s="35">
        <f t="shared" si="415"/>
        <v>0</v>
      </c>
      <c r="AJ78" s="35">
        <f t="shared" si="415"/>
        <v>0</v>
      </c>
      <c r="AK78" s="35">
        <f t="shared" si="498"/>
        <v>0</v>
      </c>
      <c r="AL78" s="69" t="str">
        <f t="shared" si="376"/>
        <v xml:space="preserve"> </v>
      </c>
      <c r="AM78" s="69" t="str">
        <f t="shared" si="376"/>
        <v xml:space="preserve"> </v>
      </c>
      <c r="AN78" s="69" t="str">
        <f t="shared" si="376"/>
        <v xml:space="preserve"> </v>
      </c>
      <c r="AO78" s="69" t="str">
        <f t="shared" si="376"/>
        <v xml:space="preserve"> </v>
      </c>
      <c r="AP78" s="35">
        <f t="shared" si="416"/>
        <v>0</v>
      </c>
      <c r="AQ78" s="35">
        <f t="shared" si="416"/>
        <v>0</v>
      </c>
      <c r="AR78" s="35">
        <f t="shared" si="416"/>
        <v>0</v>
      </c>
      <c r="AS78" s="35">
        <f t="shared" si="499"/>
        <v>0</v>
      </c>
      <c r="AT78" s="35">
        <f t="shared" si="417"/>
        <v>333000</v>
      </c>
      <c r="AU78" s="35">
        <f t="shared" si="417"/>
        <v>6694000</v>
      </c>
      <c r="AV78" s="35">
        <f t="shared" si="417"/>
        <v>0</v>
      </c>
      <c r="AW78" s="35">
        <f t="shared" si="500"/>
        <v>7027000</v>
      </c>
    </row>
    <row r="79" spans="1:49" ht="15" customHeight="1">
      <c r="A79" s="66" t="s">
        <v>568</v>
      </c>
      <c r="B79" s="59">
        <v>38093</v>
      </c>
      <c r="C79" s="59">
        <v>33168</v>
      </c>
      <c r="D79" s="59"/>
      <c r="E79" s="65">
        <f t="shared" si="542"/>
        <v>71261</v>
      </c>
      <c r="F79" s="65">
        <f t="shared" si="543"/>
        <v>38093000</v>
      </c>
      <c r="G79" s="65">
        <f t="shared" si="544"/>
        <v>33168000</v>
      </c>
      <c r="H79" s="65">
        <f t="shared" si="545"/>
        <v>0</v>
      </c>
      <c r="I79" s="65">
        <f t="shared" si="546"/>
        <v>71261000</v>
      </c>
      <c r="J79" s="59">
        <v>38093</v>
      </c>
      <c r="K79" s="59">
        <v>33168</v>
      </c>
      <c r="L79" s="59"/>
      <c r="M79" s="35">
        <f>+L79+K79+J79</f>
        <v>71261</v>
      </c>
      <c r="N79" s="59">
        <f>+'CY-CHD''S (ALL FUNDS)'!F835</f>
        <v>444553657</v>
      </c>
      <c r="O79" s="59">
        <f>+'CY-CHD''S (ALL FUNDS)'!G835</f>
        <v>317870848</v>
      </c>
      <c r="P79" s="59">
        <f>+'CY-CHD''S (ALL FUNDS)'!H835</f>
        <v>18860000</v>
      </c>
      <c r="Q79" s="35">
        <f t="shared" si="494"/>
        <v>781284505</v>
      </c>
      <c r="R79" s="59">
        <f>+'CY-CHD''S (ALL FUNDS)'!F843</f>
        <v>41846604</v>
      </c>
      <c r="S79" s="59">
        <f>+'CY-CHD''S (ALL FUNDS)'!G843</f>
        <v>0</v>
      </c>
      <c r="T79" s="59">
        <f>+'CY-CHD''S (ALL FUNDS)'!H843</f>
        <v>0</v>
      </c>
      <c r="U79" s="35">
        <f t="shared" si="495"/>
        <v>41846604</v>
      </c>
      <c r="V79" s="59">
        <f>+'CY-CHD''S (ALL FUNDS)'!J835</f>
        <v>444171682.30000001</v>
      </c>
      <c r="W79" s="59">
        <f>+'CY-CHD''S (ALL FUNDS)'!K835</f>
        <v>245412110.24000001</v>
      </c>
      <c r="X79" s="59">
        <f>+'CY-CHD''S (ALL FUNDS)'!L835</f>
        <v>0</v>
      </c>
      <c r="Y79" s="35">
        <f t="shared" si="496"/>
        <v>689583792.53999996</v>
      </c>
      <c r="Z79" s="59">
        <f>+'CY-CHD''S (ALL FUNDS)'!J843</f>
        <v>40414142.869999997</v>
      </c>
      <c r="AA79" s="59">
        <f>+'CY-CHD''S (ALL FUNDS)'!K843</f>
        <v>0</v>
      </c>
      <c r="AB79" s="59">
        <f>+'CY-CHD''S (ALL FUNDS)'!L843</f>
        <v>0</v>
      </c>
      <c r="AC79" s="65">
        <f t="shared" si="524"/>
        <v>40414142.869999997</v>
      </c>
      <c r="AD79" s="35">
        <f t="shared" si="547"/>
        <v>484585825.17000002</v>
      </c>
      <c r="AE79" s="35">
        <f t="shared" si="548"/>
        <v>245412110.24000001</v>
      </c>
      <c r="AF79" s="35">
        <f t="shared" si="549"/>
        <v>0</v>
      </c>
      <c r="AG79" s="35">
        <f t="shared" si="497"/>
        <v>729997935.41000009</v>
      </c>
      <c r="AH79" s="35">
        <f t="shared" si="415"/>
        <v>1814435.8299999833</v>
      </c>
      <c r="AI79" s="35">
        <f t="shared" si="415"/>
        <v>72458737.75999999</v>
      </c>
      <c r="AJ79" s="35">
        <f t="shared" si="415"/>
        <v>18860000</v>
      </c>
      <c r="AK79" s="35">
        <f t="shared" si="498"/>
        <v>93133173.589999974</v>
      </c>
      <c r="AL79" s="69">
        <f t="shared" si="376"/>
        <v>0.91318142261440938</v>
      </c>
      <c r="AM79" s="69">
        <f t="shared" si="376"/>
        <v>0.7720497547481926</v>
      </c>
      <c r="AN79" s="69">
        <f t="shared" si="376"/>
        <v>0</v>
      </c>
      <c r="AO79" s="69">
        <f t="shared" si="376"/>
        <v>0.83775693203693502</v>
      </c>
      <c r="AP79" s="35">
        <f t="shared" si="416"/>
        <v>486400261</v>
      </c>
      <c r="AQ79" s="35">
        <f t="shared" si="416"/>
        <v>317870848</v>
      </c>
      <c r="AR79" s="35">
        <f t="shared" si="416"/>
        <v>18860000</v>
      </c>
      <c r="AS79" s="35">
        <f t="shared" si="499"/>
        <v>823131109</v>
      </c>
      <c r="AT79" s="35">
        <f t="shared" si="417"/>
        <v>-406460657</v>
      </c>
      <c r="AU79" s="35">
        <f t="shared" si="417"/>
        <v>-284702848</v>
      </c>
      <c r="AV79" s="35">
        <f t="shared" si="417"/>
        <v>-18860000</v>
      </c>
      <c r="AW79" s="35">
        <f t="shared" si="500"/>
        <v>-710023505</v>
      </c>
    </row>
    <row r="80" spans="1:49" ht="15" customHeight="1">
      <c r="A80" s="62"/>
      <c r="B80" s="59">
        <v>0</v>
      </c>
      <c r="C80" s="59"/>
      <c r="D80" s="59"/>
      <c r="E80" s="65">
        <f t="shared" si="542"/>
        <v>0</v>
      </c>
      <c r="F80" s="65">
        <f t="shared" si="543"/>
        <v>0</v>
      </c>
      <c r="G80" s="65">
        <f t="shared" si="544"/>
        <v>0</v>
      </c>
      <c r="H80" s="65">
        <f t="shared" si="545"/>
        <v>0</v>
      </c>
      <c r="I80" s="65">
        <f t="shared" si="546"/>
        <v>0</v>
      </c>
      <c r="J80" s="59">
        <v>0</v>
      </c>
      <c r="K80" s="59"/>
      <c r="L80" s="59"/>
      <c r="M80" s="35">
        <f>+L80+K80+J80</f>
        <v>0</v>
      </c>
      <c r="N80" s="59"/>
      <c r="O80" s="59"/>
      <c r="P80" s="59"/>
      <c r="Q80" s="35">
        <f t="shared" si="494"/>
        <v>0</v>
      </c>
      <c r="R80" s="59"/>
      <c r="S80" s="59"/>
      <c r="T80" s="59"/>
      <c r="U80" s="35">
        <f t="shared" si="495"/>
        <v>0</v>
      </c>
      <c r="V80" s="59"/>
      <c r="W80" s="59"/>
      <c r="X80" s="59"/>
      <c r="Y80" s="35">
        <f t="shared" si="496"/>
        <v>0</v>
      </c>
      <c r="Z80" s="59"/>
      <c r="AA80" s="59"/>
      <c r="AB80" s="59"/>
      <c r="AC80" s="65">
        <f t="shared" si="524"/>
        <v>0</v>
      </c>
      <c r="AD80" s="35">
        <f t="shared" si="547"/>
        <v>0</v>
      </c>
      <c r="AE80" s="35">
        <f t="shared" si="548"/>
        <v>0</v>
      </c>
      <c r="AF80" s="35">
        <f t="shared" si="549"/>
        <v>0</v>
      </c>
      <c r="AG80" s="35">
        <f t="shared" si="497"/>
        <v>0</v>
      </c>
      <c r="AH80" s="35">
        <f t="shared" si="415"/>
        <v>0</v>
      </c>
      <c r="AI80" s="35">
        <f t="shared" si="415"/>
        <v>0</v>
      </c>
      <c r="AJ80" s="35">
        <f t="shared" si="415"/>
        <v>0</v>
      </c>
      <c r="AK80" s="35">
        <f t="shared" si="498"/>
        <v>0</v>
      </c>
      <c r="AL80" s="69" t="str">
        <f t="shared" si="376"/>
        <v xml:space="preserve"> </v>
      </c>
      <c r="AM80" s="69" t="str">
        <f t="shared" si="376"/>
        <v xml:space="preserve"> </v>
      </c>
      <c r="AN80" s="69" t="str">
        <f t="shared" si="376"/>
        <v xml:space="preserve"> </v>
      </c>
      <c r="AO80" s="69" t="str">
        <f t="shared" si="376"/>
        <v xml:space="preserve"> </v>
      </c>
      <c r="AP80" s="35">
        <f t="shared" si="416"/>
        <v>0</v>
      </c>
      <c r="AQ80" s="35">
        <f t="shared" si="416"/>
        <v>0</v>
      </c>
      <c r="AR80" s="35">
        <f t="shared" si="416"/>
        <v>0</v>
      </c>
      <c r="AS80" s="35">
        <f t="shared" si="499"/>
        <v>0</v>
      </c>
      <c r="AT80" s="35">
        <f t="shared" si="417"/>
        <v>0</v>
      </c>
      <c r="AU80" s="35">
        <f t="shared" si="417"/>
        <v>0</v>
      </c>
      <c r="AV80" s="35">
        <f t="shared" si="417"/>
        <v>0</v>
      </c>
      <c r="AW80" s="35">
        <f t="shared" si="500"/>
        <v>0</v>
      </c>
    </row>
    <row r="81" spans="1:49" ht="15" customHeight="1">
      <c r="A81" s="64" t="s">
        <v>184</v>
      </c>
      <c r="B81" s="65">
        <f>SUM(B82:B84)</f>
        <v>59572</v>
      </c>
      <c r="C81" s="65">
        <f t="shared" ref="C81" si="550">SUM(C82:C84)</f>
        <v>44639</v>
      </c>
      <c r="D81" s="65">
        <f t="shared" ref="D81" si="551">SUM(D82:D84)</f>
        <v>0</v>
      </c>
      <c r="E81" s="65">
        <f>SUM(B81:D81)</f>
        <v>104211</v>
      </c>
      <c r="F81" s="65">
        <f>+B81*1000</f>
        <v>59572000</v>
      </c>
      <c r="G81" s="65">
        <f t="shared" si="544"/>
        <v>44639000</v>
      </c>
      <c r="H81" s="65">
        <f t="shared" si="545"/>
        <v>0</v>
      </c>
      <c r="I81" s="65">
        <f>SUM(F81:H81)</f>
        <v>104211000</v>
      </c>
      <c r="J81" s="65">
        <f t="shared" ref="J81" si="552">SUM(J82:J84)</f>
        <v>59572</v>
      </c>
      <c r="K81" s="65">
        <f t="shared" ref="K81" si="553">SUM(K82:K84)</f>
        <v>44639</v>
      </c>
      <c r="L81" s="65">
        <f t="shared" ref="L81" si="554">SUM(L82:L84)</f>
        <v>0</v>
      </c>
      <c r="M81" s="65">
        <f t="shared" ref="M81" si="555">SUM(M82:M84)</f>
        <v>104211</v>
      </c>
      <c r="N81" s="65">
        <f t="shared" ref="N81" si="556">SUM(N82:N84)</f>
        <v>60654566</v>
      </c>
      <c r="O81" s="65">
        <f t="shared" ref="O81" si="557">SUM(O82:O84)</f>
        <v>18500000</v>
      </c>
      <c r="P81" s="65">
        <f t="shared" ref="P81" si="558">SUM(P82:P84)</f>
        <v>0</v>
      </c>
      <c r="Q81" s="65">
        <f t="shared" ref="Q81" si="559">SUM(Q82:Q84)</f>
        <v>79154566</v>
      </c>
      <c r="R81" s="65">
        <f t="shared" ref="R81" si="560">SUM(R82:R84)</f>
        <v>0</v>
      </c>
      <c r="S81" s="65">
        <f t="shared" ref="S81" si="561">SUM(S82:S84)</f>
        <v>2070000</v>
      </c>
      <c r="T81" s="65">
        <f t="shared" ref="T81" si="562">SUM(T82:T84)</f>
        <v>0</v>
      </c>
      <c r="U81" s="65">
        <f t="shared" ref="U81" si="563">SUM(U82:U84)</f>
        <v>2070000</v>
      </c>
      <c r="V81" s="65">
        <f t="shared" ref="V81" si="564">SUM(V82:V84)</f>
        <v>60289736.660000004</v>
      </c>
      <c r="W81" s="65">
        <f t="shared" ref="W81" si="565">SUM(W82:W84)</f>
        <v>15997896</v>
      </c>
      <c r="X81" s="65">
        <f t="shared" ref="X81" si="566">SUM(X82:X84)</f>
        <v>0</v>
      </c>
      <c r="Y81" s="65">
        <f t="shared" ref="Y81" si="567">SUM(Y82:Y84)</f>
        <v>76287632.659999996</v>
      </c>
      <c r="Z81" s="65">
        <f t="shared" ref="Z81" si="568">SUM(Z82:Z84)</f>
        <v>0</v>
      </c>
      <c r="AA81" s="65">
        <f t="shared" ref="AA81" si="569">SUM(AA82:AA84)</f>
        <v>940000</v>
      </c>
      <c r="AB81" s="65">
        <f t="shared" ref="AB81" si="570">SUM(AB82:AB84)</f>
        <v>0</v>
      </c>
      <c r="AC81" s="65">
        <f t="shared" si="524"/>
        <v>940000</v>
      </c>
      <c r="AD81" s="35">
        <f t="shared" si="547"/>
        <v>60289736.660000004</v>
      </c>
      <c r="AE81" s="35">
        <f t="shared" si="548"/>
        <v>16937896</v>
      </c>
      <c r="AF81" s="35">
        <f t="shared" si="549"/>
        <v>0</v>
      </c>
      <c r="AG81" s="65">
        <f t="shared" ref="AG81" si="571">SUM(AG82:AG84)</f>
        <v>77227632.659999996</v>
      </c>
      <c r="AH81" s="65">
        <f t="shared" ref="AH81" si="572">SUM(AH82:AH84)</f>
        <v>364829.33999999799</v>
      </c>
      <c r="AI81" s="65">
        <f t="shared" ref="AI81" si="573">SUM(AI82:AI84)</f>
        <v>3632104</v>
      </c>
      <c r="AJ81" s="65">
        <f t="shared" ref="AJ81" si="574">SUM(AJ82:AJ84)</f>
        <v>0</v>
      </c>
      <c r="AK81" s="65">
        <f t="shared" ref="AK81" si="575">SUM(AK82:AK84)</f>
        <v>3996933.339999998</v>
      </c>
      <c r="AL81" s="70">
        <f t="shared" ref="AL81" si="576">SUM(AL82:AL84)</f>
        <v>2.9704615982400484</v>
      </c>
      <c r="AM81" s="70">
        <f t="shared" ref="AM81" si="577">SUM(AM82:AM84)</f>
        <v>0.86475113513513513</v>
      </c>
      <c r="AN81" s="70">
        <f t="shared" ref="AN81" si="578">SUM(AN82:AN84)</f>
        <v>0</v>
      </c>
      <c r="AO81" s="70">
        <f t="shared" ref="AO81" si="579">SUM(AO82:AO84)</f>
        <v>2.8316809716139479</v>
      </c>
      <c r="AP81" s="65">
        <f t="shared" ref="AP81" si="580">SUM(AP82:AP84)</f>
        <v>60654566</v>
      </c>
      <c r="AQ81" s="65">
        <f t="shared" ref="AQ81" si="581">SUM(AQ82:AQ84)</f>
        <v>20570000</v>
      </c>
      <c r="AR81" s="65">
        <f t="shared" ref="AR81" si="582">SUM(AR82:AR84)</f>
        <v>0</v>
      </c>
      <c r="AS81" s="65">
        <f t="shared" ref="AS81" si="583">SUM(AS82:AS84)</f>
        <v>81224566</v>
      </c>
      <c r="AT81" s="65">
        <f t="shared" ref="AT81" si="584">SUM(AT82:AT84)</f>
        <v>-1082566</v>
      </c>
      <c r="AU81" s="65">
        <f t="shared" ref="AU81" si="585">SUM(AU82:AU84)</f>
        <v>26139000</v>
      </c>
      <c r="AV81" s="65">
        <f t="shared" ref="AV81" si="586">SUM(AV82:AV84)</f>
        <v>0</v>
      </c>
      <c r="AW81" s="65">
        <f t="shared" ref="AW81" si="587">SUM(AW82:AW84)</f>
        <v>25056434</v>
      </c>
    </row>
    <row r="82" spans="1:49" ht="15" customHeight="1">
      <c r="A82" s="66" t="s">
        <v>116</v>
      </c>
      <c r="B82" s="59">
        <v>24993</v>
      </c>
      <c r="C82" s="59">
        <v>8634</v>
      </c>
      <c r="D82" s="59"/>
      <c r="E82" s="65">
        <f t="shared" si="542"/>
        <v>33627</v>
      </c>
      <c r="F82" s="65">
        <f t="shared" si="543"/>
        <v>24993000</v>
      </c>
      <c r="G82" s="65">
        <f t="shared" si="544"/>
        <v>8634000</v>
      </c>
      <c r="H82" s="65">
        <f t="shared" si="545"/>
        <v>0</v>
      </c>
      <c r="I82" s="65">
        <f t="shared" si="546"/>
        <v>33627000</v>
      </c>
      <c r="J82" s="59">
        <v>24993</v>
      </c>
      <c r="K82" s="59">
        <v>8634</v>
      </c>
      <c r="L82" s="59"/>
      <c r="M82" s="35">
        <f>+L82+K82+J82</f>
        <v>33627</v>
      </c>
      <c r="N82" s="59">
        <f>+'CY-CHD''S (ALL FUNDS)'!F875</f>
        <v>12350972</v>
      </c>
      <c r="O82" s="59">
        <f>+'CY-CHD''S (ALL FUNDS)'!G875</f>
        <v>0</v>
      </c>
      <c r="P82" s="59">
        <f>+'CY-CHD''S (ALL FUNDS)'!H875</f>
        <v>0</v>
      </c>
      <c r="Q82" s="35">
        <f t="shared" ref="Q82:Q89" si="588">SUM(N82:P82)</f>
        <v>12350972</v>
      </c>
      <c r="R82" s="59"/>
      <c r="S82" s="59"/>
      <c r="T82" s="59"/>
      <c r="U82" s="35">
        <f t="shared" ref="U82:U89" si="589">SUM(R82:T82)</f>
        <v>0</v>
      </c>
      <c r="V82" s="59">
        <f>+'CY-CHD''S (ALL FUNDS)'!J875</f>
        <v>11986145.380000001</v>
      </c>
      <c r="W82" s="59">
        <f>+'CY-CHD''S (ALL FUNDS)'!K875</f>
        <v>0</v>
      </c>
      <c r="X82" s="59">
        <f>+'CY-CHD''S (ALL FUNDS)'!L875</f>
        <v>0</v>
      </c>
      <c r="Y82" s="35">
        <f t="shared" ref="Y82:Y89" si="590">SUM(V82:X82)</f>
        <v>11986145.380000001</v>
      </c>
      <c r="Z82" s="59"/>
      <c r="AA82" s="59"/>
      <c r="AB82" s="59"/>
      <c r="AC82" s="65">
        <f t="shared" si="524"/>
        <v>0</v>
      </c>
      <c r="AD82" s="35">
        <f t="shared" si="547"/>
        <v>11986145.380000001</v>
      </c>
      <c r="AE82" s="35">
        <f t="shared" si="548"/>
        <v>0</v>
      </c>
      <c r="AF82" s="35">
        <f t="shared" si="549"/>
        <v>0</v>
      </c>
      <c r="AG82" s="35">
        <f t="shared" ref="AG82:AG89" si="591">SUM(AD82:AF82)</f>
        <v>11986145.380000001</v>
      </c>
      <c r="AH82" s="35">
        <f t="shared" ref="AH82:AJ89" si="592">+AP82-AD82</f>
        <v>364826.61999999918</v>
      </c>
      <c r="AI82" s="35">
        <f t="shared" si="592"/>
        <v>0</v>
      </c>
      <c r="AJ82" s="35">
        <f t="shared" si="592"/>
        <v>0</v>
      </c>
      <c r="AK82" s="35">
        <f t="shared" ref="AK82:AK89" si="593">SUM(AH82:AJ82)</f>
        <v>364826.61999999918</v>
      </c>
      <c r="AL82" s="69">
        <f t="shared" si="376"/>
        <v>0.97046170779109542</v>
      </c>
      <c r="AM82" s="69" t="str">
        <f t="shared" si="376"/>
        <v xml:space="preserve"> </v>
      </c>
      <c r="AN82" s="69" t="str">
        <f t="shared" si="376"/>
        <v xml:space="preserve"> </v>
      </c>
      <c r="AO82" s="69">
        <f t="shared" si="376"/>
        <v>0.97046170779109542</v>
      </c>
      <c r="AP82" s="35">
        <f t="shared" ref="AP82:AR89" si="594">+N82+R82</f>
        <v>12350972</v>
      </c>
      <c r="AQ82" s="35">
        <f t="shared" si="594"/>
        <v>0</v>
      </c>
      <c r="AR82" s="35">
        <f t="shared" si="594"/>
        <v>0</v>
      </c>
      <c r="AS82" s="35">
        <f t="shared" ref="AS82:AS89" si="595">SUM(AP82:AR82)</f>
        <v>12350972</v>
      </c>
      <c r="AT82" s="35">
        <f t="shared" ref="AT82:AV89" si="596">+F82-N82</f>
        <v>12642028</v>
      </c>
      <c r="AU82" s="35">
        <f t="shared" si="596"/>
        <v>8634000</v>
      </c>
      <c r="AV82" s="35">
        <f t="shared" si="596"/>
        <v>0</v>
      </c>
      <c r="AW82" s="35">
        <f t="shared" ref="AW82:AW89" si="597">SUM(AT82:AV82)</f>
        <v>21276028</v>
      </c>
    </row>
    <row r="83" spans="1:49" ht="15" customHeight="1">
      <c r="A83" s="67" t="s">
        <v>117</v>
      </c>
      <c r="B83" s="59">
        <v>1352</v>
      </c>
      <c r="C83" s="59">
        <v>6109</v>
      </c>
      <c r="D83" s="59"/>
      <c r="E83" s="65">
        <f t="shared" si="542"/>
        <v>7461</v>
      </c>
      <c r="F83" s="65">
        <f t="shared" si="543"/>
        <v>1352000</v>
      </c>
      <c r="G83" s="65">
        <f t="shared" si="544"/>
        <v>6109000</v>
      </c>
      <c r="H83" s="65">
        <f t="shared" si="545"/>
        <v>0</v>
      </c>
      <c r="I83" s="65">
        <f t="shared" si="546"/>
        <v>7461000</v>
      </c>
      <c r="J83" s="59">
        <v>1352</v>
      </c>
      <c r="K83" s="59">
        <v>6109</v>
      </c>
      <c r="L83" s="59"/>
      <c r="M83" s="35">
        <f>+L83+K83+J83</f>
        <v>7461</v>
      </c>
      <c r="N83" s="59">
        <f>+'CY-CHD''S (ALL FUNDS)'!F876</f>
        <v>24828608</v>
      </c>
      <c r="O83" s="59">
        <f>+'CY-CHD''S (ALL FUNDS)'!G876</f>
        <v>18500000</v>
      </c>
      <c r="P83" s="59">
        <f>+'CY-CHD''S (ALL FUNDS)'!H876</f>
        <v>0</v>
      </c>
      <c r="Q83" s="35">
        <f t="shared" si="588"/>
        <v>43328608</v>
      </c>
      <c r="R83" s="59"/>
      <c r="S83" s="59"/>
      <c r="T83" s="59"/>
      <c r="U83" s="35">
        <f t="shared" si="589"/>
        <v>0</v>
      </c>
      <c r="V83" s="59">
        <f>+'CY-CHD''S (ALL FUNDS)'!J876</f>
        <v>24828605.280000001</v>
      </c>
      <c r="W83" s="59">
        <f>+'CY-CHD''S (ALL FUNDS)'!K876</f>
        <v>15997896</v>
      </c>
      <c r="X83" s="59">
        <f>+'CY-CHD''S (ALL FUNDS)'!L876</f>
        <v>0</v>
      </c>
      <c r="Y83" s="35">
        <f t="shared" si="590"/>
        <v>40826501.280000001</v>
      </c>
      <c r="Z83" s="59"/>
      <c r="AA83" s="59"/>
      <c r="AB83" s="59"/>
      <c r="AC83" s="65">
        <f t="shared" si="524"/>
        <v>0</v>
      </c>
      <c r="AD83" s="35">
        <f t="shared" si="547"/>
        <v>24828605.280000001</v>
      </c>
      <c r="AE83" s="35">
        <f t="shared" si="548"/>
        <v>15997896</v>
      </c>
      <c r="AF83" s="35">
        <f t="shared" si="549"/>
        <v>0</v>
      </c>
      <c r="AG83" s="35">
        <f t="shared" si="591"/>
        <v>40826501.280000001</v>
      </c>
      <c r="AH83" s="35">
        <f t="shared" si="592"/>
        <v>2.7199999988079071</v>
      </c>
      <c r="AI83" s="35">
        <f t="shared" si="592"/>
        <v>2502104</v>
      </c>
      <c r="AJ83" s="35">
        <f t="shared" si="592"/>
        <v>0</v>
      </c>
      <c r="AK83" s="35">
        <f t="shared" si="593"/>
        <v>2502106.7199999988</v>
      </c>
      <c r="AL83" s="69">
        <f t="shared" si="376"/>
        <v>0.9999998904489531</v>
      </c>
      <c r="AM83" s="69">
        <f t="shared" si="376"/>
        <v>0.86475113513513513</v>
      </c>
      <c r="AN83" s="69" t="str">
        <f t="shared" si="376"/>
        <v xml:space="preserve"> </v>
      </c>
      <c r="AO83" s="69">
        <f t="shared" si="376"/>
        <v>0.94225277857991652</v>
      </c>
      <c r="AP83" s="35">
        <f t="shared" si="594"/>
        <v>24828608</v>
      </c>
      <c r="AQ83" s="35">
        <f t="shared" si="594"/>
        <v>18500000</v>
      </c>
      <c r="AR83" s="35">
        <f t="shared" si="594"/>
        <v>0</v>
      </c>
      <c r="AS83" s="35">
        <f t="shared" si="595"/>
        <v>43328608</v>
      </c>
      <c r="AT83" s="35">
        <f t="shared" si="596"/>
        <v>-23476608</v>
      </c>
      <c r="AU83" s="35">
        <f t="shared" si="596"/>
        <v>-12391000</v>
      </c>
      <c r="AV83" s="35">
        <f t="shared" si="596"/>
        <v>0</v>
      </c>
      <c r="AW83" s="35">
        <f t="shared" si="597"/>
        <v>-35867608</v>
      </c>
    </row>
    <row r="84" spans="1:49" ht="15" customHeight="1">
      <c r="A84" s="66" t="s">
        <v>568</v>
      </c>
      <c r="B84" s="59">
        <v>33227</v>
      </c>
      <c r="C84" s="59">
        <v>29896</v>
      </c>
      <c r="D84" s="59"/>
      <c r="E84" s="65">
        <f t="shared" si="542"/>
        <v>63123</v>
      </c>
      <c r="F84" s="65">
        <f t="shared" si="543"/>
        <v>33227000</v>
      </c>
      <c r="G84" s="65">
        <f t="shared" si="544"/>
        <v>29896000</v>
      </c>
      <c r="H84" s="65">
        <f t="shared" si="545"/>
        <v>0</v>
      </c>
      <c r="I84" s="65">
        <f t="shared" si="546"/>
        <v>63123000</v>
      </c>
      <c r="J84" s="59">
        <v>33227</v>
      </c>
      <c r="K84" s="59">
        <v>29896</v>
      </c>
      <c r="L84" s="59"/>
      <c r="M84" s="35">
        <f>+L84+K84+J84</f>
        <v>63123</v>
      </c>
      <c r="N84" s="59">
        <f>+'CY-CHD''S (ALL FUNDS)'!F877</f>
        <v>23474986</v>
      </c>
      <c r="O84" s="59">
        <f>+'CY-CHD''S (ALL FUNDS)'!G877</f>
        <v>0</v>
      </c>
      <c r="P84" s="59">
        <f>+'CY-CHD''S (ALL FUNDS)'!H877</f>
        <v>0</v>
      </c>
      <c r="Q84" s="35">
        <f t="shared" si="588"/>
        <v>23474986</v>
      </c>
      <c r="R84" s="59">
        <f>+'CY-CHD''S (ALL FUNDS)'!F885</f>
        <v>0</v>
      </c>
      <c r="S84" s="59">
        <f>+'CY-CHD''S (ALL FUNDS)'!G885</f>
        <v>2070000</v>
      </c>
      <c r="T84" s="59">
        <f>+'CY-CHD''S (ALL FUNDS)'!H885</f>
        <v>0</v>
      </c>
      <c r="U84" s="35">
        <f t="shared" si="589"/>
        <v>2070000</v>
      </c>
      <c r="V84" s="59">
        <f>+'CY-CHD''S (ALL FUNDS)'!J877</f>
        <v>23474986</v>
      </c>
      <c r="W84" s="59">
        <f>+'CY-CHD''S (ALL FUNDS)'!K877</f>
        <v>0</v>
      </c>
      <c r="X84" s="59">
        <f>+'CY-CHD''S (ALL FUNDS)'!L877</f>
        <v>0</v>
      </c>
      <c r="Y84" s="35">
        <f t="shared" si="590"/>
        <v>23474986</v>
      </c>
      <c r="Z84" s="59">
        <f>+'CY-CHD''S (ALL FUNDS)'!J885</f>
        <v>0</v>
      </c>
      <c r="AA84" s="59">
        <f>+'CY-CHD''S (ALL FUNDS)'!K885</f>
        <v>940000</v>
      </c>
      <c r="AB84" s="59">
        <f>+'CY-CHD''S (ALL FUNDS)'!L885</f>
        <v>0</v>
      </c>
      <c r="AC84" s="65">
        <f t="shared" si="524"/>
        <v>940000</v>
      </c>
      <c r="AD84" s="35">
        <f t="shared" si="547"/>
        <v>23474986</v>
      </c>
      <c r="AE84" s="35">
        <f t="shared" si="548"/>
        <v>940000</v>
      </c>
      <c r="AF84" s="35">
        <f t="shared" si="549"/>
        <v>0</v>
      </c>
      <c r="AG84" s="35">
        <f t="shared" si="591"/>
        <v>24414986</v>
      </c>
      <c r="AH84" s="35">
        <f t="shared" si="592"/>
        <v>0</v>
      </c>
      <c r="AI84" s="35">
        <f t="shared" si="592"/>
        <v>1130000</v>
      </c>
      <c r="AJ84" s="35">
        <f t="shared" si="592"/>
        <v>0</v>
      </c>
      <c r="AK84" s="35">
        <f t="shared" si="593"/>
        <v>1130000</v>
      </c>
      <c r="AL84" s="69">
        <f t="shared" si="376"/>
        <v>1</v>
      </c>
      <c r="AM84" s="69">
        <f t="shared" si="376"/>
        <v>0</v>
      </c>
      <c r="AN84" s="69" t="str">
        <f t="shared" si="376"/>
        <v xml:space="preserve"> </v>
      </c>
      <c r="AO84" s="69">
        <f t="shared" si="376"/>
        <v>0.91896648524293578</v>
      </c>
      <c r="AP84" s="35">
        <f t="shared" si="594"/>
        <v>23474986</v>
      </c>
      <c r="AQ84" s="35">
        <f t="shared" si="594"/>
        <v>2070000</v>
      </c>
      <c r="AR84" s="35">
        <f t="shared" si="594"/>
        <v>0</v>
      </c>
      <c r="AS84" s="35">
        <f t="shared" si="595"/>
        <v>25544986</v>
      </c>
      <c r="AT84" s="35">
        <f t="shared" si="596"/>
        <v>9752014</v>
      </c>
      <c r="AU84" s="35">
        <f t="shared" si="596"/>
        <v>29896000</v>
      </c>
      <c r="AV84" s="35">
        <f t="shared" si="596"/>
        <v>0</v>
      </c>
      <c r="AW84" s="35">
        <f t="shared" si="597"/>
        <v>39648014</v>
      </c>
    </row>
    <row r="85" spans="1:49" ht="15" customHeight="1">
      <c r="A85" s="62"/>
      <c r="B85" s="59">
        <v>0</v>
      </c>
      <c r="C85" s="59"/>
      <c r="D85" s="59"/>
      <c r="E85" s="65">
        <f t="shared" si="542"/>
        <v>0</v>
      </c>
      <c r="F85" s="65">
        <f t="shared" si="543"/>
        <v>0</v>
      </c>
      <c r="G85" s="65">
        <f t="shared" si="544"/>
        <v>0</v>
      </c>
      <c r="H85" s="65">
        <f t="shared" si="545"/>
        <v>0</v>
      </c>
      <c r="I85" s="65">
        <f t="shared" si="546"/>
        <v>0</v>
      </c>
      <c r="J85" s="59">
        <v>0</v>
      </c>
      <c r="K85" s="59"/>
      <c r="L85" s="59"/>
      <c r="M85" s="35">
        <f>+L85+K85+J85</f>
        <v>0</v>
      </c>
      <c r="N85" s="59"/>
      <c r="O85" s="59"/>
      <c r="P85" s="59"/>
      <c r="Q85" s="35">
        <f t="shared" si="588"/>
        <v>0</v>
      </c>
      <c r="R85" s="59"/>
      <c r="S85" s="59"/>
      <c r="T85" s="59"/>
      <c r="U85" s="35">
        <f t="shared" si="589"/>
        <v>0</v>
      </c>
      <c r="V85" s="59"/>
      <c r="W85" s="59"/>
      <c r="X85" s="59"/>
      <c r="Y85" s="35">
        <f t="shared" si="590"/>
        <v>0</v>
      </c>
      <c r="Z85" s="59"/>
      <c r="AA85" s="59"/>
      <c r="AB85" s="59"/>
      <c r="AC85" s="65">
        <f t="shared" si="524"/>
        <v>0</v>
      </c>
      <c r="AD85" s="35">
        <f t="shared" si="547"/>
        <v>0</v>
      </c>
      <c r="AE85" s="35">
        <f t="shared" si="548"/>
        <v>0</v>
      </c>
      <c r="AF85" s="35">
        <f t="shared" si="549"/>
        <v>0</v>
      </c>
      <c r="AG85" s="35">
        <f t="shared" si="591"/>
        <v>0</v>
      </c>
      <c r="AH85" s="35">
        <f t="shared" si="592"/>
        <v>0</v>
      </c>
      <c r="AI85" s="35">
        <f t="shared" si="592"/>
        <v>0</v>
      </c>
      <c r="AJ85" s="35">
        <f t="shared" si="592"/>
        <v>0</v>
      </c>
      <c r="AK85" s="35">
        <f t="shared" si="593"/>
        <v>0</v>
      </c>
      <c r="AL85" s="69" t="str">
        <f t="shared" si="376"/>
        <v xml:space="preserve"> </v>
      </c>
      <c r="AM85" s="69" t="str">
        <f t="shared" si="376"/>
        <v xml:space="preserve"> </v>
      </c>
      <c r="AN85" s="69" t="str">
        <f t="shared" si="376"/>
        <v xml:space="preserve"> </v>
      </c>
      <c r="AO85" s="69" t="str">
        <f t="shared" si="376"/>
        <v xml:space="preserve"> </v>
      </c>
      <c r="AP85" s="35">
        <f t="shared" si="594"/>
        <v>0</v>
      </c>
      <c r="AQ85" s="35">
        <f t="shared" si="594"/>
        <v>0</v>
      </c>
      <c r="AR85" s="35">
        <f t="shared" si="594"/>
        <v>0</v>
      </c>
      <c r="AS85" s="35">
        <f t="shared" si="595"/>
        <v>0</v>
      </c>
      <c r="AT85" s="35">
        <f t="shared" si="596"/>
        <v>0</v>
      </c>
      <c r="AU85" s="35">
        <f t="shared" si="596"/>
        <v>0</v>
      </c>
      <c r="AV85" s="35">
        <f t="shared" si="596"/>
        <v>0</v>
      </c>
      <c r="AW85" s="35">
        <f t="shared" si="597"/>
        <v>0</v>
      </c>
    </row>
    <row r="86" spans="1:49" ht="15" customHeight="1">
      <c r="A86" s="64" t="s">
        <v>187</v>
      </c>
      <c r="B86" s="65">
        <f>SUM(B87:B89)</f>
        <v>57912</v>
      </c>
      <c r="C86" s="65">
        <f t="shared" ref="C86" si="598">SUM(C87:C89)</f>
        <v>42841</v>
      </c>
      <c r="D86" s="65">
        <f t="shared" ref="D86" si="599">SUM(D87:D89)</f>
        <v>0</v>
      </c>
      <c r="E86" s="65">
        <f>SUM(B86:D86)</f>
        <v>100753</v>
      </c>
      <c r="F86" s="65">
        <f>+B86*1000</f>
        <v>57912000</v>
      </c>
      <c r="G86" s="65">
        <f t="shared" si="544"/>
        <v>42841000</v>
      </c>
      <c r="H86" s="65">
        <f t="shared" si="545"/>
        <v>0</v>
      </c>
      <c r="I86" s="65">
        <f>SUM(F86:H86)</f>
        <v>100753000</v>
      </c>
      <c r="J86" s="65">
        <f t="shared" ref="J86" si="600">SUM(J87:J89)</f>
        <v>57912</v>
      </c>
      <c r="K86" s="65">
        <f t="shared" ref="K86" si="601">SUM(K87:K89)</f>
        <v>42841</v>
      </c>
      <c r="L86" s="65">
        <f t="shared" ref="L86" si="602">SUM(L87:L89)</f>
        <v>0</v>
      </c>
      <c r="M86" s="65">
        <f t="shared" ref="M86" si="603">SUM(M87:M89)</f>
        <v>100753</v>
      </c>
      <c r="N86" s="65">
        <f t="shared" ref="N86" si="604">SUM(N87:N89)</f>
        <v>120669125</v>
      </c>
      <c r="O86" s="65">
        <f t="shared" ref="O86" si="605">SUM(O87:O89)</f>
        <v>320833758</v>
      </c>
      <c r="P86" s="65">
        <f t="shared" ref="P86" si="606">SUM(P87:P89)</f>
        <v>605163873.14999998</v>
      </c>
      <c r="Q86" s="65">
        <f t="shared" ref="Q86" si="607">SUM(Q87:Q89)</f>
        <v>1046666756.15</v>
      </c>
      <c r="R86" s="65">
        <f t="shared" ref="R86" si="608">SUM(R87:R89)</f>
        <v>0</v>
      </c>
      <c r="S86" s="65">
        <f t="shared" ref="S86" si="609">SUM(S87:S89)</f>
        <v>0</v>
      </c>
      <c r="T86" s="65">
        <f t="shared" ref="T86" si="610">SUM(T87:T89)</f>
        <v>0</v>
      </c>
      <c r="U86" s="65">
        <f t="shared" ref="U86" si="611">SUM(U87:U89)</f>
        <v>0</v>
      </c>
      <c r="V86" s="65">
        <f t="shared" ref="V86" si="612">SUM(V87:V89)</f>
        <v>120669125</v>
      </c>
      <c r="W86" s="65">
        <f t="shared" ref="W86" si="613">SUM(W87:W89)</f>
        <v>269141830.91000003</v>
      </c>
      <c r="X86" s="65">
        <f t="shared" ref="X86" si="614">SUM(X87:X89)</f>
        <v>376354278.81999999</v>
      </c>
      <c r="Y86" s="65">
        <f t="shared" ref="Y86" si="615">SUM(Y87:Y89)</f>
        <v>766165234.73000002</v>
      </c>
      <c r="Z86" s="65">
        <f t="shared" ref="Z86" si="616">SUM(Z87:Z89)</f>
        <v>0</v>
      </c>
      <c r="AA86" s="65">
        <f t="shared" ref="AA86" si="617">SUM(AA87:AA89)</f>
        <v>0</v>
      </c>
      <c r="AB86" s="65">
        <f t="shared" ref="AB86" si="618">SUM(AB87:AB89)</f>
        <v>0</v>
      </c>
      <c r="AC86" s="65">
        <f t="shared" si="524"/>
        <v>0</v>
      </c>
      <c r="AD86" s="35">
        <f t="shared" si="547"/>
        <v>120669125</v>
      </c>
      <c r="AE86" s="35">
        <f t="shared" si="548"/>
        <v>269141830.91000003</v>
      </c>
      <c r="AF86" s="35">
        <f t="shared" si="549"/>
        <v>376354278.81999999</v>
      </c>
      <c r="AG86" s="65">
        <f t="shared" ref="AG86" si="619">SUM(AG87:AG89)</f>
        <v>766165234.73000002</v>
      </c>
      <c r="AH86" s="65">
        <f t="shared" ref="AH86" si="620">SUM(AH87:AH89)</f>
        <v>0</v>
      </c>
      <c r="AI86" s="65">
        <f t="shared" ref="AI86" si="621">SUM(AI87:AI89)</f>
        <v>51691927.089999981</v>
      </c>
      <c r="AJ86" s="65">
        <f t="shared" ref="AJ86" si="622">SUM(AJ87:AJ89)</f>
        <v>228809594.32999998</v>
      </c>
      <c r="AK86" s="65">
        <f t="shared" ref="AK86" si="623">SUM(AK87:AK89)</f>
        <v>280501521.41999996</v>
      </c>
      <c r="AL86" s="70">
        <f t="shared" ref="AL86" si="624">SUM(AL87:AL89)</f>
        <v>2</v>
      </c>
      <c r="AM86" s="70">
        <f t="shared" ref="AM86" si="625">SUM(AM87:AM89)</f>
        <v>2.632756395263125</v>
      </c>
      <c r="AN86" s="70">
        <f t="shared" ref="AN86" si="626">SUM(AN87:AN89)</f>
        <v>1.2438055342018477</v>
      </c>
      <c r="AO86" s="70">
        <f t="shared" ref="AO86" si="627">SUM(AO87:AO89)</f>
        <v>2.4095346414946563</v>
      </c>
      <c r="AP86" s="65">
        <f t="shared" ref="AP86" si="628">SUM(AP87:AP89)</f>
        <v>120669125</v>
      </c>
      <c r="AQ86" s="65">
        <f t="shared" ref="AQ86" si="629">SUM(AQ87:AQ89)</f>
        <v>320833758</v>
      </c>
      <c r="AR86" s="65">
        <f t="shared" ref="AR86" si="630">SUM(AR87:AR89)</f>
        <v>605163873.14999998</v>
      </c>
      <c r="AS86" s="65">
        <f t="shared" ref="AS86" si="631">SUM(AS87:AS89)</f>
        <v>1046666756.15</v>
      </c>
      <c r="AT86" s="65">
        <f t="shared" ref="AT86" si="632">SUM(AT87:AT89)</f>
        <v>-62757125</v>
      </c>
      <c r="AU86" s="65">
        <f t="shared" ref="AU86" si="633">SUM(AU87:AU89)</f>
        <v>-277992758</v>
      </c>
      <c r="AV86" s="65">
        <f t="shared" ref="AV86" si="634">SUM(AV87:AV89)</f>
        <v>-605163873.14999998</v>
      </c>
      <c r="AW86" s="65">
        <f t="shared" ref="AW86" si="635">SUM(AW87:AW89)</f>
        <v>-945913756.14999998</v>
      </c>
    </row>
    <row r="87" spans="1:49" ht="15" customHeight="1">
      <c r="A87" s="66" t="s">
        <v>116</v>
      </c>
      <c r="B87" s="59">
        <v>16204</v>
      </c>
      <c r="C87" s="59">
        <v>6240</v>
      </c>
      <c r="D87" s="59"/>
      <c r="E87" s="65">
        <f t="shared" si="542"/>
        <v>22444</v>
      </c>
      <c r="F87" s="65">
        <f t="shared" si="543"/>
        <v>16204000</v>
      </c>
      <c r="G87" s="65">
        <f t="shared" si="544"/>
        <v>6240000</v>
      </c>
      <c r="H87" s="65">
        <f t="shared" si="545"/>
        <v>0</v>
      </c>
      <c r="I87" s="65">
        <f t="shared" si="546"/>
        <v>22444000</v>
      </c>
      <c r="J87" s="59">
        <v>16204</v>
      </c>
      <c r="K87" s="59">
        <v>6240</v>
      </c>
      <c r="L87" s="59"/>
      <c r="M87" s="35">
        <f>+L87+K87+J87</f>
        <v>22444</v>
      </c>
      <c r="N87" s="59">
        <f>+'CY-CHD''S (ALL FUNDS)'!F917</f>
        <v>50616000</v>
      </c>
      <c r="O87" s="59">
        <f>+'CY-CHD''S (ALL FUNDS)'!G917</f>
        <v>29158000</v>
      </c>
      <c r="P87" s="59">
        <f>+'CY-CHD''S (ALL FUNDS)'!H917</f>
        <v>0</v>
      </c>
      <c r="Q87" s="35">
        <f t="shared" si="588"/>
        <v>79774000</v>
      </c>
      <c r="R87" s="59"/>
      <c r="S87" s="59"/>
      <c r="T87" s="59"/>
      <c r="U87" s="35">
        <f t="shared" si="589"/>
        <v>0</v>
      </c>
      <c r="V87" s="59">
        <f>+'CY-CHD''S (ALL FUNDS)'!J917</f>
        <v>50616000.000000007</v>
      </c>
      <c r="W87" s="59">
        <f>+'CY-CHD''S (ALL FUNDS)'!K917</f>
        <v>28977213.990000002</v>
      </c>
      <c r="X87" s="59">
        <f>+'CY-CHD''S (ALL FUNDS)'!L917</f>
        <v>0</v>
      </c>
      <c r="Y87" s="35">
        <f t="shared" si="590"/>
        <v>79593213.99000001</v>
      </c>
      <c r="Z87" s="59"/>
      <c r="AA87" s="59"/>
      <c r="AB87" s="59"/>
      <c r="AC87" s="65">
        <f t="shared" si="524"/>
        <v>0</v>
      </c>
      <c r="AD87" s="35">
        <f t="shared" si="547"/>
        <v>50616000.000000007</v>
      </c>
      <c r="AE87" s="35">
        <f t="shared" si="548"/>
        <v>28977213.990000002</v>
      </c>
      <c r="AF87" s="35">
        <f t="shared" si="549"/>
        <v>0</v>
      </c>
      <c r="AG87" s="35">
        <f t="shared" si="591"/>
        <v>79593213.99000001</v>
      </c>
      <c r="AH87" s="35">
        <f t="shared" si="592"/>
        <v>0</v>
      </c>
      <c r="AI87" s="35">
        <f t="shared" si="592"/>
        <v>180786.00999999791</v>
      </c>
      <c r="AJ87" s="35">
        <f t="shared" si="592"/>
        <v>0</v>
      </c>
      <c r="AK87" s="35">
        <f t="shared" si="593"/>
        <v>180786.00999999791</v>
      </c>
      <c r="AL87" s="69">
        <f t="shared" si="376"/>
        <v>1.0000000000000002</v>
      </c>
      <c r="AM87" s="69">
        <f t="shared" si="376"/>
        <v>0.99379978016324855</v>
      </c>
      <c r="AN87" s="69" t="str">
        <f t="shared" si="376"/>
        <v xml:space="preserve"> </v>
      </c>
      <c r="AO87" s="69">
        <f t="shared" si="376"/>
        <v>0.99773377278311237</v>
      </c>
      <c r="AP87" s="35">
        <f t="shared" si="594"/>
        <v>50616000</v>
      </c>
      <c r="AQ87" s="35">
        <f t="shared" si="594"/>
        <v>29158000</v>
      </c>
      <c r="AR87" s="35">
        <f t="shared" si="594"/>
        <v>0</v>
      </c>
      <c r="AS87" s="35">
        <f t="shared" si="595"/>
        <v>79774000</v>
      </c>
      <c r="AT87" s="35">
        <f t="shared" si="596"/>
        <v>-34412000</v>
      </c>
      <c r="AU87" s="35">
        <f t="shared" si="596"/>
        <v>-22918000</v>
      </c>
      <c r="AV87" s="35">
        <f t="shared" si="596"/>
        <v>0</v>
      </c>
      <c r="AW87" s="35">
        <f t="shared" si="597"/>
        <v>-57330000</v>
      </c>
    </row>
    <row r="88" spans="1:49" ht="15" customHeight="1">
      <c r="A88" s="67" t="s">
        <v>117</v>
      </c>
      <c r="B88" s="59">
        <v>1263</v>
      </c>
      <c r="C88" s="59">
        <v>8765</v>
      </c>
      <c r="D88" s="59"/>
      <c r="E88" s="65">
        <f t="shared" si="542"/>
        <v>10028</v>
      </c>
      <c r="F88" s="65">
        <f t="shared" si="543"/>
        <v>1263000</v>
      </c>
      <c r="G88" s="65">
        <f t="shared" si="544"/>
        <v>8765000</v>
      </c>
      <c r="H88" s="65">
        <f t="shared" si="545"/>
        <v>0</v>
      </c>
      <c r="I88" s="65">
        <f t="shared" si="546"/>
        <v>10028000</v>
      </c>
      <c r="J88" s="59">
        <v>1263</v>
      </c>
      <c r="K88" s="59">
        <v>8765</v>
      </c>
      <c r="L88" s="59"/>
      <c r="M88" s="35">
        <f>+L88+K88+J88</f>
        <v>10028</v>
      </c>
      <c r="N88" s="59">
        <f>+'CY-CHD''S (ALL FUNDS)'!F918</f>
        <v>0</v>
      </c>
      <c r="O88" s="59">
        <f>+'CY-CHD''S (ALL FUNDS)'!G918</f>
        <v>123227879</v>
      </c>
      <c r="P88" s="59">
        <f>+'CY-CHD''S (ALL FUNDS)'!H918</f>
        <v>301850000</v>
      </c>
      <c r="Q88" s="35">
        <f t="shared" si="588"/>
        <v>425077879</v>
      </c>
      <c r="R88" s="59"/>
      <c r="S88" s="59"/>
      <c r="T88" s="59"/>
      <c r="U88" s="35">
        <f t="shared" si="589"/>
        <v>0</v>
      </c>
      <c r="V88" s="59">
        <f>+'CY-CHD''S (ALL FUNDS)'!J918</f>
        <v>0</v>
      </c>
      <c r="W88" s="59">
        <f>+'CY-CHD''S (ALL FUNDS)'!K918</f>
        <v>97868738.75</v>
      </c>
      <c r="X88" s="59">
        <f>+'CY-CHD''S (ALL FUNDS)'!L918</f>
        <v>187475651.41</v>
      </c>
      <c r="Y88" s="35">
        <f t="shared" si="590"/>
        <v>285344390.15999997</v>
      </c>
      <c r="Z88" s="59"/>
      <c r="AA88" s="59"/>
      <c r="AB88" s="59"/>
      <c r="AC88" s="65">
        <f t="shared" si="524"/>
        <v>0</v>
      </c>
      <c r="AD88" s="35">
        <f t="shared" si="547"/>
        <v>0</v>
      </c>
      <c r="AE88" s="35">
        <f t="shared" si="548"/>
        <v>97868738.75</v>
      </c>
      <c r="AF88" s="35">
        <f t="shared" si="549"/>
        <v>187475651.41</v>
      </c>
      <c r="AG88" s="35">
        <f t="shared" si="591"/>
        <v>285344390.15999997</v>
      </c>
      <c r="AH88" s="35">
        <f t="shared" si="592"/>
        <v>0</v>
      </c>
      <c r="AI88" s="35">
        <f t="shared" si="592"/>
        <v>25359140.25</v>
      </c>
      <c r="AJ88" s="35">
        <f t="shared" si="592"/>
        <v>114374348.59</v>
      </c>
      <c r="AK88" s="35">
        <f t="shared" si="593"/>
        <v>139733488.84</v>
      </c>
      <c r="AL88" s="69" t="str">
        <f t="shared" si="376"/>
        <v xml:space="preserve"> </v>
      </c>
      <c r="AM88" s="69">
        <f t="shared" si="376"/>
        <v>0.79420939112325384</v>
      </c>
      <c r="AN88" s="69">
        <f t="shared" si="376"/>
        <v>0.62108879049196619</v>
      </c>
      <c r="AO88" s="69">
        <f t="shared" si="376"/>
        <v>0.67127555739027289</v>
      </c>
      <c r="AP88" s="35">
        <f t="shared" si="594"/>
        <v>0</v>
      </c>
      <c r="AQ88" s="35">
        <f t="shared" si="594"/>
        <v>123227879</v>
      </c>
      <c r="AR88" s="35">
        <f t="shared" si="594"/>
        <v>301850000</v>
      </c>
      <c r="AS88" s="35">
        <f t="shared" si="595"/>
        <v>425077879</v>
      </c>
      <c r="AT88" s="35">
        <f t="shared" si="596"/>
        <v>1263000</v>
      </c>
      <c r="AU88" s="35">
        <f t="shared" si="596"/>
        <v>-114462879</v>
      </c>
      <c r="AV88" s="35">
        <f t="shared" si="596"/>
        <v>-301850000</v>
      </c>
      <c r="AW88" s="35">
        <f t="shared" si="597"/>
        <v>-415049879</v>
      </c>
    </row>
    <row r="89" spans="1:49" ht="15" customHeight="1">
      <c r="A89" s="66" t="s">
        <v>568</v>
      </c>
      <c r="B89" s="59">
        <v>40445</v>
      </c>
      <c r="C89" s="59">
        <v>27836</v>
      </c>
      <c r="D89" s="59"/>
      <c r="E89" s="65">
        <f t="shared" si="542"/>
        <v>68281</v>
      </c>
      <c r="F89" s="65">
        <f t="shared" si="543"/>
        <v>40445000</v>
      </c>
      <c r="G89" s="65">
        <f t="shared" si="544"/>
        <v>27836000</v>
      </c>
      <c r="H89" s="65">
        <f t="shared" si="545"/>
        <v>0</v>
      </c>
      <c r="I89" s="65">
        <f t="shared" si="546"/>
        <v>68281000</v>
      </c>
      <c r="J89" s="59">
        <v>40445</v>
      </c>
      <c r="K89" s="59">
        <v>27836</v>
      </c>
      <c r="L89" s="59"/>
      <c r="M89" s="35">
        <f>+L89+K89+J89</f>
        <v>68281</v>
      </c>
      <c r="N89" s="59">
        <f>+'CY-CHD''S (ALL FUNDS)'!F919</f>
        <v>70053125</v>
      </c>
      <c r="O89" s="59">
        <f>+'CY-CHD''S (ALL FUNDS)'!G919</f>
        <v>168447879</v>
      </c>
      <c r="P89" s="59">
        <f>+'CY-CHD''S (ALL FUNDS)'!H919</f>
        <v>303313873.14999998</v>
      </c>
      <c r="Q89" s="35">
        <f t="shared" si="588"/>
        <v>541814877.14999998</v>
      </c>
      <c r="R89" s="59">
        <f>+'CY-CHD''S (ALL FUNDS)'!F927</f>
        <v>0</v>
      </c>
      <c r="S89" s="59">
        <f>+'CY-CHD''S (ALL FUNDS)'!G927</f>
        <v>0</v>
      </c>
      <c r="T89" s="59">
        <f>+'CY-CHD''S (ALL FUNDS)'!H927</f>
        <v>0</v>
      </c>
      <c r="U89" s="35">
        <f t="shared" si="589"/>
        <v>0</v>
      </c>
      <c r="V89" s="59">
        <f>+'CY-CHD''S (ALL FUNDS)'!J919</f>
        <v>70053125</v>
      </c>
      <c r="W89" s="59">
        <f>+'CY-CHD''S (ALL FUNDS)'!K919</f>
        <v>142295878.17000002</v>
      </c>
      <c r="X89" s="59">
        <f>+'CY-CHD''S (ALL FUNDS)'!L919</f>
        <v>188878627.41</v>
      </c>
      <c r="Y89" s="35">
        <f t="shared" si="590"/>
        <v>401227630.58000004</v>
      </c>
      <c r="Z89" s="59">
        <f>+'CY-CHD''S (ALL FUNDS)'!J927</f>
        <v>0</v>
      </c>
      <c r="AA89" s="59">
        <f>+'CY-CHD''S (ALL FUNDS)'!K927</f>
        <v>0</v>
      </c>
      <c r="AB89" s="59">
        <f>+'CY-CHD''S (ALL FUNDS)'!L927</f>
        <v>0</v>
      </c>
      <c r="AC89" s="65">
        <f t="shared" si="524"/>
        <v>0</v>
      </c>
      <c r="AD89" s="35">
        <f t="shared" si="547"/>
        <v>70053125</v>
      </c>
      <c r="AE89" s="35">
        <f t="shared" si="548"/>
        <v>142295878.17000002</v>
      </c>
      <c r="AF89" s="35">
        <f t="shared" si="549"/>
        <v>188878627.41</v>
      </c>
      <c r="AG89" s="35">
        <f t="shared" si="591"/>
        <v>401227630.58000004</v>
      </c>
      <c r="AH89" s="35">
        <f t="shared" si="592"/>
        <v>0</v>
      </c>
      <c r="AI89" s="35">
        <f t="shared" si="592"/>
        <v>26152000.829999983</v>
      </c>
      <c r="AJ89" s="35">
        <f t="shared" si="592"/>
        <v>114435245.73999998</v>
      </c>
      <c r="AK89" s="35">
        <f t="shared" si="593"/>
        <v>140587246.56999996</v>
      </c>
      <c r="AL89" s="69">
        <f t="shared" si="376"/>
        <v>1</v>
      </c>
      <c r="AM89" s="69">
        <f t="shared" si="376"/>
        <v>0.84474722397662261</v>
      </c>
      <c r="AN89" s="69">
        <f t="shared" si="376"/>
        <v>0.62271674370988139</v>
      </c>
      <c r="AO89" s="69">
        <f t="shared" si="376"/>
        <v>0.7405253113212712</v>
      </c>
      <c r="AP89" s="35">
        <f t="shared" si="594"/>
        <v>70053125</v>
      </c>
      <c r="AQ89" s="35">
        <f t="shared" si="594"/>
        <v>168447879</v>
      </c>
      <c r="AR89" s="35">
        <f t="shared" si="594"/>
        <v>303313873.14999998</v>
      </c>
      <c r="AS89" s="35">
        <f t="shared" si="595"/>
        <v>541814877.14999998</v>
      </c>
      <c r="AT89" s="35">
        <f t="shared" si="596"/>
        <v>-29608125</v>
      </c>
      <c r="AU89" s="35">
        <f t="shared" si="596"/>
        <v>-140611879</v>
      </c>
      <c r="AV89" s="35">
        <f t="shared" si="596"/>
        <v>-303313873.14999998</v>
      </c>
      <c r="AW89" s="35">
        <f t="shared" si="597"/>
        <v>-473533877.14999998</v>
      </c>
    </row>
  </sheetData>
  <autoFilter ref="A5:AW136"/>
  <mergeCells count="13">
    <mergeCell ref="A3:A5"/>
    <mergeCell ref="AP3:AS3"/>
    <mergeCell ref="AT3:AW3"/>
    <mergeCell ref="V3:Y3"/>
    <mergeCell ref="Z3:AC3"/>
    <mergeCell ref="AD3:AG3"/>
    <mergeCell ref="AH3:AK3"/>
    <mergeCell ref="AL3:AO3"/>
    <mergeCell ref="B3:E3"/>
    <mergeCell ref="F3:I3"/>
    <mergeCell ref="J3:M3"/>
    <mergeCell ref="N3:Q3"/>
    <mergeCell ref="R3:U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1">
    <tabColor theme="5" tint="0.79998168889431442"/>
    <pageSetUpPr fitToPage="1"/>
  </sheetPr>
  <dimension ref="A1:AI1976"/>
  <sheetViews>
    <sheetView topLeftCell="B1" workbookViewId="0">
      <pane xSplit="4" ySplit="6" topLeftCell="F1682" activePane="bottomRight" state="frozen"/>
      <selection activeCell="C1" sqref="C1"/>
      <selection pane="topRight" activeCell="F1" sqref="F1"/>
      <selection pane="bottomLeft" activeCell="C7" sqref="C7"/>
      <selection pane="bottomRight" activeCell="D1718" sqref="D1718"/>
    </sheetView>
  </sheetViews>
  <sheetFormatPr defaultColWidth="9.140625" defaultRowHeight="12.75" customHeight="1"/>
  <cols>
    <col min="1" max="1" width="4.7109375" style="411" hidden="1" customWidth="1"/>
    <col min="2" max="2" width="8.42578125" style="411" hidden="1" customWidth="1"/>
    <col min="3" max="3" width="1.5703125" style="424" customWidth="1"/>
    <col min="4" max="4" width="2" style="429" customWidth="1"/>
    <col min="5" max="5" width="30.85546875" style="470" customWidth="1"/>
    <col min="6" max="6" width="14.5703125" style="411" customWidth="1"/>
    <col min="7" max="7" width="16" style="411" customWidth="1"/>
    <col min="8" max="8" width="14.85546875" style="411" bestFit="1" customWidth="1"/>
    <col min="9" max="9" width="15.85546875" style="411" customWidth="1"/>
    <col min="10" max="10" width="14.42578125" style="411" customWidth="1"/>
    <col min="11" max="12" width="14.140625" style="411" customWidth="1"/>
    <col min="13" max="13" width="16.42578125" style="411" customWidth="1"/>
    <col min="14" max="14" width="14" style="411" customWidth="1"/>
    <col min="15" max="15" width="15" style="411" customWidth="1"/>
    <col min="16" max="16" width="14.5703125" style="411" customWidth="1"/>
    <col min="17" max="17" width="15.140625" style="411" customWidth="1"/>
    <col min="18" max="18" width="1.28515625" style="411" customWidth="1"/>
    <col min="19" max="19" width="5.85546875" style="411" customWidth="1"/>
    <col min="20" max="20" width="5.7109375" style="411" customWidth="1"/>
    <col min="21" max="21" width="6.85546875" style="411" customWidth="1"/>
    <col min="22" max="22" width="5.42578125" style="411" customWidth="1"/>
    <col min="23" max="23" width="13" style="411" hidden="1" customWidth="1"/>
    <col min="24" max="16384" width="9.140625" style="411"/>
  </cols>
  <sheetData>
    <row r="1" spans="1:26" s="394" customFormat="1" ht="12">
      <c r="A1" s="392"/>
      <c r="B1" s="392"/>
      <c r="C1" s="393" t="s">
        <v>311</v>
      </c>
      <c r="E1" s="395"/>
      <c r="F1" s="396"/>
      <c r="G1" s="396"/>
      <c r="H1" s="396"/>
      <c r="J1" s="396"/>
      <c r="K1" s="396"/>
      <c r="L1" s="396"/>
      <c r="N1" s="396"/>
      <c r="O1" s="396"/>
      <c r="P1" s="396"/>
      <c r="R1" s="396"/>
      <c r="S1" s="396"/>
      <c r="T1" s="396"/>
      <c r="U1" s="396"/>
    </row>
    <row r="2" spans="1:26" s="394" customFormat="1" ht="12">
      <c r="A2" s="392"/>
      <c r="B2" s="392"/>
      <c r="C2" s="393" t="s">
        <v>864</v>
      </c>
      <c r="E2" s="395"/>
      <c r="F2" s="396"/>
      <c r="H2" s="396"/>
      <c r="J2" s="396"/>
      <c r="K2" s="396"/>
      <c r="L2" s="396"/>
      <c r="N2" s="396"/>
      <c r="O2" s="396">
        <f>SUM('[3]ncr-SAOB'!AP50)</f>
        <v>0</v>
      </c>
      <c r="P2" s="396"/>
      <c r="S2" s="396"/>
      <c r="T2" s="396">
        <f>SUM('[3]ncr-SAOB'!AU50)</f>
        <v>0</v>
      </c>
      <c r="U2" s="396"/>
    </row>
    <row r="3" spans="1:26" s="394" customFormat="1" ht="12">
      <c r="A3" s="394" t="s">
        <v>734</v>
      </c>
      <c r="C3" s="397" t="s">
        <v>865</v>
      </c>
      <c r="E3" s="395"/>
    </row>
    <row r="4" spans="1:26" s="394" customFormat="1" ht="12">
      <c r="A4" s="392"/>
      <c r="B4" s="392"/>
      <c r="C4" s="398"/>
      <c r="D4" s="399"/>
      <c r="E4" s="400"/>
      <c r="F4" s="401"/>
      <c r="G4" s="401"/>
      <c r="H4" s="401"/>
      <c r="J4" s="401"/>
      <c r="K4" s="401"/>
      <c r="L4" s="401"/>
      <c r="N4" s="401"/>
      <c r="O4" s="401"/>
      <c r="P4" s="401"/>
      <c r="S4" s="401"/>
      <c r="T4" s="401"/>
      <c r="U4" s="401"/>
    </row>
    <row r="5" spans="1:26" s="520" customFormat="1" ht="15.75" customHeight="1">
      <c r="A5" s="517" t="s">
        <v>312</v>
      </c>
      <c r="B5" s="518" t="s">
        <v>313</v>
      </c>
      <c r="C5" s="721" t="s">
        <v>1</v>
      </c>
      <c r="D5" s="722"/>
      <c r="E5" s="723"/>
      <c r="F5" s="720" t="s">
        <v>203</v>
      </c>
      <c r="G5" s="720"/>
      <c r="H5" s="720"/>
      <c r="I5" s="720"/>
      <c r="J5" s="720" t="s">
        <v>314</v>
      </c>
      <c r="K5" s="720"/>
      <c r="L5" s="720"/>
      <c r="M5" s="720"/>
      <c r="N5" s="720" t="s">
        <v>315</v>
      </c>
      <c r="O5" s="720"/>
      <c r="P5" s="720"/>
      <c r="Q5" s="720"/>
      <c r="R5" s="519"/>
      <c r="S5" s="727" t="s">
        <v>211</v>
      </c>
      <c r="T5" s="727"/>
      <c r="U5" s="727"/>
      <c r="V5" s="727"/>
    </row>
    <row r="6" spans="1:26" s="523" customFormat="1" ht="15.75" customHeight="1" thickBot="1">
      <c r="A6" s="517"/>
      <c r="B6" s="517"/>
      <c r="C6" s="724"/>
      <c r="D6" s="725"/>
      <c r="E6" s="726"/>
      <c r="F6" s="521" t="s">
        <v>2</v>
      </c>
      <c r="G6" s="521" t="s">
        <v>3</v>
      </c>
      <c r="H6" s="521" t="s">
        <v>4</v>
      </c>
      <c r="I6" s="521" t="s">
        <v>5</v>
      </c>
      <c r="J6" s="521" t="s">
        <v>2</v>
      </c>
      <c r="K6" s="521" t="s">
        <v>3</v>
      </c>
      <c r="L6" s="521" t="s">
        <v>4</v>
      </c>
      <c r="M6" s="521" t="s">
        <v>5</v>
      </c>
      <c r="N6" s="521" t="s">
        <v>2</v>
      </c>
      <c r="O6" s="521" t="s">
        <v>3</v>
      </c>
      <c r="P6" s="521" t="s">
        <v>4</v>
      </c>
      <c r="Q6" s="521" t="s">
        <v>5</v>
      </c>
      <c r="R6" s="522"/>
      <c r="S6" s="521" t="s">
        <v>2</v>
      </c>
      <c r="T6" s="521" t="s">
        <v>3</v>
      </c>
      <c r="U6" s="521" t="s">
        <v>4</v>
      </c>
      <c r="V6" s="521" t="s">
        <v>5</v>
      </c>
      <c r="W6" s="681" t="s">
        <v>316</v>
      </c>
    </row>
    <row r="7" spans="1:26" s="606" customFormat="1" ht="12.75" customHeight="1">
      <c r="A7" s="402" t="s">
        <v>317</v>
      </c>
      <c r="B7" s="605" t="s">
        <v>318</v>
      </c>
      <c r="C7" s="682" t="s">
        <v>318</v>
      </c>
      <c r="D7" s="683"/>
      <c r="E7" s="684"/>
      <c r="F7" s="685"/>
      <c r="G7" s="685"/>
      <c r="H7" s="685"/>
      <c r="I7" s="685"/>
      <c r="J7" s="685"/>
      <c r="K7" s="685"/>
      <c r="L7" s="685"/>
      <c r="M7" s="685"/>
      <c r="N7" s="685"/>
      <c r="O7" s="685"/>
      <c r="P7" s="685"/>
      <c r="Q7" s="685"/>
      <c r="S7" s="685"/>
      <c r="T7" s="685"/>
      <c r="U7" s="685"/>
      <c r="V7" s="685"/>
      <c r="W7" s="403"/>
      <c r="Z7" s="404" t="s">
        <v>735</v>
      </c>
    </row>
    <row r="8" spans="1:26" ht="12.75" customHeight="1">
      <c r="A8" s="405" t="s">
        <v>317</v>
      </c>
      <c r="B8" s="406" t="s">
        <v>318</v>
      </c>
      <c r="C8" s="407"/>
      <c r="D8" s="407" t="s">
        <v>319</v>
      </c>
      <c r="E8" s="408" t="s">
        <v>320</v>
      </c>
      <c r="F8" s="403">
        <f>SUM(F9:F11)</f>
        <v>65095000</v>
      </c>
      <c r="G8" s="403">
        <f t="shared" ref="G8:Q8" si="0">SUM(G9:G11)</f>
        <v>55495000</v>
      </c>
      <c r="H8" s="403">
        <f t="shared" si="0"/>
        <v>0</v>
      </c>
      <c r="I8" s="403">
        <f t="shared" si="0"/>
        <v>120590000</v>
      </c>
      <c r="J8" s="403">
        <f t="shared" si="0"/>
        <v>65094690.980000004</v>
      </c>
      <c r="K8" s="403">
        <f t="shared" si="0"/>
        <v>45916841.859999999</v>
      </c>
      <c r="L8" s="403">
        <f t="shared" si="0"/>
        <v>0</v>
      </c>
      <c r="M8" s="403">
        <f t="shared" si="0"/>
        <v>111011532.84</v>
      </c>
      <c r="N8" s="403">
        <f t="shared" si="0"/>
        <v>309.01999999582767</v>
      </c>
      <c r="O8" s="403">
        <f t="shared" si="0"/>
        <v>9578158.1400000006</v>
      </c>
      <c r="P8" s="403">
        <f t="shared" si="0"/>
        <v>0</v>
      </c>
      <c r="Q8" s="403">
        <f t="shared" si="0"/>
        <v>9578467.1599999964</v>
      </c>
      <c r="R8" s="409">
        <f>Q8-'[3]ncr-SAOB'!F179</f>
        <v>0</v>
      </c>
      <c r="S8" s="410">
        <f t="shared" ref="S8:V23" si="1">IF(F8=0,"",J8/F8)</f>
        <v>0.99999525278439205</v>
      </c>
      <c r="T8" s="410">
        <f t="shared" si="1"/>
        <v>0.82740502495720336</v>
      </c>
      <c r="U8" s="410" t="str">
        <f t="shared" si="1"/>
        <v/>
      </c>
      <c r="V8" s="410">
        <f t="shared" si="1"/>
        <v>0.92056997130773699</v>
      </c>
      <c r="W8" s="686"/>
      <c r="Z8" s="411" t="s">
        <v>736</v>
      </c>
    </row>
    <row r="9" spans="1:26" ht="12.75" hidden="1" customHeight="1">
      <c r="A9" s="402" t="s">
        <v>317</v>
      </c>
      <c r="B9" s="605" t="s">
        <v>318</v>
      </c>
      <c r="C9" s="407"/>
      <c r="D9" s="407" t="s">
        <v>319</v>
      </c>
      <c r="E9" s="412" t="s">
        <v>321</v>
      </c>
      <c r="F9" s="403">
        <f>+'[3]ncr-SAOB'!C14</f>
        <v>53135000</v>
      </c>
      <c r="G9" s="403">
        <f>+'[3]ncr-SAOB'!C50</f>
        <v>10116000</v>
      </c>
      <c r="H9" s="403">
        <f>+'[3]ncr-SAOB'!C142</f>
        <v>0</v>
      </c>
      <c r="I9" s="403">
        <f t="shared" ref="I9:I91" si="2">SUM(F9:H9)</f>
        <v>63251000</v>
      </c>
      <c r="J9" s="403">
        <f>+'[3]ncr-SAOB'!C15</f>
        <v>53134690.980000004</v>
      </c>
      <c r="K9" s="403">
        <f>+'[3]ncr-SAOB'!C51</f>
        <v>9911797.8300000001</v>
      </c>
      <c r="L9" s="403">
        <f>+'[3]ncr-SAOB'!C143</f>
        <v>0</v>
      </c>
      <c r="M9" s="403">
        <f t="shared" ref="M9:M91" si="3">SUM(J9:L9)</f>
        <v>63046488.810000002</v>
      </c>
      <c r="N9" s="403">
        <f t="shared" ref="N9:P91" si="4">+F9-J9</f>
        <v>309.01999999582767</v>
      </c>
      <c r="O9" s="403">
        <f t="shared" si="4"/>
        <v>204202.16999999993</v>
      </c>
      <c r="P9" s="403">
        <f t="shared" si="4"/>
        <v>0</v>
      </c>
      <c r="Q9" s="403">
        <f t="shared" ref="Q9:Q91" si="5">SUM(N9:P9)</f>
        <v>204511.18999999575</v>
      </c>
      <c r="R9" s="409">
        <f>Q9-'[3]ncr-SAOB'!C179</f>
        <v>-1.862645149230957E-9</v>
      </c>
      <c r="S9" s="410">
        <f t="shared" si="1"/>
        <v>0.99999418424767106</v>
      </c>
      <c r="T9" s="410">
        <f t="shared" si="1"/>
        <v>0.97981394128113874</v>
      </c>
      <c r="U9" s="410" t="str">
        <f t="shared" si="1"/>
        <v/>
      </c>
      <c r="V9" s="410">
        <f t="shared" si="1"/>
        <v>0.99676667262177676</v>
      </c>
      <c r="W9" s="413"/>
    </row>
    <row r="10" spans="1:26" ht="12.75" hidden="1" customHeight="1">
      <c r="A10" s="402" t="s">
        <v>317</v>
      </c>
      <c r="B10" s="605" t="s">
        <v>318</v>
      </c>
      <c r="C10" s="407"/>
      <c r="D10" s="407" t="s">
        <v>319</v>
      </c>
      <c r="E10" s="412" t="s">
        <v>322</v>
      </c>
      <c r="F10" s="403">
        <f>+'[3]ncr-SAOB'!D14</f>
        <v>0</v>
      </c>
      <c r="G10" s="403">
        <f>+'[3]ncr-SAOB'!D50</f>
        <v>5784000</v>
      </c>
      <c r="H10" s="403">
        <f>+'[3]ncr-SAOB'!D142</f>
        <v>0</v>
      </c>
      <c r="I10" s="403">
        <f t="shared" si="2"/>
        <v>5784000</v>
      </c>
      <c r="J10" s="403">
        <f>+'[3]ncr-SAOB'!D15</f>
        <v>0</v>
      </c>
      <c r="K10" s="403">
        <f>+'[3]ncr-SAOB'!D51</f>
        <v>2234851.9900000002</v>
      </c>
      <c r="L10" s="403">
        <f>+'[3]ncr-SAOB'!D143</f>
        <v>0</v>
      </c>
      <c r="M10" s="403">
        <f t="shared" si="3"/>
        <v>2234851.9900000002</v>
      </c>
      <c r="N10" s="403">
        <f t="shared" si="4"/>
        <v>0</v>
      </c>
      <c r="O10" s="403">
        <f t="shared" si="4"/>
        <v>3549148.01</v>
      </c>
      <c r="P10" s="403">
        <f t="shared" si="4"/>
        <v>0</v>
      </c>
      <c r="Q10" s="403">
        <f t="shared" si="5"/>
        <v>3549148.01</v>
      </c>
      <c r="R10" s="409">
        <f>Q10-'[3]ncr-SAOB'!D179</f>
        <v>0</v>
      </c>
      <c r="S10" s="410" t="str">
        <f t="shared" si="1"/>
        <v/>
      </c>
      <c r="T10" s="410">
        <f t="shared" si="1"/>
        <v>0.38638519882434308</v>
      </c>
      <c r="U10" s="410" t="str">
        <f t="shared" si="1"/>
        <v/>
      </c>
      <c r="V10" s="410">
        <f t="shared" si="1"/>
        <v>0.38638519882434308</v>
      </c>
      <c r="W10" s="413"/>
    </row>
    <row r="11" spans="1:26" ht="12.75" hidden="1" customHeight="1">
      <c r="A11" s="402" t="s">
        <v>317</v>
      </c>
      <c r="B11" s="605" t="s">
        <v>318</v>
      </c>
      <c r="C11" s="407"/>
      <c r="D11" s="407" t="s">
        <v>319</v>
      </c>
      <c r="E11" s="412" t="s">
        <v>323</v>
      </c>
      <c r="F11" s="403">
        <f>+'[3]ncr-SAOB'!E14</f>
        <v>11960000</v>
      </c>
      <c r="G11" s="403">
        <f>+'[3]ncr-SAOB'!E50</f>
        <v>39595000</v>
      </c>
      <c r="H11" s="403">
        <f>+'[3]ncr-SAOB'!E142</f>
        <v>0</v>
      </c>
      <c r="I11" s="403">
        <f t="shared" si="2"/>
        <v>51555000</v>
      </c>
      <c r="J11" s="403">
        <f>+'[3]ncr-SAOB'!E15</f>
        <v>11960000</v>
      </c>
      <c r="K11" s="403">
        <f>+'[3]ncr-SAOB'!E51</f>
        <v>33770192.039999999</v>
      </c>
      <c r="L11" s="403">
        <f>+'[3]ncr-SAOB'!E143</f>
        <v>0</v>
      </c>
      <c r="M11" s="403">
        <f t="shared" si="3"/>
        <v>45730192.039999999</v>
      </c>
      <c r="N11" s="403">
        <f t="shared" si="4"/>
        <v>0</v>
      </c>
      <c r="O11" s="403">
        <f t="shared" si="4"/>
        <v>5824807.9600000009</v>
      </c>
      <c r="P11" s="403">
        <f t="shared" si="4"/>
        <v>0</v>
      </c>
      <c r="Q11" s="403">
        <f t="shared" si="5"/>
        <v>5824807.9600000009</v>
      </c>
      <c r="R11" s="409">
        <f>Q11-'[3]ncr-SAOB'!E179</f>
        <v>0</v>
      </c>
      <c r="S11" s="410">
        <f t="shared" si="1"/>
        <v>1</v>
      </c>
      <c r="T11" s="410">
        <f t="shared" si="1"/>
        <v>0.85289031544386917</v>
      </c>
      <c r="U11" s="410" t="str">
        <f t="shared" si="1"/>
        <v/>
      </c>
      <c r="V11" s="410">
        <f t="shared" si="1"/>
        <v>0.88701759363786248</v>
      </c>
      <c r="W11" s="687"/>
    </row>
    <row r="12" spans="1:26" ht="12.75" customHeight="1">
      <c r="A12" s="405" t="s">
        <v>317</v>
      </c>
      <c r="B12" s="406" t="s">
        <v>318</v>
      </c>
      <c r="C12" s="407"/>
      <c r="D12" s="407" t="s">
        <v>319</v>
      </c>
      <c r="E12" s="408" t="s">
        <v>204</v>
      </c>
      <c r="F12" s="403">
        <f>+'[3]ncr-SAOB'!C347</f>
        <v>0</v>
      </c>
      <c r="G12" s="403">
        <f>+'[3]ncr-SAOB'!D347</f>
        <v>122509830</v>
      </c>
      <c r="H12" s="403">
        <f>+'[3]ncr-SAOB'!E347</f>
        <v>11000000</v>
      </c>
      <c r="I12" s="403">
        <f>SUM(F12:H12)</f>
        <v>133509830</v>
      </c>
      <c r="J12" s="403">
        <f>+'[3]ncr-SAOB'!G347</f>
        <v>0</v>
      </c>
      <c r="K12" s="403">
        <f>+'[3]ncr-SAOB'!H347</f>
        <v>65022423.229999997</v>
      </c>
      <c r="L12" s="403">
        <f>+'[3]ncr-SAOB'!I347</f>
        <v>10400000</v>
      </c>
      <c r="M12" s="403">
        <f>SUM(J12:L12)</f>
        <v>75422423.229999989</v>
      </c>
      <c r="N12" s="403">
        <f>+F12-J12</f>
        <v>0</v>
      </c>
      <c r="O12" s="403">
        <f>+G12-K12</f>
        <v>57487406.770000003</v>
      </c>
      <c r="P12" s="403">
        <f>+H12-L12</f>
        <v>600000</v>
      </c>
      <c r="Q12" s="403">
        <f>SUM(N12:P12)</f>
        <v>58087406.770000003</v>
      </c>
      <c r="R12" s="409">
        <f>Q12-'[3]ncr-SAOB'!L179</f>
        <v>0</v>
      </c>
      <c r="S12" s="410" t="str">
        <f t="shared" si="1"/>
        <v/>
      </c>
      <c r="T12" s="410">
        <f t="shared" si="1"/>
        <v>0.53075270147709774</v>
      </c>
      <c r="U12" s="410">
        <f t="shared" si="1"/>
        <v>0.94545454545454544</v>
      </c>
      <c r="V12" s="410">
        <f t="shared" si="1"/>
        <v>0.56492037500160097</v>
      </c>
      <c r="W12" s="686"/>
      <c r="Z12" s="411" t="s">
        <v>736</v>
      </c>
    </row>
    <row r="13" spans="1:26" s="404" customFormat="1" ht="12.75" customHeight="1">
      <c r="A13" s="405"/>
      <c r="B13" s="605" t="s">
        <v>318</v>
      </c>
      <c r="C13" s="414"/>
      <c r="D13" s="414" t="s">
        <v>319</v>
      </c>
      <c r="E13" s="415" t="s">
        <v>737</v>
      </c>
      <c r="F13" s="416">
        <f>+F8+F12</f>
        <v>65095000</v>
      </c>
      <c r="G13" s="416">
        <f t="shared" ref="G13:Q13" si="6">+G8+G12</f>
        <v>178004830</v>
      </c>
      <c r="H13" s="416">
        <f t="shared" si="6"/>
        <v>11000000</v>
      </c>
      <c r="I13" s="416">
        <f t="shared" si="6"/>
        <v>254099830</v>
      </c>
      <c r="J13" s="416">
        <f t="shared" si="6"/>
        <v>65094690.980000004</v>
      </c>
      <c r="K13" s="416">
        <f t="shared" si="6"/>
        <v>110939265.09</v>
      </c>
      <c r="L13" s="416">
        <f t="shared" si="6"/>
        <v>10400000</v>
      </c>
      <c r="M13" s="416">
        <f t="shared" si="6"/>
        <v>186433956.06999999</v>
      </c>
      <c r="N13" s="416">
        <f t="shared" si="6"/>
        <v>309.01999999582767</v>
      </c>
      <c r="O13" s="416">
        <f t="shared" si="6"/>
        <v>67065564.910000004</v>
      </c>
      <c r="P13" s="416">
        <f t="shared" si="6"/>
        <v>600000</v>
      </c>
      <c r="Q13" s="416">
        <f t="shared" si="6"/>
        <v>67665873.930000007</v>
      </c>
      <c r="R13" s="417"/>
      <c r="S13" s="410">
        <f t="shared" si="1"/>
        <v>0.99999525278439205</v>
      </c>
      <c r="T13" s="410">
        <f t="shared" si="1"/>
        <v>0.62323738681697571</v>
      </c>
      <c r="U13" s="410">
        <f t="shared" si="1"/>
        <v>0.94545454545454544</v>
      </c>
      <c r="V13" s="410">
        <f t="shared" si="1"/>
        <v>0.73370358441404704</v>
      </c>
      <c r="W13" s="413"/>
      <c r="Z13" s="404" t="s">
        <v>735</v>
      </c>
    </row>
    <row r="14" spans="1:26" ht="12.75" hidden="1" customHeight="1">
      <c r="A14" s="405"/>
      <c r="B14" s="406"/>
      <c r="C14" s="418"/>
      <c r="D14" s="418"/>
      <c r="E14" s="419"/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09"/>
      <c r="S14" s="410" t="str">
        <f t="shared" si="1"/>
        <v/>
      </c>
      <c r="T14" s="410" t="str">
        <f t="shared" si="1"/>
        <v/>
      </c>
      <c r="U14" s="410" t="str">
        <f t="shared" si="1"/>
        <v/>
      </c>
      <c r="V14" s="410"/>
      <c r="W14" s="413"/>
    </row>
    <row r="15" spans="1:26" s="404" customFormat="1" ht="12.75" customHeight="1">
      <c r="A15" s="405" t="s">
        <v>317</v>
      </c>
      <c r="B15" s="406" t="s">
        <v>318</v>
      </c>
      <c r="C15" s="414"/>
      <c r="D15" s="414" t="s">
        <v>319</v>
      </c>
      <c r="E15" s="415" t="s">
        <v>324</v>
      </c>
      <c r="F15" s="416">
        <f>+F16</f>
        <v>5650000</v>
      </c>
      <c r="G15" s="416">
        <f t="shared" ref="G15:Q15" si="7">+G16</f>
        <v>0</v>
      </c>
      <c r="H15" s="416">
        <f t="shared" si="7"/>
        <v>0</v>
      </c>
      <c r="I15" s="416">
        <f t="shared" si="7"/>
        <v>5650000</v>
      </c>
      <c r="J15" s="416">
        <f t="shared" si="7"/>
        <v>5240605.83</v>
      </c>
      <c r="K15" s="416">
        <f t="shared" si="7"/>
        <v>0</v>
      </c>
      <c r="L15" s="416">
        <f t="shared" si="7"/>
        <v>0</v>
      </c>
      <c r="M15" s="416">
        <f t="shared" si="7"/>
        <v>5240605.83</v>
      </c>
      <c r="N15" s="416">
        <f t="shared" si="7"/>
        <v>409394.16999999993</v>
      </c>
      <c r="O15" s="416">
        <f t="shared" si="7"/>
        <v>0</v>
      </c>
      <c r="P15" s="416">
        <f t="shared" si="7"/>
        <v>0</v>
      </c>
      <c r="Q15" s="416">
        <f t="shared" si="7"/>
        <v>409394.16999999993</v>
      </c>
      <c r="R15" s="417"/>
      <c r="S15" s="410">
        <f t="shared" si="1"/>
        <v>0.92754085486725668</v>
      </c>
      <c r="T15" s="410" t="str">
        <f t="shared" si="1"/>
        <v/>
      </c>
      <c r="U15" s="410" t="str">
        <f t="shared" si="1"/>
        <v/>
      </c>
      <c r="V15" s="410">
        <f t="shared" si="1"/>
        <v>0.92754085486725668</v>
      </c>
      <c r="W15" s="413"/>
      <c r="Z15" s="404" t="s">
        <v>735</v>
      </c>
    </row>
    <row r="16" spans="1:26" ht="12.75" customHeight="1">
      <c r="A16" s="405" t="s">
        <v>317</v>
      </c>
      <c r="B16" s="406" t="s">
        <v>318</v>
      </c>
      <c r="C16" s="418"/>
      <c r="D16" s="418"/>
      <c r="E16" s="408" t="s">
        <v>528</v>
      </c>
      <c r="F16" s="403">
        <f>SUM('[3]ncr-SAOB'!R14)</f>
        <v>5650000</v>
      </c>
      <c r="G16" s="403">
        <f>SUM('[3]ncr-SAOB'!R50)</f>
        <v>0</v>
      </c>
      <c r="H16" s="403">
        <f>SUM('[3]ncr-SAOB'!R142)</f>
        <v>0</v>
      </c>
      <c r="I16" s="403">
        <f t="shared" si="2"/>
        <v>5650000</v>
      </c>
      <c r="J16" s="403">
        <f>SUM('[3]ncr-SAOB'!R15)</f>
        <v>5240605.83</v>
      </c>
      <c r="K16" s="403">
        <f>SUM('[3]ncr-SAOB'!R51)</f>
        <v>0</v>
      </c>
      <c r="L16" s="403">
        <f>SUM('[3]ncr-SAOB'!R143)</f>
        <v>0</v>
      </c>
      <c r="M16" s="403">
        <f t="shared" si="3"/>
        <v>5240605.83</v>
      </c>
      <c r="N16" s="403">
        <f t="shared" si="4"/>
        <v>409394.16999999993</v>
      </c>
      <c r="O16" s="403">
        <f t="shared" si="4"/>
        <v>0</v>
      </c>
      <c r="P16" s="403">
        <f t="shared" si="4"/>
        <v>0</v>
      </c>
      <c r="Q16" s="403">
        <f t="shared" si="5"/>
        <v>409394.16999999993</v>
      </c>
      <c r="R16" s="409"/>
      <c r="S16" s="410">
        <f t="shared" si="1"/>
        <v>0.92754085486725668</v>
      </c>
      <c r="T16" s="410" t="str">
        <f t="shared" si="1"/>
        <v/>
      </c>
      <c r="U16" s="410" t="str">
        <f t="shared" si="1"/>
        <v/>
      </c>
      <c r="V16" s="410">
        <f t="shared" si="1"/>
        <v>0.92754085486725668</v>
      </c>
      <c r="W16" s="413"/>
      <c r="Z16" s="404" t="s">
        <v>735</v>
      </c>
    </row>
    <row r="17" spans="1:26" s="404" customFormat="1" ht="12.75" customHeight="1">
      <c r="A17" s="405" t="s">
        <v>317</v>
      </c>
      <c r="B17" s="406" t="s">
        <v>318</v>
      </c>
      <c r="C17" s="414"/>
      <c r="D17" s="414" t="s">
        <v>319</v>
      </c>
      <c r="E17" s="415" t="s">
        <v>325</v>
      </c>
      <c r="F17" s="416">
        <f t="shared" ref="F17:Q17" si="8">SUM(F18:F21)</f>
        <v>11281618</v>
      </c>
      <c r="G17" s="416">
        <f t="shared" si="8"/>
        <v>0</v>
      </c>
      <c r="H17" s="416">
        <f t="shared" si="8"/>
        <v>0</v>
      </c>
      <c r="I17" s="416">
        <f t="shared" si="8"/>
        <v>11281618</v>
      </c>
      <c r="J17" s="416">
        <f t="shared" si="8"/>
        <v>11041617.67</v>
      </c>
      <c r="K17" s="416">
        <f t="shared" si="8"/>
        <v>0</v>
      </c>
      <c r="L17" s="416">
        <f t="shared" si="8"/>
        <v>0</v>
      </c>
      <c r="M17" s="416">
        <f t="shared" si="8"/>
        <v>11041617.67</v>
      </c>
      <c r="N17" s="416">
        <f t="shared" si="8"/>
        <v>240000.32999999996</v>
      </c>
      <c r="O17" s="416">
        <f t="shared" si="8"/>
        <v>0</v>
      </c>
      <c r="P17" s="416">
        <f t="shared" si="8"/>
        <v>0</v>
      </c>
      <c r="Q17" s="416">
        <f t="shared" si="8"/>
        <v>240000.32999999996</v>
      </c>
      <c r="R17" s="417"/>
      <c r="S17" s="410">
        <f t="shared" si="1"/>
        <v>0.97872642647535135</v>
      </c>
      <c r="T17" s="410" t="str">
        <f t="shared" si="1"/>
        <v/>
      </c>
      <c r="U17" s="410" t="str">
        <f t="shared" si="1"/>
        <v/>
      </c>
      <c r="V17" s="410">
        <f t="shared" si="1"/>
        <v>0.97872642647535135</v>
      </c>
      <c r="W17" s="413"/>
      <c r="Z17" s="404" t="s">
        <v>735</v>
      </c>
    </row>
    <row r="18" spans="1:26" ht="12.75" customHeight="1">
      <c r="A18" s="405" t="s">
        <v>317</v>
      </c>
      <c r="B18" s="406" t="s">
        <v>318</v>
      </c>
      <c r="C18" s="418"/>
      <c r="D18" s="418"/>
      <c r="E18" s="408" t="s">
        <v>531</v>
      </c>
      <c r="F18" s="403">
        <f>SUM('[3]ncr-SAOB'!X14)</f>
        <v>10382000</v>
      </c>
      <c r="G18" s="403">
        <f>SUM('[3]ncr-SAOB'!X50)</f>
        <v>0</v>
      </c>
      <c r="H18" s="403">
        <f>SUM('[3]ncr-SAOB'!X142)</f>
        <v>0</v>
      </c>
      <c r="I18" s="403">
        <f t="shared" si="2"/>
        <v>10382000</v>
      </c>
      <c r="J18" s="403">
        <f>SUM('[3]ncr-SAOB'!X15)</f>
        <v>10142000</v>
      </c>
      <c r="K18" s="403">
        <f>SUM('[3]ncr-SAOB'!X51)</f>
        <v>0</v>
      </c>
      <c r="L18" s="403">
        <f>SUM('[3]ncr-SAOB'!X143)</f>
        <v>0</v>
      </c>
      <c r="M18" s="403">
        <f t="shared" si="3"/>
        <v>10142000</v>
      </c>
      <c r="N18" s="403">
        <f t="shared" si="4"/>
        <v>240000</v>
      </c>
      <c r="O18" s="403">
        <f t="shared" si="4"/>
        <v>0</v>
      </c>
      <c r="P18" s="403">
        <f t="shared" si="4"/>
        <v>0</v>
      </c>
      <c r="Q18" s="403">
        <f t="shared" si="5"/>
        <v>240000</v>
      </c>
      <c r="R18" s="409">
        <f>Q18-'[3]ncr-SAOB'!X179</f>
        <v>0</v>
      </c>
      <c r="S18" s="410">
        <f t="shared" si="1"/>
        <v>0.97688306684646509</v>
      </c>
      <c r="T18" s="410" t="str">
        <f t="shared" si="1"/>
        <v/>
      </c>
      <c r="U18" s="410" t="str">
        <f t="shared" si="1"/>
        <v/>
      </c>
      <c r="V18" s="410">
        <f t="shared" si="1"/>
        <v>0.97688306684646509</v>
      </c>
      <c r="W18" s="413"/>
      <c r="Z18" s="404" t="s">
        <v>735</v>
      </c>
    </row>
    <row r="19" spans="1:26" ht="12.75" customHeight="1">
      <c r="A19" s="405" t="s">
        <v>317</v>
      </c>
      <c r="B19" s="406" t="s">
        <v>318</v>
      </c>
      <c r="C19" s="418"/>
      <c r="D19" s="418"/>
      <c r="E19" s="408" t="s">
        <v>532</v>
      </c>
      <c r="F19" s="403">
        <f>SUM('[3]ncr-SAOB'!AD14)</f>
        <v>899618</v>
      </c>
      <c r="G19" s="403">
        <f>SUM('[3]ncr-SAOB'!AD50)</f>
        <v>0</v>
      </c>
      <c r="H19" s="403">
        <f>SUM('[3]ncr-SAOB'!AD142)</f>
        <v>0</v>
      </c>
      <c r="I19" s="403">
        <f t="shared" si="2"/>
        <v>899618</v>
      </c>
      <c r="J19" s="403">
        <f>SUM('[3]ncr-SAOB'!AD15)</f>
        <v>899617.67</v>
      </c>
      <c r="K19" s="403">
        <f>SUM('[3]ncr-SAOB'!AD51)</f>
        <v>0</v>
      </c>
      <c r="L19" s="403">
        <f>SUM('[3]ncr-SAOB'!AD143)</f>
        <v>0</v>
      </c>
      <c r="M19" s="403">
        <f t="shared" si="3"/>
        <v>899617.67</v>
      </c>
      <c r="N19" s="403">
        <f t="shared" si="4"/>
        <v>0.32999999995809048</v>
      </c>
      <c r="O19" s="403">
        <f t="shared" si="4"/>
        <v>0</v>
      </c>
      <c r="P19" s="403">
        <f t="shared" si="4"/>
        <v>0</v>
      </c>
      <c r="Q19" s="403">
        <f t="shared" si="5"/>
        <v>0.32999999995809048</v>
      </c>
      <c r="R19" s="409">
        <f>Q19-'[3]ncr-SAOB'!AD179</f>
        <v>0</v>
      </c>
      <c r="S19" s="410">
        <f t="shared" si="1"/>
        <v>0.99999963317763763</v>
      </c>
      <c r="T19" s="410" t="str">
        <f t="shared" si="1"/>
        <v/>
      </c>
      <c r="U19" s="410" t="str">
        <f t="shared" si="1"/>
        <v/>
      </c>
      <c r="V19" s="410">
        <f t="shared" si="1"/>
        <v>0.99999963317763763</v>
      </c>
      <c r="W19" s="413"/>
      <c r="Z19" s="404" t="s">
        <v>735</v>
      </c>
    </row>
    <row r="20" spans="1:26" ht="12.75" customHeight="1">
      <c r="A20" s="405" t="s">
        <v>317</v>
      </c>
      <c r="B20" s="406" t="s">
        <v>318</v>
      </c>
      <c r="C20" s="418"/>
      <c r="D20" s="418"/>
      <c r="E20" s="421" t="s">
        <v>533</v>
      </c>
      <c r="F20" s="403">
        <f>SUM('[3]ncr-SAOB'!AJ14)</f>
        <v>0</v>
      </c>
      <c r="G20" s="403">
        <f>SUM('[3]ncr-SAOB'!AJ50)</f>
        <v>0</v>
      </c>
      <c r="H20" s="403">
        <f>SUM('[3]ncr-SAOB'!AJ142)</f>
        <v>0</v>
      </c>
      <c r="I20" s="403">
        <f t="shared" si="2"/>
        <v>0</v>
      </c>
      <c r="J20" s="403">
        <f>SUM('[3]ncr-SAOB'!AJ15)</f>
        <v>0</v>
      </c>
      <c r="K20" s="403">
        <f>SUM('[3]ncr-SAOB'!AJ51)</f>
        <v>0</v>
      </c>
      <c r="L20" s="403">
        <f>SUM('[3]ncr-SAOB'!AJ143)</f>
        <v>0</v>
      </c>
      <c r="M20" s="403">
        <f t="shared" si="3"/>
        <v>0</v>
      </c>
      <c r="N20" s="403">
        <f t="shared" si="4"/>
        <v>0</v>
      </c>
      <c r="O20" s="403">
        <f t="shared" si="4"/>
        <v>0</v>
      </c>
      <c r="P20" s="403">
        <f t="shared" si="4"/>
        <v>0</v>
      </c>
      <c r="Q20" s="403">
        <f t="shared" si="5"/>
        <v>0</v>
      </c>
      <c r="R20" s="409">
        <f>Q20-'[3]ncr-SAOB'!AJ179</f>
        <v>0</v>
      </c>
      <c r="S20" s="410" t="str">
        <f t="shared" si="1"/>
        <v/>
      </c>
      <c r="T20" s="410" t="str">
        <f t="shared" si="1"/>
        <v/>
      </c>
      <c r="U20" s="410" t="str">
        <f t="shared" si="1"/>
        <v/>
      </c>
      <c r="V20" s="410" t="str">
        <f t="shared" si="1"/>
        <v/>
      </c>
      <c r="W20" s="413"/>
      <c r="Z20" s="404" t="s">
        <v>735</v>
      </c>
    </row>
    <row r="21" spans="1:26" ht="12.75" hidden="1" customHeight="1">
      <c r="A21" s="405" t="s">
        <v>317</v>
      </c>
      <c r="B21" s="406" t="s">
        <v>318</v>
      </c>
      <c r="C21" s="418"/>
      <c r="D21" s="418"/>
      <c r="E21" s="421" t="s">
        <v>738</v>
      </c>
      <c r="F21" s="403">
        <f>SUM('[3]ncr-SAOB'!AP14)</f>
        <v>0</v>
      </c>
      <c r="G21" s="403">
        <f>SUM('[3]ncr-SAOB'!AP50)</f>
        <v>0</v>
      </c>
      <c r="H21" s="403">
        <f>SUM('[3]ncr-SAOB'!AP142)</f>
        <v>0</v>
      </c>
      <c r="I21" s="403">
        <f t="shared" si="2"/>
        <v>0</v>
      </c>
      <c r="J21" s="403">
        <f>SUM('[3]ncr-SAOB'!AP15)</f>
        <v>0</v>
      </c>
      <c r="K21" s="403">
        <f>SUM('[3]ncr-SAOB'!AP51)</f>
        <v>0</v>
      </c>
      <c r="L21" s="403">
        <f>SUM('[3]ncr-SAOB'!AP143)</f>
        <v>0</v>
      </c>
      <c r="M21" s="403">
        <f t="shared" si="3"/>
        <v>0</v>
      </c>
      <c r="N21" s="403">
        <f t="shared" si="4"/>
        <v>0</v>
      </c>
      <c r="O21" s="403">
        <f t="shared" si="4"/>
        <v>0</v>
      </c>
      <c r="P21" s="403">
        <f t="shared" si="4"/>
        <v>0</v>
      </c>
      <c r="Q21" s="403">
        <f t="shared" si="5"/>
        <v>0</v>
      </c>
      <c r="R21" s="409">
        <f>Q21-'[3]ncr-SAOB'!AP179</f>
        <v>0</v>
      </c>
      <c r="S21" s="410" t="str">
        <f t="shared" si="1"/>
        <v/>
      </c>
      <c r="T21" s="410" t="str">
        <f t="shared" si="1"/>
        <v/>
      </c>
      <c r="U21" s="410" t="str">
        <f t="shared" si="1"/>
        <v/>
      </c>
      <c r="V21" s="422" t="str">
        <f t="shared" si="1"/>
        <v/>
      </c>
      <c r="W21" s="413"/>
    </row>
    <row r="22" spans="1:26" s="424" customFormat="1" ht="12.75" customHeight="1">
      <c r="A22" s="405" t="s">
        <v>317</v>
      </c>
      <c r="B22" s="406" t="s">
        <v>318</v>
      </c>
      <c r="C22" s="719" t="s">
        <v>739</v>
      </c>
      <c r="D22" s="719"/>
      <c r="E22" s="719"/>
      <c r="F22" s="423">
        <f t="shared" ref="F22:Q22" si="9">+F13+F15+F17</f>
        <v>82026618</v>
      </c>
      <c r="G22" s="423">
        <f t="shared" si="9"/>
        <v>178004830</v>
      </c>
      <c r="H22" s="423">
        <f t="shared" si="9"/>
        <v>11000000</v>
      </c>
      <c r="I22" s="423">
        <f t="shared" si="9"/>
        <v>271031448</v>
      </c>
      <c r="J22" s="423">
        <f t="shared" si="9"/>
        <v>81376914.480000004</v>
      </c>
      <c r="K22" s="423">
        <f t="shared" si="9"/>
        <v>110939265.09</v>
      </c>
      <c r="L22" s="423">
        <f t="shared" si="9"/>
        <v>10400000</v>
      </c>
      <c r="M22" s="423">
        <f t="shared" si="9"/>
        <v>202716179.56999999</v>
      </c>
      <c r="N22" s="423">
        <f t="shared" si="9"/>
        <v>649703.51999999571</v>
      </c>
      <c r="O22" s="423">
        <f t="shared" si="9"/>
        <v>67065564.910000004</v>
      </c>
      <c r="P22" s="423">
        <f t="shared" si="9"/>
        <v>600000</v>
      </c>
      <c r="Q22" s="423">
        <f t="shared" si="9"/>
        <v>68315268.430000007</v>
      </c>
      <c r="R22" s="607">
        <f>+Q22-'[3]ncr-SAOB'!BE179</f>
        <v>0</v>
      </c>
      <c r="S22" s="410">
        <f t="shared" si="1"/>
        <v>0.99207935745930675</v>
      </c>
      <c r="T22" s="410">
        <f t="shared" si="1"/>
        <v>0.62323738681697571</v>
      </c>
      <c r="U22" s="410">
        <f t="shared" si="1"/>
        <v>0.94545454545454544</v>
      </c>
      <c r="V22" s="410">
        <f t="shared" si="1"/>
        <v>0.7479433883628146</v>
      </c>
      <c r="W22" s="686"/>
      <c r="Z22" s="404" t="s">
        <v>735</v>
      </c>
    </row>
    <row r="23" spans="1:26" ht="12.75" customHeight="1">
      <c r="A23" s="402" t="s">
        <v>326</v>
      </c>
      <c r="B23" s="406" t="s">
        <v>318</v>
      </c>
      <c r="C23" s="418"/>
      <c r="D23" s="407"/>
      <c r="E23" s="412"/>
      <c r="F23" s="403"/>
      <c r="G23" s="403"/>
      <c r="H23" s="403"/>
      <c r="I23" s="403">
        <f t="shared" si="2"/>
        <v>0</v>
      </c>
      <c r="J23" s="403"/>
      <c r="K23" s="403"/>
      <c r="L23" s="403"/>
      <c r="M23" s="403">
        <f t="shared" si="3"/>
        <v>0</v>
      </c>
      <c r="N23" s="403">
        <f t="shared" si="4"/>
        <v>0</v>
      </c>
      <c r="O23" s="403">
        <f t="shared" si="4"/>
        <v>0</v>
      </c>
      <c r="P23" s="403">
        <f t="shared" si="4"/>
        <v>0</v>
      </c>
      <c r="Q23" s="403">
        <f t="shared" si="5"/>
        <v>0</v>
      </c>
      <c r="S23" s="410" t="str">
        <f t="shared" si="1"/>
        <v/>
      </c>
      <c r="T23" s="410" t="str">
        <f t="shared" si="1"/>
        <v/>
      </c>
      <c r="U23" s="410" t="str">
        <f t="shared" si="1"/>
        <v/>
      </c>
      <c r="V23" s="410" t="str">
        <f t="shared" si="1"/>
        <v/>
      </c>
      <c r="W23" s="413"/>
      <c r="Z23" s="404" t="s">
        <v>735</v>
      </c>
    </row>
    <row r="24" spans="1:26" ht="12.75" customHeight="1">
      <c r="A24" s="402" t="s">
        <v>327</v>
      </c>
      <c r="B24" s="402" t="s">
        <v>216</v>
      </c>
      <c r="C24" s="608" t="s">
        <v>328</v>
      </c>
      <c r="D24" s="425"/>
      <c r="E24" s="412"/>
      <c r="F24" s="403"/>
      <c r="G24" s="403"/>
      <c r="H24" s="403"/>
      <c r="I24" s="403">
        <f t="shared" si="2"/>
        <v>0</v>
      </c>
      <c r="J24" s="403"/>
      <c r="K24" s="403"/>
      <c r="L24" s="403"/>
      <c r="M24" s="403">
        <f t="shared" si="3"/>
        <v>0</v>
      </c>
      <c r="N24" s="403">
        <f t="shared" si="4"/>
        <v>0</v>
      </c>
      <c r="O24" s="403">
        <f t="shared" si="4"/>
        <v>0</v>
      </c>
      <c r="P24" s="403">
        <f t="shared" si="4"/>
        <v>0</v>
      </c>
      <c r="Q24" s="403">
        <f t="shared" si="5"/>
        <v>0</v>
      </c>
      <c r="S24" s="410" t="str">
        <f t="shared" ref="S24:V87" si="10">IF(F24=0,"",J24/F24)</f>
        <v/>
      </c>
      <c r="T24" s="410" t="str">
        <f t="shared" si="10"/>
        <v/>
      </c>
      <c r="U24" s="410" t="str">
        <f t="shared" si="10"/>
        <v/>
      </c>
      <c r="V24" s="410" t="str">
        <f t="shared" si="10"/>
        <v/>
      </c>
      <c r="W24" s="413"/>
      <c r="Z24" s="404" t="s">
        <v>735</v>
      </c>
    </row>
    <row r="25" spans="1:26" s="612" customFormat="1" ht="12.75" customHeight="1">
      <c r="A25" s="402" t="s">
        <v>327</v>
      </c>
      <c r="B25" s="402" t="s">
        <v>329</v>
      </c>
      <c r="C25" s="426" t="s">
        <v>319</v>
      </c>
      <c r="D25" s="609" t="s">
        <v>330</v>
      </c>
      <c r="E25" s="610" t="s">
        <v>722</v>
      </c>
      <c r="F25" s="611"/>
      <c r="G25" s="688"/>
      <c r="H25" s="688"/>
      <c r="I25" s="611">
        <f t="shared" si="2"/>
        <v>0</v>
      </c>
      <c r="J25" s="688"/>
      <c r="K25" s="688"/>
      <c r="L25" s="688"/>
      <c r="M25" s="611">
        <f t="shared" si="3"/>
        <v>0</v>
      </c>
      <c r="N25" s="611">
        <f t="shared" si="4"/>
        <v>0</v>
      </c>
      <c r="O25" s="611">
        <f t="shared" si="4"/>
        <v>0</v>
      </c>
      <c r="P25" s="611">
        <f t="shared" si="4"/>
        <v>0</v>
      </c>
      <c r="Q25" s="611">
        <f t="shared" si="5"/>
        <v>0</v>
      </c>
      <c r="S25" s="410" t="str">
        <f t="shared" si="10"/>
        <v/>
      </c>
      <c r="T25" s="410" t="str">
        <f t="shared" si="10"/>
        <v/>
      </c>
      <c r="U25" s="410" t="str">
        <f t="shared" si="10"/>
        <v/>
      </c>
      <c r="V25" s="410" t="str">
        <f t="shared" si="10"/>
        <v/>
      </c>
      <c r="W25" s="687"/>
      <c r="Z25" s="404" t="s">
        <v>735</v>
      </c>
    </row>
    <row r="26" spans="1:26" ht="12.75" customHeight="1">
      <c r="A26" s="402" t="s">
        <v>327</v>
      </c>
      <c r="B26" s="402" t="s">
        <v>329</v>
      </c>
      <c r="C26" s="407"/>
      <c r="D26" s="407" t="s">
        <v>319</v>
      </c>
      <c r="E26" s="408" t="s">
        <v>320</v>
      </c>
      <c r="F26" s="403">
        <f>+'[3]ncr-SAOB'!C359</f>
        <v>46769000</v>
      </c>
      <c r="G26" s="403">
        <f>+'[3]ncr-SAOB'!D359</f>
        <v>18907000</v>
      </c>
      <c r="H26" s="403">
        <f>+'[3]ncr-SAOB'!E359</f>
        <v>0</v>
      </c>
      <c r="I26" s="403">
        <f t="shared" si="2"/>
        <v>65676000</v>
      </c>
      <c r="J26" s="403">
        <f>+'[3]ncr-SAOB'!G359</f>
        <v>46947193.140000001</v>
      </c>
      <c r="K26" s="403">
        <f>+'[3]ncr-SAOB'!H359</f>
        <v>18844607.309999999</v>
      </c>
      <c r="L26" s="403">
        <f>+'[3]ncr-SAOB'!I359</f>
        <v>0</v>
      </c>
      <c r="M26" s="403">
        <f t="shared" si="3"/>
        <v>65791800.450000003</v>
      </c>
      <c r="N26" s="403">
        <f t="shared" si="4"/>
        <v>-178193.1400000006</v>
      </c>
      <c r="O26" s="403">
        <f t="shared" si="4"/>
        <v>62392.690000001341</v>
      </c>
      <c r="P26" s="403">
        <f t="shared" si="4"/>
        <v>0</v>
      </c>
      <c r="Q26" s="403">
        <f t="shared" si="5"/>
        <v>-115800.44999999925</v>
      </c>
      <c r="R26" s="409">
        <f>Q26-'[3]ncr-SAOB'!H179</f>
        <v>3.7252902984619141E-9</v>
      </c>
      <c r="S26" s="410">
        <f t="shared" si="10"/>
        <v>1.0038100694904746</v>
      </c>
      <c r="T26" s="410">
        <f t="shared" si="10"/>
        <v>0.99670002168509009</v>
      </c>
      <c r="U26" s="410" t="str">
        <f t="shared" si="10"/>
        <v/>
      </c>
      <c r="V26" s="410">
        <f t="shared" si="10"/>
        <v>1.0017632080211949</v>
      </c>
      <c r="W26" s="687"/>
      <c r="Z26" s="411" t="s">
        <v>736</v>
      </c>
    </row>
    <row r="27" spans="1:26" s="427" customFormat="1" ht="12.75" customHeight="1">
      <c r="A27" s="402" t="s">
        <v>327</v>
      </c>
      <c r="B27" s="402" t="s">
        <v>329</v>
      </c>
      <c r="C27" s="407"/>
      <c r="D27" s="407" t="s">
        <v>319</v>
      </c>
      <c r="E27" s="408" t="s">
        <v>204</v>
      </c>
      <c r="F27" s="403">
        <f>+'[3]ncr-SAOB'!C361</f>
        <v>0</v>
      </c>
      <c r="G27" s="403">
        <f>+'[3]ncr-SAOB'!D361</f>
        <v>6551000</v>
      </c>
      <c r="H27" s="403">
        <f>+'[3]ncr-SAOB'!E361</f>
        <v>0</v>
      </c>
      <c r="I27" s="403">
        <f>SUM(F27:H27)</f>
        <v>6551000</v>
      </c>
      <c r="J27" s="403">
        <f>+'[3]ncr-SAOB'!G361</f>
        <v>0</v>
      </c>
      <c r="K27" s="403">
        <f>+'[3]ncr-SAOB'!H361</f>
        <v>2028735.1099999999</v>
      </c>
      <c r="L27" s="403">
        <f>+'[3]ncr-SAOB'!I361</f>
        <v>0</v>
      </c>
      <c r="M27" s="403">
        <f>SUM(J27:L27)</f>
        <v>2028735.1099999999</v>
      </c>
      <c r="N27" s="403">
        <f>+F27-J27</f>
        <v>0</v>
      </c>
      <c r="O27" s="403">
        <f>+G27-K27</f>
        <v>4522264.8900000006</v>
      </c>
      <c r="P27" s="403">
        <f>+H27-L27</f>
        <v>0</v>
      </c>
      <c r="Q27" s="403">
        <f>SUM(N27:P27)</f>
        <v>4522264.8900000006</v>
      </c>
      <c r="R27" s="409">
        <f>Q27-'[3]ncr-SAOB'!N179</f>
        <v>0</v>
      </c>
      <c r="S27" s="410" t="str">
        <f t="shared" si="10"/>
        <v/>
      </c>
      <c r="T27" s="410">
        <f t="shared" si="10"/>
        <v>0.30968327125629674</v>
      </c>
      <c r="U27" s="410" t="str">
        <f t="shared" si="10"/>
        <v/>
      </c>
      <c r="V27" s="410">
        <f t="shared" si="10"/>
        <v>0.30968327125629674</v>
      </c>
      <c r="W27" s="413"/>
      <c r="Z27" s="411" t="s">
        <v>736</v>
      </c>
    </row>
    <row r="28" spans="1:26" s="404" customFormat="1" ht="12.75" customHeight="1">
      <c r="A28" s="405"/>
      <c r="B28" s="402" t="s">
        <v>329</v>
      </c>
      <c r="C28" s="414"/>
      <c r="D28" s="414" t="s">
        <v>319</v>
      </c>
      <c r="E28" s="415" t="s">
        <v>737</v>
      </c>
      <c r="F28" s="416">
        <f>+F26+F27</f>
        <v>46769000</v>
      </c>
      <c r="G28" s="416">
        <f t="shared" ref="G28:Q28" si="11">+G26+G27</f>
        <v>25458000</v>
      </c>
      <c r="H28" s="416">
        <f t="shared" si="11"/>
        <v>0</v>
      </c>
      <c r="I28" s="416">
        <f t="shared" si="11"/>
        <v>72227000</v>
      </c>
      <c r="J28" s="416">
        <f t="shared" si="11"/>
        <v>46947193.140000001</v>
      </c>
      <c r="K28" s="416">
        <f t="shared" si="11"/>
        <v>20873342.419999998</v>
      </c>
      <c r="L28" s="416">
        <f t="shared" si="11"/>
        <v>0</v>
      </c>
      <c r="M28" s="416">
        <f t="shared" si="11"/>
        <v>67820535.560000002</v>
      </c>
      <c r="N28" s="416">
        <f t="shared" si="11"/>
        <v>-178193.1400000006</v>
      </c>
      <c r="O28" s="416">
        <f t="shared" si="11"/>
        <v>4584657.5800000019</v>
      </c>
      <c r="P28" s="416">
        <f t="shared" si="11"/>
        <v>0</v>
      </c>
      <c r="Q28" s="416">
        <f t="shared" si="11"/>
        <v>4406464.4400000013</v>
      </c>
      <c r="R28" s="417"/>
      <c r="S28" s="410">
        <f t="shared" si="10"/>
        <v>1.0038100694904746</v>
      </c>
      <c r="T28" s="410">
        <f t="shared" si="10"/>
        <v>0.81991289260743172</v>
      </c>
      <c r="U28" s="410" t="str">
        <f t="shared" si="10"/>
        <v/>
      </c>
      <c r="V28" s="410">
        <f t="shared" si="10"/>
        <v>0.93899145139629225</v>
      </c>
      <c r="W28" s="413"/>
      <c r="Z28" s="404" t="s">
        <v>735</v>
      </c>
    </row>
    <row r="29" spans="1:26" ht="12.75" hidden="1" customHeight="1">
      <c r="A29" s="405"/>
      <c r="B29" s="406"/>
      <c r="C29" s="418"/>
      <c r="D29" s="418"/>
      <c r="E29" s="419"/>
      <c r="F29" s="420"/>
      <c r="G29" s="420"/>
      <c r="H29" s="420"/>
      <c r="I29" s="420"/>
      <c r="J29" s="420"/>
      <c r="K29" s="420"/>
      <c r="L29" s="420"/>
      <c r="M29" s="420"/>
      <c r="N29" s="420"/>
      <c r="O29" s="420"/>
      <c r="P29" s="420"/>
      <c r="Q29" s="420"/>
      <c r="R29" s="409"/>
      <c r="S29" s="410" t="str">
        <f t="shared" si="10"/>
        <v/>
      </c>
      <c r="T29" s="410" t="str">
        <f t="shared" si="10"/>
        <v/>
      </c>
      <c r="U29" s="410" t="str">
        <f t="shared" si="10"/>
        <v/>
      </c>
      <c r="V29" s="410"/>
      <c r="W29" s="413"/>
    </row>
    <row r="30" spans="1:26" s="404" customFormat="1" ht="12.75" customHeight="1">
      <c r="A30" s="405" t="s">
        <v>327</v>
      </c>
      <c r="B30" s="405" t="s">
        <v>329</v>
      </c>
      <c r="C30" s="414"/>
      <c r="D30" s="414" t="s">
        <v>319</v>
      </c>
      <c r="E30" s="415" t="s">
        <v>324</v>
      </c>
      <c r="F30" s="416">
        <f>+F31</f>
        <v>4737000</v>
      </c>
      <c r="G30" s="416">
        <f t="shared" ref="G30:Q30" si="12">+G31</f>
        <v>0</v>
      </c>
      <c r="H30" s="416">
        <f t="shared" si="12"/>
        <v>0</v>
      </c>
      <c r="I30" s="416">
        <f t="shared" si="12"/>
        <v>4737000</v>
      </c>
      <c r="J30" s="416">
        <f t="shared" si="12"/>
        <v>4558806.8599999994</v>
      </c>
      <c r="K30" s="416">
        <f t="shared" si="12"/>
        <v>0</v>
      </c>
      <c r="L30" s="416">
        <f t="shared" si="12"/>
        <v>0</v>
      </c>
      <c r="M30" s="416">
        <f t="shared" si="12"/>
        <v>4558806.8599999994</v>
      </c>
      <c r="N30" s="416">
        <f t="shared" si="12"/>
        <v>178193.1400000006</v>
      </c>
      <c r="O30" s="416">
        <f t="shared" si="12"/>
        <v>0</v>
      </c>
      <c r="P30" s="416">
        <f t="shared" si="12"/>
        <v>0</v>
      </c>
      <c r="Q30" s="416">
        <f t="shared" si="12"/>
        <v>178193.1400000006</v>
      </c>
      <c r="R30" s="417"/>
      <c r="S30" s="410">
        <f t="shared" si="10"/>
        <v>0.96238270213215105</v>
      </c>
      <c r="T30" s="410" t="str">
        <f t="shared" si="10"/>
        <v/>
      </c>
      <c r="U30" s="410" t="str">
        <f t="shared" si="10"/>
        <v/>
      </c>
      <c r="V30" s="410">
        <f t="shared" si="10"/>
        <v>0.96238270213215105</v>
      </c>
      <c r="W30" s="413"/>
      <c r="Z30" s="404" t="s">
        <v>735</v>
      </c>
    </row>
    <row r="31" spans="1:26" ht="12.75" customHeight="1">
      <c r="A31" s="405" t="s">
        <v>327</v>
      </c>
      <c r="B31" s="405" t="s">
        <v>329</v>
      </c>
      <c r="C31" s="418"/>
      <c r="D31" s="418"/>
      <c r="E31" s="408" t="s">
        <v>528</v>
      </c>
      <c r="F31" s="403">
        <f>SUM('[3]ncr-SAOB'!T14)</f>
        <v>4737000</v>
      </c>
      <c r="G31" s="403">
        <f>SUM('[3]ncr-SAOB'!T50)</f>
        <v>0</v>
      </c>
      <c r="H31" s="403">
        <f>SUM('[3]ncr-SAOB'!T142)</f>
        <v>0</v>
      </c>
      <c r="I31" s="403">
        <f t="shared" si="2"/>
        <v>4737000</v>
      </c>
      <c r="J31" s="403">
        <f>SUM('[3]ncr-SAOB'!T15)</f>
        <v>4558806.8599999994</v>
      </c>
      <c r="K31" s="403">
        <f>SUM('[3]ncr-SAOB'!T51)</f>
        <v>0</v>
      </c>
      <c r="L31" s="403">
        <f>SUM('[3]ncr-SAOB'!T143)</f>
        <v>0</v>
      </c>
      <c r="M31" s="403">
        <f t="shared" si="3"/>
        <v>4558806.8599999994</v>
      </c>
      <c r="N31" s="403">
        <f t="shared" si="4"/>
        <v>178193.1400000006</v>
      </c>
      <c r="O31" s="403">
        <f t="shared" si="4"/>
        <v>0</v>
      </c>
      <c r="P31" s="403">
        <f t="shared" si="4"/>
        <v>0</v>
      </c>
      <c r="Q31" s="403">
        <f t="shared" si="5"/>
        <v>178193.1400000006</v>
      </c>
      <c r="R31" s="409">
        <f>Q31-'[3]ncr-SAOB'!T179</f>
        <v>0</v>
      </c>
      <c r="S31" s="410">
        <f t="shared" si="10"/>
        <v>0.96238270213215105</v>
      </c>
      <c r="T31" s="410" t="str">
        <f t="shared" si="10"/>
        <v/>
      </c>
      <c r="U31" s="410" t="str">
        <f t="shared" si="10"/>
        <v/>
      </c>
      <c r="V31" s="410">
        <f t="shared" si="10"/>
        <v>0.96238270213215105</v>
      </c>
      <c r="W31" s="413"/>
      <c r="Z31" s="404" t="s">
        <v>735</v>
      </c>
    </row>
    <row r="32" spans="1:26" s="404" customFormat="1" ht="12.75" customHeight="1">
      <c r="A32" s="405" t="s">
        <v>317</v>
      </c>
      <c r="B32" s="405" t="s">
        <v>329</v>
      </c>
      <c r="C32" s="414"/>
      <c r="D32" s="414" t="s">
        <v>319</v>
      </c>
      <c r="E32" s="415" t="s">
        <v>325</v>
      </c>
      <c r="F32" s="416">
        <f>SUM(F33:F36)</f>
        <v>8556042</v>
      </c>
      <c r="G32" s="416">
        <f t="shared" ref="G32:Q32" si="13">SUM(G33:G36)</f>
        <v>6950000</v>
      </c>
      <c r="H32" s="416">
        <f t="shared" si="13"/>
        <v>0</v>
      </c>
      <c r="I32" s="416">
        <f t="shared" si="13"/>
        <v>15506042</v>
      </c>
      <c r="J32" s="416">
        <f t="shared" si="13"/>
        <v>8556042</v>
      </c>
      <c r="K32" s="416">
        <f t="shared" si="13"/>
        <v>5933220</v>
      </c>
      <c r="L32" s="416">
        <f t="shared" si="13"/>
        <v>0</v>
      </c>
      <c r="M32" s="416">
        <f t="shared" si="13"/>
        <v>14489262</v>
      </c>
      <c r="N32" s="416">
        <f t="shared" si="13"/>
        <v>0</v>
      </c>
      <c r="O32" s="416">
        <f t="shared" si="13"/>
        <v>1016780</v>
      </c>
      <c r="P32" s="416">
        <f t="shared" si="13"/>
        <v>0</v>
      </c>
      <c r="Q32" s="416">
        <f t="shared" si="13"/>
        <v>1016780</v>
      </c>
      <c r="R32" s="417"/>
      <c r="S32" s="410">
        <f t="shared" si="10"/>
        <v>1</v>
      </c>
      <c r="T32" s="410">
        <f t="shared" si="10"/>
        <v>0.85370071942446046</v>
      </c>
      <c r="U32" s="410" t="str">
        <f t="shared" si="10"/>
        <v/>
      </c>
      <c r="V32" s="410">
        <f t="shared" si="10"/>
        <v>0.93442685115905144</v>
      </c>
      <c r="W32" s="413"/>
      <c r="Z32" s="404" t="s">
        <v>735</v>
      </c>
    </row>
    <row r="33" spans="1:26" ht="12.75" customHeight="1">
      <c r="A33" s="405" t="s">
        <v>327</v>
      </c>
      <c r="B33" s="405" t="s">
        <v>329</v>
      </c>
      <c r="C33" s="418"/>
      <c r="D33" s="418"/>
      <c r="E33" s="421" t="s">
        <v>531</v>
      </c>
      <c r="F33" s="403">
        <f>SUM('[3]ncr-SAOB'!Z14)</f>
        <v>8527000</v>
      </c>
      <c r="G33" s="403">
        <f>SUM('[3]ncr-SAOB'!Z50)</f>
        <v>0</v>
      </c>
      <c r="H33" s="403">
        <f>SUM('[3]ncr-SAOB'!Z142)</f>
        <v>0</v>
      </c>
      <c r="I33" s="403">
        <f t="shared" si="2"/>
        <v>8527000</v>
      </c>
      <c r="J33" s="403">
        <f>SUM('[3]ncr-SAOB'!Z15)</f>
        <v>8527000</v>
      </c>
      <c r="K33" s="403">
        <f>SUM('[3]ncr-SAOB'!Z51)</f>
        <v>0</v>
      </c>
      <c r="L33" s="403">
        <f>SUM('[3]ncr-SAOB'!Z143)</f>
        <v>0</v>
      </c>
      <c r="M33" s="403">
        <f t="shared" si="3"/>
        <v>8527000</v>
      </c>
      <c r="N33" s="403">
        <f t="shared" si="4"/>
        <v>0</v>
      </c>
      <c r="O33" s="403">
        <f t="shared" si="4"/>
        <v>0</v>
      </c>
      <c r="P33" s="403">
        <f t="shared" si="4"/>
        <v>0</v>
      </c>
      <c r="Q33" s="403">
        <f t="shared" si="5"/>
        <v>0</v>
      </c>
      <c r="R33" s="409">
        <f>Q33-'[3]ncr-SAOB'!Z179</f>
        <v>0</v>
      </c>
      <c r="S33" s="410">
        <f t="shared" si="10"/>
        <v>1</v>
      </c>
      <c r="T33" s="410" t="str">
        <f t="shared" si="10"/>
        <v/>
      </c>
      <c r="U33" s="410" t="str">
        <f t="shared" si="10"/>
        <v/>
      </c>
      <c r="V33" s="410">
        <f t="shared" si="10"/>
        <v>1</v>
      </c>
      <c r="W33" s="413"/>
      <c r="Z33" s="404" t="s">
        <v>735</v>
      </c>
    </row>
    <row r="34" spans="1:26" ht="12.75" customHeight="1">
      <c r="A34" s="405" t="s">
        <v>327</v>
      </c>
      <c r="B34" s="405" t="s">
        <v>329</v>
      </c>
      <c r="C34" s="418"/>
      <c r="D34" s="418"/>
      <c r="E34" s="408" t="s">
        <v>532</v>
      </c>
      <c r="F34" s="403">
        <f>SUM('[3]ncr-SAOB'!AF14)</f>
        <v>29042</v>
      </c>
      <c r="G34" s="403">
        <f>SUM('[3]ncr-SAOB'!AF50)</f>
        <v>0</v>
      </c>
      <c r="H34" s="403">
        <f>SUM('[3]ncr-SAOB'!AF142)</f>
        <v>0</v>
      </c>
      <c r="I34" s="403">
        <f t="shared" si="2"/>
        <v>29042</v>
      </c>
      <c r="J34" s="403">
        <f>SUM('[3]ncr-SAOB'!AF15)</f>
        <v>29042</v>
      </c>
      <c r="K34" s="403">
        <f>SUM('[3]ncr-SAOB'!AF51)</f>
        <v>0</v>
      </c>
      <c r="L34" s="403">
        <f>SUM('[3]ncr-SAOB'!AF143)</f>
        <v>0</v>
      </c>
      <c r="M34" s="403">
        <f t="shared" si="3"/>
        <v>29042</v>
      </c>
      <c r="N34" s="403">
        <f t="shared" si="4"/>
        <v>0</v>
      </c>
      <c r="O34" s="403">
        <f t="shared" si="4"/>
        <v>0</v>
      </c>
      <c r="P34" s="403">
        <f t="shared" si="4"/>
        <v>0</v>
      </c>
      <c r="Q34" s="403">
        <f t="shared" si="5"/>
        <v>0</v>
      </c>
      <c r="R34" s="409">
        <f>Q34-'[3]ncr-SAOB'!AF179</f>
        <v>0</v>
      </c>
      <c r="S34" s="410">
        <f t="shared" si="10"/>
        <v>1</v>
      </c>
      <c r="T34" s="410" t="str">
        <f t="shared" si="10"/>
        <v/>
      </c>
      <c r="U34" s="410" t="str">
        <f t="shared" si="10"/>
        <v/>
      </c>
      <c r="V34" s="410">
        <f t="shared" si="10"/>
        <v>1</v>
      </c>
      <c r="W34" s="413"/>
      <c r="Z34" s="404" t="s">
        <v>735</v>
      </c>
    </row>
    <row r="35" spans="1:26" ht="12.75" customHeight="1">
      <c r="A35" s="405" t="s">
        <v>327</v>
      </c>
      <c r="B35" s="405" t="s">
        <v>329</v>
      </c>
      <c r="C35" s="418"/>
      <c r="D35" s="418"/>
      <c r="E35" s="421" t="s">
        <v>533</v>
      </c>
      <c r="F35" s="403">
        <f>SUM('[3]ncr-SAOB'!AL14)</f>
        <v>0</v>
      </c>
      <c r="G35" s="403">
        <f>SUM('[3]ncr-SAOB'!AL50)</f>
        <v>6950000</v>
      </c>
      <c r="H35" s="403">
        <f>SUM('[3]ncr-SAOB'!AL142)</f>
        <v>0</v>
      </c>
      <c r="I35" s="403">
        <f t="shared" si="2"/>
        <v>6950000</v>
      </c>
      <c r="J35" s="403">
        <f>SUM('[3]ncr-SAOB'!AL15)</f>
        <v>0</v>
      </c>
      <c r="K35" s="403">
        <f>SUM('[3]ncr-SAOB'!AL51)</f>
        <v>5933220</v>
      </c>
      <c r="L35" s="403">
        <f>SUM('[3]ncr-SAOB'!AL143)</f>
        <v>0</v>
      </c>
      <c r="M35" s="403">
        <f t="shared" si="3"/>
        <v>5933220</v>
      </c>
      <c r="N35" s="403">
        <f t="shared" si="4"/>
        <v>0</v>
      </c>
      <c r="O35" s="403">
        <f t="shared" si="4"/>
        <v>1016780</v>
      </c>
      <c r="P35" s="403">
        <f t="shared" si="4"/>
        <v>0</v>
      </c>
      <c r="Q35" s="403">
        <f t="shared" si="5"/>
        <v>1016780</v>
      </c>
      <c r="R35" s="409">
        <f>Q35-'[3]ncr-SAOB'!AL179</f>
        <v>0</v>
      </c>
      <c r="S35" s="410" t="str">
        <f t="shared" si="10"/>
        <v/>
      </c>
      <c r="T35" s="410">
        <f t="shared" si="10"/>
        <v>0.85370071942446046</v>
      </c>
      <c r="U35" s="410" t="str">
        <f t="shared" si="10"/>
        <v/>
      </c>
      <c r="V35" s="410">
        <f t="shared" si="10"/>
        <v>0.85370071942446046</v>
      </c>
      <c r="W35" s="413"/>
      <c r="Z35" s="404" t="s">
        <v>735</v>
      </c>
    </row>
    <row r="36" spans="1:26" ht="12.75" hidden="1" customHeight="1">
      <c r="A36" s="405" t="s">
        <v>327</v>
      </c>
      <c r="B36" s="405" t="s">
        <v>329</v>
      </c>
      <c r="C36" s="418"/>
      <c r="D36" s="418"/>
      <c r="E36" s="421" t="s">
        <v>738</v>
      </c>
      <c r="F36" s="403">
        <f>SUM('[3]ncr-SAOB'!AR14)</f>
        <v>0</v>
      </c>
      <c r="G36" s="403">
        <f>SUM('[3]ncr-SAOB'!AR50)</f>
        <v>0</v>
      </c>
      <c r="H36" s="403">
        <f>SUM('[3]ncr-SAOB'!AR142)</f>
        <v>0</v>
      </c>
      <c r="I36" s="403">
        <f t="shared" si="2"/>
        <v>0</v>
      </c>
      <c r="J36" s="403">
        <f>SUM('[3]ncr-SAOB'!AR15)</f>
        <v>0</v>
      </c>
      <c r="K36" s="403">
        <f>SUM('[3]ncr-SAOB'!AR51)</f>
        <v>0</v>
      </c>
      <c r="L36" s="403">
        <f>SUM('[3]ncr-SAOB'!AR143)</f>
        <v>0</v>
      </c>
      <c r="M36" s="403">
        <f t="shared" si="3"/>
        <v>0</v>
      </c>
      <c r="N36" s="403">
        <f t="shared" si="4"/>
        <v>0</v>
      </c>
      <c r="O36" s="403">
        <f t="shared" si="4"/>
        <v>0</v>
      </c>
      <c r="P36" s="403">
        <f t="shared" si="4"/>
        <v>0</v>
      </c>
      <c r="Q36" s="403">
        <f t="shared" si="5"/>
        <v>0</v>
      </c>
      <c r="R36" s="409">
        <f>Q36-'[3]ncr-SAOB'!AR179</f>
        <v>0</v>
      </c>
      <c r="S36" s="410" t="str">
        <f t="shared" si="10"/>
        <v/>
      </c>
      <c r="T36" s="410" t="str">
        <f t="shared" si="10"/>
        <v/>
      </c>
      <c r="U36" s="410" t="str">
        <f t="shared" si="10"/>
        <v/>
      </c>
      <c r="V36" s="422" t="str">
        <f t="shared" si="10"/>
        <v/>
      </c>
      <c r="W36" s="413"/>
    </row>
    <row r="37" spans="1:26" s="617" customFormat="1" ht="12.75" customHeight="1">
      <c r="A37" s="405" t="s">
        <v>327</v>
      </c>
      <c r="B37" s="402" t="s">
        <v>329</v>
      </c>
      <c r="C37" s="613"/>
      <c r="D37" s="613"/>
      <c r="E37" s="614" t="s">
        <v>5</v>
      </c>
      <c r="F37" s="615">
        <f>+F28+F30+F32</f>
        <v>60062042</v>
      </c>
      <c r="G37" s="615">
        <f t="shared" ref="G37:Q37" si="14">+G28+G30+G32</f>
        <v>32408000</v>
      </c>
      <c r="H37" s="615">
        <f t="shared" si="14"/>
        <v>0</v>
      </c>
      <c r="I37" s="615">
        <f t="shared" si="14"/>
        <v>92470042</v>
      </c>
      <c r="J37" s="615">
        <f t="shared" si="14"/>
        <v>60062042</v>
      </c>
      <c r="K37" s="615">
        <f t="shared" si="14"/>
        <v>26806562.419999998</v>
      </c>
      <c r="L37" s="615">
        <f t="shared" si="14"/>
        <v>0</v>
      </c>
      <c r="M37" s="615">
        <f t="shared" si="14"/>
        <v>86868604.420000002</v>
      </c>
      <c r="N37" s="615">
        <f t="shared" si="14"/>
        <v>0</v>
      </c>
      <c r="O37" s="615">
        <f t="shared" si="14"/>
        <v>5601437.5800000019</v>
      </c>
      <c r="P37" s="615">
        <f t="shared" si="14"/>
        <v>0</v>
      </c>
      <c r="Q37" s="615">
        <f t="shared" si="14"/>
        <v>5601437.5800000019</v>
      </c>
      <c r="R37" s="616">
        <f>+Q37-'[3]ncr-SAOB'!BG179</f>
        <v>0</v>
      </c>
      <c r="S37" s="410">
        <f t="shared" si="10"/>
        <v>1</v>
      </c>
      <c r="T37" s="410">
        <f t="shared" si="10"/>
        <v>0.8271588009133547</v>
      </c>
      <c r="U37" s="410" t="str">
        <f t="shared" si="10"/>
        <v/>
      </c>
      <c r="V37" s="410">
        <f t="shared" si="10"/>
        <v>0.9394242993855243</v>
      </c>
      <c r="W37" s="413"/>
      <c r="Z37" s="404" t="s">
        <v>735</v>
      </c>
    </row>
    <row r="38" spans="1:26" ht="12.75" customHeight="1">
      <c r="A38" s="405"/>
      <c r="B38" s="402" t="s">
        <v>329</v>
      </c>
      <c r="C38" s="418"/>
      <c r="D38" s="407"/>
      <c r="E38" s="412"/>
      <c r="F38" s="403"/>
      <c r="G38" s="403"/>
      <c r="H38" s="403"/>
      <c r="I38" s="403"/>
      <c r="J38" s="403"/>
      <c r="K38" s="403"/>
      <c r="L38" s="403"/>
      <c r="M38" s="403"/>
      <c r="N38" s="403"/>
      <c r="O38" s="403"/>
      <c r="P38" s="403"/>
      <c r="Q38" s="403"/>
      <c r="S38" s="410" t="str">
        <f t="shared" si="10"/>
        <v/>
      </c>
      <c r="T38" s="410" t="str">
        <f t="shared" si="10"/>
        <v/>
      </c>
      <c r="U38" s="410" t="str">
        <f t="shared" si="10"/>
        <v/>
      </c>
      <c r="V38" s="410" t="str">
        <f t="shared" si="10"/>
        <v/>
      </c>
      <c r="W38" s="413"/>
      <c r="Z38" s="404" t="s">
        <v>735</v>
      </c>
    </row>
    <row r="39" spans="1:26" s="612" customFormat="1" ht="12.75" customHeight="1">
      <c r="A39" s="405" t="s">
        <v>327</v>
      </c>
      <c r="B39" s="402" t="s">
        <v>331</v>
      </c>
      <c r="C39" s="426" t="s">
        <v>319</v>
      </c>
      <c r="D39" s="609" t="s">
        <v>332</v>
      </c>
      <c r="E39" s="610" t="s">
        <v>331</v>
      </c>
      <c r="F39" s="611"/>
      <c r="G39" s="611"/>
      <c r="H39" s="611"/>
      <c r="I39" s="611">
        <f t="shared" si="2"/>
        <v>0</v>
      </c>
      <c r="J39" s="611"/>
      <c r="K39" s="611"/>
      <c r="L39" s="611"/>
      <c r="M39" s="611">
        <f t="shared" si="3"/>
        <v>0</v>
      </c>
      <c r="N39" s="611">
        <f t="shared" si="4"/>
        <v>0</v>
      </c>
      <c r="O39" s="611">
        <f t="shared" si="4"/>
        <v>0</v>
      </c>
      <c r="P39" s="611">
        <f t="shared" si="4"/>
        <v>0</v>
      </c>
      <c r="Q39" s="611">
        <f t="shared" si="5"/>
        <v>0</v>
      </c>
      <c r="S39" s="410" t="str">
        <f t="shared" si="10"/>
        <v/>
      </c>
      <c r="T39" s="410" t="str">
        <f t="shared" si="10"/>
        <v/>
      </c>
      <c r="U39" s="410" t="str">
        <f t="shared" si="10"/>
        <v/>
      </c>
      <c r="V39" s="410" t="str">
        <f t="shared" si="10"/>
        <v/>
      </c>
      <c r="W39" s="413"/>
      <c r="Z39" s="404" t="s">
        <v>735</v>
      </c>
    </row>
    <row r="40" spans="1:26" ht="12.75" customHeight="1">
      <c r="A40" s="405" t="s">
        <v>327</v>
      </c>
      <c r="B40" s="402" t="s">
        <v>331</v>
      </c>
      <c r="C40" s="407"/>
      <c r="D40" s="407" t="s">
        <v>319</v>
      </c>
      <c r="E40" s="408" t="s">
        <v>320</v>
      </c>
      <c r="F40" s="403">
        <f>+'[3]ncr-SAOB'!C352</f>
        <v>39914000</v>
      </c>
      <c r="G40" s="403">
        <f>+'[3]ncr-SAOB'!D352</f>
        <v>16410000</v>
      </c>
      <c r="H40" s="403">
        <f>+'[3]ncr-SAOB'!E352</f>
        <v>0</v>
      </c>
      <c r="I40" s="403">
        <f t="shared" si="2"/>
        <v>56324000</v>
      </c>
      <c r="J40" s="403">
        <f>+'[3]ncr-SAOB'!G352</f>
        <v>39914000</v>
      </c>
      <c r="K40" s="403">
        <f>+'[3]ncr-SAOB'!H352</f>
        <v>16391164.84</v>
      </c>
      <c r="L40" s="403">
        <f>+'[3]ncr-SAOB'!I352</f>
        <v>0</v>
      </c>
      <c r="M40" s="403">
        <f t="shared" si="3"/>
        <v>56305164.840000004</v>
      </c>
      <c r="N40" s="403">
        <f t="shared" si="4"/>
        <v>0</v>
      </c>
      <c r="O40" s="403">
        <f t="shared" si="4"/>
        <v>18835.160000000149</v>
      </c>
      <c r="P40" s="403">
        <f t="shared" si="4"/>
        <v>0</v>
      </c>
      <c r="Q40" s="403">
        <f t="shared" si="5"/>
        <v>18835.160000000149</v>
      </c>
      <c r="R40" s="409">
        <f>Q40-'[3]ncr-SAOB'!G179</f>
        <v>3.7252902984619141E-9</v>
      </c>
      <c r="S40" s="410">
        <f t="shared" si="10"/>
        <v>1</v>
      </c>
      <c r="T40" s="410">
        <f t="shared" si="10"/>
        <v>0.9988522145033516</v>
      </c>
      <c r="U40" s="410" t="str">
        <f t="shared" si="10"/>
        <v/>
      </c>
      <c r="V40" s="410">
        <f t="shared" si="10"/>
        <v>0.99966559264256805</v>
      </c>
      <c r="W40" s="689"/>
      <c r="Z40" s="411" t="s">
        <v>736</v>
      </c>
    </row>
    <row r="41" spans="1:26" ht="12.75" customHeight="1">
      <c r="A41" s="405" t="s">
        <v>327</v>
      </c>
      <c r="B41" s="405" t="s">
        <v>331</v>
      </c>
      <c r="C41" s="407"/>
      <c r="D41" s="407" t="s">
        <v>319</v>
      </c>
      <c r="E41" s="408" t="s">
        <v>204</v>
      </c>
      <c r="F41" s="403">
        <f>+'[3]ncr-SAOB'!C354</f>
        <v>0</v>
      </c>
      <c r="G41" s="403">
        <f>+'[3]ncr-SAOB'!D354</f>
        <v>11749000</v>
      </c>
      <c r="H41" s="403">
        <f>+'[3]ncr-SAOB'!E354</f>
        <v>16500000</v>
      </c>
      <c r="I41" s="403">
        <f>SUM(F41:H41)</f>
        <v>28249000</v>
      </c>
      <c r="J41" s="403">
        <f>+'[3]ncr-SAOB'!G354</f>
        <v>0</v>
      </c>
      <c r="K41" s="403">
        <f>+'[3]ncr-SAOB'!H354</f>
        <v>4292730.93</v>
      </c>
      <c r="L41" s="403">
        <f>+'[3]ncr-SAOB'!I354</f>
        <v>0</v>
      </c>
      <c r="M41" s="403">
        <f>SUM(J41:L41)</f>
        <v>4292730.93</v>
      </c>
      <c r="N41" s="403">
        <f>+F41-J41</f>
        <v>0</v>
      </c>
      <c r="O41" s="403">
        <f>+G41-K41</f>
        <v>7456269.0700000003</v>
      </c>
      <c r="P41" s="403">
        <f>+H41-L41</f>
        <v>16500000</v>
      </c>
      <c r="Q41" s="403">
        <f>SUM(N41:P41)</f>
        <v>23956269.07</v>
      </c>
      <c r="R41" s="409">
        <f>Q41-'[3]ncr-SAOB'!M179</f>
        <v>0</v>
      </c>
      <c r="S41" s="410" t="str">
        <f t="shared" si="10"/>
        <v/>
      </c>
      <c r="T41" s="410">
        <f t="shared" si="10"/>
        <v>0.36536989786364793</v>
      </c>
      <c r="U41" s="410">
        <f t="shared" si="10"/>
        <v>0</v>
      </c>
      <c r="V41" s="410">
        <f t="shared" si="10"/>
        <v>0.15196045629933802</v>
      </c>
      <c r="W41" s="413"/>
      <c r="Z41" s="411" t="s">
        <v>736</v>
      </c>
    </row>
    <row r="42" spans="1:26" s="404" customFormat="1" ht="12.75" customHeight="1">
      <c r="A42" s="405"/>
      <c r="B42" s="402" t="s">
        <v>331</v>
      </c>
      <c r="C42" s="414"/>
      <c r="D42" s="414" t="s">
        <v>319</v>
      </c>
      <c r="E42" s="415" t="s">
        <v>737</v>
      </c>
      <c r="F42" s="416">
        <f>+F40+F41</f>
        <v>39914000</v>
      </c>
      <c r="G42" s="416">
        <f t="shared" ref="G42:Q42" si="15">+G40+G41</f>
        <v>28159000</v>
      </c>
      <c r="H42" s="416">
        <f t="shared" si="15"/>
        <v>16500000</v>
      </c>
      <c r="I42" s="416">
        <f t="shared" si="15"/>
        <v>84573000</v>
      </c>
      <c r="J42" s="416">
        <f t="shared" si="15"/>
        <v>39914000</v>
      </c>
      <c r="K42" s="416">
        <f t="shared" si="15"/>
        <v>20683895.77</v>
      </c>
      <c r="L42" s="416">
        <f t="shared" si="15"/>
        <v>0</v>
      </c>
      <c r="M42" s="416">
        <f t="shared" si="15"/>
        <v>60597895.770000003</v>
      </c>
      <c r="N42" s="416">
        <f t="shared" si="15"/>
        <v>0</v>
      </c>
      <c r="O42" s="416">
        <f t="shared" si="15"/>
        <v>7475104.2300000004</v>
      </c>
      <c r="P42" s="416">
        <f t="shared" si="15"/>
        <v>16500000</v>
      </c>
      <c r="Q42" s="416">
        <f t="shared" si="15"/>
        <v>23975104.23</v>
      </c>
      <c r="R42" s="417"/>
      <c r="S42" s="410">
        <f t="shared" si="10"/>
        <v>1</v>
      </c>
      <c r="T42" s="410">
        <f t="shared" si="10"/>
        <v>0.73453942860186794</v>
      </c>
      <c r="U42" s="410">
        <f t="shared" si="10"/>
        <v>0</v>
      </c>
      <c r="V42" s="410">
        <f t="shared" si="10"/>
        <v>0.71651585931680328</v>
      </c>
      <c r="W42" s="413"/>
      <c r="Z42" s="404" t="s">
        <v>735</v>
      </c>
    </row>
    <row r="43" spans="1:26" ht="12.75" hidden="1" customHeight="1">
      <c r="A43" s="405"/>
      <c r="B43" s="406"/>
      <c r="C43" s="418"/>
      <c r="D43" s="418"/>
      <c r="E43" s="419"/>
      <c r="F43" s="420"/>
      <c r="G43" s="420"/>
      <c r="H43" s="420"/>
      <c r="I43" s="420"/>
      <c r="J43" s="420"/>
      <c r="K43" s="420"/>
      <c r="L43" s="420"/>
      <c r="M43" s="420"/>
      <c r="N43" s="420"/>
      <c r="O43" s="420"/>
      <c r="P43" s="420"/>
      <c r="Q43" s="420"/>
      <c r="R43" s="409"/>
      <c r="S43" s="410" t="str">
        <f t="shared" si="10"/>
        <v/>
      </c>
      <c r="T43" s="410" t="str">
        <f t="shared" si="10"/>
        <v/>
      </c>
      <c r="U43" s="410" t="str">
        <f t="shared" si="10"/>
        <v/>
      </c>
      <c r="V43" s="410"/>
      <c r="W43" s="413"/>
    </row>
    <row r="44" spans="1:26" s="404" customFormat="1" ht="12.75" customHeight="1">
      <c r="A44" s="405" t="s">
        <v>327</v>
      </c>
      <c r="B44" s="405" t="s">
        <v>331</v>
      </c>
      <c r="C44" s="414"/>
      <c r="D44" s="414" t="s">
        <v>319</v>
      </c>
      <c r="E44" s="415" t="s">
        <v>324</v>
      </c>
      <c r="F44" s="416">
        <f>+F45</f>
        <v>4069899.38</v>
      </c>
      <c r="G44" s="416">
        <f t="shared" ref="G44:Q44" si="16">+G45</f>
        <v>0</v>
      </c>
      <c r="H44" s="416">
        <f t="shared" si="16"/>
        <v>0</v>
      </c>
      <c r="I44" s="416">
        <f t="shared" si="16"/>
        <v>4069899.38</v>
      </c>
      <c r="J44" s="416">
        <f t="shared" si="16"/>
        <v>4069899.38</v>
      </c>
      <c r="K44" s="416">
        <f t="shared" si="16"/>
        <v>0</v>
      </c>
      <c r="L44" s="416">
        <f t="shared" si="16"/>
        <v>0</v>
      </c>
      <c r="M44" s="416">
        <f t="shared" si="16"/>
        <v>4069899.38</v>
      </c>
      <c r="N44" s="416">
        <f t="shared" si="16"/>
        <v>0</v>
      </c>
      <c r="O44" s="416">
        <f t="shared" si="16"/>
        <v>0</v>
      </c>
      <c r="P44" s="416">
        <f t="shared" si="16"/>
        <v>0</v>
      </c>
      <c r="Q44" s="416">
        <f t="shared" si="16"/>
        <v>0</v>
      </c>
      <c r="R44" s="417"/>
      <c r="S44" s="410">
        <f t="shared" si="10"/>
        <v>1</v>
      </c>
      <c r="T44" s="410" t="str">
        <f t="shared" si="10"/>
        <v/>
      </c>
      <c r="U44" s="410" t="str">
        <f t="shared" si="10"/>
        <v/>
      </c>
      <c r="V44" s="410">
        <f t="shared" si="10"/>
        <v>1</v>
      </c>
      <c r="W44" s="413"/>
      <c r="Z44" s="404" t="s">
        <v>735</v>
      </c>
    </row>
    <row r="45" spans="1:26" ht="12.75" customHeight="1">
      <c r="A45" s="405" t="s">
        <v>327</v>
      </c>
      <c r="B45" s="405" t="s">
        <v>331</v>
      </c>
      <c r="C45" s="418"/>
      <c r="D45" s="418"/>
      <c r="E45" s="408" t="s">
        <v>528</v>
      </c>
      <c r="F45" s="403">
        <f>SUM('[3]ncr-SAOB'!S14)</f>
        <v>4069899.38</v>
      </c>
      <c r="G45" s="403">
        <f>SUM('[3]ncr-SAOB'!S50)</f>
        <v>0</v>
      </c>
      <c r="H45" s="403">
        <f>SUM('[3]ncr-SAOB'!S142)</f>
        <v>0</v>
      </c>
      <c r="I45" s="403">
        <f t="shared" si="2"/>
        <v>4069899.38</v>
      </c>
      <c r="J45" s="403">
        <f>SUM('[3]ncr-SAOB'!S15)</f>
        <v>4069899.38</v>
      </c>
      <c r="K45" s="403">
        <f>SUM('[3]ncr-SAOB'!S51)</f>
        <v>0</v>
      </c>
      <c r="L45" s="403">
        <f>SUM('[3]ncr-SAOB'!S143)</f>
        <v>0</v>
      </c>
      <c r="M45" s="403">
        <f t="shared" si="3"/>
        <v>4069899.38</v>
      </c>
      <c r="N45" s="403">
        <f t="shared" si="4"/>
        <v>0</v>
      </c>
      <c r="O45" s="403">
        <f t="shared" si="4"/>
        <v>0</v>
      </c>
      <c r="P45" s="403">
        <f t="shared" si="4"/>
        <v>0</v>
      </c>
      <c r="Q45" s="403">
        <f t="shared" si="5"/>
        <v>0</v>
      </c>
      <c r="R45" s="409"/>
      <c r="S45" s="410">
        <f t="shared" si="10"/>
        <v>1</v>
      </c>
      <c r="T45" s="410" t="str">
        <f t="shared" si="10"/>
        <v/>
      </c>
      <c r="U45" s="410" t="str">
        <f t="shared" si="10"/>
        <v/>
      </c>
      <c r="V45" s="410">
        <f t="shared" si="10"/>
        <v>1</v>
      </c>
      <c r="W45" s="413"/>
      <c r="Z45" s="404" t="s">
        <v>735</v>
      </c>
    </row>
    <row r="46" spans="1:26" s="404" customFormat="1" ht="12.75" customHeight="1">
      <c r="A46" s="405" t="s">
        <v>327</v>
      </c>
      <c r="B46" s="405" t="s">
        <v>331</v>
      </c>
      <c r="C46" s="414"/>
      <c r="D46" s="414" t="s">
        <v>319</v>
      </c>
      <c r="E46" s="415" t="s">
        <v>325</v>
      </c>
      <c r="F46" s="416">
        <f>SUM(F47:F50)</f>
        <v>8880868.5899999999</v>
      </c>
      <c r="G46" s="416">
        <f t="shared" ref="G46:Q46" si="17">SUM(G47:G50)</f>
        <v>9500000</v>
      </c>
      <c r="H46" s="416">
        <f t="shared" si="17"/>
        <v>0</v>
      </c>
      <c r="I46" s="416">
        <f t="shared" si="17"/>
        <v>18380868.59</v>
      </c>
      <c r="J46" s="416">
        <f t="shared" si="17"/>
        <v>8880868.5899999999</v>
      </c>
      <c r="K46" s="416">
        <f t="shared" si="17"/>
        <v>7491174.1000000006</v>
      </c>
      <c r="L46" s="416">
        <f t="shared" si="17"/>
        <v>0</v>
      </c>
      <c r="M46" s="416">
        <f t="shared" si="17"/>
        <v>16372042.690000001</v>
      </c>
      <c r="N46" s="416">
        <f t="shared" si="17"/>
        <v>0</v>
      </c>
      <c r="O46" s="416">
        <f t="shared" si="17"/>
        <v>2008825.8999999994</v>
      </c>
      <c r="P46" s="416">
        <f t="shared" si="17"/>
        <v>0</v>
      </c>
      <c r="Q46" s="416">
        <f t="shared" si="17"/>
        <v>2008825.8999999994</v>
      </c>
      <c r="R46" s="417"/>
      <c r="S46" s="410">
        <f t="shared" si="10"/>
        <v>1</v>
      </c>
      <c r="T46" s="410">
        <f t="shared" si="10"/>
        <v>0.7885446421052632</v>
      </c>
      <c r="U46" s="410" t="str">
        <f t="shared" si="10"/>
        <v/>
      </c>
      <c r="V46" s="410">
        <f t="shared" si="10"/>
        <v>0.89071104609861107</v>
      </c>
      <c r="W46" s="413"/>
      <c r="Z46" s="404" t="s">
        <v>735</v>
      </c>
    </row>
    <row r="47" spans="1:26" ht="12.75" customHeight="1">
      <c r="A47" s="405" t="s">
        <v>327</v>
      </c>
      <c r="B47" s="405" t="s">
        <v>331</v>
      </c>
      <c r="C47" s="418"/>
      <c r="D47" s="418"/>
      <c r="E47" s="421" t="s">
        <v>531</v>
      </c>
      <c r="F47" s="403">
        <f>SUM('[3]ncr-SAOB'!Y14)</f>
        <v>8362848.5899999999</v>
      </c>
      <c r="G47" s="403">
        <f>SUM('[3]ncr-SAOB'!Y50)</f>
        <v>0</v>
      </c>
      <c r="H47" s="403">
        <f>SUM('[3]ncr-SAOB'!Y142)</f>
        <v>0</v>
      </c>
      <c r="I47" s="403">
        <f t="shared" si="2"/>
        <v>8362848.5899999999</v>
      </c>
      <c r="J47" s="403">
        <f>SUM('[3]ncr-SAOB'!Y15)</f>
        <v>8362848.5899999999</v>
      </c>
      <c r="K47" s="403">
        <f>SUM('[3]ncr-SAOB'!Y51)</f>
        <v>0</v>
      </c>
      <c r="L47" s="403">
        <f>SUM('[3]ncr-SAOB'!Y143)</f>
        <v>0</v>
      </c>
      <c r="M47" s="403">
        <f t="shared" si="3"/>
        <v>8362848.5899999999</v>
      </c>
      <c r="N47" s="403">
        <f t="shared" si="4"/>
        <v>0</v>
      </c>
      <c r="O47" s="403">
        <f t="shared" si="4"/>
        <v>0</v>
      </c>
      <c r="P47" s="403">
        <f t="shared" si="4"/>
        <v>0</v>
      </c>
      <c r="Q47" s="403">
        <f t="shared" si="5"/>
        <v>0</v>
      </c>
      <c r="R47" s="409">
        <f>Q47-'[3]ncr-SAOB'!Y179</f>
        <v>0</v>
      </c>
      <c r="S47" s="410">
        <f t="shared" si="10"/>
        <v>1</v>
      </c>
      <c r="T47" s="410" t="str">
        <f t="shared" si="10"/>
        <v/>
      </c>
      <c r="U47" s="410" t="str">
        <f t="shared" si="10"/>
        <v/>
      </c>
      <c r="V47" s="410">
        <f t="shared" si="10"/>
        <v>1</v>
      </c>
      <c r="W47" s="413"/>
      <c r="Z47" s="404" t="s">
        <v>735</v>
      </c>
    </row>
    <row r="48" spans="1:26" ht="12.75" customHeight="1">
      <c r="A48" s="405" t="s">
        <v>327</v>
      </c>
      <c r="B48" s="405" t="s">
        <v>331</v>
      </c>
      <c r="C48" s="418"/>
      <c r="D48" s="418"/>
      <c r="E48" s="408" t="s">
        <v>532</v>
      </c>
      <c r="F48" s="403">
        <f>SUM('[3]ncr-SAOB'!AE14)</f>
        <v>518020</v>
      </c>
      <c r="G48" s="403">
        <f>SUM('[3]ncr-SAOB'!AE50)</f>
        <v>0</v>
      </c>
      <c r="H48" s="403">
        <f>SUM('[3]ncr-SAOB'!AE142)</f>
        <v>0</v>
      </c>
      <c r="I48" s="403">
        <f t="shared" si="2"/>
        <v>518020</v>
      </c>
      <c r="J48" s="403">
        <f>SUM('[3]ncr-SAOB'!AE15)</f>
        <v>518020</v>
      </c>
      <c r="K48" s="403">
        <f>SUM('[3]ncr-SAOB'!AE51)</f>
        <v>0</v>
      </c>
      <c r="L48" s="403">
        <f>SUM('[3]ncr-SAOB'!AE143)</f>
        <v>0</v>
      </c>
      <c r="M48" s="403">
        <f t="shared" si="3"/>
        <v>518020</v>
      </c>
      <c r="N48" s="403">
        <f t="shared" si="4"/>
        <v>0</v>
      </c>
      <c r="O48" s="403">
        <f t="shared" si="4"/>
        <v>0</v>
      </c>
      <c r="P48" s="403">
        <f t="shared" si="4"/>
        <v>0</v>
      </c>
      <c r="Q48" s="403">
        <f t="shared" si="5"/>
        <v>0</v>
      </c>
      <c r="R48" s="409"/>
      <c r="S48" s="410">
        <f t="shared" si="10"/>
        <v>1</v>
      </c>
      <c r="T48" s="410" t="str">
        <f t="shared" si="10"/>
        <v/>
      </c>
      <c r="U48" s="410" t="str">
        <f t="shared" si="10"/>
        <v/>
      </c>
      <c r="V48" s="410">
        <f t="shared" si="10"/>
        <v>1</v>
      </c>
      <c r="W48" s="413"/>
      <c r="Z48" s="404" t="s">
        <v>735</v>
      </c>
    </row>
    <row r="49" spans="1:26" ht="12.75" customHeight="1">
      <c r="A49" s="405" t="s">
        <v>327</v>
      </c>
      <c r="B49" s="405" t="s">
        <v>331</v>
      </c>
      <c r="C49" s="418"/>
      <c r="D49" s="418"/>
      <c r="E49" s="421" t="s">
        <v>533</v>
      </c>
      <c r="F49" s="403">
        <f>SUM('[3]ncr-SAOB'!AK14)</f>
        <v>0</v>
      </c>
      <c r="G49" s="403">
        <f>SUM('[3]ncr-SAOB'!AK50)</f>
        <v>9500000</v>
      </c>
      <c r="H49" s="403">
        <f>SUM('[3]ncr-SAOB'!AK142)</f>
        <v>0</v>
      </c>
      <c r="I49" s="403">
        <f t="shared" si="2"/>
        <v>9500000</v>
      </c>
      <c r="J49" s="403">
        <f>SUM('[3]ncr-SAOB'!AK15)</f>
        <v>0</v>
      </c>
      <c r="K49" s="403">
        <f>SUM('[3]ncr-SAOB'!AK51)</f>
        <v>7491174.1000000006</v>
      </c>
      <c r="L49" s="403">
        <f>SUM('[3]ncr-SAOB'!AK143)</f>
        <v>0</v>
      </c>
      <c r="M49" s="403">
        <f t="shared" si="3"/>
        <v>7491174.1000000006</v>
      </c>
      <c r="N49" s="403">
        <f t="shared" si="4"/>
        <v>0</v>
      </c>
      <c r="O49" s="403">
        <f t="shared" si="4"/>
        <v>2008825.8999999994</v>
      </c>
      <c r="P49" s="403">
        <f t="shared" si="4"/>
        <v>0</v>
      </c>
      <c r="Q49" s="403">
        <f t="shared" si="5"/>
        <v>2008825.8999999994</v>
      </c>
      <c r="R49" s="409">
        <f>Q49-'[3]ncr-SAOB'!AK179</f>
        <v>0</v>
      </c>
      <c r="S49" s="410" t="str">
        <f t="shared" si="10"/>
        <v/>
      </c>
      <c r="T49" s="410">
        <f t="shared" si="10"/>
        <v>0.7885446421052632</v>
      </c>
      <c r="U49" s="410" t="str">
        <f t="shared" si="10"/>
        <v/>
      </c>
      <c r="V49" s="410">
        <f t="shared" si="10"/>
        <v>0.7885446421052632</v>
      </c>
      <c r="W49" s="413"/>
      <c r="Z49" s="404" t="s">
        <v>735</v>
      </c>
    </row>
    <row r="50" spans="1:26" ht="12.75" hidden="1" customHeight="1">
      <c r="A50" s="405" t="s">
        <v>327</v>
      </c>
      <c r="B50" s="405" t="s">
        <v>331</v>
      </c>
      <c r="C50" s="418"/>
      <c r="D50" s="418"/>
      <c r="E50" s="421" t="s">
        <v>738</v>
      </c>
      <c r="F50" s="403">
        <f>SUM('[3]ncr-SAOB'!AQ14)</f>
        <v>0</v>
      </c>
      <c r="G50" s="403">
        <f>SUM('[3]ncr-SAOB'!AQ50)</f>
        <v>0</v>
      </c>
      <c r="H50" s="403">
        <f>SUM('[3]ncr-SAOB'!AQ142)</f>
        <v>0</v>
      </c>
      <c r="I50" s="403">
        <f t="shared" si="2"/>
        <v>0</v>
      </c>
      <c r="J50" s="403">
        <f>SUM('[3]ncr-SAOB'!AQ15)</f>
        <v>0</v>
      </c>
      <c r="K50" s="403">
        <f>SUM('[3]ncr-SAOB'!AQ51)</f>
        <v>0</v>
      </c>
      <c r="L50" s="403">
        <f>SUM('[3]ncr-SAOB'!AQ143)</f>
        <v>0</v>
      </c>
      <c r="M50" s="403">
        <f t="shared" si="3"/>
        <v>0</v>
      </c>
      <c r="N50" s="403">
        <f t="shared" si="4"/>
        <v>0</v>
      </c>
      <c r="O50" s="403">
        <f t="shared" si="4"/>
        <v>0</v>
      </c>
      <c r="P50" s="403">
        <f t="shared" si="4"/>
        <v>0</v>
      </c>
      <c r="Q50" s="403">
        <f t="shared" si="5"/>
        <v>0</v>
      </c>
      <c r="R50" s="409">
        <f>Q50-'[3]ncr-SAOB'!AQ179</f>
        <v>0</v>
      </c>
      <c r="S50" s="410" t="str">
        <f t="shared" si="10"/>
        <v/>
      </c>
      <c r="T50" s="410" t="str">
        <f t="shared" si="10"/>
        <v/>
      </c>
      <c r="U50" s="410" t="str">
        <f t="shared" si="10"/>
        <v/>
      </c>
      <c r="V50" s="422" t="str">
        <f t="shared" si="10"/>
        <v/>
      </c>
      <c r="W50" s="413"/>
    </row>
    <row r="51" spans="1:26" s="617" customFormat="1" ht="12.75" customHeight="1">
      <c r="A51" s="405" t="s">
        <v>327</v>
      </c>
      <c r="B51" s="402" t="s">
        <v>329</v>
      </c>
      <c r="C51" s="613"/>
      <c r="D51" s="613"/>
      <c r="E51" s="614" t="s">
        <v>5</v>
      </c>
      <c r="F51" s="615">
        <f>+F42+F44+F46</f>
        <v>52864767.969999999</v>
      </c>
      <c r="G51" s="615">
        <f t="shared" ref="G51:Q51" si="18">+G42+G44+G46</f>
        <v>37659000</v>
      </c>
      <c r="H51" s="615">
        <f t="shared" si="18"/>
        <v>16500000</v>
      </c>
      <c r="I51" s="615">
        <f t="shared" si="18"/>
        <v>107023767.97</v>
      </c>
      <c r="J51" s="615">
        <f t="shared" si="18"/>
        <v>52864767.969999999</v>
      </c>
      <c r="K51" s="615">
        <f t="shared" si="18"/>
        <v>28175069.870000001</v>
      </c>
      <c r="L51" s="615">
        <f t="shared" si="18"/>
        <v>0</v>
      </c>
      <c r="M51" s="615">
        <f t="shared" si="18"/>
        <v>81039837.840000004</v>
      </c>
      <c r="N51" s="615">
        <f t="shared" si="18"/>
        <v>0</v>
      </c>
      <c r="O51" s="615">
        <f t="shared" si="18"/>
        <v>9483930.129999999</v>
      </c>
      <c r="P51" s="615">
        <f t="shared" si="18"/>
        <v>16500000</v>
      </c>
      <c r="Q51" s="615">
        <f t="shared" si="18"/>
        <v>25983930.129999999</v>
      </c>
      <c r="R51" s="616">
        <f>+Q51-'[3]ncr-SAOB'!BF179</f>
        <v>0</v>
      </c>
      <c r="S51" s="410">
        <f t="shared" si="10"/>
        <v>1</v>
      </c>
      <c r="T51" s="410">
        <f t="shared" si="10"/>
        <v>0.74816298547491966</v>
      </c>
      <c r="U51" s="410">
        <f t="shared" si="10"/>
        <v>0</v>
      </c>
      <c r="V51" s="410">
        <f t="shared" si="10"/>
        <v>0.75721346180519833</v>
      </c>
      <c r="W51" s="413"/>
      <c r="Z51" s="404" t="s">
        <v>735</v>
      </c>
    </row>
    <row r="52" spans="1:26" ht="12.75" customHeight="1">
      <c r="A52" s="405" t="s">
        <v>327</v>
      </c>
      <c r="B52" s="402" t="s">
        <v>329</v>
      </c>
      <c r="C52" s="418"/>
      <c r="D52" s="407"/>
      <c r="E52" s="412"/>
      <c r="F52" s="403"/>
      <c r="G52" s="403"/>
      <c r="H52" s="403"/>
      <c r="I52" s="403">
        <f t="shared" si="2"/>
        <v>0</v>
      </c>
      <c r="J52" s="403"/>
      <c r="K52" s="403"/>
      <c r="L52" s="403"/>
      <c r="M52" s="403">
        <f t="shared" si="3"/>
        <v>0</v>
      </c>
      <c r="N52" s="403">
        <f t="shared" si="4"/>
        <v>0</v>
      </c>
      <c r="O52" s="403">
        <f t="shared" si="4"/>
        <v>0</v>
      </c>
      <c r="P52" s="403">
        <f t="shared" si="4"/>
        <v>0</v>
      </c>
      <c r="Q52" s="403">
        <f t="shared" si="5"/>
        <v>0</v>
      </c>
      <c r="S52" s="410" t="str">
        <f t="shared" si="10"/>
        <v/>
      </c>
      <c r="T52" s="410" t="str">
        <f t="shared" si="10"/>
        <v/>
      </c>
      <c r="U52" s="410" t="str">
        <f t="shared" si="10"/>
        <v/>
      </c>
      <c r="V52" s="410" t="str">
        <f t="shared" si="10"/>
        <v/>
      </c>
      <c r="W52" s="413"/>
      <c r="Z52" s="404" t="s">
        <v>735</v>
      </c>
    </row>
    <row r="53" spans="1:26" s="612" customFormat="1" ht="12.75" customHeight="1">
      <c r="A53" s="405" t="s">
        <v>327</v>
      </c>
      <c r="B53" s="402" t="s">
        <v>333</v>
      </c>
      <c r="C53" s="426" t="s">
        <v>319</v>
      </c>
      <c r="D53" s="609" t="s">
        <v>334</v>
      </c>
      <c r="E53" s="610" t="s">
        <v>333</v>
      </c>
      <c r="F53" s="611"/>
      <c r="G53" s="611"/>
      <c r="H53" s="611"/>
      <c r="I53" s="611">
        <f t="shared" si="2"/>
        <v>0</v>
      </c>
      <c r="J53" s="611"/>
      <c r="K53" s="611"/>
      <c r="L53" s="611"/>
      <c r="M53" s="611">
        <f t="shared" si="3"/>
        <v>0</v>
      </c>
      <c r="N53" s="611">
        <f t="shared" si="4"/>
        <v>0</v>
      </c>
      <c r="O53" s="611">
        <f t="shared" si="4"/>
        <v>0</v>
      </c>
      <c r="P53" s="611">
        <f t="shared" si="4"/>
        <v>0</v>
      </c>
      <c r="Q53" s="611">
        <f t="shared" si="5"/>
        <v>0</v>
      </c>
      <c r="S53" s="410" t="str">
        <f t="shared" si="10"/>
        <v/>
      </c>
      <c r="T53" s="410" t="str">
        <f t="shared" si="10"/>
        <v/>
      </c>
      <c r="U53" s="410" t="str">
        <f t="shared" si="10"/>
        <v/>
      </c>
      <c r="V53" s="410" t="str">
        <f t="shared" si="10"/>
        <v/>
      </c>
      <c r="W53" s="413"/>
      <c r="Z53" s="404" t="s">
        <v>735</v>
      </c>
    </row>
    <row r="54" spans="1:26" ht="12.75" customHeight="1">
      <c r="A54" s="405" t="s">
        <v>327</v>
      </c>
      <c r="B54" s="402" t="s">
        <v>333</v>
      </c>
      <c r="C54" s="407"/>
      <c r="D54" s="407" t="s">
        <v>319</v>
      </c>
      <c r="E54" s="408" t="s">
        <v>320</v>
      </c>
      <c r="F54" s="403">
        <f>+'[3]ncr-SAOB'!C366</f>
        <v>7250000</v>
      </c>
      <c r="G54" s="403">
        <f>+'[3]ncr-SAOB'!D366</f>
        <v>8759000</v>
      </c>
      <c r="H54" s="403">
        <f>+'[3]ncr-SAOB'!E366</f>
        <v>0</v>
      </c>
      <c r="I54" s="403">
        <f t="shared" si="2"/>
        <v>16009000</v>
      </c>
      <c r="J54" s="403">
        <f>+'[3]ncr-SAOB'!G366</f>
        <v>7250000</v>
      </c>
      <c r="K54" s="403">
        <f>+'[3]ncr-SAOB'!H366</f>
        <v>8754819.25</v>
      </c>
      <c r="L54" s="403">
        <f>+'[3]ncr-SAOB'!I366</f>
        <v>0</v>
      </c>
      <c r="M54" s="403">
        <f t="shared" si="3"/>
        <v>16004819.25</v>
      </c>
      <c r="N54" s="403">
        <f t="shared" si="4"/>
        <v>0</v>
      </c>
      <c r="O54" s="403">
        <f t="shared" si="4"/>
        <v>4180.75</v>
      </c>
      <c r="P54" s="403">
        <f t="shared" si="4"/>
        <v>0</v>
      </c>
      <c r="Q54" s="403">
        <f t="shared" si="5"/>
        <v>4180.75</v>
      </c>
      <c r="R54" s="409">
        <f>Q54-'[3]ncr-SAOB'!I179</f>
        <v>0</v>
      </c>
      <c r="S54" s="410">
        <f t="shared" si="10"/>
        <v>1</v>
      </c>
      <c r="T54" s="410">
        <f t="shared" si="10"/>
        <v>0.99952269094645507</v>
      </c>
      <c r="U54" s="410" t="str">
        <f t="shared" si="10"/>
        <v/>
      </c>
      <c r="V54" s="410">
        <f t="shared" si="10"/>
        <v>0.99973885002186269</v>
      </c>
      <c r="W54" s="413"/>
      <c r="Z54" s="411" t="s">
        <v>736</v>
      </c>
    </row>
    <row r="55" spans="1:26" ht="12.75" customHeight="1">
      <c r="A55" s="405" t="s">
        <v>327</v>
      </c>
      <c r="B55" s="405" t="s">
        <v>333</v>
      </c>
      <c r="C55" s="407"/>
      <c r="D55" s="407" t="s">
        <v>319</v>
      </c>
      <c r="E55" s="408" t="s">
        <v>204</v>
      </c>
      <c r="F55" s="403">
        <f>+'[3]ncr-SAOB'!C368</f>
        <v>0</v>
      </c>
      <c r="G55" s="403">
        <f>+'[3]ncr-SAOB'!D368</f>
        <v>2326000</v>
      </c>
      <c r="H55" s="403">
        <f>+'[3]ncr-SAOB'!E368</f>
        <v>13920000</v>
      </c>
      <c r="I55" s="403">
        <f>SUM(F55:H55)</f>
        <v>16246000</v>
      </c>
      <c r="J55" s="403">
        <f>+'[3]ncr-SAOB'!G368</f>
        <v>0</v>
      </c>
      <c r="K55" s="403">
        <f>+'[3]ncr-SAOB'!H368</f>
        <v>927133.77</v>
      </c>
      <c r="L55" s="403">
        <f>+'[3]ncr-SAOB'!I368</f>
        <v>0</v>
      </c>
      <c r="M55" s="403">
        <f>SUM(J55:L55)</f>
        <v>927133.77</v>
      </c>
      <c r="N55" s="403">
        <f>+F55-J55</f>
        <v>0</v>
      </c>
      <c r="O55" s="403">
        <f>+G55-K55</f>
        <v>1398866.23</v>
      </c>
      <c r="P55" s="403">
        <f>+H55-L55</f>
        <v>13920000</v>
      </c>
      <c r="Q55" s="403">
        <f>SUM(N55:P55)</f>
        <v>15318866.23</v>
      </c>
      <c r="R55" s="409">
        <f>Q55-'[3]ncr-SAOB'!O179</f>
        <v>0</v>
      </c>
      <c r="S55" s="410" t="str">
        <f t="shared" si="10"/>
        <v/>
      </c>
      <c r="T55" s="410">
        <f t="shared" si="10"/>
        <v>0.3985957738607051</v>
      </c>
      <c r="U55" s="410">
        <f t="shared" si="10"/>
        <v>0</v>
      </c>
      <c r="V55" s="410">
        <f t="shared" si="10"/>
        <v>5.7068433460544132E-2</v>
      </c>
      <c r="W55" s="413"/>
      <c r="Z55" s="411" t="s">
        <v>736</v>
      </c>
    </row>
    <row r="56" spans="1:26" s="404" customFormat="1" ht="12.75" customHeight="1">
      <c r="A56" s="405"/>
      <c r="B56" s="402" t="s">
        <v>333</v>
      </c>
      <c r="C56" s="414"/>
      <c r="D56" s="414" t="s">
        <v>319</v>
      </c>
      <c r="E56" s="415" t="s">
        <v>737</v>
      </c>
      <c r="F56" s="416">
        <f>+F54+F55</f>
        <v>7250000</v>
      </c>
      <c r="G56" s="416">
        <f t="shared" ref="G56:Q56" si="19">+G54+G55</f>
        <v>11085000</v>
      </c>
      <c r="H56" s="416">
        <f t="shared" si="19"/>
        <v>13920000</v>
      </c>
      <c r="I56" s="416">
        <f t="shared" si="19"/>
        <v>32255000</v>
      </c>
      <c r="J56" s="416">
        <f t="shared" si="19"/>
        <v>7250000</v>
      </c>
      <c r="K56" s="416">
        <f t="shared" si="19"/>
        <v>9681953.0199999996</v>
      </c>
      <c r="L56" s="416">
        <f t="shared" si="19"/>
        <v>0</v>
      </c>
      <c r="M56" s="416">
        <f t="shared" si="19"/>
        <v>16931953.02</v>
      </c>
      <c r="N56" s="416">
        <f t="shared" si="19"/>
        <v>0</v>
      </c>
      <c r="O56" s="416">
        <f t="shared" si="19"/>
        <v>1403046.98</v>
      </c>
      <c r="P56" s="416">
        <f t="shared" si="19"/>
        <v>13920000</v>
      </c>
      <c r="Q56" s="416">
        <f t="shared" si="19"/>
        <v>15323046.98</v>
      </c>
      <c r="R56" s="417"/>
      <c r="S56" s="410">
        <f t="shared" si="10"/>
        <v>1</v>
      </c>
      <c r="T56" s="410">
        <f t="shared" si="10"/>
        <v>0.87342832837167339</v>
      </c>
      <c r="U56" s="410">
        <f t="shared" si="10"/>
        <v>0</v>
      </c>
      <c r="V56" s="410">
        <f t="shared" si="10"/>
        <v>0.52494041295923111</v>
      </c>
      <c r="W56" s="413"/>
      <c r="Z56" s="404" t="s">
        <v>735</v>
      </c>
    </row>
    <row r="57" spans="1:26" ht="12.75" hidden="1" customHeight="1">
      <c r="A57" s="405"/>
      <c r="B57" s="406"/>
      <c r="C57" s="418"/>
      <c r="D57" s="418"/>
      <c r="E57" s="419"/>
      <c r="F57" s="420"/>
      <c r="G57" s="420"/>
      <c r="H57" s="420"/>
      <c r="I57" s="420"/>
      <c r="J57" s="420"/>
      <c r="K57" s="420"/>
      <c r="L57" s="420"/>
      <c r="M57" s="420"/>
      <c r="N57" s="420"/>
      <c r="O57" s="420"/>
      <c r="P57" s="420"/>
      <c r="Q57" s="420"/>
      <c r="R57" s="409"/>
      <c r="S57" s="410" t="str">
        <f t="shared" si="10"/>
        <v/>
      </c>
      <c r="T57" s="410" t="str">
        <f t="shared" si="10"/>
        <v/>
      </c>
      <c r="U57" s="410" t="str">
        <f t="shared" si="10"/>
        <v/>
      </c>
      <c r="V57" s="410"/>
      <c r="W57" s="413"/>
    </row>
    <row r="58" spans="1:26" s="404" customFormat="1" ht="12.75" customHeight="1">
      <c r="A58" s="405" t="s">
        <v>327</v>
      </c>
      <c r="B58" s="402" t="s">
        <v>333</v>
      </c>
      <c r="C58" s="414"/>
      <c r="D58" s="414" t="s">
        <v>319</v>
      </c>
      <c r="E58" s="415" t="s">
        <v>324</v>
      </c>
      <c r="F58" s="416">
        <f>+F59</f>
        <v>716000</v>
      </c>
      <c r="G58" s="416">
        <f t="shared" ref="G58:Q58" si="20">+G59</f>
        <v>0</v>
      </c>
      <c r="H58" s="416">
        <f t="shared" si="20"/>
        <v>0</v>
      </c>
      <c r="I58" s="416">
        <f t="shared" si="20"/>
        <v>716000</v>
      </c>
      <c r="J58" s="416">
        <f t="shared" si="20"/>
        <v>716000</v>
      </c>
      <c r="K58" s="416">
        <f t="shared" si="20"/>
        <v>0</v>
      </c>
      <c r="L58" s="416">
        <f t="shared" si="20"/>
        <v>0</v>
      </c>
      <c r="M58" s="416">
        <f t="shared" si="20"/>
        <v>716000</v>
      </c>
      <c r="N58" s="416">
        <f t="shared" si="20"/>
        <v>0</v>
      </c>
      <c r="O58" s="416">
        <f t="shared" si="20"/>
        <v>0</v>
      </c>
      <c r="P58" s="416">
        <f t="shared" si="20"/>
        <v>0</v>
      </c>
      <c r="Q58" s="416">
        <f t="shared" si="20"/>
        <v>0</v>
      </c>
      <c r="R58" s="417"/>
      <c r="S58" s="410">
        <f t="shared" si="10"/>
        <v>1</v>
      </c>
      <c r="T58" s="410" t="str">
        <f t="shared" si="10"/>
        <v/>
      </c>
      <c r="U58" s="410" t="str">
        <f t="shared" si="10"/>
        <v/>
      </c>
      <c r="V58" s="410">
        <f t="shared" si="10"/>
        <v>1</v>
      </c>
      <c r="W58" s="413"/>
      <c r="Z58" s="404" t="s">
        <v>735</v>
      </c>
    </row>
    <row r="59" spans="1:26" ht="12.75" customHeight="1">
      <c r="A59" s="405" t="s">
        <v>327</v>
      </c>
      <c r="B59" s="402" t="s">
        <v>333</v>
      </c>
      <c r="C59" s="418"/>
      <c r="D59" s="418"/>
      <c r="E59" s="408" t="s">
        <v>528</v>
      </c>
      <c r="F59" s="403">
        <f>SUM('[3]ncr-SAOB'!U14)</f>
        <v>716000</v>
      </c>
      <c r="G59" s="403">
        <f>SUM('[3]ncr-SAOB'!U50)</f>
        <v>0</v>
      </c>
      <c r="H59" s="403">
        <f>SUM('[3]ncr-SAOB'!U142)</f>
        <v>0</v>
      </c>
      <c r="I59" s="403">
        <f t="shared" si="2"/>
        <v>716000</v>
      </c>
      <c r="J59" s="403">
        <f>SUM('[3]ncr-SAOB'!U15)</f>
        <v>716000</v>
      </c>
      <c r="K59" s="403">
        <f>SUM('[3]ncr-SAOB'!U51)</f>
        <v>0</v>
      </c>
      <c r="L59" s="403">
        <f>SUM('[3]ncr-SAOB'!U143)</f>
        <v>0</v>
      </c>
      <c r="M59" s="403">
        <f t="shared" si="3"/>
        <v>716000</v>
      </c>
      <c r="N59" s="403">
        <f t="shared" si="4"/>
        <v>0</v>
      </c>
      <c r="O59" s="403">
        <f t="shared" si="4"/>
        <v>0</v>
      </c>
      <c r="P59" s="403">
        <f t="shared" si="4"/>
        <v>0</v>
      </c>
      <c r="Q59" s="403">
        <f t="shared" si="5"/>
        <v>0</v>
      </c>
      <c r="R59" s="409">
        <f>+Q59-'[3]ncr-SAOB'!U179</f>
        <v>0</v>
      </c>
      <c r="S59" s="410">
        <f t="shared" si="10"/>
        <v>1</v>
      </c>
      <c r="T59" s="410" t="str">
        <f t="shared" si="10"/>
        <v/>
      </c>
      <c r="U59" s="410" t="str">
        <f t="shared" si="10"/>
        <v/>
      </c>
      <c r="V59" s="410">
        <f t="shared" si="10"/>
        <v>1</v>
      </c>
      <c r="W59" s="413"/>
      <c r="Z59" s="404" t="s">
        <v>735</v>
      </c>
    </row>
    <row r="60" spans="1:26" s="404" customFormat="1" ht="12.75" customHeight="1">
      <c r="A60" s="405" t="s">
        <v>327</v>
      </c>
      <c r="B60" s="402" t="s">
        <v>333</v>
      </c>
      <c r="C60" s="414"/>
      <c r="D60" s="414" t="s">
        <v>319</v>
      </c>
      <c r="E60" s="415" t="s">
        <v>325</v>
      </c>
      <c r="F60" s="416">
        <f>SUM(F61:F64)</f>
        <v>1300000</v>
      </c>
      <c r="G60" s="416">
        <f t="shared" ref="G60:Q60" si="21">SUM(G61:G64)</f>
        <v>250000</v>
      </c>
      <c r="H60" s="416">
        <f t="shared" si="21"/>
        <v>0</v>
      </c>
      <c r="I60" s="416">
        <f t="shared" si="21"/>
        <v>1550000</v>
      </c>
      <c r="J60" s="416">
        <f t="shared" si="21"/>
        <v>1300000</v>
      </c>
      <c r="K60" s="416">
        <f t="shared" si="21"/>
        <v>249922.75</v>
      </c>
      <c r="L60" s="416">
        <f t="shared" si="21"/>
        <v>0</v>
      </c>
      <c r="M60" s="416">
        <f t="shared" si="21"/>
        <v>1549922.75</v>
      </c>
      <c r="N60" s="416">
        <f t="shared" si="21"/>
        <v>0</v>
      </c>
      <c r="O60" s="416">
        <f t="shared" si="21"/>
        <v>77.25</v>
      </c>
      <c r="P60" s="416">
        <f t="shared" si="21"/>
        <v>0</v>
      </c>
      <c r="Q60" s="416">
        <f t="shared" si="21"/>
        <v>77.25</v>
      </c>
      <c r="R60" s="417"/>
      <c r="S60" s="410">
        <f t="shared" si="10"/>
        <v>1</v>
      </c>
      <c r="T60" s="410">
        <f t="shared" si="10"/>
        <v>0.999691</v>
      </c>
      <c r="U60" s="410" t="str">
        <f t="shared" si="10"/>
        <v/>
      </c>
      <c r="V60" s="410">
        <f t="shared" si="10"/>
        <v>0.99995016129032255</v>
      </c>
      <c r="W60" s="413"/>
      <c r="Z60" s="404" t="s">
        <v>735</v>
      </c>
    </row>
    <row r="61" spans="1:26" ht="12.75" customHeight="1">
      <c r="A61" s="405" t="s">
        <v>327</v>
      </c>
      <c r="B61" s="402" t="s">
        <v>333</v>
      </c>
      <c r="C61" s="418"/>
      <c r="D61" s="418"/>
      <c r="E61" s="421" t="s">
        <v>531</v>
      </c>
      <c r="F61" s="403">
        <f>SUM('[3]ncr-SAOB'!AA14)</f>
        <v>1300000</v>
      </c>
      <c r="G61" s="403">
        <f>SUM('[3]ncr-SAOB'!AA50)</f>
        <v>0</v>
      </c>
      <c r="H61" s="403">
        <f>SUM('[3]ncr-SAOB'!AA142)</f>
        <v>0</v>
      </c>
      <c r="I61" s="403">
        <f t="shared" si="2"/>
        <v>1300000</v>
      </c>
      <c r="J61" s="403">
        <f>SUM('[3]ncr-SAOB'!AA15)</f>
        <v>1300000</v>
      </c>
      <c r="K61" s="403">
        <f>SUM('[3]ncr-SAOB'!AA51)</f>
        <v>0</v>
      </c>
      <c r="L61" s="403">
        <f>SUM('[3]ncr-SAOB'!AA143)</f>
        <v>0</v>
      </c>
      <c r="M61" s="403">
        <f t="shared" si="3"/>
        <v>1300000</v>
      </c>
      <c r="N61" s="403">
        <f t="shared" si="4"/>
        <v>0</v>
      </c>
      <c r="O61" s="403">
        <f t="shared" si="4"/>
        <v>0</v>
      </c>
      <c r="P61" s="403">
        <f t="shared" si="4"/>
        <v>0</v>
      </c>
      <c r="Q61" s="403">
        <f t="shared" si="5"/>
        <v>0</v>
      </c>
      <c r="R61" s="409">
        <f>Q61-'[3]ncr-SAOB'!AA179</f>
        <v>0</v>
      </c>
      <c r="S61" s="410">
        <f t="shared" si="10"/>
        <v>1</v>
      </c>
      <c r="T61" s="410" t="str">
        <f t="shared" si="10"/>
        <v/>
      </c>
      <c r="U61" s="410" t="str">
        <f t="shared" si="10"/>
        <v/>
      </c>
      <c r="V61" s="410">
        <f t="shared" si="10"/>
        <v>1</v>
      </c>
      <c r="W61" s="413"/>
      <c r="Z61" s="404" t="s">
        <v>735</v>
      </c>
    </row>
    <row r="62" spans="1:26" ht="12.75" customHeight="1">
      <c r="A62" s="405" t="s">
        <v>327</v>
      </c>
      <c r="B62" s="402" t="s">
        <v>333</v>
      </c>
      <c r="C62" s="418"/>
      <c r="D62" s="418"/>
      <c r="E62" s="408" t="s">
        <v>532</v>
      </c>
      <c r="F62" s="403">
        <f>SUM('[3]ncr-SAOB'!AG14)</f>
        <v>0</v>
      </c>
      <c r="G62" s="403">
        <f>SUM('[3]ncr-SAOB'!AG50)</f>
        <v>0</v>
      </c>
      <c r="H62" s="403">
        <f>SUM('[3]ncr-SAOB'!AG142)</f>
        <v>0</v>
      </c>
      <c r="I62" s="403">
        <f t="shared" si="2"/>
        <v>0</v>
      </c>
      <c r="J62" s="403">
        <f>SUM('[3]ncr-SAOB'!AG15)</f>
        <v>0</v>
      </c>
      <c r="K62" s="403">
        <f>SUM('[3]ncr-SAOB'!AG51)</f>
        <v>0</v>
      </c>
      <c r="L62" s="403">
        <f>SUM('[3]ncr-SAOB'!AG143)</f>
        <v>0</v>
      </c>
      <c r="M62" s="403">
        <f t="shared" si="3"/>
        <v>0</v>
      </c>
      <c r="N62" s="403">
        <f t="shared" si="4"/>
        <v>0</v>
      </c>
      <c r="O62" s="403">
        <f t="shared" si="4"/>
        <v>0</v>
      </c>
      <c r="P62" s="403">
        <f t="shared" si="4"/>
        <v>0</v>
      </c>
      <c r="Q62" s="403">
        <f t="shared" si="5"/>
        <v>0</v>
      </c>
      <c r="R62" s="409">
        <f>Q62-'[3]ncr-SAOB'!AG179</f>
        <v>0</v>
      </c>
      <c r="S62" s="410" t="str">
        <f t="shared" si="10"/>
        <v/>
      </c>
      <c r="T62" s="410" t="str">
        <f t="shared" si="10"/>
        <v/>
      </c>
      <c r="U62" s="410" t="str">
        <f t="shared" si="10"/>
        <v/>
      </c>
      <c r="V62" s="410" t="str">
        <f t="shared" si="10"/>
        <v/>
      </c>
      <c r="W62" s="413"/>
      <c r="Z62" s="404" t="s">
        <v>735</v>
      </c>
    </row>
    <row r="63" spans="1:26" ht="12.75" customHeight="1">
      <c r="A63" s="405" t="s">
        <v>327</v>
      </c>
      <c r="B63" s="402" t="s">
        <v>333</v>
      </c>
      <c r="C63" s="418"/>
      <c r="D63" s="418"/>
      <c r="E63" s="421" t="s">
        <v>533</v>
      </c>
      <c r="F63" s="403">
        <f>SUM('[3]ncr-SAOB'!AM14)</f>
        <v>0</v>
      </c>
      <c r="G63" s="403">
        <f>SUM('[3]ncr-SAOB'!AM50)</f>
        <v>250000</v>
      </c>
      <c r="H63" s="403">
        <f>SUM('[3]ncr-SAOB'!AM142)</f>
        <v>0</v>
      </c>
      <c r="I63" s="403">
        <f t="shared" si="2"/>
        <v>250000</v>
      </c>
      <c r="J63" s="403">
        <f>SUM('[3]ncr-SAOB'!AM15)</f>
        <v>0</v>
      </c>
      <c r="K63" s="403">
        <f>SUM('[3]ncr-SAOB'!AM51)</f>
        <v>249922.75</v>
      </c>
      <c r="L63" s="403">
        <f>SUM('[3]ncr-SAOB'!AM143)</f>
        <v>0</v>
      </c>
      <c r="M63" s="403">
        <f t="shared" si="3"/>
        <v>249922.75</v>
      </c>
      <c r="N63" s="403">
        <f t="shared" si="4"/>
        <v>0</v>
      </c>
      <c r="O63" s="403">
        <f t="shared" si="4"/>
        <v>77.25</v>
      </c>
      <c r="P63" s="403">
        <f t="shared" si="4"/>
        <v>0</v>
      </c>
      <c r="Q63" s="403">
        <f t="shared" si="5"/>
        <v>77.25</v>
      </c>
      <c r="R63" s="409">
        <f>Q63-'[3]ncr-SAOB'!AM179</f>
        <v>0</v>
      </c>
      <c r="S63" s="410" t="str">
        <f t="shared" si="10"/>
        <v/>
      </c>
      <c r="T63" s="410">
        <f t="shared" si="10"/>
        <v>0.999691</v>
      </c>
      <c r="U63" s="410" t="str">
        <f t="shared" si="10"/>
        <v/>
      </c>
      <c r="V63" s="410">
        <f t="shared" si="10"/>
        <v>0.999691</v>
      </c>
      <c r="W63" s="413"/>
      <c r="Z63" s="404" t="s">
        <v>735</v>
      </c>
    </row>
    <row r="64" spans="1:26" ht="12.75" hidden="1" customHeight="1">
      <c r="A64" s="405" t="s">
        <v>327</v>
      </c>
      <c r="B64" s="402" t="s">
        <v>333</v>
      </c>
      <c r="C64" s="418"/>
      <c r="D64" s="418"/>
      <c r="E64" s="421" t="s">
        <v>738</v>
      </c>
      <c r="F64" s="403">
        <f>SUM('[3]ncr-SAOB'!AS14)</f>
        <v>0</v>
      </c>
      <c r="G64" s="403">
        <f>SUM('[3]ncr-SAOB'!AS50)</f>
        <v>0</v>
      </c>
      <c r="H64" s="403">
        <f>SUM('[3]ncr-SAOB'!AS142)</f>
        <v>0</v>
      </c>
      <c r="I64" s="403">
        <f t="shared" si="2"/>
        <v>0</v>
      </c>
      <c r="J64" s="403">
        <f>SUM('[3]ncr-SAOB'!AS15)</f>
        <v>0</v>
      </c>
      <c r="K64" s="403">
        <f>SUM('[3]ncr-SAOB'!AS51)</f>
        <v>0</v>
      </c>
      <c r="L64" s="403">
        <f>SUM('[3]ncr-SAOB'!AS143)</f>
        <v>0</v>
      </c>
      <c r="M64" s="403">
        <f t="shared" si="3"/>
        <v>0</v>
      </c>
      <c r="N64" s="403">
        <f t="shared" si="4"/>
        <v>0</v>
      </c>
      <c r="O64" s="403">
        <f t="shared" si="4"/>
        <v>0</v>
      </c>
      <c r="P64" s="403">
        <f t="shared" si="4"/>
        <v>0</v>
      </c>
      <c r="Q64" s="403">
        <f t="shared" si="5"/>
        <v>0</v>
      </c>
      <c r="R64" s="409">
        <f>Q64-'[3]ncr-SAOB'!AS179</f>
        <v>0</v>
      </c>
      <c r="S64" s="410" t="str">
        <f t="shared" si="10"/>
        <v/>
      </c>
      <c r="T64" s="410" t="str">
        <f t="shared" si="10"/>
        <v/>
      </c>
      <c r="U64" s="410" t="str">
        <f t="shared" si="10"/>
        <v/>
      </c>
      <c r="V64" s="422" t="str">
        <f t="shared" si="10"/>
        <v/>
      </c>
      <c r="W64" s="413"/>
    </row>
    <row r="65" spans="1:26" s="617" customFormat="1" ht="12.75" customHeight="1">
      <c r="A65" s="405" t="s">
        <v>327</v>
      </c>
      <c r="B65" s="402" t="s">
        <v>329</v>
      </c>
      <c r="C65" s="613"/>
      <c r="D65" s="613"/>
      <c r="E65" s="614" t="s">
        <v>5</v>
      </c>
      <c r="F65" s="615">
        <f>+F56+F58+F60</f>
        <v>9266000</v>
      </c>
      <c r="G65" s="615">
        <f t="shared" ref="G65:Q65" si="22">+G56+G58+G60</f>
        <v>11335000</v>
      </c>
      <c r="H65" s="615">
        <f t="shared" si="22"/>
        <v>13920000</v>
      </c>
      <c r="I65" s="615">
        <f t="shared" si="22"/>
        <v>34521000</v>
      </c>
      <c r="J65" s="615">
        <f t="shared" si="22"/>
        <v>9266000</v>
      </c>
      <c r="K65" s="615">
        <f t="shared" si="22"/>
        <v>9931875.7699999996</v>
      </c>
      <c r="L65" s="615">
        <f t="shared" si="22"/>
        <v>0</v>
      </c>
      <c r="M65" s="615">
        <f t="shared" si="22"/>
        <v>19197875.77</v>
      </c>
      <c r="N65" s="615">
        <f t="shared" si="22"/>
        <v>0</v>
      </c>
      <c r="O65" s="615">
        <f t="shared" si="22"/>
        <v>1403124.23</v>
      </c>
      <c r="P65" s="615">
        <f t="shared" si="22"/>
        <v>13920000</v>
      </c>
      <c r="Q65" s="615">
        <f t="shared" si="22"/>
        <v>15323124.23</v>
      </c>
      <c r="R65" s="616">
        <f>+Q65-'[3]ncr-SAOB'!BH179</f>
        <v>0</v>
      </c>
      <c r="S65" s="410">
        <f t="shared" si="10"/>
        <v>1</v>
      </c>
      <c r="T65" s="410">
        <f t="shared" si="10"/>
        <v>0.87621312483458313</v>
      </c>
      <c r="U65" s="410">
        <f t="shared" si="10"/>
        <v>0</v>
      </c>
      <c r="V65" s="410">
        <f t="shared" si="10"/>
        <v>0.55612165841082239</v>
      </c>
      <c r="W65" s="413"/>
      <c r="Z65" s="404" t="s">
        <v>735</v>
      </c>
    </row>
    <row r="66" spans="1:26" ht="12.75" customHeight="1">
      <c r="A66" s="405" t="s">
        <v>327</v>
      </c>
      <c r="B66" s="402" t="s">
        <v>329</v>
      </c>
      <c r="C66" s="418"/>
      <c r="D66" s="407"/>
      <c r="E66" s="412"/>
      <c r="F66" s="403"/>
      <c r="G66" s="403"/>
      <c r="H66" s="403"/>
      <c r="I66" s="403">
        <f t="shared" si="2"/>
        <v>0</v>
      </c>
      <c r="J66" s="403"/>
      <c r="K66" s="403"/>
      <c r="L66" s="403"/>
      <c r="M66" s="403">
        <f t="shared" si="3"/>
        <v>0</v>
      </c>
      <c r="N66" s="403">
        <f t="shared" si="4"/>
        <v>0</v>
      </c>
      <c r="O66" s="403">
        <f t="shared" si="4"/>
        <v>0</v>
      </c>
      <c r="P66" s="403">
        <f t="shared" si="4"/>
        <v>0</v>
      </c>
      <c r="Q66" s="403">
        <f t="shared" si="5"/>
        <v>0</v>
      </c>
      <c r="S66" s="410" t="str">
        <f t="shared" si="10"/>
        <v/>
      </c>
      <c r="T66" s="410" t="str">
        <f t="shared" si="10"/>
        <v/>
      </c>
      <c r="U66" s="410" t="str">
        <f t="shared" si="10"/>
        <v/>
      </c>
      <c r="V66" s="410" t="str">
        <f t="shared" si="10"/>
        <v/>
      </c>
      <c r="W66" s="413"/>
      <c r="Z66" s="404" t="s">
        <v>735</v>
      </c>
    </row>
    <row r="67" spans="1:26" s="612" customFormat="1" ht="12.75" customHeight="1">
      <c r="A67" s="405" t="s">
        <v>327</v>
      </c>
      <c r="B67" s="402" t="s">
        <v>335</v>
      </c>
      <c r="C67" s="426" t="s">
        <v>319</v>
      </c>
      <c r="D67" s="609" t="s">
        <v>336</v>
      </c>
      <c r="E67" s="610" t="s">
        <v>335</v>
      </c>
      <c r="F67" s="611"/>
      <c r="G67" s="611"/>
      <c r="H67" s="611"/>
      <c r="I67" s="611">
        <f t="shared" si="2"/>
        <v>0</v>
      </c>
      <c r="J67" s="611"/>
      <c r="K67" s="611"/>
      <c r="L67" s="611"/>
      <c r="M67" s="611">
        <f t="shared" si="3"/>
        <v>0</v>
      </c>
      <c r="N67" s="611">
        <f t="shared" si="4"/>
        <v>0</v>
      </c>
      <c r="O67" s="611">
        <f t="shared" si="4"/>
        <v>0</v>
      </c>
      <c r="P67" s="611">
        <f t="shared" si="4"/>
        <v>0</v>
      </c>
      <c r="Q67" s="611">
        <f t="shared" si="5"/>
        <v>0</v>
      </c>
      <c r="S67" s="410" t="str">
        <f t="shared" si="10"/>
        <v/>
      </c>
      <c r="T67" s="410" t="str">
        <f t="shared" si="10"/>
        <v/>
      </c>
      <c r="U67" s="410" t="str">
        <f t="shared" si="10"/>
        <v/>
      </c>
      <c r="V67" s="410" t="str">
        <f t="shared" si="10"/>
        <v/>
      </c>
      <c r="W67" s="413"/>
      <c r="Z67" s="404" t="s">
        <v>735</v>
      </c>
    </row>
    <row r="68" spans="1:26" ht="12.75" customHeight="1">
      <c r="A68" s="405" t="s">
        <v>327</v>
      </c>
      <c r="B68" s="402" t="s">
        <v>335</v>
      </c>
      <c r="C68" s="407"/>
      <c r="D68" s="407" t="s">
        <v>319</v>
      </c>
      <c r="E68" s="408" t="s">
        <v>320</v>
      </c>
      <c r="F68" s="403">
        <f>+'[3]ncr-SAOB'!C372</f>
        <v>82391681.579999998</v>
      </c>
      <c r="G68" s="403">
        <f>+'[3]ncr-SAOB'!D372</f>
        <v>36922000</v>
      </c>
      <c r="H68" s="403">
        <f>+'[3]ncr-SAOB'!E372</f>
        <v>0</v>
      </c>
      <c r="I68" s="403">
        <f t="shared" si="2"/>
        <v>119313681.58</v>
      </c>
      <c r="J68" s="403">
        <f>+'[3]ncr-SAOB'!G372</f>
        <v>82391680.670000002</v>
      </c>
      <c r="K68" s="403">
        <f>+'[3]ncr-SAOB'!H372</f>
        <v>36921999.030000001</v>
      </c>
      <c r="L68" s="403">
        <f>+'[3]ncr-SAOB'!I372</f>
        <v>0</v>
      </c>
      <c r="M68" s="403">
        <f t="shared" si="3"/>
        <v>119313679.7</v>
      </c>
      <c r="N68" s="403">
        <f t="shared" si="4"/>
        <v>0.90999999642372131</v>
      </c>
      <c r="O68" s="403">
        <f t="shared" si="4"/>
        <v>0.9699999988079071</v>
      </c>
      <c r="P68" s="403">
        <f t="shared" si="4"/>
        <v>0</v>
      </c>
      <c r="Q68" s="403">
        <f t="shared" si="5"/>
        <v>1.8799999952316284</v>
      </c>
      <c r="R68" s="409">
        <f>Q68-'[3]ncr-SAOB'!J179</f>
        <v>0</v>
      </c>
      <c r="S68" s="410">
        <f t="shared" si="10"/>
        <v>0.99999998895519571</v>
      </c>
      <c r="T68" s="410">
        <f t="shared" si="10"/>
        <v>0.99999997372840044</v>
      </c>
      <c r="U68" s="410" t="str">
        <f t="shared" si="10"/>
        <v/>
      </c>
      <c r="V68" s="410">
        <f t="shared" si="10"/>
        <v>0.99999998424321523</v>
      </c>
      <c r="W68" s="413"/>
      <c r="Z68" s="411" t="s">
        <v>736</v>
      </c>
    </row>
    <row r="69" spans="1:26" ht="12.75" customHeight="1">
      <c r="A69" s="405" t="s">
        <v>327</v>
      </c>
      <c r="B69" s="405" t="s">
        <v>335</v>
      </c>
      <c r="C69" s="407"/>
      <c r="D69" s="407" t="s">
        <v>319</v>
      </c>
      <c r="E69" s="408" t="s">
        <v>204</v>
      </c>
      <c r="F69" s="403">
        <f>+'[3]ncr-SAOB'!C374</f>
        <v>0</v>
      </c>
      <c r="G69" s="403">
        <f>+'[3]ncr-SAOB'!D374</f>
        <v>6831000</v>
      </c>
      <c r="H69" s="403">
        <f>+'[3]ncr-SAOB'!E374</f>
        <v>125000000</v>
      </c>
      <c r="I69" s="403">
        <f>SUM(F69:H69)</f>
        <v>131831000</v>
      </c>
      <c r="J69" s="403">
        <f>+'[3]ncr-SAOB'!G374</f>
        <v>0</v>
      </c>
      <c r="K69" s="403">
        <f>+'[3]ncr-SAOB'!H374</f>
        <v>5767298.0700000003</v>
      </c>
      <c r="L69" s="403">
        <f>+'[3]ncr-SAOB'!I374</f>
        <v>0</v>
      </c>
      <c r="M69" s="403">
        <f>SUM(J69:L69)</f>
        <v>5767298.0700000003</v>
      </c>
      <c r="N69" s="403">
        <f>+F69-J69</f>
        <v>0</v>
      </c>
      <c r="O69" s="403">
        <f>+G69-K69</f>
        <v>1063701.9299999997</v>
      </c>
      <c r="P69" s="403">
        <f>+H69-L69</f>
        <v>125000000</v>
      </c>
      <c r="Q69" s="403">
        <f>SUM(N69:P69)</f>
        <v>126063701.93000001</v>
      </c>
      <c r="S69" s="410" t="str">
        <f t="shared" si="10"/>
        <v/>
      </c>
      <c r="T69" s="410">
        <f t="shared" si="10"/>
        <v>0.84428313131313137</v>
      </c>
      <c r="U69" s="410">
        <f t="shared" si="10"/>
        <v>0</v>
      </c>
      <c r="V69" s="410">
        <f t="shared" si="10"/>
        <v>4.3747662310078816E-2</v>
      </c>
      <c r="W69" s="413"/>
      <c r="Z69" s="411" t="s">
        <v>736</v>
      </c>
    </row>
    <row r="70" spans="1:26" s="404" customFormat="1" ht="12.75" customHeight="1">
      <c r="A70" s="405"/>
      <c r="B70" s="402" t="s">
        <v>335</v>
      </c>
      <c r="C70" s="414"/>
      <c r="D70" s="414" t="s">
        <v>319</v>
      </c>
      <c r="E70" s="415" t="s">
        <v>737</v>
      </c>
      <c r="F70" s="416">
        <f>+F68+F69</f>
        <v>82391681.579999998</v>
      </c>
      <c r="G70" s="416">
        <f t="shared" ref="G70:Q70" si="23">+G68+G69</f>
        <v>43753000</v>
      </c>
      <c r="H70" s="416">
        <f t="shared" si="23"/>
        <v>125000000</v>
      </c>
      <c r="I70" s="416">
        <f t="shared" si="23"/>
        <v>251144681.57999998</v>
      </c>
      <c r="J70" s="416">
        <f t="shared" si="23"/>
        <v>82391680.670000002</v>
      </c>
      <c r="K70" s="416">
        <f t="shared" si="23"/>
        <v>42689297.100000001</v>
      </c>
      <c r="L70" s="416">
        <f t="shared" si="23"/>
        <v>0</v>
      </c>
      <c r="M70" s="416">
        <f t="shared" si="23"/>
        <v>125080977.77000001</v>
      </c>
      <c r="N70" s="416">
        <f t="shared" si="23"/>
        <v>0.90999999642372131</v>
      </c>
      <c r="O70" s="416">
        <f t="shared" si="23"/>
        <v>1063702.8999999985</v>
      </c>
      <c r="P70" s="416">
        <f t="shared" si="23"/>
        <v>125000000</v>
      </c>
      <c r="Q70" s="416">
        <f t="shared" si="23"/>
        <v>126063703.81</v>
      </c>
      <c r="R70" s="417"/>
      <c r="S70" s="410">
        <f t="shared" si="10"/>
        <v>0.99999998895519571</v>
      </c>
      <c r="T70" s="410">
        <f t="shared" si="10"/>
        <v>0.97568845793431314</v>
      </c>
      <c r="U70" s="410">
        <f t="shared" si="10"/>
        <v>0</v>
      </c>
      <c r="V70" s="410">
        <f t="shared" si="10"/>
        <v>0.49804350616979537</v>
      </c>
      <c r="W70" s="413"/>
      <c r="Z70" s="404" t="s">
        <v>735</v>
      </c>
    </row>
    <row r="71" spans="1:26" ht="12.75" hidden="1" customHeight="1">
      <c r="A71" s="405"/>
      <c r="B71" s="406"/>
      <c r="C71" s="418"/>
      <c r="D71" s="418"/>
      <c r="E71" s="419"/>
      <c r="F71" s="420"/>
      <c r="G71" s="420"/>
      <c r="H71" s="420"/>
      <c r="I71" s="420"/>
      <c r="J71" s="420"/>
      <c r="K71" s="420"/>
      <c r="L71" s="420"/>
      <c r="M71" s="420"/>
      <c r="N71" s="420"/>
      <c r="O71" s="420"/>
      <c r="P71" s="420"/>
      <c r="Q71" s="420"/>
      <c r="R71" s="409"/>
      <c r="S71" s="410" t="str">
        <f t="shared" si="10"/>
        <v/>
      </c>
      <c r="T71" s="410" t="str">
        <f t="shared" si="10"/>
        <v/>
      </c>
      <c r="U71" s="410" t="str">
        <f t="shared" si="10"/>
        <v/>
      </c>
      <c r="V71" s="410"/>
      <c r="W71" s="413"/>
    </row>
    <row r="72" spans="1:26" s="404" customFormat="1" ht="12.75" customHeight="1">
      <c r="A72" s="405" t="s">
        <v>327</v>
      </c>
      <c r="B72" s="405" t="s">
        <v>335</v>
      </c>
      <c r="C72" s="414"/>
      <c r="D72" s="414" t="s">
        <v>319</v>
      </c>
      <c r="E72" s="415" t="s">
        <v>324</v>
      </c>
      <c r="F72" s="416">
        <f>+F73</f>
        <v>7375504.4199999999</v>
      </c>
      <c r="G72" s="416">
        <f t="shared" ref="G72:Q72" si="24">+G73</f>
        <v>0</v>
      </c>
      <c r="H72" s="416">
        <f t="shared" si="24"/>
        <v>0</v>
      </c>
      <c r="I72" s="416">
        <f t="shared" si="24"/>
        <v>7375504.4199999999</v>
      </c>
      <c r="J72" s="416">
        <f t="shared" si="24"/>
        <v>7375504.4199999999</v>
      </c>
      <c r="K72" s="416">
        <f t="shared" si="24"/>
        <v>0</v>
      </c>
      <c r="L72" s="416">
        <f t="shared" si="24"/>
        <v>0</v>
      </c>
      <c r="M72" s="416">
        <f t="shared" si="24"/>
        <v>7375504.4199999999</v>
      </c>
      <c r="N72" s="416">
        <f t="shared" si="24"/>
        <v>0</v>
      </c>
      <c r="O72" s="416">
        <f t="shared" si="24"/>
        <v>0</v>
      </c>
      <c r="P72" s="416">
        <f t="shared" si="24"/>
        <v>0</v>
      </c>
      <c r="Q72" s="416">
        <f t="shared" si="24"/>
        <v>0</v>
      </c>
      <c r="R72" s="417"/>
      <c r="S72" s="410">
        <f t="shared" si="10"/>
        <v>1</v>
      </c>
      <c r="T72" s="410" t="str">
        <f t="shared" si="10"/>
        <v/>
      </c>
      <c r="U72" s="410" t="str">
        <f t="shared" si="10"/>
        <v/>
      </c>
      <c r="V72" s="410">
        <f t="shared" si="10"/>
        <v>1</v>
      </c>
      <c r="W72" s="413"/>
      <c r="Z72" s="404" t="s">
        <v>735</v>
      </c>
    </row>
    <row r="73" spans="1:26" ht="12.75" customHeight="1">
      <c r="A73" s="405" t="s">
        <v>327</v>
      </c>
      <c r="B73" s="405" t="s">
        <v>335</v>
      </c>
      <c r="C73" s="418"/>
      <c r="D73" s="418"/>
      <c r="E73" s="408" t="s">
        <v>528</v>
      </c>
      <c r="F73" s="403">
        <f>SUM('[3]ncr-SAOB'!V14)</f>
        <v>7375504.4199999999</v>
      </c>
      <c r="G73" s="403">
        <f>SUM('[3]ncr-SAOB'!V50)</f>
        <v>0</v>
      </c>
      <c r="H73" s="403">
        <f>SUM('[3]ncr-SAOB'!V142)</f>
        <v>0</v>
      </c>
      <c r="I73" s="403">
        <f t="shared" si="2"/>
        <v>7375504.4199999999</v>
      </c>
      <c r="J73" s="403">
        <f>SUM('[3]ncr-SAOB'!V15)</f>
        <v>7375504.4199999999</v>
      </c>
      <c r="K73" s="403">
        <f>SUM('[3]ncr-SAOB'!V51)</f>
        <v>0</v>
      </c>
      <c r="L73" s="403">
        <f>SUM('[3]ncr-SAOB'!V143)</f>
        <v>0</v>
      </c>
      <c r="M73" s="403">
        <f t="shared" si="3"/>
        <v>7375504.4199999999</v>
      </c>
      <c r="N73" s="403">
        <f t="shared" si="4"/>
        <v>0</v>
      </c>
      <c r="O73" s="403">
        <f t="shared" si="4"/>
        <v>0</v>
      </c>
      <c r="P73" s="403">
        <f t="shared" si="4"/>
        <v>0</v>
      </c>
      <c r="Q73" s="403">
        <f t="shared" si="5"/>
        <v>0</v>
      </c>
      <c r="R73" s="409">
        <f>Q73-'[3]ncr-SAOB'!V179</f>
        <v>0</v>
      </c>
      <c r="S73" s="410">
        <f t="shared" si="10"/>
        <v>1</v>
      </c>
      <c r="T73" s="410" t="str">
        <f t="shared" si="10"/>
        <v/>
      </c>
      <c r="U73" s="410" t="str">
        <f t="shared" si="10"/>
        <v/>
      </c>
      <c r="V73" s="410">
        <f t="shared" si="10"/>
        <v>1</v>
      </c>
      <c r="W73" s="413"/>
      <c r="Z73" s="404" t="s">
        <v>735</v>
      </c>
    </row>
    <row r="74" spans="1:26" s="404" customFormat="1" ht="12.75" customHeight="1">
      <c r="A74" s="405" t="s">
        <v>327</v>
      </c>
      <c r="B74" s="405" t="s">
        <v>335</v>
      </c>
      <c r="C74" s="414"/>
      <c r="D74" s="414" t="s">
        <v>319</v>
      </c>
      <c r="E74" s="415" t="s">
        <v>325</v>
      </c>
      <c r="F74" s="416">
        <f>SUM(F75:F78)</f>
        <v>14458309</v>
      </c>
      <c r="G74" s="416">
        <f t="shared" ref="G74:Q74" si="25">SUM(G75:G78)</f>
        <v>1200000</v>
      </c>
      <c r="H74" s="416">
        <f t="shared" si="25"/>
        <v>0</v>
      </c>
      <c r="I74" s="416">
        <f t="shared" si="25"/>
        <v>15658309</v>
      </c>
      <c r="J74" s="416">
        <f t="shared" si="25"/>
        <v>14458307.51</v>
      </c>
      <c r="K74" s="416">
        <f t="shared" si="25"/>
        <v>355538.89</v>
      </c>
      <c r="L74" s="416">
        <f t="shared" si="25"/>
        <v>0</v>
      </c>
      <c r="M74" s="416">
        <f t="shared" si="25"/>
        <v>14813846.4</v>
      </c>
      <c r="N74" s="416">
        <f t="shared" si="25"/>
        <v>1.4899999999906868</v>
      </c>
      <c r="O74" s="416">
        <f t="shared" si="25"/>
        <v>844461.11</v>
      </c>
      <c r="P74" s="416">
        <f t="shared" si="25"/>
        <v>0</v>
      </c>
      <c r="Q74" s="416">
        <f t="shared" si="25"/>
        <v>844462.6</v>
      </c>
      <c r="R74" s="417"/>
      <c r="S74" s="410">
        <f t="shared" si="10"/>
        <v>0.99999989694507152</v>
      </c>
      <c r="T74" s="410">
        <f t="shared" si="10"/>
        <v>0.29628240833333336</v>
      </c>
      <c r="U74" s="410" t="str">
        <f t="shared" si="10"/>
        <v/>
      </c>
      <c r="V74" s="410">
        <f t="shared" si="10"/>
        <v>0.94606936164051947</v>
      </c>
      <c r="W74" s="413"/>
      <c r="Z74" s="404" t="s">
        <v>735</v>
      </c>
    </row>
    <row r="75" spans="1:26" ht="12.75" customHeight="1">
      <c r="A75" s="405" t="s">
        <v>327</v>
      </c>
      <c r="B75" s="405" t="s">
        <v>335</v>
      </c>
      <c r="C75" s="418"/>
      <c r="D75" s="418"/>
      <c r="E75" s="421" t="s">
        <v>531</v>
      </c>
      <c r="F75" s="403">
        <f>SUM('[3]ncr-SAOB'!AB14)</f>
        <v>13163000</v>
      </c>
      <c r="G75" s="403">
        <f>SUM('[3]ncr-SAOB'!AB50)</f>
        <v>0</v>
      </c>
      <c r="H75" s="403">
        <f>SUM('[3]ncr-SAOB'!AB142)</f>
        <v>0</v>
      </c>
      <c r="I75" s="403">
        <f t="shared" si="2"/>
        <v>13163000</v>
      </c>
      <c r="J75" s="403">
        <f>SUM('[3]ncr-SAOB'!AB15)</f>
        <v>13163000</v>
      </c>
      <c r="K75" s="403">
        <f>SUM('[3]ncr-SAOB'!AB51)</f>
        <v>0</v>
      </c>
      <c r="L75" s="403">
        <f>SUM('[3]ncr-SAOB'!AB143)</f>
        <v>0</v>
      </c>
      <c r="M75" s="403">
        <f t="shared" si="3"/>
        <v>13163000</v>
      </c>
      <c r="N75" s="403">
        <f t="shared" si="4"/>
        <v>0</v>
      </c>
      <c r="O75" s="403">
        <f t="shared" si="4"/>
        <v>0</v>
      </c>
      <c r="P75" s="403">
        <f t="shared" si="4"/>
        <v>0</v>
      </c>
      <c r="Q75" s="403">
        <f t="shared" si="5"/>
        <v>0</v>
      </c>
      <c r="R75" s="409">
        <f>Q75-'[3]ncr-SAOB'!AB179</f>
        <v>0</v>
      </c>
      <c r="S75" s="410">
        <f t="shared" si="10"/>
        <v>1</v>
      </c>
      <c r="T75" s="410" t="str">
        <f t="shared" si="10"/>
        <v/>
      </c>
      <c r="U75" s="410" t="str">
        <f t="shared" si="10"/>
        <v/>
      </c>
      <c r="V75" s="410">
        <f t="shared" si="10"/>
        <v>1</v>
      </c>
      <c r="W75" s="413"/>
      <c r="Z75" s="404" t="s">
        <v>735</v>
      </c>
    </row>
    <row r="76" spans="1:26" ht="12.75" customHeight="1">
      <c r="A76" s="405" t="s">
        <v>327</v>
      </c>
      <c r="B76" s="405" t="s">
        <v>335</v>
      </c>
      <c r="C76" s="418"/>
      <c r="D76" s="418"/>
      <c r="E76" s="408" t="s">
        <v>532</v>
      </c>
      <c r="F76" s="403">
        <f>SUM('[3]ncr-SAOB'!AH14)</f>
        <v>1295309</v>
      </c>
      <c r="G76" s="403">
        <f>SUM('[3]ncr-SAOB'!AH50)</f>
        <v>0</v>
      </c>
      <c r="H76" s="403">
        <f>SUM('[3]ncr-SAOB'!AH142)</f>
        <v>0</v>
      </c>
      <c r="I76" s="403">
        <f t="shared" si="2"/>
        <v>1295309</v>
      </c>
      <c r="J76" s="403">
        <f>SUM('[3]ncr-SAOB'!AH15)</f>
        <v>1295307.51</v>
      </c>
      <c r="K76" s="403">
        <f>SUM('[3]ncr-SAOB'!AH51)</f>
        <v>0</v>
      </c>
      <c r="L76" s="403">
        <f>SUM('[3]ncr-SAOB'!AH143)</f>
        <v>0</v>
      </c>
      <c r="M76" s="403">
        <f t="shared" si="3"/>
        <v>1295307.51</v>
      </c>
      <c r="N76" s="403">
        <f t="shared" si="4"/>
        <v>1.4899999999906868</v>
      </c>
      <c r="O76" s="403">
        <f t="shared" si="4"/>
        <v>0</v>
      </c>
      <c r="P76" s="403">
        <f t="shared" si="4"/>
        <v>0</v>
      </c>
      <c r="Q76" s="403">
        <f t="shared" si="5"/>
        <v>1.4899999999906868</v>
      </c>
      <c r="R76" s="409">
        <f>Q76-'[3]ncr-SAOB'!AH179</f>
        <v>0</v>
      </c>
      <c r="S76" s="410">
        <f t="shared" si="10"/>
        <v>0.99999884969532371</v>
      </c>
      <c r="T76" s="410" t="str">
        <f t="shared" si="10"/>
        <v/>
      </c>
      <c r="U76" s="410" t="str">
        <f t="shared" si="10"/>
        <v/>
      </c>
      <c r="V76" s="410">
        <f t="shared" si="10"/>
        <v>0.99999884969532371</v>
      </c>
      <c r="W76" s="413"/>
      <c r="Z76" s="404" t="s">
        <v>735</v>
      </c>
    </row>
    <row r="77" spans="1:26" ht="12.75" customHeight="1">
      <c r="A77" s="405" t="s">
        <v>327</v>
      </c>
      <c r="B77" s="405" t="s">
        <v>335</v>
      </c>
      <c r="C77" s="418"/>
      <c r="D77" s="418"/>
      <c r="E77" s="421" t="s">
        <v>533</v>
      </c>
      <c r="F77" s="403">
        <f>SUM('[3]ncr-SAOB'!AN14)</f>
        <v>0</v>
      </c>
      <c r="G77" s="403">
        <f>SUM('[3]ncr-SAOB'!AN50)</f>
        <v>1200000</v>
      </c>
      <c r="H77" s="403">
        <f>SUM('[3]ncr-SAOB'!AN142)</f>
        <v>0</v>
      </c>
      <c r="I77" s="403">
        <f t="shared" si="2"/>
        <v>1200000</v>
      </c>
      <c r="J77" s="403">
        <f>SUM('[3]ncr-SAOB'!AN15)</f>
        <v>0</v>
      </c>
      <c r="K77" s="403">
        <f>SUM('[3]ncr-SAOB'!AN51)</f>
        <v>355538.89</v>
      </c>
      <c r="L77" s="403">
        <f>SUM('[3]ncr-SAOB'!AN143)</f>
        <v>0</v>
      </c>
      <c r="M77" s="403">
        <f t="shared" si="3"/>
        <v>355538.89</v>
      </c>
      <c r="N77" s="403">
        <f t="shared" si="4"/>
        <v>0</v>
      </c>
      <c r="O77" s="403">
        <f t="shared" si="4"/>
        <v>844461.11</v>
      </c>
      <c r="P77" s="403">
        <f t="shared" si="4"/>
        <v>0</v>
      </c>
      <c r="Q77" s="403">
        <f t="shared" si="5"/>
        <v>844461.11</v>
      </c>
      <c r="R77" s="409">
        <f>Q77-'[3]ncr-SAOB'!AN179</f>
        <v>0</v>
      </c>
      <c r="S77" s="410" t="str">
        <f t="shared" si="10"/>
        <v/>
      </c>
      <c r="T77" s="410">
        <f t="shared" si="10"/>
        <v>0.29628240833333336</v>
      </c>
      <c r="U77" s="410" t="str">
        <f t="shared" si="10"/>
        <v/>
      </c>
      <c r="V77" s="410">
        <f t="shared" si="10"/>
        <v>0.29628240833333336</v>
      </c>
      <c r="W77" s="413"/>
      <c r="Z77" s="404" t="s">
        <v>735</v>
      </c>
    </row>
    <row r="78" spans="1:26" ht="12.75" hidden="1" customHeight="1">
      <c r="A78" s="405" t="s">
        <v>327</v>
      </c>
      <c r="B78" s="405" t="s">
        <v>335</v>
      </c>
      <c r="C78" s="418"/>
      <c r="D78" s="418"/>
      <c r="E78" s="421" t="s">
        <v>738</v>
      </c>
      <c r="F78" s="403">
        <f>SUM('[3]ncr-SAOB'!AT14)</f>
        <v>0</v>
      </c>
      <c r="G78" s="403">
        <f>SUM('[3]ncr-SAOB'!AT50)</f>
        <v>0</v>
      </c>
      <c r="H78" s="403">
        <f>SUM('[3]ncr-SAOB'!AT51)</f>
        <v>0</v>
      </c>
      <c r="I78" s="403">
        <f t="shared" si="2"/>
        <v>0</v>
      </c>
      <c r="J78" s="403">
        <f>SUM('[3]ncr-SAOB'!AT15)</f>
        <v>0</v>
      </c>
      <c r="K78" s="403">
        <f>SUM('[3]ncr-SAOB'!AT51)</f>
        <v>0</v>
      </c>
      <c r="L78" s="403">
        <f>SUM('[3]ncr-SAOB'!AT143)</f>
        <v>0</v>
      </c>
      <c r="M78" s="403">
        <f t="shared" si="3"/>
        <v>0</v>
      </c>
      <c r="N78" s="403">
        <f t="shared" si="4"/>
        <v>0</v>
      </c>
      <c r="O78" s="403">
        <f t="shared" si="4"/>
        <v>0</v>
      </c>
      <c r="P78" s="403">
        <f t="shared" si="4"/>
        <v>0</v>
      </c>
      <c r="Q78" s="403">
        <f t="shared" si="5"/>
        <v>0</v>
      </c>
      <c r="R78" s="409">
        <f>Q78-'[3]ncr-SAOB'!AT179</f>
        <v>0</v>
      </c>
      <c r="S78" s="410" t="str">
        <f t="shared" si="10"/>
        <v/>
      </c>
      <c r="T78" s="410" t="str">
        <f t="shared" si="10"/>
        <v/>
      </c>
      <c r="U78" s="410" t="str">
        <f t="shared" si="10"/>
        <v/>
      </c>
      <c r="V78" s="422" t="str">
        <f t="shared" si="10"/>
        <v/>
      </c>
      <c r="W78" s="413"/>
    </row>
    <row r="79" spans="1:26" s="617" customFormat="1" ht="12.75" customHeight="1">
      <c r="A79" s="405" t="s">
        <v>327</v>
      </c>
      <c r="B79" s="402" t="s">
        <v>329</v>
      </c>
      <c r="C79" s="613"/>
      <c r="D79" s="613"/>
      <c r="E79" s="614" t="s">
        <v>5</v>
      </c>
      <c r="F79" s="615">
        <f>+F70+F72+F74</f>
        <v>104225495</v>
      </c>
      <c r="G79" s="615">
        <f t="shared" ref="G79:Q79" si="26">+G70+G72+G74</f>
        <v>44953000</v>
      </c>
      <c r="H79" s="615">
        <f t="shared" si="26"/>
        <v>125000000</v>
      </c>
      <c r="I79" s="615">
        <f t="shared" si="26"/>
        <v>274178495</v>
      </c>
      <c r="J79" s="615">
        <f t="shared" si="26"/>
        <v>104225492.60000001</v>
      </c>
      <c r="K79" s="615">
        <f t="shared" si="26"/>
        <v>43044835.990000002</v>
      </c>
      <c r="L79" s="615">
        <f t="shared" si="26"/>
        <v>0</v>
      </c>
      <c r="M79" s="615">
        <f t="shared" si="26"/>
        <v>147270328.59</v>
      </c>
      <c r="N79" s="615">
        <f t="shared" si="26"/>
        <v>2.3999999964144081</v>
      </c>
      <c r="O79" s="615">
        <f t="shared" si="26"/>
        <v>1908164.0099999984</v>
      </c>
      <c r="P79" s="615">
        <f t="shared" si="26"/>
        <v>125000000</v>
      </c>
      <c r="Q79" s="615">
        <f t="shared" si="26"/>
        <v>126908166.41</v>
      </c>
      <c r="R79" s="616">
        <f>+Q79-'[3]ncr-SAOB'!BI179</f>
        <v>0</v>
      </c>
      <c r="S79" s="410">
        <f t="shared" si="10"/>
        <v>0.99999997697300458</v>
      </c>
      <c r="T79" s="410">
        <f t="shared" si="10"/>
        <v>0.95755202077725632</v>
      </c>
      <c r="U79" s="410">
        <f t="shared" si="10"/>
        <v>0</v>
      </c>
      <c r="V79" s="410">
        <f t="shared" si="10"/>
        <v>0.53713304024810549</v>
      </c>
      <c r="W79" s="413"/>
      <c r="Z79" s="404" t="s">
        <v>735</v>
      </c>
    </row>
    <row r="80" spans="1:26" ht="12.75" customHeight="1">
      <c r="A80" s="405" t="s">
        <v>327</v>
      </c>
      <c r="B80" s="402" t="s">
        <v>335</v>
      </c>
      <c r="C80" s="418"/>
      <c r="D80" s="407"/>
      <c r="E80" s="412"/>
      <c r="F80" s="403"/>
      <c r="G80" s="403"/>
      <c r="H80" s="403"/>
      <c r="I80" s="403">
        <f t="shared" si="2"/>
        <v>0</v>
      </c>
      <c r="J80" s="403"/>
      <c r="K80" s="403"/>
      <c r="L80" s="403"/>
      <c r="M80" s="403">
        <f t="shared" si="3"/>
        <v>0</v>
      </c>
      <c r="N80" s="403">
        <f t="shared" si="4"/>
        <v>0</v>
      </c>
      <c r="O80" s="403">
        <f t="shared" si="4"/>
        <v>0</v>
      </c>
      <c r="P80" s="403">
        <f t="shared" si="4"/>
        <v>0</v>
      </c>
      <c r="Q80" s="403">
        <f t="shared" si="5"/>
        <v>0</v>
      </c>
      <c r="S80" s="410" t="str">
        <f t="shared" si="10"/>
        <v/>
      </c>
      <c r="T80" s="410" t="str">
        <f t="shared" si="10"/>
        <v/>
      </c>
      <c r="U80" s="410" t="str">
        <f t="shared" si="10"/>
        <v/>
      </c>
      <c r="V80" s="410" t="str">
        <f t="shared" si="10"/>
        <v/>
      </c>
      <c r="W80" s="413"/>
      <c r="Z80" s="404" t="s">
        <v>735</v>
      </c>
    </row>
    <row r="81" spans="1:26" s="429" customFormat="1" ht="12.75" customHeight="1">
      <c r="A81" s="405" t="s">
        <v>327</v>
      </c>
      <c r="B81" s="402" t="s">
        <v>216</v>
      </c>
      <c r="C81" s="718" t="s">
        <v>740</v>
      </c>
      <c r="D81" s="718"/>
      <c r="E81" s="718"/>
      <c r="F81" s="428">
        <f>+F37+F51+F65+F79</f>
        <v>226418304.97</v>
      </c>
      <c r="G81" s="428">
        <f>+G37+G51+G65+G79</f>
        <v>126355000</v>
      </c>
      <c r="H81" s="428">
        <f>+H37+H51+H65+H79</f>
        <v>155420000</v>
      </c>
      <c r="I81" s="428">
        <f t="shared" si="2"/>
        <v>508193304.97000003</v>
      </c>
      <c r="J81" s="428">
        <f>+J37+J51+J65+J79</f>
        <v>226418302.56999999</v>
      </c>
      <c r="K81" s="428">
        <f>+K37+K51+K65+K79</f>
        <v>107958344.05000001</v>
      </c>
      <c r="L81" s="428">
        <f>+L37+L51+L65+L79</f>
        <v>0</v>
      </c>
      <c r="M81" s="428">
        <f t="shared" si="3"/>
        <v>334376646.62</v>
      </c>
      <c r="N81" s="428">
        <f t="shared" si="4"/>
        <v>2.4000000059604645</v>
      </c>
      <c r="O81" s="428">
        <f t="shared" si="4"/>
        <v>18396655.949999988</v>
      </c>
      <c r="P81" s="428">
        <f t="shared" si="4"/>
        <v>155420000</v>
      </c>
      <c r="Q81" s="428">
        <f t="shared" si="5"/>
        <v>173816658.34999999</v>
      </c>
      <c r="S81" s="410">
        <f t="shared" si="10"/>
        <v>0.99999998940015034</v>
      </c>
      <c r="T81" s="410">
        <f t="shared" si="10"/>
        <v>0.8544050021764078</v>
      </c>
      <c r="U81" s="410">
        <f t="shared" si="10"/>
        <v>0</v>
      </c>
      <c r="V81" s="410">
        <f t="shared" si="10"/>
        <v>0.65797137299897945</v>
      </c>
      <c r="W81" s="413"/>
      <c r="Z81" s="404" t="s">
        <v>735</v>
      </c>
    </row>
    <row r="82" spans="1:26" ht="12.75" customHeight="1">
      <c r="A82" s="405" t="s">
        <v>327</v>
      </c>
      <c r="B82" s="402" t="s">
        <v>216</v>
      </c>
      <c r="C82" s="650"/>
      <c r="D82" s="430"/>
      <c r="E82" s="419"/>
      <c r="F82" s="403"/>
      <c r="G82" s="403"/>
      <c r="H82" s="403"/>
      <c r="I82" s="403">
        <f t="shared" si="2"/>
        <v>0</v>
      </c>
      <c r="J82" s="403"/>
      <c r="K82" s="403"/>
      <c r="L82" s="403"/>
      <c r="M82" s="403">
        <f t="shared" si="3"/>
        <v>0</v>
      </c>
      <c r="N82" s="403">
        <f t="shared" si="4"/>
        <v>0</v>
      </c>
      <c r="O82" s="403">
        <f t="shared" si="4"/>
        <v>0</v>
      </c>
      <c r="P82" s="403">
        <f t="shared" si="4"/>
        <v>0</v>
      </c>
      <c r="Q82" s="403">
        <f t="shared" si="5"/>
        <v>0</v>
      </c>
      <c r="S82" s="410" t="str">
        <f t="shared" si="10"/>
        <v/>
      </c>
      <c r="T82" s="410" t="str">
        <f t="shared" si="10"/>
        <v/>
      </c>
      <c r="U82" s="410" t="str">
        <f t="shared" si="10"/>
        <v/>
      </c>
      <c r="V82" s="410" t="str">
        <f t="shared" si="10"/>
        <v/>
      </c>
      <c r="W82" s="413"/>
      <c r="Z82" s="404" t="s">
        <v>735</v>
      </c>
    </row>
    <row r="83" spans="1:26" s="429" customFormat="1" ht="12.75" hidden="1" customHeight="1">
      <c r="A83" s="402" t="s">
        <v>741</v>
      </c>
      <c r="B83" s="402" t="s">
        <v>742</v>
      </c>
      <c r="C83" s="426" t="s">
        <v>743</v>
      </c>
      <c r="D83" s="431"/>
      <c r="E83" s="432"/>
      <c r="F83" s="428"/>
      <c r="G83" s="428"/>
      <c r="H83" s="428"/>
      <c r="I83" s="428">
        <f t="shared" si="2"/>
        <v>0</v>
      </c>
      <c r="J83" s="428"/>
      <c r="K83" s="428"/>
      <c r="L83" s="428"/>
      <c r="M83" s="428">
        <f t="shared" si="3"/>
        <v>0</v>
      </c>
      <c r="N83" s="428">
        <f t="shared" si="4"/>
        <v>0</v>
      </c>
      <c r="O83" s="428">
        <f t="shared" si="4"/>
        <v>0</v>
      </c>
      <c r="P83" s="428">
        <f t="shared" si="4"/>
        <v>0</v>
      </c>
      <c r="Q83" s="428">
        <f t="shared" si="5"/>
        <v>0</v>
      </c>
      <c r="S83" s="410" t="str">
        <f t="shared" si="10"/>
        <v/>
      </c>
      <c r="T83" s="410" t="str">
        <f t="shared" si="10"/>
        <v/>
      </c>
      <c r="U83" s="410" t="str">
        <f t="shared" si="10"/>
        <v/>
      </c>
      <c r="V83" s="433" t="str">
        <f t="shared" si="10"/>
        <v/>
      </c>
      <c r="W83" s="413"/>
      <c r="Y83" s="429" t="s">
        <v>735</v>
      </c>
    </row>
    <row r="84" spans="1:26" ht="12.75" customHeight="1">
      <c r="A84" s="405" t="s">
        <v>741</v>
      </c>
      <c r="B84" s="402" t="s">
        <v>742</v>
      </c>
      <c r="C84" s="407"/>
      <c r="D84" s="407" t="s">
        <v>319</v>
      </c>
      <c r="E84" s="412" t="s">
        <v>320</v>
      </c>
      <c r="F84" s="403">
        <f>+F8+F26+F40+F54+F68</f>
        <v>241419681.57999998</v>
      </c>
      <c r="G84" s="403">
        <f>+G8+G26+G40+G54+G68</f>
        <v>136493000</v>
      </c>
      <c r="H84" s="403">
        <f>+H8+H26+H40+H54+H68</f>
        <v>0</v>
      </c>
      <c r="I84" s="403">
        <f t="shared" si="2"/>
        <v>377912681.57999998</v>
      </c>
      <c r="J84" s="403">
        <f>+J8+J26+J40+J54+J68</f>
        <v>241597564.79000002</v>
      </c>
      <c r="K84" s="403">
        <f>+K8+K26+K40+K54+K68</f>
        <v>126829432.29000001</v>
      </c>
      <c r="L84" s="403">
        <f>+L8+L26+L40+L54+L68</f>
        <v>0</v>
      </c>
      <c r="M84" s="403">
        <f t="shared" si="3"/>
        <v>368426997.08000004</v>
      </c>
      <c r="N84" s="403">
        <f t="shared" si="4"/>
        <v>-177883.21000003815</v>
      </c>
      <c r="O84" s="403">
        <f t="shared" si="4"/>
        <v>9663567.7099999934</v>
      </c>
      <c r="P84" s="403">
        <f t="shared" si="4"/>
        <v>0</v>
      </c>
      <c r="Q84" s="403">
        <f t="shared" si="5"/>
        <v>9485684.4999999553</v>
      </c>
      <c r="R84" s="409"/>
      <c r="S84" s="410">
        <f t="shared" si="10"/>
        <v>1.0007368214920833</v>
      </c>
      <c r="T84" s="410">
        <f t="shared" si="10"/>
        <v>0.92920100144329754</v>
      </c>
      <c r="U84" s="410" t="str">
        <f t="shared" si="10"/>
        <v/>
      </c>
      <c r="V84" s="410">
        <f t="shared" si="10"/>
        <v>0.97489979838638485</v>
      </c>
      <c r="W84" s="413"/>
      <c r="Y84" s="411" t="s">
        <v>735</v>
      </c>
      <c r="Z84" s="411" t="s">
        <v>736</v>
      </c>
    </row>
    <row r="85" spans="1:26" ht="12.75" customHeight="1">
      <c r="A85" s="405" t="s">
        <v>741</v>
      </c>
      <c r="B85" s="402" t="s">
        <v>742</v>
      </c>
      <c r="C85" s="407"/>
      <c r="D85" s="407" t="s">
        <v>319</v>
      </c>
      <c r="E85" s="412" t="s">
        <v>204</v>
      </c>
      <c r="F85" s="403">
        <f>+F12+F27+F41+F55+F69</f>
        <v>0</v>
      </c>
      <c r="G85" s="403">
        <f>+G12+G27+G41+G55+G69</f>
        <v>149966830</v>
      </c>
      <c r="H85" s="403">
        <f>+H12+H27+H41+H55+H69</f>
        <v>166420000</v>
      </c>
      <c r="I85" s="440">
        <f>SUM(F85:H85)</f>
        <v>316386830</v>
      </c>
      <c r="J85" s="403">
        <f>+J12+J27+J41+J55+J69</f>
        <v>0</v>
      </c>
      <c r="K85" s="403">
        <f>+K12+K27+K41+K55+K69</f>
        <v>78038321.109999985</v>
      </c>
      <c r="L85" s="403">
        <f>+L12+L27+L41+L55+L69</f>
        <v>10400000</v>
      </c>
      <c r="M85" s="403">
        <f>SUM(J85:L85)</f>
        <v>88438321.109999985</v>
      </c>
      <c r="N85" s="403">
        <f>+F85-J85</f>
        <v>0</v>
      </c>
      <c r="O85" s="403">
        <f>+G85-K85</f>
        <v>71928508.890000015</v>
      </c>
      <c r="P85" s="403">
        <f>+H85-L85</f>
        <v>156020000</v>
      </c>
      <c r="Q85" s="403">
        <f>SUM(N85:P85)</f>
        <v>227948508.89000002</v>
      </c>
      <c r="R85" s="409">
        <f>Q85-'[3]ncr-SAOB'!Q179</f>
        <v>0</v>
      </c>
      <c r="S85" s="410" t="str">
        <f t="shared" si="10"/>
        <v/>
      </c>
      <c r="T85" s="410">
        <f t="shared" si="10"/>
        <v>0.5203705453399261</v>
      </c>
      <c r="U85" s="410">
        <f t="shared" si="10"/>
        <v>6.2492488883547651E-2</v>
      </c>
      <c r="V85" s="410">
        <f>IF(I85=0,"",M85/I85)</f>
        <v>0.27952592435658585</v>
      </c>
      <c r="W85" s="413"/>
      <c r="Y85" s="411" t="s">
        <v>735</v>
      </c>
      <c r="Z85" s="411" t="s">
        <v>736</v>
      </c>
    </row>
    <row r="86" spans="1:26" s="404" customFormat="1" ht="12.75" hidden="1" customHeight="1">
      <c r="A86" s="405"/>
      <c r="B86" s="406"/>
      <c r="C86" s="414"/>
      <c r="D86" s="414" t="s">
        <v>319</v>
      </c>
      <c r="E86" s="415" t="s">
        <v>737</v>
      </c>
      <c r="F86" s="416">
        <f>+F84+F85</f>
        <v>241419681.57999998</v>
      </c>
      <c r="G86" s="416">
        <f t="shared" ref="G86:Q86" si="27">+G84+G85</f>
        <v>286459830</v>
      </c>
      <c r="H86" s="416">
        <f t="shared" si="27"/>
        <v>166420000</v>
      </c>
      <c r="I86" s="416">
        <f t="shared" si="27"/>
        <v>694299511.57999992</v>
      </c>
      <c r="J86" s="416">
        <f t="shared" si="27"/>
        <v>241597564.79000002</v>
      </c>
      <c r="K86" s="416">
        <f t="shared" si="27"/>
        <v>204867753.39999998</v>
      </c>
      <c r="L86" s="416">
        <f t="shared" si="27"/>
        <v>10400000</v>
      </c>
      <c r="M86" s="416">
        <f t="shared" si="27"/>
        <v>456865318.19000006</v>
      </c>
      <c r="N86" s="416">
        <f t="shared" si="27"/>
        <v>-177883.21000003815</v>
      </c>
      <c r="O86" s="416">
        <f t="shared" si="27"/>
        <v>81592076.600000009</v>
      </c>
      <c r="P86" s="416">
        <f t="shared" si="27"/>
        <v>156020000</v>
      </c>
      <c r="Q86" s="416">
        <f t="shared" si="27"/>
        <v>237434193.38999999</v>
      </c>
      <c r="R86" s="417"/>
      <c r="S86" s="410">
        <f t="shared" si="10"/>
        <v>1.0007368214920833</v>
      </c>
      <c r="T86" s="410">
        <f t="shared" si="10"/>
        <v>0.71517096620492993</v>
      </c>
      <c r="U86" s="410">
        <f t="shared" si="10"/>
        <v>6.2492488883547651E-2</v>
      </c>
      <c r="V86" s="422"/>
      <c r="W86" s="413"/>
      <c r="Y86" s="404" t="s">
        <v>735</v>
      </c>
    </row>
    <row r="87" spans="1:26" ht="12.75" hidden="1" customHeight="1">
      <c r="A87" s="405"/>
      <c r="B87" s="406"/>
      <c r="C87" s="418"/>
      <c r="D87" s="418"/>
      <c r="E87" s="419"/>
      <c r="F87" s="420"/>
      <c r="G87" s="420"/>
      <c r="H87" s="420"/>
      <c r="I87" s="420"/>
      <c r="J87" s="420"/>
      <c r="K87" s="420"/>
      <c r="L87" s="420"/>
      <c r="M87" s="420"/>
      <c r="N87" s="420"/>
      <c r="O87" s="420"/>
      <c r="P87" s="420"/>
      <c r="Q87" s="420"/>
      <c r="R87" s="409"/>
      <c r="S87" s="410" t="str">
        <f t="shared" si="10"/>
        <v/>
      </c>
      <c r="T87" s="410" t="str">
        <f t="shared" si="10"/>
        <v/>
      </c>
      <c r="U87" s="410" t="str">
        <f t="shared" si="10"/>
        <v/>
      </c>
      <c r="V87" s="410"/>
      <c r="W87" s="413"/>
      <c r="Y87" s="411" t="s">
        <v>735</v>
      </c>
    </row>
    <row r="88" spans="1:26" s="404" customFormat="1" ht="12.75" hidden="1" customHeight="1">
      <c r="A88" s="405" t="s">
        <v>741</v>
      </c>
      <c r="B88" s="402" t="s">
        <v>742</v>
      </c>
      <c r="C88" s="414"/>
      <c r="D88" s="414" t="s">
        <v>319</v>
      </c>
      <c r="E88" s="415" t="s">
        <v>324</v>
      </c>
      <c r="F88" s="416">
        <f>+F89</f>
        <v>22548403.799999997</v>
      </c>
      <c r="G88" s="416">
        <f t="shared" ref="G88:Q88" si="28">+G89</f>
        <v>0</v>
      </c>
      <c r="H88" s="416">
        <f t="shared" si="28"/>
        <v>0</v>
      </c>
      <c r="I88" s="416">
        <f t="shared" si="28"/>
        <v>22548403.799999997</v>
      </c>
      <c r="J88" s="416">
        <f t="shared" si="28"/>
        <v>21960816.490000002</v>
      </c>
      <c r="K88" s="416">
        <f t="shared" si="28"/>
        <v>0</v>
      </c>
      <c r="L88" s="416">
        <f t="shared" si="28"/>
        <v>0</v>
      </c>
      <c r="M88" s="416">
        <f t="shared" si="28"/>
        <v>21960816.490000002</v>
      </c>
      <c r="N88" s="416">
        <f t="shared" si="28"/>
        <v>587587.30999999493</v>
      </c>
      <c r="O88" s="416">
        <f t="shared" si="28"/>
        <v>0</v>
      </c>
      <c r="P88" s="416">
        <f t="shared" si="28"/>
        <v>0</v>
      </c>
      <c r="Q88" s="416">
        <f t="shared" si="28"/>
        <v>587587.30999999493</v>
      </c>
      <c r="R88" s="417"/>
      <c r="S88" s="410">
        <f t="shared" ref="S88:V146" si="29">IF(F88=0,"",J88/F88)</f>
        <v>0.97394106850259643</v>
      </c>
      <c r="T88" s="410" t="str">
        <f t="shared" si="29"/>
        <v/>
      </c>
      <c r="U88" s="410" t="str">
        <f t="shared" si="29"/>
        <v/>
      </c>
      <c r="V88" s="422">
        <f t="shared" si="29"/>
        <v>0.97394106850259643</v>
      </c>
      <c r="W88" s="413"/>
      <c r="Y88" s="404" t="s">
        <v>735</v>
      </c>
    </row>
    <row r="89" spans="1:26" ht="12.75" hidden="1" customHeight="1">
      <c r="A89" s="405" t="s">
        <v>741</v>
      </c>
      <c r="B89" s="402" t="s">
        <v>742</v>
      </c>
      <c r="C89" s="418"/>
      <c r="D89" s="418"/>
      <c r="E89" s="408" t="s">
        <v>528</v>
      </c>
      <c r="F89" s="403">
        <f>+F16+F31+F45+F59+F73</f>
        <v>22548403.799999997</v>
      </c>
      <c r="G89" s="403">
        <f>+G16+G31+G45+G59+G73</f>
        <v>0</v>
      </c>
      <c r="H89" s="403">
        <f>+H16+H31+H45+H59+H73</f>
        <v>0</v>
      </c>
      <c r="I89" s="403">
        <f t="shared" si="2"/>
        <v>22548403.799999997</v>
      </c>
      <c r="J89" s="403">
        <f>+J16+J31+J45+J59+J73</f>
        <v>21960816.490000002</v>
      </c>
      <c r="K89" s="403">
        <f>+K16+K31+K45+K59+K73</f>
        <v>0</v>
      </c>
      <c r="L89" s="403">
        <f>+L16+L31+L45+L59+L73</f>
        <v>0</v>
      </c>
      <c r="M89" s="403">
        <f t="shared" si="3"/>
        <v>21960816.490000002</v>
      </c>
      <c r="N89" s="403">
        <f t="shared" si="4"/>
        <v>587587.30999999493</v>
      </c>
      <c r="O89" s="403">
        <f t="shared" si="4"/>
        <v>0</v>
      </c>
      <c r="P89" s="403">
        <f t="shared" si="4"/>
        <v>0</v>
      </c>
      <c r="Q89" s="403">
        <f t="shared" si="5"/>
        <v>587587.30999999493</v>
      </c>
      <c r="R89" s="409"/>
      <c r="S89" s="410">
        <f t="shared" si="29"/>
        <v>0.97394106850259643</v>
      </c>
      <c r="T89" s="410" t="str">
        <f t="shared" si="29"/>
        <v/>
      </c>
      <c r="U89" s="410" t="str">
        <f t="shared" si="29"/>
        <v/>
      </c>
      <c r="V89" s="410">
        <f t="shared" si="29"/>
        <v>0.97394106850259643</v>
      </c>
      <c r="W89" s="413"/>
      <c r="Y89" s="411" t="s">
        <v>735</v>
      </c>
    </row>
    <row r="90" spans="1:26" s="404" customFormat="1" ht="12.75" hidden="1" customHeight="1">
      <c r="A90" s="405" t="s">
        <v>741</v>
      </c>
      <c r="B90" s="402" t="s">
        <v>742</v>
      </c>
      <c r="C90" s="414"/>
      <c r="D90" s="414" t="s">
        <v>319</v>
      </c>
      <c r="E90" s="415" t="s">
        <v>325</v>
      </c>
      <c r="F90" s="416">
        <f t="shared" ref="F90:Q90" si="30">SUM(F91:F94)</f>
        <v>44476837.590000004</v>
      </c>
      <c r="G90" s="416">
        <f t="shared" si="30"/>
        <v>17900000</v>
      </c>
      <c r="H90" s="416">
        <f t="shared" si="30"/>
        <v>0</v>
      </c>
      <c r="I90" s="416">
        <f t="shared" si="30"/>
        <v>62376837.590000004</v>
      </c>
      <c r="J90" s="416">
        <f t="shared" si="30"/>
        <v>44236835.770000003</v>
      </c>
      <c r="K90" s="416">
        <f t="shared" si="30"/>
        <v>14029855.740000002</v>
      </c>
      <c r="L90" s="416">
        <f t="shared" si="30"/>
        <v>0</v>
      </c>
      <c r="M90" s="416">
        <f t="shared" si="30"/>
        <v>58266691.510000005</v>
      </c>
      <c r="N90" s="416">
        <f t="shared" si="30"/>
        <v>240001.8200000003</v>
      </c>
      <c r="O90" s="416">
        <f t="shared" si="30"/>
        <v>3870144.2599999979</v>
      </c>
      <c r="P90" s="416">
        <f t="shared" si="30"/>
        <v>0</v>
      </c>
      <c r="Q90" s="416">
        <f t="shared" si="30"/>
        <v>4110146.0799999982</v>
      </c>
      <c r="R90" s="417"/>
      <c r="S90" s="410">
        <f t="shared" si="29"/>
        <v>0.99460389198053145</v>
      </c>
      <c r="T90" s="410">
        <f t="shared" si="29"/>
        <v>0.78379082346368723</v>
      </c>
      <c r="U90" s="410" t="str">
        <f t="shared" si="29"/>
        <v/>
      </c>
      <c r="V90" s="422">
        <f t="shared" si="29"/>
        <v>0.93410781567645684</v>
      </c>
      <c r="W90" s="413"/>
      <c r="Y90" s="404" t="s">
        <v>735</v>
      </c>
    </row>
    <row r="91" spans="1:26" ht="12.75" hidden="1" customHeight="1">
      <c r="A91" s="405" t="s">
        <v>741</v>
      </c>
      <c r="B91" s="402" t="s">
        <v>742</v>
      </c>
      <c r="C91" s="418"/>
      <c r="D91" s="418"/>
      <c r="E91" s="421" t="s">
        <v>531</v>
      </c>
      <c r="F91" s="403">
        <f t="shared" ref="F91:H94" si="31">+F18+F33+F47+F61+F75</f>
        <v>41734848.590000004</v>
      </c>
      <c r="G91" s="403">
        <f t="shared" si="31"/>
        <v>0</v>
      </c>
      <c r="H91" s="403">
        <f t="shared" si="31"/>
        <v>0</v>
      </c>
      <c r="I91" s="403">
        <f t="shared" si="2"/>
        <v>41734848.590000004</v>
      </c>
      <c r="J91" s="403">
        <f t="shared" ref="J91:L94" si="32">+J18+J33+J47+J61+J75</f>
        <v>41494848.590000004</v>
      </c>
      <c r="K91" s="403">
        <f t="shared" si="32"/>
        <v>0</v>
      </c>
      <c r="L91" s="403">
        <f t="shared" si="32"/>
        <v>0</v>
      </c>
      <c r="M91" s="403">
        <f t="shared" si="3"/>
        <v>41494848.590000004</v>
      </c>
      <c r="N91" s="403">
        <f t="shared" si="4"/>
        <v>240000</v>
      </c>
      <c r="O91" s="403">
        <f t="shared" si="4"/>
        <v>0</v>
      </c>
      <c r="P91" s="403">
        <f t="shared" si="4"/>
        <v>0</v>
      </c>
      <c r="Q91" s="403">
        <f t="shared" si="5"/>
        <v>240000</v>
      </c>
      <c r="R91" s="409">
        <f>Q91-'[3]ncr-SAOB'!AC179</f>
        <v>0</v>
      </c>
      <c r="S91" s="410">
        <f t="shared" si="29"/>
        <v>0.99424941007076029</v>
      </c>
      <c r="T91" s="410" t="str">
        <f t="shared" si="29"/>
        <v/>
      </c>
      <c r="U91" s="410" t="str">
        <f t="shared" si="29"/>
        <v/>
      </c>
      <c r="V91" s="410">
        <f t="shared" si="29"/>
        <v>0.99424941007076029</v>
      </c>
      <c r="W91" s="413"/>
      <c r="Y91" s="411" t="s">
        <v>735</v>
      </c>
    </row>
    <row r="92" spans="1:26" ht="12.75" hidden="1" customHeight="1">
      <c r="A92" s="405" t="s">
        <v>741</v>
      </c>
      <c r="B92" s="402" t="s">
        <v>742</v>
      </c>
      <c r="C92" s="418"/>
      <c r="D92" s="418"/>
      <c r="E92" s="408" t="s">
        <v>532</v>
      </c>
      <c r="F92" s="403">
        <f t="shared" si="31"/>
        <v>2741989</v>
      </c>
      <c r="G92" s="403">
        <f t="shared" si="31"/>
        <v>0</v>
      </c>
      <c r="H92" s="403">
        <f t="shared" si="31"/>
        <v>0</v>
      </c>
      <c r="I92" s="403">
        <f t="shared" ref="I92:I168" si="33">SUM(F92:H92)</f>
        <v>2741989</v>
      </c>
      <c r="J92" s="403">
        <f t="shared" si="32"/>
        <v>2741987.1799999997</v>
      </c>
      <c r="K92" s="403">
        <f t="shared" si="32"/>
        <v>0</v>
      </c>
      <c r="L92" s="403">
        <f t="shared" si="32"/>
        <v>0</v>
      </c>
      <c r="M92" s="403">
        <f t="shared" ref="M92:M168" si="34">SUM(J92:L92)</f>
        <v>2741987.1799999997</v>
      </c>
      <c r="N92" s="403">
        <f t="shared" ref="N92:P168" si="35">+F92-J92</f>
        <v>1.8200000002980232</v>
      </c>
      <c r="O92" s="403">
        <f t="shared" si="35"/>
        <v>0</v>
      </c>
      <c r="P92" s="403">
        <f t="shared" si="35"/>
        <v>0</v>
      </c>
      <c r="Q92" s="403">
        <f t="shared" ref="Q92:Q168" si="36">SUM(N92:P92)</f>
        <v>1.8200000002980232</v>
      </c>
      <c r="R92" s="409">
        <f>Q92-'[3]ncr-SAOB'!AI179</f>
        <v>0</v>
      </c>
      <c r="S92" s="410">
        <f t="shared" si="29"/>
        <v>0.99999933624824888</v>
      </c>
      <c r="T92" s="410" t="str">
        <f t="shared" si="29"/>
        <v/>
      </c>
      <c r="U92" s="410" t="str">
        <f t="shared" si="29"/>
        <v/>
      </c>
      <c r="V92" s="410">
        <f t="shared" si="29"/>
        <v>0.99999933624824888</v>
      </c>
      <c r="W92" s="413"/>
      <c r="Y92" s="411" t="s">
        <v>735</v>
      </c>
    </row>
    <row r="93" spans="1:26" ht="12.75" hidden="1" customHeight="1">
      <c r="A93" s="405" t="s">
        <v>741</v>
      </c>
      <c r="B93" s="402" t="s">
        <v>742</v>
      </c>
      <c r="C93" s="418"/>
      <c r="D93" s="418"/>
      <c r="E93" s="421" t="s">
        <v>533</v>
      </c>
      <c r="F93" s="403">
        <f t="shared" si="31"/>
        <v>0</v>
      </c>
      <c r="G93" s="403">
        <f t="shared" si="31"/>
        <v>17900000</v>
      </c>
      <c r="H93" s="403">
        <f t="shared" si="31"/>
        <v>0</v>
      </c>
      <c r="I93" s="403">
        <f t="shared" si="33"/>
        <v>17900000</v>
      </c>
      <c r="J93" s="403">
        <f t="shared" si="32"/>
        <v>0</v>
      </c>
      <c r="K93" s="403">
        <f t="shared" si="32"/>
        <v>14029855.740000002</v>
      </c>
      <c r="L93" s="403">
        <f t="shared" si="32"/>
        <v>0</v>
      </c>
      <c r="M93" s="403">
        <f t="shared" si="34"/>
        <v>14029855.740000002</v>
      </c>
      <c r="N93" s="403">
        <f t="shared" si="35"/>
        <v>0</v>
      </c>
      <c r="O93" s="403">
        <f t="shared" si="35"/>
        <v>3870144.2599999979</v>
      </c>
      <c r="P93" s="403">
        <f t="shared" si="35"/>
        <v>0</v>
      </c>
      <c r="Q93" s="403">
        <f t="shared" si="36"/>
        <v>3870144.2599999979</v>
      </c>
      <c r="R93" s="409">
        <f>Q93-'[3]ncr-SAOB'!AO179</f>
        <v>0</v>
      </c>
      <c r="S93" s="410" t="str">
        <f t="shared" si="29"/>
        <v/>
      </c>
      <c r="T93" s="410">
        <f t="shared" si="29"/>
        <v>0.78379082346368723</v>
      </c>
      <c r="U93" s="410" t="str">
        <f t="shared" si="29"/>
        <v/>
      </c>
      <c r="V93" s="410">
        <f t="shared" si="29"/>
        <v>0.78379082346368723</v>
      </c>
      <c r="W93" s="413"/>
      <c r="Y93" s="411" t="s">
        <v>735</v>
      </c>
    </row>
    <row r="94" spans="1:26" ht="12.75" hidden="1" customHeight="1">
      <c r="A94" s="405" t="s">
        <v>741</v>
      </c>
      <c r="B94" s="402" t="s">
        <v>742</v>
      </c>
      <c r="C94" s="418"/>
      <c r="D94" s="418"/>
      <c r="E94" s="421" t="s">
        <v>738</v>
      </c>
      <c r="F94" s="403">
        <f t="shared" si="31"/>
        <v>0</v>
      </c>
      <c r="G94" s="403">
        <f t="shared" si="31"/>
        <v>0</v>
      </c>
      <c r="H94" s="403">
        <f t="shared" si="31"/>
        <v>0</v>
      </c>
      <c r="I94" s="403">
        <f t="shared" si="33"/>
        <v>0</v>
      </c>
      <c r="J94" s="403">
        <f t="shared" si="32"/>
        <v>0</v>
      </c>
      <c r="K94" s="403">
        <f t="shared" si="32"/>
        <v>0</v>
      </c>
      <c r="L94" s="403">
        <f t="shared" si="32"/>
        <v>0</v>
      </c>
      <c r="M94" s="403">
        <f t="shared" si="34"/>
        <v>0</v>
      </c>
      <c r="N94" s="403">
        <f t="shared" si="35"/>
        <v>0</v>
      </c>
      <c r="O94" s="403">
        <f t="shared" si="35"/>
        <v>0</v>
      </c>
      <c r="P94" s="403">
        <f t="shared" si="35"/>
        <v>0</v>
      </c>
      <c r="Q94" s="403">
        <f t="shared" si="36"/>
        <v>0</v>
      </c>
      <c r="R94" s="409">
        <f>Q94-'[3]ncr-SAOB'!AU179</f>
        <v>0</v>
      </c>
      <c r="S94" s="410" t="str">
        <f t="shared" si="29"/>
        <v/>
      </c>
      <c r="T94" s="410" t="str">
        <f t="shared" si="29"/>
        <v/>
      </c>
      <c r="U94" s="410" t="str">
        <f t="shared" si="29"/>
        <v/>
      </c>
      <c r="V94" s="410" t="str">
        <f t="shared" si="29"/>
        <v/>
      </c>
      <c r="W94" s="413"/>
      <c r="Y94" s="411" t="s">
        <v>735</v>
      </c>
    </row>
    <row r="95" spans="1:26" s="526" customFormat="1" ht="12.75" customHeight="1">
      <c r="A95" s="402" t="s">
        <v>741</v>
      </c>
      <c r="B95" s="402" t="s">
        <v>742</v>
      </c>
      <c r="C95" s="717" t="s">
        <v>744</v>
      </c>
      <c r="D95" s="717"/>
      <c r="E95" s="717"/>
      <c r="F95" s="524">
        <f>+F90+F88+F86</f>
        <v>308444922.96999997</v>
      </c>
      <c r="G95" s="524">
        <f t="shared" ref="G95:Q95" si="37">+G90+G88+G86</f>
        <v>304359830</v>
      </c>
      <c r="H95" s="524">
        <f t="shared" si="37"/>
        <v>166420000</v>
      </c>
      <c r="I95" s="524">
        <f t="shared" si="37"/>
        <v>779224752.96999991</v>
      </c>
      <c r="J95" s="524">
        <f t="shared" si="37"/>
        <v>307795217.05000001</v>
      </c>
      <c r="K95" s="524">
        <f t="shared" si="37"/>
        <v>218897609.13999999</v>
      </c>
      <c r="L95" s="524">
        <f t="shared" si="37"/>
        <v>10400000</v>
      </c>
      <c r="M95" s="524">
        <f t="shared" si="37"/>
        <v>537092826.19000006</v>
      </c>
      <c r="N95" s="524">
        <f t="shared" si="37"/>
        <v>649705.91999995708</v>
      </c>
      <c r="O95" s="524">
        <f t="shared" si="37"/>
        <v>85462220.860000014</v>
      </c>
      <c r="P95" s="524">
        <f t="shared" si="37"/>
        <v>156020000</v>
      </c>
      <c r="Q95" s="524">
        <f t="shared" si="37"/>
        <v>242131926.77999997</v>
      </c>
      <c r="R95" s="525">
        <f>+Q95-'[3]ncr-SAOB'!BJ179</f>
        <v>0</v>
      </c>
      <c r="S95" s="410">
        <f t="shared" si="29"/>
        <v>0.99789360799411453</v>
      </c>
      <c r="T95" s="410">
        <f t="shared" si="29"/>
        <v>0.71920663492288051</v>
      </c>
      <c r="U95" s="410">
        <f t="shared" si="29"/>
        <v>6.2492488883547651E-2</v>
      </c>
      <c r="V95" s="410">
        <f t="shared" si="29"/>
        <v>0.68926561193401681</v>
      </c>
      <c r="W95" s="413"/>
      <c r="Z95" s="404" t="s">
        <v>735</v>
      </c>
    </row>
    <row r="96" spans="1:26" ht="12.75" customHeight="1">
      <c r="A96" s="402" t="s">
        <v>741</v>
      </c>
      <c r="B96" s="402" t="s">
        <v>742</v>
      </c>
      <c r="C96" s="418"/>
      <c r="D96" s="407"/>
      <c r="E96" s="412"/>
      <c r="F96" s="403"/>
      <c r="G96" s="403"/>
      <c r="H96" s="403"/>
      <c r="I96" s="403">
        <f t="shared" si="33"/>
        <v>0</v>
      </c>
      <c r="J96" s="403"/>
      <c r="K96" s="403"/>
      <c r="L96" s="403"/>
      <c r="M96" s="403">
        <f t="shared" si="34"/>
        <v>0</v>
      </c>
      <c r="N96" s="403">
        <f t="shared" si="35"/>
        <v>0</v>
      </c>
      <c r="O96" s="403">
        <f t="shared" si="35"/>
        <v>0</v>
      </c>
      <c r="P96" s="403">
        <f t="shared" si="35"/>
        <v>0</v>
      </c>
      <c r="Q96" s="403">
        <f t="shared" si="36"/>
        <v>0</v>
      </c>
      <c r="S96" s="410" t="str">
        <f t="shared" si="29"/>
        <v/>
      </c>
      <c r="T96" s="410" t="str">
        <f t="shared" si="29"/>
        <v/>
      </c>
      <c r="U96" s="410" t="str">
        <f t="shared" si="29"/>
        <v/>
      </c>
      <c r="V96" s="410" t="str">
        <f t="shared" si="29"/>
        <v/>
      </c>
      <c r="W96" s="413"/>
      <c r="Z96" s="404" t="s">
        <v>735</v>
      </c>
    </row>
    <row r="97" spans="1:26" s="606" customFormat="1" ht="12.75" customHeight="1">
      <c r="A97" s="402" t="s">
        <v>337</v>
      </c>
      <c r="B97" s="605" t="s">
        <v>338</v>
      </c>
      <c r="C97" s="618" t="s">
        <v>338</v>
      </c>
      <c r="D97" s="690"/>
      <c r="E97" s="691"/>
      <c r="F97" s="619"/>
      <c r="G97" s="619"/>
      <c r="H97" s="619"/>
      <c r="I97" s="620">
        <f t="shared" si="33"/>
        <v>0</v>
      </c>
      <c r="J97" s="619"/>
      <c r="K97" s="619"/>
      <c r="L97" s="619"/>
      <c r="M97" s="620">
        <f t="shared" si="34"/>
        <v>0</v>
      </c>
      <c r="N97" s="620">
        <f t="shared" si="35"/>
        <v>0</v>
      </c>
      <c r="O97" s="620">
        <f t="shared" si="35"/>
        <v>0</v>
      </c>
      <c r="P97" s="620">
        <f t="shared" si="35"/>
        <v>0</v>
      </c>
      <c r="Q97" s="620">
        <f t="shared" si="36"/>
        <v>0</v>
      </c>
      <c r="S97" s="410" t="str">
        <f t="shared" si="29"/>
        <v/>
      </c>
      <c r="T97" s="410" t="str">
        <f t="shared" si="29"/>
        <v/>
      </c>
      <c r="U97" s="410" t="str">
        <f t="shared" si="29"/>
        <v/>
      </c>
      <c r="V97" s="410" t="str">
        <f t="shared" si="29"/>
        <v/>
      </c>
      <c r="W97" s="413"/>
      <c r="Z97" s="404" t="s">
        <v>735</v>
      </c>
    </row>
    <row r="98" spans="1:26" ht="12.75" customHeight="1">
      <c r="A98" s="402" t="s">
        <v>337</v>
      </c>
      <c r="B98" s="605" t="s">
        <v>338</v>
      </c>
      <c r="C98" s="407"/>
      <c r="D98" s="407" t="s">
        <v>319</v>
      </c>
      <c r="E98" s="408" t="s">
        <v>320</v>
      </c>
      <c r="F98" s="403">
        <f>SUM(F99:F101)</f>
        <v>45314362</v>
      </c>
      <c r="G98" s="403">
        <f t="shared" ref="G98:Q98" si="38">SUM(G99:G101)</f>
        <v>34458660</v>
      </c>
      <c r="H98" s="403">
        <f t="shared" si="38"/>
        <v>171340</v>
      </c>
      <c r="I98" s="403">
        <f t="shared" si="38"/>
        <v>79944362</v>
      </c>
      <c r="J98" s="403">
        <f t="shared" si="38"/>
        <v>45314362</v>
      </c>
      <c r="K98" s="403">
        <f t="shared" si="38"/>
        <v>33034618.07</v>
      </c>
      <c r="L98" s="403">
        <f t="shared" si="38"/>
        <v>171340</v>
      </c>
      <c r="M98" s="403">
        <f t="shared" si="38"/>
        <v>78520320.069999993</v>
      </c>
      <c r="N98" s="403">
        <f t="shared" si="38"/>
        <v>0</v>
      </c>
      <c r="O98" s="403">
        <f t="shared" si="38"/>
        <v>1424041.9300000006</v>
      </c>
      <c r="P98" s="403">
        <f t="shared" si="38"/>
        <v>0</v>
      </c>
      <c r="Q98" s="403">
        <f t="shared" si="38"/>
        <v>1424041.9300000006</v>
      </c>
      <c r="R98" s="409">
        <f>Q98-'[3]car-SAOB'!F179</f>
        <v>-2.7939677238464355E-9</v>
      </c>
      <c r="S98" s="410">
        <f t="shared" si="29"/>
        <v>1</v>
      </c>
      <c r="T98" s="410">
        <f t="shared" si="29"/>
        <v>0.95867390287376242</v>
      </c>
      <c r="U98" s="410">
        <f t="shared" si="29"/>
        <v>1</v>
      </c>
      <c r="V98" s="410">
        <f t="shared" si="29"/>
        <v>0.98218708743963701</v>
      </c>
      <c r="W98" s="413"/>
      <c r="Z98" s="411" t="s">
        <v>736</v>
      </c>
    </row>
    <row r="99" spans="1:26" ht="12.75" hidden="1" customHeight="1">
      <c r="A99" s="402" t="s">
        <v>337</v>
      </c>
      <c r="B99" s="605" t="s">
        <v>338</v>
      </c>
      <c r="C99" s="407"/>
      <c r="D99" s="407" t="s">
        <v>319</v>
      </c>
      <c r="E99" s="412" t="s">
        <v>321</v>
      </c>
      <c r="F99" s="403">
        <f>+'[3]car-SAOB'!C14</f>
        <v>19280984</v>
      </c>
      <c r="G99" s="403">
        <f>+'[3]car-SAOB'!C50</f>
        <v>5637000</v>
      </c>
      <c r="H99" s="403">
        <f>+'[3]car-SAOB'!C142</f>
        <v>0</v>
      </c>
      <c r="I99" s="403">
        <f t="shared" si="33"/>
        <v>24917984</v>
      </c>
      <c r="J99" s="403">
        <f>+'[3]car-SAOB'!C15</f>
        <v>19280984</v>
      </c>
      <c r="K99" s="403">
        <f>+'[3]car-SAOB'!C51</f>
        <v>5482182.9400000004</v>
      </c>
      <c r="L99" s="403">
        <f>+'[3]car-SAOB'!C143</f>
        <v>0</v>
      </c>
      <c r="M99" s="403">
        <f t="shared" si="34"/>
        <v>24763166.940000001</v>
      </c>
      <c r="N99" s="403">
        <f t="shared" si="35"/>
        <v>0</v>
      </c>
      <c r="O99" s="403">
        <f t="shared" si="35"/>
        <v>154817.05999999959</v>
      </c>
      <c r="P99" s="403">
        <f t="shared" si="35"/>
        <v>0</v>
      </c>
      <c r="Q99" s="403">
        <f t="shared" si="36"/>
        <v>154817.05999999959</v>
      </c>
      <c r="R99" s="409">
        <f>Q99-'[3]car-SAOB'!C179</f>
        <v>9.3132257461547852E-10</v>
      </c>
      <c r="S99" s="410">
        <f t="shared" si="29"/>
        <v>1</v>
      </c>
      <c r="T99" s="410">
        <f t="shared" si="29"/>
        <v>0.97253555792087998</v>
      </c>
      <c r="U99" s="410" t="str">
        <f t="shared" si="29"/>
        <v/>
      </c>
      <c r="V99" s="410">
        <f t="shared" si="29"/>
        <v>0.99378693476968283</v>
      </c>
      <c r="W99" s="413"/>
    </row>
    <row r="100" spans="1:26" ht="12.75" hidden="1" customHeight="1">
      <c r="A100" s="402" t="s">
        <v>337</v>
      </c>
      <c r="B100" s="605" t="s">
        <v>338</v>
      </c>
      <c r="C100" s="407"/>
      <c r="D100" s="407" t="s">
        <v>319</v>
      </c>
      <c r="E100" s="412" t="s">
        <v>322</v>
      </c>
      <c r="F100" s="403">
        <f>+'[3]car-SAOB'!D14</f>
        <v>0</v>
      </c>
      <c r="G100" s="403">
        <f>+'[3]car-SAOB'!D50</f>
        <v>5015000</v>
      </c>
      <c r="H100" s="403">
        <f>+'[3]car-SAOB'!D142</f>
        <v>0</v>
      </c>
      <c r="I100" s="403">
        <f t="shared" si="33"/>
        <v>5015000</v>
      </c>
      <c r="J100" s="403">
        <f>+'[3]car-SAOB'!D15</f>
        <v>0</v>
      </c>
      <c r="K100" s="403">
        <f>+'[3]car-SAOB'!D51</f>
        <v>5015000</v>
      </c>
      <c r="L100" s="403">
        <f>+'[3]car-SAOB'!D143</f>
        <v>0</v>
      </c>
      <c r="M100" s="403">
        <f t="shared" si="34"/>
        <v>5015000</v>
      </c>
      <c r="N100" s="403">
        <f t="shared" si="35"/>
        <v>0</v>
      </c>
      <c r="O100" s="403">
        <f t="shared" si="35"/>
        <v>0</v>
      </c>
      <c r="P100" s="403">
        <f t="shared" si="35"/>
        <v>0</v>
      </c>
      <c r="Q100" s="403">
        <f t="shared" si="36"/>
        <v>0</v>
      </c>
      <c r="R100" s="409">
        <f>Q100-'[3]car-SAOB'!D179</f>
        <v>0</v>
      </c>
      <c r="S100" s="410" t="str">
        <f t="shared" si="29"/>
        <v/>
      </c>
      <c r="T100" s="410">
        <f t="shared" si="29"/>
        <v>1</v>
      </c>
      <c r="U100" s="410" t="str">
        <f t="shared" si="29"/>
        <v/>
      </c>
      <c r="V100" s="410">
        <f t="shared" si="29"/>
        <v>1</v>
      </c>
      <c r="W100" s="413"/>
    </row>
    <row r="101" spans="1:26" ht="12.75" hidden="1" customHeight="1">
      <c r="A101" s="402" t="s">
        <v>337</v>
      </c>
      <c r="B101" s="605" t="s">
        <v>338</v>
      </c>
      <c r="C101" s="407"/>
      <c r="D101" s="407" t="s">
        <v>319</v>
      </c>
      <c r="E101" s="412" t="s">
        <v>323</v>
      </c>
      <c r="F101" s="403">
        <f>+'[3]car-SAOB'!E14</f>
        <v>26033378</v>
      </c>
      <c r="G101" s="403">
        <f>+'[3]car-SAOB'!E50</f>
        <v>23806660</v>
      </c>
      <c r="H101" s="403">
        <f>+'[3]car-SAOB'!E142</f>
        <v>171340</v>
      </c>
      <c r="I101" s="403">
        <f t="shared" si="33"/>
        <v>50011378</v>
      </c>
      <c r="J101" s="403">
        <f>+'[3]car-SAOB'!E15</f>
        <v>26033378</v>
      </c>
      <c r="K101" s="403">
        <f>+'[3]car-SAOB'!E51</f>
        <v>22537435.129999999</v>
      </c>
      <c r="L101" s="403">
        <f>+'[3]car-SAOB'!E143</f>
        <v>171340</v>
      </c>
      <c r="M101" s="403">
        <f t="shared" si="34"/>
        <v>48742153.129999995</v>
      </c>
      <c r="N101" s="403">
        <f t="shared" si="35"/>
        <v>0</v>
      </c>
      <c r="O101" s="403">
        <f t="shared" si="35"/>
        <v>1269224.870000001</v>
      </c>
      <c r="P101" s="403">
        <f t="shared" si="35"/>
        <v>0</v>
      </c>
      <c r="Q101" s="403">
        <f t="shared" si="36"/>
        <v>1269224.870000001</v>
      </c>
      <c r="R101" s="409">
        <f>Q101-'[3]car-SAOB'!E179</f>
        <v>-3.7252902984619141E-9</v>
      </c>
      <c r="S101" s="410">
        <f t="shared" si="29"/>
        <v>1</v>
      </c>
      <c r="T101" s="410">
        <f t="shared" si="29"/>
        <v>0.94668614286926422</v>
      </c>
      <c r="U101" s="410">
        <f t="shared" si="29"/>
        <v>1</v>
      </c>
      <c r="V101" s="410">
        <f t="shared" si="29"/>
        <v>0.97462127778202778</v>
      </c>
      <c r="W101" s="413"/>
    </row>
    <row r="102" spans="1:26" ht="12.75" customHeight="1">
      <c r="A102" s="405" t="s">
        <v>337</v>
      </c>
      <c r="B102" s="406" t="s">
        <v>338</v>
      </c>
      <c r="C102" s="407"/>
      <c r="D102" s="407" t="s">
        <v>319</v>
      </c>
      <c r="E102" s="408" t="s">
        <v>204</v>
      </c>
      <c r="F102" s="403">
        <f>+'[3]car-SAOB'!C347</f>
        <v>0</v>
      </c>
      <c r="G102" s="403">
        <f>+'[3]car-SAOB'!D347</f>
        <v>86013064</v>
      </c>
      <c r="H102" s="403">
        <f>+'[3]car-SAOB'!E347</f>
        <v>146770000</v>
      </c>
      <c r="I102" s="403">
        <f>SUM(F102:H102)</f>
        <v>232783064</v>
      </c>
      <c r="J102" s="403">
        <f>+'[3]car-SAOB'!G347</f>
        <v>0</v>
      </c>
      <c r="K102" s="403">
        <f>+'[3]car-SAOB'!H347</f>
        <v>71567192.75</v>
      </c>
      <c r="L102" s="403">
        <f>+'[3]car-SAOB'!I347</f>
        <v>97685300.359999999</v>
      </c>
      <c r="M102" s="403">
        <f>SUM(J102:L102)</f>
        <v>169252493.11000001</v>
      </c>
      <c r="N102" s="403">
        <f>+F102-J102</f>
        <v>0</v>
      </c>
      <c r="O102" s="403">
        <f>+G102-K102</f>
        <v>14445871.25</v>
      </c>
      <c r="P102" s="403">
        <f>+H102-L102</f>
        <v>49084699.640000001</v>
      </c>
      <c r="Q102" s="403">
        <f>SUM(N102:P102)</f>
        <v>63530570.890000001</v>
      </c>
      <c r="R102" s="409">
        <f>Q102-'[3]car-SAOB'!L179</f>
        <v>0</v>
      </c>
      <c r="S102" s="410" t="str">
        <f t="shared" si="29"/>
        <v/>
      </c>
      <c r="T102" s="410">
        <f t="shared" si="29"/>
        <v>0.83205026564336781</v>
      </c>
      <c r="U102" s="410">
        <f t="shared" si="29"/>
        <v>0.66556721646112971</v>
      </c>
      <c r="V102" s="410">
        <f t="shared" si="29"/>
        <v>0.72708250420657761</v>
      </c>
      <c r="W102" s="413"/>
      <c r="Z102" s="411" t="s">
        <v>736</v>
      </c>
    </row>
    <row r="103" spans="1:26" s="404" customFormat="1" ht="12.75" customHeight="1">
      <c r="A103" s="405"/>
      <c r="B103" s="605" t="s">
        <v>338</v>
      </c>
      <c r="C103" s="414"/>
      <c r="D103" s="414" t="s">
        <v>319</v>
      </c>
      <c r="E103" s="415" t="s">
        <v>737</v>
      </c>
      <c r="F103" s="416">
        <f>+F98+F102</f>
        <v>45314362</v>
      </c>
      <c r="G103" s="416">
        <f t="shared" ref="G103:Q103" si="39">+G98+G102</f>
        <v>120471724</v>
      </c>
      <c r="H103" s="416">
        <f t="shared" si="39"/>
        <v>146941340</v>
      </c>
      <c r="I103" s="416">
        <f t="shared" si="39"/>
        <v>312727426</v>
      </c>
      <c r="J103" s="416">
        <f t="shared" si="39"/>
        <v>45314362</v>
      </c>
      <c r="K103" s="416">
        <f t="shared" si="39"/>
        <v>104601810.81999999</v>
      </c>
      <c r="L103" s="416">
        <f t="shared" si="39"/>
        <v>97856640.359999999</v>
      </c>
      <c r="M103" s="416">
        <f t="shared" si="39"/>
        <v>247772813.18000001</v>
      </c>
      <c r="N103" s="416">
        <f t="shared" si="39"/>
        <v>0</v>
      </c>
      <c r="O103" s="416">
        <f t="shared" si="39"/>
        <v>15869913.18</v>
      </c>
      <c r="P103" s="416">
        <f t="shared" si="39"/>
        <v>49084699.640000001</v>
      </c>
      <c r="Q103" s="416">
        <f t="shared" si="39"/>
        <v>64954612.82</v>
      </c>
      <c r="R103" s="417"/>
      <c r="S103" s="410">
        <f t="shared" si="29"/>
        <v>1</v>
      </c>
      <c r="T103" s="410">
        <f t="shared" si="29"/>
        <v>0.86826856416531395</v>
      </c>
      <c r="U103" s="410">
        <f t="shared" si="29"/>
        <v>0.66595717964733414</v>
      </c>
      <c r="V103" s="410">
        <f t="shared" si="29"/>
        <v>0.79229639801403284</v>
      </c>
      <c r="W103" s="413"/>
      <c r="Z103" s="404" t="s">
        <v>735</v>
      </c>
    </row>
    <row r="104" spans="1:26" ht="12.75" hidden="1" customHeight="1">
      <c r="A104" s="405"/>
      <c r="B104" s="406"/>
      <c r="C104" s="418"/>
      <c r="D104" s="418"/>
      <c r="E104" s="419"/>
      <c r="F104" s="420"/>
      <c r="G104" s="420"/>
      <c r="H104" s="420"/>
      <c r="I104" s="420"/>
      <c r="J104" s="420"/>
      <c r="K104" s="420"/>
      <c r="L104" s="420"/>
      <c r="M104" s="420"/>
      <c r="N104" s="420"/>
      <c r="O104" s="420"/>
      <c r="P104" s="420"/>
      <c r="Q104" s="420"/>
      <c r="R104" s="409"/>
      <c r="S104" s="410" t="str">
        <f t="shared" si="29"/>
        <v/>
      </c>
      <c r="T104" s="410" t="str">
        <f t="shared" si="29"/>
        <v/>
      </c>
      <c r="U104" s="410" t="str">
        <f t="shared" si="29"/>
        <v/>
      </c>
      <c r="V104" s="410"/>
      <c r="W104" s="413"/>
    </row>
    <row r="105" spans="1:26" s="404" customFormat="1" ht="12.75" customHeight="1">
      <c r="A105" s="405" t="s">
        <v>337</v>
      </c>
      <c r="B105" s="406" t="s">
        <v>338</v>
      </c>
      <c r="C105" s="414"/>
      <c r="D105" s="414" t="s">
        <v>319</v>
      </c>
      <c r="E105" s="415" t="s">
        <v>324</v>
      </c>
      <c r="F105" s="416">
        <f>+F106</f>
        <v>4483013</v>
      </c>
      <c r="G105" s="416">
        <f t="shared" ref="G105:Q105" si="40">+G106</f>
        <v>0</v>
      </c>
      <c r="H105" s="416">
        <f t="shared" si="40"/>
        <v>0</v>
      </c>
      <c r="I105" s="416">
        <f t="shared" si="40"/>
        <v>4483013</v>
      </c>
      <c r="J105" s="416">
        <f t="shared" si="40"/>
        <v>4159636.51</v>
      </c>
      <c r="K105" s="416">
        <f t="shared" si="40"/>
        <v>0</v>
      </c>
      <c r="L105" s="416">
        <f t="shared" si="40"/>
        <v>0</v>
      </c>
      <c r="M105" s="416">
        <f t="shared" si="40"/>
        <v>4159636.51</v>
      </c>
      <c r="N105" s="416">
        <f t="shared" si="40"/>
        <v>323376.49000000022</v>
      </c>
      <c r="O105" s="416">
        <f t="shared" si="40"/>
        <v>0</v>
      </c>
      <c r="P105" s="416">
        <f t="shared" si="40"/>
        <v>0</v>
      </c>
      <c r="Q105" s="416">
        <f t="shared" si="40"/>
        <v>323376.49000000022</v>
      </c>
      <c r="R105" s="417"/>
      <c r="S105" s="410">
        <f t="shared" si="29"/>
        <v>0.92786626092763946</v>
      </c>
      <c r="T105" s="410" t="str">
        <f t="shared" si="29"/>
        <v/>
      </c>
      <c r="U105" s="410" t="str">
        <f t="shared" si="29"/>
        <v/>
      </c>
      <c r="V105" s="410">
        <f t="shared" si="29"/>
        <v>0.92786626092763946</v>
      </c>
      <c r="W105" s="413"/>
      <c r="Z105" s="404" t="s">
        <v>735</v>
      </c>
    </row>
    <row r="106" spans="1:26" ht="12.75" customHeight="1">
      <c r="A106" s="405" t="s">
        <v>337</v>
      </c>
      <c r="B106" s="406" t="s">
        <v>338</v>
      </c>
      <c r="C106" s="418"/>
      <c r="D106" s="418"/>
      <c r="E106" s="408" t="s">
        <v>528</v>
      </c>
      <c r="F106" s="403">
        <f>SUM('[3]car-SAOB'!R14)</f>
        <v>4483013</v>
      </c>
      <c r="G106" s="403">
        <f>SUM('[3]car-SAOB'!R50)</f>
        <v>0</v>
      </c>
      <c r="H106" s="403">
        <f>SUM('[3]car-SAOB'!R142)</f>
        <v>0</v>
      </c>
      <c r="I106" s="403">
        <f t="shared" si="33"/>
        <v>4483013</v>
      </c>
      <c r="J106" s="403">
        <f>SUM('[3]car-SAOB'!R15)</f>
        <v>4159636.51</v>
      </c>
      <c r="K106" s="403">
        <f>SUM('[3]car-SAOB'!R51)</f>
        <v>0</v>
      </c>
      <c r="L106" s="403">
        <f>SUM('[3]car-SAOB'!R143)</f>
        <v>0</v>
      </c>
      <c r="M106" s="403">
        <f t="shared" si="34"/>
        <v>4159636.51</v>
      </c>
      <c r="N106" s="403">
        <f t="shared" si="35"/>
        <v>323376.49000000022</v>
      </c>
      <c r="O106" s="403">
        <f t="shared" si="35"/>
        <v>0</v>
      </c>
      <c r="P106" s="403">
        <f t="shared" si="35"/>
        <v>0</v>
      </c>
      <c r="Q106" s="403">
        <f t="shared" si="36"/>
        <v>323376.49000000022</v>
      </c>
      <c r="R106" s="409"/>
      <c r="S106" s="410">
        <f t="shared" si="29"/>
        <v>0.92786626092763946</v>
      </c>
      <c r="T106" s="410" t="str">
        <f t="shared" si="29"/>
        <v/>
      </c>
      <c r="U106" s="410" t="str">
        <f t="shared" si="29"/>
        <v/>
      </c>
      <c r="V106" s="410">
        <f t="shared" si="29"/>
        <v>0.92786626092763946</v>
      </c>
      <c r="W106" s="413"/>
      <c r="Z106" s="404" t="s">
        <v>735</v>
      </c>
    </row>
    <row r="107" spans="1:26" s="404" customFormat="1" ht="12.75" customHeight="1">
      <c r="A107" s="405" t="s">
        <v>337</v>
      </c>
      <c r="B107" s="406" t="s">
        <v>338</v>
      </c>
      <c r="C107" s="414"/>
      <c r="D107" s="414" t="s">
        <v>319</v>
      </c>
      <c r="E107" s="415" t="s">
        <v>325</v>
      </c>
      <c r="F107" s="416">
        <f>SUM(F108:F111)</f>
        <v>8248613</v>
      </c>
      <c r="G107" s="416">
        <f t="shared" ref="G107:Q107" si="41">SUM(G108:G111)</f>
        <v>0</v>
      </c>
      <c r="H107" s="416">
        <f t="shared" si="41"/>
        <v>0</v>
      </c>
      <c r="I107" s="416">
        <f t="shared" si="41"/>
        <v>8248613</v>
      </c>
      <c r="J107" s="416">
        <f t="shared" si="41"/>
        <v>8248613</v>
      </c>
      <c r="K107" s="416">
        <f t="shared" si="41"/>
        <v>0</v>
      </c>
      <c r="L107" s="416">
        <f t="shared" si="41"/>
        <v>0</v>
      </c>
      <c r="M107" s="416">
        <f t="shared" si="41"/>
        <v>8248613</v>
      </c>
      <c r="N107" s="416">
        <f t="shared" si="41"/>
        <v>0</v>
      </c>
      <c r="O107" s="416">
        <f t="shared" si="41"/>
        <v>0</v>
      </c>
      <c r="P107" s="416">
        <f t="shared" si="41"/>
        <v>0</v>
      </c>
      <c r="Q107" s="416">
        <f t="shared" si="41"/>
        <v>0</v>
      </c>
      <c r="R107" s="417"/>
      <c r="S107" s="410">
        <f t="shared" si="29"/>
        <v>1</v>
      </c>
      <c r="T107" s="410" t="str">
        <f t="shared" si="29"/>
        <v/>
      </c>
      <c r="U107" s="410" t="str">
        <f t="shared" si="29"/>
        <v/>
      </c>
      <c r="V107" s="410">
        <f t="shared" si="29"/>
        <v>1</v>
      </c>
      <c r="W107" s="413"/>
      <c r="Z107" s="404" t="s">
        <v>735</v>
      </c>
    </row>
    <row r="108" spans="1:26" ht="12.75" customHeight="1">
      <c r="A108" s="405" t="s">
        <v>337</v>
      </c>
      <c r="B108" s="406" t="s">
        <v>338</v>
      </c>
      <c r="C108" s="418"/>
      <c r="D108" s="418"/>
      <c r="E108" s="421" t="s">
        <v>531</v>
      </c>
      <c r="F108" s="403">
        <f>SUM('[3]car-SAOB'!X14)</f>
        <v>7774000</v>
      </c>
      <c r="G108" s="403">
        <f>SUM('[3]car-SAOB'!X50)</f>
        <v>0</v>
      </c>
      <c r="H108" s="403">
        <f>SUM('[3]car-SAOB'!X142)</f>
        <v>0</v>
      </c>
      <c r="I108" s="403">
        <f t="shared" si="33"/>
        <v>7774000</v>
      </c>
      <c r="J108" s="403">
        <f>SUM('[3]car-SAOB'!X15)</f>
        <v>7774000</v>
      </c>
      <c r="K108" s="403">
        <f>SUM('[3]car-SAOB'!X51)</f>
        <v>0</v>
      </c>
      <c r="L108" s="403">
        <f>SUM('[3]car-SAOB'!X143)</f>
        <v>0</v>
      </c>
      <c r="M108" s="403">
        <f t="shared" si="34"/>
        <v>7774000</v>
      </c>
      <c r="N108" s="403">
        <f t="shared" si="35"/>
        <v>0</v>
      </c>
      <c r="O108" s="403">
        <f t="shared" si="35"/>
        <v>0</v>
      </c>
      <c r="P108" s="403">
        <f t="shared" si="35"/>
        <v>0</v>
      </c>
      <c r="Q108" s="403">
        <f t="shared" si="36"/>
        <v>0</v>
      </c>
      <c r="R108" s="409">
        <f>Q108-'[3]car-SAOB'!X179</f>
        <v>0</v>
      </c>
      <c r="S108" s="410">
        <f t="shared" si="29"/>
        <v>1</v>
      </c>
      <c r="T108" s="410" t="str">
        <f t="shared" si="29"/>
        <v/>
      </c>
      <c r="U108" s="410" t="str">
        <f t="shared" si="29"/>
        <v/>
      </c>
      <c r="V108" s="410">
        <f t="shared" si="29"/>
        <v>1</v>
      </c>
      <c r="W108" s="413"/>
      <c r="Z108" s="404" t="s">
        <v>735</v>
      </c>
    </row>
    <row r="109" spans="1:26" ht="12.75" customHeight="1">
      <c r="A109" s="405" t="s">
        <v>337</v>
      </c>
      <c r="B109" s="406" t="s">
        <v>338</v>
      </c>
      <c r="C109" s="418"/>
      <c r="D109" s="418"/>
      <c r="E109" s="408" t="s">
        <v>532</v>
      </c>
      <c r="F109" s="403">
        <f>SUM('[3]car-SAOB'!AD14)</f>
        <v>474613</v>
      </c>
      <c r="G109" s="403">
        <f>SUM('[3]car-SAOB'!AD50)</f>
        <v>0</v>
      </c>
      <c r="H109" s="403">
        <f>SUM('[3]car-SAOB'!AD142)</f>
        <v>0</v>
      </c>
      <c r="I109" s="403">
        <f t="shared" si="33"/>
        <v>474613</v>
      </c>
      <c r="J109" s="403">
        <f>SUM('[3]car-SAOB'!AD15)</f>
        <v>474613</v>
      </c>
      <c r="K109" s="403">
        <f>SUM('[3]car-SAOB'!AD51)</f>
        <v>0</v>
      </c>
      <c r="L109" s="403">
        <f>SUM('[3]car-SAOB'!AD143)</f>
        <v>0</v>
      </c>
      <c r="M109" s="403">
        <f t="shared" si="34"/>
        <v>474613</v>
      </c>
      <c r="N109" s="403">
        <f t="shared" si="35"/>
        <v>0</v>
      </c>
      <c r="O109" s="403">
        <f t="shared" si="35"/>
        <v>0</v>
      </c>
      <c r="P109" s="403">
        <f t="shared" si="35"/>
        <v>0</v>
      </c>
      <c r="Q109" s="403">
        <f t="shared" si="36"/>
        <v>0</v>
      </c>
      <c r="R109" s="409">
        <f>Q109-'[3]car-SAOB'!AD179</f>
        <v>0</v>
      </c>
      <c r="S109" s="410">
        <f t="shared" si="29"/>
        <v>1</v>
      </c>
      <c r="T109" s="410" t="str">
        <f t="shared" si="29"/>
        <v/>
      </c>
      <c r="U109" s="410" t="str">
        <f t="shared" si="29"/>
        <v/>
      </c>
      <c r="V109" s="410">
        <f t="shared" si="29"/>
        <v>1</v>
      </c>
      <c r="W109" s="413"/>
      <c r="Z109" s="404" t="s">
        <v>735</v>
      </c>
    </row>
    <row r="110" spans="1:26" ht="12.75" customHeight="1">
      <c r="A110" s="405" t="s">
        <v>337</v>
      </c>
      <c r="B110" s="406" t="s">
        <v>338</v>
      </c>
      <c r="C110" s="418"/>
      <c r="D110" s="418"/>
      <c r="E110" s="421" t="s">
        <v>533</v>
      </c>
      <c r="F110" s="403">
        <f>SUM('[3]car-SAOB'!AJ14)</f>
        <v>0</v>
      </c>
      <c r="G110" s="403">
        <f>SUM('[3]car-SAOB'!AJ50)</f>
        <v>0</v>
      </c>
      <c r="H110" s="403">
        <f>SUM('[3]car-SAOB'!AJ142)</f>
        <v>0</v>
      </c>
      <c r="I110" s="403">
        <f t="shared" si="33"/>
        <v>0</v>
      </c>
      <c r="J110" s="403">
        <f>SUM('[3]car-SAOB'!AJ15)</f>
        <v>0</v>
      </c>
      <c r="K110" s="403">
        <f>SUM('[3]car-SAOB'!AJ51)</f>
        <v>0</v>
      </c>
      <c r="L110" s="403">
        <f>SUM('[3]car-SAOB'!AJ143)</f>
        <v>0</v>
      </c>
      <c r="M110" s="403">
        <f t="shared" si="34"/>
        <v>0</v>
      </c>
      <c r="N110" s="403">
        <f t="shared" si="35"/>
        <v>0</v>
      </c>
      <c r="O110" s="403">
        <f t="shared" si="35"/>
        <v>0</v>
      </c>
      <c r="P110" s="403">
        <f t="shared" si="35"/>
        <v>0</v>
      </c>
      <c r="Q110" s="403">
        <f t="shared" si="36"/>
        <v>0</v>
      </c>
      <c r="R110" s="409">
        <f>Q110-'[3]car-SAOB'!AJ179</f>
        <v>0</v>
      </c>
      <c r="S110" s="410" t="str">
        <f t="shared" si="29"/>
        <v/>
      </c>
      <c r="T110" s="410" t="str">
        <f t="shared" si="29"/>
        <v/>
      </c>
      <c r="U110" s="410" t="str">
        <f t="shared" si="29"/>
        <v/>
      </c>
      <c r="V110" s="410" t="str">
        <f t="shared" si="29"/>
        <v/>
      </c>
      <c r="W110" s="413"/>
      <c r="Z110" s="404" t="s">
        <v>735</v>
      </c>
    </row>
    <row r="111" spans="1:26" ht="12.75" hidden="1" customHeight="1">
      <c r="A111" s="405" t="s">
        <v>337</v>
      </c>
      <c r="B111" s="406" t="s">
        <v>338</v>
      </c>
      <c r="C111" s="418"/>
      <c r="D111" s="418"/>
      <c r="E111" s="421" t="s">
        <v>738</v>
      </c>
      <c r="F111" s="403">
        <f>SUM('[3]car-SAOB'!AP14)</f>
        <v>0</v>
      </c>
      <c r="G111" s="403">
        <f>SUM('[3]car-SAOB'!AP50)</f>
        <v>0</v>
      </c>
      <c r="H111" s="403">
        <f>SUM('[3]car-SAOB'!AP142)</f>
        <v>0</v>
      </c>
      <c r="I111" s="403">
        <f t="shared" si="33"/>
        <v>0</v>
      </c>
      <c r="J111" s="403">
        <f>SUM('[3]car-SAOB'!AP15)</f>
        <v>0</v>
      </c>
      <c r="K111" s="403">
        <f>SUM('[3]car-SAOB'!AP51)</f>
        <v>0</v>
      </c>
      <c r="L111" s="403">
        <f>SUM('[3]car-SAOB'!AP143)</f>
        <v>0</v>
      </c>
      <c r="M111" s="403">
        <f t="shared" si="34"/>
        <v>0</v>
      </c>
      <c r="N111" s="403">
        <f t="shared" si="35"/>
        <v>0</v>
      </c>
      <c r="O111" s="403">
        <f t="shared" si="35"/>
        <v>0</v>
      </c>
      <c r="P111" s="403">
        <f t="shared" si="35"/>
        <v>0</v>
      </c>
      <c r="Q111" s="403">
        <f t="shared" si="36"/>
        <v>0</v>
      </c>
      <c r="R111" s="409">
        <f>Q111-'[3]car-SAOB'!AP179</f>
        <v>0</v>
      </c>
      <c r="S111" s="410" t="str">
        <f t="shared" si="29"/>
        <v/>
      </c>
      <c r="T111" s="410" t="str">
        <f t="shared" si="29"/>
        <v/>
      </c>
      <c r="U111" s="410" t="str">
        <f t="shared" si="29"/>
        <v/>
      </c>
      <c r="V111" s="422" t="str">
        <f t="shared" si="29"/>
        <v/>
      </c>
      <c r="W111" s="413"/>
    </row>
    <row r="112" spans="1:26" s="429" customFormat="1" ht="12.75" customHeight="1">
      <c r="A112" s="405" t="s">
        <v>337</v>
      </c>
      <c r="B112" s="406" t="s">
        <v>338</v>
      </c>
      <c r="C112" s="719" t="s">
        <v>544</v>
      </c>
      <c r="D112" s="719"/>
      <c r="E112" s="719"/>
      <c r="F112" s="423">
        <f t="shared" ref="F112:Q112" si="42">+F103+F105+F107</f>
        <v>58045988</v>
      </c>
      <c r="G112" s="423">
        <f t="shared" si="42"/>
        <v>120471724</v>
      </c>
      <c r="H112" s="423">
        <f t="shared" si="42"/>
        <v>146941340</v>
      </c>
      <c r="I112" s="423">
        <f t="shared" si="42"/>
        <v>325459052</v>
      </c>
      <c r="J112" s="423">
        <f t="shared" si="42"/>
        <v>57722611.509999998</v>
      </c>
      <c r="K112" s="423">
        <f t="shared" si="42"/>
        <v>104601810.81999999</v>
      </c>
      <c r="L112" s="423">
        <f t="shared" si="42"/>
        <v>97856640.359999999</v>
      </c>
      <c r="M112" s="423">
        <f t="shared" si="42"/>
        <v>260181062.69</v>
      </c>
      <c r="N112" s="423">
        <f t="shared" si="42"/>
        <v>323376.49000000022</v>
      </c>
      <c r="O112" s="423">
        <f t="shared" si="42"/>
        <v>15869913.18</v>
      </c>
      <c r="P112" s="423">
        <f t="shared" si="42"/>
        <v>49084699.640000001</v>
      </c>
      <c r="Q112" s="423">
        <f t="shared" si="42"/>
        <v>65277989.310000002</v>
      </c>
      <c r="R112" s="434">
        <f>+Q112-'[3]car-SAOB'!BE179</f>
        <v>0</v>
      </c>
      <c r="S112" s="410">
        <f t="shared" si="29"/>
        <v>0.99442896053384422</v>
      </c>
      <c r="T112" s="410">
        <f t="shared" si="29"/>
        <v>0.86826856416531395</v>
      </c>
      <c r="U112" s="410">
        <f t="shared" si="29"/>
        <v>0.66595717964733414</v>
      </c>
      <c r="V112" s="410">
        <f t="shared" si="29"/>
        <v>0.79942794981778531</v>
      </c>
      <c r="W112" s="413"/>
      <c r="Z112" s="404" t="s">
        <v>735</v>
      </c>
    </row>
    <row r="113" spans="1:26" ht="12.75" customHeight="1">
      <c r="A113" s="402" t="s">
        <v>326</v>
      </c>
      <c r="B113" s="406" t="s">
        <v>338</v>
      </c>
      <c r="C113" s="418"/>
      <c r="D113" s="407"/>
      <c r="E113" s="412"/>
      <c r="F113" s="403"/>
      <c r="G113" s="403"/>
      <c r="H113" s="403"/>
      <c r="I113" s="403">
        <f t="shared" si="33"/>
        <v>0</v>
      </c>
      <c r="J113" s="403"/>
      <c r="K113" s="403"/>
      <c r="L113" s="403"/>
      <c r="M113" s="403">
        <f t="shared" si="34"/>
        <v>0</v>
      </c>
      <c r="N113" s="403">
        <f t="shared" si="35"/>
        <v>0</v>
      </c>
      <c r="O113" s="403">
        <f t="shared" si="35"/>
        <v>0</v>
      </c>
      <c r="P113" s="403">
        <f t="shared" si="35"/>
        <v>0</v>
      </c>
      <c r="Q113" s="403">
        <f t="shared" si="36"/>
        <v>0</v>
      </c>
      <c r="S113" s="410" t="str">
        <f t="shared" si="29"/>
        <v/>
      </c>
      <c r="T113" s="410" t="str">
        <f t="shared" si="29"/>
        <v/>
      </c>
      <c r="U113" s="410" t="str">
        <f t="shared" si="29"/>
        <v/>
      </c>
      <c r="V113" s="410" t="str">
        <f t="shared" si="29"/>
        <v/>
      </c>
      <c r="W113" s="413"/>
      <c r="Z113" s="404" t="s">
        <v>735</v>
      </c>
    </row>
    <row r="114" spans="1:26" ht="12.75" customHeight="1">
      <c r="A114" s="402" t="s">
        <v>339</v>
      </c>
      <c r="B114" s="402" t="s">
        <v>340</v>
      </c>
      <c r="C114" s="608" t="s">
        <v>341</v>
      </c>
      <c r="D114" s="407"/>
      <c r="E114" s="412"/>
      <c r="F114" s="403"/>
      <c r="G114" s="403"/>
      <c r="H114" s="403"/>
      <c r="I114" s="403">
        <f t="shared" si="33"/>
        <v>0</v>
      </c>
      <c r="J114" s="403"/>
      <c r="K114" s="403"/>
      <c r="L114" s="403"/>
      <c r="M114" s="403">
        <f t="shared" si="34"/>
        <v>0</v>
      </c>
      <c r="N114" s="403">
        <f t="shared" si="35"/>
        <v>0</v>
      </c>
      <c r="O114" s="403">
        <f t="shared" si="35"/>
        <v>0</v>
      </c>
      <c r="P114" s="403">
        <f t="shared" si="35"/>
        <v>0</v>
      </c>
      <c r="Q114" s="403">
        <f t="shared" si="36"/>
        <v>0</v>
      </c>
      <c r="S114" s="410" t="str">
        <f t="shared" si="29"/>
        <v/>
      </c>
      <c r="T114" s="410" t="str">
        <f t="shared" si="29"/>
        <v/>
      </c>
      <c r="U114" s="410" t="str">
        <f t="shared" si="29"/>
        <v/>
      </c>
      <c r="V114" s="410" t="str">
        <f t="shared" si="29"/>
        <v/>
      </c>
      <c r="W114" s="413"/>
      <c r="Z114" s="404" t="s">
        <v>735</v>
      </c>
    </row>
    <row r="115" spans="1:26" s="612" customFormat="1" ht="12.75" customHeight="1">
      <c r="A115" s="402" t="s">
        <v>339</v>
      </c>
      <c r="B115" s="402" t="s">
        <v>342</v>
      </c>
      <c r="C115" s="426" t="s">
        <v>319</v>
      </c>
      <c r="D115" s="609" t="s">
        <v>330</v>
      </c>
      <c r="E115" s="610" t="s">
        <v>342</v>
      </c>
      <c r="F115" s="621"/>
      <c r="G115" s="621"/>
      <c r="H115" s="621"/>
      <c r="I115" s="611">
        <f t="shared" si="33"/>
        <v>0</v>
      </c>
      <c r="J115" s="621"/>
      <c r="K115" s="621"/>
      <c r="L115" s="621"/>
      <c r="M115" s="611">
        <f t="shared" si="34"/>
        <v>0</v>
      </c>
      <c r="N115" s="611">
        <f t="shared" si="35"/>
        <v>0</v>
      </c>
      <c r="O115" s="611">
        <f t="shared" si="35"/>
        <v>0</v>
      </c>
      <c r="P115" s="611">
        <f t="shared" si="35"/>
        <v>0</v>
      </c>
      <c r="Q115" s="611">
        <f t="shared" si="36"/>
        <v>0</v>
      </c>
      <c r="S115" s="410" t="str">
        <f t="shared" si="29"/>
        <v/>
      </c>
      <c r="T115" s="410" t="str">
        <f t="shared" si="29"/>
        <v/>
      </c>
      <c r="U115" s="410" t="str">
        <f t="shared" si="29"/>
        <v/>
      </c>
      <c r="V115" s="410" t="str">
        <f t="shared" si="29"/>
        <v/>
      </c>
      <c r="W115" s="413"/>
      <c r="Z115" s="404" t="s">
        <v>735</v>
      </c>
    </row>
    <row r="116" spans="1:26" ht="12.75" customHeight="1">
      <c r="A116" s="402" t="s">
        <v>339</v>
      </c>
      <c r="B116" s="402" t="s">
        <v>342</v>
      </c>
      <c r="C116" s="407"/>
      <c r="D116" s="407" t="s">
        <v>319</v>
      </c>
      <c r="E116" s="408" t="s">
        <v>320</v>
      </c>
      <c r="F116" s="408">
        <f>+'[3]car-SAOB'!C352</f>
        <v>178344442</v>
      </c>
      <c r="G116" s="408">
        <f>+'[3]car-SAOB'!D352</f>
        <v>83078000</v>
      </c>
      <c r="H116" s="408">
        <f>+'[3]car-SAOB'!E352</f>
        <v>0</v>
      </c>
      <c r="I116" s="403">
        <f t="shared" si="33"/>
        <v>261422442</v>
      </c>
      <c r="J116" s="408">
        <f>+'[3]car-SAOB'!G352</f>
        <v>178344442</v>
      </c>
      <c r="K116" s="408">
        <f>+'[3]car-SAOB'!H352</f>
        <v>83078000</v>
      </c>
      <c r="L116" s="408">
        <f>+'[3]car-SAOB'!I352</f>
        <v>0</v>
      </c>
      <c r="M116" s="403">
        <f t="shared" si="34"/>
        <v>261422442</v>
      </c>
      <c r="N116" s="403">
        <f t="shared" si="35"/>
        <v>0</v>
      </c>
      <c r="O116" s="403">
        <f t="shared" si="35"/>
        <v>0</v>
      </c>
      <c r="P116" s="403">
        <f t="shared" si="35"/>
        <v>0</v>
      </c>
      <c r="Q116" s="403">
        <f t="shared" si="36"/>
        <v>0</v>
      </c>
      <c r="R116" s="409">
        <f>Q116-'[3]car-SAOB'!G179</f>
        <v>0</v>
      </c>
      <c r="S116" s="410">
        <f t="shared" si="29"/>
        <v>1</v>
      </c>
      <c r="T116" s="410">
        <f t="shared" si="29"/>
        <v>1</v>
      </c>
      <c r="U116" s="410" t="str">
        <f t="shared" si="29"/>
        <v/>
      </c>
      <c r="V116" s="410">
        <f t="shared" si="29"/>
        <v>1</v>
      </c>
      <c r="W116" s="413"/>
      <c r="Z116" s="411" t="s">
        <v>736</v>
      </c>
    </row>
    <row r="117" spans="1:26" ht="12.75" customHeight="1">
      <c r="A117" s="405" t="s">
        <v>339</v>
      </c>
      <c r="B117" s="405" t="s">
        <v>342</v>
      </c>
      <c r="C117" s="407"/>
      <c r="D117" s="407" t="s">
        <v>319</v>
      </c>
      <c r="E117" s="408" t="s">
        <v>204</v>
      </c>
      <c r="F117" s="408">
        <f>+'[3]car-SAOB'!C354</f>
        <v>0</v>
      </c>
      <c r="G117" s="408">
        <f>+'[3]car-SAOB'!D354</f>
        <v>10474300</v>
      </c>
      <c r="H117" s="408">
        <f>+'[3]car-SAOB'!E354</f>
        <v>341500</v>
      </c>
      <c r="I117" s="403">
        <f>SUM(F117:H117)</f>
        <v>10815800</v>
      </c>
      <c r="J117" s="408">
        <f>+'[3]car-SAOB'!G354</f>
        <v>0</v>
      </c>
      <c r="K117" s="408">
        <f>+'[3]car-SAOB'!H354</f>
        <v>5782193</v>
      </c>
      <c r="L117" s="408">
        <f>+'[3]car-SAOB'!I354</f>
        <v>0</v>
      </c>
      <c r="M117" s="403">
        <f>SUM(J117:L117)</f>
        <v>5782193</v>
      </c>
      <c r="N117" s="403">
        <f>+F117-J117</f>
        <v>0</v>
      </c>
      <c r="O117" s="403">
        <f>+G117-K117</f>
        <v>4692107</v>
      </c>
      <c r="P117" s="403">
        <f>+H117-L117</f>
        <v>341500</v>
      </c>
      <c r="Q117" s="403">
        <f>SUM(N117:P117)</f>
        <v>5033607</v>
      </c>
      <c r="R117" s="409">
        <f>Q117-'[3]car-SAOB'!M179</f>
        <v>0</v>
      </c>
      <c r="S117" s="410" t="str">
        <f t="shared" si="29"/>
        <v/>
      </c>
      <c r="T117" s="410">
        <f t="shared" si="29"/>
        <v>0.55203622199096836</v>
      </c>
      <c r="U117" s="410">
        <f t="shared" si="29"/>
        <v>0</v>
      </c>
      <c r="V117" s="410">
        <f t="shared" si="29"/>
        <v>0.53460613177018801</v>
      </c>
      <c r="W117" s="413"/>
      <c r="Z117" s="411" t="s">
        <v>736</v>
      </c>
    </row>
    <row r="118" spans="1:26" s="404" customFormat="1" ht="12.75" customHeight="1">
      <c r="A118" s="405"/>
      <c r="B118" s="402" t="s">
        <v>342</v>
      </c>
      <c r="C118" s="414"/>
      <c r="D118" s="414" t="s">
        <v>319</v>
      </c>
      <c r="E118" s="415" t="s">
        <v>737</v>
      </c>
      <c r="F118" s="416">
        <f>+F116+F117</f>
        <v>178344442</v>
      </c>
      <c r="G118" s="416">
        <f t="shared" ref="G118:Q118" si="43">+G116+G117</f>
        <v>93552300</v>
      </c>
      <c r="H118" s="416">
        <f t="shared" si="43"/>
        <v>341500</v>
      </c>
      <c r="I118" s="416">
        <f t="shared" si="43"/>
        <v>272238242</v>
      </c>
      <c r="J118" s="416">
        <f t="shared" si="43"/>
        <v>178344442</v>
      </c>
      <c r="K118" s="416">
        <f t="shared" si="43"/>
        <v>88860193</v>
      </c>
      <c r="L118" s="416">
        <f t="shared" si="43"/>
        <v>0</v>
      </c>
      <c r="M118" s="416">
        <f t="shared" si="43"/>
        <v>267204635</v>
      </c>
      <c r="N118" s="416">
        <f t="shared" si="43"/>
        <v>0</v>
      </c>
      <c r="O118" s="416">
        <f t="shared" si="43"/>
        <v>4692107</v>
      </c>
      <c r="P118" s="416">
        <f t="shared" si="43"/>
        <v>341500</v>
      </c>
      <c r="Q118" s="416">
        <f t="shared" si="43"/>
        <v>5033607</v>
      </c>
      <c r="R118" s="417"/>
      <c r="S118" s="410">
        <f t="shared" si="29"/>
        <v>1</v>
      </c>
      <c r="T118" s="410">
        <f t="shared" si="29"/>
        <v>0.94984509199666922</v>
      </c>
      <c r="U118" s="410">
        <f t="shared" si="29"/>
        <v>0</v>
      </c>
      <c r="V118" s="410">
        <f t="shared" si="29"/>
        <v>0.9815102868611677</v>
      </c>
      <c r="W118" s="413"/>
      <c r="Z118" s="404" t="s">
        <v>735</v>
      </c>
    </row>
    <row r="119" spans="1:26" ht="12.75" hidden="1" customHeight="1">
      <c r="A119" s="405"/>
      <c r="B119" s="406"/>
      <c r="C119" s="418"/>
      <c r="D119" s="418"/>
      <c r="E119" s="419"/>
      <c r="F119" s="420"/>
      <c r="G119" s="420"/>
      <c r="H119" s="420"/>
      <c r="I119" s="420"/>
      <c r="J119" s="420"/>
      <c r="K119" s="420"/>
      <c r="L119" s="420"/>
      <c r="M119" s="420"/>
      <c r="N119" s="420"/>
      <c r="O119" s="420"/>
      <c r="P119" s="420"/>
      <c r="Q119" s="420"/>
      <c r="R119" s="409"/>
      <c r="S119" s="410" t="str">
        <f t="shared" si="29"/>
        <v/>
      </c>
      <c r="T119" s="410" t="str">
        <f t="shared" si="29"/>
        <v/>
      </c>
      <c r="U119" s="410" t="str">
        <f t="shared" si="29"/>
        <v/>
      </c>
      <c r="V119" s="410"/>
      <c r="W119" s="413"/>
    </row>
    <row r="120" spans="1:26" s="404" customFormat="1" ht="12.75" customHeight="1">
      <c r="A120" s="405" t="s">
        <v>339</v>
      </c>
      <c r="B120" s="405" t="s">
        <v>342</v>
      </c>
      <c r="C120" s="414"/>
      <c r="D120" s="414" t="s">
        <v>319</v>
      </c>
      <c r="E120" s="415" t="s">
        <v>324</v>
      </c>
      <c r="F120" s="416">
        <f>+F121</f>
        <v>18968995</v>
      </c>
      <c r="G120" s="416">
        <f t="shared" ref="G120:Q120" si="44">+G121</f>
        <v>0</v>
      </c>
      <c r="H120" s="416">
        <f t="shared" si="44"/>
        <v>0</v>
      </c>
      <c r="I120" s="416">
        <f t="shared" si="44"/>
        <v>18968995</v>
      </c>
      <c r="J120" s="416">
        <f t="shared" si="44"/>
        <v>18477540</v>
      </c>
      <c r="K120" s="416">
        <f t="shared" si="44"/>
        <v>0</v>
      </c>
      <c r="L120" s="416">
        <f t="shared" si="44"/>
        <v>0</v>
      </c>
      <c r="M120" s="416">
        <f t="shared" si="44"/>
        <v>18477540</v>
      </c>
      <c r="N120" s="416">
        <f t="shared" si="44"/>
        <v>491455</v>
      </c>
      <c r="O120" s="416">
        <f t="shared" si="44"/>
        <v>0</v>
      </c>
      <c r="P120" s="416">
        <f t="shared" si="44"/>
        <v>0</v>
      </c>
      <c r="Q120" s="416">
        <f t="shared" si="44"/>
        <v>491455</v>
      </c>
      <c r="R120" s="417"/>
      <c r="S120" s="410">
        <f t="shared" si="29"/>
        <v>0.97409166906312117</v>
      </c>
      <c r="T120" s="410" t="str">
        <f t="shared" si="29"/>
        <v/>
      </c>
      <c r="U120" s="410" t="str">
        <f t="shared" si="29"/>
        <v/>
      </c>
      <c r="V120" s="410">
        <f t="shared" si="29"/>
        <v>0.97409166906312117</v>
      </c>
      <c r="W120" s="413"/>
      <c r="Z120" s="404" t="s">
        <v>735</v>
      </c>
    </row>
    <row r="121" spans="1:26" ht="12.75" customHeight="1">
      <c r="A121" s="405" t="s">
        <v>339</v>
      </c>
      <c r="B121" s="405" t="s">
        <v>342</v>
      </c>
      <c r="C121" s="418"/>
      <c r="D121" s="418"/>
      <c r="E121" s="408" t="s">
        <v>528</v>
      </c>
      <c r="F121" s="403">
        <f>SUM('[3]car-SAOB'!S14)</f>
        <v>18968995</v>
      </c>
      <c r="G121" s="403">
        <f>SUM('[3]car-SAOB'!S50)</f>
        <v>0</v>
      </c>
      <c r="H121" s="403">
        <f>SUM('[3]car-SAOB'!S142)</f>
        <v>0</v>
      </c>
      <c r="I121" s="403">
        <f t="shared" si="33"/>
        <v>18968995</v>
      </c>
      <c r="J121" s="403">
        <f>SUM('[3]car-SAOB'!S15)</f>
        <v>18477540</v>
      </c>
      <c r="K121" s="403">
        <f>SUM('[3]car-SAOB'!S51)</f>
        <v>0</v>
      </c>
      <c r="L121" s="403">
        <f>SUM('[3]car-SAOB'!S143)</f>
        <v>0</v>
      </c>
      <c r="M121" s="403">
        <f t="shared" si="34"/>
        <v>18477540</v>
      </c>
      <c r="N121" s="403">
        <f t="shared" si="35"/>
        <v>491455</v>
      </c>
      <c r="O121" s="403">
        <f t="shared" si="35"/>
        <v>0</v>
      </c>
      <c r="P121" s="403">
        <f t="shared" si="35"/>
        <v>0</v>
      </c>
      <c r="Q121" s="403">
        <f t="shared" si="36"/>
        <v>491455</v>
      </c>
      <c r="R121" s="409">
        <f>Q121-'[3]car-SAOB'!S179</f>
        <v>0</v>
      </c>
      <c r="S121" s="410">
        <f t="shared" si="29"/>
        <v>0.97409166906312117</v>
      </c>
      <c r="T121" s="410" t="str">
        <f t="shared" si="29"/>
        <v/>
      </c>
      <c r="U121" s="410" t="str">
        <f t="shared" si="29"/>
        <v/>
      </c>
      <c r="V121" s="410">
        <f t="shared" si="29"/>
        <v>0.97409166906312117</v>
      </c>
      <c r="W121" s="413"/>
      <c r="Z121" s="404" t="s">
        <v>735</v>
      </c>
    </row>
    <row r="122" spans="1:26" s="404" customFormat="1" ht="12.75" customHeight="1">
      <c r="A122" s="405" t="s">
        <v>339</v>
      </c>
      <c r="B122" s="405" t="s">
        <v>342</v>
      </c>
      <c r="C122" s="414"/>
      <c r="D122" s="414" t="s">
        <v>319</v>
      </c>
      <c r="E122" s="415" t="s">
        <v>325</v>
      </c>
      <c r="F122" s="416">
        <f>SUM(F123:F126)</f>
        <v>36613453</v>
      </c>
      <c r="G122" s="416">
        <f t="shared" ref="G122:Q122" si="45">SUM(G123:G126)</f>
        <v>7700000</v>
      </c>
      <c r="H122" s="416">
        <f t="shared" si="45"/>
        <v>0</v>
      </c>
      <c r="I122" s="416">
        <f t="shared" si="45"/>
        <v>44313453</v>
      </c>
      <c r="J122" s="416">
        <f t="shared" si="45"/>
        <v>36613453</v>
      </c>
      <c r="K122" s="416">
        <f t="shared" si="45"/>
        <v>7600000</v>
      </c>
      <c r="L122" s="416">
        <f t="shared" si="45"/>
        <v>0</v>
      </c>
      <c r="M122" s="416">
        <f t="shared" si="45"/>
        <v>44213453</v>
      </c>
      <c r="N122" s="416">
        <f t="shared" si="45"/>
        <v>0</v>
      </c>
      <c r="O122" s="416">
        <f t="shared" si="45"/>
        <v>100000</v>
      </c>
      <c r="P122" s="416">
        <f t="shared" si="45"/>
        <v>0</v>
      </c>
      <c r="Q122" s="416">
        <f t="shared" si="45"/>
        <v>100000</v>
      </c>
      <c r="R122" s="417"/>
      <c r="S122" s="410">
        <f t="shared" si="29"/>
        <v>1</v>
      </c>
      <c r="T122" s="410">
        <f t="shared" si="29"/>
        <v>0.98701298701298701</v>
      </c>
      <c r="U122" s="410" t="str">
        <f t="shared" si="29"/>
        <v/>
      </c>
      <c r="V122" s="410">
        <f t="shared" si="29"/>
        <v>0.99774334895545147</v>
      </c>
      <c r="W122" s="413"/>
      <c r="Z122" s="404" t="s">
        <v>735</v>
      </c>
    </row>
    <row r="123" spans="1:26" ht="12.75" customHeight="1">
      <c r="A123" s="405" t="s">
        <v>339</v>
      </c>
      <c r="B123" s="405" t="s">
        <v>342</v>
      </c>
      <c r="C123" s="418"/>
      <c r="D123" s="418"/>
      <c r="E123" s="421" t="s">
        <v>531</v>
      </c>
      <c r="F123" s="403">
        <f>SUM('[3]car-SAOB'!Y14)</f>
        <v>35279000</v>
      </c>
      <c r="G123" s="403">
        <f>SUM('[3]car-SAOB'!Y50)</f>
        <v>0</v>
      </c>
      <c r="H123" s="403">
        <f>SUM('[3]car-SAOB'!Y142)</f>
        <v>0</v>
      </c>
      <c r="I123" s="403">
        <f t="shared" si="33"/>
        <v>35279000</v>
      </c>
      <c r="J123" s="403">
        <f>SUM('[3]car-SAOB'!Y15)</f>
        <v>35279000</v>
      </c>
      <c r="K123" s="403">
        <f>SUM('[3]car-SAOB'!Y51)</f>
        <v>0</v>
      </c>
      <c r="L123" s="403">
        <f>SUM('[3]car-SAOB'!Y143)</f>
        <v>0</v>
      </c>
      <c r="M123" s="403">
        <f t="shared" si="34"/>
        <v>35279000</v>
      </c>
      <c r="N123" s="403">
        <f t="shared" si="35"/>
        <v>0</v>
      </c>
      <c r="O123" s="403">
        <f t="shared" si="35"/>
        <v>0</v>
      </c>
      <c r="P123" s="403">
        <f t="shared" si="35"/>
        <v>0</v>
      </c>
      <c r="Q123" s="403">
        <f t="shared" si="36"/>
        <v>0</v>
      </c>
      <c r="R123" s="409">
        <f>Q123-'[3]car-SAOB'!Y179</f>
        <v>0</v>
      </c>
      <c r="S123" s="410">
        <f t="shared" si="29"/>
        <v>1</v>
      </c>
      <c r="T123" s="410" t="str">
        <f t="shared" si="29"/>
        <v/>
      </c>
      <c r="U123" s="410" t="str">
        <f t="shared" si="29"/>
        <v/>
      </c>
      <c r="V123" s="410">
        <f t="shared" si="29"/>
        <v>1</v>
      </c>
      <c r="W123" s="413"/>
      <c r="Z123" s="404" t="s">
        <v>735</v>
      </c>
    </row>
    <row r="124" spans="1:26" ht="12.75" customHeight="1">
      <c r="A124" s="405" t="s">
        <v>339</v>
      </c>
      <c r="B124" s="405" t="s">
        <v>342</v>
      </c>
      <c r="C124" s="418"/>
      <c r="D124" s="418"/>
      <c r="E124" s="408" t="s">
        <v>532</v>
      </c>
      <c r="F124" s="403">
        <f>SUM('[3]car-SAOB'!AE14)</f>
        <v>1334453</v>
      </c>
      <c r="G124" s="403">
        <f>SUM('[3]car-SAOB'!AE50)</f>
        <v>0</v>
      </c>
      <c r="H124" s="403">
        <f>SUM('[3]car-SAOB'!AE142)</f>
        <v>0</v>
      </c>
      <c r="I124" s="403">
        <f t="shared" si="33"/>
        <v>1334453</v>
      </c>
      <c r="J124" s="403">
        <f>SUM('[3]car-SAOB'!AE15)</f>
        <v>1334453</v>
      </c>
      <c r="K124" s="403">
        <f>SUM('[3]car-SAOB'!AE51)</f>
        <v>0</v>
      </c>
      <c r="L124" s="403">
        <f>SUM('[3]car-SAOB'!AE143)</f>
        <v>0</v>
      </c>
      <c r="M124" s="403">
        <f t="shared" si="34"/>
        <v>1334453</v>
      </c>
      <c r="N124" s="403">
        <f t="shared" si="35"/>
        <v>0</v>
      </c>
      <c r="O124" s="403">
        <f t="shared" si="35"/>
        <v>0</v>
      </c>
      <c r="P124" s="403">
        <f t="shared" si="35"/>
        <v>0</v>
      </c>
      <c r="Q124" s="403">
        <f t="shared" si="36"/>
        <v>0</v>
      </c>
      <c r="R124" s="409">
        <f>Q124-'[3]car-SAOB'!AE179</f>
        <v>0</v>
      </c>
      <c r="S124" s="410">
        <f t="shared" si="29"/>
        <v>1</v>
      </c>
      <c r="T124" s="410" t="str">
        <f t="shared" si="29"/>
        <v/>
      </c>
      <c r="U124" s="410" t="str">
        <f t="shared" si="29"/>
        <v/>
      </c>
      <c r="V124" s="410">
        <f t="shared" si="29"/>
        <v>1</v>
      </c>
      <c r="W124" s="413"/>
      <c r="Z124" s="404" t="s">
        <v>735</v>
      </c>
    </row>
    <row r="125" spans="1:26" ht="12.75" customHeight="1">
      <c r="A125" s="405" t="s">
        <v>339</v>
      </c>
      <c r="B125" s="405" t="s">
        <v>342</v>
      </c>
      <c r="C125" s="418"/>
      <c r="D125" s="418"/>
      <c r="E125" s="421" t="s">
        <v>533</v>
      </c>
      <c r="F125" s="403">
        <f>SUM('[3]car-SAOB'!AK14)</f>
        <v>0</v>
      </c>
      <c r="G125" s="403">
        <f>SUM('[3]car-SAOB'!AK50)</f>
        <v>7700000</v>
      </c>
      <c r="H125" s="403">
        <f>SUM('[3]car-SAOB'!AK142)</f>
        <v>0</v>
      </c>
      <c r="I125" s="403">
        <f t="shared" si="33"/>
        <v>7700000</v>
      </c>
      <c r="J125" s="403">
        <f>SUM('[3]car-SAOB'!AK15)</f>
        <v>0</v>
      </c>
      <c r="K125" s="403">
        <f>SUM('[3]car-SAOB'!AK51)</f>
        <v>7600000</v>
      </c>
      <c r="L125" s="403">
        <f>SUM('[3]car-SAOB'!AK143)</f>
        <v>0</v>
      </c>
      <c r="M125" s="403">
        <f t="shared" si="34"/>
        <v>7600000</v>
      </c>
      <c r="N125" s="403">
        <f t="shared" si="35"/>
        <v>0</v>
      </c>
      <c r="O125" s="403">
        <f t="shared" si="35"/>
        <v>100000</v>
      </c>
      <c r="P125" s="403">
        <f t="shared" si="35"/>
        <v>0</v>
      </c>
      <c r="Q125" s="403">
        <f t="shared" si="36"/>
        <v>100000</v>
      </c>
      <c r="R125" s="409">
        <f>Q125-'[3]car-SAOB'!AK179</f>
        <v>0</v>
      </c>
      <c r="S125" s="410" t="str">
        <f t="shared" si="29"/>
        <v/>
      </c>
      <c r="T125" s="410">
        <f t="shared" si="29"/>
        <v>0.98701298701298701</v>
      </c>
      <c r="U125" s="410" t="str">
        <f t="shared" si="29"/>
        <v/>
      </c>
      <c r="V125" s="410">
        <f t="shared" si="29"/>
        <v>0.98701298701298701</v>
      </c>
      <c r="W125" s="413"/>
      <c r="Z125" s="404" t="s">
        <v>735</v>
      </c>
    </row>
    <row r="126" spans="1:26" ht="12.75" hidden="1" customHeight="1">
      <c r="A126" s="405" t="s">
        <v>339</v>
      </c>
      <c r="B126" s="405" t="s">
        <v>342</v>
      </c>
      <c r="C126" s="418"/>
      <c r="D126" s="418"/>
      <c r="E126" s="421" t="s">
        <v>738</v>
      </c>
      <c r="F126" s="403">
        <f>SUM('[3]car-SAOB'!AQ14)</f>
        <v>0</v>
      </c>
      <c r="G126" s="403">
        <f>SUM('[3]car-SAOB'!AQ50)</f>
        <v>0</v>
      </c>
      <c r="H126" s="403">
        <f>SUM('[3]car-SAOB'!AQ142)</f>
        <v>0</v>
      </c>
      <c r="I126" s="403">
        <f t="shared" si="33"/>
        <v>0</v>
      </c>
      <c r="J126" s="403">
        <f>SUM('[3]car-SAOB'!AQ15)</f>
        <v>0</v>
      </c>
      <c r="K126" s="403">
        <f>SUM('[3]car-SAOB'!AQ51)</f>
        <v>0</v>
      </c>
      <c r="L126" s="403">
        <f>SUM('[3]car-SAOB'!AQ143)</f>
        <v>0</v>
      </c>
      <c r="M126" s="403">
        <f t="shared" si="34"/>
        <v>0</v>
      </c>
      <c r="N126" s="403">
        <f t="shared" si="35"/>
        <v>0</v>
      </c>
      <c r="O126" s="403">
        <f t="shared" si="35"/>
        <v>0</v>
      </c>
      <c r="P126" s="403">
        <f t="shared" si="35"/>
        <v>0</v>
      </c>
      <c r="Q126" s="403">
        <f t="shared" si="36"/>
        <v>0</v>
      </c>
      <c r="R126" s="409">
        <f>Q126-'[3]car-SAOB'!AQ179</f>
        <v>0</v>
      </c>
      <c r="S126" s="410" t="str">
        <f t="shared" si="29"/>
        <v/>
      </c>
      <c r="T126" s="410" t="str">
        <f t="shared" si="29"/>
        <v/>
      </c>
      <c r="U126" s="410" t="str">
        <f t="shared" si="29"/>
        <v/>
      </c>
      <c r="V126" s="422" t="str">
        <f t="shared" si="29"/>
        <v/>
      </c>
      <c r="W126" s="413"/>
    </row>
    <row r="127" spans="1:26" s="617" customFormat="1" ht="12.75" customHeight="1">
      <c r="A127" s="405" t="s">
        <v>339</v>
      </c>
      <c r="B127" s="402" t="s">
        <v>342</v>
      </c>
      <c r="C127" s="613"/>
      <c r="D127" s="613"/>
      <c r="E127" s="614" t="s">
        <v>5</v>
      </c>
      <c r="F127" s="615">
        <f>+F118+F120+F122</f>
        <v>233926890</v>
      </c>
      <c r="G127" s="615">
        <f t="shared" ref="G127:Q127" si="46">+G118+G120+G122</f>
        <v>101252300</v>
      </c>
      <c r="H127" s="615">
        <f t="shared" si="46"/>
        <v>341500</v>
      </c>
      <c r="I127" s="615">
        <f t="shared" si="46"/>
        <v>335520690</v>
      </c>
      <c r="J127" s="615">
        <f t="shared" si="46"/>
        <v>233435435</v>
      </c>
      <c r="K127" s="615">
        <f t="shared" si="46"/>
        <v>96460193</v>
      </c>
      <c r="L127" s="615">
        <f t="shared" si="46"/>
        <v>0</v>
      </c>
      <c r="M127" s="615">
        <f t="shared" si="46"/>
        <v>329895628</v>
      </c>
      <c r="N127" s="615">
        <f t="shared" si="46"/>
        <v>491455</v>
      </c>
      <c r="O127" s="615">
        <f t="shared" si="46"/>
        <v>4792107</v>
      </c>
      <c r="P127" s="615">
        <f t="shared" si="46"/>
        <v>341500</v>
      </c>
      <c r="Q127" s="615">
        <f t="shared" si="46"/>
        <v>5625062</v>
      </c>
      <c r="R127" s="616">
        <f>Q127-'[3]car-SAOB'!BF179</f>
        <v>0</v>
      </c>
      <c r="S127" s="410">
        <f t="shared" si="29"/>
        <v>0.9978991085633635</v>
      </c>
      <c r="T127" s="410">
        <f t="shared" si="29"/>
        <v>0.95267162326189136</v>
      </c>
      <c r="U127" s="410">
        <f t="shared" si="29"/>
        <v>0</v>
      </c>
      <c r="V127" s="410">
        <f t="shared" si="29"/>
        <v>0.98323482823071207</v>
      </c>
      <c r="W127" s="413"/>
      <c r="Z127" s="404" t="s">
        <v>735</v>
      </c>
    </row>
    <row r="128" spans="1:26" ht="12.75" customHeight="1">
      <c r="A128" s="405" t="s">
        <v>339</v>
      </c>
      <c r="B128" s="402" t="s">
        <v>342</v>
      </c>
      <c r="C128" s="418"/>
      <c r="D128" s="407"/>
      <c r="E128" s="412"/>
      <c r="F128" s="403"/>
      <c r="G128" s="403"/>
      <c r="H128" s="403"/>
      <c r="I128" s="403">
        <f t="shared" si="33"/>
        <v>0</v>
      </c>
      <c r="J128" s="403"/>
      <c r="K128" s="403"/>
      <c r="L128" s="403"/>
      <c r="M128" s="403">
        <f t="shared" si="34"/>
        <v>0</v>
      </c>
      <c r="N128" s="403">
        <f t="shared" si="35"/>
        <v>0</v>
      </c>
      <c r="O128" s="403">
        <f t="shared" si="35"/>
        <v>0</v>
      </c>
      <c r="P128" s="403">
        <f t="shared" si="35"/>
        <v>0</v>
      </c>
      <c r="Q128" s="403">
        <f t="shared" si="36"/>
        <v>0</v>
      </c>
      <c r="S128" s="410" t="str">
        <f t="shared" si="29"/>
        <v/>
      </c>
      <c r="T128" s="410" t="str">
        <f t="shared" si="29"/>
        <v/>
      </c>
      <c r="U128" s="410" t="str">
        <f t="shared" si="29"/>
        <v/>
      </c>
      <c r="V128" s="410" t="str">
        <f t="shared" si="29"/>
        <v/>
      </c>
      <c r="W128" s="413"/>
      <c r="Z128" s="404" t="s">
        <v>735</v>
      </c>
    </row>
    <row r="129" spans="1:26" s="612" customFormat="1" ht="12.75" customHeight="1">
      <c r="A129" s="405" t="s">
        <v>339</v>
      </c>
      <c r="B129" s="402" t="s">
        <v>343</v>
      </c>
      <c r="C129" s="426" t="s">
        <v>319</v>
      </c>
      <c r="D129" s="609" t="s">
        <v>332</v>
      </c>
      <c r="E129" s="610" t="s">
        <v>343</v>
      </c>
      <c r="F129" s="621"/>
      <c r="G129" s="621"/>
      <c r="H129" s="621"/>
      <c r="I129" s="611">
        <f t="shared" si="33"/>
        <v>0</v>
      </c>
      <c r="J129" s="621"/>
      <c r="K129" s="621"/>
      <c r="L129" s="621"/>
      <c r="M129" s="611">
        <f t="shared" si="34"/>
        <v>0</v>
      </c>
      <c r="N129" s="611">
        <f t="shared" si="35"/>
        <v>0</v>
      </c>
      <c r="O129" s="611">
        <f t="shared" si="35"/>
        <v>0</v>
      </c>
      <c r="P129" s="611">
        <f t="shared" si="35"/>
        <v>0</v>
      </c>
      <c r="Q129" s="611">
        <f t="shared" si="36"/>
        <v>0</v>
      </c>
      <c r="S129" s="410" t="str">
        <f t="shared" si="29"/>
        <v/>
      </c>
      <c r="T129" s="410" t="str">
        <f t="shared" si="29"/>
        <v/>
      </c>
      <c r="U129" s="410" t="str">
        <f t="shared" si="29"/>
        <v/>
      </c>
      <c r="V129" s="410" t="str">
        <f t="shared" si="29"/>
        <v/>
      </c>
      <c r="W129" s="413"/>
      <c r="Z129" s="404" t="s">
        <v>735</v>
      </c>
    </row>
    <row r="130" spans="1:26" ht="12.75" customHeight="1">
      <c r="A130" s="405" t="s">
        <v>339</v>
      </c>
      <c r="B130" s="402" t="s">
        <v>343</v>
      </c>
      <c r="C130" s="407"/>
      <c r="D130" s="407" t="s">
        <v>319</v>
      </c>
      <c r="E130" s="408" t="s">
        <v>320</v>
      </c>
      <c r="F130" s="408">
        <f>+'[3]car-SAOB'!C359</f>
        <v>21785260</v>
      </c>
      <c r="G130" s="408">
        <f>+'[3]car-SAOB'!D359</f>
        <v>15169000</v>
      </c>
      <c r="H130" s="408">
        <f>+'[3]car-SAOB'!E359</f>
        <v>0</v>
      </c>
      <c r="I130" s="403">
        <f t="shared" si="33"/>
        <v>36954260</v>
      </c>
      <c r="J130" s="408">
        <f>+'[3]car-SAOB'!G359</f>
        <v>21785260</v>
      </c>
      <c r="K130" s="408">
        <f>+'[3]car-SAOB'!H359</f>
        <v>15169000</v>
      </c>
      <c r="L130" s="408">
        <f>+'[3]car-SAOB'!I359</f>
        <v>0</v>
      </c>
      <c r="M130" s="403">
        <f t="shared" si="34"/>
        <v>36954260</v>
      </c>
      <c r="N130" s="403">
        <f t="shared" si="35"/>
        <v>0</v>
      </c>
      <c r="O130" s="403">
        <f t="shared" si="35"/>
        <v>0</v>
      </c>
      <c r="P130" s="403">
        <f t="shared" si="35"/>
        <v>0</v>
      </c>
      <c r="Q130" s="403">
        <f t="shared" si="36"/>
        <v>0</v>
      </c>
      <c r="R130" s="409">
        <f>Q130-'[3]car-SAOB'!H179</f>
        <v>0</v>
      </c>
      <c r="S130" s="410">
        <f t="shared" si="29"/>
        <v>1</v>
      </c>
      <c r="T130" s="410">
        <f t="shared" si="29"/>
        <v>1</v>
      </c>
      <c r="U130" s="410" t="str">
        <f t="shared" si="29"/>
        <v/>
      </c>
      <c r="V130" s="410">
        <f t="shared" si="29"/>
        <v>1</v>
      </c>
      <c r="W130" s="413"/>
      <c r="Z130" s="411" t="s">
        <v>736</v>
      </c>
    </row>
    <row r="131" spans="1:26" ht="12.75" customHeight="1">
      <c r="A131" s="405" t="s">
        <v>339</v>
      </c>
      <c r="B131" s="405" t="s">
        <v>343</v>
      </c>
      <c r="C131" s="407"/>
      <c r="D131" s="407" t="s">
        <v>319</v>
      </c>
      <c r="E131" s="408" t="s">
        <v>204</v>
      </c>
      <c r="F131" s="408">
        <f>+'[3]car-SAOB'!C361</f>
        <v>0</v>
      </c>
      <c r="G131" s="408">
        <f>+'[3]car-SAOB'!D361</f>
        <v>1342000</v>
      </c>
      <c r="H131" s="408">
        <f>+'[3]car-SAOB'!E361</f>
        <v>13250000</v>
      </c>
      <c r="I131" s="403">
        <f>SUM(F131:H131)</f>
        <v>14592000</v>
      </c>
      <c r="J131" s="408">
        <f>+'[3]car-SAOB'!G361</f>
        <v>0</v>
      </c>
      <c r="K131" s="408">
        <f>+'[3]car-SAOB'!H361</f>
        <v>633366.03</v>
      </c>
      <c r="L131" s="408">
        <f>+'[3]car-SAOB'!I361</f>
        <v>459550</v>
      </c>
      <c r="M131" s="403">
        <f>SUM(J131:L131)</f>
        <v>1092916.03</v>
      </c>
      <c r="N131" s="403">
        <f>+F131-J131</f>
        <v>0</v>
      </c>
      <c r="O131" s="403">
        <f>+G131-K131</f>
        <v>708633.97</v>
      </c>
      <c r="P131" s="403">
        <f>+H131-L131</f>
        <v>12790450</v>
      </c>
      <c r="Q131" s="403">
        <f>SUM(N131:P131)</f>
        <v>13499083.970000001</v>
      </c>
      <c r="R131" s="409">
        <f>Q131-'[3]car-SAOB'!N179</f>
        <v>0</v>
      </c>
      <c r="S131" s="410" t="str">
        <f t="shared" si="29"/>
        <v/>
      </c>
      <c r="T131" s="410">
        <f t="shared" si="29"/>
        <v>0.47195680327868855</v>
      </c>
      <c r="U131" s="410">
        <f t="shared" si="29"/>
        <v>3.4683018867924527E-2</v>
      </c>
      <c r="V131" s="410">
        <f t="shared" si="29"/>
        <v>7.4898302494517552E-2</v>
      </c>
      <c r="W131" s="413"/>
      <c r="Z131" s="411" t="s">
        <v>736</v>
      </c>
    </row>
    <row r="132" spans="1:26" s="404" customFormat="1" ht="12.75" customHeight="1">
      <c r="A132" s="405"/>
      <c r="B132" s="402" t="s">
        <v>343</v>
      </c>
      <c r="C132" s="414"/>
      <c r="D132" s="414" t="s">
        <v>319</v>
      </c>
      <c r="E132" s="415" t="s">
        <v>737</v>
      </c>
      <c r="F132" s="416">
        <f>+F130+F131</f>
        <v>21785260</v>
      </c>
      <c r="G132" s="416">
        <f t="shared" ref="G132:Q132" si="47">+G130+G131</f>
        <v>16511000</v>
      </c>
      <c r="H132" s="416">
        <f t="shared" si="47"/>
        <v>13250000</v>
      </c>
      <c r="I132" s="416">
        <f t="shared" si="47"/>
        <v>51546260</v>
      </c>
      <c r="J132" s="416">
        <f t="shared" si="47"/>
        <v>21785260</v>
      </c>
      <c r="K132" s="416">
        <f t="shared" si="47"/>
        <v>15802366.029999999</v>
      </c>
      <c r="L132" s="416">
        <f t="shared" si="47"/>
        <v>459550</v>
      </c>
      <c r="M132" s="416">
        <f t="shared" si="47"/>
        <v>38047176.030000001</v>
      </c>
      <c r="N132" s="416">
        <f t="shared" si="47"/>
        <v>0</v>
      </c>
      <c r="O132" s="416">
        <f t="shared" si="47"/>
        <v>708633.97</v>
      </c>
      <c r="P132" s="416">
        <f t="shared" si="47"/>
        <v>12790450</v>
      </c>
      <c r="Q132" s="416">
        <f t="shared" si="47"/>
        <v>13499083.970000001</v>
      </c>
      <c r="R132" s="417"/>
      <c r="S132" s="410">
        <f t="shared" si="29"/>
        <v>1</v>
      </c>
      <c r="T132" s="410">
        <f t="shared" si="29"/>
        <v>0.95708109926715523</v>
      </c>
      <c r="U132" s="410">
        <f t="shared" si="29"/>
        <v>3.4683018867924527E-2</v>
      </c>
      <c r="V132" s="410">
        <f t="shared" si="29"/>
        <v>0.73811710160931177</v>
      </c>
      <c r="W132" s="413"/>
      <c r="Z132" s="404" t="s">
        <v>735</v>
      </c>
    </row>
    <row r="133" spans="1:26" ht="12.75" hidden="1" customHeight="1">
      <c r="A133" s="405"/>
      <c r="B133" s="406"/>
      <c r="C133" s="418"/>
      <c r="D133" s="418"/>
      <c r="E133" s="419"/>
      <c r="F133" s="420"/>
      <c r="G133" s="420"/>
      <c r="H133" s="420"/>
      <c r="I133" s="420"/>
      <c r="J133" s="420"/>
      <c r="K133" s="420"/>
      <c r="L133" s="420"/>
      <c r="M133" s="420"/>
      <c r="N133" s="420"/>
      <c r="O133" s="420"/>
      <c r="P133" s="420"/>
      <c r="Q133" s="420"/>
      <c r="R133" s="409"/>
      <c r="S133" s="410" t="str">
        <f t="shared" si="29"/>
        <v/>
      </c>
      <c r="T133" s="410" t="str">
        <f t="shared" si="29"/>
        <v/>
      </c>
      <c r="U133" s="410" t="str">
        <f t="shared" si="29"/>
        <v/>
      </c>
      <c r="V133" s="410"/>
      <c r="W133" s="413"/>
    </row>
    <row r="134" spans="1:26" s="404" customFormat="1" ht="12.75" customHeight="1">
      <c r="A134" s="405" t="s">
        <v>339</v>
      </c>
      <c r="B134" s="405" t="s">
        <v>343</v>
      </c>
      <c r="C134" s="414"/>
      <c r="D134" s="414" t="s">
        <v>319</v>
      </c>
      <c r="E134" s="415" t="s">
        <v>324</v>
      </c>
      <c r="F134" s="416">
        <f>+F135</f>
        <v>2166620</v>
      </c>
      <c r="G134" s="416">
        <f t="shared" ref="G134:Q134" si="48">+G135</f>
        <v>0</v>
      </c>
      <c r="H134" s="416">
        <f t="shared" si="48"/>
        <v>0</v>
      </c>
      <c r="I134" s="416">
        <f t="shared" si="48"/>
        <v>2166620</v>
      </c>
      <c r="J134" s="416">
        <f t="shared" si="48"/>
        <v>2166620</v>
      </c>
      <c r="K134" s="416">
        <f t="shared" si="48"/>
        <v>0</v>
      </c>
      <c r="L134" s="416">
        <f t="shared" si="48"/>
        <v>0</v>
      </c>
      <c r="M134" s="416">
        <f t="shared" si="48"/>
        <v>2166620</v>
      </c>
      <c r="N134" s="416">
        <f t="shared" si="48"/>
        <v>0</v>
      </c>
      <c r="O134" s="416">
        <f t="shared" si="48"/>
        <v>0</v>
      </c>
      <c r="P134" s="416">
        <f t="shared" si="48"/>
        <v>0</v>
      </c>
      <c r="Q134" s="416">
        <f t="shared" si="48"/>
        <v>0</v>
      </c>
      <c r="R134" s="417"/>
      <c r="S134" s="410">
        <f t="shared" si="29"/>
        <v>1</v>
      </c>
      <c r="T134" s="410" t="str">
        <f t="shared" si="29"/>
        <v/>
      </c>
      <c r="U134" s="410" t="str">
        <f t="shared" si="29"/>
        <v/>
      </c>
      <c r="V134" s="410">
        <f t="shared" si="29"/>
        <v>1</v>
      </c>
      <c r="W134" s="413"/>
      <c r="Z134" s="404" t="s">
        <v>735</v>
      </c>
    </row>
    <row r="135" spans="1:26" ht="12.75" customHeight="1">
      <c r="A135" s="405" t="s">
        <v>339</v>
      </c>
      <c r="B135" s="405" t="s">
        <v>343</v>
      </c>
      <c r="C135" s="418"/>
      <c r="D135" s="418"/>
      <c r="E135" s="408" t="s">
        <v>528</v>
      </c>
      <c r="F135" s="403">
        <f>SUM('[3]car-SAOB'!T14)</f>
        <v>2166620</v>
      </c>
      <c r="G135" s="403">
        <f>SUM('[3]car-SAOB'!T50)</f>
        <v>0</v>
      </c>
      <c r="H135" s="403">
        <f>SUM('[3]car-SAOB'!T142)</f>
        <v>0</v>
      </c>
      <c r="I135" s="403">
        <f t="shared" si="33"/>
        <v>2166620</v>
      </c>
      <c r="J135" s="403">
        <f>SUM('[3]car-SAOB'!T15)</f>
        <v>2166620</v>
      </c>
      <c r="K135" s="403">
        <f>SUM('[3]car-SAOB'!T51)</f>
        <v>0</v>
      </c>
      <c r="L135" s="403">
        <f>SUM('[3]car-SAOB'!T143)</f>
        <v>0</v>
      </c>
      <c r="M135" s="403">
        <f t="shared" si="34"/>
        <v>2166620</v>
      </c>
      <c r="N135" s="403">
        <f t="shared" si="35"/>
        <v>0</v>
      </c>
      <c r="O135" s="403">
        <f t="shared" si="35"/>
        <v>0</v>
      </c>
      <c r="P135" s="403">
        <f t="shared" si="35"/>
        <v>0</v>
      </c>
      <c r="Q135" s="403">
        <f t="shared" si="36"/>
        <v>0</v>
      </c>
      <c r="R135" s="409">
        <f>Q135-'[3]car-SAOB'!T179</f>
        <v>0</v>
      </c>
      <c r="S135" s="410">
        <f t="shared" si="29"/>
        <v>1</v>
      </c>
      <c r="T135" s="410" t="str">
        <f t="shared" si="29"/>
        <v/>
      </c>
      <c r="U135" s="410" t="str">
        <f t="shared" si="29"/>
        <v/>
      </c>
      <c r="V135" s="410">
        <f t="shared" si="29"/>
        <v>1</v>
      </c>
      <c r="W135" s="413"/>
      <c r="Z135" s="404" t="s">
        <v>735</v>
      </c>
    </row>
    <row r="136" spans="1:26" s="404" customFormat="1" ht="12.75" customHeight="1">
      <c r="A136" s="405" t="s">
        <v>339</v>
      </c>
      <c r="B136" s="405" t="s">
        <v>343</v>
      </c>
      <c r="C136" s="414"/>
      <c r="D136" s="414" t="s">
        <v>319</v>
      </c>
      <c r="E136" s="415" t="s">
        <v>325</v>
      </c>
      <c r="F136" s="416">
        <f>SUM(F137:F140)</f>
        <v>4433528</v>
      </c>
      <c r="G136" s="416">
        <f t="shared" ref="G136:Q136" si="49">SUM(G137:G140)</f>
        <v>250000</v>
      </c>
      <c r="H136" s="416">
        <f t="shared" si="49"/>
        <v>0</v>
      </c>
      <c r="I136" s="416">
        <f t="shared" si="49"/>
        <v>4683528</v>
      </c>
      <c r="J136" s="416">
        <f t="shared" si="49"/>
        <v>4433528</v>
      </c>
      <c r="K136" s="416">
        <f t="shared" si="49"/>
        <v>6659.24</v>
      </c>
      <c r="L136" s="416">
        <f t="shared" si="49"/>
        <v>0</v>
      </c>
      <c r="M136" s="416">
        <f t="shared" si="49"/>
        <v>4440187.24</v>
      </c>
      <c r="N136" s="416">
        <f t="shared" si="49"/>
        <v>0</v>
      </c>
      <c r="O136" s="416">
        <f t="shared" si="49"/>
        <v>243340.76</v>
      </c>
      <c r="P136" s="416">
        <f t="shared" si="49"/>
        <v>0</v>
      </c>
      <c r="Q136" s="416">
        <f t="shared" si="49"/>
        <v>243340.76</v>
      </c>
      <c r="R136" s="417"/>
      <c r="S136" s="410">
        <f t="shared" si="29"/>
        <v>1</v>
      </c>
      <c r="T136" s="410">
        <f t="shared" si="29"/>
        <v>2.6636959999999998E-2</v>
      </c>
      <c r="U136" s="410" t="str">
        <f t="shared" si="29"/>
        <v/>
      </c>
      <c r="V136" s="410">
        <f t="shared" si="29"/>
        <v>0.94804327848579106</v>
      </c>
      <c r="W136" s="413"/>
      <c r="Z136" s="404" t="s">
        <v>735</v>
      </c>
    </row>
    <row r="137" spans="1:26" ht="12.75" customHeight="1">
      <c r="A137" s="405" t="s">
        <v>339</v>
      </c>
      <c r="B137" s="405" t="s">
        <v>343</v>
      </c>
      <c r="C137" s="418"/>
      <c r="D137" s="418"/>
      <c r="E137" s="421" t="s">
        <v>531</v>
      </c>
      <c r="F137" s="403">
        <f>SUM('[3]car-SAOB'!Z14)</f>
        <v>3741000</v>
      </c>
      <c r="G137" s="403">
        <f>SUM('[3]car-SAOB'!Z50)</f>
        <v>0</v>
      </c>
      <c r="H137" s="403">
        <f>SUM('[3]car-SAOB'!Z142)</f>
        <v>0</v>
      </c>
      <c r="I137" s="403">
        <f t="shared" si="33"/>
        <v>3741000</v>
      </c>
      <c r="J137" s="403">
        <f>SUM('[3]car-SAOB'!Z15)</f>
        <v>3741000</v>
      </c>
      <c r="K137" s="403">
        <f>SUM('[3]car-SAOB'!Z51)</f>
        <v>0</v>
      </c>
      <c r="L137" s="403">
        <f>SUM('[3]car-SAOB'!Z143)</f>
        <v>0</v>
      </c>
      <c r="M137" s="403">
        <f t="shared" si="34"/>
        <v>3741000</v>
      </c>
      <c r="N137" s="403">
        <f t="shared" si="35"/>
        <v>0</v>
      </c>
      <c r="O137" s="403">
        <f t="shared" si="35"/>
        <v>0</v>
      </c>
      <c r="P137" s="403">
        <f t="shared" si="35"/>
        <v>0</v>
      </c>
      <c r="Q137" s="403">
        <f t="shared" si="36"/>
        <v>0</v>
      </c>
      <c r="R137" s="409">
        <f>Q137-'[3]car-SAOB'!Z179</f>
        <v>0</v>
      </c>
      <c r="S137" s="410">
        <f t="shared" si="29"/>
        <v>1</v>
      </c>
      <c r="T137" s="410" t="str">
        <f t="shared" si="29"/>
        <v/>
      </c>
      <c r="U137" s="410" t="str">
        <f t="shared" si="29"/>
        <v/>
      </c>
      <c r="V137" s="410">
        <f t="shared" si="29"/>
        <v>1</v>
      </c>
      <c r="W137" s="413"/>
      <c r="Z137" s="404" t="s">
        <v>735</v>
      </c>
    </row>
    <row r="138" spans="1:26" ht="12.75" customHeight="1">
      <c r="A138" s="405" t="s">
        <v>339</v>
      </c>
      <c r="B138" s="405" t="s">
        <v>343</v>
      </c>
      <c r="C138" s="418"/>
      <c r="D138" s="418"/>
      <c r="E138" s="408" t="s">
        <v>532</v>
      </c>
      <c r="F138" s="403">
        <f>SUM('[3]car-SAOB'!AF14)</f>
        <v>692528</v>
      </c>
      <c r="G138" s="403">
        <f>SUM('[3]car-SAOB'!AF50)</f>
        <v>0</v>
      </c>
      <c r="H138" s="403">
        <f>SUM('[3]car-SAOB'!AF142)</f>
        <v>0</v>
      </c>
      <c r="I138" s="403">
        <f t="shared" si="33"/>
        <v>692528</v>
      </c>
      <c r="J138" s="403">
        <f>SUM('[3]car-SAOB'!AF15)</f>
        <v>692528</v>
      </c>
      <c r="K138" s="403">
        <f>SUM('[3]car-SAOB'!AF51)</f>
        <v>0</v>
      </c>
      <c r="L138" s="403">
        <f>SUM('[3]car-SAOB'!AF143)</f>
        <v>0</v>
      </c>
      <c r="M138" s="403">
        <f t="shared" si="34"/>
        <v>692528</v>
      </c>
      <c r="N138" s="403">
        <f t="shared" si="35"/>
        <v>0</v>
      </c>
      <c r="O138" s="403">
        <f t="shared" si="35"/>
        <v>0</v>
      </c>
      <c r="P138" s="403">
        <f t="shared" si="35"/>
        <v>0</v>
      </c>
      <c r="Q138" s="403">
        <f t="shared" si="36"/>
        <v>0</v>
      </c>
      <c r="R138" s="409">
        <f>Q138-'[3]car-SAOB'!AF179</f>
        <v>0</v>
      </c>
      <c r="S138" s="410">
        <f t="shared" si="29"/>
        <v>1</v>
      </c>
      <c r="T138" s="410" t="str">
        <f t="shared" si="29"/>
        <v/>
      </c>
      <c r="U138" s="410" t="str">
        <f t="shared" si="29"/>
        <v/>
      </c>
      <c r="V138" s="410">
        <f t="shared" si="29"/>
        <v>1</v>
      </c>
      <c r="W138" s="413"/>
      <c r="Z138" s="404" t="s">
        <v>735</v>
      </c>
    </row>
    <row r="139" spans="1:26" ht="12.75" customHeight="1">
      <c r="A139" s="405" t="s">
        <v>339</v>
      </c>
      <c r="B139" s="405" t="s">
        <v>343</v>
      </c>
      <c r="C139" s="418"/>
      <c r="D139" s="418"/>
      <c r="E139" s="421" t="s">
        <v>533</v>
      </c>
      <c r="F139" s="403">
        <f>SUM('[3]car-SAOB'!AL14)</f>
        <v>0</v>
      </c>
      <c r="G139" s="403">
        <f>SUM('[3]car-SAOB'!AL50)</f>
        <v>250000</v>
      </c>
      <c r="H139" s="403">
        <f>SUM('[3]car-SAOB'!AL142)</f>
        <v>0</v>
      </c>
      <c r="I139" s="403">
        <f t="shared" si="33"/>
        <v>250000</v>
      </c>
      <c r="J139" s="403">
        <f>SUM('[3]car-SAOB'!AL15)</f>
        <v>0</v>
      </c>
      <c r="K139" s="403">
        <f>SUM('[3]car-SAOB'!AL51)</f>
        <v>6659.24</v>
      </c>
      <c r="L139" s="403">
        <f>SUM('[3]car-SAOB'!AL143)</f>
        <v>0</v>
      </c>
      <c r="M139" s="403">
        <f t="shared" si="34"/>
        <v>6659.24</v>
      </c>
      <c r="N139" s="403">
        <f t="shared" si="35"/>
        <v>0</v>
      </c>
      <c r="O139" s="403">
        <f t="shared" si="35"/>
        <v>243340.76</v>
      </c>
      <c r="P139" s="403">
        <f t="shared" si="35"/>
        <v>0</v>
      </c>
      <c r="Q139" s="403">
        <f t="shared" si="36"/>
        <v>243340.76</v>
      </c>
      <c r="R139" s="409">
        <f>Q139-'[3]car-SAOB'!AL179</f>
        <v>0</v>
      </c>
      <c r="S139" s="410" t="str">
        <f t="shared" si="29"/>
        <v/>
      </c>
      <c r="T139" s="410">
        <f t="shared" si="29"/>
        <v>2.6636959999999998E-2</v>
      </c>
      <c r="U139" s="410" t="str">
        <f t="shared" si="29"/>
        <v/>
      </c>
      <c r="V139" s="410">
        <f t="shared" si="29"/>
        <v>2.6636959999999998E-2</v>
      </c>
      <c r="W139" s="413"/>
      <c r="Z139" s="404" t="s">
        <v>735</v>
      </c>
    </row>
    <row r="140" spans="1:26" ht="12.75" hidden="1" customHeight="1">
      <c r="A140" s="405" t="s">
        <v>339</v>
      </c>
      <c r="B140" s="405" t="s">
        <v>343</v>
      </c>
      <c r="C140" s="418"/>
      <c r="D140" s="418"/>
      <c r="E140" s="421" t="s">
        <v>738</v>
      </c>
      <c r="F140" s="403">
        <f>SUM('[3]car-SAOB'!AR14)</f>
        <v>0</v>
      </c>
      <c r="G140" s="403">
        <f>SUM('[3]car-SAOB'!AR50)</f>
        <v>0</v>
      </c>
      <c r="H140" s="403">
        <f>SUM('[3]car-SAOB'!AR142)</f>
        <v>0</v>
      </c>
      <c r="I140" s="403">
        <f t="shared" si="33"/>
        <v>0</v>
      </c>
      <c r="J140" s="403">
        <f>SUM('[3]car-SAOB'!AR15)</f>
        <v>0</v>
      </c>
      <c r="K140" s="403">
        <f>SUM('[3]car-SAOB'!AR51)</f>
        <v>0</v>
      </c>
      <c r="L140" s="403">
        <f>SUM('[3]car-SAOB'!AR143)</f>
        <v>0</v>
      </c>
      <c r="M140" s="403">
        <f t="shared" si="34"/>
        <v>0</v>
      </c>
      <c r="N140" s="403">
        <f t="shared" si="35"/>
        <v>0</v>
      </c>
      <c r="O140" s="403">
        <f t="shared" si="35"/>
        <v>0</v>
      </c>
      <c r="P140" s="403">
        <f t="shared" si="35"/>
        <v>0</v>
      </c>
      <c r="Q140" s="403">
        <f t="shared" si="36"/>
        <v>0</v>
      </c>
      <c r="R140" s="409">
        <f>Q140-'[3]car-SAOB'!AR179</f>
        <v>0</v>
      </c>
      <c r="S140" s="410" t="str">
        <f t="shared" si="29"/>
        <v/>
      </c>
      <c r="T140" s="410" t="str">
        <f t="shared" si="29"/>
        <v/>
      </c>
      <c r="U140" s="410" t="str">
        <f t="shared" si="29"/>
        <v/>
      </c>
      <c r="V140" s="422" t="str">
        <f t="shared" si="29"/>
        <v/>
      </c>
      <c r="W140" s="413"/>
    </row>
    <row r="141" spans="1:26" s="617" customFormat="1" ht="12.75" customHeight="1">
      <c r="A141" s="405" t="s">
        <v>339</v>
      </c>
      <c r="B141" s="402" t="s">
        <v>343</v>
      </c>
      <c r="C141" s="613"/>
      <c r="D141" s="613"/>
      <c r="E141" s="614" t="s">
        <v>5</v>
      </c>
      <c r="F141" s="615">
        <f>+F132+F134+F136</f>
        <v>28385408</v>
      </c>
      <c r="G141" s="615">
        <f t="shared" ref="G141:Q141" si="50">+G132+G134+G136</f>
        <v>16761000</v>
      </c>
      <c r="H141" s="615">
        <f t="shared" si="50"/>
        <v>13250000</v>
      </c>
      <c r="I141" s="615">
        <f t="shared" si="50"/>
        <v>58396408</v>
      </c>
      <c r="J141" s="615">
        <f t="shared" si="50"/>
        <v>28385408</v>
      </c>
      <c r="K141" s="615">
        <f t="shared" si="50"/>
        <v>15809025.27</v>
      </c>
      <c r="L141" s="615">
        <f t="shared" si="50"/>
        <v>459550</v>
      </c>
      <c r="M141" s="615">
        <f t="shared" si="50"/>
        <v>44653983.270000003</v>
      </c>
      <c r="N141" s="615">
        <f t="shared" si="50"/>
        <v>0</v>
      </c>
      <c r="O141" s="615">
        <f t="shared" si="50"/>
        <v>951974.73</v>
      </c>
      <c r="P141" s="615">
        <f t="shared" si="50"/>
        <v>12790450</v>
      </c>
      <c r="Q141" s="615">
        <f t="shared" si="50"/>
        <v>13742424.73</v>
      </c>
      <c r="R141" s="616">
        <f>Q141-'[3]car-SAOB'!BG179</f>
        <v>0</v>
      </c>
      <c r="S141" s="410">
        <f t="shared" si="29"/>
        <v>1</v>
      </c>
      <c r="T141" s="410">
        <f t="shared" si="29"/>
        <v>0.94320298729192764</v>
      </c>
      <c r="U141" s="410">
        <f t="shared" si="29"/>
        <v>3.4683018867924527E-2</v>
      </c>
      <c r="V141" s="410">
        <f t="shared" si="29"/>
        <v>0.76467003364316521</v>
      </c>
      <c r="W141" s="413"/>
      <c r="Z141" s="404" t="s">
        <v>735</v>
      </c>
    </row>
    <row r="142" spans="1:26" ht="12.75" customHeight="1">
      <c r="A142" s="405" t="s">
        <v>339</v>
      </c>
      <c r="B142" s="402" t="s">
        <v>343</v>
      </c>
      <c r="C142" s="418"/>
      <c r="D142" s="407"/>
      <c r="E142" s="412"/>
      <c r="F142" s="403"/>
      <c r="G142" s="403"/>
      <c r="H142" s="403"/>
      <c r="I142" s="403">
        <f t="shared" si="33"/>
        <v>0</v>
      </c>
      <c r="J142" s="403"/>
      <c r="K142" s="403"/>
      <c r="L142" s="403"/>
      <c r="M142" s="403">
        <f t="shared" si="34"/>
        <v>0</v>
      </c>
      <c r="N142" s="403">
        <f t="shared" si="35"/>
        <v>0</v>
      </c>
      <c r="O142" s="403">
        <f t="shared" si="35"/>
        <v>0</v>
      </c>
      <c r="P142" s="403">
        <f t="shared" si="35"/>
        <v>0</v>
      </c>
      <c r="Q142" s="403">
        <f t="shared" si="36"/>
        <v>0</v>
      </c>
      <c r="S142" s="410" t="str">
        <f t="shared" si="29"/>
        <v/>
      </c>
      <c r="T142" s="410" t="str">
        <f t="shared" si="29"/>
        <v/>
      </c>
      <c r="U142" s="410" t="str">
        <f t="shared" si="29"/>
        <v/>
      </c>
      <c r="V142" s="410" t="str">
        <f t="shared" si="29"/>
        <v/>
      </c>
      <c r="W142" s="413"/>
      <c r="Z142" s="404" t="s">
        <v>735</v>
      </c>
    </row>
    <row r="143" spans="1:26" s="612" customFormat="1" ht="12.75" customHeight="1">
      <c r="A143" s="405" t="s">
        <v>339</v>
      </c>
      <c r="B143" s="402" t="s">
        <v>344</v>
      </c>
      <c r="C143" s="426" t="s">
        <v>319</v>
      </c>
      <c r="D143" s="609" t="s">
        <v>334</v>
      </c>
      <c r="E143" s="610" t="s">
        <v>344</v>
      </c>
      <c r="F143" s="621"/>
      <c r="G143" s="621"/>
      <c r="H143" s="621"/>
      <c r="I143" s="611"/>
      <c r="J143" s="621"/>
      <c r="K143" s="621"/>
      <c r="L143" s="621"/>
      <c r="M143" s="611">
        <f t="shared" si="34"/>
        <v>0</v>
      </c>
      <c r="N143" s="611">
        <f t="shared" si="35"/>
        <v>0</v>
      </c>
      <c r="O143" s="611">
        <f t="shared" si="35"/>
        <v>0</v>
      </c>
      <c r="P143" s="611">
        <f t="shared" si="35"/>
        <v>0</v>
      </c>
      <c r="Q143" s="611">
        <f t="shared" si="36"/>
        <v>0</v>
      </c>
      <c r="S143" s="410" t="str">
        <f t="shared" si="29"/>
        <v/>
      </c>
      <c r="T143" s="410" t="str">
        <f t="shared" si="29"/>
        <v/>
      </c>
      <c r="U143" s="410" t="str">
        <f t="shared" si="29"/>
        <v/>
      </c>
      <c r="V143" s="410" t="str">
        <f t="shared" si="29"/>
        <v/>
      </c>
      <c r="W143" s="413"/>
      <c r="Z143" s="404" t="s">
        <v>735</v>
      </c>
    </row>
    <row r="144" spans="1:26" ht="12.75" customHeight="1">
      <c r="A144" s="405" t="s">
        <v>339</v>
      </c>
      <c r="B144" s="402" t="s">
        <v>344</v>
      </c>
      <c r="C144" s="407"/>
      <c r="D144" s="407" t="s">
        <v>319</v>
      </c>
      <c r="E144" s="408" t="s">
        <v>320</v>
      </c>
      <c r="F144" s="408">
        <f>+'[3]car-SAOB'!C366</f>
        <v>9166000</v>
      </c>
      <c r="G144" s="408">
        <f>+'[3]car-SAOB'!D366</f>
        <v>4268000</v>
      </c>
      <c r="H144" s="408">
        <f>+'[3]car-SAOB'!E366</f>
        <v>0</v>
      </c>
      <c r="I144" s="403">
        <f t="shared" si="33"/>
        <v>13434000</v>
      </c>
      <c r="J144" s="408">
        <f>+'[3]car-SAOB'!G366</f>
        <v>9166000</v>
      </c>
      <c r="K144" s="408">
        <f>+'[3]car-SAOB'!H366</f>
        <v>4268000</v>
      </c>
      <c r="L144" s="408">
        <f>+'[3]car-SAOB'!I366</f>
        <v>0</v>
      </c>
      <c r="M144" s="403">
        <f t="shared" si="34"/>
        <v>13434000</v>
      </c>
      <c r="N144" s="403">
        <f t="shared" si="35"/>
        <v>0</v>
      </c>
      <c r="O144" s="403">
        <f t="shared" si="35"/>
        <v>0</v>
      </c>
      <c r="P144" s="403">
        <f t="shared" si="35"/>
        <v>0</v>
      </c>
      <c r="Q144" s="403">
        <f t="shared" si="36"/>
        <v>0</v>
      </c>
      <c r="R144" s="409">
        <f>Q144-'[3]car-SAOB'!I179</f>
        <v>0</v>
      </c>
      <c r="S144" s="410">
        <f t="shared" si="29"/>
        <v>1</v>
      </c>
      <c r="T144" s="410">
        <f t="shared" si="29"/>
        <v>1</v>
      </c>
      <c r="U144" s="410" t="str">
        <f t="shared" si="29"/>
        <v/>
      </c>
      <c r="V144" s="410">
        <f t="shared" si="29"/>
        <v>1</v>
      </c>
      <c r="W144" s="413"/>
      <c r="Z144" s="411" t="s">
        <v>736</v>
      </c>
    </row>
    <row r="145" spans="1:26" ht="12.75" customHeight="1">
      <c r="A145" s="405" t="s">
        <v>339</v>
      </c>
      <c r="B145" s="405" t="s">
        <v>344</v>
      </c>
      <c r="C145" s="407"/>
      <c r="D145" s="407" t="s">
        <v>319</v>
      </c>
      <c r="E145" s="408" t="s">
        <v>204</v>
      </c>
      <c r="F145" s="408">
        <f>+'[3]car-SAOB'!C368</f>
        <v>0</v>
      </c>
      <c r="G145" s="408">
        <f>+'[3]car-SAOB'!D368</f>
        <v>5190000</v>
      </c>
      <c r="H145" s="408">
        <f>+'[3]car-SAOB'!E368</f>
        <v>24500000</v>
      </c>
      <c r="I145" s="403">
        <f>SUM(F145:H145)</f>
        <v>29690000</v>
      </c>
      <c r="J145" s="408">
        <f>+'[3]car-SAOB'!G368</f>
        <v>0</v>
      </c>
      <c r="K145" s="408">
        <f>+'[3]car-SAOB'!H368</f>
        <v>466000</v>
      </c>
      <c r="L145" s="408">
        <f>+'[3]car-SAOB'!I368</f>
        <v>0</v>
      </c>
      <c r="M145" s="403">
        <f>SUM(J145:L145)</f>
        <v>466000</v>
      </c>
      <c r="N145" s="403">
        <f>+F145-J145</f>
        <v>0</v>
      </c>
      <c r="O145" s="403">
        <f>+G145-K145</f>
        <v>4724000</v>
      </c>
      <c r="P145" s="403">
        <f>+H145-L145</f>
        <v>24500000</v>
      </c>
      <c r="Q145" s="403">
        <f>SUM(N145:P145)</f>
        <v>29224000</v>
      </c>
      <c r="R145" s="409">
        <f>Q145-'[3]car-SAOB'!O179</f>
        <v>0</v>
      </c>
      <c r="S145" s="410" t="str">
        <f t="shared" si="29"/>
        <v/>
      </c>
      <c r="T145" s="410">
        <f t="shared" si="29"/>
        <v>8.9788053949903662E-2</v>
      </c>
      <c r="U145" s="410">
        <f t="shared" si="29"/>
        <v>0</v>
      </c>
      <c r="V145" s="410">
        <f t="shared" si="29"/>
        <v>1.5695520377231389E-2</v>
      </c>
      <c r="W145" s="413"/>
      <c r="Z145" s="411" t="s">
        <v>736</v>
      </c>
    </row>
    <row r="146" spans="1:26" s="404" customFormat="1" ht="12.75" customHeight="1">
      <c r="A146" s="405"/>
      <c r="B146" s="402" t="s">
        <v>344</v>
      </c>
      <c r="C146" s="414"/>
      <c r="D146" s="414" t="s">
        <v>319</v>
      </c>
      <c r="E146" s="415" t="s">
        <v>737</v>
      </c>
      <c r="F146" s="416">
        <f>+F144+F145</f>
        <v>9166000</v>
      </c>
      <c r="G146" s="416">
        <f t="shared" ref="G146:Q146" si="51">+G144+G145</f>
        <v>9458000</v>
      </c>
      <c r="H146" s="416">
        <f t="shared" si="51"/>
        <v>24500000</v>
      </c>
      <c r="I146" s="416">
        <f t="shared" si="51"/>
        <v>43124000</v>
      </c>
      <c r="J146" s="416">
        <f t="shared" si="51"/>
        <v>9166000</v>
      </c>
      <c r="K146" s="416">
        <f t="shared" si="51"/>
        <v>4734000</v>
      </c>
      <c r="L146" s="416">
        <f t="shared" si="51"/>
        <v>0</v>
      </c>
      <c r="M146" s="416">
        <f t="shared" si="51"/>
        <v>13900000</v>
      </c>
      <c r="N146" s="416">
        <f t="shared" si="51"/>
        <v>0</v>
      </c>
      <c r="O146" s="416">
        <f t="shared" si="51"/>
        <v>4724000</v>
      </c>
      <c r="P146" s="416">
        <f t="shared" si="51"/>
        <v>24500000</v>
      </c>
      <c r="Q146" s="416">
        <f t="shared" si="51"/>
        <v>29224000</v>
      </c>
      <c r="R146" s="417"/>
      <c r="S146" s="410">
        <f t="shared" si="29"/>
        <v>1</v>
      </c>
      <c r="T146" s="410">
        <f t="shared" si="29"/>
        <v>0.50052865299217597</v>
      </c>
      <c r="U146" s="410">
        <f t="shared" si="29"/>
        <v>0</v>
      </c>
      <c r="V146" s="410">
        <f t="shared" si="29"/>
        <v>0.32232631481309709</v>
      </c>
      <c r="W146" s="413"/>
      <c r="Z146" s="404" t="s">
        <v>735</v>
      </c>
    </row>
    <row r="147" spans="1:26" ht="12.75" hidden="1" customHeight="1">
      <c r="A147" s="405"/>
      <c r="B147" s="406"/>
      <c r="C147" s="418"/>
      <c r="D147" s="418"/>
      <c r="E147" s="419"/>
      <c r="F147" s="420"/>
      <c r="G147" s="420"/>
      <c r="H147" s="420"/>
      <c r="I147" s="420"/>
      <c r="J147" s="420"/>
      <c r="K147" s="420"/>
      <c r="L147" s="420"/>
      <c r="M147" s="420"/>
      <c r="N147" s="420"/>
      <c r="O147" s="420"/>
      <c r="P147" s="420"/>
      <c r="Q147" s="420"/>
      <c r="R147" s="409"/>
      <c r="S147" s="410" t="str">
        <f t="shared" ref="S147:V207" si="52">IF(F147=0,"",J147/F147)</f>
        <v/>
      </c>
      <c r="T147" s="410" t="str">
        <f t="shared" si="52"/>
        <v/>
      </c>
      <c r="U147" s="410" t="str">
        <f t="shared" si="52"/>
        <v/>
      </c>
      <c r="V147" s="410"/>
      <c r="W147" s="413"/>
    </row>
    <row r="148" spans="1:26" s="404" customFormat="1" ht="12.75" customHeight="1">
      <c r="A148" s="405" t="s">
        <v>339</v>
      </c>
      <c r="B148" s="405" t="s">
        <v>344</v>
      </c>
      <c r="C148" s="414"/>
      <c r="D148" s="414" t="s">
        <v>319</v>
      </c>
      <c r="E148" s="415" t="s">
        <v>324</v>
      </c>
      <c r="F148" s="416">
        <f>+F149</f>
        <v>932000</v>
      </c>
      <c r="G148" s="416">
        <f t="shared" ref="G148:Q148" si="53">+G149</f>
        <v>0</v>
      </c>
      <c r="H148" s="416">
        <f t="shared" si="53"/>
        <v>0</v>
      </c>
      <c r="I148" s="416">
        <f t="shared" si="53"/>
        <v>932000</v>
      </c>
      <c r="J148" s="416">
        <f t="shared" si="53"/>
        <v>932000</v>
      </c>
      <c r="K148" s="416">
        <f t="shared" si="53"/>
        <v>0</v>
      </c>
      <c r="L148" s="416">
        <f t="shared" si="53"/>
        <v>0</v>
      </c>
      <c r="M148" s="416">
        <f t="shared" si="53"/>
        <v>932000</v>
      </c>
      <c r="N148" s="416">
        <f t="shared" si="53"/>
        <v>0</v>
      </c>
      <c r="O148" s="416">
        <f t="shared" si="53"/>
        <v>0</v>
      </c>
      <c r="P148" s="416">
        <f t="shared" si="53"/>
        <v>0</v>
      </c>
      <c r="Q148" s="416">
        <f t="shared" si="53"/>
        <v>0</v>
      </c>
      <c r="R148" s="417"/>
      <c r="S148" s="410">
        <f t="shared" si="52"/>
        <v>1</v>
      </c>
      <c r="T148" s="410" t="str">
        <f t="shared" si="52"/>
        <v/>
      </c>
      <c r="U148" s="410" t="str">
        <f t="shared" si="52"/>
        <v/>
      </c>
      <c r="V148" s="410">
        <f t="shared" si="52"/>
        <v>1</v>
      </c>
      <c r="W148" s="413"/>
      <c r="Z148" s="404" t="s">
        <v>735</v>
      </c>
    </row>
    <row r="149" spans="1:26" ht="12.75" customHeight="1">
      <c r="A149" s="405" t="s">
        <v>339</v>
      </c>
      <c r="B149" s="405" t="s">
        <v>344</v>
      </c>
      <c r="C149" s="418"/>
      <c r="D149" s="418"/>
      <c r="E149" s="408" t="s">
        <v>528</v>
      </c>
      <c r="F149" s="403">
        <f>SUM('[3]car-SAOB'!U14)</f>
        <v>932000</v>
      </c>
      <c r="G149" s="403">
        <f>SUM('[3]car-SAOB'!U50)</f>
        <v>0</v>
      </c>
      <c r="H149" s="403">
        <f>SUM('[3]car-SAOB'!U142)</f>
        <v>0</v>
      </c>
      <c r="I149" s="403">
        <f t="shared" si="33"/>
        <v>932000</v>
      </c>
      <c r="J149" s="403">
        <f>SUM('[3]car-SAOB'!U15)</f>
        <v>932000</v>
      </c>
      <c r="K149" s="403">
        <f>SUM('[3]car-SAOB'!U51)</f>
        <v>0</v>
      </c>
      <c r="L149" s="403">
        <f>SUM('[3]car-SAOB'!U143)</f>
        <v>0</v>
      </c>
      <c r="M149" s="403">
        <f t="shared" si="34"/>
        <v>932000</v>
      </c>
      <c r="N149" s="403">
        <f t="shared" si="35"/>
        <v>0</v>
      </c>
      <c r="O149" s="403">
        <f t="shared" si="35"/>
        <v>0</v>
      </c>
      <c r="P149" s="403">
        <f t="shared" si="35"/>
        <v>0</v>
      </c>
      <c r="Q149" s="403">
        <f t="shared" si="36"/>
        <v>0</v>
      </c>
      <c r="R149" s="409">
        <f>Q149-'[3]car-SAOB'!U179</f>
        <v>0</v>
      </c>
      <c r="S149" s="410">
        <f t="shared" si="52"/>
        <v>1</v>
      </c>
      <c r="T149" s="410" t="str">
        <f t="shared" si="52"/>
        <v/>
      </c>
      <c r="U149" s="410" t="str">
        <f t="shared" si="52"/>
        <v/>
      </c>
      <c r="V149" s="410">
        <f t="shared" si="52"/>
        <v>1</v>
      </c>
      <c r="W149" s="413"/>
      <c r="Z149" s="404" t="s">
        <v>735</v>
      </c>
    </row>
    <row r="150" spans="1:26" s="404" customFormat="1" ht="12.75" customHeight="1">
      <c r="A150" s="405" t="s">
        <v>339</v>
      </c>
      <c r="B150" s="405" t="s">
        <v>344</v>
      </c>
      <c r="C150" s="414"/>
      <c r="D150" s="414" t="s">
        <v>319</v>
      </c>
      <c r="E150" s="415" t="s">
        <v>325</v>
      </c>
      <c r="F150" s="416">
        <f>SUM(F151:F154)</f>
        <v>1734000</v>
      </c>
      <c r="G150" s="416">
        <f t="shared" ref="G150:Q150" si="54">SUM(G151:G154)</f>
        <v>250000</v>
      </c>
      <c r="H150" s="416">
        <f t="shared" si="54"/>
        <v>0</v>
      </c>
      <c r="I150" s="416">
        <f t="shared" si="54"/>
        <v>1984000</v>
      </c>
      <c r="J150" s="416">
        <f t="shared" si="54"/>
        <v>1657890.3900000001</v>
      </c>
      <c r="K150" s="416">
        <f t="shared" si="54"/>
        <v>100000</v>
      </c>
      <c r="L150" s="416">
        <f t="shared" si="54"/>
        <v>0</v>
      </c>
      <c r="M150" s="416">
        <f t="shared" si="54"/>
        <v>1757890.3900000001</v>
      </c>
      <c r="N150" s="416">
        <f t="shared" si="54"/>
        <v>76109.60999999987</v>
      </c>
      <c r="O150" s="416">
        <f t="shared" si="54"/>
        <v>150000</v>
      </c>
      <c r="P150" s="416">
        <f t="shared" si="54"/>
        <v>0</v>
      </c>
      <c r="Q150" s="416">
        <f t="shared" si="54"/>
        <v>226109.60999999987</v>
      </c>
      <c r="R150" s="417"/>
      <c r="S150" s="410">
        <f t="shared" si="52"/>
        <v>0.95610749134948103</v>
      </c>
      <c r="T150" s="410">
        <f t="shared" si="52"/>
        <v>0.4</v>
      </c>
      <c r="U150" s="410" t="str">
        <f t="shared" si="52"/>
        <v/>
      </c>
      <c r="V150" s="410">
        <f t="shared" si="52"/>
        <v>0.88603346270161298</v>
      </c>
      <c r="W150" s="413"/>
      <c r="Z150" s="404" t="s">
        <v>735</v>
      </c>
    </row>
    <row r="151" spans="1:26" ht="12.75" customHeight="1">
      <c r="A151" s="405" t="s">
        <v>339</v>
      </c>
      <c r="B151" s="405" t="s">
        <v>344</v>
      </c>
      <c r="C151" s="418"/>
      <c r="D151" s="418"/>
      <c r="E151" s="421" t="s">
        <v>531</v>
      </c>
      <c r="F151" s="403">
        <f>SUM('[3]car-SAOB'!AA14)</f>
        <v>1734000</v>
      </c>
      <c r="G151" s="403">
        <f>SUM('[3]car-SAOB'!AA50)</f>
        <v>0</v>
      </c>
      <c r="H151" s="403">
        <f>SUM('[3]car-SAOB'!AA142)</f>
        <v>0</v>
      </c>
      <c r="I151" s="403">
        <f t="shared" si="33"/>
        <v>1734000</v>
      </c>
      <c r="J151" s="403">
        <f>SUM('[3]car-SAOB'!AA15)</f>
        <v>1657890.3900000001</v>
      </c>
      <c r="K151" s="403">
        <f>SUM('[3]car-SAOB'!AA51)</f>
        <v>0</v>
      </c>
      <c r="L151" s="403">
        <f>SUM('[3]car-SAOB'!AA143)</f>
        <v>0</v>
      </c>
      <c r="M151" s="403">
        <f t="shared" si="34"/>
        <v>1657890.3900000001</v>
      </c>
      <c r="N151" s="403">
        <f t="shared" si="35"/>
        <v>76109.60999999987</v>
      </c>
      <c r="O151" s="403">
        <f t="shared" si="35"/>
        <v>0</v>
      </c>
      <c r="P151" s="403">
        <f t="shared" si="35"/>
        <v>0</v>
      </c>
      <c r="Q151" s="403">
        <f t="shared" si="36"/>
        <v>76109.60999999987</v>
      </c>
      <c r="R151" s="409">
        <f>Q151-'[3]car-SAOB'!AA179</f>
        <v>0</v>
      </c>
      <c r="S151" s="410">
        <f t="shared" si="52"/>
        <v>0.95610749134948103</v>
      </c>
      <c r="T151" s="410" t="str">
        <f t="shared" si="52"/>
        <v/>
      </c>
      <c r="U151" s="410" t="str">
        <f t="shared" si="52"/>
        <v/>
      </c>
      <c r="V151" s="410">
        <f t="shared" si="52"/>
        <v>0.95610749134948103</v>
      </c>
      <c r="W151" s="413"/>
      <c r="Z151" s="404" t="s">
        <v>735</v>
      </c>
    </row>
    <row r="152" spans="1:26" ht="12.75" customHeight="1">
      <c r="A152" s="405" t="s">
        <v>339</v>
      </c>
      <c r="B152" s="405" t="s">
        <v>344</v>
      </c>
      <c r="C152" s="418"/>
      <c r="D152" s="418"/>
      <c r="E152" s="408" t="s">
        <v>532</v>
      </c>
      <c r="F152" s="403">
        <f>SUM('[3]car-SAOB'!AG14)</f>
        <v>0</v>
      </c>
      <c r="G152" s="403">
        <f>SUM('[3]car-SAOB'!AG50)</f>
        <v>0</v>
      </c>
      <c r="H152" s="403">
        <f>SUM('[3]car-SAOB'!AG142)</f>
        <v>0</v>
      </c>
      <c r="I152" s="403">
        <f t="shared" si="33"/>
        <v>0</v>
      </c>
      <c r="J152" s="403">
        <f>SUM('[3]car-SAOB'!AG15)</f>
        <v>0</v>
      </c>
      <c r="K152" s="403">
        <f>SUM('[3]car-SAOB'!AG51)</f>
        <v>0</v>
      </c>
      <c r="L152" s="403">
        <f>SUM('[3]car-SAOB'!AG143)</f>
        <v>0</v>
      </c>
      <c r="M152" s="403">
        <f t="shared" si="34"/>
        <v>0</v>
      </c>
      <c r="N152" s="403">
        <f t="shared" si="35"/>
        <v>0</v>
      </c>
      <c r="O152" s="403">
        <f t="shared" si="35"/>
        <v>0</v>
      </c>
      <c r="P152" s="403">
        <f t="shared" si="35"/>
        <v>0</v>
      </c>
      <c r="Q152" s="403">
        <f t="shared" si="36"/>
        <v>0</v>
      </c>
      <c r="R152" s="409">
        <f>Q152-'[3]car-SAOB'!AG179</f>
        <v>0</v>
      </c>
      <c r="S152" s="410" t="str">
        <f t="shared" si="52"/>
        <v/>
      </c>
      <c r="T152" s="410" t="str">
        <f t="shared" si="52"/>
        <v/>
      </c>
      <c r="U152" s="410" t="str">
        <f t="shared" si="52"/>
        <v/>
      </c>
      <c r="V152" s="410" t="str">
        <f t="shared" si="52"/>
        <v/>
      </c>
      <c r="W152" s="413"/>
      <c r="Z152" s="404" t="s">
        <v>735</v>
      </c>
    </row>
    <row r="153" spans="1:26" ht="12.75" customHeight="1">
      <c r="A153" s="405" t="s">
        <v>339</v>
      </c>
      <c r="B153" s="405" t="s">
        <v>344</v>
      </c>
      <c r="C153" s="418"/>
      <c r="D153" s="418"/>
      <c r="E153" s="421" t="s">
        <v>533</v>
      </c>
      <c r="F153" s="403">
        <f>SUM('[3]car-SAOB'!AM14)</f>
        <v>0</v>
      </c>
      <c r="G153" s="403">
        <f>SUM('[3]car-SAOB'!AM50)</f>
        <v>250000</v>
      </c>
      <c r="H153" s="403">
        <f>SUM('[3]car-SAOB'!AM142)</f>
        <v>0</v>
      </c>
      <c r="I153" s="403">
        <f t="shared" si="33"/>
        <v>250000</v>
      </c>
      <c r="J153" s="403">
        <f>SUM('[3]car-SAOB'!AM15)</f>
        <v>0</v>
      </c>
      <c r="K153" s="403">
        <f>SUM('[3]car-SAOB'!AM51)</f>
        <v>100000</v>
      </c>
      <c r="L153" s="403">
        <f>SUM('[3]car-SAOB'!AM143)</f>
        <v>0</v>
      </c>
      <c r="M153" s="403">
        <f t="shared" si="34"/>
        <v>100000</v>
      </c>
      <c r="N153" s="403">
        <f t="shared" si="35"/>
        <v>0</v>
      </c>
      <c r="O153" s="403">
        <f t="shared" si="35"/>
        <v>150000</v>
      </c>
      <c r="P153" s="403">
        <f t="shared" si="35"/>
        <v>0</v>
      </c>
      <c r="Q153" s="403">
        <f t="shared" si="36"/>
        <v>150000</v>
      </c>
      <c r="R153" s="409">
        <f>Q153-'[3]car-SAOB'!AM179</f>
        <v>0</v>
      </c>
      <c r="S153" s="410" t="str">
        <f t="shared" si="52"/>
        <v/>
      </c>
      <c r="T153" s="410">
        <f t="shared" si="52"/>
        <v>0.4</v>
      </c>
      <c r="U153" s="410" t="str">
        <f t="shared" si="52"/>
        <v/>
      </c>
      <c r="V153" s="410">
        <f t="shared" si="52"/>
        <v>0.4</v>
      </c>
      <c r="W153" s="413"/>
      <c r="Z153" s="404" t="s">
        <v>735</v>
      </c>
    </row>
    <row r="154" spans="1:26" ht="12.75" hidden="1" customHeight="1">
      <c r="A154" s="405" t="s">
        <v>339</v>
      </c>
      <c r="B154" s="405" t="s">
        <v>344</v>
      </c>
      <c r="C154" s="418"/>
      <c r="D154" s="418"/>
      <c r="E154" s="421" t="s">
        <v>738</v>
      </c>
      <c r="F154" s="403">
        <f>SUM('[3]car-SAOB'!AS14)</f>
        <v>0</v>
      </c>
      <c r="G154" s="403">
        <f>SUM('[3]car-SAOB'!AS50)</f>
        <v>0</v>
      </c>
      <c r="H154" s="403">
        <f>SUM('[3]car-SAOB'!AS142)</f>
        <v>0</v>
      </c>
      <c r="I154" s="403">
        <f t="shared" si="33"/>
        <v>0</v>
      </c>
      <c r="J154" s="403">
        <f>SUM('[3]car-SAOB'!AS15)</f>
        <v>0</v>
      </c>
      <c r="K154" s="403">
        <f>SUM('[3]car-SAOB'!AS51)</f>
        <v>0</v>
      </c>
      <c r="L154" s="403">
        <f>SUM('[3]car-SAOB'!AS143)</f>
        <v>0</v>
      </c>
      <c r="M154" s="403">
        <f t="shared" si="34"/>
        <v>0</v>
      </c>
      <c r="N154" s="403">
        <f t="shared" si="35"/>
        <v>0</v>
      </c>
      <c r="O154" s="403">
        <f t="shared" si="35"/>
        <v>0</v>
      </c>
      <c r="P154" s="403">
        <f t="shared" si="35"/>
        <v>0</v>
      </c>
      <c r="Q154" s="403">
        <f t="shared" si="36"/>
        <v>0</v>
      </c>
      <c r="R154" s="409">
        <f>Q154-'[3]car-SAOB'!AS179</f>
        <v>0</v>
      </c>
      <c r="S154" s="410" t="str">
        <f t="shared" si="52"/>
        <v/>
      </c>
      <c r="T154" s="410" t="str">
        <f t="shared" si="52"/>
        <v/>
      </c>
      <c r="U154" s="410" t="str">
        <f t="shared" si="52"/>
        <v/>
      </c>
      <c r="V154" s="422" t="str">
        <f t="shared" si="52"/>
        <v/>
      </c>
      <c r="W154" s="413"/>
    </row>
    <row r="155" spans="1:26" s="617" customFormat="1" ht="12.75" customHeight="1">
      <c r="A155" s="405" t="s">
        <v>339</v>
      </c>
      <c r="B155" s="402" t="s">
        <v>344</v>
      </c>
      <c r="C155" s="613"/>
      <c r="D155" s="613"/>
      <c r="E155" s="614" t="s">
        <v>5</v>
      </c>
      <c r="F155" s="615">
        <f>+F146+F148+F150</f>
        <v>11832000</v>
      </c>
      <c r="G155" s="615">
        <f t="shared" ref="G155:Q155" si="55">+G146+G148+G150</f>
        <v>9708000</v>
      </c>
      <c r="H155" s="615">
        <f t="shared" si="55"/>
        <v>24500000</v>
      </c>
      <c r="I155" s="615">
        <f t="shared" si="55"/>
        <v>46040000</v>
      </c>
      <c r="J155" s="615">
        <f t="shared" si="55"/>
        <v>11755890.390000001</v>
      </c>
      <c r="K155" s="615">
        <f t="shared" si="55"/>
        <v>4834000</v>
      </c>
      <c r="L155" s="615">
        <f t="shared" si="55"/>
        <v>0</v>
      </c>
      <c r="M155" s="615">
        <f t="shared" si="55"/>
        <v>16589890.390000001</v>
      </c>
      <c r="N155" s="615">
        <f t="shared" si="55"/>
        <v>76109.60999999987</v>
      </c>
      <c r="O155" s="615">
        <f t="shared" si="55"/>
        <v>4874000</v>
      </c>
      <c r="P155" s="615">
        <f t="shared" si="55"/>
        <v>24500000</v>
      </c>
      <c r="Q155" s="615">
        <f t="shared" si="55"/>
        <v>29450109.609999999</v>
      </c>
      <c r="R155" s="616">
        <f>Q155-'[3]car-SAOB'!BH179</f>
        <v>0</v>
      </c>
      <c r="S155" s="410">
        <f t="shared" si="52"/>
        <v>0.9935674771805274</v>
      </c>
      <c r="T155" s="410">
        <f t="shared" si="52"/>
        <v>0.49793984342810055</v>
      </c>
      <c r="U155" s="410">
        <f t="shared" si="52"/>
        <v>0</v>
      </c>
      <c r="V155" s="410">
        <f t="shared" si="52"/>
        <v>0.36033645503909645</v>
      </c>
      <c r="W155" s="413"/>
      <c r="Z155" s="404" t="s">
        <v>735</v>
      </c>
    </row>
    <row r="156" spans="1:26" ht="12.75" customHeight="1">
      <c r="A156" s="405" t="s">
        <v>339</v>
      </c>
      <c r="B156" s="402" t="s">
        <v>344</v>
      </c>
      <c r="C156" s="418"/>
      <c r="D156" s="407"/>
      <c r="E156" s="412"/>
      <c r="F156" s="403"/>
      <c r="G156" s="403"/>
      <c r="H156" s="403"/>
      <c r="I156" s="403">
        <f t="shared" si="33"/>
        <v>0</v>
      </c>
      <c r="J156" s="403"/>
      <c r="K156" s="403"/>
      <c r="L156" s="403"/>
      <c r="M156" s="403">
        <f t="shared" si="34"/>
        <v>0</v>
      </c>
      <c r="N156" s="403">
        <f t="shared" si="35"/>
        <v>0</v>
      </c>
      <c r="O156" s="403">
        <f t="shared" si="35"/>
        <v>0</v>
      </c>
      <c r="P156" s="403">
        <f t="shared" si="35"/>
        <v>0</v>
      </c>
      <c r="Q156" s="403">
        <f t="shared" si="36"/>
        <v>0</v>
      </c>
      <c r="S156" s="410" t="str">
        <f t="shared" si="52"/>
        <v/>
      </c>
      <c r="T156" s="410" t="str">
        <f t="shared" si="52"/>
        <v/>
      </c>
      <c r="U156" s="410" t="str">
        <f t="shared" si="52"/>
        <v/>
      </c>
      <c r="V156" s="410" t="str">
        <f t="shared" si="52"/>
        <v/>
      </c>
      <c r="W156" s="413"/>
      <c r="Z156" s="404" t="s">
        <v>735</v>
      </c>
    </row>
    <row r="157" spans="1:26" s="612" customFormat="1" ht="12.75" customHeight="1">
      <c r="A157" s="405" t="s">
        <v>339</v>
      </c>
      <c r="B157" s="402" t="s">
        <v>345</v>
      </c>
      <c r="C157" s="426" t="s">
        <v>319</v>
      </c>
      <c r="D157" s="609" t="s">
        <v>336</v>
      </c>
      <c r="E157" s="610" t="s">
        <v>345</v>
      </c>
      <c r="F157" s="621"/>
      <c r="G157" s="621"/>
      <c r="H157" s="621"/>
      <c r="I157" s="611">
        <f t="shared" si="33"/>
        <v>0</v>
      </c>
      <c r="J157" s="621"/>
      <c r="K157" s="621"/>
      <c r="L157" s="621"/>
      <c r="M157" s="611"/>
      <c r="N157" s="611">
        <f t="shared" si="35"/>
        <v>0</v>
      </c>
      <c r="O157" s="611">
        <f t="shared" si="35"/>
        <v>0</v>
      </c>
      <c r="P157" s="611">
        <f t="shared" si="35"/>
        <v>0</v>
      </c>
      <c r="Q157" s="611">
        <f t="shared" si="36"/>
        <v>0</v>
      </c>
      <c r="S157" s="410" t="str">
        <f t="shared" si="52"/>
        <v/>
      </c>
      <c r="T157" s="410" t="str">
        <f t="shared" si="52"/>
        <v/>
      </c>
      <c r="U157" s="410" t="str">
        <f t="shared" si="52"/>
        <v/>
      </c>
      <c r="V157" s="410" t="str">
        <f t="shared" si="52"/>
        <v/>
      </c>
      <c r="W157" s="413"/>
      <c r="Z157" s="404" t="s">
        <v>735</v>
      </c>
    </row>
    <row r="158" spans="1:26" ht="12.75" customHeight="1">
      <c r="A158" s="405" t="s">
        <v>339</v>
      </c>
      <c r="B158" s="402" t="s">
        <v>345</v>
      </c>
      <c r="C158" s="407"/>
      <c r="D158" s="407" t="s">
        <v>319</v>
      </c>
      <c r="E158" s="408" t="s">
        <v>320</v>
      </c>
      <c r="F158" s="622">
        <f>+'[3]car-SAOB'!C372</f>
        <v>12646000</v>
      </c>
      <c r="G158" s="622">
        <f>+'[3]car-SAOB'!D372</f>
        <v>9058000</v>
      </c>
      <c r="H158" s="622">
        <f>+'[3]car-SAOB'!E372</f>
        <v>0</v>
      </c>
      <c r="I158" s="403">
        <f t="shared" si="33"/>
        <v>21704000</v>
      </c>
      <c r="J158" s="622">
        <f>+'[3]car-SAOB'!G372</f>
        <v>12607499.689999999</v>
      </c>
      <c r="K158" s="622">
        <f>+'[3]car-SAOB'!H372</f>
        <v>9058000</v>
      </c>
      <c r="L158" s="622">
        <f>+'[3]car-SAOB'!I372</f>
        <v>0</v>
      </c>
      <c r="M158" s="403">
        <f t="shared" si="34"/>
        <v>21665499.689999998</v>
      </c>
      <c r="N158" s="403">
        <f t="shared" si="35"/>
        <v>38500.310000000522</v>
      </c>
      <c r="O158" s="403">
        <f t="shared" si="35"/>
        <v>0</v>
      </c>
      <c r="P158" s="403">
        <f t="shared" si="35"/>
        <v>0</v>
      </c>
      <c r="Q158" s="403">
        <f t="shared" si="36"/>
        <v>38500.310000000522</v>
      </c>
      <c r="R158" s="409">
        <f>Q158-'[3]car-SAOB'!J179</f>
        <v>-1.862645149230957E-9</v>
      </c>
      <c r="S158" s="410">
        <f t="shared" si="52"/>
        <v>0.99695553455638142</v>
      </c>
      <c r="T158" s="410">
        <f t="shared" si="52"/>
        <v>1</v>
      </c>
      <c r="U158" s="410" t="str">
        <f t="shared" si="52"/>
        <v/>
      </c>
      <c r="V158" s="410">
        <f t="shared" si="52"/>
        <v>0.99822611914854398</v>
      </c>
      <c r="W158" s="413"/>
      <c r="Z158" s="411" t="s">
        <v>736</v>
      </c>
    </row>
    <row r="159" spans="1:26" ht="12.75" customHeight="1">
      <c r="A159" s="405" t="s">
        <v>339</v>
      </c>
      <c r="B159" s="405" t="s">
        <v>345</v>
      </c>
      <c r="C159" s="407"/>
      <c r="D159" s="407" t="s">
        <v>319</v>
      </c>
      <c r="E159" s="408" t="s">
        <v>204</v>
      </c>
      <c r="F159" s="622">
        <f>+'[3]car-SAOB'!C374</f>
        <v>0</v>
      </c>
      <c r="G159" s="622">
        <f>+'[3]car-SAOB'!D374</f>
        <v>1650000</v>
      </c>
      <c r="H159" s="622">
        <f>+'[3]car-SAOB'!E374</f>
        <v>23080000</v>
      </c>
      <c r="I159" s="403">
        <f>SUM(F159:H159)</f>
        <v>24730000</v>
      </c>
      <c r="J159" s="622">
        <f>+'[3]car-SAOB'!G374</f>
        <v>0</v>
      </c>
      <c r="K159" s="622">
        <f>+'[3]car-SAOB'!H374</f>
        <v>843257.99</v>
      </c>
      <c r="L159" s="622">
        <f>+'[3]car-SAOB'!I374</f>
        <v>0</v>
      </c>
      <c r="M159" s="403">
        <f>SUM(J159:L159)</f>
        <v>843257.99</v>
      </c>
      <c r="N159" s="403">
        <f>+F159-J159</f>
        <v>0</v>
      </c>
      <c r="O159" s="403">
        <f>+G159-K159</f>
        <v>806742.01</v>
      </c>
      <c r="P159" s="403">
        <f>+H159-L159</f>
        <v>23080000</v>
      </c>
      <c r="Q159" s="403">
        <f>SUM(N159:P159)</f>
        <v>23886742.010000002</v>
      </c>
      <c r="S159" s="410" t="str">
        <f t="shared" si="52"/>
        <v/>
      </c>
      <c r="T159" s="410">
        <f t="shared" si="52"/>
        <v>0.51106544848484847</v>
      </c>
      <c r="U159" s="410">
        <f t="shared" si="52"/>
        <v>0</v>
      </c>
      <c r="V159" s="410">
        <f t="shared" si="52"/>
        <v>3.409858431055398E-2</v>
      </c>
      <c r="W159" s="413"/>
      <c r="Z159" s="411" t="s">
        <v>736</v>
      </c>
    </row>
    <row r="160" spans="1:26" s="404" customFormat="1" ht="12.75" customHeight="1">
      <c r="A160" s="405"/>
      <c r="B160" s="402" t="s">
        <v>345</v>
      </c>
      <c r="C160" s="414"/>
      <c r="D160" s="414" t="s">
        <v>319</v>
      </c>
      <c r="E160" s="415" t="s">
        <v>737</v>
      </c>
      <c r="F160" s="416">
        <f>+F158+F159</f>
        <v>12646000</v>
      </c>
      <c r="G160" s="416">
        <f t="shared" ref="G160:Q160" si="56">+G158+G159</f>
        <v>10708000</v>
      </c>
      <c r="H160" s="416">
        <f t="shared" si="56"/>
        <v>23080000</v>
      </c>
      <c r="I160" s="416">
        <f t="shared" si="56"/>
        <v>46434000</v>
      </c>
      <c r="J160" s="416">
        <f t="shared" si="56"/>
        <v>12607499.689999999</v>
      </c>
      <c r="K160" s="416">
        <f t="shared" si="56"/>
        <v>9901257.9900000002</v>
      </c>
      <c r="L160" s="416">
        <f t="shared" si="56"/>
        <v>0</v>
      </c>
      <c r="M160" s="416">
        <f t="shared" si="56"/>
        <v>22508757.679999996</v>
      </c>
      <c r="N160" s="416">
        <f t="shared" si="56"/>
        <v>38500.310000000522</v>
      </c>
      <c r="O160" s="416">
        <f t="shared" si="56"/>
        <v>806742.01</v>
      </c>
      <c r="P160" s="416">
        <f t="shared" si="56"/>
        <v>23080000</v>
      </c>
      <c r="Q160" s="416">
        <f t="shared" si="56"/>
        <v>23925242.32</v>
      </c>
      <c r="R160" s="417"/>
      <c r="S160" s="410">
        <f t="shared" si="52"/>
        <v>0.99695553455638142</v>
      </c>
      <c r="T160" s="410">
        <f t="shared" si="52"/>
        <v>0.92465987952932394</v>
      </c>
      <c r="U160" s="410">
        <f t="shared" si="52"/>
        <v>0</v>
      </c>
      <c r="V160" s="410">
        <f t="shared" si="52"/>
        <v>0.48474733341947701</v>
      </c>
      <c r="W160" s="413"/>
      <c r="Z160" s="404" t="s">
        <v>735</v>
      </c>
    </row>
    <row r="161" spans="1:26" ht="12.75" hidden="1" customHeight="1">
      <c r="A161" s="405"/>
      <c r="B161" s="406"/>
      <c r="C161" s="418"/>
      <c r="D161" s="418"/>
      <c r="E161" s="419"/>
      <c r="F161" s="420"/>
      <c r="G161" s="420"/>
      <c r="H161" s="420"/>
      <c r="I161" s="420"/>
      <c r="J161" s="420"/>
      <c r="K161" s="420"/>
      <c r="L161" s="420"/>
      <c r="M161" s="420"/>
      <c r="N161" s="420"/>
      <c r="O161" s="420"/>
      <c r="P161" s="420"/>
      <c r="Q161" s="420"/>
      <c r="R161" s="409"/>
      <c r="S161" s="410" t="str">
        <f t="shared" si="52"/>
        <v/>
      </c>
      <c r="T161" s="410" t="str">
        <f t="shared" si="52"/>
        <v/>
      </c>
      <c r="U161" s="410" t="str">
        <f t="shared" si="52"/>
        <v/>
      </c>
      <c r="V161" s="410"/>
      <c r="W161" s="413"/>
    </row>
    <row r="162" spans="1:26" s="404" customFormat="1" ht="12.75" customHeight="1">
      <c r="A162" s="405" t="s">
        <v>339</v>
      </c>
      <c r="B162" s="405" t="s">
        <v>345</v>
      </c>
      <c r="C162" s="414"/>
      <c r="D162" s="414" t="s">
        <v>319</v>
      </c>
      <c r="E162" s="415" t="s">
        <v>324</v>
      </c>
      <c r="F162" s="416">
        <f>+F163</f>
        <v>1255000</v>
      </c>
      <c r="G162" s="416">
        <f t="shared" ref="G162:Q162" si="57">+G163</f>
        <v>0</v>
      </c>
      <c r="H162" s="416">
        <f t="shared" si="57"/>
        <v>0</v>
      </c>
      <c r="I162" s="416">
        <f t="shared" si="57"/>
        <v>1255000</v>
      </c>
      <c r="J162" s="416">
        <f t="shared" si="57"/>
        <v>1293500.31</v>
      </c>
      <c r="K162" s="416">
        <f t="shared" si="57"/>
        <v>0</v>
      </c>
      <c r="L162" s="416">
        <f t="shared" si="57"/>
        <v>0</v>
      </c>
      <c r="M162" s="416">
        <f t="shared" si="57"/>
        <v>1293500.31</v>
      </c>
      <c r="N162" s="416">
        <f t="shared" si="57"/>
        <v>-38500.310000000056</v>
      </c>
      <c r="O162" s="416">
        <f t="shared" si="57"/>
        <v>0</v>
      </c>
      <c r="P162" s="416">
        <f t="shared" si="57"/>
        <v>0</v>
      </c>
      <c r="Q162" s="416">
        <f t="shared" si="57"/>
        <v>-38500.310000000056</v>
      </c>
      <c r="R162" s="417"/>
      <c r="S162" s="410">
        <f t="shared" si="52"/>
        <v>1.0306775378486057</v>
      </c>
      <c r="T162" s="410" t="str">
        <f t="shared" si="52"/>
        <v/>
      </c>
      <c r="U162" s="410" t="str">
        <f t="shared" si="52"/>
        <v/>
      </c>
      <c r="V162" s="410">
        <f t="shared" si="52"/>
        <v>1.0306775378486057</v>
      </c>
      <c r="W162" s="413"/>
      <c r="Z162" s="404" t="s">
        <v>735</v>
      </c>
    </row>
    <row r="163" spans="1:26" ht="12.75" customHeight="1">
      <c r="A163" s="405" t="s">
        <v>339</v>
      </c>
      <c r="B163" s="405" t="s">
        <v>345</v>
      </c>
      <c r="C163" s="418"/>
      <c r="D163" s="418"/>
      <c r="E163" s="408" t="s">
        <v>528</v>
      </c>
      <c r="F163" s="403">
        <f>SUM('[3]car-SAOB'!V14)</f>
        <v>1255000</v>
      </c>
      <c r="G163" s="403">
        <f>SUM('[3]car-SAOB'!V50)</f>
        <v>0</v>
      </c>
      <c r="H163" s="403">
        <f>SUM('[3]car-SAOB'!V142)</f>
        <v>0</v>
      </c>
      <c r="I163" s="403">
        <f t="shared" si="33"/>
        <v>1255000</v>
      </c>
      <c r="J163" s="403">
        <f>SUM('[3]car-SAOB'!V15)</f>
        <v>1293500.31</v>
      </c>
      <c r="K163" s="403">
        <f>SUM('[3]car-SAOB'!V51)</f>
        <v>0</v>
      </c>
      <c r="L163" s="403">
        <f>SUM('[3]car-SAOB'!V143)</f>
        <v>0</v>
      </c>
      <c r="M163" s="403">
        <f t="shared" si="34"/>
        <v>1293500.31</v>
      </c>
      <c r="N163" s="403">
        <f t="shared" si="35"/>
        <v>-38500.310000000056</v>
      </c>
      <c r="O163" s="403">
        <f t="shared" si="35"/>
        <v>0</v>
      </c>
      <c r="P163" s="403">
        <f t="shared" si="35"/>
        <v>0</v>
      </c>
      <c r="Q163" s="403">
        <f t="shared" si="36"/>
        <v>-38500.310000000056</v>
      </c>
      <c r="R163" s="409"/>
      <c r="S163" s="410">
        <f t="shared" si="52"/>
        <v>1.0306775378486057</v>
      </c>
      <c r="T163" s="410" t="str">
        <f t="shared" si="52"/>
        <v/>
      </c>
      <c r="U163" s="410" t="str">
        <f t="shared" si="52"/>
        <v/>
      </c>
      <c r="V163" s="410">
        <f t="shared" si="52"/>
        <v>1.0306775378486057</v>
      </c>
      <c r="W163" s="413"/>
      <c r="Z163" s="404" t="s">
        <v>735</v>
      </c>
    </row>
    <row r="164" spans="1:26" s="404" customFormat="1" ht="12.75" customHeight="1">
      <c r="A164" s="405" t="s">
        <v>339</v>
      </c>
      <c r="B164" s="405" t="s">
        <v>345</v>
      </c>
      <c r="C164" s="414"/>
      <c r="D164" s="414" t="s">
        <v>319</v>
      </c>
      <c r="E164" s="415" t="s">
        <v>325</v>
      </c>
      <c r="F164" s="416">
        <f>SUM(F165:F168)</f>
        <v>2335000</v>
      </c>
      <c r="G164" s="416">
        <f t="shared" ref="G164:Q164" si="58">SUM(G165:G168)</f>
        <v>250000</v>
      </c>
      <c r="H164" s="416">
        <f t="shared" si="58"/>
        <v>0</v>
      </c>
      <c r="I164" s="416">
        <f t="shared" si="58"/>
        <v>2585000</v>
      </c>
      <c r="J164" s="416">
        <f t="shared" si="58"/>
        <v>2335000</v>
      </c>
      <c r="K164" s="416">
        <f t="shared" si="58"/>
        <v>250000</v>
      </c>
      <c r="L164" s="416">
        <f t="shared" si="58"/>
        <v>0</v>
      </c>
      <c r="M164" s="416">
        <f t="shared" si="58"/>
        <v>2585000</v>
      </c>
      <c r="N164" s="416">
        <f t="shared" si="58"/>
        <v>0</v>
      </c>
      <c r="O164" s="416">
        <f t="shared" si="58"/>
        <v>0</v>
      </c>
      <c r="P164" s="416">
        <f t="shared" si="58"/>
        <v>0</v>
      </c>
      <c r="Q164" s="416">
        <f t="shared" si="58"/>
        <v>0</v>
      </c>
      <c r="R164" s="417"/>
      <c r="S164" s="410">
        <f t="shared" si="52"/>
        <v>1</v>
      </c>
      <c r="T164" s="410">
        <f t="shared" si="52"/>
        <v>1</v>
      </c>
      <c r="U164" s="410" t="str">
        <f t="shared" si="52"/>
        <v/>
      </c>
      <c r="V164" s="410">
        <f t="shared" si="52"/>
        <v>1</v>
      </c>
      <c r="W164" s="413"/>
      <c r="Z164" s="404" t="s">
        <v>735</v>
      </c>
    </row>
    <row r="165" spans="1:26" ht="12.75" customHeight="1">
      <c r="A165" s="405" t="s">
        <v>339</v>
      </c>
      <c r="B165" s="405" t="s">
        <v>345</v>
      </c>
      <c r="C165" s="418"/>
      <c r="D165" s="418"/>
      <c r="E165" s="421" t="s">
        <v>531</v>
      </c>
      <c r="F165" s="403">
        <f>SUM('[3]car-SAOB'!AB14)</f>
        <v>2335000</v>
      </c>
      <c r="G165" s="403">
        <f>SUM('[3]car-SAOB'!AB50)</f>
        <v>0</v>
      </c>
      <c r="H165" s="403">
        <f>SUM('[3]car-SAOB'!AB142)</f>
        <v>0</v>
      </c>
      <c r="I165" s="403">
        <f t="shared" si="33"/>
        <v>2335000</v>
      </c>
      <c r="J165" s="403">
        <f>SUM('[3]car-SAOB'!AB15)</f>
        <v>2335000</v>
      </c>
      <c r="K165" s="403">
        <f>SUM('[3]car-SAOB'!AB51)</f>
        <v>0</v>
      </c>
      <c r="L165" s="403">
        <f>SUM('[3]car-SAOB'!AB143)</f>
        <v>0</v>
      </c>
      <c r="M165" s="403">
        <f t="shared" si="34"/>
        <v>2335000</v>
      </c>
      <c r="N165" s="403">
        <f t="shared" si="35"/>
        <v>0</v>
      </c>
      <c r="O165" s="403">
        <f t="shared" si="35"/>
        <v>0</v>
      </c>
      <c r="P165" s="403">
        <f t="shared" si="35"/>
        <v>0</v>
      </c>
      <c r="Q165" s="403">
        <f t="shared" si="36"/>
        <v>0</v>
      </c>
      <c r="R165" s="409">
        <f>Q165-'[3]car-SAOB'!AB179</f>
        <v>0</v>
      </c>
      <c r="S165" s="410">
        <f t="shared" si="52"/>
        <v>1</v>
      </c>
      <c r="T165" s="410" t="str">
        <f t="shared" si="52"/>
        <v/>
      </c>
      <c r="U165" s="410" t="str">
        <f t="shared" si="52"/>
        <v/>
      </c>
      <c r="V165" s="410">
        <f t="shared" si="52"/>
        <v>1</v>
      </c>
      <c r="W165" s="413"/>
      <c r="Z165" s="404" t="s">
        <v>735</v>
      </c>
    </row>
    <row r="166" spans="1:26" ht="12.75" customHeight="1">
      <c r="A166" s="405" t="s">
        <v>339</v>
      </c>
      <c r="B166" s="405" t="s">
        <v>345</v>
      </c>
      <c r="C166" s="418"/>
      <c r="D166" s="418"/>
      <c r="E166" s="408" t="s">
        <v>532</v>
      </c>
      <c r="F166" s="403">
        <f>SUM('[3]car-SAOB'!AH14)</f>
        <v>0</v>
      </c>
      <c r="G166" s="403">
        <f>SUM('[3]car-SAOB'!AH50)</f>
        <v>0</v>
      </c>
      <c r="H166" s="403">
        <f>SUM('[3]car-SAOB'!AH142)</f>
        <v>0</v>
      </c>
      <c r="I166" s="403">
        <f t="shared" si="33"/>
        <v>0</v>
      </c>
      <c r="J166" s="403">
        <f>SUM('[3]car-SAOB'!AH15)</f>
        <v>0</v>
      </c>
      <c r="K166" s="403">
        <f>SUM('[3]car-SAOB'!AH51)</f>
        <v>0</v>
      </c>
      <c r="L166" s="403">
        <f>SUM('[3]car-SAOB'!AH143)</f>
        <v>0</v>
      </c>
      <c r="M166" s="403">
        <f t="shared" si="34"/>
        <v>0</v>
      </c>
      <c r="N166" s="403">
        <f t="shared" si="35"/>
        <v>0</v>
      </c>
      <c r="O166" s="403">
        <f t="shared" si="35"/>
        <v>0</v>
      </c>
      <c r="P166" s="403">
        <f t="shared" si="35"/>
        <v>0</v>
      </c>
      <c r="Q166" s="403">
        <f t="shared" si="36"/>
        <v>0</v>
      </c>
      <c r="R166" s="409">
        <f>Q166-'[3]car-SAOB'!AH179</f>
        <v>0</v>
      </c>
      <c r="S166" s="410" t="str">
        <f t="shared" si="52"/>
        <v/>
      </c>
      <c r="T166" s="410" t="str">
        <f t="shared" si="52"/>
        <v/>
      </c>
      <c r="U166" s="410" t="str">
        <f t="shared" si="52"/>
        <v/>
      </c>
      <c r="V166" s="410" t="str">
        <f t="shared" si="52"/>
        <v/>
      </c>
      <c r="W166" s="413"/>
      <c r="Z166" s="404" t="s">
        <v>735</v>
      </c>
    </row>
    <row r="167" spans="1:26" ht="12.75" customHeight="1">
      <c r="A167" s="405" t="s">
        <v>339</v>
      </c>
      <c r="B167" s="405" t="s">
        <v>345</v>
      </c>
      <c r="C167" s="418"/>
      <c r="D167" s="418"/>
      <c r="E167" s="421" t="s">
        <v>533</v>
      </c>
      <c r="F167" s="403">
        <f>SUM('[3]car-SAOB'!AN14)</f>
        <v>0</v>
      </c>
      <c r="G167" s="403">
        <f>SUM('[3]car-SAOB'!AN50)</f>
        <v>250000</v>
      </c>
      <c r="H167" s="403">
        <f>SUM('[3]car-SAOB'!AN142)</f>
        <v>0</v>
      </c>
      <c r="I167" s="403">
        <f t="shared" si="33"/>
        <v>250000</v>
      </c>
      <c r="J167" s="403">
        <f>SUM('[3]car-SAOB'!AN15)</f>
        <v>0</v>
      </c>
      <c r="K167" s="403">
        <f>SUM('[3]car-SAOB'!AN51)</f>
        <v>250000</v>
      </c>
      <c r="L167" s="403">
        <f>SUM('[3]car-SAOB'!AN143)</f>
        <v>0</v>
      </c>
      <c r="M167" s="403">
        <f t="shared" si="34"/>
        <v>250000</v>
      </c>
      <c r="N167" s="403">
        <f t="shared" si="35"/>
        <v>0</v>
      </c>
      <c r="O167" s="403">
        <f t="shared" si="35"/>
        <v>0</v>
      </c>
      <c r="P167" s="403">
        <f t="shared" si="35"/>
        <v>0</v>
      </c>
      <c r="Q167" s="403">
        <f t="shared" si="36"/>
        <v>0</v>
      </c>
      <c r="R167" s="409">
        <f>Q167-'[3]car-SAOB'!AN179</f>
        <v>0</v>
      </c>
      <c r="S167" s="410" t="str">
        <f t="shared" si="52"/>
        <v/>
      </c>
      <c r="T167" s="410">
        <f t="shared" si="52"/>
        <v>1</v>
      </c>
      <c r="U167" s="410" t="str">
        <f t="shared" si="52"/>
        <v/>
      </c>
      <c r="V167" s="410">
        <f t="shared" si="52"/>
        <v>1</v>
      </c>
      <c r="W167" s="413"/>
      <c r="Z167" s="404" t="s">
        <v>735</v>
      </c>
    </row>
    <row r="168" spans="1:26" ht="12.75" hidden="1" customHeight="1">
      <c r="A168" s="405" t="s">
        <v>339</v>
      </c>
      <c r="B168" s="405" t="s">
        <v>345</v>
      </c>
      <c r="C168" s="418"/>
      <c r="D168" s="418"/>
      <c r="E168" s="421" t="s">
        <v>738</v>
      </c>
      <c r="F168" s="403">
        <f>SUM('[3]car-SAOB'!AT14)</f>
        <v>0</v>
      </c>
      <c r="G168" s="403">
        <f>SUM('[3]car-SAOB'!AT50)</f>
        <v>0</v>
      </c>
      <c r="H168" s="403">
        <f>SUM('[3]car-SAOB'!AT142)</f>
        <v>0</v>
      </c>
      <c r="I168" s="403">
        <f t="shared" si="33"/>
        <v>0</v>
      </c>
      <c r="J168" s="403">
        <f>SUM('[3]car-SAOB'!AT15)</f>
        <v>0</v>
      </c>
      <c r="K168" s="403">
        <f>SUM('[3]car-SAOB'!AT51)</f>
        <v>0</v>
      </c>
      <c r="L168" s="403">
        <f>SUM('[3]car-SAOB'!AT143)</f>
        <v>0</v>
      </c>
      <c r="M168" s="403">
        <f t="shared" si="34"/>
        <v>0</v>
      </c>
      <c r="N168" s="403">
        <f t="shared" si="35"/>
        <v>0</v>
      </c>
      <c r="O168" s="403">
        <f t="shared" si="35"/>
        <v>0</v>
      </c>
      <c r="P168" s="403">
        <f t="shared" si="35"/>
        <v>0</v>
      </c>
      <c r="Q168" s="403">
        <f t="shared" si="36"/>
        <v>0</v>
      </c>
      <c r="R168" s="409">
        <f>Q168-'[3]car-SAOB'!AT179</f>
        <v>0</v>
      </c>
      <c r="S168" s="410" t="str">
        <f t="shared" si="52"/>
        <v/>
      </c>
      <c r="T168" s="410" t="str">
        <f t="shared" si="52"/>
        <v/>
      </c>
      <c r="U168" s="410" t="str">
        <f t="shared" si="52"/>
        <v/>
      </c>
      <c r="V168" s="422" t="str">
        <f t="shared" si="52"/>
        <v/>
      </c>
      <c r="W168" s="413"/>
    </row>
    <row r="169" spans="1:26" s="617" customFormat="1" ht="12.75" customHeight="1">
      <c r="A169" s="405" t="s">
        <v>339</v>
      </c>
      <c r="B169" s="402" t="s">
        <v>345</v>
      </c>
      <c r="C169" s="613"/>
      <c r="D169" s="613"/>
      <c r="E169" s="614" t="s">
        <v>5</v>
      </c>
      <c r="F169" s="615">
        <f>+F160+F162+F164</f>
        <v>16236000</v>
      </c>
      <c r="G169" s="615">
        <f t="shared" ref="G169:Q169" si="59">+G160+G162+G164</f>
        <v>10958000</v>
      </c>
      <c r="H169" s="615">
        <f t="shared" si="59"/>
        <v>23080000</v>
      </c>
      <c r="I169" s="615">
        <f t="shared" si="59"/>
        <v>50274000</v>
      </c>
      <c r="J169" s="615">
        <f t="shared" si="59"/>
        <v>16236000</v>
      </c>
      <c r="K169" s="615">
        <f t="shared" si="59"/>
        <v>10151257.99</v>
      </c>
      <c r="L169" s="615">
        <f t="shared" si="59"/>
        <v>0</v>
      </c>
      <c r="M169" s="615">
        <f t="shared" si="59"/>
        <v>26387257.989999995</v>
      </c>
      <c r="N169" s="615">
        <f t="shared" si="59"/>
        <v>4.6566128730773926E-10</v>
      </c>
      <c r="O169" s="615">
        <f t="shared" si="59"/>
        <v>806742.01</v>
      </c>
      <c r="P169" s="615">
        <f t="shared" si="59"/>
        <v>23080000</v>
      </c>
      <c r="Q169" s="615">
        <f t="shared" si="59"/>
        <v>23886742.010000002</v>
      </c>
      <c r="R169" s="616">
        <f>+Q169-'[3]car-SAOB'!BI179</f>
        <v>0</v>
      </c>
      <c r="S169" s="410">
        <f t="shared" si="52"/>
        <v>1</v>
      </c>
      <c r="T169" s="410">
        <f t="shared" si="52"/>
        <v>0.9263787178317211</v>
      </c>
      <c r="U169" s="410">
        <f t="shared" si="52"/>
        <v>0</v>
      </c>
      <c r="V169" s="410">
        <f t="shared" si="52"/>
        <v>0.52486887834666018</v>
      </c>
      <c r="W169" s="413"/>
      <c r="Z169" s="404" t="s">
        <v>735</v>
      </c>
    </row>
    <row r="170" spans="1:26" ht="12.75" customHeight="1">
      <c r="A170" s="405" t="s">
        <v>339</v>
      </c>
      <c r="B170" s="402" t="s">
        <v>345</v>
      </c>
      <c r="C170" s="418"/>
      <c r="D170" s="407"/>
      <c r="E170" s="412"/>
      <c r="F170" s="403"/>
      <c r="G170" s="403"/>
      <c r="H170" s="403"/>
      <c r="I170" s="403">
        <f t="shared" ref="I170:I248" si="60">SUM(F170:H170)</f>
        <v>0</v>
      </c>
      <c r="J170" s="403"/>
      <c r="K170" s="403"/>
      <c r="L170" s="403"/>
      <c r="M170" s="403">
        <f t="shared" ref="M170:M248" si="61">SUM(J170:L170)</f>
        <v>0</v>
      </c>
      <c r="N170" s="403">
        <f t="shared" ref="N170:P248" si="62">+F170-J170</f>
        <v>0</v>
      </c>
      <c r="O170" s="403">
        <f t="shared" si="62"/>
        <v>0</v>
      </c>
      <c r="P170" s="403">
        <f t="shared" si="62"/>
        <v>0</v>
      </c>
      <c r="Q170" s="403">
        <f t="shared" ref="Q170:Q248" si="63">SUM(N170:P170)</f>
        <v>0</v>
      </c>
      <c r="S170" s="410" t="str">
        <f t="shared" si="52"/>
        <v/>
      </c>
      <c r="T170" s="410" t="str">
        <f t="shared" si="52"/>
        <v/>
      </c>
      <c r="U170" s="410" t="str">
        <f t="shared" si="52"/>
        <v/>
      </c>
      <c r="V170" s="410" t="str">
        <f t="shared" si="52"/>
        <v/>
      </c>
      <c r="W170" s="413"/>
      <c r="Z170" s="404" t="s">
        <v>735</v>
      </c>
    </row>
    <row r="171" spans="1:26" s="429" customFormat="1" ht="12.75" customHeight="1">
      <c r="A171" s="405" t="s">
        <v>339</v>
      </c>
      <c r="B171" s="402" t="s">
        <v>340</v>
      </c>
      <c r="C171" s="718" t="s">
        <v>745</v>
      </c>
      <c r="D171" s="718"/>
      <c r="E171" s="718"/>
      <c r="F171" s="428">
        <f>+F169+F155+F141+F127</f>
        <v>290380298</v>
      </c>
      <c r="G171" s="428">
        <f>+G169+G155+G141+G127</f>
        <v>138679300</v>
      </c>
      <c r="H171" s="428">
        <f>+H169+H155+H141+H127</f>
        <v>61171500</v>
      </c>
      <c r="I171" s="428">
        <f t="shared" si="60"/>
        <v>490231098</v>
      </c>
      <c r="J171" s="428">
        <f>+J169+J155+J141+J127</f>
        <v>289812733.38999999</v>
      </c>
      <c r="K171" s="428">
        <f>+K169+K155+K141+K127</f>
        <v>127254476.25999999</v>
      </c>
      <c r="L171" s="428">
        <f>+L169+L155+L141+L127</f>
        <v>459550</v>
      </c>
      <c r="M171" s="428">
        <f t="shared" si="61"/>
        <v>417526759.64999998</v>
      </c>
      <c r="N171" s="428">
        <f t="shared" si="62"/>
        <v>567564.61000001431</v>
      </c>
      <c r="O171" s="428">
        <f t="shared" si="62"/>
        <v>11424823.74000001</v>
      </c>
      <c r="P171" s="428">
        <f t="shared" si="62"/>
        <v>60711950</v>
      </c>
      <c r="Q171" s="428">
        <f t="shared" si="63"/>
        <v>72704338.350000024</v>
      </c>
      <c r="S171" s="410">
        <f t="shared" si="52"/>
        <v>0.99804544380624605</v>
      </c>
      <c r="T171" s="410">
        <f t="shared" si="52"/>
        <v>0.91761694975385644</v>
      </c>
      <c r="U171" s="410">
        <f t="shared" si="52"/>
        <v>7.5124853894378918E-3</v>
      </c>
      <c r="V171" s="410">
        <f t="shared" si="52"/>
        <v>0.8516937447530103</v>
      </c>
      <c r="W171" s="413"/>
      <c r="Z171" s="404" t="s">
        <v>735</v>
      </c>
    </row>
    <row r="172" spans="1:26" ht="12.75" customHeight="1">
      <c r="A172" s="405" t="s">
        <v>339</v>
      </c>
      <c r="B172" s="402" t="s">
        <v>340</v>
      </c>
      <c r="C172" s="650"/>
      <c r="D172" s="425"/>
      <c r="E172" s="412"/>
      <c r="F172" s="403"/>
      <c r="G172" s="403"/>
      <c r="H172" s="403"/>
      <c r="I172" s="403">
        <f t="shared" si="60"/>
        <v>0</v>
      </c>
      <c r="J172" s="403"/>
      <c r="K172" s="403"/>
      <c r="L172" s="403"/>
      <c r="M172" s="403">
        <f t="shared" si="61"/>
        <v>0</v>
      </c>
      <c r="N172" s="403">
        <f t="shared" si="62"/>
        <v>0</v>
      </c>
      <c r="O172" s="403">
        <f t="shared" si="62"/>
        <v>0</v>
      </c>
      <c r="P172" s="403">
        <f t="shared" si="62"/>
        <v>0</v>
      </c>
      <c r="Q172" s="403">
        <f t="shared" si="63"/>
        <v>0</v>
      </c>
      <c r="S172" s="410" t="str">
        <f t="shared" si="52"/>
        <v/>
      </c>
      <c r="T172" s="410" t="str">
        <f t="shared" si="52"/>
        <v/>
      </c>
      <c r="U172" s="410" t="str">
        <f t="shared" si="52"/>
        <v/>
      </c>
      <c r="V172" s="410" t="str">
        <f t="shared" si="52"/>
        <v/>
      </c>
      <c r="W172" s="413"/>
      <c r="Z172" s="404" t="s">
        <v>735</v>
      </c>
    </row>
    <row r="173" spans="1:26" s="429" customFormat="1" ht="12.75" hidden="1" customHeight="1">
      <c r="A173" s="402" t="s">
        <v>746</v>
      </c>
      <c r="B173" s="402" t="s">
        <v>747</v>
      </c>
      <c r="C173" s="426" t="s">
        <v>748</v>
      </c>
      <c r="D173" s="431"/>
      <c r="E173" s="432"/>
      <c r="F173" s="428"/>
      <c r="G173" s="428"/>
      <c r="H173" s="428"/>
      <c r="I173" s="428">
        <f t="shared" si="60"/>
        <v>0</v>
      </c>
      <c r="J173" s="428"/>
      <c r="K173" s="428"/>
      <c r="L173" s="428"/>
      <c r="M173" s="428">
        <f t="shared" si="61"/>
        <v>0</v>
      </c>
      <c r="N173" s="428">
        <f t="shared" si="62"/>
        <v>0</v>
      </c>
      <c r="O173" s="428">
        <f t="shared" si="62"/>
        <v>0</v>
      </c>
      <c r="P173" s="428">
        <f t="shared" si="62"/>
        <v>0</v>
      </c>
      <c r="Q173" s="428">
        <f t="shared" si="63"/>
        <v>0</v>
      </c>
      <c r="S173" s="410" t="str">
        <f t="shared" si="52"/>
        <v/>
      </c>
      <c r="T173" s="410" t="str">
        <f t="shared" si="52"/>
        <v/>
      </c>
      <c r="U173" s="410" t="str">
        <f t="shared" si="52"/>
        <v/>
      </c>
      <c r="V173" s="433" t="str">
        <f t="shared" si="52"/>
        <v/>
      </c>
      <c r="W173" s="413"/>
      <c r="Y173" s="429" t="s">
        <v>735</v>
      </c>
    </row>
    <row r="174" spans="1:26" ht="12.75" customHeight="1">
      <c r="A174" s="405" t="s">
        <v>746</v>
      </c>
      <c r="B174" s="402" t="s">
        <v>747</v>
      </c>
      <c r="C174" s="407"/>
      <c r="D174" s="407" t="s">
        <v>319</v>
      </c>
      <c r="E174" s="412" t="s">
        <v>320</v>
      </c>
      <c r="F174" s="403">
        <f>+F98+F116+F130+F144+F158</f>
        <v>267256064</v>
      </c>
      <c r="G174" s="403">
        <f>+G98+G116+G130+G144+G158</f>
        <v>146031660</v>
      </c>
      <c r="H174" s="403">
        <f>+H98+H116+H130+H144+H158</f>
        <v>171340</v>
      </c>
      <c r="I174" s="403">
        <f t="shared" si="60"/>
        <v>413459064</v>
      </c>
      <c r="J174" s="403">
        <f>+J98+J116+J130+J144+J158</f>
        <v>267217563.69</v>
      </c>
      <c r="K174" s="403">
        <f>+K98+K116+K130+K144+K158</f>
        <v>144607618.06999999</v>
      </c>
      <c r="L174" s="403">
        <f>+L98+L116+L130+L144+L158</f>
        <v>171340</v>
      </c>
      <c r="M174" s="403">
        <f t="shared" si="61"/>
        <v>411996521.75999999</v>
      </c>
      <c r="N174" s="403">
        <f t="shared" si="62"/>
        <v>38500.310000002384</v>
      </c>
      <c r="O174" s="403">
        <f t="shared" si="62"/>
        <v>1424041.9300000072</v>
      </c>
      <c r="P174" s="403">
        <f t="shared" si="62"/>
        <v>0</v>
      </c>
      <c r="Q174" s="403">
        <f t="shared" si="63"/>
        <v>1462542.2400000095</v>
      </c>
      <c r="R174" s="409">
        <f>Q174-'[3]car-SAOB'!K179</f>
        <v>0</v>
      </c>
      <c r="S174" s="410">
        <f t="shared" si="52"/>
        <v>0.99985594223972407</v>
      </c>
      <c r="T174" s="410">
        <f t="shared" si="52"/>
        <v>0.9902484027778633</v>
      </c>
      <c r="U174" s="410">
        <f t="shared" si="52"/>
        <v>1</v>
      </c>
      <c r="V174" s="410">
        <f t="shared" si="52"/>
        <v>0.99646266736578304</v>
      </c>
      <c r="W174" s="413"/>
      <c r="Y174" s="411" t="s">
        <v>735</v>
      </c>
      <c r="Z174" s="411" t="s">
        <v>736</v>
      </c>
    </row>
    <row r="175" spans="1:26" ht="12.75" customHeight="1">
      <c r="A175" s="405" t="s">
        <v>746</v>
      </c>
      <c r="B175" s="402" t="s">
        <v>747</v>
      </c>
      <c r="C175" s="407"/>
      <c r="D175" s="407" t="s">
        <v>319</v>
      </c>
      <c r="E175" s="412" t="s">
        <v>204</v>
      </c>
      <c r="F175" s="403">
        <f>+F102+F117+F131+F145+F159</f>
        <v>0</v>
      </c>
      <c r="G175" s="403">
        <f>+G102+G117+G131+G145+G159</f>
        <v>104669364</v>
      </c>
      <c r="H175" s="403">
        <f>+H102+H117+H131+H145+H159</f>
        <v>207941500</v>
      </c>
      <c r="I175" s="403">
        <f>SUM(F175:H175)</f>
        <v>312610864</v>
      </c>
      <c r="J175" s="403">
        <f>+J102+J117+J131+J145+J159</f>
        <v>0</v>
      </c>
      <c r="K175" s="403">
        <f>+K102+K117+K131+K145+K159</f>
        <v>79292009.769999996</v>
      </c>
      <c r="L175" s="403">
        <f>+L102+L117+L131+L145+L159</f>
        <v>98144850.359999999</v>
      </c>
      <c r="M175" s="403">
        <f>SUM(J175:L175)</f>
        <v>177436860.13</v>
      </c>
      <c r="N175" s="403">
        <f>+F175-J175</f>
        <v>0</v>
      </c>
      <c r="O175" s="403">
        <f>+G175-K175</f>
        <v>25377354.230000004</v>
      </c>
      <c r="P175" s="403">
        <f>+H175-L175</f>
        <v>109796649.64</v>
      </c>
      <c r="Q175" s="403">
        <f>SUM(N175:P175)</f>
        <v>135174003.87</v>
      </c>
      <c r="R175" s="409">
        <f>Q175-'[3]car-SAOB'!Q179</f>
        <v>0</v>
      </c>
      <c r="S175" s="410" t="str">
        <f t="shared" si="52"/>
        <v/>
      </c>
      <c r="T175" s="410">
        <f t="shared" si="52"/>
        <v>0.75754744979629374</v>
      </c>
      <c r="U175" s="410">
        <f t="shared" si="52"/>
        <v>0.47198298733057131</v>
      </c>
      <c r="V175" s="410">
        <f>IF(I175=0,"",M175/I175)</f>
        <v>0.5675965891255782</v>
      </c>
      <c r="W175" s="413"/>
      <c r="Y175" s="411" t="s">
        <v>735</v>
      </c>
      <c r="Z175" s="411" t="s">
        <v>736</v>
      </c>
    </row>
    <row r="176" spans="1:26" s="404" customFormat="1" ht="12.75" hidden="1" customHeight="1">
      <c r="A176" s="405"/>
      <c r="B176" s="406"/>
      <c r="C176" s="414"/>
      <c r="D176" s="414" t="s">
        <v>319</v>
      </c>
      <c r="E176" s="415" t="s">
        <v>737</v>
      </c>
      <c r="F176" s="416">
        <f>+F174+F175</f>
        <v>267256064</v>
      </c>
      <c r="G176" s="416">
        <f t="shared" ref="G176:Q176" si="64">+G174+G175</f>
        <v>250701024</v>
      </c>
      <c r="H176" s="416">
        <f t="shared" si="64"/>
        <v>208112840</v>
      </c>
      <c r="I176" s="416">
        <f t="shared" si="64"/>
        <v>726069928</v>
      </c>
      <c r="J176" s="416">
        <f t="shared" si="64"/>
        <v>267217563.69</v>
      </c>
      <c r="K176" s="416">
        <f t="shared" si="64"/>
        <v>223899627.83999997</v>
      </c>
      <c r="L176" s="416">
        <f t="shared" si="64"/>
        <v>98316190.359999999</v>
      </c>
      <c r="M176" s="416">
        <f t="shared" si="64"/>
        <v>589433381.88999999</v>
      </c>
      <c r="N176" s="416">
        <f t="shared" si="64"/>
        <v>38500.310000002384</v>
      </c>
      <c r="O176" s="416">
        <f t="shared" si="64"/>
        <v>26801396.160000011</v>
      </c>
      <c r="P176" s="416">
        <f t="shared" si="64"/>
        <v>109796649.64</v>
      </c>
      <c r="Q176" s="416">
        <f t="shared" si="64"/>
        <v>136636546.11000001</v>
      </c>
      <c r="R176" s="417"/>
      <c r="S176" s="410">
        <f t="shared" si="52"/>
        <v>0.99985594223972407</v>
      </c>
      <c r="T176" s="410">
        <f t="shared" si="52"/>
        <v>0.89309418951555608</v>
      </c>
      <c r="U176" s="410">
        <f t="shared" si="52"/>
        <v>0.47241770551014534</v>
      </c>
      <c r="V176" s="422"/>
      <c r="W176" s="413"/>
      <c r="Y176" s="404" t="s">
        <v>735</v>
      </c>
    </row>
    <row r="177" spans="1:26" ht="12.75" hidden="1" customHeight="1">
      <c r="A177" s="405"/>
      <c r="B177" s="406"/>
      <c r="C177" s="418"/>
      <c r="D177" s="418"/>
      <c r="E177" s="419"/>
      <c r="F177" s="420"/>
      <c r="G177" s="420"/>
      <c r="H177" s="420"/>
      <c r="I177" s="420"/>
      <c r="J177" s="420"/>
      <c r="K177" s="420"/>
      <c r="L177" s="420"/>
      <c r="M177" s="420"/>
      <c r="N177" s="420"/>
      <c r="O177" s="420"/>
      <c r="P177" s="420"/>
      <c r="Q177" s="420"/>
      <c r="R177" s="409"/>
      <c r="S177" s="410" t="str">
        <f t="shared" si="52"/>
        <v/>
      </c>
      <c r="T177" s="410" t="str">
        <f t="shared" si="52"/>
        <v/>
      </c>
      <c r="U177" s="410" t="str">
        <f t="shared" si="52"/>
        <v/>
      </c>
      <c r="V177" s="410"/>
      <c r="W177" s="413"/>
      <c r="Y177" s="411" t="s">
        <v>735</v>
      </c>
    </row>
    <row r="178" spans="1:26" s="404" customFormat="1" ht="12.75" hidden="1" customHeight="1">
      <c r="A178" s="405" t="s">
        <v>746</v>
      </c>
      <c r="B178" s="402" t="s">
        <v>747</v>
      </c>
      <c r="C178" s="414"/>
      <c r="D178" s="414" t="s">
        <v>319</v>
      </c>
      <c r="E178" s="415" t="s">
        <v>324</v>
      </c>
      <c r="F178" s="416">
        <f>+F179</f>
        <v>27805628</v>
      </c>
      <c r="G178" s="416">
        <f t="shared" ref="G178:Q178" si="65">+G179</f>
        <v>0</v>
      </c>
      <c r="H178" s="416">
        <f t="shared" si="65"/>
        <v>0</v>
      </c>
      <c r="I178" s="416">
        <f t="shared" si="65"/>
        <v>27805628</v>
      </c>
      <c r="J178" s="416">
        <f t="shared" si="65"/>
        <v>27029296.819999997</v>
      </c>
      <c r="K178" s="416">
        <f t="shared" si="65"/>
        <v>0</v>
      </c>
      <c r="L178" s="416">
        <f t="shared" si="65"/>
        <v>0</v>
      </c>
      <c r="M178" s="416">
        <f t="shared" si="65"/>
        <v>27029296.819999997</v>
      </c>
      <c r="N178" s="416">
        <f t="shared" si="65"/>
        <v>776331.18000000343</v>
      </c>
      <c r="O178" s="416">
        <f t="shared" si="65"/>
        <v>0</v>
      </c>
      <c r="P178" s="416">
        <f t="shared" si="65"/>
        <v>0</v>
      </c>
      <c r="Q178" s="416">
        <f t="shared" si="65"/>
        <v>776331.18000000343</v>
      </c>
      <c r="R178" s="417"/>
      <c r="S178" s="410">
        <f t="shared" si="52"/>
        <v>0.97208007026491172</v>
      </c>
      <c r="T178" s="410" t="str">
        <f t="shared" si="52"/>
        <v/>
      </c>
      <c r="U178" s="410" t="str">
        <f t="shared" si="52"/>
        <v/>
      </c>
      <c r="V178" s="422">
        <f t="shared" si="52"/>
        <v>0.97208007026491172</v>
      </c>
      <c r="W178" s="413"/>
      <c r="Y178" s="404" t="s">
        <v>735</v>
      </c>
    </row>
    <row r="179" spans="1:26" ht="12.75" hidden="1" customHeight="1">
      <c r="A179" s="405" t="s">
        <v>746</v>
      </c>
      <c r="B179" s="402" t="s">
        <v>747</v>
      </c>
      <c r="C179" s="418"/>
      <c r="D179" s="418"/>
      <c r="E179" s="408" t="s">
        <v>528</v>
      </c>
      <c r="F179" s="403">
        <f>+F106+F121+F135+F149+F163</f>
        <v>27805628</v>
      </c>
      <c r="G179" s="403">
        <f>+G106+G121+G135+G149+G163</f>
        <v>0</v>
      </c>
      <c r="H179" s="403">
        <f>+H106+H121+H135+H149+H163</f>
        <v>0</v>
      </c>
      <c r="I179" s="403">
        <f t="shared" si="60"/>
        <v>27805628</v>
      </c>
      <c r="J179" s="403">
        <f>+J106+J121+J135+J149+J163</f>
        <v>27029296.819999997</v>
      </c>
      <c r="K179" s="403">
        <f>+K106+K121+K135+K149+K163</f>
        <v>0</v>
      </c>
      <c r="L179" s="403">
        <f>+L106+L121+L135+L149+L163</f>
        <v>0</v>
      </c>
      <c r="M179" s="403">
        <f t="shared" si="61"/>
        <v>27029296.819999997</v>
      </c>
      <c r="N179" s="403">
        <f t="shared" si="62"/>
        <v>776331.18000000343</v>
      </c>
      <c r="O179" s="403">
        <f t="shared" si="62"/>
        <v>0</v>
      </c>
      <c r="P179" s="403">
        <f t="shared" si="62"/>
        <v>0</v>
      </c>
      <c r="Q179" s="403">
        <f t="shared" si="63"/>
        <v>776331.18000000343</v>
      </c>
      <c r="R179" s="409"/>
      <c r="S179" s="410">
        <f t="shared" si="52"/>
        <v>0.97208007026491172</v>
      </c>
      <c r="T179" s="410" t="str">
        <f t="shared" si="52"/>
        <v/>
      </c>
      <c r="U179" s="410" t="str">
        <f t="shared" si="52"/>
        <v/>
      </c>
      <c r="V179" s="410">
        <f t="shared" si="52"/>
        <v>0.97208007026491172</v>
      </c>
      <c r="W179" s="413"/>
      <c r="Y179" s="411" t="s">
        <v>735</v>
      </c>
    </row>
    <row r="180" spans="1:26" s="404" customFormat="1" ht="12.75" hidden="1" customHeight="1">
      <c r="A180" s="405" t="s">
        <v>746</v>
      </c>
      <c r="B180" s="402" t="s">
        <v>747</v>
      </c>
      <c r="C180" s="414"/>
      <c r="D180" s="414" t="s">
        <v>319</v>
      </c>
      <c r="E180" s="415" t="s">
        <v>325</v>
      </c>
      <c r="F180" s="416">
        <f>SUM(F181:F184)</f>
        <v>53364594</v>
      </c>
      <c r="G180" s="416">
        <f t="shared" ref="G180:Q180" si="66">SUM(G181:G184)</f>
        <v>8450000</v>
      </c>
      <c r="H180" s="416">
        <f t="shared" si="66"/>
        <v>0</v>
      </c>
      <c r="I180" s="416">
        <f t="shared" si="66"/>
        <v>61814594</v>
      </c>
      <c r="J180" s="416">
        <f t="shared" si="66"/>
        <v>53288484.390000001</v>
      </c>
      <c r="K180" s="416">
        <f t="shared" si="66"/>
        <v>7956659.2400000002</v>
      </c>
      <c r="L180" s="416">
        <f t="shared" si="66"/>
        <v>0</v>
      </c>
      <c r="M180" s="416">
        <f t="shared" si="66"/>
        <v>61245143.630000003</v>
      </c>
      <c r="N180" s="416">
        <f t="shared" si="66"/>
        <v>76109.609999999404</v>
      </c>
      <c r="O180" s="416">
        <f t="shared" si="66"/>
        <v>493340.75999999978</v>
      </c>
      <c r="P180" s="416">
        <f t="shared" si="66"/>
        <v>0</v>
      </c>
      <c r="Q180" s="416">
        <f t="shared" si="66"/>
        <v>569450.36999999918</v>
      </c>
      <c r="R180" s="417"/>
      <c r="S180" s="410">
        <f t="shared" si="52"/>
        <v>0.99857378077307213</v>
      </c>
      <c r="T180" s="410">
        <f t="shared" si="52"/>
        <v>0.94161647810650895</v>
      </c>
      <c r="U180" s="410" t="str">
        <f t="shared" si="52"/>
        <v/>
      </c>
      <c r="V180" s="422">
        <f t="shared" si="52"/>
        <v>0.99078776817655723</v>
      </c>
      <c r="W180" s="413"/>
      <c r="Y180" s="404" t="s">
        <v>735</v>
      </c>
    </row>
    <row r="181" spans="1:26" ht="12.75" hidden="1" customHeight="1">
      <c r="A181" s="405" t="s">
        <v>746</v>
      </c>
      <c r="B181" s="402" t="s">
        <v>747</v>
      </c>
      <c r="C181" s="418"/>
      <c r="D181" s="418"/>
      <c r="E181" s="421" t="s">
        <v>531</v>
      </c>
      <c r="F181" s="403">
        <f t="shared" ref="F181:H184" si="67">+F108+F123+F137+F151+F165</f>
        <v>50863000</v>
      </c>
      <c r="G181" s="403">
        <f t="shared" si="67"/>
        <v>0</v>
      </c>
      <c r="H181" s="403">
        <f t="shared" si="67"/>
        <v>0</v>
      </c>
      <c r="I181" s="403">
        <f t="shared" si="60"/>
        <v>50863000</v>
      </c>
      <c r="J181" s="403">
        <f t="shared" ref="J181:L184" si="68">+J108+J123+J137+J151+J165</f>
        <v>50786890.390000001</v>
      </c>
      <c r="K181" s="403">
        <f t="shared" si="68"/>
        <v>0</v>
      </c>
      <c r="L181" s="403">
        <f t="shared" si="68"/>
        <v>0</v>
      </c>
      <c r="M181" s="403">
        <f t="shared" si="61"/>
        <v>50786890.390000001</v>
      </c>
      <c r="N181" s="403">
        <f t="shared" si="62"/>
        <v>76109.609999999404</v>
      </c>
      <c r="O181" s="403">
        <f t="shared" si="62"/>
        <v>0</v>
      </c>
      <c r="P181" s="403">
        <f t="shared" si="62"/>
        <v>0</v>
      </c>
      <c r="Q181" s="403">
        <f t="shared" si="63"/>
        <v>76109.609999999404</v>
      </c>
      <c r="R181" s="409">
        <f>Q181-'[3]car-SAOB'!AC179</f>
        <v>0</v>
      </c>
      <c r="S181" s="410">
        <f t="shared" si="52"/>
        <v>0.99850363505888373</v>
      </c>
      <c r="T181" s="410" t="str">
        <f t="shared" si="52"/>
        <v/>
      </c>
      <c r="U181" s="410" t="str">
        <f t="shared" si="52"/>
        <v/>
      </c>
      <c r="V181" s="410">
        <f t="shared" si="52"/>
        <v>0.99850363505888373</v>
      </c>
      <c r="W181" s="413"/>
      <c r="Y181" s="411" t="s">
        <v>735</v>
      </c>
    </row>
    <row r="182" spans="1:26" ht="12.75" hidden="1" customHeight="1">
      <c r="A182" s="405" t="s">
        <v>746</v>
      </c>
      <c r="B182" s="402" t="s">
        <v>747</v>
      </c>
      <c r="C182" s="418"/>
      <c r="D182" s="418"/>
      <c r="E182" s="408" t="s">
        <v>532</v>
      </c>
      <c r="F182" s="403">
        <f t="shared" si="67"/>
        <v>2501594</v>
      </c>
      <c r="G182" s="403">
        <f t="shared" si="67"/>
        <v>0</v>
      </c>
      <c r="H182" s="403">
        <f t="shared" si="67"/>
        <v>0</v>
      </c>
      <c r="I182" s="403">
        <f t="shared" si="60"/>
        <v>2501594</v>
      </c>
      <c r="J182" s="403">
        <f t="shared" si="68"/>
        <v>2501594</v>
      </c>
      <c r="K182" s="403">
        <f t="shared" si="68"/>
        <v>0</v>
      </c>
      <c r="L182" s="403">
        <f t="shared" si="68"/>
        <v>0</v>
      </c>
      <c r="M182" s="403">
        <f t="shared" si="61"/>
        <v>2501594</v>
      </c>
      <c r="N182" s="403">
        <f t="shared" si="62"/>
        <v>0</v>
      </c>
      <c r="O182" s="403">
        <f t="shared" si="62"/>
        <v>0</v>
      </c>
      <c r="P182" s="403">
        <f t="shared" si="62"/>
        <v>0</v>
      </c>
      <c r="Q182" s="403">
        <f t="shared" si="63"/>
        <v>0</v>
      </c>
      <c r="R182" s="409">
        <f>Q182-'[3]car-SAOB'!AI179</f>
        <v>0</v>
      </c>
      <c r="S182" s="410">
        <f t="shared" si="52"/>
        <v>1</v>
      </c>
      <c r="T182" s="410" t="str">
        <f t="shared" si="52"/>
        <v/>
      </c>
      <c r="U182" s="410" t="str">
        <f t="shared" si="52"/>
        <v/>
      </c>
      <c r="V182" s="410">
        <f t="shared" si="52"/>
        <v>1</v>
      </c>
      <c r="W182" s="413"/>
      <c r="Y182" s="411" t="s">
        <v>735</v>
      </c>
    </row>
    <row r="183" spans="1:26" ht="12.75" hidden="1" customHeight="1">
      <c r="A183" s="405" t="s">
        <v>746</v>
      </c>
      <c r="B183" s="402" t="s">
        <v>747</v>
      </c>
      <c r="C183" s="418"/>
      <c r="D183" s="418"/>
      <c r="E183" s="421" t="s">
        <v>533</v>
      </c>
      <c r="F183" s="403">
        <f t="shared" si="67"/>
        <v>0</v>
      </c>
      <c r="G183" s="403">
        <f t="shared" si="67"/>
        <v>8450000</v>
      </c>
      <c r="H183" s="403">
        <f t="shared" si="67"/>
        <v>0</v>
      </c>
      <c r="I183" s="403">
        <f t="shared" si="60"/>
        <v>8450000</v>
      </c>
      <c r="J183" s="403">
        <f t="shared" si="68"/>
        <v>0</v>
      </c>
      <c r="K183" s="403">
        <f t="shared" si="68"/>
        <v>7956659.2400000002</v>
      </c>
      <c r="L183" s="403">
        <f t="shared" si="68"/>
        <v>0</v>
      </c>
      <c r="M183" s="403">
        <f t="shared" si="61"/>
        <v>7956659.2400000002</v>
      </c>
      <c r="N183" s="403">
        <f t="shared" si="62"/>
        <v>0</v>
      </c>
      <c r="O183" s="403">
        <f t="shared" si="62"/>
        <v>493340.75999999978</v>
      </c>
      <c r="P183" s="403">
        <f t="shared" si="62"/>
        <v>0</v>
      </c>
      <c r="Q183" s="403">
        <f t="shared" si="63"/>
        <v>493340.75999999978</v>
      </c>
      <c r="R183" s="409">
        <f>Q183-'[3]car-SAOB'!AO179</f>
        <v>0</v>
      </c>
      <c r="S183" s="410" t="str">
        <f t="shared" si="52"/>
        <v/>
      </c>
      <c r="T183" s="410">
        <f t="shared" si="52"/>
        <v>0.94161647810650895</v>
      </c>
      <c r="U183" s="410" t="str">
        <f t="shared" si="52"/>
        <v/>
      </c>
      <c r="V183" s="410">
        <f t="shared" si="52"/>
        <v>0.94161647810650895</v>
      </c>
      <c r="W183" s="413"/>
      <c r="Y183" s="411" t="s">
        <v>735</v>
      </c>
    </row>
    <row r="184" spans="1:26" ht="12.75" hidden="1" customHeight="1">
      <c r="A184" s="405" t="s">
        <v>746</v>
      </c>
      <c r="B184" s="402" t="s">
        <v>747</v>
      </c>
      <c r="C184" s="418"/>
      <c r="D184" s="418"/>
      <c r="E184" s="421" t="s">
        <v>738</v>
      </c>
      <c r="F184" s="403">
        <f t="shared" si="67"/>
        <v>0</v>
      </c>
      <c r="G184" s="403">
        <f t="shared" si="67"/>
        <v>0</v>
      </c>
      <c r="H184" s="403">
        <f t="shared" si="67"/>
        <v>0</v>
      </c>
      <c r="I184" s="403">
        <f t="shared" si="60"/>
        <v>0</v>
      </c>
      <c r="J184" s="403">
        <f t="shared" si="68"/>
        <v>0</v>
      </c>
      <c r="K184" s="403">
        <f t="shared" si="68"/>
        <v>0</v>
      </c>
      <c r="L184" s="403">
        <f t="shared" si="68"/>
        <v>0</v>
      </c>
      <c r="M184" s="403">
        <f t="shared" si="61"/>
        <v>0</v>
      </c>
      <c r="N184" s="403">
        <f t="shared" si="62"/>
        <v>0</v>
      </c>
      <c r="O184" s="403">
        <f t="shared" si="62"/>
        <v>0</v>
      </c>
      <c r="P184" s="403">
        <f t="shared" si="62"/>
        <v>0</v>
      </c>
      <c r="Q184" s="403">
        <f t="shared" si="63"/>
        <v>0</v>
      </c>
      <c r="R184" s="409">
        <f>Q184-'[3]car-SAOB'!AU179</f>
        <v>0</v>
      </c>
      <c r="S184" s="410" t="str">
        <f t="shared" si="52"/>
        <v/>
      </c>
      <c r="T184" s="410" t="str">
        <f t="shared" si="52"/>
        <v/>
      </c>
      <c r="U184" s="410" t="str">
        <f t="shared" si="52"/>
        <v/>
      </c>
      <c r="V184" s="410" t="str">
        <f t="shared" si="52"/>
        <v/>
      </c>
      <c r="W184" s="413"/>
      <c r="Y184" s="411" t="s">
        <v>735</v>
      </c>
    </row>
    <row r="185" spans="1:26" s="526" customFormat="1" ht="12.75" customHeight="1">
      <c r="A185" s="402" t="s">
        <v>746</v>
      </c>
      <c r="B185" s="402" t="s">
        <v>747</v>
      </c>
      <c r="C185" s="717" t="s">
        <v>749</v>
      </c>
      <c r="D185" s="717"/>
      <c r="E185" s="717"/>
      <c r="F185" s="524">
        <f>+F180+F178+F176</f>
        <v>348426286</v>
      </c>
      <c r="G185" s="524">
        <f t="shared" ref="G185:Q185" si="69">+G180+G178+G176</f>
        <v>259151024</v>
      </c>
      <c r="H185" s="524">
        <f t="shared" si="69"/>
        <v>208112840</v>
      </c>
      <c r="I185" s="524">
        <f t="shared" si="69"/>
        <v>815690150</v>
      </c>
      <c r="J185" s="524">
        <f t="shared" si="69"/>
        <v>347535344.89999998</v>
      </c>
      <c r="K185" s="524">
        <f t="shared" si="69"/>
        <v>231856287.07999998</v>
      </c>
      <c r="L185" s="524">
        <f t="shared" si="69"/>
        <v>98316190.359999999</v>
      </c>
      <c r="M185" s="524">
        <f t="shared" si="69"/>
        <v>677707822.34000003</v>
      </c>
      <c r="N185" s="524">
        <f t="shared" si="69"/>
        <v>890941.10000000522</v>
      </c>
      <c r="O185" s="524">
        <f t="shared" si="69"/>
        <v>27294736.920000009</v>
      </c>
      <c r="P185" s="524">
        <f t="shared" si="69"/>
        <v>109796649.64</v>
      </c>
      <c r="Q185" s="524">
        <f t="shared" si="69"/>
        <v>137982327.66000003</v>
      </c>
      <c r="R185" s="525">
        <f>+Q185-'[3]CURRENT-W INC'!Q89</f>
        <v>0</v>
      </c>
      <c r="S185" s="410">
        <f t="shared" si="52"/>
        <v>0.99744295670045968</v>
      </c>
      <c r="T185" s="410">
        <f t="shared" si="52"/>
        <v>0.89467633004606606</v>
      </c>
      <c r="U185" s="410">
        <f t="shared" si="52"/>
        <v>0.47241770551014534</v>
      </c>
      <c r="V185" s="410">
        <f t="shared" si="52"/>
        <v>0.83083977701581913</v>
      </c>
      <c r="W185" s="413"/>
      <c r="Z185" s="404" t="s">
        <v>735</v>
      </c>
    </row>
    <row r="186" spans="1:26" ht="12.75" hidden="1" customHeight="1">
      <c r="A186" s="402" t="s">
        <v>746</v>
      </c>
      <c r="B186" s="402" t="s">
        <v>747</v>
      </c>
      <c r="C186" s="418"/>
      <c r="D186" s="407"/>
      <c r="E186" s="412"/>
      <c r="F186" s="408"/>
      <c r="G186" s="408"/>
      <c r="H186" s="408"/>
      <c r="I186" s="403"/>
      <c r="J186" s="408"/>
      <c r="K186" s="408"/>
      <c r="L186" s="408"/>
      <c r="M186" s="403"/>
      <c r="N186" s="403"/>
      <c r="O186" s="403"/>
      <c r="P186" s="403"/>
      <c r="Q186" s="403"/>
      <c r="S186" s="410"/>
      <c r="T186" s="410"/>
      <c r="U186" s="410"/>
      <c r="V186" s="410"/>
      <c r="W186" s="413"/>
      <c r="Z186" s="404"/>
    </row>
    <row r="187" spans="1:26" s="606" customFormat="1" ht="12.75" hidden="1" customHeight="1">
      <c r="A187" s="402" t="s">
        <v>346</v>
      </c>
      <c r="B187" s="605" t="s">
        <v>347</v>
      </c>
      <c r="C187" s="618" t="s">
        <v>347</v>
      </c>
      <c r="D187" s="624"/>
      <c r="E187" s="625"/>
      <c r="F187" s="619"/>
      <c r="G187" s="619"/>
      <c r="H187" s="619"/>
      <c r="I187" s="620"/>
      <c r="J187" s="619"/>
      <c r="K187" s="619"/>
      <c r="L187" s="619"/>
      <c r="M187" s="620"/>
      <c r="N187" s="620"/>
      <c r="O187" s="620"/>
      <c r="P187" s="620"/>
      <c r="Q187" s="620"/>
      <c r="S187" s="410"/>
      <c r="T187" s="410"/>
      <c r="U187" s="410"/>
      <c r="V187" s="410"/>
      <c r="W187" s="413"/>
      <c r="Z187" s="404"/>
    </row>
    <row r="188" spans="1:26" ht="12.75" customHeight="1">
      <c r="A188" s="402" t="s">
        <v>346</v>
      </c>
      <c r="B188" s="605" t="s">
        <v>347</v>
      </c>
      <c r="C188" s="407"/>
      <c r="D188" s="407" t="s">
        <v>319</v>
      </c>
      <c r="E188" s="408" t="s">
        <v>320</v>
      </c>
      <c r="F188" s="403">
        <f>SUM(F189:F191)</f>
        <v>86374960</v>
      </c>
      <c r="G188" s="403">
        <f t="shared" ref="G188:Q188" si="70">SUM(G189:G191)</f>
        <v>37404000</v>
      </c>
      <c r="H188" s="403">
        <f t="shared" si="70"/>
        <v>0</v>
      </c>
      <c r="I188" s="403">
        <f t="shared" si="70"/>
        <v>123778960</v>
      </c>
      <c r="J188" s="403">
        <f t="shared" si="70"/>
        <v>86374960</v>
      </c>
      <c r="K188" s="403">
        <f t="shared" si="70"/>
        <v>33570387.800000004</v>
      </c>
      <c r="L188" s="403">
        <f t="shared" si="70"/>
        <v>0</v>
      </c>
      <c r="M188" s="403">
        <f t="shared" si="70"/>
        <v>119945347.8</v>
      </c>
      <c r="N188" s="403">
        <f t="shared" si="70"/>
        <v>0</v>
      </c>
      <c r="O188" s="403">
        <f t="shared" si="70"/>
        <v>3833612.1999999974</v>
      </c>
      <c r="P188" s="403">
        <f t="shared" si="70"/>
        <v>0</v>
      </c>
      <c r="Q188" s="403">
        <f t="shared" si="70"/>
        <v>3833612.1999999974</v>
      </c>
      <c r="R188" s="409">
        <f>Q188-'[3]chd 1-SAOB'!F179</f>
        <v>9.3132257461547852E-9</v>
      </c>
      <c r="S188" s="410">
        <f t="shared" si="52"/>
        <v>1</v>
      </c>
      <c r="T188" s="410">
        <f t="shared" si="52"/>
        <v>0.89750796171532465</v>
      </c>
      <c r="U188" s="410" t="str">
        <f t="shared" si="52"/>
        <v/>
      </c>
      <c r="V188" s="410">
        <f t="shared" si="52"/>
        <v>0.96902856349738276</v>
      </c>
      <c r="W188" s="413"/>
      <c r="Z188" s="411" t="s">
        <v>736</v>
      </c>
    </row>
    <row r="189" spans="1:26" ht="12.75" hidden="1" customHeight="1">
      <c r="A189" s="402" t="s">
        <v>346</v>
      </c>
      <c r="B189" s="605" t="s">
        <v>347</v>
      </c>
      <c r="C189" s="407"/>
      <c r="D189" s="407" t="s">
        <v>319</v>
      </c>
      <c r="E189" s="412" t="s">
        <v>321</v>
      </c>
      <c r="F189" s="403">
        <f>+'[3]chd 1-SAOB'!C14</f>
        <v>23104562</v>
      </c>
      <c r="G189" s="403">
        <f>+'[3]chd 1-SAOB'!C50</f>
        <v>5967000</v>
      </c>
      <c r="H189" s="403">
        <f>+'[3]chd 1-SAOB'!C142</f>
        <v>0</v>
      </c>
      <c r="I189" s="403">
        <f t="shared" si="60"/>
        <v>29071562</v>
      </c>
      <c r="J189" s="403">
        <f>+'[3]chd 1-SAOB'!C15</f>
        <v>23104561.999999996</v>
      </c>
      <c r="K189" s="403">
        <f>+'[3]chd 1-SAOB'!C51</f>
        <v>5801013.8600000003</v>
      </c>
      <c r="L189" s="403">
        <f>+'[3]chd 1-SAOB'!C143</f>
        <v>0</v>
      </c>
      <c r="M189" s="403">
        <f t="shared" si="61"/>
        <v>28905575.859999996</v>
      </c>
      <c r="N189" s="403">
        <f t="shared" si="62"/>
        <v>0</v>
      </c>
      <c r="O189" s="403">
        <f t="shared" si="62"/>
        <v>165986.13999999966</v>
      </c>
      <c r="P189" s="403">
        <f t="shared" si="62"/>
        <v>0</v>
      </c>
      <c r="Q189" s="403">
        <f t="shared" si="63"/>
        <v>165986.13999999966</v>
      </c>
      <c r="R189" s="409">
        <f>Q189-'[3]chd 1-SAOB'!C179</f>
        <v>-4.6566128730773926E-9</v>
      </c>
      <c r="S189" s="410">
        <f t="shared" si="52"/>
        <v>0.99999999999999989</v>
      </c>
      <c r="T189" s="410">
        <f t="shared" si="52"/>
        <v>0.97218264789676556</v>
      </c>
      <c r="U189" s="410" t="str">
        <f t="shared" si="52"/>
        <v/>
      </c>
      <c r="V189" s="410">
        <f t="shared" si="52"/>
        <v>0.9942904292517889</v>
      </c>
      <c r="W189" s="413"/>
    </row>
    <row r="190" spans="1:26" ht="12.75" hidden="1" customHeight="1">
      <c r="A190" s="402" t="s">
        <v>346</v>
      </c>
      <c r="B190" s="605" t="s">
        <v>347</v>
      </c>
      <c r="C190" s="407"/>
      <c r="D190" s="407" t="s">
        <v>319</v>
      </c>
      <c r="E190" s="412" t="s">
        <v>322</v>
      </c>
      <c r="F190" s="403">
        <f>+'[3]chd 1-SAOB'!D14</f>
        <v>1459000</v>
      </c>
      <c r="G190" s="403">
        <f>+'[3]chd 1-SAOB'!D50</f>
        <v>6655000</v>
      </c>
      <c r="H190" s="403">
        <f>+'[3]chd 1-SAOB'!D142</f>
        <v>0</v>
      </c>
      <c r="I190" s="403">
        <f t="shared" si="60"/>
        <v>8114000</v>
      </c>
      <c r="J190" s="403">
        <f>+'[3]chd 1-SAOB'!D15</f>
        <v>1459000</v>
      </c>
      <c r="K190" s="403">
        <f>+'[3]chd 1-SAOB'!D51</f>
        <v>5509330.4699999997</v>
      </c>
      <c r="L190" s="403">
        <f>+'[3]chd 1-SAOB'!D143</f>
        <v>0</v>
      </c>
      <c r="M190" s="403">
        <f t="shared" si="61"/>
        <v>6968330.4699999997</v>
      </c>
      <c r="N190" s="403">
        <f t="shared" si="62"/>
        <v>0</v>
      </c>
      <c r="O190" s="403">
        <f t="shared" si="62"/>
        <v>1145669.5300000003</v>
      </c>
      <c r="P190" s="403">
        <f t="shared" si="62"/>
        <v>0</v>
      </c>
      <c r="Q190" s="403">
        <f t="shared" si="63"/>
        <v>1145669.5300000003</v>
      </c>
      <c r="R190" s="409">
        <f>Q190-'[3]chd 1-SAOB'!D179</f>
        <v>0</v>
      </c>
      <c r="S190" s="410">
        <f t="shared" si="52"/>
        <v>1</v>
      </c>
      <c r="T190" s="410">
        <f t="shared" si="52"/>
        <v>0.82784830503380913</v>
      </c>
      <c r="U190" s="410" t="str">
        <f t="shared" si="52"/>
        <v/>
      </c>
      <c r="V190" s="410">
        <f t="shared" si="52"/>
        <v>0.85880336085777664</v>
      </c>
      <c r="W190" s="413"/>
    </row>
    <row r="191" spans="1:26" ht="12.75" hidden="1" customHeight="1">
      <c r="A191" s="402" t="s">
        <v>346</v>
      </c>
      <c r="B191" s="605" t="s">
        <v>347</v>
      </c>
      <c r="C191" s="407"/>
      <c r="D191" s="407" t="s">
        <v>319</v>
      </c>
      <c r="E191" s="412" t="s">
        <v>323</v>
      </c>
      <c r="F191" s="403">
        <f>+'[3]chd 1-SAOB'!E14</f>
        <v>61811398</v>
      </c>
      <c r="G191" s="403">
        <f>+'[3]chd 1-SAOB'!E50</f>
        <v>24782000</v>
      </c>
      <c r="H191" s="403">
        <f>+'[3]chd 1-SAOB'!E142</f>
        <v>0</v>
      </c>
      <c r="I191" s="403">
        <f t="shared" si="60"/>
        <v>86593398</v>
      </c>
      <c r="J191" s="403">
        <f>+'[3]chd 1-SAOB'!E15</f>
        <v>61811398</v>
      </c>
      <c r="K191" s="403">
        <f>+'[3]chd 1-SAOB'!E51</f>
        <v>22260043.470000003</v>
      </c>
      <c r="L191" s="403">
        <f>+'[3]chd 1-SAOB'!E143</f>
        <v>0</v>
      </c>
      <c r="M191" s="403">
        <f t="shared" si="61"/>
        <v>84071441.469999999</v>
      </c>
      <c r="N191" s="403">
        <f t="shared" si="62"/>
        <v>0</v>
      </c>
      <c r="O191" s="403">
        <f t="shared" si="62"/>
        <v>2521956.5299999975</v>
      </c>
      <c r="P191" s="403">
        <f t="shared" si="62"/>
        <v>0</v>
      </c>
      <c r="Q191" s="403">
        <f t="shared" si="63"/>
        <v>2521956.5299999975</v>
      </c>
      <c r="R191" s="409">
        <f>Q191-'[3]chd 1-SAOB'!E179</f>
        <v>-3.7252902984619141E-9</v>
      </c>
      <c r="S191" s="410">
        <f t="shared" si="52"/>
        <v>1</v>
      </c>
      <c r="T191" s="410">
        <f t="shared" si="52"/>
        <v>0.8982343422645469</v>
      </c>
      <c r="U191" s="410" t="str">
        <f t="shared" si="52"/>
        <v/>
      </c>
      <c r="V191" s="410">
        <f t="shared" si="52"/>
        <v>0.97087587982169266</v>
      </c>
      <c r="W191" s="413"/>
    </row>
    <row r="192" spans="1:26" ht="12.75" customHeight="1">
      <c r="A192" s="405" t="s">
        <v>346</v>
      </c>
      <c r="B192" s="406" t="s">
        <v>347</v>
      </c>
      <c r="C192" s="407"/>
      <c r="D192" s="407" t="s">
        <v>319</v>
      </c>
      <c r="E192" s="408" t="s">
        <v>204</v>
      </c>
      <c r="F192" s="403">
        <f>+'[3]chd 1-SAOB'!C346</f>
        <v>0</v>
      </c>
      <c r="G192" s="403">
        <f>+'[3]chd 1-SAOB'!D346</f>
        <v>105550040</v>
      </c>
      <c r="H192" s="403">
        <f>+'[3]chd 1-SAOB'!E346</f>
        <v>64000000</v>
      </c>
      <c r="I192" s="403">
        <f>SUM(F192:H192)</f>
        <v>169550040</v>
      </c>
      <c r="J192" s="403">
        <f>+'[3]chd 1-SAOB'!G346</f>
        <v>0</v>
      </c>
      <c r="K192" s="403">
        <f>+'[3]chd 1-SAOB'!H346</f>
        <v>83728178.25</v>
      </c>
      <c r="L192" s="403">
        <f>+'[3]chd 1-SAOB'!I346</f>
        <v>52950000</v>
      </c>
      <c r="M192" s="403">
        <f>SUM(J192:L192)</f>
        <v>136678178.25</v>
      </c>
      <c r="N192" s="403">
        <f>+F192-J192</f>
        <v>0</v>
      </c>
      <c r="O192" s="403">
        <f>+G192-K192</f>
        <v>21821861.75</v>
      </c>
      <c r="P192" s="403">
        <f>+H192-L192</f>
        <v>11050000</v>
      </c>
      <c r="Q192" s="403">
        <f>SUM(N192:P192)</f>
        <v>32871861.75</v>
      </c>
      <c r="R192" s="409">
        <f>Q192-'[3]chd 1-SAOB'!K179</f>
        <v>0</v>
      </c>
      <c r="S192" s="410" t="str">
        <f t="shared" si="52"/>
        <v/>
      </c>
      <c r="T192" s="410">
        <f t="shared" si="52"/>
        <v>0.79325576996465375</v>
      </c>
      <c r="U192" s="410">
        <f t="shared" si="52"/>
        <v>0.82734375000000004</v>
      </c>
      <c r="V192" s="410">
        <f t="shared" si="52"/>
        <v>0.80612294901257464</v>
      </c>
      <c r="W192" s="413"/>
      <c r="Z192" s="411" t="s">
        <v>736</v>
      </c>
    </row>
    <row r="193" spans="1:26" s="404" customFormat="1" ht="12.75" customHeight="1">
      <c r="A193" s="405"/>
      <c r="B193" s="605" t="s">
        <v>347</v>
      </c>
      <c r="C193" s="414"/>
      <c r="D193" s="414" t="s">
        <v>319</v>
      </c>
      <c r="E193" s="415" t="s">
        <v>737</v>
      </c>
      <c r="F193" s="416">
        <f>+F192+F188</f>
        <v>86374960</v>
      </c>
      <c r="G193" s="416">
        <f t="shared" ref="G193:Q193" si="71">+G192+G188</f>
        <v>142954040</v>
      </c>
      <c r="H193" s="416">
        <f t="shared" si="71"/>
        <v>64000000</v>
      </c>
      <c r="I193" s="416">
        <f t="shared" si="71"/>
        <v>293329000</v>
      </c>
      <c r="J193" s="416">
        <f t="shared" si="71"/>
        <v>86374960</v>
      </c>
      <c r="K193" s="416">
        <f t="shared" si="71"/>
        <v>117298566.05000001</v>
      </c>
      <c r="L193" s="416">
        <f t="shared" si="71"/>
        <v>52950000</v>
      </c>
      <c r="M193" s="416">
        <f t="shared" si="71"/>
        <v>256623526.05000001</v>
      </c>
      <c r="N193" s="416">
        <f t="shared" si="71"/>
        <v>0</v>
      </c>
      <c r="O193" s="416">
        <f t="shared" si="71"/>
        <v>25655473.949999996</v>
      </c>
      <c r="P193" s="416">
        <f t="shared" si="71"/>
        <v>11050000</v>
      </c>
      <c r="Q193" s="416">
        <f t="shared" si="71"/>
        <v>36705473.949999996</v>
      </c>
      <c r="R193" s="417"/>
      <c r="S193" s="410">
        <f t="shared" si="52"/>
        <v>1</v>
      </c>
      <c r="T193" s="410">
        <f t="shared" si="52"/>
        <v>0.82053341094802223</v>
      </c>
      <c r="U193" s="410">
        <f t="shared" si="52"/>
        <v>0.82734375000000004</v>
      </c>
      <c r="V193" s="410">
        <f t="shared" si="52"/>
        <v>0.87486585387056859</v>
      </c>
      <c r="W193" s="413"/>
      <c r="Z193" s="404" t="s">
        <v>735</v>
      </c>
    </row>
    <row r="194" spans="1:26" ht="12.75" hidden="1" customHeight="1">
      <c r="A194" s="405"/>
      <c r="B194" s="406"/>
      <c r="C194" s="418"/>
      <c r="D194" s="418"/>
      <c r="E194" s="419"/>
      <c r="F194" s="420"/>
      <c r="G194" s="420"/>
      <c r="H194" s="420"/>
      <c r="I194" s="420"/>
      <c r="J194" s="420"/>
      <c r="K194" s="420"/>
      <c r="L194" s="420"/>
      <c r="M194" s="420"/>
      <c r="N194" s="420"/>
      <c r="O194" s="420"/>
      <c r="P194" s="420"/>
      <c r="Q194" s="420"/>
      <c r="R194" s="409"/>
      <c r="S194" s="410" t="str">
        <f t="shared" si="52"/>
        <v/>
      </c>
      <c r="T194" s="410" t="str">
        <f t="shared" si="52"/>
        <v/>
      </c>
      <c r="U194" s="410" t="str">
        <f t="shared" si="52"/>
        <v/>
      </c>
      <c r="V194" s="410"/>
      <c r="W194" s="413"/>
    </row>
    <row r="195" spans="1:26" s="404" customFormat="1" ht="12.75" customHeight="1">
      <c r="A195" s="405" t="s">
        <v>346</v>
      </c>
      <c r="B195" s="406" t="s">
        <v>347</v>
      </c>
      <c r="C195" s="414"/>
      <c r="D195" s="414" t="s">
        <v>319</v>
      </c>
      <c r="E195" s="415" t="s">
        <v>324</v>
      </c>
      <c r="F195" s="416">
        <f>+F196</f>
        <v>8057831</v>
      </c>
      <c r="G195" s="416">
        <f t="shared" ref="G195:Q195" si="72">+G196</f>
        <v>0</v>
      </c>
      <c r="H195" s="416">
        <f t="shared" si="72"/>
        <v>0</v>
      </c>
      <c r="I195" s="416">
        <f t="shared" si="72"/>
        <v>8057831</v>
      </c>
      <c r="J195" s="416">
        <f t="shared" si="72"/>
        <v>7199633.0700000003</v>
      </c>
      <c r="K195" s="416">
        <f t="shared" si="72"/>
        <v>0</v>
      </c>
      <c r="L195" s="416">
        <f t="shared" si="72"/>
        <v>0</v>
      </c>
      <c r="M195" s="416">
        <f t="shared" si="72"/>
        <v>7199633.0700000003</v>
      </c>
      <c r="N195" s="416">
        <f t="shared" si="72"/>
        <v>858197.9299999997</v>
      </c>
      <c r="O195" s="416">
        <f t="shared" si="72"/>
        <v>0</v>
      </c>
      <c r="P195" s="416">
        <f t="shared" si="72"/>
        <v>0</v>
      </c>
      <c r="Q195" s="416">
        <f t="shared" si="72"/>
        <v>858197.9299999997</v>
      </c>
      <c r="R195" s="417"/>
      <c r="S195" s="410">
        <f t="shared" si="52"/>
        <v>0.89349516886119851</v>
      </c>
      <c r="T195" s="410" t="str">
        <f t="shared" si="52"/>
        <v/>
      </c>
      <c r="U195" s="410" t="str">
        <f t="shared" si="52"/>
        <v/>
      </c>
      <c r="V195" s="410">
        <f t="shared" si="52"/>
        <v>0.89349516886119851</v>
      </c>
      <c r="W195" s="413"/>
      <c r="Z195" s="404" t="s">
        <v>735</v>
      </c>
    </row>
    <row r="196" spans="1:26" ht="12.75" customHeight="1">
      <c r="A196" s="405" t="s">
        <v>346</v>
      </c>
      <c r="B196" s="406" t="s">
        <v>347</v>
      </c>
      <c r="C196" s="418"/>
      <c r="D196" s="418"/>
      <c r="E196" s="408" t="s">
        <v>528</v>
      </c>
      <c r="F196" s="403">
        <f>SUM('[3]chd 1-SAOB'!P14)</f>
        <v>8057831</v>
      </c>
      <c r="G196" s="403">
        <f>SUM('[3]chd 1-SAOB'!P50)</f>
        <v>0</v>
      </c>
      <c r="H196" s="403">
        <f>SUM('[3]chd 1-SAOB'!P142)</f>
        <v>0</v>
      </c>
      <c r="I196" s="403">
        <f t="shared" si="60"/>
        <v>8057831</v>
      </c>
      <c r="J196" s="403">
        <f>SUM('[3]chd 1-SAOB'!P15)</f>
        <v>7199633.0700000003</v>
      </c>
      <c r="K196" s="403">
        <f>SUM('[3]chd 1-SAOB'!P51)</f>
        <v>0</v>
      </c>
      <c r="L196" s="403">
        <f>SUM('[3]chd 1-SAOB'!P143)</f>
        <v>0</v>
      </c>
      <c r="M196" s="403">
        <f t="shared" si="61"/>
        <v>7199633.0700000003</v>
      </c>
      <c r="N196" s="403">
        <f t="shared" si="62"/>
        <v>858197.9299999997</v>
      </c>
      <c r="O196" s="403">
        <f t="shared" si="62"/>
        <v>0</v>
      </c>
      <c r="P196" s="403">
        <f t="shared" si="62"/>
        <v>0</v>
      </c>
      <c r="Q196" s="403">
        <f t="shared" si="63"/>
        <v>858197.9299999997</v>
      </c>
      <c r="R196" s="409"/>
      <c r="S196" s="410">
        <f t="shared" si="52"/>
        <v>0.89349516886119851</v>
      </c>
      <c r="T196" s="410" t="str">
        <f t="shared" si="52"/>
        <v/>
      </c>
      <c r="U196" s="410" t="str">
        <f t="shared" si="52"/>
        <v/>
      </c>
      <c r="V196" s="410">
        <f t="shared" si="52"/>
        <v>0.89349516886119851</v>
      </c>
      <c r="W196" s="413"/>
      <c r="Z196" s="404" t="s">
        <v>735</v>
      </c>
    </row>
    <row r="197" spans="1:26" s="404" customFormat="1" ht="12.75" customHeight="1">
      <c r="A197" s="405" t="s">
        <v>346</v>
      </c>
      <c r="B197" s="406" t="s">
        <v>347</v>
      </c>
      <c r="C197" s="414"/>
      <c r="D197" s="414" t="s">
        <v>319</v>
      </c>
      <c r="E197" s="415" t="s">
        <v>325</v>
      </c>
      <c r="F197" s="416">
        <f>SUM(F198:F201)</f>
        <v>19105240</v>
      </c>
      <c r="G197" s="416">
        <f t="shared" ref="G197:Q197" si="73">SUM(G198:G201)</f>
        <v>0</v>
      </c>
      <c r="H197" s="416">
        <f t="shared" si="73"/>
        <v>0</v>
      </c>
      <c r="I197" s="416">
        <f t="shared" si="73"/>
        <v>19105240</v>
      </c>
      <c r="J197" s="416">
        <f t="shared" si="73"/>
        <v>19105236.34</v>
      </c>
      <c r="K197" s="416">
        <f t="shared" si="73"/>
        <v>0</v>
      </c>
      <c r="L197" s="416">
        <f t="shared" si="73"/>
        <v>0</v>
      </c>
      <c r="M197" s="416">
        <f t="shared" si="73"/>
        <v>19105236.34</v>
      </c>
      <c r="N197" s="416">
        <f t="shared" si="73"/>
        <v>3.659999999217689</v>
      </c>
      <c r="O197" s="416">
        <f t="shared" si="73"/>
        <v>0</v>
      </c>
      <c r="P197" s="416">
        <f t="shared" si="73"/>
        <v>0</v>
      </c>
      <c r="Q197" s="416">
        <f t="shared" si="73"/>
        <v>3.659999999217689</v>
      </c>
      <c r="R197" s="417"/>
      <c r="S197" s="410">
        <f t="shared" si="52"/>
        <v>0.99999980842951985</v>
      </c>
      <c r="T197" s="410" t="str">
        <f t="shared" si="52"/>
        <v/>
      </c>
      <c r="U197" s="410" t="str">
        <f t="shared" si="52"/>
        <v/>
      </c>
      <c r="V197" s="410">
        <f t="shared" si="52"/>
        <v>0.99999980842951985</v>
      </c>
      <c r="W197" s="413"/>
      <c r="Z197" s="404" t="s">
        <v>735</v>
      </c>
    </row>
    <row r="198" spans="1:26" ht="12.75" customHeight="1">
      <c r="A198" s="405" t="s">
        <v>346</v>
      </c>
      <c r="B198" s="406" t="s">
        <v>347</v>
      </c>
      <c r="C198" s="418"/>
      <c r="D198" s="418"/>
      <c r="E198" s="421" t="s">
        <v>531</v>
      </c>
      <c r="F198" s="403">
        <f>SUM('[3]chd 1-SAOB'!U14)</f>
        <v>14533617</v>
      </c>
      <c r="G198" s="403">
        <f>SUM('[3]chd 1-SAOB'!U50)</f>
        <v>0</v>
      </c>
      <c r="H198" s="403">
        <f>SUM('[3]chd 1-SAOB'!U142)</f>
        <v>0</v>
      </c>
      <c r="I198" s="403">
        <f t="shared" si="60"/>
        <v>14533617</v>
      </c>
      <c r="J198" s="403">
        <f>SUM('[3]chd 1-SAOB'!U15)</f>
        <v>14533616.999999998</v>
      </c>
      <c r="K198" s="403">
        <f>SUM('[3]chd 1-SAOB'!U51)</f>
        <v>0</v>
      </c>
      <c r="L198" s="403">
        <f>SUM('[3]chd 1-SAOB'!U143)</f>
        <v>0</v>
      </c>
      <c r="M198" s="403">
        <f t="shared" si="61"/>
        <v>14533616.999999998</v>
      </c>
      <c r="N198" s="403">
        <f t="shared" si="62"/>
        <v>0</v>
      </c>
      <c r="O198" s="403">
        <f t="shared" si="62"/>
        <v>0</v>
      </c>
      <c r="P198" s="403">
        <f t="shared" si="62"/>
        <v>0</v>
      </c>
      <c r="Q198" s="403">
        <f t="shared" si="63"/>
        <v>0</v>
      </c>
      <c r="R198" s="409">
        <f>Q198-'[3]chd 1-SAOB'!U179</f>
        <v>0</v>
      </c>
      <c r="S198" s="410">
        <f t="shared" si="52"/>
        <v>0.99999999999999989</v>
      </c>
      <c r="T198" s="410" t="str">
        <f t="shared" si="52"/>
        <v/>
      </c>
      <c r="U198" s="410" t="str">
        <f t="shared" si="52"/>
        <v/>
      </c>
      <c r="V198" s="410">
        <f t="shared" si="52"/>
        <v>0.99999999999999989</v>
      </c>
      <c r="W198" s="413"/>
      <c r="Z198" s="404" t="s">
        <v>735</v>
      </c>
    </row>
    <row r="199" spans="1:26" ht="12.75" customHeight="1">
      <c r="A199" s="405" t="s">
        <v>346</v>
      </c>
      <c r="B199" s="406" t="s">
        <v>347</v>
      </c>
      <c r="C199" s="418"/>
      <c r="D199" s="418"/>
      <c r="E199" s="408" t="s">
        <v>532</v>
      </c>
      <c r="F199" s="403">
        <f>SUM('[3]chd 1-SAOB'!Z14)</f>
        <v>4571623</v>
      </c>
      <c r="G199" s="403">
        <f>SUM('[3]chd 1-SAOB'!Z50)</f>
        <v>0</v>
      </c>
      <c r="H199" s="403">
        <f>SUM('[3]chd 1-SAOB'!Z142)</f>
        <v>0</v>
      </c>
      <c r="I199" s="403">
        <f t="shared" si="60"/>
        <v>4571623</v>
      </c>
      <c r="J199" s="403">
        <f>SUM('[3]chd 1-SAOB'!Z15)</f>
        <v>4571619.3400000008</v>
      </c>
      <c r="K199" s="403">
        <f>SUM('[3]chd 1-SAOB'!Z51)</f>
        <v>0</v>
      </c>
      <c r="L199" s="403">
        <f>SUM('[3]chd 1-SAOB'!Z143)</f>
        <v>0</v>
      </c>
      <c r="M199" s="403">
        <f t="shared" si="61"/>
        <v>4571619.3400000008</v>
      </c>
      <c r="N199" s="403">
        <f t="shared" si="62"/>
        <v>3.659999999217689</v>
      </c>
      <c r="O199" s="403">
        <f t="shared" si="62"/>
        <v>0</v>
      </c>
      <c r="P199" s="403">
        <f t="shared" si="62"/>
        <v>0</v>
      </c>
      <c r="Q199" s="403">
        <f t="shared" si="63"/>
        <v>3.659999999217689</v>
      </c>
      <c r="R199" s="409">
        <f>Q199-'[3]chd 1-SAOB'!Z179</f>
        <v>0</v>
      </c>
      <c r="S199" s="410">
        <f t="shared" si="52"/>
        <v>0.99999919940905035</v>
      </c>
      <c r="T199" s="410" t="str">
        <f t="shared" si="52"/>
        <v/>
      </c>
      <c r="U199" s="410" t="str">
        <f t="shared" si="52"/>
        <v/>
      </c>
      <c r="V199" s="410">
        <f t="shared" si="52"/>
        <v>0.99999919940905035</v>
      </c>
      <c r="W199" s="413"/>
      <c r="Z199" s="404" t="s">
        <v>735</v>
      </c>
    </row>
    <row r="200" spans="1:26" ht="12.75" customHeight="1">
      <c r="A200" s="405" t="s">
        <v>346</v>
      </c>
      <c r="B200" s="406" t="s">
        <v>347</v>
      </c>
      <c r="C200" s="418"/>
      <c r="D200" s="418"/>
      <c r="E200" s="421" t="s">
        <v>533</v>
      </c>
      <c r="F200" s="403">
        <f>SUM('[3]chd 1-SAOB'!AE14)</f>
        <v>0</v>
      </c>
      <c r="G200" s="403">
        <f>SUM('[3]chd 1-SAOB'!AE50)</f>
        <v>0</v>
      </c>
      <c r="H200" s="403">
        <f>SUM('[3]chd 1-SAOB'!AE142)</f>
        <v>0</v>
      </c>
      <c r="I200" s="403">
        <f t="shared" si="60"/>
        <v>0</v>
      </c>
      <c r="J200" s="403">
        <f>SUM('[3]chd 1-SAOB'!AE15)</f>
        <v>0</v>
      </c>
      <c r="K200" s="403">
        <f>SUM('[3]chd 1-SAOB'!AE51)</f>
        <v>0</v>
      </c>
      <c r="L200" s="403">
        <f>SUM('[3]chd 1-SAOB'!AE143)</f>
        <v>0</v>
      </c>
      <c r="M200" s="403">
        <f t="shared" si="61"/>
        <v>0</v>
      </c>
      <c r="N200" s="403">
        <f t="shared" si="62"/>
        <v>0</v>
      </c>
      <c r="O200" s="403">
        <f t="shared" si="62"/>
        <v>0</v>
      </c>
      <c r="P200" s="403">
        <f t="shared" si="62"/>
        <v>0</v>
      </c>
      <c r="Q200" s="403">
        <f t="shared" si="63"/>
        <v>0</v>
      </c>
      <c r="R200" s="409">
        <f>Q200-'[3]chd 1-SAOB'!AE179</f>
        <v>0</v>
      </c>
      <c r="S200" s="410" t="str">
        <f t="shared" si="52"/>
        <v/>
      </c>
      <c r="T200" s="410" t="str">
        <f t="shared" si="52"/>
        <v/>
      </c>
      <c r="U200" s="410" t="str">
        <f t="shared" si="52"/>
        <v/>
      </c>
      <c r="V200" s="410" t="str">
        <f t="shared" si="52"/>
        <v/>
      </c>
      <c r="W200" s="413"/>
      <c r="Z200" s="404" t="s">
        <v>735</v>
      </c>
    </row>
    <row r="201" spans="1:26" ht="12.75" hidden="1" customHeight="1">
      <c r="A201" s="405" t="s">
        <v>346</v>
      </c>
      <c r="B201" s="406" t="s">
        <v>347</v>
      </c>
      <c r="C201" s="418"/>
      <c r="D201" s="418"/>
      <c r="E201" s="421" t="s">
        <v>738</v>
      </c>
      <c r="F201" s="403">
        <f>SUM('[3]chd 1-SAOB'!AJ14)</f>
        <v>0</v>
      </c>
      <c r="G201" s="403">
        <f>SUM('[3]chd 1-SAOB'!AJ50)</f>
        <v>0</v>
      </c>
      <c r="H201" s="403">
        <f>SUM('[3]chd 1-SAOB'!AJ142)</f>
        <v>0</v>
      </c>
      <c r="I201" s="403">
        <f t="shared" si="60"/>
        <v>0</v>
      </c>
      <c r="J201" s="403">
        <f>SUM('[3]chd 1-SAOB'!AJ15)</f>
        <v>0</v>
      </c>
      <c r="K201" s="403">
        <f>SUM('[3]chd 1-SAOB'!AJ51)</f>
        <v>0</v>
      </c>
      <c r="L201" s="403">
        <f>SUM('[3]chd 1-SAOB'!AJ143)</f>
        <v>0</v>
      </c>
      <c r="M201" s="403">
        <f t="shared" si="61"/>
        <v>0</v>
      </c>
      <c r="N201" s="403">
        <f t="shared" si="62"/>
        <v>0</v>
      </c>
      <c r="O201" s="403">
        <f t="shared" si="62"/>
        <v>0</v>
      </c>
      <c r="P201" s="403">
        <f t="shared" si="62"/>
        <v>0</v>
      </c>
      <c r="Q201" s="403">
        <f t="shared" si="63"/>
        <v>0</v>
      </c>
      <c r="R201" s="409">
        <f>Q201-'[3]chd 1-SAOB'!AJ179</f>
        <v>0</v>
      </c>
      <c r="S201" s="410" t="str">
        <f t="shared" si="52"/>
        <v/>
      </c>
      <c r="T201" s="410" t="str">
        <f t="shared" si="52"/>
        <v/>
      </c>
      <c r="U201" s="410" t="str">
        <f t="shared" si="52"/>
        <v/>
      </c>
      <c r="V201" s="422" t="str">
        <f t="shared" si="52"/>
        <v/>
      </c>
      <c r="W201" s="413"/>
    </row>
    <row r="202" spans="1:26" s="429" customFormat="1" ht="12.75" customHeight="1">
      <c r="A202" s="405" t="s">
        <v>346</v>
      </c>
      <c r="B202" s="605" t="s">
        <v>347</v>
      </c>
      <c r="C202" s="719" t="s">
        <v>545</v>
      </c>
      <c r="D202" s="719"/>
      <c r="E202" s="719"/>
      <c r="F202" s="423">
        <f t="shared" ref="F202:Q202" si="74">+F193+F195+F197</f>
        <v>113538031</v>
      </c>
      <c r="G202" s="423">
        <f t="shared" si="74"/>
        <v>142954040</v>
      </c>
      <c r="H202" s="423">
        <f t="shared" si="74"/>
        <v>64000000</v>
      </c>
      <c r="I202" s="423">
        <f t="shared" si="74"/>
        <v>320492071</v>
      </c>
      <c r="J202" s="423">
        <f t="shared" si="74"/>
        <v>112679829.41</v>
      </c>
      <c r="K202" s="423">
        <f t="shared" si="74"/>
        <v>117298566.05000001</v>
      </c>
      <c r="L202" s="423">
        <f t="shared" si="74"/>
        <v>52950000</v>
      </c>
      <c r="M202" s="423">
        <f t="shared" si="74"/>
        <v>282928395.45999998</v>
      </c>
      <c r="N202" s="423">
        <f t="shared" si="74"/>
        <v>858201.58999999892</v>
      </c>
      <c r="O202" s="423">
        <f t="shared" si="74"/>
        <v>25655473.949999996</v>
      </c>
      <c r="P202" s="423">
        <f t="shared" si="74"/>
        <v>11050000</v>
      </c>
      <c r="Q202" s="423">
        <f t="shared" si="74"/>
        <v>37563675.539999992</v>
      </c>
      <c r="R202" s="434">
        <f>Q202-'[3]chd 1-SAOB'!AW179</f>
        <v>0</v>
      </c>
      <c r="S202" s="410">
        <f t="shared" si="52"/>
        <v>0.99244128524652675</v>
      </c>
      <c r="T202" s="410">
        <f t="shared" si="52"/>
        <v>0.82053341094802223</v>
      </c>
      <c r="U202" s="410">
        <f t="shared" si="52"/>
        <v>0.82734375000000004</v>
      </c>
      <c r="V202" s="410">
        <f t="shared" si="52"/>
        <v>0.88279374456037629</v>
      </c>
      <c r="W202" s="413"/>
      <c r="Z202" s="404" t="s">
        <v>735</v>
      </c>
    </row>
    <row r="203" spans="1:26" ht="12.75" customHeight="1">
      <c r="A203" s="402"/>
      <c r="B203" s="605" t="s">
        <v>347</v>
      </c>
      <c r="C203" s="418"/>
      <c r="D203" s="407"/>
      <c r="E203" s="412"/>
      <c r="F203" s="403"/>
      <c r="G203" s="403"/>
      <c r="H203" s="403"/>
      <c r="I203" s="403">
        <f t="shared" si="60"/>
        <v>0</v>
      </c>
      <c r="J203" s="403"/>
      <c r="K203" s="403"/>
      <c r="L203" s="403"/>
      <c r="M203" s="403">
        <f t="shared" si="61"/>
        <v>0</v>
      </c>
      <c r="N203" s="403">
        <f t="shared" si="62"/>
        <v>0</v>
      </c>
      <c r="O203" s="403">
        <f t="shared" si="62"/>
        <v>0</v>
      </c>
      <c r="P203" s="403">
        <f t="shared" si="62"/>
        <v>0</v>
      </c>
      <c r="Q203" s="403">
        <f t="shared" si="63"/>
        <v>0</v>
      </c>
      <c r="S203" s="410" t="str">
        <f t="shared" si="52"/>
        <v/>
      </c>
      <c r="T203" s="410" t="str">
        <f t="shared" si="52"/>
        <v/>
      </c>
      <c r="U203" s="410" t="str">
        <f t="shared" si="52"/>
        <v/>
      </c>
      <c r="V203" s="410" t="str">
        <f t="shared" si="52"/>
        <v/>
      </c>
      <c r="W203" s="413"/>
      <c r="Z203" s="404" t="s">
        <v>735</v>
      </c>
    </row>
    <row r="204" spans="1:26" ht="12.75" hidden="1" customHeight="1">
      <c r="A204" s="402" t="s">
        <v>348</v>
      </c>
      <c r="B204" s="402"/>
      <c r="C204" s="608" t="s">
        <v>349</v>
      </c>
      <c r="D204" s="407"/>
      <c r="E204" s="412"/>
      <c r="F204" s="403"/>
      <c r="G204" s="403"/>
      <c r="H204" s="403"/>
      <c r="I204" s="403">
        <f t="shared" si="60"/>
        <v>0</v>
      </c>
      <c r="J204" s="403"/>
      <c r="K204" s="403"/>
      <c r="L204" s="403"/>
      <c r="M204" s="403">
        <f t="shared" si="61"/>
        <v>0</v>
      </c>
      <c r="N204" s="403">
        <f t="shared" si="62"/>
        <v>0</v>
      </c>
      <c r="O204" s="403">
        <f t="shared" si="62"/>
        <v>0</v>
      </c>
      <c r="P204" s="403">
        <f t="shared" si="62"/>
        <v>0</v>
      </c>
      <c r="Q204" s="403">
        <f t="shared" si="63"/>
        <v>0</v>
      </c>
      <c r="S204" s="410" t="str">
        <f t="shared" si="52"/>
        <v/>
      </c>
      <c r="T204" s="410" t="str">
        <f t="shared" si="52"/>
        <v/>
      </c>
      <c r="U204" s="410" t="str">
        <f t="shared" si="52"/>
        <v/>
      </c>
      <c r="V204" s="410" t="str">
        <f t="shared" si="52"/>
        <v/>
      </c>
      <c r="W204" s="413"/>
    </row>
    <row r="205" spans="1:26" s="612" customFormat="1" ht="12.75" customHeight="1">
      <c r="A205" s="402" t="s">
        <v>348</v>
      </c>
      <c r="B205" s="402" t="s">
        <v>350</v>
      </c>
      <c r="C205" s="426" t="s">
        <v>319</v>
      </c>
      <c r="D205" s="609" t="s">
        <v>330</v>
      </c>
      <c r="E205" s="610" t="s">
        <v>350</v>
      </c>
      <c r="F205" s="611"/>
      <c r="G205" s="611"/>
      <c r="H205" s="611"/>
      <c r="I205" s="611">
        <f t="shared" si="60"/>
        <v>0</v>
      </c>
      <c r="J205" s="611"/>
      <c r="K205" s="611"/>
      <c r="L205" s="611"/>
      <c r="M205" s="611">
        <f t="shared" si="61"/>
        <v>0</v>
      </c>
      <c r="N205" s="611">
        <f t="shared" si="62"/>
        <v>0</v>
      </c>
      <c r="O205" s="611">
        <f t="shared" si="62"/>
        <v>0</v>
      </c>
      <c r="P205" s="611">
        <f t="shared" si="62"/>
        <v>0</v>
      </c>
      <c r="Q205" s="611">
        <f t="shared" si="63"/>
        <v>0</v>
      </c>
      <c r="S205" s="410" t="str">
        <f t="shared" si="52"/>
        <v/>
      </c>
      <c r="T205" s="410" t="str">
        <f t="shared" si="52"/>
        <v/>
      </c>
      <c r="U205" s="410" t="str">
        <f t="shared" si="52"/>
        <v/>
      </c>
      <c r="V205" s="410" t="str">
        <f t="shared" si="52"/>
        <v/>
      </c>
      <c r="W205" s="413"/>
      <c r="Z205" s="404" t="s">
        <v>735</v>
      </c>
    </row>
    <row r="206" spans="1:26" ht="12.75" customHeight="1">
      <c r="A206" s="402" t="s">
        <v>348</v>
      </c>
      <c r="B206" s="402" t="s">
        <v>350</v>
      </c>
      <c r="C206" s="407"/>
      <c r="D206" s="407" t="s">
        <v>319</v>
      </c>
      <c r="E206" s="408" t="s">
        <v>320</v>
      </c>
      <c r="F206" s="403">
        <f>+'[3]chd 1-SAOB'!C351</f>
        <v>93940161</v>
      </c>
      <c r="G206" s="403">
        <f>+'[3]chd 1-SAOB'!D351</f>
        <v>37644000</v>
      </c>
      <c r="H206" s="403">
        <f>+'[3]chd 1-SAOB'!E351</f>
        <v>0</v>
      </c>
      <c r="I206" s="403">
        <f t="shared" si="60"/>
        <v>131584161</v>
      </c>
      <c r="J206" s="403">
        <f>+'[3]chd 1-SAOB'!G351</f>
        <v>93939541.709999993</v>
      </c>
      <c r="K206" s="403">
        <f>+'[3]chd 1-SAOB'!H351</f>
        <v>37641839.939999998</v>
      </c>
      <c r="L206" s="403">
        <f>+'[3]chd 1-SAOB'!I351</f>
        <v>0</v>
      </c>
      <c r="M206" s="403">
        <f t="shared" si="61"/>
        <v>131581381.64999999</v>
      </c>
      <c r="N206" s="403">
        <f t="shared" si="62"/>
        <v>619.29000000655651</v>
      </c>
      <c r="O206" s="403">
        <f t="shared" si="62"/>
        <v>2160.0600000023842</v>
      </c>
      <c r="P206" s="403">
        <f t="shared" si="62"/>
        <v>0</v>
      </c>
      <c r="Q206" s="403">
        <f t="shared" si="63"/>
        <v>2779.3500000089407</v>
      </c>
      <c r="R206" s="409">
        <f>Q206-'[3]chd 1-SAOB'!G179</f>
        <v>0</v>
      </c>
      <c r="S206" s="410">
        <f t="shared" si="52"/>
        <v>0.99999340761189448</v>
      </c>
      <c r="T206" s="410">
        <f t="shared" si="52"/>
        <v>0.9999426187440229</v>
      </c>
      <c r="U206" s="410" t="str">
        <f t="shared" si="52"/>
        <v/>
      </c>
      <c r="V206" s="410">
        <f t="shared" si="52"/>
        <v>0.9999788777769385</v>
      </c>
      <c r="W206" s="413"/>
      <c r="Z206" s="411" t="s">
        <v>736</v>
      </c>
    </row>
    <row r="207" spans="1:26" ht="12.75" customHeight="1">
      <c r="A207" s="402" t="s">
        <v>348</v>
      </c>
      <c r="B207" s="405" t="s">
        <v>350</v>
      </c>
      <c r="C207" s="407"/>
      <c r="D207" s="407" t="s">
        <v>319</v>
      </c>
      <c r="E207" s="408" t="s">
        <v>204</v>
      </c>
      <c r="F207" s="403">
        <f>+'[3]chd 1-SAOB'!C353</f>
        <v>0</v>
      </c>
      <c r="G207" s="403">
        <f>+'[3]chd 1-SAOB'!D353</f>
        <v>8622708.4000000004</v>
      </c>
      <c r="H207" s="403">
        <f>+'[3]chd 1-SAOB'!E353</f>
        <v>8595000</v>
      </c>
      <c r="I207" s="403">
        <f>SUM(F207:H207)</f>
        <v>17217708.399999999</v>
      </c>
      <c r="J207" s="403">
        <f>+'[3]chd 1-SAOB'!G353</f>
        <v>0</v>
      </c>
      <c r="K207" s="403">
        <f>+'[3]chd 1-SAOB'!H353</f>
        <v>6136700.2599999998</v>
      </c>
      <c r="L207" s="403">
        <f>+'[3]chd 1-SAOB'!I353</f>
        <v>0</v>
      </c>
      <c r="M207" s="403">
        <f>SUM(J207:L207)</f>
        <v>6136700.2599999998</v>
      </c>
      <c r="N207" s="403">
        <f>+F207-J207</f>
        <v>0</v>
      </c>
      <c r="O207" s="403">
        <f>+G207-K207</f>
        <v>2486008.1400000006</v>
      </c>
      <c r="P207" s="403">
        <f>+H207-L207</f>
        <v>8595000</v>
      </c>
      <c r="Q207" s="403">
        <f>SUM(N207:P207)</f>
        <v>11081008.140000001</v>
      </c>
      <c r="R207" s="409">
        <f>Q207-'[3]chd 1-SAOB'!L179</f>
        <v>0</v>
      </c>
      <c r="S207" s="410" t="str">
        <f t="shared" si="52"/>
        <v/>
      </c>
      <c r="T207" s="410">
        <f t="shared" si="52"/>
        <v>0.71169057044767969</v>
      </c>
      <c r="U207" s="410">
        <f t="shared" si="52"/>
        <v>0</v>
      </c>
      <c r="V207" s="410">
        <f t="shared" si="52"/>
        <v>0.35641794583999348</v>
      </c>
      <c r="W207" s="413"/>
      <c r="Z207" s="411" t="s">
        <v>736</v>
      </c>
    </row>
    <row r="208" spans="1:26" s="404" customFormat="1" ht="12.75" customHeight="1">
      <c r="A208" s="405"/>
      <c r="B208" s="402" t="s">
        <v>350</v>
      </c>
      <c r="C208" s="414"/>
      <c r="D208" s="414" t="s">
        <v>319</v>
      </c>
      <c r="E208" s="415" t="s">
        <v>737</v>
      </c>
      <c r="F208" s="416">
        <f>+F206+F207</f>
        <v>93940161</v>
      </c>
      <c r="G208" s="416">
        <f t="shared" ref="G208:Q208" si="75">+G206+G207</f>
        <v>46266708.399999999</v>
      </c>
      <c r="H208" s="416">
        <f t="shared" si="75"/>
        <v>8595000</v>
      </c>
      <c r="I208" s="416">
        <f t="shared" si="75"/>
        <v>148801869.40000001</v>
      </c>
      <c r="J208" s="416">
        <f t="shared" si="75"/>
        <v>93939541.709999993</v>
      </c>
      <c r="K208" s="416">
        <f t="shared" si="75"/>
        <v>43778540.199999996</v>
      </c>
      <c r="L208" s="416">
        <f t="shared" si="75"/>
        <v>0</v>
      </c>
      <c r="M208" s="416">
        <f t="shared" si="75"/>
        <v>137718081.91</v>
      </c>
      <c r="N208" s="416">
        <f t="shared" si="75"/>
        <v>619.29000000655651</v>
      </c>
      <c r="O208" s="416">
        <f t="shared" si="75"/>
        <v>2488168.200000003</v>
      </c>
      <c r="P208" s="416">
        <f t="shared" si="75"/>
        <v>8595000</v>
      </c>
      <c r="Q208" s="416">
        <f t="shared" si="75"/>
        <v>11083787.49000001</v>
      </c>
      <c r="R208" s="417"/>
      <c r="S208" s="410">
        <f t="shared" ref="S208:V271" si="76">IF(F208=0,"",J208/F208)</f>
        <v>0.99999340761189448</v>
      </c>
      <c r="T208" s="410">
        <f t="shared" si="76"/>
        <v>0.94622119692439577</v>
      </c>
      <c r="U208" s="410">
        <f t="shared" si="76"/>
        <v>0</v>
      </c>
      <c r="V208" s="410">
        <f t="shared" si="76"/>
        <v>0.92551311663830471</v>
      </c>
      <c r="W208" s="413"/>
      <c r="Z208" s="404" t="s">
        <v>735</v>
      </c>
    </row>
    <row r="209" spans="1:26" ht="12.75" hidden="1" customHeight="1">
      <c r="A209" s="405"/>
      <c r="B209" s="406"/>
      <c r="C209" s="418"/>
      <c r="D209" s="418"/>
      <c r="E209" s="419"/>
      <c r="F209" s="420"/>
      <c r="G209" s="420"/>
      <c r="H209" s="420"/>
      <c r="I209" s="420"/>
      <c r="J209" s="420"/>
      <c r="K209" s="420"/>
      <c r="L209" s="420"/>
      <c r="M209" s="420"/>
      <c r="N209" s="420"/>
      <c r="O209" s="420"/>
      <c r="P209" s="420"/>
      <c r="Q209" s="420"/>
      <c r="R209" s="409"/>
      <c r="S209" s="410" t="str">
        <f t="shared" si="76"/>
        <v/>
      </c>
      <c r="T209" s="410" t="str">
        <f t="shared" si="76"/>
        <v/>
      </c>
      <c r="U209" s="410" t="str">
        <f t="shared" si="76"/>
        <v/>
      </c>
      <c r="V209" s="410"/>
      <c r="W209" s="413"/>
    </row>
    <row r="210" spans="1:26" s="404" customFormat="1" ht="12.75" customHeight="1">
      <c r="A210" s="402" t="s">
        <v>348</v>
      </c>
      <c r="B210" s="405" t="s">
        <v>350</v>
      </c>
      <c r="C210" s="414"/>
      <c r="D210" s="414" t="s">
        <v>319</v>
      </c>
      <c r="E210" s="415" t="s">
        <v>324</v>
      </c>
      <c r="F210" s="416">
        <f>+F211</f>
        <v>9827892</v>
      </c>
      <c r="G210" s="416">
        <f t="shared" ref="G210:Q210" si="77">+G211</f>
        <v>0</v>
      </c>
      <c r="H210" s="416">
        <f t="shared" si="77"/>
        <v>0</v>
      </c>
      <c r="I210" s="416">
        <f t="shared" si="77"/>
        <v>9827892</v>
      </c>
      <c r="J210" s="416">
        <f t="shared" si="77"/>
        <v>9509164.8399999999</v>
      </c>
      <c r="K210" s="416">
        <f t="shared" si="77"/>
        <v>0</v>
      </c>
      <c r="L210" s="416">
        <f t="shared" si="77"/>
        <v>0</v>
      </c>
      <c r="M210" s="416">
        <f t="shared" si="77"/>
        <v>9509164.8399999999</v>
      </c>
      <c r="N210" s="416">
        <f t="shared" si="77"/>
        <v>318727.16000000015</v>
      </c>
      <c r="O210" s="416">
        <f t="shared" si="77"/>
        <v>0</v>
      </c>
      <c r="P210" s="416">
        <f t="shared" si="77"/>
        <v>0</v>
      </c>
      <c r="Q210" s="416">
        <f t="shared" si="77"/>
        <v>318727.16000000015</v>
      </c>
      <c r="R210" s="417"/>
      <c r="S210" s="410">
        <f t="shared" si="76"/>
        <v>0.96756912265621153</v>
      </c>
      <c r="T210" s="410" t="str">
        <f t="shared" si="76"/>
        <v/>
      </c>
      <c r="U210" s="410" t="str">
        <f t="shared" si="76"/>
        <v/>
      </c>
      <c r="V210" s="410">
        <f t="shared" si="76"/>
        <v>0.96756912265621153</v>
      </c>
      <c r="W210" s="413"/>
      <c r="Z210" s="404" t="s">
        <v>735</v>
      </c>
    </row>
    <row r="211" spans="1:26" ht="12.75" customHeight="1">
      <c r="A211" s="402" t="s">
        <v>348</v>
      </c>
      <c r="B211" s="405" t="s">
        <v>350</v>
      </c>
      <c r="C211" s="418"/>
      <c r="D211" s="418"/>
      <c r="E211" s="408" t="s">
        <v>528</v>
      </c>
      <c r="F211" s="403">
        <f>SUM('[3]chd 1-SAOB'!Q14)</f>
        <v>9827892</v>
      </c>
      <c r="G211" s="403">
        <f>SUM('[3]chd 1-SAOB'!Q50)</f>
        <v>0</v>
      </c>
      <c r="H211" s="403">
        <f>SUM('[3]chd 1-SAOB'!Q142)</f>
        <v>0</v>
      </c>
      <c r="I211" s="403">
        <f t="shared" si="60"/>
        <v>9827892</v>
      </c>
      <c r="J211" s="403">
        <f>SUM('[3]chd 1-SAOB'!Q15)</f>
        <v>9509164.8399999999</v>
      </c>
      <c r="K211" s="403">
        <f>SUM('[3]chd 1-SAOB'!Q51)</f>
        <v>0</v>
      </c>
      <c r="L211" s="403">
        <f>SUM('[3]chd 1-SAOB'!Q143)</f>
        <v>0</v>
      </c>
      <c r="M211" s="403">
        <f t="shared" si="61"/>
        <v>9509164.8399999999</v>
      </c>
      <c r="N211" s="403">
        <f t="shared" si="62"/>
        <v>318727.16000000015</v>
      </c>
      <c r="O211" s="403">
        <f t="shared" si="62"/>
        <v>0</v>
      </c>
      <c r="P211" s="403">
        <f t="shared" si="62"/>
        <v>0</v>
      </c>
      <c r="Q211" s="403">
        <f t="shared" si="63"/>
        <v>318727.16000000015</v>
      </c>
      <c r="R211" s="409">
        <f>Q211-'[3]chd 1-SAOB'!Q179</f>
        <v>0</v>
      </c>
      <c r="S211" s="410">
        <f t="shared" si="76"/>
        <v>0.96756912265621153</v>
      </c>
      <c r="T211" s="410" t="str">
        <f t="shared" si="76"/>
        <v/>
      </c>
      <c r="U211" s="410" t="str">
        <f t="shared" si="76"/>
        <v/>
      </c>
      <c r="V211" s="410">
        <f t="shared" si="76"/>
        <v>0.96756912265621153</v>
      </c>
      <c r="W211" s="413"/>
      <c r="Z211" s="404" t="s">
        <v>735</v>
      </c>
    </row>
    <row r="212" spans="1:26" s="404" customFormat="1" ht="12.75" customHeight="1">
      <c r="A212" s="402" t="s">
        <v>348</v>
      </c>
      <c r="B212" s="405" t="s">
        <v>350</v>
      </c>
      <c r="C212" s="414"/>
      <c r="D212" s="414" t="s">
        <v>319</v>
      </c>
      <c r="E212" s="415" t="s">
        <v>325</v>
      </c>
      <c r="F212" s="416">
        <f>SUM(F213:F216)</f>
        <v>23098411</v>
      </c>
      <c r="G212" s="416">
        <f t="shared" ref="G212:Q212" si="78">SUM(G213:G216)</f>
        <v>3700000</v>
      </c>
      <c r="H212" s="416">
        <f t="shared" si="78"/>
        <v>1500000</v>
      </c>
      <c r="I212" s="416">
        <f t="shared" si="78"/>
        <v>28298411</v>
      </c>
      <c r="J212" s="416">
        <f t="shared" si="78"/>
        <v>23098404.699999999</v>
      </c>
      <c r="K212" s="416">
        <f t="shared" si="78"/>
        <v>3694922</v>
      </c>
      <c r="L212" s="416">
        <f t="shared" si="78"/>
        <v>1414680</v>
      </c>
      <c r="M212" s="416">
        <f t="shared" si="78"/>
        <v>28208006.699999999</v>
      </c>
      <c r="N212" s="416">
        <f t="shared" si="78"/>
        <v>6.2999999998137355</v>
      </c>
      <c r="O212" s="416">
        <f t="shared" si="78"/>
        <v>5078</v>
      </c>
      <c r="P212" s="416">
        <f t="shared" si="78"/>
        <v>85320</v>
      </c>
      <c r="Q212" s="416">
        <f t="shared" si="78"/>
        <v>90404.299999999814</v>
      </c>
      <c r="R212" s="417"/>
      <c r="S212" s="410">
        <f t="shared" si="76"/>
        <v>0.99999972725396558</v>
      </c>
      <c r="T212" s="410">
        <f t="shared" si="76"/>
        <v>0.99862756756756754</v>
      </c>
      <c r="U212" s="410">
        <f t="shared" si="76"/>
        <v>0.94311999999999996</v>
      </c>
      <c r="V212" s="410">
        <f t="shared" si="76"/>
        <v>0.99680532239071651</v>
      </c>
      <c r="W212" s="413"/>
      <c r="Z212" s="404" t="s">
        <v>735</v>
      </c>
    </row>
    <row r="213" spans="1:26" ht="12.75" customHeight="1">
      <c r="A213" s="402" t="s">
        <v>348</v>
      </c>
      <c r="B213" s="405" t="s">
        <v>350</v>
      </c>
      <c r="C213" s="418"/>
      <c r="D213" s="418"/>
      <c r="E213" s="421" t="s">
        <v>531</v>
      </c>
      <c r="F213" s="403">
        <f>SUM('[3]chd 1-SAOB'!V14)</f>
        <v>17872244</v>
      </c>
      <c r="G213" s="403">
        <f>SUM('[3]chd 1-SAOB'!V50)</f>
        <v>0</v>
      </c>
      <c r="H213" s="403">
        <f>SUM('[3]chd 1-SAOB'!V142)</f>
        <v>0</v>
      </c>
      <c r="I213" s="403">
        <f t="shared" si="60"/>
        <v>17872244</v>
      </c>
      <c r="J213" s="403">
        <f>SUM('[3]chd 1-SAOB'!V15)</f>
        <v>17872244</v>
      </c>
      <c r="K213" s="403">
        <f>SUM('[3]chd 1-SAOB'!V51)</f>
        <v>0</v>
      </c>
      <c r="L213" s="403">
        <f>SUM('[3]chd 1-SAOB'!V143)</f>
        <v>0</v>
      </c>
      <c r="M213" s="403">
        <f t="shared" si="61"/>
        <v>17872244</v>
      </c>
      <c r="N213" s="403">
        <f t="shared" si="62"/>
        <v>0</v>
      </c>
      <c r="O213" s="403">
        <f t="shared" si="62"/>
        <v>0</v>
      </c>
      <c r="P213" s="403">
        <f t="shared" si="62"/>
        <v>0</v>
      </c>
      <c r="Q213" s="403">
        <f t="shared" si="63"/>
        <v>0</v>
      </c>
      <c r="R213" s="409">
        <f>Q213-'[3]chd 1-SAOB'!V179</f>
        <v>0</v>
      </c>
      <c r="S213" s="410">
        <f t="shared" si="76"/>
        <v>1</v>
      </c>
      <c r="T213" s="410" t="str">
        <f t="shared" si="76"/>
        <v/>
      </c>
      <c r="U213" s="410" t="str">
        <f t="shared" si="76"/>
        <v/>
      </c>
      <c r="V213" s="410">
        <f t="shared" si="76"/>
        <v>1</v>
      </c>
      <c r="W213" s="413"/>
      <c r="Z213" s="404" t="s">
        <v>735</v>
      </c>
    </row>
    <row r="214" spans="1:26" ht="12.75" customHeight="1">
      <c r="A214" s="402" t="s">
        <v>348</v>
      </c>
      <c r="B214" s="405" t="s">
        <v>350</v>
      </c>
      <c r="C214" s="418"/>
      <c r="D214" s="418"/>
      <c r="E214" s="408" t="s">
        <v>532</v>
      </c>
      <c r="F214" s="403">
        <f>SUM('[3]chd 1-SAOB'!AA14)</f>
        <v>5226167</v>
      </c>
      <c r="G214" s="403">
        <f>SUM('[3]chd 1-SAOB'!AA50)</f>
        <v>0</v>
      </c>
      <c r="H214" s="403">
        <f>SUM('[3]chd 1-SAOB'!AA142)</f>
        <v>0</v>
      </c>
      <c r="I214" s="403">
        <f t="shared" si="60"/>
        <v>5226167</v>
      </c>
      <c r="J214" s="403">
        <f>SUM('[3]chd 1-SAOB'!AA15)</f>
        <v>5226160.7</v>
      </c>
      <c r="K214" s="403">
        <f>SUM('[3]chd 1-SAOB'!AA51)</f>
        <v>0</v>
      </c>
      <c r="L214" s="403">
        <f>SUM('[3]chd 1-SAOB'!AA143)</f>
        <v>0</v>
      </c>
      <c r="M214" s="403">
        <f t="shared" si="61"/>
        <v>5226160.7</v>
      </c>
      <c r="N214" s="403">
        <f t="shared" si="62"/>
        <v>6.2999999998137355</v>
      </c>
      <c r="O214" s="403">
        <f t="shared" si="62"/>
        <v>0</v>
      </c>
      <c r="P214" s="403">
        <f t="shared" si="62"/>
        <v>0</v>
      </c>
      <c r="Q214" s="403">
        <f t="shared" si="63"/>
        <v>6.2999999998137355</v>
      </c>
      <c r="R214" s="409">
        <f>Q214-'[3]chd 1-SAOB'!AA179</f>
        <v>0</v>
      </c>
      <c r="S214" s="410">
        <f t="shared" si="76"/>
        <v>0.99999879452761464</v>
      </c>
      <c r="T214" s="410" t="str">
        <f t="shared" si="76"/>
        <v/>
      </c>
      <c r="U214" s="410" t="str">
        <f t="shared" si="76"/>
        <v/>
      </c>
      <c r="V214" s="410">
        <f t="shared" si="76"/>
        <v>0.99999879452761464</v>
      </c>
      <c r="W214" s="413"/>
      <c r="Z214" s="404" t="s">
        <v>735</v>
      </c>
    </row>
    <row r="215" spans="1:26" ht="12.75" customHeight="1">
      <c r="A215" s="402" t="s">
        <v>348</v>
      </c>
      <c r="B215" s="405" t="s">
        <v>350</v>
      </c>
      <c r="C215" s="418"/>
      <c r="D215" s="418"/>
      <c r="E215" s="421" t="s">
        <v>533</v>
      </c>
      <c r="F215" s="403">
        <f>SUM('[3]chd 1-SAOB'!AF14)</f>
        <v>0</v>
      </c>
      <c r="G215" s="403">
        <f>SUM('[3]chd 1-SAOB'!AF50)</f>
        <v>3700000</v>
      </c>
      <c r="H215" s="403">
        <f>SUM('[3]chd 1-SAOB'!AF142)</f>
        <v>1500000</v>
      </c>
      <c r="I215" s="403">
        <f t="shared" si="60"/>
        <v>5200000</v>
      </c>
      <c r="J215" s="403">
        <f>SUM('[3]chd 1-SAOB'!AF15)</f>
        <v>0</v>
      </c>
      <c r="K215" s="403">
        <f>SUM('[3]chd 1-SAOB'!AF51)</f>
        <v>3694922</v>
      </c>
      <c r="L215" s="403">
        <f>SUM('[3]chd 1-SAOB'!AF143)</f>
        <v>1414680</v>
      </c>
      <c r="M215" s="403">
        <f t="shared" si="61"/>
        <v>5109602</v>
      </c>
      <c r="N215" s="403">
        <f t="shared" si="62"/>
        <v>0</v>
      </c>
      <c r="O215" s="403">
        <f t="shared" si="62"/>
        <v>5078</v>
      </c>
      <c r="P215" s="403">
        <f t="shared" si="62"/>
        <v>85320</v>
      </c>
      <c r="Q215" s="403">
        <f t="shared" si="63"/>
        <v>90398</v>
      </c>
      <c r="R215" s="409">
        <f>Q215-'[3]chd 1-SAOB'!AF179</f>
        <v>0</v>
      </c>
      <c r="S215" s="410" t="str">
        <f t="shared" si="76"/>
        <v/>
      </c>
      <c r="T215" s="410">
        <f t="shared" si="76"/>
        <v>0.99862756756756754</v>
      </c>
      <c r="U215" s="410">
        <f t="shared" si="76"/>
        <v>0.94311999999999996</v>
      </c>
      <c r="V215" s="410">
        <f t="shared" si="76"/>
        <v>0.98261576923076921</v>
      </c>
      <c r="W215" s="413"/>
      <c r="Z215" s="404" t="s">
        <v>735</v>
      </c>
    </row>
    <row r="216" spans="1:26" ht="12.75" hidden="1" customHeight="1">
      <c r="A216" s="402" t="s">
        <v>348</v>
      </c>
      <c r="B216" s="405" t="s">
        <v>350</v>
      </c>
      <c r="C216" s="418"/>
      <c r="D216" s="418"/>
      <c r="E216" s="421" t="s">
        <v>738</v>
      </c>
      <c r="F216" s="403">
        <f>SUM('[3]chd 1-SAOB'!AK14)</f>
        <v>0</v>
      </c>
      <c r="G216" s="403">
        <f>SUM('[3]chd 1-SAOB'!AK50)</f>
        <v>0</v>
      </c>
      <c r="H216" s="403">
        <f>SUM('[3]chd 1-SAOB'!AK142)</f>
        <v>0</v>
      </c>
      <c r="I216" s="403">
        <f t="shared" si="60"/>
        <v>0</v>
      </c>
      <c r="J216" s="403">
        <f>SUM('[3]chd 1-SAOB'!AK15)</f>
        <v>0</v>
      </c>
      <c r="K216" s="403">
        <f>SUM('[3]chd 1-SAOB'!AK51)</f>
        <v>0</v>
      </c>
      <c r="L216" s="403">
        <f>SUM('[3]chd 1-SAOB'!AK143)</f>
        <v>0</v>
      </c>
      <c r="M216" s="403">
        <f t="shared" si="61"/>
        <v>0</v>
      </c>
      <c r="N216" s="403">
        <f t="shared" si="62"/>
        <v>0</v>
      </c>
      <c r="O216" s="403">
        <f t="shared" si="62"/>
        <v>0</v>
      </c>
      <c r="P216" s="403">
        <f t="shared" si="62"/>
        <v>0</v>
      </c>
      <c r="Q216" s="403">
        <f t="shared" si="63"/>
        <v>0</v>
      </c>
      <c r="R216" s="409">
        <f>Q216-'[3]chd 1-SAOB'!AK179</f>
        <v>0</v>
      </c>
      <c r="S216" s="410" t="str">
        <f t="shared" si="76"/>
        <v/>
      </c>
      <c r="T216" s="410" t="str">
        <f t="shared" si="76"/>
        <v/>
      </c>
      <c r="U216" s="410" t="str">
        <f t="shared" si="76"/>
        <v/>
      </c>
      <c r="V216" s="422" t="str">
        <f t="shared" si="76"/>
        <v/>
      </c>
      <c r="W216" s="413"/>
    </row>
    <row r="217" spans="1:26" s="617" customFormat="1" ht="12.75" customHeight="1">
      <c r="A217" s="402" t="s">
        <v>348</v>
      </c>
      <c r="B217" s="402" t="s">
        <v>350</v>
      </c>
      <c r="C217" s="613"/>
      <c r="D217" s="613"/>
      <c r="E217" s="614" t="s">
        <v>5</v>
      </c>
      <c r="F217" s="615">
        <f>+F208+F210+F212</f>
        <v>126866464</v>
      </c>
      <c r="G217" s="615">
        <f t="shared" ref="G217:Q217" si="79">+G208+G210+G212</f>
        <v>49966708.399999999</v>
      </c>
      <c r="H217" s="615">
        <f t="shared" si="79"/>
        <v>10095000</v>
      </c>
      <c r="I217" s="615">
        <f t="shared" si="79"/>
        <v>186928172.40000001</v>
      </c>
      <c r="J217" s="615">
        <f t="shared" si="79"/>
        <v>126547111.25</v>
      </c>
      <c r="K217" s="615">
        <f t="shared" si="79"/>
        <v>47473462.199999996</v>
      </c>
      <c r="L217" s="615">
        <f t="shared" si="79"/>
        <v>1414680</v>
      </c>
      <c r="M217" s="615">
        <f t="shared" si="79"/>
        <v>175435253.44999999</v>
      </c>
      <c r="N217" s="615">
        <f t="shared" si="79"/>
        <v>319352.75000000652</v>
      </c>
      <c r="O217" s="615">
        <f t="shared" si="79"/>
        <v>2493246.200000003</v>
      </c>
      <c r="P217" s="615">
        <f t="shared" si="79"/>
        <v>8680320</v>
      </c>
      <c r="Q217" s="615">
        <f t="shared" si="79"/>
        <v>11492918.95000001</v>
      </c>
      <c r="R217" s="616">
        <f>Q217-'[3]chd 1-SAOB'!AX179</f>
        <v>0</v>
      </c>
      <c r="S217" s="410">
        <f t="shared" si="76"/>
        <v>0.99748276463352836</v>
      </c>
      <c r="T217" s="410">
        <f t="shared" si="76"/>
        <v>0.95010185221646493</v>
      </c>
      <c r="U217" s="410">
        <f t="shared" si="76"/>
        <v>0.14013670133729569</v>
      </c>
      <c r="V217" s="410">
        <f t="shared" si="76"/>
        <v>0.93851692442909684</v>
      </c>
      <c r="W217" s="413"/>
      <c r="Z217" s="404" t="s">
        <v>735</v>
      </c>
    </row>
    <row r="218" spans="1:26" ht="12.75" customHeight="1">
      <c r="A218" s="402" t="s">
        <v>348</v>
      </c>
      <c r="B218" s="402" t="s">
        <v>350</v>
      </c>
      <c r="C218" s="418"/>
      <c r="D218" s="407"/>
      <c r="E218" s="412"/>
      <c r="F218" s="403"/>
      <c r="G218" s="403"/>
      <c r="H218" s="403"/>
      <c r="I218" s="403">
        <f t="shared" si="60"/>
        <v>0</v>
      </c>
      <c r="J218" s="403"/>
      <c r="K218" s="403"/>
      <c r="L218" s="403"/>
      <c r="M218" s="403">
        <f t="shared" si="61"/>
        <v>0</v>
      </c>
      <c r="N218" s="403">
        <f t="shared" si="62"/>
        <v>0</v>
      </c>
      <c r="O218" s="403">
        <f t="shared" si="62"/>
        <v>0</v>
      </c>
      <c r="P218" s="403">
        <f t="shared" si="62"/>
        <v>0</v>
      </c>
      <c r="Q218" s="403">
        <f t="shared" si="63"/>
        <v>0</v>
      </c>
      <c r="S218" s="410" t="str">
        <f t="shared" si="76"/>
        <v/>
      </c>
      <c r="T218" s="410" t="str">
        <f t="shared" si="76"/>
        <v/>
      </c>
      <c r="U218" s="410" t="str">
        <f t="shared" si="76"/>
        <v/>
      </c>
      <c r="V218" s="410" t="str">
        <f t="shared" si="76"/>
        <v/>
      </c>
      <c r="W218" s="413"/>
      <c r="Z218" s="404" t="s">
        <v>735</v>
      </c>
    </row>
    <row r="219" spans="1:26" s="612" customFormat="1" ht="12.75" customHeight="1">
      <c r="A219" s="402" t="s">
        <v>348</v>
      </c>
      <c r="B219" s="402" t="s">
        <v>351</v>
      </c>
      <c r="C219" s="426" t="s">
        <v>319</v>
      </c>
      <c r="D219" s="609" t="s">
        <v>332</v>
      </c>
      <c r="E219" s="610" t="s">
        <v>351</v>
      </c>
      <c r="F219" s="611"/>
      <c r="G219" s="611"/>
      <c r="H219" s="611"/>
      <c r="I219" s="611">
        <f t="shared" si="60"/>
        <v>0</v>
      </c>
      <c r="J219" s="611"/>
      <c r="K219" s="611"/>
      <c r="L219" s="611"/>
      <c r="M219" s="611">
        <f t="shared" si="61"/>
        <v>0</v>
      </c>
      <c r="N219" s="611">
        <f t="shared" si="62"/>
        <v>0</v>
      </c>
      <c r="O219" s="611">
        <f t="shared" si="62"/>
        <v>0</v>
      </c>
      <c r="P219" s="611">
        <f t="shared" si="62"/>
        <v>0</v>
      </c>
      <c r="Q219" s="611">
        <f t="shared" si="63"/>
        <v>0</v>
      </c>
      <c r="S219" s="410" t="str">
        <f t="shared" si="76"/>
        <v/>
      </c>
      <c r="T219" s="410" t="str">
        <f t="shared" si="76"/>
        <v/>
      </c>
      <c r="U219" s="410" t="str">
        <f t="shared" si="76"/>
        <v/>
      </c>
      <c r="V219" s="410" t="str">
        <f t="shared" si="76"/>
        <v/>
      </c>
      <c r="W219" s="413"/>
      <c r="Z219" s="404" t="s">
        <v>735</v>
      </c>
    </row>
    <row r="220" spans="1:26" ht="12.75" customHeight="1">
      <c r="A220" s="402" t="s">
        <v>348</v>
      </c>
      <c r="B220" s="402" t="s">
        <v>351</v>
      </c>
      <c r="C220" s="407"/>
      <c r="D220" s="407" t="s">
        <v>319</v>
      </c>
      <c r="E220" s="408" t="s">
        <v>320</v>
      </c>
      <c r="F220" s="403">
        <f>+'[3]chd 1-SAOB'!C358</f>
        <v>61617611</v>
      </c>
      <c r="G220" s="403">
        <f>+'[3]chd 1-SAOB'!D358</f>
        <v>29776000</v>
      </c>
      <c r="H220" s="403">
        <f>+'[3]chd 1-SAOB'!E358</f>
        <v>0</v>
      </c>
      <c r="I220" s="403">
        <f t="shared" si="60"/>
        <v>91393611</v>
      </c>
      <c r="J220" s="403">
        <f>+'[3]chd 1-SAOB'!G358</f>
        <v>61617611</v>
      </c>
      <c r="K220" s="403">
        <f>+'[3]chd 1-SAOB'!H358</f>
        <v>29776000.000000004</v>
      </c>
      <c r="L220" s="403">
        <f>+'[3]chd 1-SAOB'!I358</f>
        <v>0</v>
      </c>
      <c r="M220" s="403">
        <f t="shared" si="61"/>
        <v>91393611</v>
      </c>
      <c r="N220" s="403">
        <f t="shared" si="62"/>
        <v>0</v>
      </c>
      <c r="O220" s="403">
        <f t="shared" si="62"/>
        <v>0</v>
      </c>
      <c r="P220" s="403">
        <f t="shared" si="62"/>
        <v>0</v>
      </c>
      <c r="Q220" s="403">
        <f t="shared" si="63"/>
        <v>0</v>
      </c>
      <c r="R220" s="409">
        <f>Q220-'[3]chd 1-SAOB'!H179</f>
        <v>0</v>
      </c>
      <c r="S220" s="410">
        <f t="shared" si="76"/>
        <v>1</v>
      </c>
      <c r="T220" s="410">
        <f t="shared" si="76"/>
        <v>1.0000000000000002</v>
      </c>
      <c r="U220" s="410" t="str">
        <f t="shared" si="76"/>
        <v/>
      </c>
      <c r="V220" s="410">
        <f t="shared" si="76"/>
        <v>1</v>
      </c>
      <c r="W220" s="413"/>
      <c r="Z220" s="411" t="s">
        <v>736</v>
      </c>
    </row>
    <row r="221" spans="1:26" ht="12.75" customHeight="1">
      <c r="A221" s="402" t="s">
        <v>348</v>
      </c>
      <c r="B221" s="405" t="s">
        <v>351</v>
      </c>
      <c r="C221" s="407"/>
      <c r="D221" s="407" t="s">
        <v>319</v>
      </c>
      <c r="E221" s="408" t="s">
        <v>204</v>
      </c>
      <c r="F221" s="403">
        <f>+'[3]chd 1-SAOB'!C360</f>
        <v>0</v>
      </c>
      <c r="G221" s="403">
        <f>+'[3]chd 1-SAOB'!D360</f>
        <v>5346000</v>
      </c>
      <c r="H221" s="403">
        <f>+'[3]chd 1-SAOB'!E360</f>
        <v>0</v>
      </c>
      <c r="I221" s="403">
        <f>SUM(F221:H221)</f>
        <v>5346000</v>
      </c>
      <c r="J221" s="403">
        <f>+'[3]chd 1-SAOB'!G360</f>
        <v>0</v>
      </c>
      <c r="K221" s="403">
        <f>+'[3]chd 1-SAOB'!H360</f>
        <v>4206056.53</v>
      </c>
      <c r="L221" s="403">
        <f>+'[3]chd 1-SAOB'!I360</f>
        <v>0</v>
      </c>
      <c r="M221" s="403">
        <f>SUM(J221:L221)</f>
        <v>4206056.53</v>
      </c>
      <c r="N221" s="403">
        <f>+F221-J221</f>
        <v>0</v>
      </c>
      <c r="O221" s="403">
        <f>+G221-K221</f>
        <v>1139943.4699999997</v>
      </c>
      <c r="P221" s="403">
        <f>+H221-L221</f>
        <v>0</v>
      </c>
      <c r="Q221" s="403">
        <f>SUM(N221:P221)</f>
        <v>1139943.4699999997</v>
      </c>
      <c r="R221" s="409">
        <f>Q221-'[3]chd 1-SAOB'!M179</f>
        <v>0</v>
      </c>
      <c r="S221" s="410" t="str">
        <f t="shared" si="76"/>
        <v/>
      </c>
      <c r="T221" s="410">
        <f t="shared" si="76"/>
        <v>0.78676702768425</v>
      </c>
      <c r="U221" s="410" t="str">
        <f t="shared" si="76"/>
        <v/>
      </c>
      <c r="V221" s="410">
        <f t="shared" si="76"/>
        <v>0.78676702768425</v>
      </c>
      <c r="W221" s="413"/>
      <c r="Z221" s="411" t="s">
        <v>736</v>
      </c>
    </row>
    <row r="222" spans="1:26" s="404" customFormat="1" ht="12.75" customHeight="1">
      <c r="A222" s="405"/>
      <c r="B222" s="402" t="s">
        <v>351</v>
      </c>
      <c r="C222" s="414"/>
      <c r="D222" s="414" t="s">
        <v>319</v>
      </c>
      <c r="E222" s="415" t="s">
        <v>737</v>
      </c>
      <c r="F222" s="416">
        <f>+F220+F221</f>
        <v>61617611</v>
      </c>
      <c r="G222" s="416">
        <f t="shared" ref="G222:Q222" si="80">+G220+G221</f>
        <v>35122000</v>
      </c>
      <c r="H222" s="416">
        <f t="shared" si="80"/>
        <v>0</v>
      </c>
      <c r="I222" s="416">
        <f t="shared" si="80"/>
        <v>96739611</v>
      </c>
      <c r="J222" s="416">
        <f t="shared" si="80"/>
        <v>61617611</v>
      </c>
      <c r="K222" s="416">
        <f t="shared" si="80"/>
        <v>33982056.530000001</v>
      </c>
      <c r="L222" s="416">
        <f t="shared" si="80"/>
        <v>0</v>
      </c>
      <c r="M222" s="416">
        <f t="shared" si="80"/>
        <v>95599667.530000001</v>
      </c>
      <c r="N222" s="416">
        <f t="shared" si="80"/>
        <v>0</v>
      </c>
      <c r="O222" s="416">
        <f t="shared" si="80"/>
        <v>1139943.4699999997</v>
      </c>
      <c r="P222" s="416">
        <f t="shared" si="80"/>
        <v>0</v>
      </c>
      <c r="Q222" s="416">
        <f t="shared" si="80"/>
        <v>1139943.4699999997</v>
      </c>
      <c r="R222" s="417"/>
      <c r="S222" s="410">
        <f t="shared" si="76"/>
        <v>1</v>
      </c>
      <c r="T222" s="410">
        <f t="shared" si="76"/>
        <v>0.96754332128010934</v>
      </c>
      <c r="U222" s="410" t="str">
        <f t="shared" si="76"/>
        <v/>
      </c>
      <c r="V222" s="410">
        <f t="shared" si="76"/>
        <v>0.98821637322895584</v>
      </c>
      <c r="W222" s="413"/>
      <c r="Z222" s="404" t="s">
        <v>735</v>
      </c>
    </row>
    <row r="223" spans="1:26" ht="12.75" hidden="1" customHeight="1">
      <c r="A223" s="405"/>
      <c r="B223" s="406"/>
      <c r="C223" s="418"/>
      <c r="D223" s="418"/>
      <c r="E223" s="419"/>
      <c r="F223" s="420"/>
      <c r="G223" s="420"/>
      <c r="H223" s="420"/>
      <c r="I223" s="420"/>
      <c r="J223" s="420"/>
      <c r="K223" s="420"/>
      <c r="L223" s="420"/>
      <c r="M223" s="420"/>
      <c r="N223" s="420"/>
      <c r="O223" s="420"/>
      <c r="P223" s="420"/>
      <c r="Q223" s="420"/>
      <c r="R223" s="409"/>
      <c r="S223" s="410" t="str">
        <f t="shared" si="76"/>
        <v/>
      </c>
      <c r="T223" s="410" t="str">
        <f t="shared" si="76"/>
        <v/>
      </c>
      <c r="U223" s="410" t="str">
        <f t="shared" si="76"/>
        <v/>
      </c>
      <c r="V223" s="410"/>
      <c r="W223" s="413"/>
    </row>
    <row r="224" spans="1:26" s="404" customFormat="1" ht="12.75" customHeight="1">
      <c r="A224" s="402" t="s">
        <v>348</v>
      </c>
      <c r="B224" s="405" t="s">
        <v>351</v>
      </c>
      <c r="C224" s="414"/>
      <c r="D224" s="414" t="s">
        <v>319</v>
      </c>
      <c r="E224" s="415" t="s">
        <v>324</v>
      </c>
      <c r="F224" s="416">
        <f>+F225</f>
        <v>6496331</v>
      </c>
      <c r="G224" s="416">
        <f t="shared" ref="G224:Q224" si="81">+G225</f>
        <v>0</v>
      </c>
      <c r="H224" s="416">
        <f t="shared" si="81"/>
        <v>0</v>
      </c>
      <c r="I224" s="416">
        <f t="shared" si="81"/>
        <v>6496331</v>
      </c>
      <c r="J224" s="416">
        <f t="shared" si="81"/>
        <v>6436895.4800000004</v>
      </c>
      <c r="K224" s="416">
        <f t="shared" si="81"/>
        <v>0</v>
      </c>
      <c r="L224" s="416">
        <f t="shared" si="81"/>
        <v>0</v>
      </c>
      <c r="M224" s="416">
        <f t="shared" si="81"/>
        <v>6436895.4800000004</v>
      </c>
      <c r="N224" s="416">
        <f t="shared" si="81"/>
        <v>59435.519999999553</v>
      </c>
      <c r="O224" s="416">
        <f t="shared" si="81"/>
        <v>0</v>
      </c>
      <c r="P224" s="416">
        <f t="shared" si="81"/>
        <v>0</v>
      </c>
      <c r="Q224" s="416">
        <f t="shared" si="81"/>
        <v>59435.519999999553</v>
      </c>
      <c r="R224" s="417"/>
      <c r="S224" s="410">
        <f t="shared" si="76"/>
        <v>0.99085090953647537</v>
      </c>
      <c r="T224" s="410" t="str">
        <f t="shared" si="76"/>
        <v/>
      </c>
      <c r="U224" s="410" t="str">
        <f t="shared" si="76"/>
        <v/>
      </c>
      <c r="V224" s="410">
        <f t="shared" si="76"/>
        <v>0.99085090953647537</v>
      </c>
      <c r="W224" s="413"/>
      <c r="Z224" s="404" t="s">
        <v>735</v>
      </c>
    </row>
    <row r="225" spans="1:26" ht="12.75" customHeight="1">
      <c r="A225" s="402" t="s">
        <v>348</v>
      </c>
      <c r="B225" s="405" t="s">
        <v>351</v>
      </c>
      <c r="C225" s="418"/>
      <c r="D225" s="418"/>
      <c r="E225" s="408" t="s">
        <v>528</v>
      </c>
      <c r="F225" s="403">
        <f>SUM('[3]chd 1-SAOB'!R14)</f>
        <v>6496331</v>
      </c>
      <c r="G225" s="403">
        <f>SUM('[3]chd 1-SAOB'!R50)</f>
        <v>0</v>
      </c>
      <c r="H225" s="403">
        <f>SUM('[3]chd 1-SAOB'!R142)</f>
        <v>0</v>
      </c>
      <c r="I225" s="403">
        <f t="shared" si="60"/>
        <v>6496331</v>
      </c>
      <c r="J225" s="403">
        <f>SUM('[3]chd 1-SAOB'!R15)</f>
        <v>6436895.4800000004</v>
      </c>
      <c r="K225" s="403">
        <f>SUM('[3]chd 1-SAOB'!R51)</f>
        <v>0</v>
      </c>
      <c r="L225" s="403">
        <f>SUM('[3]chd 1-SAOB'!R143)</f>
        <v>0</v>
      </c>
      <c r="M225" s="403">
        <f t="shared" si="61"/>
        <v>6436895.4800000004</v>
      </c>
      <c r="N225" s="403">
        <f t="shared" si="62"/>
        <v>59435.519999999553</v>
      </c>
      <c r="O225" s="403">
        <f t="shared" si="62"/>
        <v>0</v>
      </c>
      <c r="P225" s="403">
        <f t="shared" si="62"/>
        <v>0</v>
      </c>
      <c r="Q225" s="403">
        <f t="shared" si="63"/>
        <v>59435.519999999553</v>
      </c>
      <c r="R225" s="409">
        <f>Q225-'[3]chd 1-SAOB'!R179</f>
        <v>0</v>
      </c>
      <c r="S225" s="410">
        <f t="shared" si="76"/>
        <v>0.99085090953647537</v>
      </c>
      <c r="T225" s="410" t="str">
        <f t="shared" si="76"/>
        <v/>
      </c>
      <c r="U225" s="410" t="str">
        <f t="shared" si="76"/>
        <v/>
      </c>
      <c r="V225" s="410">
        <f t="shared" si="76"/>
        <v>0.99085090953647537</v>
      </c>
      <c r="W225" s="413"/>
      <c r="Z225" s="404" t="s">
        <v>735</v>
      </c>
    </row>
    <row r="226" spans="1:26" s="404" customFormat="1" ht="12.75" customHeight="1">
      <c r="A226" s="402" t="s">
        <v>348</v>
      </c>
      <c r="B226" s="405" t="s">
        <v>351</v>
      </c>
      <c r="C226" s="414"/>
      <c r="D226" s="414" t="s">
        <v>319</v>
      </c>
      <c r="E226" s="415" t="s">
        <v>325</v>
      </c>
      <c r="F226" s="416">
        <f>SUM(F227:F230)</f>
        <v>12851810</v>
      </c>
      <c r="G226" s="416">
        <f t="shared" ref="G226:Q226" si="82">SUM(G227:G230)</f>
        <v>1050000</v>
      </c>
      <c r="H226" s="416">
        <f t="shared" si="82"/>
        <v>0</v>
      </c>
      <c r="I226" s="416">
        <f t="shared" si="82"/>
        <v>13901810</v>
      </c>
      <c r="J226" s="416">
        <f t="shared" si="82"/>
        <v>12851809.259999998</v>
      </c>
      <c r="K226" s="416">
        <f t="shared" si="82"/>
        <v>199520.75</v>
      </c>
      <c r="L226" s="416">
        <f t="shared" si="82"/>
        <v>0</v>
      </c>
      <c r="M226" s="416">
        <f t="shared" si="82"/>
        <v>13051330.009999998</v>
      </c>
      <c r="N226" s="416">
        <f t="shared" si="82"/>
        <v>0.73999999999068677</v>
      </c>
      <c r="O226" s="416">
        <f t="shared" si="82"/>
        <v>850479.25</v>
      </c>
      <c r="P226" s="416">
        <f t="shared" si="82"/>
        <v>0</v>
      </c>
      <c r="Q226" s="416">
        <f t="shared" si="82"/>
        <v>850479.99</v>
      </c>
      <c r="R226" s="417"/>
      <c r="S226" s="410">
        <f t="shared" si="76"/>
        <v>0.99999994242056156</v>
      </c>
      <c r="T226" s="410">
        <f t="shared" si="76"/>
        <v>0.19001976190476191</v>
      </c>
      <c r="U226" s="410" t="str">
        <f t="shared" si="76"/>
        <v/>
      </c>
      <c r="V226" s="410">
        <f t="shared" si="76"/>
        <v>0.93882235550622528</v>
      </c>
      <c r="W226" s="413"/>
      <c r="Z226" s="404" t="s">
        <v>735</v>
      </c>
    </row>
    <row r="227" spans="1:26" ht="12.75" customHeight="1">
      <c r="A227" s="402" t="s">
        <v>348</v>
      </c>
      <c r="B227" s="405" t="s">
        <v>351</v>
      </c>
      <c r="C227" s="418"/>
      <c r="D227" s="418"/>
      <c r="E227" s="421" t="s">
        <v>531</v>
      </c>
      <c r="F227" s="403">
        <f>SUM('[3]chd 1-SAOB'!W14)</f>
        <v>12224527</v>
      </c>
      <c r="G227" s="403">
        <f>SUM('[3]chd 1-SAOB'!W50)</f>
        <v>0</v>
      </c>
      <c r="H227" s="403">
        <f>SUM('[3]chd 1-SAOB'!W142)</f>
        <v>0</v>
      </c>
      <c r="I227" s="403">
        <f t="shared" si="60"/>
        <v>12224527</v>
      </c>
      <c r="J227" s="403">
        <f>SUM('[3]chd 1-SAOB'!W15)</f>
        <v>12224526.999999998</v>
      </c>
      <c r="K227" s="403">
        <f>SUM('[3]chd 1-SAOB'!W51)</f>
        <v>0</v>
      </c>
      <c r="L227" s="403">
        <f>SUM('[3]chd 1-SAOB'!W143)</f>
        <v>0</v>
      </c>
      <c r="M227" s="403">
        <f t="shared" si="61"/>
        <v>12224526.999999998</v>
      </c>
      <c r="N227" s="403">
        <f t="shared" si="62"/>
        <v>0</v>
      </c>
      <c r="O227" s="403">
        <f t="shared" si="62"/>
        <v>0</v>
      </c>
      <c r="P227" s="403">
        <f t="shared" si="62"/>
        <v>0</v>
      </c>
      <c r="Q227" s="403">
        <f t="shared" si="63"/>
        <v>0</v>
      </c>
      <c r="R227" s="409">
        <f>Q227-'[3]chd 1-SAOB'!W179</f>
        <v>0</v>
      </c>
      <c r="S227" s="410">
        <f t="shared" si="76"/>
        <v>0.99999999999999989</v>
      </c>
      <c r="T227" s="410" t="str">
        <f t="shared" si="76"/>
        <v/>
      </c>
      <c r="U227" s="410" t="str">
        <f t="shared" si="76"/>
        <v/>
      </c>
      <c r="V227" s="410">
        <f t="shared" si="76"/>
        <v>0.99999999999999989</v>
      </c>
      <c r="W227" s="413"/>
      <c r="Z227" s="404" t="s">
        <v>735</v>
      </c>
    </row>
    <row r="228" spans="1:26" ht="12.75" customHeight="1">
      <c r="A228" s="402" t="s">
        <v>348</v>
      </c>
      <c r="B228" s="405" t="s">
        <v>351</v>
      </c>
      <c r="C228" s="418"/>
      <c r="D228" s="418"/>
      <c r="E228" s="408" t="s">
        <v>532</v>
      </c>
      <c r="F228" s="403">
        <f>SUM('[3]chd 1-SAOB'!AB14)</f>
        <v>627283</v>
      </c>
      <c r="G228" s="403">
        <f>SUM('[3]chd 1-SAOB'!AB50)</f>
        <v>0</v>
      </c>
      <c r="H228" s="403">
        <f>SUM('[3]chd 1-SAOB'!AB142)</f>
        <v>0</v>
      </c>
      <c r="I228" s="403">
        <f t="shared" si="60"/>
        <v>627283</v>
      </c>
      <c r="J228" s="403">
        <f>SUM('[3]chd 1-SAOB'!AB15)</f>
        <v>627282.26</v>
      </c>
      <c r="K228" s="403">
        <f>SUM('[3]chd 1-SAOB'!AB51)</f>
        <v>0</v>
      </c>
      <c r="L228" s="403">
        <f>SUM('[3]chd 1-SAOB'!AB143)</f>
        <v>0</v>
      </c>
      <c r="M228" s="403">
        <f t="shared" si="61"/>
        <v>627282.26</v>
      </c>
      <c r="N228" s="403">
        <f t="shared" si="62"/>
        <v>0.73999999999068677</v>
      </c>
      <c r="O228" s="403">
        <f t="shared" si="62"/>
        <v>0</v>
      </c>
      <c r="P228" s="403">
        <f t="shared" si="62"/>
        <v>0</v>
      </c>
      <c r="Q228" s="403">
        <f t="shared" si="63"/>
        <v>0.73999999999068677</v>
      </c>
      <c r="R228" s="409">
        <f>Q228-'[3]chd 1-SAOB'!AB179</f>
        <v>0</v>
      </c>
      <c r="S228" s="410">
        <f t="shared" si="76"/>
        <v>0.99999882030917464</v>
      </c>
      <c r="T228" s="410" t="str">
        <f t="shared" si="76"/>
        <v/>
      </c>
      <c r="U228" s="410" t="str">
        <f t="shared" si="76"/>
        <v/>
      </c>
      <c r="V228" s="410">
        <f t="shared" si="76"/>
        <v>0.99999882030917464</v>
      </c>
      <c r="W228" s="413"/>
      <c r="Z228" s="404" t="s">
        <v>735</v>
      </c>
    </row>
    <row r="229" spans="1:26" ht="12.75" customHeight="1">
      <c r="A229" s="402" t="s">
        <v>348</v>
      </c>
      <c r="B229" s="405" t="s">
        <v>351</v>
      </c>
      <c r="C229" s="418"/>
      <c r="D229" s="418"/>
      <c r="E229" s="421" t="s">
        <v>533</v>
      </c>
      <c r="F229" s="403">
        <f>SUM('[3]chd 1-SAOB'!AG14)</f>
        <v>0</v>
      </c>
      <c r="G229" s="403">
        <f>SUM('[3]chd 1-SAOB'!AG50)</f>
        <v>1050000</v>
      </c>
      <c r="H229" s="403">
        <f>SUM('[3]chd 1-SAOB'!AG142)</f>
        <v>0</v>
      </c>
      <c r="I229" s="403">
        <f t="shared" si="60"/>
        <v>1050000</v>
      </c>
      <c r="J229" s="403">
        <f>SUM('[3]chd 1-SAOB'!AG15)</f>
        <v>0</v>
      </c>
      <c r="K229" s="403">
        <f>SUM('[3]chd 1-SAOB'!AG51)</f>
        <v>199520.75</v>
      </c>
      <c r="L229" s="403">
        <f>SUM('[3]chd 1-SAOB'!AG143)</f>
        <v>0</v>
      </c>
      <c r="M229" s="403">
        <f t="shared" si="61"/>
        <v>199520.75</v>
      </c>
      <c r="N229" s="403">
        <f t="shared" si="62"/>
        <v>0</v>
      </c>
      <c r="O229" s="403">
        <f t="shared" si="62"/>
        <v>850479.25</v>
      </c>
      <c r="P229" s="403">
        <f t="shared" si="62"/>
        <v>0</v>
      </c>
      <c r="Q229" s="403">
        <f t="shared" si="63"/>
        <v>850479.25</v>
      </c>
      <c r="R229" s="409">
        <f>Q229-'[3]chd 1-SAOB'!AG179</f>
        <v>0</v>
      </c>
      <c r="S229" s="410" t="str">
        <f t="shared" si="76"/>
        <v/>
      </c>
      <c r="T229" s="410">
        <f t="shared" si="76"/>
        <v>0.19001976190476191</v>
      </c>
      <c r="U229" s="410" t="str">
        <f t="shared" si="76"/>
        <v/>
      </c>
      <c r="V229" s="410">
        <f t="shared" si="76"/>
        <v>0.19001976190476191</v>
      </c>
      <c r="W229" s="413"/>
      <c r="Z229" s="404" t="s">
        <v>735</v>
      </c>
    </row>
    <row r="230" spans="1:26" ht="12.75" hidden="1" customHeight="1">
      <c r="A230" s="402" t="s">
        <v>348</v>
      </c>
      <c r="B230" s="405" t="s">
        <v>351</v>
      </c>
      <c r="C230" s="418"/>
      <c r="D230" s="418"/>
      <c r="E230" s="421" t="s">
        <v>738</v>
      </c>
      <c r="F230" s="403">
        <f>SUM('[3]chd 1-SAOB'!AL14)</f>
        <v>0</v>
      </c>
      <c r="G230" s="403">
        <f>SUM('[3]chd 1-SAOB'!AL50)</f>
        <v>0</v>
      </c>
      <c r="H230" s="403">
        <f>SUM('[3]chd 1-SAOB'!AL142)</f>
        <v>0</v>
      </c>
      <c r="I230" s="403">
        <f t="shared" si="60"/>
        <v>0</v>
      </c>
      <c r="J230" s="403">
        <f>SUM('[3]chd 1-SAOB'!AL15)</f>
        <v>0</v>
      </c>
      <c r="K230" s="403">
        <f>SUM('[3]chd 1-SAOB'!AL51)</f>
        <v>0</v>
      </c>
      <c r="L230" s="403">
        <f>SUM('[3]chd 1-SAOB'!AL143)</f>
        <v>0</v>
      </c>
      <c r="M230" s="403">
        <f t="shared" si="61"/>
        <v>0</v>
      </c>
      <c r="N230" s="403">
        <f t="shared" si="62"/>
        <v>0</v>
      </c>
      <c r="O230" s="403">
        <f t="shared" si="62"/>
        <v>0</v>
      </c>
      <c r="P230" s="403">
        <f t="shared" si="62"/>
        <v>0</v>
      </c>
      <c r="Q230" s="403">
        <f t="shared" si="63"/>
        <v>0</v>
      </c>
      <c r="R230" s="409">
        <f>Q230-'[3]chd 1-SAOB'!AL179</f>
        <v>0</v>
      </c>
      <c r="S230" s="410" t="str">
        <f t="shared" si="76"/>
        <v/>
      </c>
      <c r="T230" s="410" t="str">
        <f t="shared" si="76"/>
        <v/>
      </c>
      <c r="U230" s="410" t="str">
        <f t="shared" si="76"/>
        <v/>
      </c>
      <c r="V230" s="422" t="str">
        <f t="shared" si="76"/>
        <v/>
      </c>
      <c r="W230" s="413"/>
    </row>
    <row r="231" spans="1:26" s="617" customFormat="1" ht="12.75" customHeight="1">
      <c r="A231" s="402" t="s">
        <v>348</v>
      </c>
      <c r="B231" s="405" t="s">
        <v>351</v>
      </c>
      <c r="C231" s="613"/>
      <c r="D231" s="613"/>
      <c r="E231" s="614" t="s">
        <v>5</v>
      </c>
      <c r="F231" s="615">
        <f>+F222+F224+F226</f>
        <v>80965752</v>
      </c>
      <c r="G231" s="615">
        <f t="shared" ref="G231:Q231" si="83">+G222+G224+G226</f>
        <v>36172000</v>
      </c>
      <c r="H231" s="615">
        <f t="shared" si="83"/>
        <v>0</v>
      </c>
      <c r="I231" s="615">
        <f t="shared" si="83"/>
        <v>117137752</v>
      </c>
      <c r="J231" s="615">
        <f t="shared" si="83"/>
        <v>80906315.74000001</v>
      </c>
      <c r="K231" s="615">
        <f t="shared" si="83"/>
        <v>34181577.280000001</v>
      </c>
      <c r="L231" s="615">
        <f t="shared" si="83"/>
        <v>0</v>
      </c>
      <c r="M231" s="615">
        <f t="shared" si="83"/>
        <v>115087893.02000001</v>
      </c>
      <c r="N231" s="615">
        <f t="shared" si="83"/>
        <v>59436.259999999544</v>
      </c>
      <c r="O231" s="615">
        <f t="shared" si="83"/>
        <v>1990422.7199999997</v>
      </c>
      <c r="P231" s="615">
        <f t="shared" si="83"/>
        <v>0</v>
      </c>
      <c r="Q231" s="615">
        <f t="shared" si="83"/>
        <v>2049858.9799999993</v>
      </c>
      <c r="R231" s="616">
        <f>Q231-'[3]chd 1-SAOB'!AY179</f>
        <v>0</v>
      </c>
      <c r="S231" s="410">
        <f t="shared" si="76"/>
        <v>0.99926590862763809</v>
      </c>
      <c r="T231" s="410">
        <f t="shared" si="76"/>
        <v>0.94497338493862659</v>
      </c>
      <c r="U231" s="410" t="str">
        <f t="shared" si="76"/>
        <v/>
      </c>
      <c r="V231" s="410">
        <f t="shared" si="76"/>
        <v>0.98250044118995905</v>
      </c>
      <c r="W231" s="413"/>
      <c r="Z231" s="404" t="s">
        <v>735</v>
      </c>
    </row>
    <row r="232" spans="1:26" ht="12.75" customHeight="1">
      <c r="A232" s="402" t="s">
        <v>348</v>
      </c>
      <c r="B232" s="405" t="s">
        <v>351</v>
      </c>
      <c r="C232" s="418"/>
      <c r="D232" s="407"/>
      <c r="E232" s="412"/>
      <c r="F232" s="403"/>
      <c r="G232" s="403"/>
      <c r="H232" s="403"/>
      <c r="I232" s="403">
        <f t="shared" si="60"/>
        <v>0</v>
      </c>
      <c r="J232" s="403"/>
      <c r="K232" s="403"/>
      <c r="L232" s="403"/>
      <c r="M232" s="403">
        <f t="shared" si="61"/>
        <v>0</v>
      </c>
      <c r="N232" s="403">
        <f t="shared" si="62"/>
        <v>0</v>
      </c>
      <c r="O232" s="403">
        <f t="shared" si="62"/>
        <v>0</v>
      </c>
      <c r="P232" s="403">
        <f t="shared" si="62"/>
        <v>0</v>
      </c>
      <c r="Q232" s="403">
        <f t="shared" si="63"/>
        <v>0</v>
      </c>
      <c r="S232" s="410" t="str">
        <f t="shared" si="76"/>
        <v/>
      </c>
      <c r="T232" s="410" t="str">
        <f t="shared" si="76"/>
        <v/>
      </c>
      <c r="U232" s="410" t="str">
        <f t="shared" si="76"/>
        <v/>
      </c>
      <c r="V232" s="410" t="str">
        <f t="shared" si="76"/>
        <v/>
      </c>
      <c r="W232" s="413"/>
      <c r="Z232" s="404" t="s">
        <v>735</v>
      </c>
    </row>
    <row r="233" spans="1:26" s="612" customFormat="1" ht="12.75" customHeight="1">
      <c r="A233" s="402" t="s">
        <v>348</v>
      </c>
      <c r="B233" s="402" t="s">
        <v>352</v>
      </c>
      <c r="C233" s="426" t="s">
        <v>319</v>
      </c>
      <c r="D233" s="609" t="s">
        <v>334</v>
      </c>
      <c r="E233" s="610" t="s">
        <v>352</v>
      </c>
      <c r="F233" s="621"/>
      <c r="G233" s="621"/>
      <c r="H233" s="621"/>
      <c r="I233" s="611">
        <f t="shared" si="60"/>
        <v>0</v>
      </c>
      <c r="J233" s="621"/>
      <c r="K233" s="621"/>
      <c r="L233" s="621"/>
      <c r="M233" s="611">
        <f t="shared" si="61"/>
        <v>0</v>
      </c>
      <c r="N233" s="611">
        <f t="shared" si="62"/>
        <v>0</v>
      </c>
      <c r="O233" s="611">
        <f t="shared" si="62"/>
        <v>0</v>
      </c>
      <c r="P233" s="611">
        <f t="shared" si="62"/>
        <v>0</v>
      </c>
      <c r="Q233" s="611">
        <f t="shared" si="63"/>
        <v>0</v>
      </c>
      <c r="S233" s="410" t="str">
        <f t="shared" si="76"/>
        <v/>
      </c>
      <c r="T233" s="410" t="str">
        <f t="shared" si="76"/>
        <v/>
      </c>
      <c r="U233" s="410" t="str">
        <f t="shared" si="76"/>
        <v/>
      </c>
      <c r="V233" s="410" t="str">
        <f t="shared" si="76"/>
        <v/>
      </c>
      <c r="W233" s="413"/>
      <c r="Z233" s="404" t="s">
        <v>735</v>
      </c>
    </row>
    <row r="234" spans="1:26" ht="12.75" customHeight="1">
      <c r="A234" s="402" t="s">
        <v>348</v>
      </c>
      <c r="B234" s="402" t="s">
        <v>352</v>
      </c>
      <c r="C234" s="407"/>
      <c r="D234" s="407" t="s">
        <v>319</v>
      </c>
      <c r="E234" s="408" t="s">
        <v>320</v>
      </c>
      <c r="F234" s="408">
        <f>+'[3]chd 1-SAOB'!I14</f>
        <v>89323931</v>
      </c>
      <c r="G234" s="408">
        <f>+'[3]chd 1-SAOB'!D365</f>
        <v>25873000</v>
      </c>
      <c r="H234" s="408">
        <f>+'[3]chd 1-SAOB'!E365</f>
        <v>0</v>
      </c>
      <c r="I234" s="403">
        <f t="shared" si="60"/>
        <v>115196931</v>
      </c>
      <c r="J234" s="408">
        <f>+'[3]chd 1-SAOB'!G365</f>
        <v>89323581.580000013</v>
      </c>
      <c r="K234" s="408">
        <f>+'[3]chd 1-SAOB'!H365</f>
        <v>25872943.449999999</v>
      </c>
      <c r="L234" s="408">
        <f>+'[3]chd 1-SAOB'!I365</f>
        <v>0</v>
      </c>
      <c r="M234" s="403">
        <f t="shared" si="61"/>
        <v>115196525.03000002</v>
      </c>
      <c r="N234" s="403">
        <f t="shared" si="62"/>
        <v>349.41999998688698</v>
      </c>
      <c r="O234" s="403">
        <f t="shared" si="62"/>
        <v>56.550000000745058</v>
      </c>
      <c r="P234" s="403">
        <f t="shared" si="62"/>
        <v>0</v>
      </c>
      <c r="Q234" s="403">
        <f t="shared" si="63"/>
        <v>405.96999998763204</v>
      </c>
      <c r="R234" s="409">
        <f>Q234-'[3]chd 1-SAOB'!I179</f>
        <v>3.7252902984619141E-9</v>
      </c>
      <c r="S234" s="410">
        <f t="shared" si="76"/>
        <v>0.99999608817036967</v>
      </c>
      <c r="T234" s="410">
        <f t="shared" si="76"/>
        <v>0.99999781432381241</v>
      </c>
      <c r="U234" s="410" t="str">
        <f t="shared" si="76"/>
        <v/>
      </c>
      <c r="V234" s="410">
        <f t="shared" si="76"/>
        <v>0.99999647586097595</v>
      </c>
      <c r="W234" s="413"/>
      <c r="Z234" s="411" t="s">
        <v>736</v>
      </c>
    </row>
    <row r="235" spans="1:26" ht="12.75" customHeight="1">
      <c r="A235" s="402" t="s">
        <v>348</v>
      </c>
      <c r="B235" s="405" t="s">
        <v>352</v>
      </c>
      <c r="C235" s="407"/>
      <c r="D235" s="407" t="s">
        <v>319</v>
      </c>
      <c r="E235" s="408" t="s">
        <v>204</v>
      </c>
      <c r="F235" s="408">
        <f>+'[3]chd 1-SAOB'!C367</f>
        <v>0</v>
      </c>
      <c r="G235" s="408">
        <f>+'[3]chd 1-SAOB'!D367</f>
        <v>5114000</v>
      </c>
      <c r="H235" s="408">
        <f>+'[3]chd 1-SAOB'!E367</f>
        <v>0</v>
      </c>
      <c r="I235" s="403">
        <f>SUM(F235:H235)</f>
        <v>5114000</v>
      </c>
      <c r="J235" s="408">
        <f>+'[3]chd 1-SAOB'!G367</f>
        <v>0</v>
      </c>
      <c r="K235" s="408">
        <f>+'[3]chd 1-SAOB'!H367</f>
        <v>2616582.1100000003</v>
      </c>
      <c r="L235" s="408">
        <f>+'[3]chd 1-SAOB'!I367</f>
        <v>0</v>
      </c>
      <c r="M235" s="403">
        <f>SUM(J235:L235)</f>
        <v>2616582.1100000003</v>
      </c>
      <c r="N235" s="403">
        <f>+F235-J235</f>
        <v>0</v>
      </c>
      <c r="O235" s="403">
        <f>+G235-K235</f>
        <v>2497417.8899999997</v>
      </c>
      <c r="P235" s="403">
        <f>+H235-L235</f>
        <v>0</v>
      </c>
      <c r="Q235" s="403">
        <f>SUM(N235:P235)</f>
        <v>2497417.8899999997</v>
      </c>
      <c r="R235" s="409">
        <f>Q235-'[3]chd 1-SAOB'!N179</f>
        <v>0</v>
      </c>
      <c r="S235" s="410" t="str">
        <f t="shared" si="76"/>
        <v/>
      </c>
      <c r="T235" s="410">
        <f t="shared" si="76"/>
        <v>0.51165078412201803</v>
      </c>
      <c r="U235" s="410" t="str">
        <f t="shared" si="76"/>
        <v/>
      </c>
      <c r="V235" s="410">
        <f t="shared" si="76"/>
        <v>0.51165078412201803</v>
      </c>
      <c r="W235" s="413"/>
      <c r="Z235" s="411" t="s">
        <v>736</v>
      </c>
    </row>
    <row r="236" spans="1:26" s="404" customFormat="1" ht="12.75" customHeight="1">
      <c r="A236" s="405"/>
      <c r="B236" s="402" t="s">
        <v>352</v>
      </c>
      <c r="C236" s="414"/>
      <c r="D236" s="414" t="s">
        <v>319</v>
      </c>
      <c r="E236" s="415" t="s">
        <v>737</v>
      </c>
      <c r="F236" s="416">
        <f>+F234+F235</f>
        <v>89323931</v>
      </c>
      <c r="G236" s="416">
        <f t="shared" ref="G236:Q236" si="84">+G234+G235</f>
        <v>30987000</v>
      </c>
      <c r="H236" s="416">
        <f t="shared" si="84"/>
        <v>0</v>
      </c>
      <c r="I236" s="416">
        <f t="shared" si="84"/>
        <v>120310931</v>
      </c>
      <c r="J236" s="416">
        <f t="shared" si="84"/>
        <v>89323581.580000013</v>
      </c>
      <c r="K236" s="416">
        <f t="shared" si="84"/>
        <v>28489525.559999999</v>
      </c>
      <c r="L236" s="416">
        <f t="shared" si="84"/>
        <v>0</v>
      </c>
      <c r="M236" s="416">
        <f t="shared" si="84"/>
        <v>117813107.14000002</v>
      </c>
      <c r="N236" s="416">
        <f t="shared" si="84"/>
        <v>349.41999998688698</v>
      </c>
      <c r="O236" s="416">
        <f t="shared" si="84"/>
        <v>2497474.4400000004</v>
      </c>
      <c r="P236" s="416">
        <f t="shared" si="84"/>
        <v>0</v>
      </c>
      <c r="Q236" s="416">
        <f t="shared" si="84"/>
        <v>2497823.8599999873</v>
      </c>
      <c r="R236" s="417"/>
      <c r="S236" s="410">
        <f t="shared" si="76"/>
        <v>0.99999608817036967</v>
      </c>
      <c r="T236" s="410">
        <f t="shared" si="76"/>
        <v>0.91940250943944235</v>
      </c>
      <c r="U236" s="410" t="str">
        <f t="shared" si="76"/>
        <v/>
      </c>
      <c r="V236" s="410">
        <f t="shared" si="76"/>
        <v>0.97923859586790174</v>
      </c>
      <c r="W236" s="413"/>
      <c r="Z236" s="404" t="s">
        <v>735</v>
      </c>
    </row>
    <row r="237" spans="1:26" ht="12.75" hidden="1" customHeight="1">
      <c r="A237" s="405"/>
      <c r="B237" s="406"/>
      <c r="C237" s="418"/>
      <c r="D237" s="418"/>
      <c r="E237" s="419"/>
      <c r="F237" s="420"/>
      <c r="G237" s="420"/>
      <c r="H237" s="420"/>
      <c r="I237" s="420"/>
      <c r="J237" s="420"/>
      <c r="K237" s="420"/>
      <c r="L237" s="420"/>
      <c r="M237" s="420"/>
      <c r="N237" s="420"/>
      <c r="O237" s="420"/>
      <c r="P237" s="420"/>
      <c r="Q237" s="420"/>
      <c r="R237" s="409"/>
      <c r="S237" s="410" t="str">
        <f t="shared" si="76"/>
        <v/>
      </c>
      <c r="T237" s="410" t="str">
        <f t="shared" si="76"/>
        <v/>
      </c>
      <c r="U237" s="410" t="str">
        <f t="shared" si="76"/>
        <v/>
      </c>
      <c r="V237" s="410"/>
      <c r="W237" s="413"/>
    </row>
    <row r="238" spans="1:26" s="404" customFormat="1" ht="12.75" customHeight="1">
      <c r="A238" s="402" t="s">
        <v>348</v>
      </c>
      <c r="B238" s="405" t="s">
        <v>352</v>
      </c>
      <c r="C238" s="414"/>
      <c r="D238" s="414" t="s">
        <v>319</v>
      </c>
      <c r="E238" s="415" t="s">
        <v>324</v>
      </c>
      <c r="F238" s="416">
        <f>+F239</f>
        <v>9552512</v>
      </c>
      <c r="G238" s="416">
        <f t="shared" ref="G238:Q238" si="85">+G239</f>
        <v>0</v>
      </c>
      <c r="H238" s="416">
        <f t="shared" si="85"/>
        <v>0</v>
      </c>
      <c r="I238" s="416">
        <f t="shared" si="85"/>
        <v>9552512</v>
      </c>
      <c r="J238" s="416">
        <f t="shared" si="85"/>
        <v>9471575.3000000007</v>
      </c>
      <c r="K238" s="416">
        <f t="shared" si="85"/>
        <v>0</v>
      </c>
      <c r="L238" s="416">
        <f t="shared" si="85"/>
        <v>0</v>
      </c>
      <c r="M238" s="416">
        <f t="shared" si="85"/>
        <v>9471575.3000000007</v>
      </c>
      <c r="N238" s="416">
        <f t="shared" si="85"/>
        <v>80936.699999999255</v>
      </c>
      <c r="O238" s="416">
        <f t="shared" si="85"/>
        <v>0</v>
      </c>
      <c r="P238" s="416">
        <f t="shared" si="85"/>
        <v>0</v>
      </c>
      <c r="Q238" s="416">
        <f t="shared" si="85"/>
        <v>80936.699999999255</v>
      </c>
      <c r="R238" s="417"/>
      <c r="S238" s="410">
        <f t="shared" si="76"/>
        <v>0.99152718154135799</v>
      </c>
      <c r="T238" s="410" t="str">
        <f t="shared" si="76"/>
        <v/>
      </c>
      <c r="U238" s="410" t="str">
        <f t="shared" si="76"/>
        <v/>
      </c>
      <c r="V238" s="410">
        <f t="shared" si="76"/>
        <v>0.99152718154135799</v>
      </c>
      <c r="W238" s="413"/>
      <c r="Z238" s="404" t="s">
        <v>735</v>
      </c>
    </row>
    <row r="239" spans="1:26" ht="12.75" customHeight="1">
      <c r="A239" s="402" t="s">
        <v>348</v>
      </c>
      <c r="B239" s="405" t="s">
        <v>352</v>
      </c>
      <c r="C239" s="418"/>
      <c r="D239" s="418"/>
      <c r="E239" s="408" t="s">
        <v>528</v>
      </c>
      <c r="F239" s="403">
        <f>SUM('[3]chd 1-SAOB'!S14)</f>
        <v>9552512</v>
      </c>
      <c r="G239" s="403">
        <f>SUM('[3]chd 1-SAOB'!S50)</f>
        <v>0</v>
      </c>
      <c r="H239" s="403">
        <f>SUM('[3]chd 1-SAOB'!S142)</f>
        <v>0</v>
      </c>
      <c r="I239" s="403">
        <f t="shared" si="60"/>
        <v>9552512</v>
      </c>
      <c r="J239" s="403">
        <f>SUM('[3]chd 1-SAOB'!S15)</f>
        <v>9471575.3000000007</v>
      </c>
      <c r="K239" s="403">
        <f>SUM('[3]chd 1-SAOB'!S51)</f>
        <v>0</v>
      </c>
      <c r="L239" s="403">
        <f>SUM('[3]chd 1-SAOB'!S143)</f>
        <v>0</v>
      </c>
      <c r="M239" s="403">
        <f t="shared" si="61"/>
        <v>9471575.3000000007</v>
      </c>
      <c r="N239" s="403">
        <f t="shared" si="62"/>
        <v>80936.699999999255</v>
      </c>
      <c r="O239" s="403">
        <f t="shared" si="62"/>
        <v>0</v>
      </c>
      <c r="P239" s="403">
        <f t="shared" si="62"/>
        <v>0</v>
      </c>
      <c r="Q239" s="403">
        <f t="shared" si="63"/>
        <v>80936.699999999255</v>
      </c>
      <c r="R239" s="409"/>
      <c r="S239" s="410">
        <f t="shared" si="76"/>
        <v>0.99152718154135799</v>
      </c>
      <c r="T239" s="410" t="str">
        <f t="shared" si="76"/>
        <v/>
      </c>
      <c r="U239" s="410" t="str">
        <f t="shared" si="76"/>
        <v/>
      </c>
      <c r="V239" s="410">
        <f t="shared" si="76"/>
        <v>0.99152718154135799</v>
      </c>
      <c r="W239" s="413"/>
      <c r="Z239" s="404" t="s">
        <v>735</v>
      </c>
    </row>
    <row r="240" spans="1:26" s="404" customFormat="1" ht="12.75" customHeight="1">
      <c r="A240" s="402" t="s">
        <v>348</v>
      </c>
      <c r="B240" s="405" t="s">
        <v>352</v>
      </c>
      <c r="C240" s="414"/>
      <c r="D240" s="414" t="s">
        <v>319</v>
      </c>
      <c r="E240" s="415" t="s">
        <v>325</v>
      </c>
      <c r="F240" s="416">
        <f>SUM(F241:F244)</f>
        <v>19484632</v>
      </c>
      <c r="G240" s="416">
        <f t="shared" ref="G240:Q240" si="86">SUM(G241:G244)</f>
        <v>8050000</v>
      </c>
      <c r="H240" s="416">
        <f t="shared" si="86"/>
        <v>0</v>
      </c>
      <c r="I240" s="416">
        <f t="shared" si="86"/>
        <v>27534632</v>
      </c>
      <c r="J240" s="416">
        <f t="shared" si="86"/>
        <v>19484290.100000001</v>
      </c>
      <c r="K240" s="416">
        <f t="shared" si="86"/>
        <v>3470770.12</v>
      </c>
      <c r="L240" s="416">
        <f t="shared" si="86"/>
        <v>0</v>
      </c>
      <c r="M240" s="416">
        <f t="shared" si="86"/>
        <v>22955060.220000003</v>
      </c>
      <c r="N240" s="416">
        <f t="shared" si="86"/>
        <v>341.89999999920838</v>
      </c>
      <c r="O240" s="416">
        <f t="shared" si="86"/>
        <v>4579229.88</v>
      </c>
      <c r="P240" s="416">
        <f t="shared" si="86"/>
        <v>0</v>
      </c>
      <c r="Q240" s="416">
        <f t="shared" si="86"/>
        <v>4579571.7799999993</v>
      </c>
      <c r="R240" s="417"/>
      <c r="S240" s="410">
        <f t="shared" si="76"/>
        <v>0.99998245283770315</v>
      </c>
      <c r="T240" s="410">
        <f t="shared" si="76"/>
        <v>0.43115156770186336</v>
      </c>
      <c r="U240" s="410" t="str">
        <f t="shared" si="76"/>
        <v/>
      </c>
      <c r="V240" s="410">
        <f t="shared" si="76"/>
        <v>0.83367957196595188</v>
      </c>
      <c r="W240" s="413"/>
      <c r="Z240" s="404" t="s">
        <v>735</v>
      </c>
    </row>
    <row r="241" spans="1:26" ht="12.75" customHeight="1">
      <c r="A241" s="402" t="s">
        <v>348</v>
      </c>
      <c r="B241" s="405" t="s">
        <v>352</v>
      </c>
      <c r="C241" s="418"/>
      <c r="D241" s="418"/>
      <c r="E241" s="421" t="s">
        <v>531</v>
      </c>
      <c r="F241" s="403">
        <f>SUM('[3]chd 1-SAOB'!X14)</f>
        <v>18203799</v>
      </c>
      <c r="G241" s="403">
        <f>SUM('[3]chd 1-SAOB'!X50)</f>
        <v>0</v>
      </c>
      <c r="H241" s="403">
        <f>SUM('[3]chd 1-SAOB'!X142)</f>
        <v>0</v>
      </c>
      <c r="I241" s="403">
        <f t="shared" si="60"/>
        <v>18203799</v>
      </c>
      <c r="J241" s="403">
        <f>SUM('[3]chd 1-SAOB'!X15)</f>
        <v>18203458.300000001</v>
      </c>
      <c r="K241" s="403">
        <f>SUM('[3]chd 1-SAOB'!X51)</f>
        <v>0</v>
      </c>
      <c r="L241" s="403">
        <f>SUM('[3]chd 1-SAOB'!X143)</f>
        <v>0</v>
      </c>
      <c r="M241" s="403">
        <f t="shared" si="61"/>
        <v>18203458.300000001</v>
      </c>
      <c r="N241" s="403">
        <f t="shared" si="62"/>
        <v>340.69999999925494</v>
      </c>
      <c r="O241" s="403">
        <f t="shared" si="62"/>
        <v>0</v>
      </c>
      <c r="P241" s="403">
        <f t="shared" si="62"/>
        <v>0</v>
      </c>
      <c r="Q241" s="403">
        <f t="shared" si="63"/>
        <v>340.69999999925494</v>
      </c>
      <c r="R241" s="409"/>
      <c r="S241" s="410">
        <f t="shared" si="76"/>
        <v>0.99998128412646181</v>
      </c>
      <c r="T241" s="410" t="str">
        <f t="shared" si="76"/>
        <v/>
      </c>
      <c r="U241" s="410" t="str">
        <f t="shared" si="76"/>
        <v/>
      </c>
      <c r="V241" s="410">
        <f t="shared" si="76"/>
        <v>0.99998128412646181</v>
      </c>
      <c r="W241" s="413"/>
      <c r="Z241" s="404" t="s">
        <v>735</v>
      </c>
    </row>
    <row r="242" spans="1:26" ht="12.75" customHeight="1">
      <c r="A242" s="402" t="s">
        <v>348</v>
      </c>
      <c r="B242" s="405" t="s">
        <v>352</v>
      </c>
      <c r="C242" s="418"/>
      <c r="D242" s="418"/>
      <c r="E242" s="408" t="s">
        <v>532</v>
      </c>
      <c r="F242" s="403">
        <f>SUM('[3]chd 1-SAOB'!AC14)</f>
        <v>1280833</v>
      </c>
      <c r="G242" s="403">
        <f>SUM('[3]chd 1-SAOB'!AC50)</f>
        <v>0</v>
      </c>
      <c r="H242" s="403">
        <f>SUM('[3]chd 1-SAOB'!AC142)</f>
        <v>0</v>
      </c>
      <c r="I242" s="403">
        <f t="shared" si="60"/>
        <v>1280833</v>
      </c>
      <c r="J242" s="403">
        <f>SUM('[3]chd 1-SAOB'!AC15)</f>
        <v>1280831.8</v>
      </c>
      <c r="K242" s="403">
        <f>SUM('[3]chd 1-SAOB'!AC51)</f>
        <v>0</v>
      </c>
      <c r="L242" s="403">
        <f>SUM('[3]chd 1-SAOB'!AC143)</f>
        <v>0</v>
      </c>
      <c r="M242" s="403">
        <f t="shared" si="61"/>
        <v>1280831.8</v>
      </c>
      <c r="N242" s="403">
        <f t="shared" si="62"/>
        <v>1.1999999999534339</v>
      </c>
      <c r="O242" s="403">
        <f t="shared" si="62"/>
        <v>0</v>
      </c>
      <c r="P242" s="403">
        <f t="shared" si="62"/>
        <v>0</v>
      </c>
      <c r="Q242" s="403">
        <f t="shared" si="63"/>
        <v>1.1999999999534339</v>
      </c>
      <c r="R242" s="409">
        <f>Q242-'[3]chd 1-SAOB'!AC179</f>
        <v>0</v>
      </c>
      <c r="S242" s="410">
        <f t="shared" si="76"/>
        <v>0.99999906310971065</v>
      </c>
      <c r="T242" s="410" t="str">
        <f t="shared" si="76"/>
        <v/>
      </c>
      <c r="U242" s="410" t="str">
        <f t="shared" si="76"/>
        <v/>
      </c>
      <c r="V242" s="410">
        <f t="shared" si="76"/>
        <v>0.99999906310971065</v>
      </c>
      <c r="W242" s="413"/>
      <c r="Z242" s="404" t="s">
        <v>735</v>
      </c>
    </row>
    <row r="243" spans="1:26" ht="12.75" customHeight="1">
      <c r="A243" s="402" t="s">
        <v>348</v>
      </c>
      <c r="B243" s="405" t="s">
        <v>352</v>
      </c>
      <c r="C243" s="418"/>
      <c r="D243" s="418"/>
      <c r="E243" s="421" t="s">
        <v>533</v>
      </c>
      <c r="F243" s="403">
        <f>SUM('[3]chd 1-SAOB'!AH14)</f>
        <v>0</v>
      </c>
      <c r="G243" s="403">
        <f>SUM('[3]chd 1-SAOB'!AH50)</f>
        <v>8050000</v>
      </c>
      <c r="H243" s="403">
        <f>SUM('[3]chd 1-SAOB'!AH142)</f>
        <v>0</v>
      </c>
      <c r="I243" s="403">
        <f t="shared" si="60"/>
        <v>8050000</v>
      </c>
      <c r="J243" s="403">
        <f>SUM('[3]chd 1-SAOB'!AH15)</f>
        <v>0</v>
      </c>
      <c r="K243" s="403">
        <f>SUM('[3]chd 1-SAOB'!AH51)</f>
        <v>3470770.12</v>
      </c>
      <c r="L243" s="403">
        <f>SUM('[3]chd 1-SAOB'!AH143)</f>
        <v>0</v>
      </c>
      <c r="M243" s="403">
        <f t="shared" si="61"/>
        <v>3470770.12</v>
      </c>
      <c r="N243" s="403">
        <f t="shared" si="62"/>
        <v>0</v>
      </c>
      <c r="O243" s="403">
        <f t="shared" si="62"/>
        <v>4579229.88</v>
      </c>
      <c r="P243" s="403">
        <f t="shared" si="62"/>
        <v>0</v>
      </c>
      <c r="Q243" s="403">
        <f t="shared" si="63"/>
        <v>4579229.88</v>
      </c>
      <c r="R243" s="409">
        <f>Q243-'[3]chd 1-SAOB'!AH179</f>
        <v>0</v>
      </c>
      <c r="S243" s="410" t="str">
        <f t="shared" si="76"/>
        <v/>
      </c>
      <c r="T243" s="410">
        <f t="shared" si="76"/>
        <v>0.43115156770186336</v>
      </c>
      <c r="U243" s="410" t="str">
        <f t="shared" si="76"/>
        <v/>
      </c>
      <c r="V243" s="410">
        <f t="shared" si="76"/>
        <v>0.43115156770186336</v>
      </c>
      <c r="W243" s="413"/>
      <c r="Z243" s="404" t="s">
        <v>735</v>
      </c>
    </row>
    <row r="244" spans="1:26" ht="12.75" hidden="1" customHeight="1">
      <c r="A244" s="402" t="s">
        <v>348</v>
      </c>
      <c r="B244" s="405" t="s">
        <v>352</v>
      </c>
      <c r="C244" s="418"/>
      <c r="D244" s="418"/>
      <c r="E244" s="421" t="s">
        <v>738</v>
      </c>
      <c r="F244" s="403">
        <f>SUM('[3]chd 1-SAOB'!AM14)</f>
        <v>0</v>
      </c>
      <c r="G244" s="403">
        <f>SUM('[3]chd 1-SAOB'!AM50)</f>
        <v>0</v>
      </c>
      <c r="H244" s="403">
        <f>SUM('[3]chd 1-SAOB'!AM1421)</f>
        <v>0</v>
      </c>
      <c r="I244" s="403">
        <f t="shared" si="60"/>
        <v>0</v>
      </c>
      <c r="J244" s="403">
        <f>SUM('[3]chd 1-SAOB'!AM15)</f>
        <v>0</v>
      </c>
      <c r="K244" s="403">
        <f>SUM('[3]chd 1-SAOB'!AM51)</f>
        <v>0</v>
      </c>
      <c r="L244" s="403">
        <f>SUM('[3]chd 1-SAOB'!AM143)</f>
        <v>0</v>
      </c>
      <c r="M244" s="403">
        <f t="shared" si="61"/>
        <v>0</v>
      </c>
      <c r="N244" s="403">
        <f t="shared" si="62"/>
        <v>0</v>
      </c>
      <c r="O244" s="403">
        <f t="shared" si="62"/>
        <v>0</v>
      </c>
      <c r="P244" s="403">
        <f t="shared" si="62"/>
        <v>0</v>
      </c>
      <c r="Q244" s="403">
        <f t="shared" si="63"/>
        <v>0</v>
      </c>
      <c r="R244" s="409">
        <f>Q244-'[3]chd 1-SAOB'!AM179</f>
        <v>0</v>
      </c>
      <c r="S244" s="410" t="str">
        <f t="shared" si="76"/>
        <v/>
      </c>
      <c r="T244" s="410" t="str">
        <f t="shared" si="76"/>
        <v/>
      </c>
      <c r="U244" s="410" t="str">
        <f t="shared" si="76"/>
        <v/>
      </c>
      <c r="V244" s="422" t="str">
        <f t="shared" si="76"/>
        <v/>
      </c>
      <c r="W244" s="413"/>
    </row>
    <row r="245" spans="1:26" s="617" customFormat="1" ht="12.75" customHeight="1">
      <c r="A245" s="402" t="s">
        <v>348</v>
      </c>
      <c r="B245" s="402" t="s">
        <v>352</v>
      </c>
      <c r="C245" s="613"/>
      <c r="D245" s="613"/>
      <c r="E245" s="614" t="s">
        <v>5</v>
      </c>
      <c r="F245" s="615">
        <f>+F236+F238+F240</f>
        <v>118361075</v>
      </c>
      <c r="G245" s="615">
        <f t="shared" ref="G245:Q245" si="87">+G236+G238+G240</f>
        <v>39037000</v>
      </c>
      <c r="H245" s="615">
        <f t="shared" si="87"/>
        <v>0</v>
      </c>
      <c r="I245" s="615">
        <f t="shared" si="87"/>
        <v>157398075</v>
      </c>
      <c r="J245" s="615">
        <f t="shared" si="87"/>
        <v>118279446.98000002</v>
      </c>
      <c r="K245" s="615">
        <f t="shared" si="87"/>
        <v>31960295.68</v>
      </c>
      <c r="L245" s="615">
        <f t="shared" si="87"/>
        <v>0</v>
      </c>
      <c r="M245" s="615">
        <f t="shared" si="87"/>
        <v>150239742.66000003</v>
      </c>
      <c r="N245" s="615">
        <f t="shared" si="87"/>
        <v>81628.01999998535</v>
      </c>
      <c r="O245" s="615">
        <f t="shared" si="87"/>
        <v>7076704.3200000003</v>
      </c>
      <c r="P245" s="615">
        <f t="shared" si="87"/>
        <v>0</v>
      </c>
      <c r="Q245" s="615">
        <f t="shared" si="87"/>
        <v>7158332.3399999859</v>
      </c>
      <c r="R245" s="616">
        <f>Q245-'[3]chd 1-SAOB'!AZ179</f>
        <v>0</v>
      </c>
      <c r="S245" s="410">
        <f t="shared" si="76"/>
        <v>0.99931034742629721</v>
      </c>
      <c r="T245" s="410">
        <f t="shared" si="76"/>
        <v>0.81871802853702902</v>
      </c>
      <c r="U245" s="410" t="str">
        <f t="shared" si="76"/>
        <v/>
      </c>
      <c r="V245" s="410">
        <f t="shared" si="76"/>
        <v>0.95452083934317511</v>
      </c>
      <c r="W245" s="413"/>
      <c r="Z245" s="404" t="s">
        <v>735</v>
      </c>
    </row>
    <row r="246" spans="1:26" ht="12.75" customHeight="1">
      <c r="A246" s="402" t="s">
        <v>348</v>
      </c>
      <c r="B246" s="402" t="s">
        <v>352</v>
      </c>
      <c r="C246" s="418"/>
      <c r="D246" s="407"/>
      <c r="E246" s="412"/>
      <c r="F246" s="403"/>
      <c r="G246" s="403"/>
      <c r="H246" s="403"/>
      <c r="I246" s="403">
        <f t="shared" si="60"/>
        <v>0</v>
      </c>
      <c r="J246" s="403"/>
      <c r="K246" s="403"/>
      <c r="L246" s="403"/>
      <c r="M246" s="403">
        <f t="shared" si="61"/>
        <v>0</v>
      </c>
      <c r="N246" s="403">
        <f t="shared" si="62"/>
        <v>0</v>
      </c>
      <c r="O246" s="403">
        <f t="shared" si="62"/>
        <v>0</v>
      </c>
      <c r="P246" s="403">
        <f t="shared" si="62"/>
        <v>0</v>
      </c>
      <c r="Q246" s="403">
        <f t="shared" si="63"/>
        <v>0</v>
      </c>
      <c r="S246" s="410" t="str">
        <f t="shared" si="76"/>
        <v/>
      </c>
      <c r="T246" s="410" t="str">
        <f t="shared" si="76"/>
        <v/>
      </c>
      <c r="U246" s="410" t="str">
        <f t="shared" si="76"/>
        <v/>
      </c>
      <c r="V246" s="410" t="str">
        <f t="shared" si="76"/>
        <v/>
      </c>
      <c r="W246" s="413"/>
      <c r="Z246" s="404" t="s">
        <v>735</v>
      </c>
    </row>
    <row r="247" spans="1:26" s="429" customFormat="1" ht="12.75" customHeight="1">
      <c r="A247" s="402" t="s">
        <v>348</v>
      </c>
      <c r="B247" s="402" t="s">
        <v>352</v>
      </c>
      <c r="C247" s="718" t="s">
        <v>750</v>
      </c>
      <c r="D247" s="718"/>
      <c r="E247" s="718"/>
      <c r="F247" s="428">
        <f>+F217+F231+F245</f>
        <v>326193291</v>
      </c>
      <c r="G247" s="428">
        <f>+G217+G231+G245</f>
        <v>125175708.40000001</v>
      </c>
      <c r="H247" s="428">
        <f>+H217+H231+H245</f>
        <v>10095000</v>
      </c>
      <c r="I247" s="428">
        <f t="shared" si="60"/>
        <v>461463999.39999998</v>
      </c>
      <c r="J247" s="428">
        <f>+J217+J231+J245</f>
        <v>325732873.97000003</v>
      </c>
      <c r="K247" s="428">
        <f>+K217+K231+K245</f>
        <v>113615335.16</v>
      </c>
      <c r="L247" s="428">
        <f>+L217+L231+L245</f>
        <v>1414680</v>
      </c>
      <c r="M247" s="428">
        <f t="shared" si="61"/>
        <v>440762889.13</v>
      </c>
      <c r="N247" s="428">
        <f t="shared" si="62"/>
        <v>460417.02999997139</v>
      </c>
      <c r="O247" s="428">
        <f t="shared" si="62"/>
        <v>11560373.24000001</v>
      </c>
      <c r="P247" s="428">
        <f t="shared" si="62"/>
        <v>8680320</v>
      </c>
      <c r="Q247" s="428">
        <f t="shared" si="63"/>
        <v>20701110.269999981</v>
      </c>
      <c r="S247" s="410">
        <f t="shared" si="76"/>
        <v>0.99858851471595722</v>
      </c>
      <c r="T247" s="410">
        <f t="shared" si="76"/>
        <v>0.90764683189921525</v>
      </c>
      <c r="U247" s="410">
        <f t="shared" si="76"/>
        <v>0.14013670133729569</v>
      </c>
      <c r="V247" s="410">
        <f t="shared" si="76"/>
        <v>0.95514035700094535</v>
      </c>
      <c r="W247" s="413"/>
      <c r="Z247" s="404" t="s">
        <v>735</v>
      </c>
    </row>
    <row r="248" spans="1:26" ht="12.75" customHeight="1">
      <c r="A248" s="402" t="s">
        <v>348</v>
      </c>
      <c r="B248" s="402" t="s">
        <v>751</v>
      </c>
      <c r="C248" s="650"/>
      <c r="D248" s="425"/>
      <c r="E248" s="412"/>
      <c r="F248" s="403"/>
      <c r="G248" s="403"/>
      <c r="H248" s="403"/>
      <c r="I248" s="403">
        <f t="shared" si="60"/>
        <v>0</v>
      </c>
      <c r="J248" s="403"/>
      <c r="K248" s="403"/>
      <c r="L248" s="403"/>
      <c r="M248" s="403">
        <f t="shared" si="61"/>
        <v>0</v>
      </c>
      <c r="N248" s="403">
        <f t="shared" si="62"/>
        <v>0</v>
      </c>
      <c r="O248" s="403">
        <f t="shared" si="62"/>
        <v>0</v>
      </c>
      <c r="P248" s="403">
        <f t="shared" si="62"/>
        <v>0</v>
      </c>
      <c r="Q248" s="403">
        <f t="shared" si="63"/>
        <v>0</v>
      </c>
      <c r="S248" s="410" t="str">
        <f t="shared" si="76"/>
        <v/>
      </c>
      <c r="T248" s="410" t="str">
        <f t="shared" si="76"/>
        <v/>
      </c>
      <c r="U248" s="410" t="str">
        <f t="shared" si="76"/>
        <v/>
      </c>
      <c r="V248" s="410" t="str">
        <f t="shared" si="76"/>
        <v/>
      </c>
      <c r="W248" s="413"/>
      <c r="Z248" s="404" t="s">
        <v>735</v>
      </c>
    </row>
    <row r="249" spans="1:26" s="429" customFormat="1" ht="12.75" hidden="1" customHeight="1">
      <c r="A249" s="402" t="s">
        <v>752</v>
      </c>
      <c r="B249" s="402" t="s">
        <v>751</v>
      </c>
      <c r="C249" s="426" t="s">
        <v>753</v>
      </c>
      <c r="D249" s="431"/>
      <c r="E249" s="432"/>
      <c r="F249" s="428"/>
      <c r="G249" s="428"/>
      <c r="H249" s="428"/>
      <c r="I249" s="428">
        <f t="shared" ref="I249:I331" si="88">SUM(F249:H249)</f>
        <v>0</v>
      </c>
      <c r="J249" s="428"/>
      <c r="K249" s="428"/>
      <c r="L249" s="428"/>
      <c r="M249" s="428">
        <f t="shared" ref="M249:M331" si="89">SUM(J249:L249)</f>
        <v>0</v>
      </c>
      <c r="N249" s="428">
        <f t="shared" ref="N249:P331" si="90">+F249-J249</f>
        <v>0</v>
      </c>
      <c r="O249" s="428">
        <f t="shared" si="90"/>
        <v>0</v>
      </c>
      <c r="P249" s="428">
        <f t="shared" si="90"/>
        <v>0</v>
      </c>
      <c r="Q249" s="428">
        <f t="shared" ref="Q249:Q331" si="91">SUM(N249:P249)</f>
        <v>0</v>
      </c>
      <c r="S249" s="410" t="str">
        <f t="shared" si="76"/>
        <v/>
      </c>
      <c r="T249" s="410" t="str">
        <f t="shared" si="76"/>
        <v/>
      </c>
      <c r="U249" s="410" t="str">
        <f t="shared" si="76"/>
        <v/>
      </c>
      <c r="V249" s="433" t="str">
        <f t="shared" si="76"/>
        <v/>
      </c>
      <c r="W249" s="413"/>
      <c r="Y249" s="429" t="s">
        <v>735</v>
      </c>
    </row>
    <row r="250" spans="1:26" ht="12.75" customHeight="1">
      <c r="A250" s="405" t="s">
        <v>752</v>
      </c>
      <c r="B250" s="402" t="s">
        <v>751</v>
      </c>
      <c r="C250" s="407"/>
      <c r="D250" s="407" t="s">
        <v>319</v>
      </c>
      <c r="E250" s="412" t="s">
        <v>320</v>
      </c>
      <c r="F250" s="403">
        <f>+F188+F206+F220+F234</f>
        <v>331256663</v>
      </c>
      <c r="G250" s="403">
        <f>+G188+G206+G220+G234</f>
        <v>130697000</v>
      </c>
      <c r="H250" s="403">
        <f>+H188+H206+H220+H234</f>
        <v>0</v>
      </c>
      <c r="I250" s="403">
        <f t="shared" si="88"/>
        <v>461953663</v>
      </c>
      <c r="J250" s="403">
        <f>+J188+J206+J220+J234</f>
        <v>331255694.28999996</v>
      </c>
      <c r="K250" s="403">
        <f>+K188+K206+K220+K234</f>
        <v>126861171.19000001</v>
      </c>
      <c r="L250" s="403">
        <f>+L188+L206+L220+L234</f>
        <v>0</v>
      </c>
      <c r="M250" s="403">
        <f t="shared" si="89"/>
        <v>458116865.47999996</v>
      </c>
      <c r="N250" s="403">
        <f t="shared" si="90"/>
        <v>968.71000003814697</v>
      </c>
      <c r="O250" s="403">
        <f t="shared" si="90"/>
        <v>3835828.8099999875</v>
      </c>
      <c r="P250" s="403">
        <f t="shared" si="90"/>
        <v>0</v>
      </c>
      <c r="Q250" s="403">
        <f t="shared" si="91"/>
        <v>3836797.5200000256</v>
      </c>
      <c r="R250" s="409">
        <f>Q250-'[3]chd 1-SAOB'!J179</f>
        <v>-7.4505805969238281E-8</v>
      </c>
      <c r="S250" s="410">
        <f t="shared" si="76"/>
        <v>0.99999707565127516</v>
      </c>
      <c r="T250" s="410">
        <f t="shared" si="76"/>
        <v>0.97065098043566422</v>
      </c>
      <c r="U250" s="410" t="str">
        <f t="shared" si="76"/>
        <v/>
      </c>
      <c r="V250" s="410">
        <f t="shared" si="76"/>
        <v>0.99169441044133455</v>
      </c>
      <c r="W250" s="413"/>
      <c r="Y250" s="411" t="s">
        <v>735</v>
      </c>
      <c r="Z250" s="411" t="s">
        <v>736</v>
      </c>
    </row>
    <row r="251" spans="1:26" ht="12.75" customHeight="1">
      <c r="A251" s="405" t="s">
        <v>752</v>
      </c>
      <c r="B251" s="402" t="s">
        <v>751</v>
      </c>
      <c r="C251" s="407"/>
      <c r="D251" s="407" t="s">
        <v>319</v>
      </c>
      <c r="E251" s="412" t="s">
        <v>204</v>
      </c>
      <c r="F251" s="403">
        <f>+F192+F207+F221+F235</f>
        <v>0</v>
      </c>
      <c r="G251" s="403">
        <f>+G192+G207+G221+G235</f>
        <v>124632748.40000001</v>
      </c>
      <c r="H251" s="403">
        <f>+H192+H207+H221+H235</f>
        <v>72595000</v>
      </c>
      <c r="I251" s="403">
        <f>SUM(F251:H251)</f>
        <v>197227748.40000001</v>
      </c>
      <c r="J251" s="403">
        <f>+J192+J207+J221+J235</f>
        <v>0</v>
      </c>
      <c r="K251" s="403">
        <f>+K192+K207+K221+K235</f>
        <v>96687517.150000006</v>
      </c>
      <c r="L251" s="403">
        <f>+L192+L207+L221+L235</f>
        <v>52950000</v>
      </c>
      <c r="M251" s="403">
        <f>SUM(J251:L251)</f>
        <v>149637517.15000001</v>
      </c>
      <c r="N251" s="403">
        <f>+F251-J251</f>
        <v>0</v>
      </c>
      <c r="O251" s="403">
        <f>+G251-K251</f>
        <v>27945231.25</v>
      </c>
      <c r="P251" s="403">
        <f>+H251-L251</f>
        <v>19645000</v>
      </c>
      <c r="Q251" s="403">
        <f>SUM(N251:P251)</f>
        <v>47590231.25</v>
      </c>
      <c r="R251" s="409">
        <f>Q251-'[3]chd 1-SAOB'!O179</f>
        <v>0</v>
      </c>
      <c r="S251" s="410" t="str">
        <f t="shared" si="76"/>
        <v/>
      </c>
      <c r="T251" s="410">
        <f t="shared" si="76"/>
        <v>0.77577938696889082</v>
      </c>
      <c r="U251" s="410">
        <f t="shared" si="76"/>
        <v>0.72938907638267103</v>
      </c>
      <c r="V251" s="410">
        <f>IF(I251=0,"",M251/I251)</f>
        <v>0.75870418013655117</v>
      </c>
      <c r="W251" s="413"/>
      <c r="Y251" s="411" t="s">
        <v>735</v>
      </c>
      <c r="Z251" s="411" t="s">
        <v>736</v>
      </c>
    </row>
    <row r="252" spans="1:26" s="404" customFormat="1" ht="12.75" hidden="1" customHeight="1">
      <c r="A252" s="405"/>
      <c r="B252" s="406"/>
      <c r="C252" s="414"/>
      <c r="D252" s="414" t="s">
        <v>319</v>
      </c>
      <c r="E252" s="415" t="s">
        <v>737</v>
      </c>
      <c r="F252" s="416">
        <f>+F250+F251</f>
        <v>331256663</v>
      </c>
      <c r="G252" s="416">
        <f t="shared" ref="G252:Q252" si="92">+G250+G251</f>
        <v>255329748.40000001</v>
      </c>
      <c r="H252" s="416">
        <f t="shared" si="92"/>
        <v>72595000</v>
      </c>
      <c r="I252" s="416">
        <f t="shared" si="92"/>
        <v>659181411.39999998</v>
      </c>
      <c r="J252" s="416">
        <f t="shared" si="92"/>
        <v>331255694.28999996</v>
      </c>
      <c r="K252" s="416">
        <f t="shared" si="92"/>
        <v>223548688.34000003</v>
      </c>
      <c r="L252" s="416">
        <f t="shared" si="92"/>
        <v>52950000</v>
      </c>
      <c r="M252" s="416">
        <f t="shared" si="92"/>
        <v>607754382.63</v>
      </c>
      <c r="N252" s="416">
        <f t="shared" si="92"/>
        <v>968.71000003814697</v>
      </c>
      <c r="O252" s="416">
        <f t="shared" si="92"/>
        <v>31781060.059999987</v>
      </c>
      <c r="P252" s="416">
        <f t="shared" si="92"/>
        <v>19645000</v>
      </c>
      <c r="Q252" s="416">
        <f t="shared" si="92"/>
        <v>51427028.770000026</v>
      </c>
      <c r="R252" s="417"/>
      <c r="S252" s="410">
        <f t="shared" si="76"/>
        <v>0.99999707565127516</v>
      </c>
      <c r="T252" s="410">
        <f t="shared" si="76"/>
        <v>0.87552934877681499</v>
      </c>
      <c r="U252" s="410">
        <f t="shared" si="76"/>
        <v>0.72938907638267103</v>
      </c>
      <c r="V252" s="422"/>
      <c r="W252" s="413"/>
      <c r="Y252" s="404" t="s">
        <v>735</v>
      </c>
    </row>
    <row r="253" spans="1:26" ht="12.75" hidden="1" customHeight="1">
      <c r="A253" s="405"/>
      <c r="B253" s="406"/>
      <c r="C253" s="418"/>
      <c r="D253" s="418"/>
      <c r="E253" s="419"/>
      <c r="F253" s="420"/>
      <c r="G253" s="420"/>
      <c r="H253" s="420"/>
      <c r="I253" s="420"/>
      <c r="J253" s="420"/>
      <c r="K253" s="420"/>
      <c r="L253" s="420"/>
      <c r="M253" s="420"/>
      <c r="N253" s="420"/>
      <c r="O253" s="420"/>
      <c r="P253" s="420"/>
      <c r="Q253" s="420"/>
      <c r="R253" s="409"/>
      <c r="S253" s="410" t="str">
        <f t="shared" si="76"/>
        <v/>
      </c>
      <c r="T253" s="410" t="str">
        <f t="shared" si="76"/>
        <v/>
      </c>
      <c r="U253" s="410" t="str">
        <f t="shared" si="76"/>
        <v/>
      </c>
      <c r="V253" s="410"/>
      <c r="W253" s="413"/>
      <c r="Y253" s="411" t="s">
        <v>735</v>
      </c>
    </row>
    <row r="254" spans="1:26" s="404" customFormat="1" ht="12.75" hidden="1" customHeight="1">
      <c r="A254" s="405" t="s">
        <v>752</v>
      </c>
      <c r="B254" s="402" t="s">
        <v>751</v>
      </c>
      <c r="C254" s="414"/>
      <c r="D254" s="414" t="s">
        <v>319</v>
      </c>
      <c r="E254" s="415" t="s">
        <v>324</v>
      </c>
      <c r="F254" s="416">
        <f>+F255</f>
        <v>33934566</v>
      </c>
      <c r="G254" s="416">
        <f t="shared" ref="G254:Q254" si="93">+G255</f>
        <v>0</v>
      </c>
      <c r="H254" s="416">
        <f t="shared" si="93"/>
        <v>0</v>
      </c>
      <c r="I254" s="416">
        <f t="shared" si="93"/>
        <v>33934566</v>
      </c>
      <c r="J254" s="416">
        <f t="shared" si="93"/>
        <v>32617268.690000001</v>
      </c>
      <c r="K254" s="416">
        <f t="shared" si="93"/>
        <v>0</v>
      </c>
      <c r="L254" s="416">
        <f t="shared" si="93"/>
        <v>0</v>
      </c>
      <c r="M254" s="416">
        <f t="shared" si="93"/>
        <v>32617268.690000001</v>
      </c>
      <c r="N254" s="416">
        <f t="shared" si="93"/>
        <v>1317297.3099999987</v>
      </c>
      <c r="O254" s="416">
        <f t="shared" si="93"/>
        <v>0</v>
      </c>
      <c r="P254" s="416">
        <f t="shared" si="93"/>
        <v>0</v>
      </c>
      <c r="Q254" s="416">
        <f t="shared" si="93"/>
        <v>1317297.3099999987</v>
      </c>
      <c r="R254" s="417"/>
      <c r="S254" s="410">
        <f t="shared" si="76"/>
        <v>0.96118125365151275</v>
      </c>
      <c r="T254" s="410" t="str">
        <f t="shared" si="76"/>
        <v/>
      </c>
      <c r="U254" s="410" t="str">
        <f t="shared" si="76"/>
        <v/>
      </c>
      <c r="V254" s="422">
        <f t="shared" si="76"/>
        <v>0.96118125365151275</v>
      </c>
      <c r="W254" s="413"/>
      <c r="Y254" s="404" t="s">
        <v>735</v>
      </c>
    </row>
    <row r="255" spans="1:26" ht="12.75" hidden="1" customHeight="1">
      <c r="A255" s="405" t="s">
        <v>752</v>
      </c>
      <c r="B255" s="402" t="s">
        <v>751</v>
      </c>
      <c r="C255" s="418"/>
      <c r="D255" s="418"/>
      <c r="E255" s="408" t="s">
        <v>528</v>
      </c>
      <c r="F255" s="403">
        <f>+F196+F211+F225+F239</f>
        <v>33934566</v>
      </c>
      <c r="G255" s="403">
        <f>+G196+G211+G225+G239</f>
        <v>0</v>
      </c>
      <c r="H255" s="403">
        <f>+H196+H211+H225+H239</f>
        <v>0</v>
      </c>
      <c r="I255" s="403">
        <f t="shared" si="88"/>
        <v>33934566</v>
      </c>
      <c r="J255" s="403">
        <f>+J196+J211+J225+J239</f>
        <v>32617268.690000001</v>
      </c>
      <c r="K255" s="403">
        <f>+K196+K211+K225+K239</f>
        <v>0</v>
      </c>
      <c r="L255" s="403">
        <f>+L196+L211+L225+L239</f>
        <v>0</v>
      </c>
      <c r="M255" s="403">
        <f t="shared" si="89"/>
        <v>32617268.690000001</v>
      </c>
      <c r="N255" s="403">
        <f t="shared" si="90"/>
        <v>1317297.3099999987</v>
      </c>
      <c r="O255" s="403">
        <f t="shared" si="90"/>
        <v>0</v>
      </c>
      <c r="P255" s="403">
        <f t="shared" si="90"/>
        <v>0</v>
      </c>
      <c r="Q255" s="403">
        <f t="shared" si="91"/>
        <v>1317297.3099999987</v>
      </c>
      <c r="R255" s="409"/>
      <c r="S255" s="410">
        <f t="shared" si="76"/>
        <v>0.96118125365151275</v>
      </c>
      <c r="T255" s="410" t="str">
        <f t="shared" si="76"/>
        <v/>
      </c>
      <c r="U255" s="410" t="str">
        <f t="shared" si="76"/>
        <v/>
      </c>
      <c r="V255" s="410">
        <f t="shared" si="76"/>
        <v>0.96118125365151275</v>
      </c>
      <c r="W255" s="413"/>
      <c r="Y255" s="411" t="s">
        <v>735</v>
      </c>
    </row>
    <row r="256" spans="1:26" s="404" customFormat="1" ht="12.75" hidden="1" customHeight="1">
      <c r="A256" s="405" t="s">
        <v>752</v>
      </c>
      <c r="B256" s="402" t="s">
        <v>751</v>
      </c>
      <c r="C256" s="414"/>
      <c r="D256" s="414" t="s">
        <v>319</v>
      </c>
      <c r="E256" s="415" t="s">
        <v>325</v>
      </c>
      <c r="F256" s="416">
        <f>SUM(F257:F260)</f>
        <v>74540093</v>
      </c>
      <c r="G256" s="416">
        <f t="shared" ref="G256:Q256" si="94">SUM(G257:G260)</f>
        <v>12800000</v>
      </c>
      <c r="H256" s="416">
        <f t="shared" si="94"/>
        <v>1500000</v>
      </c>
      <c r="I256" s="416">
        <f t="shared" si="94"/>
        <v>88840093</v>
      </c>
      <c r="J256" s="416">
        <f t="shared" si="94"/>
        <v>74539740.400000006</v>
      </c>
      <c r="K256" s="416">
        <f t="shared" si="94"/>
        <v>7365212.8700000001</v>
      </c>
      <c r="L256" s="416">
        <f t="shared" si="94"/>
        <v>1414680</v>
      </c>
      <c r="M256" s="416">
        <f t="shared" si="94"/>
        <v>83319633.270000011</v>
      </c>
      <c r="N256" s="416">
        <f t="shared" si="94"/>
        <v>352.60000000149012</v>
      </c>
      <c r="O256" s="416">
        <f t="shared" si="94"/>
        <v>5434787.1299999999</v>
      </c>
      <c r="P256" s="416">
        <f t="shared" si="94"/>
        <v>85320</v>
      </c>
      <c r="Q256" s="416">
        <f t="shared" si="94"/>
        <v>5520459.7300000014</v>
      </c>
      <c r="R256" s="417"/>
      <c r="S256" s="410">
        <f t="shared" si="76"/>
        <v>0.99999526965977903</v>
      </c>
      <c r="T256" s="410">
        <f t="shared" si="76"/>
        <v>0.57540725546875005</v>
      </c>
      <c r="U256" s="410">
        <f t="shared" si="76"/>
        <v>0.94311999999999996</v>
      </c>
      <c r="V256" s="422">
        <f t="shared" si="76"/>
        <v>0.9378607164447702</v>
      </c>
      <c r="W256" s="413"/>
      <c r="Y256" s="404" t="s">
        <v>735</v>
      </c>
    </row>
    <row r="257" spans="1:26" ht="12.75" hidden="1" customHeight="1">
      <c r="A257" s="405" t="s">
        <v>752</v>
      </c>
      <c r="B257" s="402" t="s">
        <v>751</v>
      </c>
      <c r="C257" s="418"/>
      <c r="D257" s="418"/>
      <c r="E257" s="421" t="s">
        <v>531</v>
      </c>
      <c r="F257" s="403">
        <f t="shared" ref="F257:H260" si="95">+F198+F213+F227+F241</f>
        <v>62834187</v>
      </c>
      <c r="G257" s="403">
        <f t="shared" si="95"/>
        <v>0</v>
      </c>
      <c r="H257" s="403">
        <f t="shared" si="95"/>
        <v>0</v>
      </c>
      <c r="I257" s="403">
        <f t="shared" si="88"/>
        <v>62834187</v>
      </c>
      <c r="J257" s="403">
        <f t="shared" ref="J257:L260" si="96">+J198+J213+J227+J241</f>
        <v>62833846.299999997</v>
      </c>
      <c r="K257" s="403">
        <f t="shared" si="96"/>
        <v>0</v>
      </c>
      <c r="L257" s="403">
        <f t="shared" si="96"/>
        <v>0</v>
      </c>
      <c r="M257" s="403">
        <f t="shared" si="89"/>
        <v>62833846.299999997</v>
      </c>
      <c r="N257" s="403">
        <f t="shared" si="90"/>
        <v>340.70000000298023</v>
      </c>
      <c r="O257" s="403">
        <f t="shared" si="90"/>
        <v>0</v>
      </c>
      <c r="P257" s="403">
        <f t="shared" si="90"/>
        <v>0</v>
      </c>
      <c r="Q257" s="403">
        <f t="shared" si="91"/>
        <v>340.70000000298023</v>
      </c>
      <c r="R257" s="409">
        <f>Q257-'[3]chd 1-SAOB'!Y179</f>
        <v>0</v>
      </c>
      <c r="S257" s="410">
        <f t="shared" si="76"/>
        <v>0.99999457779250012</v>
      </c>
      <c r="T257" s="410" t="str">
        <f t="shared" si="76"/>
        <v/>
      </c>
      <c r="U257" s="410" t="str">
        <f t="shared" si="76"/>
        <v/>
      </c>
      <c r="V257" s="410">
        <f t="shared" si="76"/>
        <v>0.99999457779250012</v>
      </c>
      <c r="W257" s="413"/>
      <c r="Y257" s="411" t="s">
        <v>735</v>
      </c>
    </row>
    <row r="258" spans="1:26" ht="12.75" hidden="1" customHeight="1">
      <c r="A258" s="405" t="s">
        <v>752</v>
      </c>
      <c r="B258" s="402" t="s">
        <v>751</v>
      </c>
      <c r="C258" s="418"/>
      <c r="D258" s="418"/>
      <c r="E258" s="408" t="s">
        <v>532</v>
      </c>
      <c r="F258" s="403">
        <f t="shared" si="95"/>
        <v>11705906</v>
      </c>
      <c r="G258" s="403">
        <f t="shared" si="95"/>
        <v>0</v>
      </c>
      <c r="H258" s="403">
        <f t="shared" si="95"/>
        <v>0</v>
      </c>
      <c r="I258" s="403">
        <f t="shared" si="88"/>
        <v>11705906</v>
      </c>
      <c r="J258" s="403">
        <f t="shared" si="96"/>
        <v>11705894.100000001</v>
      </c>
      <c r="K258" s="403">
        <f t="shared" si="96"/>
        <v>0</v>
      </c>
      <c r="L258" s="403">
        <f t="shared" si="96"/>
        <v>0</v>
      </c>
      <c r="M258" s="403">
        <f t="shared" si="89"/>
        <v>11705894.100000001</v>
      </c>
      <c r="N258" s="403">
        <f t="shared" si="90"/>
        <v>11.899999998509884</v>
      </c>
      <c r="O258" s="403">
        <f t="shared" si="90"/>
        <v>0</v>
      </c>
      <c r="P258" s="403">
        <f t="shared" si="90"/>
        <v>0</v>
      </c>
      <c r="Q258" s="403">
        <f t="shared" si="91"/>
        <v>11.899999998509884</v>
      </c>
      <c r="R258" s="409">
        <f>Q258-'[3]chd 1-SAOB'!AD179</f>
        <v>0</v>
      </c>
      <c r="S258" s="410">
        <f t="shared" si="76"/>
        <v>0.99999898341913918</v>
      </c>
      <c r="T258" s="410" t="str">
        <f t="shared" si="76"/>
        <v/>
      </c>
      <c r="U258" s="410" t="str">
        <f t="shared" si="76"/>
        <v/>
      </c>
      <c r="V258" s="410">
        <f t="shared" si="76"/>
        <v>0.99999898341913918</v>
      </c>
      <c r="W258" s="413"/>
      <c r="Y258" s="411" t="s">
        <v>735</v>
      </c>
    </row>
    <row r="259" spans="1:26" ht="12.75" hidden="1" customHeight="1">
      <c r="A259" s="405" t="s">
        <v>752</v>
      </c>
      <c r="B259" s="402" t="s">
        <v>751</v>
      </c>
      <c r="C259" s="418"/>
      <c r="D259" s="418"/>
      <c r="E259" s="421" t="s">
        <v>533</v>
      </c>
      <c r="F259" s="403">
        <f t="shared" si="95"/>
        <v>0</v>
      </c>
      <c r="G259" s="403">
        <f t="shared" si="95"/>
        <v>12800000</v>
      </c>
      <c r="H259" s="403">
        <f t="shared" si="95"/>
        <v>1500000</v>
      </c>
      <c r="I259" s="403">
        <f t="shared" si="88"/>
        <v>14300000</v>
      </c>
      <c r="J259" s="403">
        <f t="shared" si="96"/>
        <v>0</v>
      </c>
      <c r="K259" s="403">
        <f t="shared" si="96"/>
        <v>7365212.8700000001</v>
      </c>
      <c r="L259" s="403">
        <f t="shared" si="96"/>
        <v>1414680</v>
      </c>
      <c r="M259" s="403">
        <f t="shared" si="89"/>
        <v>8779892.870000001</v>
      </c>
      <c r="N259" s="403">
        <f t="shared" si="90"/>
        <v>0</v>
      </c>
      <c r="O259" s="403">
        <f t="shared" si="90"/>
        <v>5434787.1299999999</v>
      </c>
      <c r="P259" s="403">
        <f t="shared" si="90"/>
        <v>85320</v>
      </c>
      <c r="Q259" s="403">
        <f t="shared" si="91"/>
        <v>5520107.1299999999</v>
      </c>
      <c r="R259" s="409">
        <f>Q259-'[3]chd 1-SAOB'!AI179</f>
        <v>0</v>
      </c>
      <c r="S259" s="410" t="str">
        <f t="shared" si="76"/>
        <v/>
      </c>
      <c r="T259" s="410">
        <f t="shared" si="76"/>
        <v>0.57540725546875005</v>
      </c>
      <c r="U259" s="410">
        <f t="shared" si="76"/>
        <v>0.94311999999999996</v>
      </c>
      <c r="V259" s="410">
        <f t="shared" si="76"/>
        <v>0.6139785223776224</v>
      </c>
      <c r="W259" s="413"/>
      <c r="Y259" s="411" t="s">
        <v>735</v>
      </c>
    </row>
    <row r="260" spans="1:26" ht="12.75" hidden="1" customHeight="1">
      <c r="A260" s="405" t="s">
        <v>752</v>
      </c>
      <c r="B260" s="402" t="s">
        <v>751</v>
      </c>
      <c r="C260" s="418"/>
      <c r="D260" s="418"/>
      <c r="E260" s="421" t="s">
        <v>738</v>
      </c>
      <c r="F260" s="403">
        <f t="shared" si="95"/>
        <v>0</v>
      </c>
      <c r="G260" s="403">
        <f t="shared" si="95"/>
        <v>0</v>
      </c>
      <c r="H260" s="403">
        <f t="shared" si="95"/>
        <v>0</v>
      </c>
      <c r="I260" s="403">
        <f t="shared" si="88"/>
        <v>0</v>
      </c>
      <c r="J260" s="403">
        <f t="shared" si="96"/>
        <v>0</v>
      </c>
      <c r="K260" s="403">
        <f t="shared" si="96"/>
        <v>0</v>
      </c>
      <c r="L260" s="403">
        <f t="shared" si="96"/>
        <v>0</v>
      </c>
      <c r="M260" s="403">
        <f t="shared" si="89"/>
        <v>0</v>
      </c>
      <c r="N260" s="403">
        <f t="shared" si="90"/>
        <v>0</v>
      </c>
      <c r="O260" s="403">
        <f t="shared" si="90"/>
        <v>0</v>
      </c>
      <c r="P260" s="403">
        <f t="shared" si="90"/>
        <v>0</v>
      </c>
      <c r="Q260" s="403">
        <f t="shared" si="91"/>
        <v>0</v>
      </c>
      <c r="R260" s="409">
        <f>Q260-'[3]chd 1-SAOB'!AN179</f>
        <v>0</v>
      </c>
      <c r="S260" s="410" t="str">
        <f t="shared" si="76"/>
        <v/>
      </c>
      <c r="T260" s="410" t="str">
        <f t="shared" si="76"/>
        <v/>
      </c>
      <c r="U260" s="410" t="str">
        <f t="shared" si="76"/>
        <v/>
      </c>
      <c r="V260" s="410" t="str">
        <f t="shared" si="76"/>
        <v/>
      </c>
      <c r="W260" s="413"/>
      <c r="Y260" s="411" t="s">
        <v>735</v>
      </c>
    </row>
    <row r="261" spans="1:26" s="526" customFormat="1" ht="12.75" customHeight="1">
      <c r="A261" s="405" t="s">
        <v>752</v>
      </c>
      <c r="B261" s="402" t="s">
        <v>751</v>
      </c>
      <c r="C261" s="717" t="s">
        <v>754</v>
      </c>
      <c r="D261" s="717"/>
      <c r="E261" s="717"/>
      <c r="F261" s="524">
        <f>+F256+F254+F252</f>
        <v>439731322</v>
      </c>
      <c r="G261" s="524">
        <f t="shared" ref="G261:Q261" si="97">+G256+G254+G252</f>
        <v>268129748.40000001</v>
      </c>
      <c r="H261" s="524">
        <f t="shared" si="97"/>
        <v>74095000</v>
      </c>
      <c r="I261" s="524">
        <f t="shared" si="97"/>
        <v>781956070.39999998</v>
      </c>
      <c r="J261" s="524">
        <f t="shared" si="97"/>
        <v>438412703.38</v>
      </c>
      <c r="K261" s="524">
        <f t="shared" si="97"/>
        <v>230913901.21000004</v>
      </c>
      <c r="L261" s="524">
        <f t="shared" si="97"/>
        <v>54364680</v>
      </c>
      <c r="M261" s="524">
        <f t="shared" si="97"/>
        <v>723691284.59000003</v>
      </c>
      <c r="N261" s="524">
        <f t="shared" si="97"/>
        <v>1318618.6200000383</v>
      </c>
      <c r="O261" s="524">
        <f t="shared" si="97"/>
        <v>37215847.18999999</v>
      </c>
      <c r="P261" s="524">
        <f t="shared" si="97"/>
        <v>19730320</v>
      </c>
      <c r="Q261" s="524">
        <f t="shared" si="97"/>
        <v>58264785.810000025</v>
      </c>
      <c r="R261" s="525">
        <f>+Q261-'[3]chd 1-SAOB'!BA179</f>
        <v>0</v>
      </c>
      <c r="S261" s="410">
        <f t="shared" si="76"/>
        <v>0.99700130840349821</v>
      </c>
      <c r="T261" s="410">
        <f t="shared" si="76"/>
        <v>0.8612020955821702</v>
      </c>
      <c r="U261" s="410">
        <f t="shared" si="76"/>
        <v>0.733715905256765</v>
      </c>
      <c r="V261" s="410">
        <f t="shared" si="76"/>
        <v>0.92548841550626326</v>
      </c>
      <c r="W261" s="413"/>
      <c r="Z261" s="404" t="s">
        <v>735</v>
      </c>
    </row>
    <row r="262" spans="1:26" ht="12.75" customHeight="1">
      <c r="A262" s="405" t="s">
        <v>752</v>
      </c>
      <c r="B262" s="402" t="s">
        <v>751</v>
      </c>
      <c r="C262" s="430"/>
      <c r="D262" s="407"/>
      <c r="E262" s="412"/>
      <c r="F262" s="408"/>
      <c r="G262" s="408"/>
      <c r="H262" s="408"/>
      <c r="I262" s="403">
        <f t="shared" si="88"/>
        <v>0</v>
      </c>
      <c r="J262" s="408"/>
      <c r="K262" s="408"/>
      <c r="L262" s="408"/>
      <c r="M262" s="403">
        <f t="shared" si="89"/>
        <v>0</v>
      </c>
      <c r="N262" s="403">
        <f t="shared" si="90"/>
        <v>0</v>
      </c>
      <c r="O262" s="403">
        <f t="shared" si="90"/>
        <v>0</v>
      </c>
      <c r="P262" s="403">
        <f t="shared" si="90"/>
        <v>0</v>
      </c>
      <c r="Q262" s="403">
        <f t="shared" si="91"/>
        <v>0</v>
      </c>
      <c r="S262" s="410" t="str">
        <f t="shared" si="76"/>
        <v/>
      </c>
      <c r="T262" s="410" t="str">
        <f t="shared" si="76"/>
        <v/>
      </c>
      <c r="U262" s="410" t="str">
        <f t="shared" si="76"/>
        <v/>
      </c>
      <c r="V262" s="410" t="str">
        <f t="shared" si="76"/>
        <v/>
      </c>
      <c r="W262" s="413"/>
      <c r="Z262" s="404" t="s">
        <v>735</v>
      </c>
    </row>
    <row r="263" spans="1:26" s="606" customFormat="1" ht="12.75" customHeight="1">
      <c r="A263" s="402" t="s">
        <v>353</v>
      </c>
      <c r="B263" s="402" t="s">
        <v>354</v>
      </c>
      <c r="C263" s="623" t="s">
        <v>355</v>
      </c>
      <c r="D263" s="624"/>
      <c r="E263" s="625"/>
      <c r="F263" s="619"/>
      <c r="G263" s="619"/>
      <c r="H263" s="619"/>
      <c r="I263" s="620">
        <f t="shared" si="88"/>
        <v>0</v>
      </c>
      <c r="J263" s="619"/>
      <c r="K263" s="619"/>
      <c r="L263" s="619"/>
      <c r="M263" s="620">
        <f t="shared" si="89"/>
        <v>0</v>
      </c>
      <c r="N263" s="620">
        <f t="shared" si="90"/>
        <v>0</v>
      </c>
      <c r="O263" s="620">
        <f t="shared" si="90"/>
        <v>0</v>
      </c>
      <c r="P263" s="620">
        <f t="shared" si="90"/>
        <v>0</v>
      </c>
      <c r="Q263" s="620">
        <f t="shared" si="91"/>
        <v>0</v>
      </c>
      <c r="S263" s="410" t="str">
        <f t="shared" si="76"/>
        <v/>
      </c>
      <c r="T263" s="410" t="str">
        <f t="shared" si="76"/>
        <v/>
      </c>
      <c r="U263" s="410" t="str">
        <f t="shared" si="76"/>
        <v/>
      </c>
      <c r="V263" s="410" t="str">
        <f t="shared" si="76"/>
        <v/>
      </c>
      <c r="W263" s="413"/>
      <c r="Z263" s="404" t="s">
        <v>735</v>
      </c>
    </row>
    <row r="264" spans="1:26" ht="12.75" customHeight="1">
      <c r="A264" s="402" t="s">
        <v>353</v>
      </c>
      <c r="B264" s="402" t="s">
        <v>354</v>
      </c>
      <c r="C264" s="407"/>
      <c r="D264" s="407" t="s">
        <v>319</v>
      </c>
      <c r="E264" s="408" t="s">
        <v>320</v>
      </c>
      <c r="F264" s="403">
        <f>SUM(F265:F267)</f>
        <v>69783663</v>
      </c>
      <c r="G264" s="403">
        <f t="shared" ref="G264:Q264" si="98">SUM(G265:G267)</f>
        <v>36599000</v>
      </c>
      <c r="H264" s="403">
        <f t="shared" si="98"/>
        <v>0</v>
      </c>
      <c r="I264" s="403">
        <f t="shared" si="98"/>
        <v>106382663</v>
      </c>
      <c r="J264" s="403">
        <f t="shared" si="98"/>
        <v>69783663</v>
      </c>
      <c r="K264" s="403">
        <f t="shared" si="98"/>
        <v>35720202.739999995</v>
      </c>
      <c r="L264" s="403">
        <f t="shared" si="98"/>
        <v>0</v>
      </c>
      <c r="M264" s="403">
        <f t="shared" si="98"/>
        <v>105503865.73999999</v>
      </c>
      <c r="N264" s="403">
        <f t="shared" si="98"/>
        <v>0</v>
      </c>
      <c r="O264" s="403">
        <f t="shared" si="98"/>
        <v>878797.26000000257</v>
      </c>
      <c r="P264" s="403">
        <f t="shared" si="98"/>
        <v>0</v>
      </c>
      <c r="Q264" s="403">
        <f t="shared" si="98"/>
        <v>878797.26000000257</v>
      </c>
      <c r="R264" s="409">
        <f>Q264-'[3]chd2-SAOB'!F179</f>
        <v>-2.7939677238464355E-9</v>
      </c>
      <c r="S264" s="410">
        <f t="shared" si="76"/>
        <v>1</v>
      </c>
      <c r="T264" s="410">
        <f t="shared" si="76"/>
        <v>0.9759884898494493</v>
      </c>
      <c r="U264" s="410" t="str">
        <f t="shared" si="76"/>
        <v/>
      </c>
      <c r="V264" s="410">
        <f t="shared" si="76"/>
        <v>0.99173928123983879</v>
      </c>
      <c r="W264" s="413"/>
      <c r="Z264" s="411" t="s">
        <v>736</v>
      </c>
    </row>
    <row r="265" spans="1:26" ht="12.75" hidden="1" customHeight="1">
      <c r="A265" s="402" t="s">
        <v>353</v>
      </c>
      <c r="B265" s="402" t="s">
        <v>354</v>
      </c>
      <c r="C265" s="407"/>
      <c r="D265" s="407" t="s">
        <v>319</v>
      </c>
      <c r="E265" s="412" t="s">
        <v>321</v>
      </c>
      <c r="F265" s="403">
        <f>+'[3]chd2-SAOB'!C14</f>
        <v>29246663</v>
      </c>
      <c r="G265" s="403">
        <f>+'[3]chd2-SAOB'!C50</f>
        <v>7699000</v>
      </c>
      <c r="H265" s="403">
        <f>+'[3]chd2-SAOB'!C142</f>
        <v>0</v>
      </c>
      <c r="I265" s="403">
        <f t="shared" si="88"/>
        <v>36945663</v>
      </c>
      <c r="J265" s="403">
        <f>+'[3]chd2-SAOB'!C15</f>
        <v>29246663</v>
      </c>
      <c r="K265" s="403">
        <f>+'[3]chd2-SAOB'!C51</f>
        <v>7297077.1100000003</v>
      </c>
      <c r="L265" s="403">
        <f>+'[3]chd2-SAOB'!C143</f>
        <v>0</v>
      </c>
      <c r="M265" s="403">
        <f t="shared" si="89"/>
        <v>36543740.109999999</v>
      </c>
      <c r="N265" s="403">
        <f t="shared" si="90"/>
        <v>0</v>
      </c>
      <c r="O265" s="403">
        <f t="shared" si="90"/>
        <v>401922.88999999966</v>
      </c>
      <c r="P265" s="403">
        <f t="shared" si="90"/>
        <v>0</v>
      </c>
      <c r="Q265" s="403">
        <f t="shared" si="91"/>
        <v>401922.88999999966</v>
      </c>
      <c r="R265" s="409">
        <f>Q265-'[3]chd2-SAOB'!C179</f>
        <v>-9.3132257461547852E-10</v>
      </c>
      <c r="S265" s="410">
        <f t="shared" si="76"/>
        <v>1</v>
      </c>
      <c r="T265" s="410">
        <f t="shared" si="76"/>
        <v>0.94779544226522927</v>
      </c>
      <c r="U265" s="410" t="str">
        <f t="shared" si="76"/>
        <v/>
      </c>
      <c r="V265" s="410">
        <f t="shared" si="76"/>
        <v>0.98912124299948279</v>
      </c>
      <c r="W265" s="413"/>
    </row>
    <row r="266" spans="1:26" ht="12.75" hidden="1" customHeight="1">
      <c r="A266" s="402" t="s">
        <v>353</v>
      </c>
      <c r="B266" s="402" t="s">
        <v>354</v>
      </c>
      <c r="C266" s="407"/>
      <c r="D266" s="407" t="s">
        <v>319</v>
      </c>
      <c r="E266" s="412" t="s">
        <v>322</v>
      </c>
      <c r="F266" s="403">
        <f>+'[3]chd2-SAOB'!D14</f>
        <v>1213000</v>
      </c>
      <c r="G266" s="403">
        <f>+'[3]chd2-SAOB'!D50</f>
        <v>4100000</v>
      </c>
      <c r="H266" s="403">
        <f>+'[3]chd2-SAOB'!D142</f>
        <v>0</v>
      </c>
      <c r="I266" s="403">
        <f t="shared" si="88"/>
        <v>5313000</v>
      </c>
      <c r="J266" s="403">
        <f>+'[3]chd2-SAOB'!D15</f>
        <v>1212999.9999999998</v>
      </c>
      <c r="K266" s="403">
        <f>+'[3]chd2-SAOB'!D51</f>
        <v>3896120.4000000004</v>
      </c>
      <c r="L266" s="403">
        <f>+'[3]chd2-SAOB'!D143</f>
        <v>0</v>
      </c>
      <c r="M266" s="403">
        <f t="shared" si="89"/>
        <v>5109120.4000000004</v>
      </c>
      <c r="N266" s="403">
        <f t="shared" si="90"/>
        <v>0</v>
      </c>
      <c r="O266" s="403">
        <f t="shared" si="90"/>
        <v>203879.59999999963</v>
      </c>
      <c r="P266" s="403">
        <f t="shared" si="90"/>
        <v>0</v>
      </c>
      <c r="Q266" s="403">
        <f t="shared" si="91"/>
        <v>203879.59999999963</v>
      </c>
      <c r="R266" s="409">
        <f>Q266-'[3]chd2-SAOB'!D179</f>
        <v>0</v>
      </c>
      <c r="S266" s="410">
        <f t="shared" si="76"/>
        <v>0.99999999999999978</v>
      </c>
      <c r="T266" s="410">
        <f t="shared" si="76"/>
        <v>0.95027326829268299</v>
      </c>
      <c r="U266" s="410" t="str">
        <f t="shared" si="76"/>
        <v/>
      </c>
      <c r="V266" s="410">
        <f t="shared" si="76"/>
        <v>0.96162627517410137</v>
      </c>
      <c r="W266" s="413"/>
    </row>
    <row r="267" spans="1:26" ht="12.75" hidden="1" customHeight="1">
      <c r="A267" s="402" t="s">
        <v>353</v>
      </c>
      <c r="B267" s="402" t="s">
        <v>354</v>
      </c>
      <c r="C267" s="407"/>
      <c r="D267" s="407" t="s">
        <v>319</v>
      </c>
      <c r="E267" s="412" t="s">
        <v>323</v>
      </c>
      <c r="F267" s="403">
        <f>+'[3]chd2-SAOB'!E14</f>
        <v>39324000</v>
      </c>
      <c r="G267" s="403">
        <f>+'[3]chd2-SAOB'!E50</f>
        <v>24800000</v>
      </c>
      <c r="H267" s="403">
        <f>+'[3]chd2-SAOB'!E142</f>
        <v>0</v>
      </c>
      <c r="I267" s="403">
        <f t="shared" si="88"/>
        <v>64124000</v>
      </c>
      <c r="J267" s="403">
        <f>+'[3]chd2-SAOB'!E15</f>
        <v>39324000</v>
      </c>
      <c r="K267" s="403">
        <f>+'[3]chd2-SAOB'!E51</f>
        <v>24527005.229999997</v>
      </c>
      <c r="L267" s="403">
        <f>+'[3]chd2-SAOB'!E143</f>
        <v>0</v>
      </c>
      <c r="M267" s="403">
        <f t="shared" si="89"/>
        <v>63851005.229999997</v>
      </c>
      <c r="N267" s="403">
        <f t="shared" si="90"/>
        <v>0</v>
      </c>
      <c r="O267" s="403">
        <f t="shared" si="90"/>
        <v>272994.77000000328</v>
      </c>
      <c r="P267" s="403">
        <f t="shared" si="90"/>
        <v>0</v>
      </c>
      <c r="Q267" s="403">
        <f t="shared" si="91"/>
        <v>272994.77000000328</v>
      </c>
      <c r="R267" s="409">
        <f>Q267-'[3]chd2-SAOB'!E179</f>
        <v>0</v>
      </c>
      <c r="S267" s="410">
        <f t="shared" si="76"/>
        <v>1</v>
      </c>
      <c r="T267" s="410">
        <f t="shared" si="76"/>
        <v>0.98899214637096766</v>
      </c>
      <c r="U267" s="410" t="str">
        <f t="shared" si="76"/>
        <v/>
      </c>
      <c r="V267" s="410">
        <f t="shared" si="76"/>
        <v>0.99574270522737196</v>
      </c>
      <c r="W267" s="413"/>
    </row>
    <row r="268" spans="1:26" ht="12.75" customHeight="1">
      <c r="A268" s="405" t="s">
        <v>353</v>
      </c>
      <c r="B268" s="405" t="s">
        <v>354</v>
      </c>
      <c r="C268" s="407"/>
      <c r="D268" s="407" t="s">
        <v>319</v>
      </c>
      <c r="E268" s="408" t="s">
        <v>204</v>
      </c>
      <c r="F268" s="435">
        <f>+'[3]chd2-SAOB'!C347</f>
        <v>0</v>
      </c>
      <c r="G268" s="435">
        <f>+'[3]chd2-SAOB'!D347</f>
        <v>126843142</v>
      </c>
      <c r="H268" s="435">
        <f>+'[3]chd2-SAOB'!E347</f>
        <v>420350000</v>
      </c>
      <c r="I268" s="403">
        <f>SUM(F268:H268)</f>
        <v>547193142</v>
      </c>
      <c r="J268" s="435">
        <f>+'[3]chd2-SAOB'!G347</f>
        <v>0</v>
      </c>
      <c r="K268" s="435">
        <f>+'[3]chd2-SAOB'!H347</f>
        <v>71129316.969999999</v>
      </c>
      <c r="L268" s="435">
        <f>+'[3]chd2-SAOB'!I347</f>
        <v>80000000</v>
      </c>
      <c r="M268" s="403">
        <f>SUM(J268:L268)</f>
        <v>151129316.97</v>
      </c>
      <c r="N268" s="403">
        <f>+F268-J268</f>
        <v>0</v>
      </c>
      <c r="O268" s="403">
        <f>+G268-K268</f>
        <v>55713825.030000001</v>
      </c>
      <c r="P268" s="403">
        <f>+H268-L268</f>
        <v>340350000</v>
      </c>
      <c r="Q268" s="403">
        <f>SUM(N268:P268)</f>
        <v>396063825.02999997</v>
      </c>
      <c r="R268" s="409">
        <f>Q268-'[3]chd2-SAOB'!L179</f>
        <v>0</v>
      </c>
      <c r="S268" s="410" t="str">
        <f t="shared" si="76"/>
        <v/>
      </c>
      <c r="T268" s="410">
        <f t="shared" si="76"/>
        <v>0.56076596533693557</v>
      </c>
      <c r="U268" s="410">
        <f t="shared" si="76"/>
        <v>0.19031759248245508</v>
      </c>
      <c r="V268" s="410">
        <f t="shared" si="76"/>
        <v>0.27619007873092094</v>
      </c>
      <c r="W268" s="413"/>
      <c r="Z268" s="411" t="s">
        <v>736</v>
      </c>
    </row>
    <row r="269" spans="1:26" s="404" customFormat="1" ht="12.75" customHeight="1">
      <c r="A269" s="405"/>
      <c r="B269" s="402" t="s">
        <v>354</v>
      </c>
      <c r="C269" s="414"/>
      <c r="D269" s="414" t="s">
        <v>319</v>
      </c>
      <c r="E269" s="415" t="s">
        <v>737</v>
      </c>
      <c r="F269" s="416">
        <f>+F268+F264</f>
        <v>69783663</v>
      </c>
      <c r="G269" s="416">
        <f t="shared" ref="G269:Q269" si="99">+G268+G264</f>
        <v>163442142</v>
      </c>
      <c r="H269" s="416">
        <f t="shared" si="99"/>
        <v>420350000</v>
      </c>
      <c r="I269" s="416">
        <f t="shared" si="99"/>
        <v>653575805</v>
      </c>
      <c r="J269" s="416">
        <f t="shared" si="99"/>
        <v>69783663</v>
      </c>
      <c r="K269" s="416">
        <f t="shared" si="99"/>
        <v>106849519.70999999</v>
      </c>
      <c r="L269" s="416">
        <f t="shared" si="99"/>
        <v>80000000</v>
      </c>
      <c r="M269" s="416">
        <f t="shared" si="99"/>
        <v>256633182.70999998</v>
      </c>
      <c r="N269" s="416">
        <f t="shared" si="99"/>
        <v>0</v>
      </c>
      <c r="O269" s="416">
        <f t="shared" si="99"/>
        <v>56592622.290000007</v>
      </c>
      <c r="P269" s="416">
        <f t="shared" si="99"/>
        <v>340350000</v>
      </c>
      <c r="Q269" s="416">
        <f t="shared" si="99"/>
        <v>396942622.28999996</v>
      </c>
      <c r="R269" s="417"/>
      <c r="S269" s="410">
        <f t="shared" si="76"/>
        <v>1</v>
      </c>
      <c r="T269" s="410">
        <f t="shared" si="76"/>
        <v>0.65374522386031864</v>
      </c>
      <c r="U269" s="410">
        <f t="shared" si="76"/>
        <v>0.19031759248245508</v>
      </c>
      <c r="V269" s="410">
        <f t="shared" si="76"/>
        <v>0.39266016389636699</v>
      </c>
      <c r="W269" s="413"/>
      <c r="Z269" s="404" t="s">
        <v>735</v>
      </c>
    </row>
    <row r="270" spans="1:26" ht="12.75" hidden="1" customHeight="1">
      <c r="A270" s="405"/>
      <c r="B270" s="406"/>
      <c r="C270" s="418"/>
      <c r="D270" s="418"/>
      <c r="E270" s="419"/>
      <c r="F270" s="420"/>
      <c r="G270" s="420"/>
      <c r="H270" s="420"/>
      <c r="I270" s="420"/>
      <c r="J270" s="420"/>
      <c r="K270" s="420"/>
      <c r="L270" s="420"/>
      <c r="M270" s="420"/>
      <c r="N270" s="420"/>
      <c r="O270" s="420"/>
      <c r="P270" s="420"/>
      <c r="Q270" s="420"/>
      <c r="R270" s="409"/>
      <c r="S270" s="410" t="str">
        <f t="shared" si="76"/>
        <v/>
      </c>
      <c r="T270" s="410" t="str">
        <f t="shared" si="76"/>
        <v/>
      </c>
      <c r="U270" s="410" t="str">
        <f t="shared" si="76"/>
        <v/>
      </c>
      <c r="V270" s="410"/>
      <c r="W270" s="413"/>
    </row>
    <row r="271" spans="1:26" s="404" customFormat="1" ht="12.75" customHeight="1">
      <c r="A271" s="405" t="s">
        <v>353</v>
      </c>
      <c r="B271" s="405" t="s">
        <v>354</v>
      </c>
      <c r="C271" s="414"/>
      <c r="D271" s="414" t="s">
        <v>319</v>
      </c>
      <c r="E271" s="415" t="s">
        <v>324</v>
      </c>
      <c r="F271" s="416">
        <f>+F272</f>
        <v>6331466</v>
      </c>
      <c r="G271" s="416">
        <f t="shared" ref="G271:Q271" si="100">+G272</f>
        <v>0</v>
      </c>
      <c r="H271" s="416">
        <f t="shared" si="100"/>
        <v>0</v>
      </c>
      <c r="I271" s="416">
        <f t="shared" si="100"/>
        <v>6331466</v>
      </c>
      <c r="J271" s="416">
        <f t="shared" si="100"/>
        <v>6331466</v>
      </c>
      <c r="K271" s="416">
        <f t="shared" si="100"/>
        <v>0</v>
      </c>
      <c r="L271" s="416">
        <f t="shared" si="100"/>
        <v>0</v>
      </c>
      <c r="M271" s="416">
        <f t="shared" si="100"/>
        <v>6331466</v>
      </c>
      <c r="N271" s="416">
        <f t="shared" si="100"/>
        <v>0</v>
      </c>
      <c r="O271" s="416">
        <f t="shared" si="100"/>
        <v>0</v>
      </c>
      <c r="P271" s="416">
        <f t="shared" si="100"/>
        <v>0</v>
      </c>
      <c r="Q271" s="416">
        <f t="shared" si="100"/>
        <v>0</v>
      </c>
      <c r="R271" s="417"/>
      <c r="S271" s="410">
        <f t="shared" si="76"/>
        <v>1</v>
      </c>
      <c r="T271" s="410" t="str">
        <f t="shared" si="76"/>
        <v/>
      </c>
      <c r="U271" s="410" t="str">
        <f t="shared" si="76"/>
        <v/>
      </c>
      <c r="V271" s="410">
        <f t="shared" si="76"/>
        <v>1</v>
      </c>
      <c r="W271" s="413"/>
      <c r="Z271" s="404" t="s">
        <v>735</v>
      </c>
    </row>
    <row r="272" spans="1:26" ht="12.75" customHeight="1">
      <c r="A272" s="405" t="s">
        <v>353</v>
      </c>
      <c r="B272" s="405" t="s">
        <v>354</v>
      </c>
      <c r="C272" s="418"/>
      <c r="D272" s="418"/>
      <c r="E272" s="408" t="s">
        <v>528</v>
      </c>
      <c r="F272" s="403">
        <f>SUM('[3]chd2-SAOB'!R14)</f>
        <v>6331466</v>
      </c>
      <c r="G272" s="403">
        <f>SUM('[3]chd2-SAOB'!R50)</f>
        <v>0</v>
      </c>
      <c r="H272" s="403">
        <f>SUM('[3]chd2-SAOB'!R142)</f>
        <v>0</v>
      </c>
      <c r="I272" s="403">
        <f t="shared" si="88"/>
        <v>6331466</v>
      </c>
      <c r="J272" s="403">
        <f>SUM('[3]chd2-SAOB'!R15)</f>
        <v>6331466</v>
      </c>
      <c r="K272" s="403">
        <f>SUM('[3]chd2-SAOB'!R51)</f>
        <v>0</v>
      </c>
      <c r="L272" s="403">
        <f>SUM('[3]chd2-SAOB'!R143)</f>
        <v>0</v>
      </c>
      <c r="M272" s="403">
        <f t="shared" si="89"/>
        <v>6331466</v>
      </c>
      <c r="N272" s="403">
        <f t="shared" si="90"/>
        <v>0</v>
      </c>
      <c r="O272" s="403">
        <f t="shared" si="90"/>
        <v>0</v>
      </c>
      <c r="P272" s="403">
        <f t="shared" si="90"/>
        <v>0</v>
      </c>
      <c r="Q272" s="403">
        <f t="shared" si="91"/>
        <v>0</v>
      </c>
      <c r="R272" s="409"/>
      <c r="S272" s="410">
        <f t="shared" ref="S272:V335" si="101">IF(F272=0,"",J272/F272)</f>
        <v>1</v>
      </c>
      <c r="T272" s="410" t="str">
        <f t="shared" si="101"/>
        <v/>
      </c>
      <c r="U272" s="410" t="str">
        <f t="shared" si="101"/>
        <v/>
      </c>
      <c r="V272" s="410">
        <f t="shared" si="101"/>
        <v>1</v>
      </c>
      <c r="W272" s="413"/>
      <c r="Z272" s="404" t="s">
        <v>735</v>
      </c>
    </row>
    <row r="273" spans="1:26" s="404" customFormat="1" ht="12.75" customHeight="1">
      <c r="A273" s="405" t="s">
        <v>353</v>
      </c>
      <c r="B273" s="405" t="s">
        <v>354</v>
      </c>
      <c r="C273" s="414"/>
      <c r="D273" s="414" t="s">
        <v>319</v>
      </c>
      <c r="E273" s="415" t="s">
        <v>325</v>
      </c>
      <c r="F273" s="416">
        <f>SUM(F274:F277)</f>
        <v>11655725</v>
      </c>
      <c r="G273" s="416">
        <f t="shared" ref="G273:Q273" si="102">SUM(G274:G277)</f>
        <v>0</v>
      </c>
      <c r="H273" s="416">
        <f t="shared" si="102"/>
        <v>0</v>
      </c>
      <c r="I273" s="416">
        <f t="shared" si="102"/>
        <v>11655725</v>
      </c>
      <c r="J273" s="416">
        <f t="shared" si="102"/>
        <v>11655724.789999999</v>
      </c>
      <c r="K273" s="416">
        <f t="shared" si="102"/>
        <v>0</v>
      </c>
      <c r="L273" s="416">
        <f t="shared" si="102"/>
        <v>0</v>
      </c>
      <c r="M273" s="416">
        <f t="shared" si="102"/>
        <v>11655724.789999999</v>
      </c>
      <c r="N273" s="416">
        <f t="shared" si="102"/>
        <v>0.21000000002095476</v>
      </c>
      <c r="O273" s="416">
        <f t="shared" si="102"/>
        <v>0</v>
      </c>
      <c r="P273" s="416">
        <f t="shared" si="102"/>
        <v>0</v>
      </c>
      <c r="Q273" s="416">
        <f t="shared" si="102"/>
        <v>0.21000000002095476</v>
      </c>
      <c r="R273" s="417"/>
      <c r="S273" s="410">
        <f t="shared" si="101"/>
        <v>0.99999998198310269</v>
      </c>
      <c r="T273" s="410" t="str">
        <f t="shared" si="101"/>
        <v/>
      </c>
      <c r="U273" s="410" t="str">
        <f t="shared" si="101"/>
        <v/>
      </c>
      <c r="V273" s="410">
        <f t="shared" si="101"/>
        <v>0.99999998198310269</v>
      </c>
      <c r="W273" s="413"/>
      <c r="Z273" s="404" t="s">
        <v>735</v>
      </c>
    </row>
    <row r="274" spans="1:26" ht="12.75" customHeight="1">
      <c r="A274" s="405" t="s">
        <v>353</v>
      </c>
      <c r="B274" s="405" t="s">
        <v>354</v>
      </c>
      <c r="C274" s="418"/>
      <c r="D274" s="418"/>
      <c r="E274" s="421" t="s">
        <v>531</v>
      </c>
      <c r="F274" s="403">
        <f>SUM('[3]chd2-SAOB'!X14)</f>
        <v>11348000</v>
      </c>
      <c r="G274" s="403">
        <f>SUM('[3]chd2-SAOB'!X50)</f>
        <v>0</v>
      </c>
      <c r="H274" s="403">
        <f>SUM('[3]chd2-SAOB'!X142)</f>
        <v>0</v>
      </c>
      <c r="I274" s="403">
        <f t="shared" si="88"/>
        <v>11348000</v>
      </c>
      <c r="J274" s="403">
        <f>SUM('[3]chd2-SAOB'!X15)</f>
        <v>11348000</v>
      </c>
      <c r="K274" s="403">
        <f>SUM('[3]chd2-SAOB'!X51)</f>
        <v>0</v>
      </c>
      <c r="L274" s="403">
        <f>SUM('[3]chd2-SAOB'!X143)</f>
        <v>0</v>
      </c>
      <c r="M274" s="403">
        <f t="shared" si="89"/>
        <v>11348000</v>
      </c>
      <c r="N274" s="403">
        <f t="shared" si="90"/>
        <v>0</v>
      </c>
      <c r="O274" s="403">
        <f t="shared" si="90"/>
        <v>0</v>
      </c>
      <c r="P274" s="403">
        <f t="shared" si="90"/>
        <v>0</v>
      </c>
      <c r="Q274" s="403">
        <f t="shared" si="91"/>
        <v>0</v>
      </c>
      <c r="R274" s="409">
        <f>Q274-'[3]chd2-SAOB'!X179</f>
        <v>0</v>
      </c>
      <c r="S274" s="410">
        <f t="shared" si="101"/>
        <v>1</v>
      </c>
      <c r="T274" s="410" t="str">
        <f t="shared" si="101"/>
        <v/>
      </c>
      <c r="U274" s="410" t="str">
        <f t="shared" si="101"/>
        <v/>
      </c>
      <c r="V274" s="410">
        <f t="shared" si="101"/>
        <v>1</v>
      </c>
      <c r="W274" s="413"/>
      <c r="Z274" s="404" t="s">
        <v>735</v>
      </c>
    </row>
    <row r="275" spans="1:26" ht="12.75" customHeight="1">
      <c r="A275" s="405" t="s">
        <v>353</v>
      </c>
      <c r="B275" s="405" t="s">
        <v>354</v>
      </c>
      <c r="C275" s="418"/>
      <c r="D275" s="418"/>
      <c r="E275" s="408" t="s">
        <v>532</v>
      </c>
      <c r="F275" s="403">
        <f>SUM('[3]chd2-SAOB'!AD14)</f>
        <v>307725</v>
      </c>
      <c r="G275" s="403">
        <f>SUM('[3]chd2-SAOB'!AD50)</f>
        <v>0</v>
      </c>
      <c r="H275" s="403">
        <f>SUM('[3]chd2-SAOB'!AD142)</f>
        <v>0</v>
      </c>
      <c r="I275" s="403">
        <f t="shared" si="88"/>
        <v>307725</v>
      </c>
      <c r="J275" s="403">
        <f>SUM('[3]chd2-SAOB'!AD15)</f>
        <v>307724.78999999998</v>
      </c>
      <c r="K275" s="403">
        <f>SUM('[3]chd2-SAOB'!AD51)</f>
        <v>0</v>
      </c>
      <c r="L275" s="403">
        <f>SUM('[3]chd2-SAOB'!AD143)</f>
        <v>0</v>
      </c>
      <c r="M275" s="403">
        <f t="shared" si="89"/>
        <v>307724.78999999998</v>
      </c>
      <c r="N275" s="403">
        <f t="shared" si="90"/>
        <v>0.21000000002095476</v>
      </c>
      <c r="O275" s="403">
        <f t="shared" si="90"/>
        <v>0</v>
      </c>
      <c r="P275" s="403">
        <f t="shared" si="90"/>
        <v>0</v>
      </c>
      <c r="Q275" s="403">
        <f t="shared" si="91"/>
        <v>0.21000000002095476</v>
      </c>
      <c r="R275" s="409">
        <f>Q275-'[3]chd2-SAOB'!AD179</f>
        <v>0</v>
      </c>
      <c r="S275" s="410">
        <f t="shared" si="101"/>
        <v>0.99999931757250782</v>
      </c>
      <c r="T275" s="410" t="str">
        <f t="shared" si="101"/>
        <v/>
      </c>
      <c r="U275" s="410" t="str">
        <f t="shared" si="101"/>
        <v/>
      </c>
      <c r="V275" s="410">
        <f t="shared" si="101"/>
        <v>0.99999931757250782</v>
      </c>
      <c r="W275" s="413"/>
      <c r="Z275" s="404" t="s">
        <v>735</v>
      </c>
    </row>
    <row r="276" spans="1:26" ht="12.75" customHeight="1">
      <c r="A276" s="405" t="s">
        <v>353</v>
      </c>
      <c r="B276" s="405" t="s">
        <v>354</v>
      </c>
      <c r="C276" s="418"/>
      <c r="D276" s="418"/>
      <c r="E276" s="421" t="s">
        <v>533</v>
      </c>
      <c r="F276" s="403">
        <f>SUM('[3]chd2-SAOB'!AJ14)</f>
        <v>0</v>
      </c>
      <c r="G276" s="403">
        <f>SUM('[3]chd2-SAOB'!AJ50)</f>
        <v>0</v>
      </c>
      <c r="H276" s="403">
        <f>SUM('[3]chd2-SAOB'!AJ142)</f>
        <v>0</v>
      </c>
      <c r="I276" s="403">
        <f t="shared" si="88"/>
        <v>0</v>
      </c>
      <c r="J276" s="403">
        <f>SUM('[3]chd2-SAOB'!AJ15)</f>
        <v>0</v>
      </c>
      <c r="K276" s="403">
        <f>SUM('[3]chd2-SAOB'!AJ51)</f>
        <v>0</v>
      </c>
      <c r="L276" s="403">
        <f>SUM('[3]chd2-SAOB'!AJ143)</f>
        <v>0</v>
      </c>
      <c r="M276" s="403">
        <f t="shared" si="89"/>
        <v>0</v>
      </c>
      <c r="N276" s="403">
        <f t="shared" si="90"/>
        <v>0</v>
      </c>
      <c r="O276" s="403">
        <f t="shared" si="90"/>
        <v>0</v>
      </c>
      <c r="P276" s="403">
        <f t="shared" si="90"/>
        <v>0</v>
      </c>
      <c r="Q276" s="403">
        <f t="shared" si="91"/>
        <v>0</v>
      </c>
      <c r="R276" s="409">
        <f>Q276-'[3]chd2-SAOB'!AJ179</f>
        <v>0</v>
      </c>
      <c r="S276" s="410" t="str">
        <f t="shared" si="101"/>
        <v/>
      </c>
      <c r="T276" s="410" t="str">
        <f t="shared" si="101"/>
        <v/>
      </c>
      <c r="U276" s="410" t="str">
        <f t="shared" si="101"/>
        <v/>
      </c>
      <c r="V276" s="410" t="str">
        <f t="shared" si="101"/>
        <v/>
      </c>
      <c r="W276" s="413"/>
      <c r="Z276" s="404" t="s">
        <v>735</v>
      </c>
    </row>
    <row r="277" spans="1:26" ht="12.75" hidden="1" customHeight="1">
      <c r="A277" s="405" t="s">
        <v>353</v>
      </c>
      <c r="B277" s="405" t="s">
        <v>354</v>
      </c>
      <c r="C277" s="418"/>
      <c r="D277" s="418"/>
      <c r="E277" s="421" t="s">
        <v>738</v>
      </c>
      <c r="F277" s="403">
        <f>SUM('[3]chd2-SAOB'!AP14)</f>
        <v>0</v>
      </c>
      <c r="G277" s="403">
        <f>SUM('[3]chd2-SAOB'!AP50)</f>
        <v>0</v>
      </c>
      <c r="H277" s="403">
        <f>SUM('[3]chd2-SAOB'!AP142)</f>
        <v>0</v>
      </c>
      <c r="I277" s="403">
        <f t="shared" si="88"/>
        <v>0</v>
      </c>
      <c r="J277" s="403">
        <f>SUM('[3]chd2-SAOB'!AP15)</f>
        <v>0</v>
      </c>
      <c r="K277" s="403">
        <f>SUM('[3]chd2-SAOB'!AP51)</f>
        <v>0</v>
      </c>
      <c r="L277" s="403">
        <f>SUM('[3]chd2-SAOB'!AP143)</f>
        <v>0</v>
      </c>
      <c r="M277" s="403">
        <f t="shared" si="89"/>
        <v>0</v>
      </c>
      <c r="N277" s="403">
        <f t="shared" si="90"/>
        <v>0</v>
      </c>
      <c r="O277" s="403">
        <f t="shared" si="90"/>
        <v>0</v>
      </c>
      <c r="P277" s="403">
        <f t="shared" si="90"/>
        <v>0</v>
      </c>
      <c r="Q277" s="403">
        <f t="shared" si="91"/>
        <v>0</v>
      </c>
      <c r="R277" s="409">
        <f>Q277-'[3]chd2-SAOB'!AP179</f>
        <v>0</v>
      </c>
      <c r="S277" s="410" t="str">
        <f t="shared" si="101"/>
        <v/>
      </c>
      <c r="T277" s="410" t="str">
        <f t="shared" si="101"/>
        <v/>
      </c>
      <c r="U277" s="410" t="str">
        <f t="shared" si="101"/>
        <v/>
      </c>
      <c r="V277" s="422" t="str">
        <f t="shared" si="101"/>
        <v/>
      </c>
      <c r="W277" s="413"/>
    </row>
    <row r="278" spans="1:26" s="429" customFormat="1" ht="12.75" customHeight="1">
      <c r="A278" s="402" t="s">
        <v>353</v>
      </c>
      <c r="B278" s="402" t="s">
        <v>354</v>
      </c>
      <c r="C278" s="719" t="s">
        <v>548</v>
      </c>
      <c r="D278" s="719"/>
      <c r="E278" s="719"/>
      <c r="F278" s="423">
        <f t="shared" ref="F278:Q278" si="103">+F269+F271+F273</f>
        <v>87770854</v>
      </c>
      <c r="G278" s="423">
        <f t="shared" si="103"/>
        <v>163442142</v>
      </c>
      <c r="H278" s="423">
        <f t="shared" si="103"/>
        <v>420350000</v>
      </c>
      <c r="I278" s="423">
        <f t="shared" si="103"/>
        <v>671562996</v>
      </c>
      <c r="J278" s="423">
        <f t="shared" si="103"/>
        <v>87770853.789999992</v>
      </c>
      <c r="K278" s="423">
        <f t="shared" si="103"/>
        <v>106849519.70999999</v>
      </c>
      <c r="L278" s="423">
        <f t="shared" si="103"/>
        <v>80000000</v>
      </c>
      <c r="M278" s="423">
        <f t="shared" si="103"/>
        <v>274620373.5</v>
      </c>
      <c r="N278" s="423">
        <f t="shared" si="103"/>
        <v>0.21000000002095476</v>
      </c>
      <c r="O278" s="423">
        <f t="shared" si="103"/>
        <v>56592622.290000007</v>
      </c>
      <c r="P278" s="423">
        <f t="shared" si="103"/>
        <v>340350000</v>
      </c>
      <c r="Q278" s="423">
        <f t="shared" si="103"/>
        <v>396942622.49999994</v>
      </c>
      <c r="R278" s="434">
        <f>+Q278-'[3]chd2-SAOB'!BE179</f>
        <v>0</v>
      </c>
      <c r="S278" s="410">
        <f t="shared" si="101"/>
        <v>0.9999999976074061</v>
      </c>
      <c r="T278" s="410">
        <f t="shared" si="101"/>
        <v>0.65374522386031864</v>
      </c>
      <c r="U278" s="410">
        <f t="shared" si="101"/>
        <v>0.19031759248245508</v>
      </c>
      <c r="V278" s="410">
        <f t="shared" si="101"/>
        <v>0.40892719690588791</v>
      </c>
      <c r="W278" s="413"/>
      <c r="Z278" s="404" t="s">
        <v>735</v>
      </c>
    </row>
    <row r="279" spans="1:26" ht="12.75" customHeight="1">
      <c r="A279" s="402" t="s">
        <v>326</v>
      </c>
      <c r="B279" s="402" t="s">
        <v>354</v>
      </c>
      <c r="C279" s="418"/>
      <c r="D279" s="407"/>
      <c r="E279" s="412"/>
      <c r="F279" s="403"/>
      <c r="G279" s="403"/>
      <c r="H279" s="403"/>
      <c r="I279" s="403">
        <f t="shared" si="88"/>
        <v>0</v>
      </c>
      <c r="J279" s="403"/>
      <c r="K279" s="403"/>
      <c r="L279" s="403"/>
      <c r="M279" s="403">
        <f t="shared" si="89"/>
        <v>0</v>
      </c>
      <c r="N279" s="403">
        <f t="shared" si="90"/>
        <v>0</v>
      </c>
      <c r="O279" s="403">
        <f t="shared" si="90"/>
        <v>0</v>
      </c>
      <c r="P279" s="403">
        <f t="shared" si="90"/>
        <v>0</v>
      </c>
      <c r="Q279" s="403">
        <f t="shared" si="91"/>
        <v>0</v>
      </c>
      <c r="S279" s="410" t="str">
        <f t="shared" si="101"/>
        <v/>
      </c>
      <c r="T279" s="410" t="str">
        <f t="shared" si="101"/>
        <v/>
      </c>
      <c r="U279" s="410" t="str">
        <f t="shared" si="101"/>
        <v/>
      </c>
      <c r="V279" s="410" t="str">
        <f t="shared" si="101"/>
        <v/>
      </c>
      <c r="W279" s="413"/>
      <c r="Z279" s="404" t="s">
        <v>735</v>
      </c>
    </row>
    <row r="280" spans="1:26" ht="12.75" customHeight="1">
      <c r="A280" s="402" t="s">
        <v>356</v>
      </c>
      <c r="B280" s="402" t="s">
        <v>357</v>
      </c>
      <c r="C280" s="608" t="s">
        <v>358</v>
      </c>
      <c r="D280" s="407"/>
      <c r="E280" s="412"/>
      <c r="F280" s="403"/>
      <c r="G280" s="403"/>
      <c r="H280" s="403"/>
      <c r="I280" s="403">
        <f t="shared" si="88"/>
        <v>0</v>
      </c>
      <c r="J280" s="403"/>
      <c r="K280" s="403"/>
      <c r="L280" s="403"/>
      <c r="M280" s="403">
        <f t="shared" si="89"/>
        <v>0</v>
      </c>
      <c r="N280" s="403">
        <f t="shared" si="90"/>
        <v>0</v>
      </c>
      <c r="O280" s="403">
        <f t="shared" si="90"/>
        <v>0</v>
      </c>
      <c r="P280" s="403">
        <f t="shared" si="90"/>
        <v>0</v>
      </c>
      <c r="Q280" s="403">
        <f t="shared" si="91"/>
        <v>0</v>
      </c>
      <c r="S280" s="410" t="str">
        <f t="shared" si="101"/>
        <v/>
      </c>
      <c r="T280" s="410" t="str">
        <f t="shared" si="101"/>
        <v/>
      </c>
      <c r="U280" s="410" t="str">
        <f t="shared" si="101"/>
        <v/>
      </c>
      <c r="V280" s="410" t="str">
        <f t="shared" si="101"/>
        <v/>
      </c>
      <c r="W280" s="413"/>
      <c r="Z280" s="404" t="s">
        <v>735</v>
      </c>
    </row>
    <row r="281" spans="1:26" s="612" customFormat="1" ht="12.75" customHeight="1">
      <c r="A281" s="402" t="s">
        <v>356</v>
      </c>
      <c r="B281" s="402" t="s">
        <v>359</v>
      </c>
      <c r="C281" s="426" t="s">
        <v>319</v>
      </c>
      <c r="D281" s="609" t="s">
        <v>330</v>
      </c>
      <c r="E281" s="610" t="s">
        <v>359</v>
      </c>
      <c r="F281" s="621"/>
      <c r="G281" s="621"/>
      <c r="H281" s="621"/>
      <c r="I281" s="611">
        <f t="shared" si="88"/>
        <v>0</v>
      </c>
      <c r="J281" s="621"/>
      <c r="K281" s="621"/>
      <c r="L281" s="621"/>
      <c r="M281" s="611">
        <f t="shared" si="89"/>
        <v>0</v>
      </c>
      <c r="N281" s="611">
        <f t="shared" si="90"/>
        <v>0</v>
      </c>
      <c r="O281" s="611">
        <f t="shared" si="90"/>
        <v>0</v>
      </c>
      <c r="P281" s="611">
        <f t="shared" si="90"/>
        <v>0</v>
      </c>
      <c r="Q281" s="611">
        <f t="shared" si="91"/>
        <v>0</v>
      </c>
      <c r="S281" s="410" t="str">
        <f t="shared" si="101"/>
        <v/>
      </c>
      <c r="T281" s="410" t="str">
        <f t="shared" si="101"/>
        <v/>
      </c>
      <c r="U281" s="410" t="str">
        <f t="shared" si="101"/>
        <v/>
      </c>
      <c r="V281" s="410" t="str">
        <f t="shared" si="101"/>
        <v/>
      </c>
      <c r="W281" s="413"/>
      <c r="Z281" s="404" t="s">
        <v>735</v>
      </c>
    </row>
    <row r="282" spans="1:26" ht="12.75" customHeight="1">
      <c r="A282" s="402" t="s">
        <v>356</v>
      </c>
      <c r="B282" s="402" t="s">
        <v>359</v>
      </c>
      <c r="C282" s="407"/>
      <c r="D282" s="407" t="s">
        <v>319</v>
      </c>
      <c r="E282" s="408" t="s">
        <v>320</v>
      </c>
      <c r="F282" s="408">
        <f>+'[3]chd2-SAOB'!C352</f>
        <v>97223261</v>
      </c>
      <c r="G282" s="408">
        <f>+'[3]chd2-SAOB'!D352</f>
        <v>51548000</v>
      </c>
      <c r="H282" s="408">
        <f>+'[3]chd2-SAOB'!E352</f>
        <v>0</v>
      </c>
      <c r="I282" s="403">
        <f t="shared" si="88"/>
        <v>148771261</v>
      </c>
      <c r="J282" s="408">
        <f>+'[3]chd2-SAOB'!G352</f>
        <v>96862869.000000015</v>
      </c>
      <c r="K282" s="408">
        <f>+'[3]chd2-SAOB'!H352</f>
        <v>51548000</v>
      </c>
      <c r="L282" s="408">
        <f>+'[3]chd2-SAOB'!I352</f>
        <v>0</v>
      </c>
      <c r="M282" s="403">
        <f t="shared" si="89"/>
        <v>148410869</v>
      </c>
      <c r="N282" s="403">
        <f t="shared" si="90"/>
        <v>360391.9999999851</v>
      </c>
      <c r="O282" s="403">
        <f t="shared" si="90"/>
        <v>0</v>
      </c>
      <c r="P282" s="403">
        <f t="shared" si="90"/>
        <v>0</v>
      </c>
      <c r="Q282" s="403">
        <f t="shared" si="91"/>
        <v>360391.9999999851</v>
      </c>
      <c r="R282" s="409">
        <f>Q282-'[3]chd2-SAOB'!G179</f>
        <v>-1.4901161193847656E-8</v>
      </c>
      <c r="S282" s="410">
        <f t="shared" si="101"/>
        <v>0.99629315046324163</v>
      </c>
      <c r="T282" s="410">
        <f t="shared" si="101"/>
        <v>1</v>
      </c>
      <c r="U282" s="410" t="str">
        <f t="shared" si="101"/>
        <v/>
      </c>
      <c r="V282" s="410">
        <f t="shared" si="101"/>
        <v>0.99757754288309752</v>
      </c>
      <c r="W282" s="413"/>
      <c r="Z282" s="411" t="s">
        <v>736</v>
      </c>
    </row>
    <row r="283" spans="1:26" ht="12.75" customHeight="1">
      <c r="A283" s="402" t="s">
        <v>356</v>
      </c>
      <c r="B283" s="405" t="s">
        <v>359</v>
      </c>
      <c r="C283" s="407"/>
      <c r="D283" s="407" t="s">
        <v>319</v>
      </c>
      <c r="E283" s="408" t="s">
        <v>204</v>
      </c>
      <c r="F283" s="408">
        <f>+'[3]chd2-SAOB'!C354</f>
        <v>0</v>
      </c>
      <c r="G283" s="408">
        <f>+'[3]chd2-SAOB'!D354</f>
        <v>7806200</v>
      </c>
      <c r="H283" s="408">
        <f>+'[3]chd2-SAOB'!E354</f>
        <v>695500</v>
      </c>
      <c r="I283" s="403">
        <f>SUM(F283:H283)</f>
        <v>8501700</v>
      </c>
      <c r="J283" s="408">
        <f>+'[3]chd2-SAOB'!G354</f>
        <v>0</v>
      </c>
      <c r="K283" s="408">
        <f>+'[3]chd2-SAOB'!H354</f>
        <v>3347304.1</v>
      </c>
      <c r="L283" s="408">
        <f>+'[3]chd2-SAOB'!I354</f>
        <v>0</v>
      </c>
      <c r="M283" s="403">
        <f>SUM(J283:L283)</f>
        <v>3347304.1</v>
      </c>
      <c r="N283" s="403">
        <f>+F283-J283</f>
        <v>0</v>
      </c>
      <c r="O283" s="403">
        <f>+G283-K283</f>
        <v>4458895.9000000004</v>
      </c>
      <c r="P283" s="403">
        <f>+H283-L283</f>
        <v>695500</v>
      </c>
      <c r="Q283" s="403">
        <f>SUM(N283:P283)</f>
        <v>5154395.9000000004</v>
      </c>
      <c r="R283" s="409"/>
      <c r="S283" s="410" t="str">
        <f t="shared" si="101"/>
        <v/>
      </c>
      <c r="T283" s="410">
        <f t="shared" si="101"/>
        <v>0.42880070969229589</v>
      </c>
      <c r="U283" s="410">
        <f t="shared" si="101"/>
        <v>0</v>
      </c>
      <c r="V283" s="410">
        <f t="shared" si="101"/>
        <v>0.39372173800534011</v>
      </c>
      <c r="W283" s="413"/>
      <c r="Z283" s="411" t="s">
        <v>736</v>
      </c>
    </row>
    <row r="284" spans="1:26" s="404" customFormat="1" ht="12.75" customHeight="1">
      <c r="A284" s="405"/>
      <c r="B284" s="402" t="s">
        <v>359</v>
      </c>
      <c r="C284" s="414"/>
      <c r="D284" s="414" t="s">
        <v>319</v>
      </c>
      <c r="E284" s="415" t="s">
        <v>737</v>
      </c>
      <c r="F284" s="416">
        <f>+F282+F283</f>
        <v>97223261</v>
      </c>
      <c r="G284" s="416">
        <f t="shared" ref="G284:Q284" si="104">+G282+G283</f>
        <v>59354200</v>
      </c>
      <c r="H284" s="416">
        <f t="shared" si="104"/>
        <v>695500</v>
      </c>
      <c r="I284" s="416">
        <f t="shared" si="104"/>
        <v>157272961</v>
      </c>
      <c r="J284" s="416">
        <f t="shared" si="104"/>
        <v>96862869.000000015</v>
      </c>
      <c r="K284" s="416">
        <f t="shared" si="104"/>
        <v>54895304.100000001</v>
      </c>
      <c r="L284" s="416">
        <f t="shared" si="104"/>
        <v>0</v>
      </c>
      <c r="M284" s="416">
        <f t="shared" si="104"/>
        <v>151758173.09999999</v>
      </c>
      <c r="N284" s="416">
        <f t="shared" si="104"/>
        <v>360391.9999999851</v>
      </c>
      <c r="O284" s="416">
        <f t="shared" si="104"/>
        <v>4458895.9000000004</v>
      </c>
      <c r="P284" s="416">
        <f t="shared" si="104"/>
        <v>695500</v>
      </c>
      <c r="Q284" s="416">
        <f t="shared" si="104"/>
        <v>5514787.8999999855</v>
      </c>
      <c r="R284" s="417"/>
      <c r="S284" s="410">
        <f t="shared" si="101"/>
        <v>0.99629315046324163</v>
      </c>
      <c r="T284" s="410">
        <f t="shared" si="101"/>
        <v>0.92487648894265273</v>
      </c>
      <c r="U284" s="410">
        <f t="shared" si="101"/>
        <v>0</v>
      </c>
      <c r="V284" s="410">
        <f t="shared" si="101"/>
        <v>0.96493492673543546</v>
      </c>
      <c r="W284" s="413"/>
      <c r="Z284" s="404" t="s">
        <v>735</v>
      </c>
    </row>
    <row r="285" spans="1:26" ht="12.75" hidden="1" customHeight="1">
      <c r="A285" s="405"/>
      <c r="B285" s="406"/>
      <c r="C285" s="418"/>
      <c r="D285" s="418"/>
      <c r="E285" s="419"/>
      <c r="F285" s="420"/>
      <c r="G285" s="420"/>
      <c r="H285" s="420"/>
      <c r="I285" s="420"/>
      <c r="J285" s="420"/>
      <c r="K285" s="420"/>
      <c r="L285" s="420"/>
      <c r="M285" s="420"/>
      <c r="N285" s="420"/>
      <c r="O285" s="420"/>
      <c r="P285" s="420"/>
      <c r="Q285" s="420"/>
      <c r="R285" s="409"/>
      <c r="S285" s="410" t="str">
        <f t="shared" si="101"/>
        <v/>
      </c>
      <c r="T285" s="410" t="str">
        <f t="shared" si="101"/>
        <v/>
      </c>
      <c r="U285" s="410" t="str">
        <f t="shared" si="101"/>
        <v/>
      </c>
      <c r="V285" s="410"/>
      <c r="W285" s="413"/>
    </row>
    <row r="286" spans="1:26" s="404" customFormat="1" ht="12.75" customHeight="1">
      <c r="A286" s="402" t="s">
        <v>356</v>
      </c>
      <c r="B286" s="405" t="s">
        <v>359</v>
      </c>
      <c r="C286" s="414"/>
      <c r="D286" s="414" t="s">
        <v>319</v>
      </c>
      <c r="E286" s="415" t="s">
        <v>324</v>
      </c>
      <c r="F286" s="416">
        <f>+F287</f>
        <v>10081804</v>
      </c>
      <c r="G286" s="416">
        <f t="shared" ref="G286:Q286" si="105">+G287</f>
        <v>0</v>
      </c>
      <c r="H286" s="416">
        <f t="shared" si="105"/>
        <v>0</v>
      </c>
      <c r="I286" s="416">
        <f t="shared" si="105"/>
        <v>10081804</v>
      </c>
      <c r="J286" s="416">
        <f t="shared" si="105"/>
        <v>9907000</v>
      </c>
      <c r="K286" s="416">
        <f t="shared" si="105"/>
        <v>0</v>
      </c>
      <c r="L286" s="416">
        <f t="shared" si="105"/>
        <v>0</v>
      </c>
      <c r="M286" s="416">
        <f t="shared" si="105"/>
        <v>9907000</v>
      </c>
      <c r="N286" s="416">
        <f t="shared" si="105"/>
        <v>174804</v>
      </c>
      <c r="O286" s="416">
        <f t="shared" si="105"/>
        <v>0</v>
      </c>
      <c r="P286" s="416">
        <f t="shared" si="105"/>
        <v>0</v>
      </c>
      <c r="Q286" s="416">
        <f t="shared" si="105"/>
        <v>174804</v>
      </c>
      <c r="R286" s="417"/>
      <c r="S286" s="410">
        <f t="shared" si="101"/>
        <v>0.98266143638578973</v>
      </c>
      <c r="T286" s="410" t="str">
        <f t="shared" si="101"/>
        <v/>
      </c>
      <c r="U286" s="410" t="str">
        <f t="shared" si="101"/>
        <v/>
      </c>
      <c r="V286" s="410">
        <f t="shared" si="101"/>
        <v>0.98266143638578973</v>
      </c>
      <c r="W286" s="413"/>
      <c r="Z286" s="404" t="s">
        <v>735</v>
      </c>
    </row>
    <row r="287" spans="1:26" ht="12.75" customHeight="1">
      <c r="A287" s="402" t="s">
        <v>356</v>
      </c>
      <c r="B287" s="405" t="s">
        <v>359</v>
      </c>
      <c r="C287" s="418"/>
      <c r="D287" s="418"/>
      <c r="E287" s="408" t="s">
        <v>528</v>
      </c>
      <c r="F287" s="403">
        <f>SUM('[3]chd2-SAOB'!S14)</f>
        <v>10081804</v>
      </c>
      <c r="G287" s="403">
        <f>SUM('[3]chd2-SAOB'!S50)</f>
        <v>0</v>
      </c>
      <c r="H287" s="403">
        <f>SUM('[3]chd2-SAOB'!S142)</f>
        <v>0</v>
      </c>
      <c r="I287" s="403">
        <f t="shared" si="88"/>
        <v>10081804</v>
      </c>
      <c r="J287" s="403">
        <f>SUM('[3]chd2-SAOB'!S15)</f>
        <v>9907000</v>
      </c>
      <c r="K287" s="403">
        <f>SUM('[3]chd2-SAOB'!S51)</f>
        <v>0</v>
      </c>
      <c r="L287" s="403">
        <f>SUM('[3]chd2-SAOB'!S143)</f>
        <v>0</v>
      </c>
      <c r="M287" s="403">
        <f t="shared" si="89"/>
        <v>9907000</v>
      </c>
      <c r="N287" s="403">
        <f t="shared" si="90"/>
        <v>174804</v>
      </c>
      <c r="O287" s="403">
        <f t="shared" si="90"/>
        <v>0</v>
      </c>
      <c r="P287" s="403">
        <f t="shared" si="90"/>
        <v>0</v>
      </c>
      <c r="Q287" s="403">
        <f t="shared" si="91"/>
        <v>174804</v>
      </c>
      <c r="R287" s="409"/>
      <c r="S287" s="410">
        <f t="shared" si="101"/>
        <v>0.98266143638578973</v>
      </c>
      <c r="T287" s="410" t="str">
        <f t="shared" si="101"/>
        <v/>
      </c>
      <c r="U287" s="410" t="str">
        <f t="shared" si="101"/>
        <v/>
      </c>
      <c r="V287" s="410">
        <f t="shared" si="101"/>
        <v>0.98266143638578973</v>
      </c>
      <c r="W287" s="413"/>
      <c r="Z287" s="404" t="s">
        <v>735</v>
      </c>
    </row>
    <row r="288" spans="1:26" s="404" customFormat="1" ht="12.75" customHeight="1">
      <c r="A288" s="402" t="s">
        <v>356</v>
      </c>
      <c r="B288" s="405" t="s">
        <v>359</v>
      </c>
      <c r="C288" s="414"/>
      <c r="D288" s="414" t="s">
        <v>319</v>
      </c>
      <c r="E288" s="415" t="s">
        <v>325</v>
      </c>
      <c r="F288" s="416">
        <f>SUM(F289:F292)</f>
        <v>22886624</v>
      </c>
      <c r="G288" s="416">
        <f t="shared" ref="G288:Q288" si="106">SUM(G289:G292)</f>
        <v>10350000</v>
      </c>
      <c r="H288" s="416">
        <f t="shared" si="106"/>
        <v>0</v>
      </c>
      <c r="I288" s="416">
        <f t="shared" si="106"/>
        <v>33236624</v>
      </c>
      <c r="J288" s="416">
        <f t="shared" si="106"/>
        <v>22132410.140000001</v>
      </c>
      <c r="K288" s="416">
        <f t="shared" si="106"/>
        <v>7256441.0999999996</v>
      </c>
      <c r="L288" s="416">
        <f t="shared" si="106"/>
        <v>0</v>
      </c>
      <c r="M288" s="416">
        <f t="shared" si="106"/>
        <v>29388851.240000002</v>
      </c>
      <c r="N288" s="416">
        <f t="shared" si="106"/>
        <v>754213.86000000034</v>
      </c>
      <c r="O288" s="416">
        <f t="shared" si="106"/>
        <v>3093558.9000000004</v>
      </c>
      <c r="P288" s="416">
        <f t="shared" si="106"/>
        <v>0</v>
      </c>
      <c r="Q288" s="416">
        <f t="shared" si="106"/>
        <v>3847772.7600000007</v>
      </c>
      <c r="R288" s="417"/>
      <c r="S288" s="410">
        <f t="shared" si="101"/>
        <v>0.96704564814801874</v>
      </c>
      <c r="T288" s="410">
        <f t="shared" si="101"/>
        <v>0.70110542028985501</v>
      </c>
      <c r="U288" s="410" t="str">
        <f t="shared" si="101"/>
        <v/>
      </c>
      <c r="V288" s="410">
        <f t="shared" si="101"/>
        <v>0.88423093873794167</v>
      </c>
      <c r="W288" s="413"/>
      <c r="Z288" s="404" t="s">
        <v>735</v>
      </c>
    </row>
    <row r="289" spans="1:26" ht="12.75" customHeight="1">
      <c r="A289" s="402" t="s">
        <v>356</v>
      </c>
      <c r="B289" s="405" t="s">
        <v>359</v>
      </c>
      <c r="C289" s="418"/>
      <c r="D289" s="418"/>
      <c r="E289" s="421" t="s">
        <v>531</v>
      </c>
      <c r="F289" s="403">
        <f>SUM('[3]chd2-SAOB'!Y14)</f>
        <v>17994000</v>
      </c>
      <c r="G289" s="403">
        <f>SUM('[3]chd2-SAOB'!Y50)</f>
        <v>0</v>
      </c>
      <c r="H289" s="403">
        <f>SUM('[3]chd2-SAOB'!Y142)</f>
        <v>0</v>
      </c>
      <c r="I289" s="403">
        <f t="shared" si="88"/>
        <v>17994000</v>
      </c>
      <c r="J289" s="403">
        <f>SUM('[3]chd2-SAOB'!Y15)</f>
        <v>17259895.84</v>
      </c>
      <c r="K289" s="403">
        <f>SUM('[3]chd2-SAOB'!Y51)</f>
        <v>0</v>
      </c>
      <c r="L289" s="403">
        <f>SUM('[3]chd2-SAOB'!Y143)</f>
        <v>0</v>
      </c>
      <c r="M289" s="403">
        <f t="shared" si="89"/>
        <v>17259895.84</v>
      </c>
      <c r="N289" s="403">
        <f t="shared" si="90"/>
        <v>734104.16000000015</v>
      </c>
      <c r="O289" s="403">
        <f t="shared" si="90"/>
        <v>0</v>
      </c>
      <c r="P289" s="403">
        <f t="shared" si="90"/>
        <v>0</v>
      </c>
      <c r="Q289" s="403">
        <f t="shared" si="91"/>
        <v>734104.16000000015</v>
      </c>
      <c r="R289" s="409"/>
      <c r="S289" s="410">
        <f t="shared" si="101"/>
        <v>0.95920283650105587</v>
      </c>
      <c r="T289" s="410" t="str">
        <f t="shared" si="101"/>
        <v/>
      </c>
      <c r="U289" s="410" t="str">
        <f t="shared" si="101"/>
        <v/>
      </c>
      <c r="V289" s="410">
        <f t="shared" si="101"/>
        <v>0.95920283650105587</v>
      </c>
      <c r="W289" s="413"/>
      <c r="Z289" s="404" t="s">
        <v>735</v>
      </c>
    </row>
    <row r="290" spans="1:26" ht="12.75" customHeight="1">
      <c r="A290" s="402" t="s">
        <v>356</v>
      </c>
      <c r="B290" s="405" t="s">
        <v>359</v>
      </c>
      <c r="C290" s="418"/>
      <c r="D290" s="418"/>
      <c r="E290" s="408" t="s">
        <v>532</v>
      </c>
      <c r="F290" s="403">
        <f>SUM('[3]chd2-SAOB'!AE14)</f>
        <v>4892624</v>
      </c>
      <c r="G290" s="403">
        <f>SUM('[3]chd2-SAOB'!AE50)</f>
        <v>0</v>
      </c>
      <c r="H290" s="403">
        <f>SUM('[3]chd2-SAOB'!AE142)</f>
        <v>0</v>
      </c>
      <c r="I290" s="403">
        <f t="shared" si="88"/>
        <v>4892624</v>
      </c>
      <c r="J290" s="403">
        <f>SUM('[3]chd2-SAOB'!AE15)</f>
        <v>4872514.3</v>
      </c>
      <c r="K290" s="403">
        <f>SUM('[3]chd2-SAOB'!AE51)</f>
        <v>0</v>
      </c>
      <c r="L290" s="403">
        <f>SUM('[3]chd2-SAOB'!AE143)</f>
        <v>0</v>
      </c>
      <c r="M290" s="403">
        <f t="shared" si="89"/>
        <v>4872514.3</v>
      </c>
      <c r="N290" s="403">
        <f t="shared" si="90"/>
        <v>20109.700000000186</v>
      </c>
      <c r="O290" s="403">
        <f t="shared" si="90"/>
        <v>0</v>
      </c>
      <c r="P290" s="403">
        <f t="shared" si="90"/>
        <v>0</v>
      </c>
      <c r="Q290" s="403">
        <f t="shared" si="91"/>
        <v>20109.700000000186</v>
      </c>
      <c r="R290" s="409"/>
      <c r="S290" s="410">
        <f t="shared" si="101"/>
        <v>0.99588979247127918</v>
      </c>
      <c r="T290" s="410" t="str">
        <f t="shared" si="101"/>
        <v/>
      </c>
      <c r="U290" s="410" t="str">
        <f t="shared" si="101"/>
        <v/>
      </c>
      <c r="V290" s="410">
        <f t="shared" si="101"/>
        <v>0.99588979247127918</v>
      </c>
      <c r="W290" s="413"/>
      <c r="Z290" s="404" t="s">
        <v>735</v>
      </c>
    </row>
    <row r="291" spans="1:26" ht="12.75" customHeight="1">
      <c r="A291" s="402" t="s">
        <v>356</v>
      </c>
      <c r="B291" s="405" t="s">
        <v>359</v>
      </c>
      <c r="C291" s="418"/>
      <c r="D291" s="418"/>
      <c r="E291" s="421" t="s">
        <v>533</v>
      </c>
      <c r="F291" s="403">
        <f>SUM('[3]chd2-SAOB'!AK14)</f>
        <v>0</v>
      </c>
      <c r="G291" s="403">
        <f>SUM('[3]chd2-SAOB'!AK50)</f>
        <v>10350000</v>
      </c>
      <c r="H291" s="403">
        <f>SUM('[3]chd2-SAOB'!AK142)</f>
        <v>0</v>
      </c>
      <c r="I291" s="403">
        <f t="shared" si="88"/>
        <v>10350000</v>
      </c>
      <c r="J291" s="403">
        <f>SUM('[3]chd2-SAOB'!AK15)</f>
        <v>0</v>
      </c>
      <c r="K291" s="403">
        <f>SUM('[3]chd2-SAOB'!AK51)</f>
        <v>7256441.0999999996</v>
      </c>
      <c r="L291" s="403">
        <f>SUM('[3]chd2-SAOB'!AK143)</f>
        <v>0</v>
      </c>
      <c r="M291" s="403">
        <f t="shared" si="89"/>
        <v>7256441.0999999996</v>
      </c>
      <c r="N291" s="403">
        <f t="shared" si="90"/>
        <v>0</v>
      </c>
      <c r="O291" s="403">
        <f t="shared" si="90"/>
        <v>3093558.9000000004</v>
      </c>
      <c r="P291" s="403">
        <f t="shared" si="90"/>
        <v>0</v>
      </c>
      <c r="Q291" s="403">
        <f t="shared" si="91"/>
        <v>3093558.9000000004</v>
      </c>
      <c r="R291" s="409"/>
      <c r="S291" s="410" t="str">
        <f t="shared" si="101"/>
        <v/>
      </c>
      <c r="T291" s="410">
        <f t="shared" si="101"/>
        <v>0.70110542028985501</v>
      </c>
      <c r="U291" s="410" t="str">
        <f t="shared" si="101"/>
        <v/>
      </c>
      <c r="V291" s="410">
        <f t="shared" si="101"/>
        <v>0.70110542028985501</v>
      </c>
      <c r="W291" s="413"/>
      <c r="Z291" s="404" t="s">
        <v>735</v>
      </c>
    </row>
    <row r="292" spans="1:26" ht="12.75" hidden="1" customHeight="1">
      <c r="A292" s="402" t="s">
        <v>356</v>
      </c>
      <c r="B292" s="405" t="s">
        <v>359</v>
      </c>
      <c r="C292" s="418"/>
      <c r="D292" s="418"/>
      <c r="E292" s="421" t="s">
        <v>738</v>
      </c>
      <c r="F292" s="403">
        <f>SUM('[3]chd2-SAOB'!AQ14)</f>
        <v>0</v>
      </c>
      <c r="G292" s="403">
        <f>SUM('[3]chd2-SAOB'!AQ50)</f>
        <v>0</v>
      </c>
      <c r="H292" s="403">
        <f>SUM('[3]chd2-SAOB'!AQ142)</f>
        <v>0</v>
      </c>
      <c r="I292" s="403">
        <f t="shared" si="88"/>
        <v>0</v>
      </c>
      <c r="J292" s="403">
        <f>SUM('[3]chd2-SAOB'!AQ15)</f>
        <v>0</v>
      </c>
      <c r="K292" s="403">
        <f>SUM('[3]chd2-SAOB'!AQ51)</f>
        <v>0</v>
      </c>
      <c r="L292" s="403">
        <f>SUM('[3]chd2-SAOB'!AQ143)</f>
        <v>0</v>
      </c>
      <c r="M292" s="403">
        <f t="shared" si="89"/>
        <v>0</v>
      </c>
      <c r="N292" s="403">
        <f t="shared" si="90"/>
        <v>0</v>
      </c>
      <c r="O292" s="403">
        <f t="shared" si="90"/>
        <v>0</v>
      </c>
      <c r="P292" s="403">
        <f t="shared" si="90"/>
        <v>0</v>
      </c>
      <c r="Q292" s="403">
        <f t="shared" si="91"/>
        <v>0</v>
      </c>
      <c r="R292" s="409"/>
      <c r="S292" s="410" t="str">
        <f t="shared" si="101"/>
        <v/>
      </c>
      <c r="T292" s="410" t="str">
        <f t="shared" si="101"/>
        <v/>
      </c>
      <c r="U292" s="410" t="str">
        <f t="shared" si="101"/>
        <v/>
      </c>
      <c r="V292" s="422" t="str">
        <f t="shared" si="101"/>
        <v/>
      </c>
      <c r="W292" s="413"/>
    </row>
    <row r="293" spans="1:26" s="617" customFormat="1" ht="12.75" customHeight="1">
      <c r="A293" s="402" t="s">
        <v>356</v>
      </c>
      <c r="B293" s="402" t="s">
        <v>359</v>
      </c>
      <c r="C293" s="613"/>
      <c r="D293" s="613"/>
      <c r="E293" s="614" t="s">
        <v>5</v>
      </c>
      <c r="F293" s="615">
        <f>+F284+F286+F288</f>
        <v>130191689</v>
      </c>
      <c r="G293" s="615">
        <f t="shared" ref="G293:Q293" si="107">+G284+G286+G288</f>
        <v>69704200</v>
      </c>
      <c r="H293" s="615">
        <f t="shared" si="107"/>
        <v>695500</v>
      </c>
      <c r="I293" s="615">
        <f t="shared" si="107"/>
        <v>200591389</v>
      </c>
      <c r="J293" s="615">
        <f t="shared" si="107"/>
        <v>128902279.14000002</v>
      </c>
      <c r="K293" s="615">
        <f t="shared" si="107"/>
        <v>62151745.200000003</v>
      </c>
      <c r="L293" s="615">
        <f t="shared" si="107"/>
        <v>0</v>
      </c>
      <c r="M293" s="615">
        <f t="shared" si="107"/>
        <v>191054024.34</v>
      </c>
      <c r="N293" s="615">
        <f t="shared" si="107"/>
        <v>1289409.8599999854</v>
      </c>
      <c r="O293" s="615">
        <f t="shared" si="107"/>
        <v>7552454.8000000007</v>
      </c>
      <c r="P293" s="615">
        <f t="shared" si="107"/>
        <v>695500</v>
      </c>
      <c r="Q293" s="615">
        <f t="shared" si="107"/>
        <v>9537364.6599999852</v>
      </c>
      <c r="R293" s="616">
        <f>+Q293-'[3]chd2-SAOB'!BF179</f>
        <v>0</v>
      </c>
      <c r="S293" s="410">
        <f t="shared" si="101"/>
        <v>0.99009606627040547</v>
      </c>
      <c r="T293" s="410">
        <f t="shared" si="101"/>
        <v>0.8916499321418222</v>
      </c>
      <c r="U293" s="410">
        <f t="shared" si="101"/>
        <v>0</v>
      </c>
      <c r="V293" s="410">
        <f t="shared" si="101"/>
        <v>0.95245376829211748</v>
      </c>
      <c r="W293" s="413"/>
      <c r="Z293" s="404" t="s">
        <v>735</v>
      </c>
    </row>
    <row r="294" spans="1:26" ht="12.75" customHeight="1">
      <c r="A294" s="402" t="s">
        <v>356</v>
      </c>
      <c r="B294" s="402" t="s">
        <v>359</v>
      </c>
      <c r="C294" s="418"/>
      <c r="D294" s="407"/>
      <c r="E294" s="412"/>
      <c r="F294" s="403"/>
      <c r="G294" s="403"/>
      <c r="H294" s="403"/>
      <c r="I294" s="403">
        <f t="shared" si="88"/>
        <v>0</v>
      </c>
      <c r="J294" s="403"/>
      <c r="K294" s="403"/>
      <c r="L294" s="403"/>
      <c r="M294" s="403">
        <f t="shared" si="89"/>
        <v>0</v>
      </c>
      <c r="N294" s="403">
        <f t="shared" si="90"/>
        <v>0</v>
      </c>
      <c r="O294" s="403">
        <f t="shared" si="90"/>
        <v>0</v>
      </c>
      <c r="P294" s="403">
        <f t="shared" si="90"/>
        <v>0</v>
      </c>
      <c r="Q294" s="403">
        <f t="shared" si="91"/>
        <v>0</v>
      </c>
      <c r="S294" s="410" t="str">
        <f t="shared" si="101"/>
        <v/>
      </c>
      <c r="T294" s="410" t="str">
        <f t="shared" si="101"/>
        <v/>
      </c>
      <c r="U294" s="410" t="str">
        <f t="shared" si="101"/>
        <v/>
      </c>
      <c r="V294" s="410" t="str">
        <f t="shared" si="101"/>
        <v/>
      </c>
      <c r="W294" s="413"/>
      <c r="Z294" s="404" t="s">
        <v>735</v>
      </c>
    </row>
    <row r="295" spans="1:26" s="612" customFormat="1" ht="12.75" customHeight="1">
      <c r="A295" s="402" t="s">
        <v>356</v>
      </c>
      <c r="B295" s="402" t="s">
        <v>360</v>
      </c>
      <c r="C295" s="426" t="s">
        <v>319</v>
      </c>
      <c r="D295" s="609" t="s">
        <v>332</v>
      </c>
      <c r="E295" s="610" t="s">
        <v>360</v>
      </c>
      <c r="F295" s="621"/>
      <c r="G295" s="621"/>
      <c r="H295" s="621"/>
      <c r="I295" s="611">
        <f t="shared" si="88"/>
        <v>0</v>
      </c>
      <c r="J295" s="621"/>
      <c r="K295" s="621"/>
      <c r="L295" s="621"/>
      <c r="M295" s="611">
        <f t="shared" si="89"/>
        <v>0</v>
      </c>
      <c r="N295" s="611">
        <f t="shared" si="90"/>
        <v>0</v>
      </c>
      <c r="O295" s="611">
        <f t="shared" si="90"/>
        <v>0</v>
      </c>
      <c r="P295" s="611">
        <f t="shared" si="90"/>
        <v>0</v>
      </c>
      <c r="Q295" s="611">
        <f t="shared" si="91"/>
        <v>0</v>
      </c>
      <c r="S295" s="410" t="str">
        <f t="shared" si="101"/>
        <v/>
      </c>
      <c r="T295" s="410" t="str">
        <f t="shared" si="101"/>
        <v/>
      </c>
      <c r="U295" s="410" t="str">
        <f t="shared" si="101"/>
        <v/>
      </c>
      <c r="V295" s="410" t="str">
        <f t="shared" si="101"/>
        <v/>
      </c>
      <c r="W295" s="413"/>
      <c r="Z295" s="404" t="s">
        <v>735</v>
      </c>
    </row>
    <row r="296" spans="1:26" ht="12.75" customHeight="1">
      <c r="A296" s="402" t="s">
        <v>356</v>
      </c>
      <c r="B296" s="402" t="s">
        <v>360</v>
      </c>
      <c r="C296" s="407"/>
      <c r="D296" s="407" t="s">
        <v>319</v>
      </c>
      <c r="E296" s="408" t="s">
        <v>320</v>
      </c>
      <c r="F296" s="408">
        <f>+'[3]chd2-SAOB'!C359</f>
        <v>67356476</v>
      </c>
      <c r="G296" s="408">
        <f>+'[3]chd2-SAOB'!D359</f>
        <v>25050000</v>
      </c>
      <c r="H296" s="408">
        <f>+'[3]chd2-SAOB'!E359</f>
        <v>0</v>
      </c>
      <c r="I296" s="403">
        <f t="shared" si="88"/>
        <v>92406476</v>
      </c>
      <c r="J296" s="408">
        <f>+'[3]chd2-SAOB'!G359</f>
        <v>67356476</v>
      </c>
      <c r="K296" s="408">
        <f>+'[3]chd2-SAOB'!H359</f>
        <v>24750000</v>
      </c>
      <c r="L296" s="408">
        <f>+'[3]chd2-SAOB'!I359</f>
        <v>0</v>
      </c>
      <c r="M296" s="403">
        <f t="shared" si="89"/>
        <v>92106476</v>
      </c>
      <c r="N296" s="403">
        <f t="shared" si="90"/>
        <v>0</v>
      </c>
      <c r="O296" s="403">
        <f t="shared" si="90"/>
        <v>300000</v>
      </c>
      <c r="P296" s="403">
        <f t="shared" si="90"/>
        <v>0</v>
      </c>
      <c r="Q296" s="403">
        <f t="shared" si="91"/>
        <v>300000</v>
      </c>
      <c r="R296" s="409"/>
      <c r="S296" s="410">
        <f t="shared" si="101"/>
        <v>1</v>
      </c>
      <c r="T296" s="410">
        <f t="shared" si="101"/>
        <v>0.9880239520958084</v>
      </c>
      <c r="U296" s="410" t="str">
        <f t="shared" si="101"/>
        <v/>
      </c>
      <c r="V296" s="410">
        <f t="shared" si="101"/>
        <v>0.99675347429113081</v>
      </c>
      <c r="W296" s="413"/>
      <c r="Z296" s="411" t="s">
        <v>736</v>
      </c>
    </row>
    <row r="297" spans="1:26" ht="12.75" customHeight="1">
      <c r="A297" s="402" t="s">
        <v>356</v>
      </c>
      <c r="B297" s="405" t="s">
        <v>360</v>
      </c>
      <c r="C297" s="407"/>
      <c r="D297" s="407" t="s">
        <v>319</v>
      </c>
      <c r="E297" s="408" t="s">
        <v>204</v>
      </c>
      <c r="F297" s="408">
        <f>+'[3]chd2-SAOB'!C361</f>
        <v>0</v>
      </c>
      <c r="G297" s="408">
        <f>+'[3]chd2-SAOB'!D361</f>
        <v>4634000</v>
      </c>
      <c r="H297" s="408">
        <f>+'[3]chd2-SAOB'!E361</f>
        <v>0</v>
      </c>
      <c r="I297" s="403">
        <f>SUM(F297:H297)</f>
        <v>4634000</v>
      </c>
      <c r="J297" s="408">
        <f>+'[3]chd2-SAOB'!G361</f>
        <v>0</v>
      </c>
      <c r="K297" s="408">
        <f>+'[3]chd2-SAOB'!H361</f>
        <v>3087171.74</v>
      </c>
      <c r="L297" s="408">
        <f>+'[3]chd2-SAOB'!I361</f>
        <v>0</v>
      </c>
      <c r="M297" s="403">
        <f>SUM(J297:L297)</f>
        <v>3087171.74</v>
      </c>
      <c r="N297" s="403">
        <f>+F297-J297</f>
        <v>0</v>
      </c>
      <c r="O297" s="403">
        <f>+G297-K297</f>
        <v>1546828.2599999998</v>
      </c>
      <c r="P297" s="403">
        <f>+H297-L297</f>
        <v>0</v>
      </c>
      <c r="Q297" s="403">
        <f>SUM(N297:P297)</f>
        <v>1546828.2599999998</v>
      </c>
      <c r="R297" s="409"/>
      <c r="S297" s="410" t="str">
        <f t="shared" si="101"/>
        <v/>
      </c>
      <c r="T297" s="410">
        <f t="shared" si="101"/>
        <v>0.666200202848511</v>
      </c>
      <c r="U297" s="410" t="str">
        <f t="shared" si="101"/>
        <v/>
      </c>
      <c r="V297" s="410">
        <f t="shared" si="101"/>
        <v>0.666200202848511</v>
      </c>
      <c r="W297" s="413"/>
      <c r="Z297" s="411" t="s">
        <v>736</v>
      </c>
    </row>
    <row r="298" spans="1:26" s="404" customFormat="1" ht="12.75" customHeight="1">
      <c r="A298" s="405"/>
      <c r="B298" s="402" t="s">
        <v>360</v>
      </c>
      <c r="C298" s="414"/>
      <c r="D298" s="414" t="s">
        <v>319</v>
      </c>
      <c r="E298" s="415" t="s">
        <v>737</v>
      </c>
      <c r="F298" s="416">
        <f>+F296+F297</f>
        <v>67356476</v>
      </c>
      <c r="G298" s="416">
        <f t="shared" ref="G298:Q298" si="108">+G296+G297</f>
        <v>29684000</v>
      </c>
      <c r="H298" s="416">
        <f t="shared" si="108"/>
        <v>0</v>
      </c>
      <c r="I298" s="416">
        <f t="shared" si="108"/>
        <v>97040476</v>
      </c>
      <c r="J298" s="416">
        <f t="shared" si="108"/>
        <v>67356476</v>
      </c>
      <c r="K298" s="416">
        <f t="shared" si="108"/>
        <v>27837171.740000002</v>
      </c>
      <c r="L298" s="416">
        <f t="shared" si="108"/>
        <v>0</v>
      </c>
      <c r="M298" s="416">
        <f t="shared" si="108"/>
        <v>95193647.739999995</v>
      </c>
      <c r="N298" s="416">
        <f t="shared" si="108"/>
        <v>0</v>
      </c>
      <c r="O298" s="416">
        <f t="shared" si="108"/>
        <v>1846828.2599999998</v>
      </c>
      <c r="P298" s="416">
        <f t="shared" si="108"/>
        <v>0</v>
      </c>
      <c r="Q298" s="416">
        <f t="shared" si="108"/>
        <v>1846828.2599999998</v>
      </c>
      <c r="R298" s="417"/>
      <c r="S298" s="410">
        <f t="shared" si="101"/>
        <v>1</v>
      </c>
      <c r="T298" s="410">
        <f t="shared" si="101"/>
        <v>0.9377837131114406</v>
      </c>
      <c r="U298" s="410" t="str">
        <f t="shared" si="101"/>
        <v/>
      </c>
      <c r="V298" s="410">
        <f t="shared" si="101"/>
        <v>0.9809684748454861</v>
      </c>
      <c r="W298" s="413"/>
      <c r="Z298" s="404" t="s">
        <v>735</v>
      </c>
    </row>
    <row r="299" spans="1:26" ht="12.75" hidden="1" customHeight="1">
      <c r="A299" s="405"/>
      <c r="B299" s="406"/>
      <c r="C299" s="418"/>
      <c r="D299" s="418"/>
      <c r="E299" s="419"/>
      <c r="F299" s="420"/>
      <c r="G299" s="420"/>
      <c r="H299" s="420"/>
      <c r="I299" s="420"/>
      <c r="J299" s="420"/>
      <c r="K299" s="420"/>
      <c r="L299" s="420"/>
      <c r="M299" s="420"/>
      <c r="N299" s="420"/>
      <c r="O299" s="420"/>
      <c r="P299" s="420"/>
      <c r="Q299" s="420"/>
      <c r="R299" s="409"/>
      <c r="S299" s="410" t="str">
        <f t="shared" si="101"/>
        <v/>
      </c>
      <c r="T299" s="410" t="str">
        <f t="shared" si="101"/>
        <v/>
      </c>
      <c r="U299" s="410" t="str">
        <f t="shared" si="101"/>
        <v/>
      </c>
      <c r="V299" s="410"/>
      <c r="W299" s="413"/>
    </row>
    <row r="300" spans="1:26" s="404" customFormat="1" ht="12.75" customHeight="1">
      <c r="A300" s="402" t="s">
        <v>356</v>
      </c>
      <c r="B300" s="402" t="s">
        <v>360</v>
      </c>
      <c r="C300" s="414"/>
      <c r="D300" s="414" t="s">
        <v>319</v>
      </c>
      <c r="E300" s="415" t="s">
        <v>324</v>
      </c>
      <c r="F300" s="416">
        <f>+F301</f>
        <v>7087713</v>
      </c>
      <c r="G300" s="416">
        <f t="shared" ref="G300:Q300" si="109">+G301</f>
        <v>0</v>
      </c>
      <c r="H300" s="416">
        <f t="shared" si="109"/>
        <v>0</v>
      </c>
      <c r="I300" s="416">
        <f t="shared" si="109"/>
        <v>7087713</v>
      </c>
      <c r="J300" s="416">
        <f t="shared" si="109"/>
        <v>7023506.7400000002</v>
      </c>
      <c r="K300" s="416">
        <f t="shared" si="109"/>
        <v>0</v>
      </c>
      <c r="L300" s="416">
        <f t="shared" si="109"/>
        <v>0</v>
      </c>
      <c r="M300" s="416">
        <f t="shared" si="109"/>
        <v>7023506.7400000002</v>
      </c>
      <c r="N300" s="416">
        <f t="shared" si="109"/>
        <v>64206.259999999776</v>
      </c>
      <c r="O300" s="416">
        <f t="shared" si="109"/>
        <v>0</v>
      </c>
      <c r="P300" s="416">
        <f t="shared" si="109"/>
        <v>0</v>
      </c>
      <c r="Q300" s="416">
        <f t="shared" si="109"/>
        <v>64206.259999999776</v>
      </c>
      <c r="R300" s="417"/>
      <c r="S300" s="410">
        <f t="shared" si="101"/>
        <v>0.99094118794031305</v>
      </c>
      <c r="T300" s="410" t="str">
        <f t="shared" si="101"/>
        <v/>
      </c>
      <c r="U300" s="410" t="str">
        <f t="shared" si="101"/>
        <v/>
      </c>
      <c r="V300" s="410">
        <f t="shared" si="101"/>
        <v>0.99094118794031305</v>
      </c>
      <c r="W300" s="413"/>
      <c r="Z300" s="404" t="s">
        <v>735</v>
      </c>
    </row>
    <row r="301" spans="1:26" ht="12.75" customHeight="1">
      <c r="A301" s="402" t="s">
        <v>356</v>
      </c>
      <c r="B301" s="402" t="s">
        <v>360</v>
      </c>
      <c r="C301" s="418"/>
      <c r="D301" s="418"/>
      <c r="E301" s="408" t="s">
        <v>528</v>
      </c>
      <c r="F301" s="403">
        <f>SUM('[3]chd2-SAOB'!T14)</f>
        <v>7087713</v>
      </c>
      <c r="G301" s="403">
        <f>SUM('[3]chd2-SAOB'!T50)</f>
        <v>0</v>
      </c>
      <c r="H301" s="403">
        <f>SUM('[3]chd2-SAOB'!T142)</f>
        <v>0</v>
      </c>
      <c r="I301" s="403">
        <f t="shared" si="88"/>
        <v>7087713</v>
      </c>
      <c r="J301" s="403">
        <f>SUM('[3]chd2-SAOB'!T15)</f>
        <v>7023506.7400000002</v>
      </c>
      <c r="K301" s="403">
        <f>SUM('[3]chd2-SAOB'!T51)</f>
        <v>0</v>
      </c>
      <c r="L301" s="403">
        <f>SUM('[3]chd2-SAOB'!T143)</f>
        <v>0</v>
      </c>
      <c r="M301" s="403">
        <f t="shared" si="89"/>
        <v>7023506.7400000002</v>
      </c>
      <c r="N301" s="403">
        <f t="shared" si="90"/>
        <v>64206.259999999776</v>
      </c>
      <c r="O301" s="403">
        <f t="shared" si="90"/>
        <v>0</v>
      </c>
      <c r="P301" s="403">
        <f t="shared" si="90"/>
        <v>0</v>
      </c>
      <c r="Q301" s="403">
        <f t="shared" si="91"/>
        <v>64206.259999999776</v>
      </c>
      <c r="R301" s="409"/>
      <c r="S301" s="410">
        <f t="shared" si="101"/>
        <v>0.99094118794031305</v>
      </c>
      <c r="T301" s="410" t="str">
        <f t="shared" si="101"/>
        <v/>
      </c>
      <c r="U301" s="410" t="str">
        <f t="shared" si="101"/>
        <v/>
      </c>
      <c r="V301" s="410">
        <f t="shared" si="101"/>
        <v>0.99094118794031305</v>
      </c>
      <c r="W301" s="413"/>
      <c r="Z301" s="404" t="s">
        <v>735</v>
      </c>
    </row>
    <row r="302" spans="1:26" s="404" customFormat="1" ht="12.75" customHeight="1">
      <c r="A302" s="402" t="s">
        <v>356</v>
      </c>
      <c r="B302" s="402" t="s">
        <v>360</v>
      </c>
      <c r="C302" s="414"/>
      <c r="D302" s="414" t="s">
        <v>319</v>
      </c>
      <c r="E302" s="415" t="s">
        <v>325</v>
      </c>
      <c r="F302" s="416">
        <f>SUM(F303:F306)</f>
        <v>14244660</v>
      </c>
      <c r="G302" s="416">
        <f t="shared" ref="G302:Q302" si="110">SUM(G303:G306)</f>
        <v>3450000</v>
      </c>
      <c r="H302" s="416">
        <f t="shared" si="110"/>
        <v>0</v>
      </c>
      <c r="I302" s="416">
        <f t="shared" si="110"/>
        <v>17694660</v>
      </c>
      <c r="J302" s="416">
        <f t="shared" si="110"/>
        <v>14244660</v>
      </c>
      <c r="K302" s="416">
        <f t="shared" si="110"/>
        <v>3350000</v>
      </c>
      <c r="L302" s="416">
        <f t="shared" si="110"/>
        <v>0</v>
      </c>
      <c r="M302" s="416">
        <f t="shared" si="110"/>
        <v>17594660</v>
      </c>
      <c r="N302" s="416">
        <f t="shared" si="110"/>
        <v>0</v>
      </c>
      <c r="O302" s="416">
        <f t="shared" si="110"/>
        <v>100000</v>
      </c>
      <c r="P302" s="416">
        <f t="shared" si="110"/>
        <v>0</v>
      </c>
      <c r="Q302" s="416">
        <f t="shared" si="110"/>
        <v>100000</v>
      </c>
      <c r="R302" s="417"/>
      <c r="S302" s="410">
        <f t="shared" si="101"/>
        <v>1</v>
      </c>
      <c r="T302" s="410">
        <f t="shared" si="101"/>
        <v>0.97101449275362317</v>
      </c>
      <c r="U302" s="410" t="str">
        <f t="shared" si="101"/>
        <v/>
      </c>
      <c r="V302" s="410">
        <f t="shared" si="101"/>
        <v>0.99434857748043759</v>
      </c>
      <c r="W302" s="413"/>
      <c r="Z302" s="404" t="s">
        <v>735</v>
      </c>
    </row>
    <row r="303" spans="1:26" ht="12.75" customHeight="1">
      <c r="A303" s="402" t="s">
        <v>356</v>
      </c>
      <c r="B303" s="402" t="s">
        <v>360</v>
      </c>
      <c r="C303" s="418"/>
      <c r="D303" s="418"/>
      <c r="E303" s="421" t="s">
        <v>531</v>
      </c>
      <c r="F303" s="403">
        <f>SUM('[3]chd2-SAOB'!Z14)</f>
        <v>12924000</v>
      </c>
      <c r="G303" s="403">
        <f>SUM('[3]chd2-SAOB'!Z50)</f>
        <v>0</v>
      </c>
      <c r="H303" s="403">
        <f>SUM('[3]chd2-SAOB'!Z142)</f>
        <v>0</v>
      </c>
      <c r="I303" s="403">
        <f t="shared" si="88"/>
        <v>12924000</v>
      </c>
      <c r="J303" s="403">
        <f>SUM('[3]chd2-SAOB'!Z15)</f>
        <v>12924000</v>
      </c>
      <c r="K303" s="403">
        <f>SUM('[3]chd2-SAOB'!Z51)</f>
        <v>0</v>
      </c>
      <c r="L303" s="403">
        <f>SUM('[3]chd2-SAOB'!Z143)</f>
        <v>0</v>
      </c>
      <c r="M303" s="403">
        <f t="shared" si="89"/>
        <v>12924000</v>
      </c>
      <c r="N303" s="403">
        <f t="shared" si="90"/>
        <v>0</v>
      </c>
      <c r="O303" s="403">
        <f t="shared" si="90"/>
        <v>0</v>
      </c>
      <c r="P303" s="403">
        <f t="shared" si="90"/>
        <v>0</v>
      </c>
      <c r="Q303" s="403">
        <f t="shared" si="91"/>
        <v>0</v>
      </c>
      <c r="R303" s="409"/>
      <c r="S303" s="410">
        <f t="shared" si="101"/>
        <v>1</v>
      </c>
      <c r="T303" s="410" t="str">
        <f t="shared" si="101"/>
        <v/>
      </c>
      <c r="U303" s="410" t="str">
        <f t="shared" si="101"/>
        <v/>
      </c>
      <c r="V303" s="410">
        <f t="shared" si="101"/>
        <v>1</v>
      </c>
      <c r="W303" s="413"/>
      <c r="Z303" s="404" t="s">
        <v>735</v>
      </c>
    </row>
    <row r="304" spans="1:26" ht="12.75" customHeight="1">
      <c r="A304" s="402" t="s">
        <v>356</v>
      </c>
      <c r="B304" s="402" t="s">
        <v>360</v>
      </c>
      <c r="C304" s="418"/>
      <c r="D304" s="418"/>
      <c r="E304" s="408" t="s">
        <v>532</v>
      </c>
      <c r="F304" s="403">
        <f>SUM('[3]chd2-SAOB'!AF14)</f>
        <v>1320660</v>
      </c>
      <c r="G304" s="403">
        <f>SUM('[3]chd2-SAOB'!AF50)</f>
        <v>0</v>
      </c>
      <c r="H304" s="403">
        <f>SUM('[3]chd2-SAOB'!AF142)</f>
        <v>0</v>
      </c>
      <c r="I304" s="403">
        <f t="shared" si="88"/>
        <v>1320660</v>
      </c>
      <c r="J304" s="403">
        <f>SUM('[3]chd2-SAOB'!AF15)</f>
        <v>1320660</v>
      </c>
      <c r="K304" s="403">
        <f>SUM('[3]chd2-SAOB'!AF51)</f>
        <v>0</v>
      </c>
      <c r="L304" s="403">
        <f>SUM('[3]chd2-SAOB'!AF143)</f>
        <v>0</v>
      </c>
      <c r="M304" s="403">
        <f t="shared" si="89"/>
        <v>1320660</v>
      </c>
      <c r="N304" s="403">
        <f t="shared" si="90"/>
        <v>0</v>
      </c>
      <c r="O304" s="403">
        <f t="shared" si="90"/>
        <v>0</v>
      </c>
      <c r="P304" s="403">
        <f t="shared" si="90"/>
        <v>0</v>
      </c>
      <c r="Q304" s="403">
        <f t="shared" si="91"/>
        <v>0</v>
      </c>
      <c r="R304" s="409"/>
      <c r="S304" s="410">
        <f t="shared" si="101"/>
        <v>1</v>
      </c>
      <c r="T304" s="410" t="str">
        <f t="shared" si="101"/>
        <v/>
      </c>
      <c r="U304" s="410" t="str">
        <f t="shared" si="101"/>
        <v/>
      </c>
      <c r="V304" s="410">
        <f t="shared" si="101"/>
        <v>1</v>
      </c>
      <c r="W304" s="413"/>
      <c r="Z304" s="404" t="s">
        <v>735</v>
      </c>
    </row>
    <row r="305" spans="1:26" ht="12.75" customHeight="1">
      <c r="A305" s="402" t="s">
        <v>356</v>
      </c>
      <c r="B305" s="402" t="s">
        <v>360</v>
      </c>
      <c r="C305" s="418"/>
      <c r="D305" s="418"/>
      <c r="E305" s="421" t="s">
        <v>533</v>
      </c>
      <c r="F305" s="403">
        <f>SUM('[3]chd2-SAOB'!AL14)</f>
        <v>0</v>
      </c>
      <c r="G305" s="403">
        <f>SUM('[3]chd2-SAOB'!AL50)</f>
        <v>3450000</v>
      </c>
      <c r="H305" s="403">
        <f>SUM('[3]chd2-SAOB'!AL142)</f>
        <v>0</v>
      </c>
      <c r="I305" s="403">
        <f t="shared" si="88"/>
        <v>3450000</v>
      </c>
      <c r="J305" s="403">
        <f>SUM('[3]chd2-SAOB'!AL15)</f>
        <v>0</v>
      </c>
      <c r="K305" s="403">
        <f>SUM('[3]chd2-SAOB'!AL51)</f>
        <v>3350000</v>
      </c>
      <c r="L305" s="403">
        <f>SUM('[3]chd2-SAOB'!AL143)</f>
        <v>0</v>
      </c>
      <c r="M305" s="403">
        <f t="shared" si="89"/>
        <v>3350000</v>
      </c>
      <c r="N305" s="403">
        <f t="shared" si="90"/>
        <v>0</v>
      </c>
      <c r="O305" s="403">
        <f t="shared" si="90"/>
        <v>100000</v>
      </c>
      <c r="P305" s="403">
        <f t="shared" si="90"/>
        <v>0</v>
      </c>
      <c r="Q305" s="403">
        <f t="shared" si="91"/>
        <v>100000</v>
      </c>
      <c r="R305" s="409"/>
      <c r="S305" s="410" t="str">
        <f t="shared" si="101"/>
        <v/>
      </c>
      <c r="T305" s="410">
        <f t="shared" si="101"/>
        <v>0.97101449275362317</v>
      </c>
      <c r="U305" s="410" t="str">
        <f t="shared" si="101"/>
        <v/>
      </c>
      <c r="V305" s="410">
        <f t="shared" si="101"/>
        <v>0.97101449275362317</v>
      </c>
      <c r="W305" s="413"/>
      <c r="Z305" s="404" t="s">
        <v>735</v>
      </c>
    </row>
    <row r="306" spans="1:26" ht="12.75" hidden="1" customHeight="1">
      <c r="A306" s="402" t="s">
        <v>356</v>
      </c>
      <c r="B306" s="402" t="s">
        <v>360</v>
      </c>
      <c r="C306" s="418"/>
      <c r="D306" s="418"/>
      <c r="E306" s="421" t="s">
        <v>738</v>
      </c>
      <c r="F306" s="403">
        <f>SUM('[3]chd2-SAOB'!AR14)</f>
        <v>0</v>
      </c>
      <c r="G306" s="403">
        <f>SUM('[3]chd2-SAOB'!AR50)</f>
        <v>0</v>
      </c>
      <c r="H306" s="403">
        <f>SUM('[3]chd2-SAOB'!AR142)</f>
        <v>0</v>
      </c>
      <c r="I306" s="403">
        <f t="shared" si="88"/>
        <v>0</v>
      </c>
      <c r="J306" s="403">
        <f>SUM('[3]chd2-SAOB'!AR15)</f>
        <v>0</v>
      </c>
      <c r="K306" s="403">
        <f>SUM('[3]chd2-SAOB'!AR51)</f>
        <v>0</v>
      </c>
      <c r="L306" s="403">
        <f>SUM('[3]chd2-SAOB'!AR143)</f>
        <v>0</v>
      </c>
      <c r="M306" s="403">
        <f t="shared" si="89"/>
        <v>0</v>
      </c>
      <c r="N306" s="403">
        <f t="shared" si="90"/>
        <v>0</v>
      </c>
      <c r="O306" s="403">
        <f t="shared" si="90"/>
        <v>0</v>
      </c>
      <c r="P306" s="403">
        <f t="shared" si="90"/>
        <v>0</v>
      </c>
      <c r="Q306" s="403">
        <f t="shared" si="91"/>
        <v>0</v>
      </c>
      <c r="R306" s="409"/>
      <c r="S306" s="410" t="str">
        <f t="shared" si="101"/>
        <v/>
      </c>
      <c r="T306" s="410" t="str">
        <f t="shared" si="101"/>
        <v/>
      </c>
      <c r="U306" s="410" t="str">
        <f t="shared" si="101"/>
        <v/>
      </c>
      <c r="V306" s="422" t="str">
        <f t="shared" si="101"/>
        <v/>
      </c>
      <c r="W306" s="413"/>
    </row>
    <row r="307" spans="1:26" s="617" customFormat="1" ht="12.75" customHeight="1">
      <c r="A307" s="402" t="s">
        <v>356</v>
      </c>
      <c r="B307" s="402" t="s">
        <v>360</v>
      </c>
      <c r="C307" s="613"/>
      <c r="D307" s="613"/>
      <c r="E307" s="614" t="s">
        <v>5</v>
      </c>
      <c r="F307" s="615">
        <f>+F298+F300+F302</f>
        <v>88688849</v>
      </c>
      <c r="G307" s="615">
        <f t="shared" ref="G307:Q307" si="111">+G298+G300+G302</f>
        <v>33134000</v>
      </c>
      <c r="H307" s="615">
        <f t="shared" si="111"/>
        <v>0</v>
      </c>
      <c r="I307" s="615">
        <f t="shared" si="111"/>
        <v>121822849</v>
      </c>
      <c r="J307" s="615">
        <f t="shared" si="111"/>
        <v>88624642.739999995</v>
      </c>
      <c r="K307" s="615">
        <f t="shared" si="111"/>
        <v>31187171.740000002</v>
      </c>
      <c r="L307" s="615">
        <f t="shared" si="111"/>
        <v>0</v>
      </c>
      <c r="M307" s="615">
        <f t="shared" si="111"/>
        <v>119811814.47999999</v>
      </c>
      <c r="N307" s="615">
        <f t="shared" si="111"/>
        <v>64206.259999999776</v>
      </c>
      <c r="O307" s="615">
        <f t="shared" si="111"/>
        <v>1946828.2599999998</v>
      </c>
      <c r="P307" s="615">
        <f t="shared" si="111"/>
        <v>0</v>
      </c>
      <c r="Q307" s="615">
        <f t="shared" si="111"/>
        <v>2011034.5199999996</v>
      </c>
      <c r="R307" s="616">
        <f>+Q307-'[3]chd2-SAOB'!BG179</f>
        <v>-1.1175870895385742E-8</v>
      </c>
      <c r="S307" s="410">
        <f t="shared" si="101"/>
        <v>0.99927605036344525</v>
      </c>
      <c r="T307" s="410">
        <f t="shared" si="101"/>
        <v>0.94124379006458625</v>
      </c>
      <c r="U307" s="410" t="str">
        <f t="shared" si="101"/>
        <v/>
      </c>
      <c r="V307" s="410">
        <f t="shared" si="101"/>
        <v>0.98349214013210273</v>
      </c>
      <c r="W307" s="413"/>
      <c r="Z307" s="404" t="s">
        <v>735</v>
      </c>
    </row>
    <row r="308" spans="1:26" ht="12.75" customHeight="1">
      <c r="A308" s="402" t="s">
        <v>356</v>
      </c>
      <c r="B308" s="402" t="s">
        <v>360</v>
      </c>
      <c r="C308" s="418"/>
      <c r="D308" s="407"/>
      <c r="E308" s="412"/>
      <c r="F308" s="403"/>
      <c r="G308" s="403"/>
      <c r="H308" s="403"/>
      <c r="I308" s="403">
        <f t="shared" si="88"/>
        <v>0</v>
      </c>
      <c r="J308" s="403"/>
      <c r="K308" s="403"/>
      <c r="L308" s="403"/>
      <c r="M308" s="403">
        <f t="shared" si="89"/>
        <v>0</v>
      </c>
      <c r="N308" s="403">
        <f t="shared" si="90"/>
        <v>0</v>
      </c>
      <c r="O308" s="403">
        <f t="shared" si="90"/>
        <v>0</v>
      </c>
      <c r="P308" s="403">
        <f t="shared" si="90"/>
        <v>0</v>
      </c>
      <c r="Q308" s="403">
        <f t="shared" si="91"/>
        <v>0</v>
      </c>
      <c r="S308" s="410" t="str">
        <f t="shared" si="101"/>
        <v/>
      </c>
      <c r="T308" s="410" t="str">
        <f t="shared" si="101"/>
        <v/>
      </c>
      <c r="U308" s="410" t="str">
        <f t="shared" si="101"/>
        <v/>
      </c>
      <c r="V308" s="410" t="str">
        <f t="shared" si="101"/>
        <v/>
      </c>
      <c r="W308" s="413"/>
      <c r="Z308" s="404" t="s">
        <v>735</v>
      </c>
    </row>
    <row r="309" spans="1:26" s="612" customFormat="1" ht="12.75" customHeight="1">
      <c r="A309" s="402" t="s">
        <v>356</v>
      </c>
      <c r="B309" s="402" t="s">
        <v>361</v>
      </c>
      <c r="C309" s="426" t="s">
        <v>319</v>
      </c>
      <c r="D309" s="609" t="s">
        <v>334</v>
      </c>
      <c r="E309" s="610" t="s">
        <v>361</v>
      </c>
      <c r="F309" s="621"/>
      <c r="G309" s="621"/>
      <c r="H309" s="621"/>
      <c r="I309" s="611">
        <f t="shared" si="88"/>
        <v>0</v>
      </c>
      <c r="J309" s="621"/>
      <c r="K309" s="621"/>
      <c r="L309" s="621"/>
      <c r="M309" s="611">
        <f t="shared" si="89"/>
        <v>0</v>
      </c>
      <c r="N309" s="611">
        <f t="shared" si="90"/>
        <v>0</v>
      </c>
      <c r="O309" s="611">
        <f t="shared" si="90"/>
        <v>0</v>
      </c>
      <c r="P309" s="611">
        <f t="shared" si="90"/>
        <v>0</v>
      </c>
      <c r="Q309" s="611">
        <f t="shared" si="91"/>
        <v>0</v>
      </c>
      <c r="S309" s="410" t="str">
        <f t="shared" si="101"/>
        <v/>
      </c>
      <c r="T309" s="410" t="str">
        <f t="shared" si="101"/>
        <v/>
      </c>
      <c r="U309" s="410" t="str">
        <f t="shared" si="101"/>
        <v/>
      </c>
      <c r="V309" s="410" t="str">
        <f t="shared" si="101"/>
        <v/>
      </c>
      <c r="W309" s="413"/>
      <c r="Z309" s="404" t="s">
        <v>735</v>
      </c>
    </row>
    <row r="310" spans="1:26" ht="12.75" customHeight="1">
      <c r="A310" s="402" t="s">
        <v>356</v>
      </c>
      <c r="B310" s="402" t="s">
        <v>361</v>
      </c>
      <c r="C310" s="407"/>
      <c r="D310" s="407" t="s">
        <v>319</v>
      </c>
      <c r="E310" s="408" t="s">
        <v>320</v>
      </c>
      <c r="F310" s="408">
        <f>+'[3]chd2-SAOB'!C366</f>
        <v>14009000</v>
      </c>
      <c r="G310" s="408">
        <f>+'[3]chd2-SAOB'!D366</f>
        <v>6366000</v>
      </c>
      <c r="H310" s="408">
        <f>+'[3]chd2-SAOB'!E366</f>
        <v>0</v>
      </c>
      <c r="I310" s="403">
        <f t="shared" si="88"/>
        <v>20375000</v>
      </c>
      <c r="J310" s="408">
        <f>+'[3]chd2-SAOB'!G366</f>
        <v>14008956.789999999</v>
      </c>
      <c r="K310" s="408">
        <f>+'[3]chd2-SAOB'!H366</f>
        <v>6365989.75</v>
      </c>
      <c r="L310" s="408">
        <f>+'[3]chd2-SAOB'!I366</f>
        <v>0</v>
      </c>
      <c r="M310" s="403">
        <f t="shared" si="89"/>
        <v>20374946.539999999</v>
      </c>
      <c r="N310" s="403">
        <f t="shared" si="90"/>
        <v>43.21000000089407</v>
      </c>
      <c r="O310" s="403">
        <f t="shared" si="90"/>
        <v>10.25</v>
      </c>
      <c r="P310" s="403">
        <f t="shared" si="90"/>
        <v>0</v>
      </c>
      <c r="Q310" s="403">
        <f t="shared" si="91"/>
        <v>53.46000000089407</v>
      </c>
      <c r="R310" s="409"/>
      <c r="S310" s="410">
        <f t="shared" si="101"/>
        <v>0.99999691555428649</v>
      </c>
      <c r="T310" s="410">
        <f t="shared" si="101"/>
        <v>0.99999838988375744</v>
      </c>
      <c r="U310" s="410" t="str">
        <f t="shared" si="101"/>
        <v/>
      </c>
      <c r="V310" s="410">
        <f t="shared" si="101"/>
        <v>0.99999737619631901</v>
      </c>
      <c r="W310" s="413"/>
      <c r="Z310" s="411" t="s">
        <v>736</v>
      </c>
    </row>
    <row r="311" spans="1:26" ht="12.75" customHeight="1">
      <c r="A311" s="402" t="s">
        <v>356</v>
      </c>
      <c r="B311" s="405" t="s">
        <v>361</v>
      </c>
      <c r="C311" s="407"/>
      <c r="D311" s="407" t="s">
        <v>319</v>
      </c>
      <c r="E311" s="408" t="s">
        <v>204</v>
      </c>
      <c r="F311" s="408">
        <f>+'[3]chd2-SAOB'!C368</f>
        <v>0</v>
      </c>
      <c r="G311" s="408">
        <f>+'[3]chd2-SAOB'!D368</f>
        <v>1370000</v>
      </c>
      <c r="H311" s="408">
        <f>+'[3]chd2-SAOB'!E368</f>
        <v>74500000</v>
      </c>
      <c r="I311" s="403">
        <f>SUM(F311:H311)</f>
        <v>75870000</v>
      </c>
      <c r="J311" s="408">
        <f>+'[3]chd2-SAOB'!G368</f>
        <v>0</v>
      </c>
      <c r="K311" s="408">
        <f>+'[3]chd2-SAOB'!H368</f>
        <v>673494.43</v>
      </c>
      <c r="L311" s="408">
        <f>+'[3]chd2-SAOB'!I368</f>
        <v>0</v>
      </c>
      <c r="M311" s="403">
        <f>SUM(J311:L311)</f>
        <v>673494.43</v>
      </c>
      <c r="N311" s="403">
        <f>+F311-J311</f>
        <v>0</v>
      </c>
      <c r="O311" s="403">
        <f>+G311-K311</f>
        <v>696505.57</v>
      </c>
      <c r="P311" s="403">
        <f>+H311-L311</f>
        <v>74500000</v>
      </c>
      <c r="Q311" s="403">
        <f>SUM(N311:P311)</f>
        <v>75196505.569999993</v>
      </c>
      <c r="R311" s="409"/>
      <c r="S311" s="410" t="str">
        <f t="shared" si="101"/>
        <v/>
      </c>
      <c r="T311" s="410">
        <f t="shared" si="101"/>
        <v>0.49160177372262776</v>
      </c>
      <c r="U311" s="410">
        <f t="shared" si="101"/>
        <v>0</v>
      </c>
      <c r="V311" s="410">
        <f t="shared" si="101"/>
        <v>8.8769530776327942E-3</v>
      </c>
      <c r="W311" s="413"/>
      <c r="Z311" s="411" t="s">
        <v>736</v>
      </c>
    </row>
    <row r="312" spans="1:26" s="404" customFormat="1" ht="12.75" customHeight="1">
      <c r="A312" s="405"/>
      <c r="B312" s="402" t="s">
        <v>361</v>
      </c>
      <c r="C312" s="414"/>
      <c r="D312" s="414" t="s">
        <v>319</v>
      </c>
      <c r="E312" s="415" t="s">
        <v>737</v>
      </c>
      <c r="F312" s="416">
        <f>+F310+F311</f>
        <v>14009000</v>
      </c>
      <c r="G312" s="416">
        <f t="shared" ref="G312:Q312" si="112">+G310+G311</f>
        <v>7736000</v>
      </c>
      <c r="H312" s="416">
        <f t="shared" si="112"/>
        <v>74500000</v>
      </c>
      <c r="I312" s="416">
        <f t="shared" si="112"/>
        <v>96245000</v>
      </c>
      <c r="J312" s="416">
        <f t="shared" si="112"/>
        <v>14008956.789999999</v>
      </c>
      <c r="K312" s="416">
        <f t="shared" si="112"/>
        <v>7039484.1799999997</v>
      </c>
      <c r="L312" s="416">
        <f t="shared" si="112"/>
        <v>0</v>
      </c>
      <c r="M312" s="416">
        <f t="shared" si="112"/>
        <v>21048440.969999999</v>
      </c>
      <c r="N312" s="416">
        <f t="shared" si="112"/>
        <v>43.21000000089407</v>
      </c>
      <c r="O312" s="416">
        <f t="shared" si="112"/>
        <v>696515.82</v>
      </c>
      <c r="P312" s="416">
        <f t="shared" si="112"/>
        <v>74500000</v>
      </c>
      <c r="Q312" s="416">
        <f t="shared" si="112"/>
        <v>75196559.030000001</v>
      </c>
      <c r="R312" s="417"/>
      <c r="S312" s="410">
        <f t="shared" si="101"/>
        <v>0.99999691555428649</v>
      </c>
      <c r="T312" s="410">
        <f t="shared" si="101"/>
        <v>0.90996434591520159</v>
      </c>
      <c r="U312" s="410">
        <f t="shared" si="101"/>
        <v>0</v>
      </c>
      <c r="V312" s="410">
        <f t="shared" si="101"/>
        <v>0.21869646184217362</v>
      </c>
      <c r="W312" s="413"/>
      <c r="Z312" s="404" t="s">
        <v>735</v>
      </c>
    </row>
    <row r="313" spans="1:26" ht="12.75" hidden="1" customHeight="1">
      <c r="A313" s="405"/>
      <c r="B313" s="406"/>
      <c r="C313" s="418"/>
      <c r="D313" s="418"/>
      <c r="E313" s="419"/>
      <c r="F313" s="420"/>
      <c r="G313" s="420"/>
      <c r="H313" s="420"/>
      <c r="I313" s="420"/>
      <c r="J313" s="420"/>
      <c r="K313" s="420"/>
      <c r="L313" s="420"/>
      <c r="M313" s="420"/>
      <c r="N313" s="420"/>
      <c r="O313" s="420"/>
      <c r="P313" s="420"/>
      <c r="Q313" s="420"/>
      <c r="R313" s="409"/>
      <c r="S313" s="410" t="str">
        <f t="shared" si="101"/>
        <v/>
      </c>
      <c r="T313" s="410" t="str">
        <f t="shared" si="101"/>
        <v/>
      </c>
      <c r="U313" s="410" t="str">
        <f t="shared" si="101"/>
        <v/>
      </c>
      <c r="V313" s="410"/>
      <c r="W313" s="413"/>
    </row>
    <row r="314" spans="1:26" s="404" customFormat="1" ht="12.75" customHeight="1">
      <c r="A314" s="402" t="s">
        <v>356</v>
      </c>
      <c r="B314" s="405" t="s">
        <v>361</v>
      </c>
      <c r="C314" s="414"/>
      <c r="D314" s="414" t="s">
        <v>319</v>
      </c>
      <c r="E314" s="415" t="s">
        <v>324</v>
      </c>
      <c r="F314" s="416">
        <f>+F315</f>
        <v>1401000</v>
      </c>
      <c r="G314" s="416">
        <f t="shared" ref="G314:Q314" si="113">+G315</f>
        <v>0</v>
      </c>
      <c r="H314" s="416">
        <f t="shared" si="113"/>
        <v>0</v>
      </c>
      <c r="I314" s="416">
        <f t="shared" si="113"/>
        <v>1401000</v>
      </c>
      <c r="J314" s="416">
        <f t="shared" si="113"/>
        <v>1400999.98</v>
      </c>
      <c r="K314" s="416">
        <f t="shared" si="113"/>
        <v>0</v>
      </c>
      <c r="L314" s="416">
        <f t="shared" si="113"/>
        <v>0</v>
      </c>
      <c r="M314" s="416">
        <f t="shared" si="113"/>
        <v>1400999.98</v>
      </c>
      <c r="N314" s="416">
        <f t="shared" si="113"/>
        <v>2.0000000018626451E-2</v>
      </c>
      <c r="O314" s="416">
        <f t="shared" si="113"/>
        <v>0</v>
      </c>
      <c r="P314" s="416">
        <f t="shared" si="113"/>
        <v>0</v>
      </c>
      <c r="Q314" s="416">
        <f t="shared" si="113"/>
        <v>2.0000000018626451E-2</v>
      </c>
      <c r="R314" s="417"/>
      <c r="S314" s="410">
        <f t="shared" si="101"/>
        <v>0.99999998572448245</v>
      </c>
      <c r="T314" s="410" t="str">
        <f t="shared" si="101"/>
        <v/>
      </c>
      <c r="U314" s="410" t="str">
        <f t="shared" si="101"/>
        <v/>
      </c>
      <c r="V314" s="410">
        <f t="shared" si="101"/>
        <v>0.99999998572448245</v>
      </c>
      <c r="W314" s="413"/>
      <c r="Z314" s="404" t="s">
        <v>735</v>
      </c>
    </row>
    <row r="315" spans="1:26" ht="12.75" customHeight="1">
      <c r="A315" s="402" t="s">
        <v>356</v>
      </c>
      <c r="B315" s="405" t="s">
        <v>361</v>
      </c>
      <c r="C315" s="418"/>
      <c r="D315" s="418"/>
      <c r="E315" s="408" t="s">
        <v>528</v>
      </c>
      <c r="F315" s="403">
        <f>SUM('[3]chd2-SAOB'!U14)</f>
        <v>1401000</v>
      </c>
      <c r="G315" s="403">
        <f>SUM('[3]chd2-SAOB'!U50)</f>
        <v>0</v>
      </c>
      <c r="H315" s="403">
        <f>SUM('[3]chd2-SAOB'!U142)</f>
        <v>0</v>
      </c>
      <c r="I315" s="403">
        <f t="shared" si="88"/>
        <v>1401000</v>
      </c>
      <c r="J315" s="403">
        <f>SUM('[3]chd2-SAOB'!U15)</f>
        <v>1400999.98</v>
      </c>
      <c r="K315" s="403">
        <f>SUM('[3]chd2-SAOB'!U51)</f>
        <v>0</v>
      </c>
      <c r="L315" s="403">
        <f>SUM('[3]chd2-SAOB'!U143)</f>
        <v>0</v>
      </c>
      <c r="M315" s="403">
        <f t="shared" si="89"/>
        <v>1400999.98</v>
      </c>
      <c r="N315" s="403">
        <f t="shared" si="90"/>
        <v>2.0000000018626451E-2</v>
      </c>
      <c r="O315" s="403">
        <f t="shared" si="90"/>
        <v>0</v>
      </c>
      <c r="P315" s="403">
        <f t="shared" si="90"/>
        <v>0</v>
      </c>
      <c r="Q315" s="403">
        <f t="shared" si="91"/>
        <v>2.0000000018626451E-2</v>
      </c>
      <c r="R315" s="409"/>
      <c r="S315" s="410">
        <f t="shared" si="101"/>
        <v>0.99999998572448245</v>
      </c>
      <c r="T315" s="410" t="str">
        <f t="shared" si="101"/>
        <v/>
      </c>
      <c r="U315" s="410" t="str">
        <f t="shared" si="101"/>
        <v/>
      </c>
      <c r="V315" s="410">
        <f t="shared" si="101"/>
        <v>0.99999998572448245</v>
      </c>
      <c r="W315" s="413"/>
      <c r="Z315" s="404" t="s">
        <v>735</v>
      </c>
    </row>
    <row r="316" spans="1:26" s="404" customFormat="1" ht="12.75" customHeight="1">
      <c r="A316" s="402" t="s">
        <v>356</v>
      </c>
      <c r="B316" s="405" t="s">
        <v>361</v>
      </c>
      <c r="C316" s="414"/>
      <c r="D316" s="414" t="s">
        <v>319</v>
      </c>
      <c r="E316" s="415" t="s">
        <v>325</v>
      </c>
      <c r="F316" s="416">
        <f>SUM(F317:F320)</f>
        <v>2390000</v>
      </c>
      <c r="G316" s="416">
        <f t="shared" ref="G316:Q316" si="114">SUM(G317:G320)</f>
        <v>500000</v>
      </c>
      <c r="H316" s="416">
        <f t="shared" si="114"/>
        <v>0</v>
      </c>
      <c r="I316" s="416">
        <f t="shared" si="114"/>
        <v>2890000</v>
      </c>
      <c r="J316" s="416">
        <f t="shared" si="114"/>
        <v>2390000</v>
      </c>
      <c r="K316" s="416">
        <f t="shared" si="114"/>
        <v>356140</v>
      </c>
      <c r="L316" s="416">
        <f t="shared" si="114"/>
        <v>0</v>
      </c>
      <c r="M316" s="416">
        <f t="shared" si="114"/>
        <v>2746140</v>
      </c>
      <c r="N316" s="416">
        <f t="shared" si="114"/>
        <v>0</v>
      </c>
      <c r="O316" s="416">
        <f t="shared" si="114"/>
        <v>143860</v>
      </c>
      <c r="P316" s="416">
        <f t="shared" si="114"/>
        <v>0</v>
      </c>
      <c r="Q316" s="416">
        <f t="shared" si="114"/>
        <v>143860</v>
      </c>
      <c r="R316" s="417"/>
      <c r="S316" s="410">
        <f t="shared" si="101"/>
        <v>1</v>
      </c>
      <c r="T316" s="410">
        <f t="shared" si="101"/>
        <v>0.71228000000000002</v>
      </c>
      <c r="U316" s="410" t="str">
        <f t="shared" si="101"/>
        <v/>
      </c>
      <c r="V316" s="410">
        <f t="shared" si="101"/>
        <v>0.9502214532871972</v>
      </c>
      <c r="W316" s="413"/>
      <c r="Z316" s="404" t="s">
        <v>735</v>
      </c>
    </row>
    <row r="317" spans="1:26" ht="12.75" customHeight="1">
      <c r="A317" s="402" t="s">
        <v>356</v>
      </c>
      <c r="B317" s="405" t="s">
        <v>361</v>
      </c>
      <c r="C317" s="418"/>
      <c r="D317" s="418"/>
      <c r="E317" s="421" t="s">
        <v>531</v>
      </c>
      <c r="F317" s="403">
        <f>SUM('[3]chd2-SAOB'!AA14)</f>
        <v>2390000</v>
      </c>
      <c r="G317" s="403">
        <f>SUM('[3]chd2-SAOB'!AA50)</f>
        <v>0</v>
      </c>
      <c r="H317" s="403">
        <f>SUM('[3]chd2-SAOB'!AA142)</f>
        <v>0</v>
      </c>
      <c r="I317" s="403">
        <f t="shared" si="88"/>
        <v>2390000</v>
      </c>
      <c r="J317" s="403">
        <f>SUM('[3]chd2-SAOB'!AA15)</f>
        <v>2390000</v>
      </c>
      <c r="K317" s="403">
        <f>SUM('[3]chd2-SAOB'!AA51)</f>
        <v>0</v>
      </c>
      <c r="L317" s="403">
        <f>SUM('[3]chd2-SAOB'!AA143)</f>
        <v>0</v>
      </c>
      <c r="M317" s="403">
        <f t="shared" si="89"/>
        <v>2390000</v>
      </c>
      <c r="N317" s="403">
        <f t="shared" si="90"/>
        <v>0</v>
      </c>
      <c r="O317" s="403">
        <f t="shared" si="90"/>
        <v>0</v>
      </c>
      <c r="P317" s="403">
        <f t="shared" si="90"/>
        <v>0</v>
      </c>
      <c r="Q317" s="403">
        <f t="shared" si="91"/>
        <v>0</v>
      </c>
      <c r="R317" s="409"/>
      <c r="S317" s="410">
        <f t="shared" si="101"/>
        <v>1</v>
      </c>
      <c r="T317" s="410" t="str">
        <f t="shared" si="101"/>
        <v/>
      </c>
      <c r="U317" s="410" t="str">
        <f t="shared" si="101"/>
        <v/>
      </c>
      <c r="V317" s="410">
        <f t="shared" si="101"/>
        <v>1</v>
      </c>
      <c r="W317" s="413"/>
      <c r="Z317" s="404" t="s">
        <v>735</v>
      </c>
    </row>
    <row r="318" spans="1:26" ht="12.75" customHeight="1">
      <c r="A318" s="402" t="s">
        <v>356</v>
      </c>
      <c r="B318" s="405" t="s">
        <v>361</v>
      </c>
      <c r="C318" s="418"/>
      <c r="D318" s="418"/>
      <c r="E318" s="408" t="s">
        <v>532</v>
      </c>
      <c r="F318" s="403">
        <f>SUM('[3]chd2-SAOB'!AG14)</f>
        <v>0</v>
      </c>
      <c r="G318" s="403">
        <f>SUM('[3]chd2-SAOB'!AG50)</f>
        <v>0</v>
      </c>
      <c r="H318" s="403">
        <f>SUM('[3]chd2-SAOB'!AG142)</f>
        <v>0</v>
      </c>
      <c r="I318" s="403">
        <f t="shared" si="88"/>
        <v>0</v>
      </c>
      <c r="J318" s="403">
        <f>SUM('[3]chd2-SAOB'!AG15)</f>
        <v>0</v>
      </c>
      <c r="K318" s="403">
        <f>SUM('[3]chd2-SAOB'!AG51)</f>
        <v>0</v>
      </c>
      <c r="L318" s="403">
        <f>SUM('[3]chd2-SAOB'!AG143)</f>
        <v>0</v>
      </c>
      <c r="M318" s="403">
        <f t="shared" si="89"/>
        <v>0</v>
      </c>
      <c r="N318" s="403">
        <f t="shared" si="90"/>
        <v>0</v>
      </c>
      <c r="O318" s="403">
        <f t="shared" si="90"/>
        <v>0</v>
      </c>
      <c r="P318" s="403">
        <f t="shared" si="90"/>
        <v>0</v>
      </c>
      <c r="Q318" s="403">
        <f t="shared" si="91"/>
        <v>0</v>
      </c>
      <c r="R318" s="409"/>
      <c r="S318" s="410" t="str">
        <f t="shared" si="101"/>
        <v/>
      </c>
      <c r="T318" s="410" t="str">
        <f t="shared" si="101"/>
        <v/>
      </c>
      <c r="U318" s="410" t="str">
        <f t="shared" si="101"/>
        <v/>
      </c>
      <c r="V318" s="410" t="str">
        <f t="shared" si="101"/>
        <v/>
      </c>
      <c r="W318" s="413"/>
      <c r="Z318" s="404" t="s">
        <v>735</v>
      </c>
    </row>
    <row r="319" spans="1:26" ht="12.75" customHeight="1">
      <c r="A319" s="402" t="s">
        <v>356</v>
      </c>
      <c r="B319" s="405" t="s">
        <v>361</v>
      </c>
      <c r="C319" s="418"/>
      <c r="D319" s="418"/>
      <c r="E319" s="421" t="s">
        <v>533</v>
      </c>
      <c r="F319" s="403">
        <f>SUM('[3]chd2-SAOB'!AM14)</f>
        <v>0</v>
      </c>
      <c r="G319" s="403">
        <f>SUM('[3]chd2-SAOB'!AM50)</f>
        <v>500000</v>
      </c>
      <c r="H319" s="403">
        <f>SUM('[3]chd2-SAOB'!AM142)</f>
        <v>0</v>
      </c>
      <c r="I319" s="403">
        <f t="shared" si="88"/>
        <v>500000</v>
      </c>
      <c r="J319" s="403">
        <f>SUM('[3]chd2-SAOB'!AM15)</f>
        <v>0</v>
      </c>
      <c r="K319" s="403">
        <f>SUM('[3]chd2-SAOB'!AM51)</f>
        <v>356140</v>
      </c>
      <c r="L319" s="403">
        <f>SUM('[3]chd2-SAOB'!AM143)</f>
        <v>0</v>
      </c>
      <c r="M319" s="403">
        <f t="shared" si="89"/>
        <v>356140</v>
      </c>
      <c r="N319" s="403">
        <f t="shared" si="90"/>
        <v>0</v>
      </c>
      <c r="O319" s="403">
        <f t="shared" si="90"/>
        <v>143860</v>
      </c>
      <c r="P319" s="403">
        <f t="shared" si="90"/>
        <v>0</v>
      </c>
      <c r="Q319" s="403">
        <f t="shared" si="91"/>
        <v>143860</v>
      </c>
      <c r="R319" s="409"/>
      <c r="S319" s="410" t="str">
        <f t="shared" si="101"/>
        <v/>
      </c>
      <c r="T319" s="410">
        <f t="shared" si="101"/>
        <v>0.71228000000000002</v>
      </c>
      <c r="U319" s="410" t="str">
        <f t="shared" si="101"/>
        <v/>
      </c>
      <c r="V319" s="410">
        <f t="shared" si="101"/>
        <v>0.71228000000000002</v>
      </c>
      <c r="W319" s="413"/>
      <c r="Z319" s="404" t="s">
        <v>735</v>
      </c>
    </row>
    <row r="320" spans="1:26" ht="12.75" hidden="1" customHeight="1">
      <c r="A320" s="402" t="s">
        <v>356</v>
      </c>
      <c r="B320" s="405" t="s">
        <v>361</v>
      </c>
      <c r="C320" s="418"/>
      <c r="D320" s="418"/>
      <c r="E320" s="421" t="s">
        <v>738</v>
      </c>
      <c r="F320" s="403">
        <f>SUM('[3]chd2-SAOB'!AS14)</f>
        <v>0</v>
      </c>
      <c r="G320" s="403">
        <f>SUM('[3]chd2-SAOB'!AS50)</f>
        <v>0</v>
      </c>
      <c r="H320" s="403">
        <f>SUM('[3]chd2-SAOB'!AS142)</f>
        <v>0</v>
      </c>
      <c r="I320" s="403">
        <f t="shared" si="88"/>
        <v>0</v>
      </c>
      <c r="J320" s="403">
        <f>SUM('[3]chd2-SAOB'!AS15)</f>
        <v>0</v>
      </c>
      <c r="K320" s="403">
        <f>SUM('[3]chd2-SAOB'!AS51)</f>
        <v>0</v>
      </c>
      <c r="L320" s="403">
        <f>SUM('[3]chd2-SAOB'!AS143)</f>
        <v>0</v>
      </c>
      <c r="M320" s="403">
        <f t="shared" si="89"/>
        <v>0</v>
      </c>
      <c r="N320" s="403">
        <f t="shared" si="90"/>
        <v>0</v>
      </c>
      <c r="O320" s="403">
        <f t="shared" si="90"/>
        <v>0</v>
      </c>
      <c r="P320" s="403">
        <f t="shared" si="90"/>
        <v>0</v>
      </c>
      <c r="Q320" s="403">
        <f t="shared" si="91"/>
        <v>0</v>
      </c>
      <c r="R320" s="409"/>
      <c r="S320" s="410" t="str">
        <f t="shared" si="101"/>
        <v/>
      </c>
      <c r="T320" s="410" t="str">
        <f t="shared" si="101"/>
        <v/>
      </c>
      <c r="U320" s="410" t="str">
        <f t="shared" si="101"/>
        <v/>
      </c>
      <c r="V320" s="422" t="str">
        <f t="shared" si="101"/>
        <v/>
      </c>
      <c r="W320" s="413"/>
    </row>
    <row r="321" spans="1:26" s="617" customFormat="1" ht="12.75" customHeight="1">
      <c r="A321" s="402" t="s">
        <v>356</v>
      </c>
      <c r="B321" s="405" t="s">
        <v>361</v>
      </c>
      <c r="C321" s="613"/>
      <c r="D321" s="613"/>
      <c r="E321" s="614" t="s">
        <v>5</v>
      </c>
      <c r="F321" s="615">
        <f>+F312+F314+F316</f>
        <v>17800000</v>
      </c>
      <c r="G321" s="615">
        <f t="shared" ref="G321:Q321" si="115">+G312+G314+G316</f>
        <v>8236000</v>
      </c>
      <c r="H321" s="615">
        <f t="shared" si="115"/>
        <v>74500000</v>
      </c>
      <c r="I321" s="615">
        <f t="shared" si="115"/>
        <v>100536000</v>
      </c>
      <c r="J321" s="615">
        <f t="shared" si="115"/>
        <v>17799956.77</v>
      </c>
      <c r="K321" s="615">
        <f t="shared" si="115"/>
        <v>7395624.1799999997</v>
      </c>
      <c r="L321" s="615">
        <f t="shared" si="115"/>
        <v>0</v>
      </c>
      <c r="M321" s="615">
        <f t="shared" si="115"/>
        <v>25195580.949999999</v>
      </c>
      <c r="N321" s="615">
        <f t="shared" si="115"/>
        <v>43.230000000912696</v>
      </c>
      <c r="O321" s="615">
        <f t="shared" si="115"/>
        <v>840375.82</v>
      </c>
      <c r="P321" s="615">
        <f t="shared" si="115"/>
        <v>74500000</v>
      </c>
      <c r="Q321" s="615">
        <f t="shared" si="115"/>
        <v>75340419.049999997</v>
      </c>
      <c r="R321" s="616">
        <f>+Q321-'[3]chd2-SAOB'!BH179</f>
        <v>0</v>
      </c>
      <c r="S321" s="410">
        <f t="shared" si="101"/>
        <v>0.99999757134831457</v>
      </c>
      <c r="T321" s="410">
        <f t="shared" si="101"/>
        <v>0.89796311073336565</v>
      </c>
      <c r="U321" s="410">
        <f t="shared" si="101"/>
        <v>0</v>
      </c>
      <c r="V321" s="410">
        <f t="shared" si="101"/>
        <v>0.25061252635871728</v>
      </c>
      <c r="W321" s="413"/>
      <c r="Z321" s="404" t="s">
        <v>735</v>
      </c>
    </row>
    <row r="322" spans="1:26" ht="12.75" customHeight="1">
      <c r="A322" s="402" t="s">
        <v>356</v>
      </c>
      <c r="B322" s="405" t="s">
        <v>361</v>
      </c>
      <c r="C322" s="418"/>
      <c r="D322" s="407"/>
      <c r="E322" s="412"/>
      <c r="F322" s="403"/>
      <c r="G322" s="403"/>
      <c r="H322" s="403"/>
      <c r="I322" s="403">
        <f t="shared" si="88"/>
        <v>0</v>
      </c>
      <c r="J322" s="403"/>
      <c r="K322" s="403"/>
      <c r="L322" s="403"/>
      <c r="M322" s="403">
        <f t="shared" si="89"/>
        <v>0</v>
      </c>
      <c r="N322" s="403">
        <f t="shared" si="90"/>
        <v>0</v>
      </c>
      <c r="O322" s="403">
        <f t="shared" si="90"/>
        <v>0</v>
      </c>
      <c r="P322" s="403">
        <f t="shared" si="90"/>
        <v>0</v>
      </c>
      <c r="Q322" s="403">
        <f t="shared" si="91"/>
        <v>0</v>
      </c>
      <c r="S322" s="410" t="str">
        <f t="shared" si="101"/>
        <v/>
      </c>
      <c r="T322" s="410" t="str">
        <f t="shared" si="101"/>
        <v/>
      </c>
      <c r="U322" s="410" t="str">
        <f t="shared" si="101"/>
        <v/>
      </c>
      <c r="V322" s="410" t="str">
        <f t="shared" si="101"/>
        <v/>
      </c>
      <c r="W322" s="413"/>
      <c r="Z322" s="404" t="s">
        <v>735</v>
      </c>
    </row>
    <row r="323" spans="1:26" s="612" customFormat="1" ht="12.75" customHeight="1">
      <c r="A323" s="402" t="s">
        <v>356</v>
      </c>
      <c r="B323" s="402" t="s">
        <v>362</v>
      </c>
      <c r="C323" s="426" t="s">
        <v>319</v>
      </c>
      <c r="D323" s="609" t="s">
        <v>336</v>
      </c>
      <c r="E323" s="610" t="s">
        <v>362</v>
      </c>
      <c r="F323" s="621"/>
      <c r="G323" s="621"/>
      <c r="H323" s="621"/>
      <c r="I323" s="611">
        <f t="shared" si="88"/>
        <v>0</v>
      </c>
      <c r="J323" s="621"/>
      <c r="K323" s="621"/>
      <c r="L323" s="621"/>
      <c r="M323" s="611">
        <f t="shared" si="89"/>
        <v>0</v>
      </c>
      <c r="N323" s="611">
        <f t="shared" si="90"/>
        <v>0</v>
      </c>
      <c r="O323" s="611">
        <f t="shared" si="90"/>
        <v>0</v>
      </c>
      <c r="P323" s="611">
        <f t="shared" si="90"/>
        <v>0</v>
      </c>
      <c r="Q323" s="611">
        <f t="shared" si="91"/>
        <v>0</v>
      </c>
      <c r="S323" s="410" t="str">
        <f t="shared" si="101"/>
        <v/>
      </c>
      <c r="T323" s="410" t="str">
        <f t="shared" si="101"/>
        <v/>
      </c>
      <c r="U323" s="410" t="str">
        <f t="shared" si="101"/>
        <v/>
      </c>
      <c r="V323" s="410" t="str">
        <f t="shared" si="101"/>
        <v/>
      </c>
      <c r="W323" s="413"/>
      <c r="Z323" s="404" t="s">
        <v>735</v>
      </c>
    </row>
    <row r="324" spans="1:26" ht="12.75" customHeight="1">
      <c r="A324" s="402" t="s">
        <v>356</v>
      </c>
      <c r="B324" s="402" t="s">
        <v>362</v>
      </c>
      <c r="C324" s="407"/>
      <c r="D324" s="407" t="s">
        <v>319</v>
      </c>
      <c r="E324" s="408" t="s">
        <v>320</v>
      </c>
      <c r="F324" s="408">
        <f>+'[3]chd2-SAOB'!C372</f>
        <v>21280000</v>
      </c>
      <c r="G324" s="408">
        <f>+'[3]chd2-SAOB'!D372</f>
        <v>8887000</v>
      </c>
      <c r="H324" s="408">
        <f>+'[3]chd2-SAOB'!E372</f>
        <v>0</v>
      </c>
      <c r="I324" s="403">
        <f t="shared" si="88"/>
        <v>30167000</v>
      </c>
      <c r="J324" s="408">
        <f>+'[3]chd2-SAOB'!G372</f>
        <v>21365965.310000002</v>
      </c>
      <c r="K324" s="408">
        <f>+'[3]chd2-SAOB'!H372</f>
        <v>8887000</v>
      </c>
      <c r="L324" s="408">
        <f>+'[3]chd2-SAOB'!I372</f>
        <v>0</v>
      </c>
      <c r="M324" s="403">
        <f t="shared" si="89"/>
        <v>30252965.310000002</v>
      </c>
      <c r="N324" s="403">
        <f t="shared" si="90"/>
        <v>-85965.310000002384</v>
      </c>
      <c r="O324" s="403">
        <f t="shared" si="90"/>
        <v>0</v>
      </c>
      <c r="P324" s="403">
        <f t="shared" si="90"/>
        <v>0</v>
      </c>
      <c r="Q324" s="403">
        <f t="shared" si="91"/>
        <v>-85965.310000002384</v>
      </c>
      <c r="R324" s="409"/>
      <c r="S324" s="410">
        <f t="shared" si="101"/>
        <v>1.0040397232142859</v>
      </c>
      <c r="T324" s="410">
        <f t="shared" si="101"/>
        <v>1</v>
      </c>
      <c r="U324" s="410" t="str">
        <f t="shared" si="101"/>
        <v/>
      </c>
      <c r="V324" s="410">
        <f t="shared" si="101"/>
        <v>1.002849647296715</v>
      </c>
      <c r="W324" s="413"/>
      <c r="Z324" s="411" t="s">
        <v>736</v>
      </c>
    </row>
    <row r="325" spans="1:26" ht="12.75" customHeight="1">
      <c r="A325" s="402" t="s">
        <v>356</v>
      </c>
      <c r="B325" s="405" t="s">
        <v>362</v>
      </c>
      <c r="C325" s="407"/>
      <c r="D325" s="407" t="s">
        <v>319</v>
      </c>
      <c r="E325" s="408" t="s">
        <v>204</v>
      </c>
      <c r="F325" s="408">
        <f>+'[3]chd2-SAOB'!C374</f>
        <v>0</v>
      </c>
      <c r="G325" s="408">
        <f>+'[3]chd2-SAOB'!D374</f>
        <v>1074000</v>
      </c>
      <c r="H325" s="408">
        <f>+'[3]chd2-SAOB'!E374</f>
        <v>63000000</v>
      </c>
      <c r="I325" s="403">
        <f>SUM(F325:H325)</f>
        <v>64074000</v>
      </c>
      <c r="J325" s="408">
        <f>+'[3]chd2-SAOB'!G374</f>
        <v>0</v>
      </c>
      <c r="K325" s="408">
        <f>+'[3]chd2-SAOB'!H374</f>
        <v>204871.57</v>
      </c>
      <c r="L325" s="408">
        <f>+'[3]chd2-SAOB'!I374</f>
        <v>0</v>
      </c>
      <c r="M325" s="403">
        <f>SUM(J325:L325)</f>
        <v>204871.57</v>
      </c>
      <c r="N325" s="403">
        <f>+F325-J325</f>
        <v>0</v>
      </c>
      <c r="O325" s="403">
        <f>+G325-K325</f>
        <v>869128.42999999993</v>
      </c>
      <c r="P325" s="403">
        <f>+H325-L325</f>
        <v>63000000</v>
      </c>
      <c r="Q325" s="403">
        <f>SUM(N325:P325)</f>
        <v>63869128.43</v>
      </c>
      <c r="S325" s="410" t="str">
        <f t="shared" si="101"/>
        <v/>
      </c>
      <c r="T325" s="410">
        <f t="shared" si="101"/>
        <v>0.19075565176908754</v>
      </c>
      <c r="U325" s="410">
        <f t="shared" si="101"/>
        <v>0</v>
      </c>
      <c r="V325" s="410">
        <f t="shared" si="101"/>
        <v>3.1974212629147548E-3</v>
      </c>
      <c r="W325" s="413"/>
      <c r="Z325" s="411" t="s">
        <v>736</v>
      </c>
    </row>
    <row r="326" spans="1:26" s="404" customFormat="1" ht="12.75" customHeight="1">
      <c r="A326" s="405"/>
      <c r="B326" s="402" t="s">
        <v>362</v>
      </c>
      <c r="C326" s="414"/>
      <c r="D326" s="414" t="s">
        <v>319</v>
      </c>
      <c r="E326" s="415" t="s">
        <v>737</v>
      </c>
      <c r="F326" s="416">
        <f>+F324+F325</f>
        <v>21280000</v>
      </c>
      <c r="G326" s="416">
        <f t="shared" ref="G326:Q326" si="116">+G324+G325</f>
        <v>9961000</v>
      </c>
      <c r="H326" s="416">
        <f t="shared" si="116"/>
        <v>63000000</v>
      </c>
      <c r="I326" s="416">
        <f t="shared" si="116"/>
        <v>94241000</v>
      </c>
      <c r="J326" s="416">
        <f t="shared" si="116"/>
        <v>21365965.310000002</v>
      </c>
      <c r="K326" s="416">
        <f t="shared" si="116"/>
        <v>9091871.5700000003</v>
      </c>
      <c r="L326" s="416">
        <f t="shared" si="116"/>
        <v>0</v>
      </c>
      <c r="M326" s="416">
        <f t="shared" si="116"/>
        <v>30457836.880000003</v>
      </c>
      <c r="N326" s="416">
        <f t="shared" si="116"/>
        <v>-85965.310000002384</v>
      </c>
      <c r="O326" s="416">
        <f t="shared" si="116"/>
        <v>869128.42999999993</v>
      </c>
      <c r="P326" s="416">
        <f t="shared" si="116"/>
        <v>63000000</v>
      </c>
      <c r="Q326" s="416">
        <f t="shared" si="116"/>
        <v>63783163.119999997</v>
      </c>
      <c r="R326" s="417"/>
      <c r="S326" s="410">
        <f t="shared" si="101"/>
        <v>1.0040397232142859</v>
      </c>
      <c r="T326" s="410">
        <f t="shared" si="101"/>
        <v>0.91274686979218955</v>
      </c>
      <c r="U326" s="410">
        <f t="shared" si="101"/>
        <v>0</v>
      </c>
      <c r="V326" s="410">
        <f t="shared" si="101"/>
        <v>0.323190934731168</v>
      </c>
      <c r="W326" s="413"/>
      <c r="Z326" s="404" t="s">
        <v>735</v>
      </c>
    </row>
    <row r="327" spans="1:26" ht="12.75" hidden="1" customHeight="1">
      <c r="A327" s="405"/>
      <c r="B327" s="406"/>
      <c r="C327" s="418"/>
      <c r="D327" s="418"/>
      <c r="E327" s="419"/>
      <c r="F327" s="420"/>
      <c r="G327" s="420"/>
      <c r="H327" s="420"/>
      <c r="I327" s="420"/>
      <c r="J327" s="420"/>
      <c r="K327" s="420"/>
      <c r="L327" s="420"/>
      <c r="M327" s="420"/>
      <c r="N327" s="420"/>
      <c r="O327" s="420"/>
      <c r="P327" s="420"/>
      <c r="Q327" s="420"/>
      <c r="R327" s="409"/>
      <c r="S327" s="410" t="str">
        <f t="shared" si="101"/>
        <v/>
      </c>
      <c r="T327" s="410" t="str">
        <f t="shared" si="101"/>
        <v/>
      </c>
      <c r="U327" s="410" t="str">
        <f t="shared" si="101"/>
        <v/>
      </c>
      <c r="V327" s="410"/>
      <c r="W327" s="413"/>
    </row>
    <row r="328" spans="1:26" s="404" customFormat="1" ht="12.75" customHeight="1">
      <c r="A328" s="402" t="s">
        <v>356</v>
      </c>
      <c r="B328" s="405" t="s">
        <v>362</v>
      </c>
      <c r="C328" s="414"/>
      <c r="D328" s="414" t="s">
        <v>319</v>
      </c>
      <c r="E328" s="415" t="s">
        <v>324</v>
      </c>
      <c r="F328" s="416">
        <f>+F329</f>
        <v>2119000</v>
      </c>
      <c r="G328" s="416">
        <f t="shared" ref="G328:Q328" si="117">+G329</f>
        <v>0</v>
      </c>
      <c r="H328" s="416">
        <f t="shared" si="117"/>
        <v>0</v>
      </c>
      <c r="I328" s="416">
        <f t="shared" si="117"/>
        <v>2119000</v>
      </c>
      <c r="J328" s="416">
        <f t="shared" si="117"/>
        <v>2076317.72</v>
      </c>
      <c r="K328" s="416">
        <f t="shared" si="117"/>
        <v>0</v>
      </c>
      <c r="L328" s="416">
        <f t="shared" si="117"/>
        <v>0</v>
      </c>
      <c r="M328" s="416">
        <f t="shared" si="117"/>
        <v>2076317.72</v>
      </c>
      <c r="N328" s="416">
        <f t="shared" si="117"/>
        <v>42682.280000000028</v>
      </c>
      <c r="O328" s="416">
        <f t="shared" si="117"/>
        <v>0</v>
      </c>
      <c r="P328" s="416">
        <f t="shared" si="117"/>
        <v>0</v>
      </c>
      <c r="Q328" s="416">
        <f t="shared" si="117"/>
        <v>42682.280000000028</v>
      </c>
      <c r="R328" s="417"/>
      <c r="S328" s="410">
        <f t="shared" si="101"/>
        <v>0.97985734780556866</v>
      </c>
      <c r="T328" s="410" t="str">
        <f t="shared" si="101"/>
        <v/>
      </c>
      <c r="U328" s="410" t="str">
        <f t="shared" si="101"/>
        <v/>
      </c>
      <c r="V328" s="410">
        <f t="shared" si="101"/>
        <v>0.97985734780556866</v>
      </c>
      <c r="W328" s="413"/>
      <c r="Z328" s="404" t="s">
        <v>735</v>
      </c>
    </row>
    <row r="329" spans="1:26" ht="12.75" customHeight="1">
      <c r="A329" s="402" t="s">
        <v>356</v>
      </c>
      <c r="B329" s="405" t="s">
        <v>362</v>
      </c>
      <c r="C329" s="418"/>
      <c r="D329" s="418"/>
      <c r="E329" s="408" t="s">
        <v>528</v>
      </c>
      <c r="F329" s="403">
        <f>+'[3]chd2-SAOB'!V14</f>
        <v>2119000</v>
      </c>
      <c r="G329" s="403">
        <f>SUM('[3]chd2-SAOB'!U50)</f>
        <v>0</v>
      </c>
      <c r="H329" s="403">
        <f>SUM('[3]chd2-SAOB'!U142)</f>
        <v>0</v>
      </c>
      <c r="I329" s="403">
        <f t="shared" si="88"/>
        <v>2119000</v>
      </c>
      <c r="J329" s="403">
        <f>+'[3]chd2-SAOB'!V15</f>
        <v>2076317.72</v>
      </c>
      <c r="K329" s="403">
        <f>SUM('[3]chd2-SAOB'!U51)</f>
        <v>0</v>
      </c>
      <c r="L329" s="403">
        <f>SUM('[3]chd2-SAOB'!U143)</f>
        <v>0</v>
      </c>
      <c r="M329" s="403">
        <f t="shared" si="89"/>
        <v>2076317.72</v>
      </c>
      <c r="N329" s="403">
        <f t="shared" si="90"/>
        <v>42682.280000000028</v>
      </c>
      <c r="O329" s="403">
        <f t="shared" si="90"/>
        <v>0</v>
      </c>
      <c r="P329" s="403">
        <f t="shared" si="90"/>
        <v>0</v>
      </c>
      <c r="Q329" s="403">
        <f t="shared" si="91"/>
        <v>42682.280000000028</v>
      </c>
      <c r="R329" s="409"/>
      <c r="S329" s="410">
        <f t="shared" si="101"/>
        <v>0.97985734780556866</v>
      </c>
      <c r="T329" s="410" t="str">
        <f t="shared" si="101"/>
        <v/>
      </c>
      <c r="U329" s="410" t="str">
        <f t="shared" si="101"/>
        <v/>
      </c>
      <c r="V329" s="410">
        <f t="shared" si="101"/>
        <v>0.97985734780556866</v>
      </c>
      <c r="W329" s="413"/>
      <c r="Z329" s="404" t="s">
        <v>735</v>
      </c>
    </row>
    <row r="330" spans="1:26" s="404" customFormat="1" ht="12.75" customHeight="1">
      <c r="A330" s="402" t="s">
        <v>356</v>
      </c>
      <c r="B330" s="405" t="s">
        <v>362</v>
      </c>
      <c r="C330" s="414"/>
      <c r="D330" s="414" t="s">
        <v>319</v>
      </c>
      <c r="E330" s="415" t="s">
        <v>325</v>
      </c>
      <c r="F330" s="416">
        <f>SUM(F331:F334)</f>
        <v>3820277</v>
      </c>
      <c r="G330" s="416">
        <f t="shared" ref="G330:Q330" si="118">SUM(G331:G334)</f>
        <v>750000</v>
      </c>
      <c r="H330" s="416">
        <f t="shared" si="118"/>
        <v>0</v>
      </c>
      <c r="I330" s="416">
        <f t="shared" si="118"/>
        <v>4570277</v>
      </c>
      <c r="J330" s="416">
        <f t="shared" si="118"/>
        <v>3776993.43</v>
      </c>
      <c r="K330" s="416">
        <f t="shared" si="118"/>
        <v>0</v>
      </c>
      <c r="L330" s="416">
        <f t="shared" si="118"/>
        <v>0</v>
      </c>
      <c r="M330" s="416">
        <f t="shared" si="118"/>
        <v>3776993.43</v>
      </c>
      <c r="N330" s="416">
        <f t="shared" si="118"/>
        <v>43283.569999999803</v>
      </c>
      <c r="O330" s="416">
        <f t="shared" si="118"/>
        <v>750000</v>
      </c>
      <c r="P330" s="416">
        <f t="shared" si="118"/>
        <v>0</v>
      </c>
      <c r="Q330" s="416">
        <f t="shared" si="118"/>
        <v>793283.56999999983</v>
      </c>
      <c r="R330" s="417"/>
      <c r="S330" s="410">
        <f t="shared" si="101"/>
        <v>0.98867004408319092</v>
      </c>
      <c r="T330" s="410">
        <f t="shared" si="101"/>
        <v>0</v>
      </c>
      <c r="U330" s="410" t="str">
        <f t="shared" si="101"/>
        <v/>
      </c>
      <c r="V330" s="410">
        <f t="shared" si="101"/>
        <v>0.82642549455973902</v>
      </c>
      <c r="W330" s="413"/>
      <c r="Z330" s="404" t="s">
        <v>735</v>
      </c>
    </row>
    <row r="331" spans="1:26" ht="12.75" customHeight="1">
      <c r="A331" s="402" t="s">
        <v>356</v>
      </c>
      <c r="B331" s="405" t="s">
        <v>362</v>
      </c>
      <c r="C331" s="418"/>
      <c r="D331" s="418"/>
      <c r="E331" s="421" t="s">
        <v>531</v>
      </c>
      <c r="F331" s="403">
        <f>SUM('[3]chd2-SAOB'!AB14)</f>
        <v>3592000</v>
      </c>
      <c r="G331" s="403">
        <f>SUM('[3]chd2-SAOB'!AB50)</f>
        <v>0</v>
      </c>
      <c r="H331" s="403">
        <f>SUM('[3]chd2-SAOB'!AB142)</f>
        <v>0</v>
      </c>
      <c r="I331" s="403">
        <f t="shared" si="88"/>
        <v>3592000</v>
      </c>
      <c r="J331" s="403">
        <f>SUM('[3]chd2-SAOB'!AB15)</f>
        <v>3548716.97</v>
      </c>
      <c r="K331" s="403">
        <f>SUM('[3]chd2-SAOB'!AB51)</f>
        <v>0</v>
      </c>
      <c r="L331" s="403">
        <f>SUM('[3]chd2-SAOB'!AB143)</f>
        <v>0</v>
      </c>
      <c r="M331" s="403">
        <f t="shared" si="89"/>
        <v>3548716.97</v>
      </c>
      <c r="N331" s="403">
        <f t="shared" si="90"/>
        <v>43283.029999999795</v>
      </c>
      <c r="O331" s="403">
        <f t="shared" si="90"/>
        <v>0</v>
      </c>
      <c r="P331" s="403">
        <f t="shared" si="90"/>
        <v>0</v>
      </c>
      <c r="Q331" s="403">
        <f t="shared" si="91"/>
        <v>43283.029999999795</v>
      </c>
      <c r="R331" s="409"/>
      <c r="S331" s="410">
        <f t="shared" si="101"/>
        <v>0.98795015868596892</v>
      </c>
      <c r="T331" s="410" t="str">
        <f t="shared" si="101"/>
        <v/>
      </c>
      <c r="U331" s="410" t="str">
        <f t="shared" si="101"/>
        <v/>
      </c>
      <c r="V331" s="410">
        <f t="shared" si="101"/>
        <v>0.98795015868596892</v>
      </c>
      <c r="W331" s="413"/>
      <c r="Z331" s="404" t="s">
        <v>735</v>
      </c>
    </row>
    <row r="332" spans="1:26" ht="12.75" customHeight="1">
      <c r="A332" s="402" t="s">
        <v>356</v>
      </c>
      <c r="B332" s="405" t="s">
        <v>362</v>
      </c>
      <c r="C332" s="418"/>
      <c r="D332" s="418"/>
      <c r="E332" s="408" t="s">
        <v>532</v>
      </c>
      <c r="F332" s="403">
        <f>SUM('[3]chd2-SAOB'!AH14)</f>
        <v>228277</v>
      </c>
      <c r="G332" s="403">
        <f>SUM('[3]chd2-SAOB'!AH50)</f>
        <v>0</v>
      </c>
      <c r="H332" s="403">
        <f>SUM('[3]chd2-SAOB'!AH142)</f>
        <v>0</v>
      </c>
      <c r="I332" s="403">
        <f t="shared" ref="I332:I410" si="119">SUM(F332:H332)</f>
        <v>228277</v>
      </c>
      <c r="J332" s="403">
        <f>SUM('[3]chd2-SAOB'!AH15)</f>
        <v>228276.46</v>
      </c>
      <c r="K332" s="403">
        <f>SUM('[3]chd2-SAOB'!AH51)</f>
        <v>0</v>
      </c>
      <c r="L332" s="403">
        <f>SUM('[3]chd2-SAOB'!AH143)</f>
        <v>0</v>
      </c>
      <c r="M332" s="403">
        <f t="shared" ref="M332:M410" si="120">SUM(J332:L332)</f>
        <v>228276.46</v>
      </c>
      <c r="N332" s="403">
        <f t="shared" ref="N332:P410" si="121">+F332-J332</f>
        <v>0.54000000000814907</v>
      </c>
      <c r="O332" s="403">
        <f t="shared" si="121"/>
        <v>0</v>
      </c>
      <c r="P332" s="403">
        <f t="shared" si="121"/>
        <v>0</v>
      </c>
      <c r="Q332" s="403">
        <f t="shared" ref="Q332:Q410" si="122">SUM(N332:P332)</f>
        <v>0.54000000000814907</v>
      </c>
      <c r="R332" s="409"/>
      <c r="S332" s="410">
        <f t="shared" si="101"/>
        <v>0.99999763445287959</v>
      </c>
      <c r="T332" s="410" t="str">
        <f t="shared" si="101"/>
        <v/>
      </c>
      <c r="U332" s="410" t="str">
        <f t="shared" si="101"/>
        <v/>
      </c>
      <c r="V332" s="410">
        <f t="shared" si="101"/>
        <v>0.99999763445287959</v>
      </c>
      <c r="W332" s="413"/>
      <c r="Z332" s="404" t="s">
        <v>735</v>
      </c>
    </row>
    <row r="333" spans="1:26" ht="12.75" customHeight="1">
      <c r="A333" s="402" t="s">
        <v>356</v>
      </c>
      <c r="B333" s="405" t="s">
        <v>362</v>
      </c>
      <c r="C333" s="418"/>
      <c r="D333" s="418"/>
      <c r="E333" s="421" t="s">
        <v>533</v>
      </c>
      <c r="F333" s="403">
        <f>SUM('[3]chd2-SAOB'!AN14)</f>
        <v>0</v>
      </c>
      <c r="G333" s="403">
        <f>SUM('[3]chd2-SAOB'!AN50)</f>
        <v>750000</v>
      </c>
      <c r="H333" s="403">
        <f>SUM('[3]chd2-SAOB'!AN142)</f>
        <v>0</v>
      </c>
      <c r="I333" s="403">
        <f t="shared" si="119"/>
        <v>750000</v>
      </c>
      <c r="J333" s="403">
        <f>SUM('[3]chd2-SAOB'!AN15)</f>
        <v>0</v>
      </c>
      <c r="K333" s="403">
        <f>SUM('[3]chd2-SAOB'!AN51)</f>
        <v>0</v>
      </c>
      <c r="L333" s="403">
        <f>SUM('[3]chd2-SAOB'!AN143)</f>
        <v>0</v>
      </c>
      <c r="M333" s="403">
        <f t="shared" si="120"/>
        <v>0</v>
      </c>
      <c r="N333" s="403">
        <f t="shared" si="121"/>
        <v>0</v>
      </c>
      <c r="O333" s="403">
        <f t="shared" si="121"/>
        <v>750000</v>
      </c>
      <c r="P333" s="403">
        <f t="shared" si="121"/>
        <v>0</v>
      </c>
      <c r="Q333" s="403">
        <f t="shared" si="122"/>
        <v>750000</v>
      </c>
      <c r="R333" s="409"/>
      <c r="S333" s="410" t="str">
        <f t="shared" si="101"/>
        <v/>
      </c>
      <c r="T333" s="410">
        <f t="shared" si="101"/>
        <v>0</v>
      </c>
      <c r="U333" s="410" t="str">
        <f t="shared" si="101"/>
        <v/>
      </c>
      <c r="V333" s="410">
        <f t="shared" si="101"/>
        <v>0</v>
      </c>
      <c r="W333" s="413"/>
      <c r="Z333" s="404" t="s">
        <v>735</v>
      </c>
    </row>
    <row r="334" spans="1:26" ht="12.75" hidden="1" customHeight="1">
      <c r="A334" s="402" t="s">
        <v>356</v>
      </c>
      <c r="B334" s="405" t="s">
        <v>362</v>
      </c>
      <c r="C334" s="418"/>
      <c r="D334" s="418"/>
      <c r="E334" s="421" t="s">
        <v>738</v>
      </c>
      <c r="F334" s="403">
        <f>SUM('[3]chd2-SAOB'!AT14)</f>
        <v>0</v>
      </c>
      <c r="G334" s="403">
        <f>SUM('[3]chd2-SAOB'!AT50)</f>
        <v>0</v>
      </c>
      <c r="H334" s="403">
        <f>SUM('[3]chd2-SAOB'!AT142)</f>
        <v>0</v>
      </c>
      <c r="I334" s="403">
        <f t="shared" si="119"/>
        <v>0</v>
      </c>
      <c r="J334" s="403">
        <f>SUM('[3]chd2-SAOB'!AT15)</f>
        <v>0</v>
      </c>
      <c r="K334" s="403">
        <f>SUM('[3]chd2-SAOB'!AT51)</f>
        <v>0</v>
      </c>
      <c r="L334" s="403">
        <f>SUM('[3]chd2-SAOB'!AT143)</f>
        <v>0</v>
      </c>
      <c r="M334" s="403">
        <f t="shared" si="120"/>
        <v>0</v>
      </c>
      <c r="N334" s="403">
        <f t="shared" si="121"/>
        <v>0</v>
      </c>
      <c r="O334" s="403">
        <f t="shared" si="121"/>
        <v>0</v>
      </c>
      <c r="P334" s="403">
        <f t="shared" si="121"/>
        <v>0</v>
      </c>
      <c r="Q334" s="403">
        <f t="shared" si="122"/>
        <v>0</v>
      </c>
      <c r="R334" s="409"/>
      <c r="S334" s="410" t="str">
        <f t="shared" si="101"/>
        <v/>
      </c>
      <c r="T334" s="410" t="str">
        <f t="shared" si="101"/>
        <v/>
      </c>
      <c r="U334" s="410" t="str">
        <f t="shared" si="101"/>
        <v/>
      </c>
      <c r="V334" s="422" t="str">
        <f t="shared" si="101"/>
        <v/>
      </c>
      <c r="W334" s="413"/>
    </row>
    <row r="335" spans="1:26" s="617" customFormat="1" ht="12.75" customHeight="1">
      <c r="A335" s="402" t="s">
        <v>356</v>
      </c>
      <c r="B335" s="405" t="s">
        <v>362</v>
      </c>
      <c r="C335" s="613"/>
      <c r="D335" s="613"/>
      <c r="E335" s="614" t="s">
        <v>5</v>
      </c>
      <c r="F335" s="615">
        <f>+F326+F328+F330</f>
        <v>27219277</v>
      </c>
      <c r="G335" s="615">
        <f t="shared" ref="G335:Q335" si="123">+G326+G328+G330</f>
        <v>10711000</v>
      </c>
      <c r="H335" s="615">
        <f t="shared" si="123"/>
        <v>63000000</v>
      </c>
      <c r="I335" s="615">
        <f t="shared" si="123"/>
        <v>100930277</v>
      </c>
      <c r="J335" s="615">
        <f t="shared" si="123"/>
        <v>27219276.460000001</v>
      </c>
      <c r="K335" s="615">
        <f t="shared" si="123"/>
        <v>9091871.5700000003</v>
      </c>
      <c r="L335" s="615">
        <f t="shared" si="123"/>
        <v>0</v>
      </c>
      <c r="M335" s="615">
        <f t="shared" si="123"/>
        <v>36311148.030000001</v>
      </c>
      <c r="N335" s="615">
        <f t="shared" si="123"/>
        <v>0.53999999744701199</v>
      </c>
      <c r="O335" s="615">
        <f t="shared" si="123"/>
        <v>1619128.43</v>
      </c>
      <c r="P335" s="615">
        <f t="shared" si="123"/>
        <v>63000000</v>
      </c>
      <c r="Q335" s="615">
        <f t="shared" si="123"/>
        <v>64619128.969999999</v>
      </c>
      <c r="R335" s="616">
        <f>+Q335-'[3]chd2-SAOB'!BI179</f>
        <v>0</v>
      </c>
      <c r="S335" s="410">
        <f t="shared" si="101"/>
        <v>0.99999998016111891</v>
      </c>
      <c r="T335" s="410">
        <f t="shared" si="101"/>
        <v>0.84883498926337408</v>
      </c>
      <c r="U335" s="410">
        <f t="shared" si="101"/>
        <v>0</v>
      </c>
      <c r="V335" s="410">
        <f t="shared" si="101"/>
        <v>0.35976467229947262</v>
      </c>
      <c r="W335" s="413"/>
      <c r="Z335" s="404" t="s">
        <v>735</v>
      </c>
    </row>
    <row r="336" spans="1:26" ht="12.75" customHeight="1">
      <c r="A336" s="402" t="s">
        <v>356</v>
      </c>
      <c r="B336" s="405" t="s">
        <v>362</v>
      </c>
      <c r="C336" s="418"/>
      <c r="D336" s="407"/>
      <c r="E336" s="412"/>
      <c r="F336" s="403"/>
      <c r="G336" s="403"/>
      <c r="H336" s="403"/>
      <c r="I336" s="403">
        <f t="shared" si="119"/>
        <v>0</v>
      </c>
      <c r="J336" s="403"/>
      <c r="K336" s="403"/>
      <c r="L336" s="403"/>
      <c r="M336" s="403">
        <f t="shared" si="120"/>
        <v>0</v>
      </c>
      <c r="N336" s="403">
        <f t="shared" si="121"/>
        <v>0</v>
      </c>
      <c r="O336" s="403">
        <f t="shared" si="121"/>
        <v>0</v>
      </c>
      <c r="P336" s="403">
        <f t="shared" si="121"/>
        <v>0</v>
      </c>
      <c r="Q336" s="403">
        <f t="shared" si="122"/>
        <v>0</v>
      </c>
      <c r="S336" s="410" t="str">
        <f t="shared" ref="S336:V394" si="124">IF(F336=0,"",J336/F336)</f>
        <v/>
      </c>
      <c r="T336" s="410" t="str">
        <f t="shared" si="124"/>
        <v/>
      </c>
      <c r="U336" s="410" t="str">
        <f t="shared" si="124"/>
        <v/>
      </c>
      <c r="V336" s="410" t="str">
        <f t="shared" si="124"/>
        <v/>
      </c>
      <c r="W336" s="413"/>
      <c r="Z336" s="404" t="s">
        <v>735</v>
      </c>
    </row>
    <row r="337" spans="1:26" s="429" customFormat="1" ht="12.75" customHeight="1">
      <c r="A337" s="402" t="s">
        <v>356</v>
      </c>
      <c r="B337" s="405" t="s">
        <v>362</v>
      </c>
      <c r="C337" s="718" t="s">
        <v>755</v>
      </c>
      <c r="D337" s="718"/>
      <c r="E337" s="718"/>
      <c r="F337" s="428">
        <f>+F293+F307+F321+F335</f>
        <v>263899815</v>
      </c>
      <c r="G337" s="428">
        <f>+G293+G307+G321+G335</f>
        <v>121785200</v>
      </c>
      <c r="H337" s="428">
        <f>+H293+H307+H321+H335</f>
        <v>138195500</v>
      </c>
      <c r="I337" s="428">
        <f t="shared" si="119"/>
        <v>523880515</v>
      </c>
      <c r="J337" s="428">
        <f>+J293+J307+J321+J335</f>
        <v>262546155.11000001</v>
      </c>
      <c r="K337" s="428">
        <f>+K293+K307+K321+K335</f>
        <v>109826412.69</v>
      </c>
      <c r="L337" s="428">
        <f>+L293+L307+L321+L335</f>
        <v>0</v>
      </c>
      <c r="M337" s="428">
        <f t="shared" si="120"/>
        <v>372372567.80000001</v>
      </c>
      <c r="N337" s="428">
        <f t="shared" si="121"/>
        <v>1353659.8899999857</v>
      </c>
      <c r="O337" s="428">
        <f t="shared" si="121"/>
        <v>11958787.310000002</v>
      </c>
      <c r="P337" s="428">
        <f t="shared" si="121"/>
        <v>138195500</v>
      </c>
      <c r="Q337" s="428">
        <f t="shared" si="122"/>
        <v>151507947.19999999</v>
      </c>
      <c r="S337" s="410">
        <f t="shared" si="124"/>
        <v>0.994870553850142</v>
      </c>
      <c r="T337" s="410">
        <f t="shared" si="124"/>
        <v>0.90180426431126282</v>
      </c>
      <c r="U337" s="410">
        <f t="shared" si="124"/>
        <v>0</v>
      </c>
      <c r="V337" s="410">
        <f t="shared" si="124"/>
        <v>0.7107967506674685</v>
      </c>
      <c r="W337" s="413"/>
      <c r="Z337" s="404" t="s">
        <v>735</v>
      </c>
    </row>
    <row r="338" spans="1:26" ht="12.75" customHeight="1">
      <c r="A338" s="402" t="s">
        <v>356</v>
      </c>
      <c r="B338" s="402" t="s">
        <v>756</v>
      </c>
      <c r="C338" s="650"/>
      <c r="D338" s="425"/>
      <c r="E338" s="412"/>
      <c r="F338" s="403"/>
      <c r="G338" s="403"/>
      <c r="H338" s="403"/>
      <c r="I338" s="403">
        <f t="shared" si="119"/>
        <v>0</v>
      </c>
      <c r="J338" s="403"/>
      <c r="K338" s="403"/>
      <c r="L338" s="403"/>
      <c r="M338" s="403">
        <f t="shared" si="120"/>
        <v>0</v>
      </c>
      <c r="N338" s="403">
        <f t="shared" si="121"/>
        <v>0</v>
      </c>
      <c r="O338" s="403">
        <f t="shared" si="121"/>
        <v>0</v>
      </c>
      <c r="P338" s="403">
        <f t="shared" si="121"/>
        <v>0</v>
      </c>
      <c r="Q338" s="403">
        <f t="shared" si="122"/>
        <v>0</v>
      </c>
      <c r="S338" s="410" t="str">
        <f t="shared" si="124"/>
        <v/>
      </c>
      <c r="T338" s="410" t="str">
        <f t="shared" si="124"/>
        <v/>
      </c>
      <c r="U338" s="410" t="str">
        <f t="shared" si="124"/>
        <v/>
      </c>
      <c r="V338" s="410" t="str">
        <f t="shared" si="124"/>
        <v/>
      </c>
      <c r="W338" s="413"/>
      <c r="Z338" s="404" t="s">
        <v>735</v>
      </c>
    </row>
    <row r="339" spans="1:26" s="429" customFormat="1" ht="12.75" hidden="1" customHeight="1">
      <c r="A339" s="402" t="s">
        <v>549</v>
      </c>
      <c r="B339" s="402" t="s">
        <v>756</v>
      </c>
      <c r="C339" s="426" t="s">
        <v>757</v>
      </c>
      <c r="D339" s="431"/>
      <c r="E339" s="432"/>
      <c r="F339" s="428"/>
      <c r="G339" s="428"/>
      <c r="H339" s="428"/>
      <c r="I339" s="428">
        <f t="shared" si="119"/>
        <v>0</v>
      </c>
      <c r="J339" s="428"/>
      <c r="K339" s="428"/>
      <c r="L339" s="428"/>
      <c r="M339" s="428">
        <f t="shared" si="120"/>
        <v>0</v>
      </c>
      <c r="N339" s="428">
        <f t="shared" si="121"/>
        <v>0</v>
      </c>
      <c r="O339" s="428">
        <f t="shared" si="121"/>
        <v>0</v>
      </c>
      <c r="P339" s="428">
        <f t="shared" si="121"/>
        <v>0</v>
      </c>
      <c r="Q339" s="428">
        <f t="shared" si="122"/>
        <v>0</v>
      </c>
      <c r="S339" s="410" t="str">
        <f t="shared" si="124"/>
        <v/>
      </c>
      <c r="T339" s="410" t="str">
        <f t="shared" si="124"/>
        <v/>
      </c>
      <c r="U339" s="410" t="str">
        <f t="shared" si="124"/>
        <v/>
      </c>
      <c r="V339" s="433" t="str">
        <f t="shared" si="124"/>
        <v/>
      </c>
      <c r="W339" s="413"/>
      <c r="Y339" s="429" t="s">
        <v>735</v>
      </c>
    </row>
    <row r="340" spans="1:26" ht="12.75" customHeight="1">
      <c r="A340" s="402" t="s">
        <v>549</v>
      </c>
      <c r="B340" s="402" t="s">
        <v>756</v>
      </c>
      <c r="C340" s="407"/>
      <c r="D340" s="407" t="s">
        <v>319</v>
      </c>
      <c r="E340" s="412" t="s">
        <v>320</v>
      </c>
      <c r="F340" s="403">
        <f>+F264+F282+F296+F310+F324</f>
        <v>269652400</v>
      </c>
      <c r="G340" s="403">
        <f>+G264+G282+G296+G310+G324</f>
        <v>128450000</v>
      </c>
      <c r="H340" s="403">
        <f>+H264+H282+H296+H310+H324</f>
        <v>0</v>
      </c>
      <c r="I340" s="403">
        <f t="shared" si="119"/>
        <v>398102400</v>
      </c>
      <c r="J340" s="403">
        <f>+J264+J282+J296+J310+J324</f>
        <v>269377930.10000002</v>
      </c>
      <c r="K340" s="403">
        <f>+K264+K282+K296+K310+K324</f>
        <v>127271192.48999999</v>
      </c>
      <c r="L340" s="403">
        <f>+L264+L282+L296+L310+L324</f>
        <v>0</v>
      </c>
      <c r="M340" s="403">
        <f t="shared" si="120"/>
        <v>396649122.59000003</v>
      </c>
      <c r="N340" s="403">
        <f t="shared" si="121"/>
        <v>274469.89999997616</v>
      </c>
      <c r="O340" s="403">
        <f t="shared" si="121"/>
        <v>1178807.5100000054</v>
      </c>
      <c r="P340" s="403">
        <f t="shared" si="121"/>
        <v>0</v>
      </c>
      <c r="Q340" s="403">
        <f t="shared" si="122"/>
        <v>1453277.4099999815</v>
      </c>
      <c r="R340" s="409">
        <f>Q340-'[3]chd2-SAOB'!K179</f>
        <v>-4.4703483581542969E-8</v>
      </c>
      <c r="S340" s="410">
        <f t="shared" si="124"/>
        <v>0.99898213440711092</v>
      </c>
      <c r="T340" s="410">
        <f t="shared" si="124"/>
        <v>0.99082282981704939</v>
      </c>
      <c r="U340" s="410" t="str">
        <f t="shared" si="124"/>
        <v/>
      </c>
      <c r="V340" s="410">
        <f t="shared" si="124"/>
        <v>0.99634948844819837</v>
      </c>
      <c r="W340" s="413"/>
      <c r="Y340" s="411" t="s">
        <v>735</v>
      </c>
      <c r="Z340" s="411" t="s">
        <v>736</v>
      </c>
    </row>
    <row r="341" spans="1:26" ht="12.75" customHeight="1">
      <c r="A341" s="402" t="s">
        <v>549</v>
      </c>
      <c r="B341" s="402" t="s">
        <v>756</v>
      </c>
      <c r="C341" s="407"/>
      <c r="D341" s="407" t="s">
        <v>319</v>
      </c>
      <c r="E341" s="412" t="s">
        <v>204</v>
      </c>
      <c r="F341" s="403">
        <f>+F268+F283+F297+F311+F325</f>
        <v>0</v>
      </c>
      <c r="G341" s="403">
        <f>+G268+G283+G297+G311+G325</f>
        <v>141727342</v>
      </c>
      <c r="H341" s="403">
        <f>+H268+H283+H297+H311+H325</f>
        <v>558545500</v>
      </c>
      <c r="I341" s="403">
        <f>SUM(F341:H341)</f>
        <v>700272842</v>
      </c>
      <c r="J341" s="403">
        <f>+J268+J283+J297+J311+J325</f>
        <v>0</v>
      </c>
      <c r="K341" s="403">
        <f>+K268+K283+K297+K311+K325</f>
        <v>78442158.809999987</v>
      </c>
      <c r="L341" s="403">
        <f>+L268+L283+L297+L311+L325</f>
        <v>80000000</v>
      </c>
      <c r="M341" s="403">
        <f>SUM(J341:L341)</f>
        <v>158442158.81</v>
      </c>
      <c r="N341" s="403">
        <f>+F341-J341</f>
        <v>0</v>
      </c>
      <c r="O341" s="403">
        <f>+G341-K341</f>
        <v>63285183.190000013</v>
      </c>
      <c r="P341" s="403">
        <f>+H341-L341</f>
        <v>478545500</v>
      </c>
      <c r="Q341" s="403">
        <f>SUM(N341:P341)</f>
        <v>541830683.19000006</v>
      </c>
      <c r="R341" s="409"/>
      <c r="S341" s="410" t="str">
        <f t="shared" si="124"/>
        <v/>
      </c>
      <c r="T341" s="410">
        <f t="shared" si="124"/>
        <v>0.55347230607062392</v>
      </c>
      <c r="U341" s="410">
        <f t="shared" si="124"/>
        <v>0.1432291550106482</v>
      </c>
      <c r="V341" s="410">
        <f>IF(I341=0,"",M341/I341)</f>
        <v>0.22625775170358528</v>
      </c>
      <c r="W341" s="413"/>
      <c r="Y341" s="411" t="s">
        <v>735</v>
      </c>
      <c r="Z341" s="411" t="s">
        <v>736</v>
      </c>
    </row>
    <row r="342" spans="1:26" s="404" customFormat="1" ht="12.75" hidden="1" customHeight="1">
      <c r="A342" s="405"/>
      <c r="B342" s="406"/>
      <c r="C342" s="414"/>
      <c r="D342" s="414" t="s">
        <v>319</v>
      </c>
      <c r="E342" s="415" t="s">
        <v>737</v>
      </c>
      <c r="F342" s="416">
        <f>+F340+F341</f>
        <v>269652400</v>
      </c>
      <c r="G342" s="416">
        <f t="shared" ref="G342:Q342" si="125">+G340+G341</f>
        <v>270177342</v>
      </c>
      <c r="H342" s="416">
        <f t="shared" si="125"/>
        <v>558545500</v>
      </c>
      <c r="I342" s="416">
        <f t="shared" si="125"/>
        <v>1098375242</v>
      </c>
      <c r="J342" s="416">
        <f t="shared" si="125"/>
        <v>269377930.10000002</v>
      </c>
      <c r="K342" s="416">
        <f t="shared" si="125"/>
        <v>205713351.29999998</v>
      </c>
      <c r="L342" s="416">
        <f t="shared" si="125"/>
        <v>80000000</v>
      </c>
      <c r="M342" s="416">
        <f t="shared" si="125"/>
        <v>555091281.4000001</v>
      </c>
      <c r="N342" s="416">
        <f t="shared" si="125"/>
        <v>274469.89999997616</v>
      </c>
      <c r="O342" s="416">
        <f t="shared" si="125"/>
        <v>64463990.700000018</v>
      </c>
      <c r="P342" s="416">
        <f t="shared" si="125"/>
        <v>478545500</v>
      </c>
      <c r="Q342" s="416">
        <f t="shared" si="125"/>
        <v>543283960.60000002</v>
      </c>
      <c r="R342" s="417"/>
      <c r="S342" s="410">
        <f t="shared" si="124"/>
        <v>0.99898213440711092</v>
      </c>
      <c r="T342" s="410">
        <f t="shared" si="124"/>
        <v>0.76140119588562682</v>
      </c>
      <c r="U342" s="410">
        <f t="shared" si="124"/>
        <v>0.1432291550106482</v>
      </c>
      <c r="V342" s="422"/>
      <c r="W342" s="413"/>
      <c r="Y342" s="404" t="s">
        <v>735</v>
      </c>
    </row>
    <row r="343" spans="1:26" ht="12.75" hidden="1" customHeight="1">
      <c r="A343" s="405"/>
      <c r="B343" s="406"/>
      <c r="C343" s="418"/>
      <c r="D343" s="418"/>
      <c r="E343" s="419"/>
      <c r="F343" s="420"/>
      <c r="G343" s="420"/>
      <c r="H343" s="420"/>
      <c r="I343" s="420"/>
      <c r="J343" s="420"/>
      <c r="K343" s="420"/>
      <c r="L343" s="420"/>
      <c r="M343" s="420"/>
      <c r="N343" s="420"/>
      <c r="O343" s="420"/>
      <c r="P343" s="420"/>
      <c r="Q343" s="420"/>
      <c r="R343" s="409"/>
      <c r="S343" s="410" t="str">
        <f t="shared" si="124"/>
        <v/>
      </c>
      <c r="T343" s="410" t="str">
        <f t="shared" si="124"/>
        <v/>
      </c>
      <c r="U343" s="410" t="str">
        <f t="shared" si="124"/>
        <v/>
      </c>
      <c r="V343" s="410"/>
      <c r="W343" s="413"/>
      <c r="Y343" s="411" t="s">
        <v>735</v>
      </c>
    </row>
    <row r="344" spans="1:26" s="404" customFormat="1" ht="12.75" hidden="1" customHeight="1">
      <c r="A344" s="402" t="s">
        <v>549</v>
      </c>
      <c r="B344" s="402" t="s">
        <v>756</v>
      </c>
      <c r="C344" s="414"/>
      <c r="D344" s="414" t="s">
        <v>319</v>
      </c>
      <c r="E344" s="415" t="s">
        <v>324</v>
      </c>
      <c r="F344" s="416">
        <f>+F345</f>
        <v>27020983</v>
      </c>
      <c r="G344" s="416">
        <f t="shared" ref="G344:Q344" si="126">+G345</f>
        <v>0</v>
      </c>
      <c r="H344" s="416">
        <f t="shared" si="126"/>
        <v>0</v>
      </c>
      <c r="I344" s="416">
        <f t="shared" si="126"/>
        <v>27020983</v>
      </c>
      <c r="J344" s="416">
        <f t="shared" si="126"/>
        <v>26739290.440000001</v>
      </c>
      <c r="K344" s="416">
        <f t="shared" si="126"/>
        <v>0</v>
      </c>
      <c r="L344" s="416">
        <f t="shared" si="126"/>
        <v>0</v>
      </c>
      <c r="M344" s="416">
        <f t="shared" si="126"/>
        <v>26739290.440000001</v>
      </c>
      <c r="N344" s="416">
        <f t="shared" si="126"/>
        <v>281692.55999999866</v>
      </c>
      <c r="O344" s="416">
        <f t="shared" si="126"/>
        <v>0</v>
      </c>
      <c r="P344" s="416">
        <f t="shared" si="126"/>
        <v>0</v>
      </c>
      <c r="Q344" s="416">
        <f t="shared" si="126"/>
        <v>281692.55999999866</v>
      </c>
      <c r="R344" s="417"/>
      <c r="S344" s="410">
        <f t="shared" si="124"/>
        <v>0.98957504395750517</v>
      </c>
      <c r="T344" s="410" t="str">
        <f t="shared" si="124"/>
        <v/>
      </c>
      <c r="U344" s="410" t="str">
        <f t="shared" si="124"/>
        <v/>
      </c>
      <c r="V344" s="422">
        <f t="shared" si="124"/>
        <v>0.98957504395750517</v>
      </c>
      <c r="W344" s="413"/>
      <c r="Y344" s="404" t="s">
        <v>735</v>
      </c>
    </row>
    <row r="345" spans="1:26" ht="12.75" hidden="1" customHeight="1">
      <c r="A345" s="402" t="s">
        <v>549</v>
      </c>
      <c r="B345" s="402" t="s">
        <v>756</v>
      </c>
      <c r="C345" s="418"/>
      <c r="D345" s="418"/>
      <c r="E345" s="408" t="s">
        <v>528</v>
      </c>
      <c r="F345" s="403">
        <f>+F272+F287+F301+F315+F329</f>
        <v>27020983</v>
      </c>
      <c r="G345" s="403">
        <f>+G272+G287+G301+G315+G329</f>
        <v>0</v>
      </c>
      <c r="H345" s="403">
        <f>+H272+H287+H301+H315+H329</f>
        <v>0</v>
      </c>
      <c r="I345" s="403">
        <f t="shared" si="119"/>
        <v>27020983</v>
      </c>
      <c r="J345" s="403">
        <f>+J272+J287+J301+J315+J329</f>
        <v>26739290.440000001</v>
      </c>
      <c r="K345" s="403">
        <f>+K272+K287+K301+K315+K329</f>
        <v>0</v>
      </c>
      <c r="L345" s="403">
        <f>+L272+L287+L301+L315+L329</f>
        <v>0</v>
      </c>
      <c r="M345" s="403">
        <f t="shared" si="120"/>
        <v>26739290.440000001</v>
      </c>
      <c r="N345" s="403">
        <f t="shared" si="121"/>
        <v>281692.55999999866</v>
      </c>
      <c r="O345" s="403">
        <f t="shared" si="121"/>
        <v>0</v>
      </c>
      <c r="P345" s="403">
        <f t="shared" si="121"/>
        <v>0</v>
      </c>
      <c r="Q345" s="403">
        <f t="shared" si="122"/>
        <v>281692.55999999866</v>
      </c>
      <c r="R345" s="409"/>
      <c r="S345" s="410">
        <f t="shared" si="124"/>
        <v>0.98957504395750517</v>
      </c>
      <c r="T345" s="410" t="str">
        <f t="shared" si="124"/>
        <v/>
      </c>
      <c r="U345" s="410" t="str">
        <f t="shared" si="124"/>
        <v/>
      </c>
      <c r="V345" s="410">
        <f t="shared" si="124"/>
        <v>0.98957504395750517</v>
      </c>
      <c r="W345" s="413"/>
      <c r="Y345" s="411" t="s">
        <v>735</v>
      </c>
    </row>
    <row r="346" spans="1:26" s="404" customFormat="1" ht="12.75" hidden="1" customHeight="1">
      <c r="A346" s="402" t="s">
        <v>549</v>
      </c>
      <c r="B346" s="402" t="s">
        <v>756</v>
      </c>
      <c r="C346" s="414"/>
      <c r="D346" s="414" t="s">
        <v>319</v>
      </c>
      <c r="E346" s="415" t="s">
        <v>325</v>
      </c>
      <c r="F346" s="416">
        <f>SUM(F347:F350)</f>
        <v>54997286</v>
      </c>
      <c r="G346" s="416">
        <f t="shared" ref="G346:Q346" si="127">SUM(G347:G350)</f>
        <v>15050000</v>
      </c>
      <c r="H346" s="416">
        <f t="shared" si="127"/>
        <v>0</v>
      </c>
      <c r="I346" s="416">
        <f t="shared" si="127"/>
        <v>70047286</v>
      </c>
      <c r="J346" s="416">
        <f t="shared" si="127"/>
        <v>54199788.359999999</v>
      </c>
      <c r="K346" s="416">
        <f t="shared" si="127"/>
        <v>10962581.1</v>
      </c>
      <c r="L346" s="416">
        <f t="shared" si="127"/>
        <v>0</v>
      </c>
      <c r="M346" s="416">
        <f t="shared" si="127"/>
        <v>65162369.460000001</v>
      </c>
      <c r="N346" s="416">
        <f t="shared" si="127"/>
        <v>797497.6399999978</v>
      </c>
      <c r="O346" s="416">
        <f t="shared" si="127"/>
        <v>4087418.9000000004</v>
      </c>
      <c r="P346" s="416">
        <f t="shared" si="127"/>
        <v>0</v>
      </c>
      <c r="Q346" s="416">
        <f t="shared" si="127"/>
        <v>4884916.5399999982</v>
      </c>
      <c r="R346" s="417"/>
      <c r="S346" s="410">
        <f t="shared" si="124"/>
        <v>0.98549932736680856</v>
      </c>
      <c r="T346" s="410">
        <f t="shared" si="124"/>
        <v>0.72841070431893684</v>
      </c>
      <c r="U346" s="410" t="str">
        <f t="shared" si="124"/>
        <v/>
      </c>
      <c r="V346" s="422">
        <f t="shared" si="124"/>
        <v>0.93026258661898764</v>
      </c>
      <c r="W346" s="413"/>
      <c r="Y346" s="404" t="s">
        <v>735</v>
      </c>
    </row>
    <row r="347" spans="1:26" ht="12.75" hidden="1" customHeight="1">
      <c r="A347" s="402" t="s">
        <v>549</v>
      </c>
      <c r="B347" s="402" t="s">
        <v>756</v>
      </c>
      <c r="C347" s="418"/>
      <c r="D347" s="418"/>
      <c r="E347" s="421" t="s">
        <v>531</v>
      </c>
      <c r="F347" s="403">
        <f t="shared" ref="F347:H349" si="128">+F274+F289+F303+F317+F331</f>
        <v>48248000</v>
      </c>
      <c r="G347" s="403">
        <f t="shared" si="128"/>
        <v>0</v>
      </c>
      <c r="H347" s="403">
        <f t="shared" si="128"/>
        <v>0</v>
      </c>
      <c r="I347" s="403">
        <f t="shared" si="119"/>
        <v>48248000</v>
      </c>
      <c r="J347" s="403">
        <f t="shared" ref="J347:L349" si="129">+J274+J289+J303+J317+J331</f>
        <v>47470612.810000002</v>
      </c>
      <c r="K347" s="403">
        <f t="shared" si="129"/>
        <v>0</v>
      </c>
      <c r="L347" s="403">
        <f t="shared" si="129"/>
        <v>0</v>
      </c>
      <c r="M347" s="403">
        <f t="shared" si="120"/>
        <v>47470612.810000002</v>
      </c>
      <c r="N347" s="403">
        <f t="shared" si="121"/>
        <v>777387.18999999762</v>
      </c>
      <c r="O347" s="403">
        <f t="shared" si="121"/>
        <v>0</v>
      </c>
      <c r="P347" s="403">
        <f t="shared" si="121"/>
        <v>0</v>
      </c>
      <c r="Q347" s="403">
        <f t="shared" si="122"/>
        <v>777387.18999999762</v>
      </c>
      <c r="R347" s="409"/>
      <c r="S347" s="410">
        <f t="shared" si="124"/>
        <v>0.9838876805256177</v>
      </c>
      <c r="T347" s="410" t="str">
        <f t="shared" si="124"/>
        <v/>
      </c>
      <c r="U347" s="410" t="str">
        <f t="shared" si="124"/>
        <v/>
      </c>
      <c r="V347" s="410">
        <f t="shared" si="124"/>
        <v>0.9838876805256177</v>
      </c>
      <c r="W347" s="413"/>
      <c r="Y347" s="411" t="s">
        <v>735</v>
      </c>
    </row>
    <row r="348" spans="1:26" ht="12.75" hidden="1" customHeight="1">
      <c r="A348" s="402" t="s">
        <v>549</v>
      </c>
      <c r="B348" s="402" t="s">
        <v>756</v>
      </c>
      <c r="C348" s="418"/>
      <c r="D348" s="418"/>
      <c r="E348" s="408" t="s">
        <v>532</v>
      </c>
      <c r="F348" s="403">
        <f t="shared" si="128"/>
        <v>6749286</v>
      </c>
      <c r="G348" s="403">
        <f t="shared" si="128"/>
        <v>0</v>
      </c>
      <c r="H348" s="403">
        <f t="shared" si="128"/>
        <v>0</v>
      </c>
      <c r="I348" s="403">
        <f t="shared" si="119"/>
        <v>6749286</v>
      </c>
      <c r="J348" s="403">
        <f t="shared" si="129"/>
        <v>6729175.5499999998</v>
      </c>
      <c r="K348" s="403">
        <f t="shared" si="129"/>
        <v>0</v>
      </c>
      <c r="L348" s="403">
        <f t="shared" si="129"/>
        <v>0</v>
      </c>
      <c r="M348" s="403">
        <f t="shared" si="120"/>
        <v>6729175.5499999998</v>
      </c>
      <c r="N348" s="403">
        <f t="shared" si="121"/>
        <v>20110.450000000186</v>
      </c>
      <c r="O348" s="403">
        <f t="shared" si="121"/>
        <v>0</v>
      </c>
      <c r="P348" s="403">
        <f t="shared" si="121"/>
        <v>0</v>
      </c>
      <c r="Q348" s="403">
        <f t="shared" si="122"/>
        <v>20110.450000000186</v>
      </c>
      <c r="R348" s="409"/>
      <c r="S348" s="410">
        <f t="shared" si="124"/>
        <v>0.99702035889425933</v>
      </c>
      <c r="T348" s="410" t="str">
        <f t="shared" si="124"/>
        <v/>
      </c>
      <c r="U348" s="410" t="str">
        <f t="shared" si="124"/>
        <v/>
      </c>
      <c r="V348" s="410">
        <f t="shared" si="124"/>
        <v>0.99702035889425933</v>
      </c>
      <c r="W348" s="413"/>
      <c r="Y348" s="411" t="s">
        <v>735</v>
      </c>
    </row>
    <row r="349" spans="1:26" ht="12.75" hidden="1" customHeight="1">
      <c r="A349" s="402" t="s">
        <v>549</v>
      </c>
      <c r="B349" s="402" t="s">
        <v>756</v>
      </c>
      <c r="C349" s="418"/>
      <c r="D349" s="418"/>
      <c r="E349" s="421" t="s">
        <v>533</v>
      </c>
      <c r="F349" s="403">
        <f t="shared" si="128"/>
        <v>0</v>
      </c>
      <c r="G349" s="403">
        <f t="shared" si="128"/>
        <v>15050000</v>
      </c>
      <c r="H349" s="403">
        <f t="shared" si="128"/>
        <v>0</v>
      </c>
      <c r="I349" s="403">
        <f t="shared" si="119"/>
        <v>15050000</v>
      </c>
      <c r="J349" s="403">
        <f t="shared" si="129"/>
        <v>0</v>
      </c>
      <c r="K349" s="403">
        <f t="shared" si="129"/>
        <v>10962581.1</v>
      </c>
      <c r="L349" s="403">
        <f t="shared" si="129"/>
        <v>0</v>
      </c>
      <c r="M349" s="403">
        <f t="shared" si="120"/>
        <v>10962581.1</v>
      </c>
      <c r="N349" s="403">
        <f t="shared" si="121"/>
        <v>0</v>
      </c>
      <c r="O349" s="403">
        <f t="shared" si="121"/>
        <v>4087418.9000000004</v>
      </c>
      <c r="P349" s="403">
        <f t="shared" si="121"/>
        <v>0</v>
      </c>
      <c r="Q349" s="403">
        <f t="shared" si="122"/>
        <v>4087418.9000000004</v>
      </c>
      <c r="R349" s="409"/>
      <c r="S349" s="410" t="str">
        <f t="shared" si="124"/>
        <v/>
      </c>
      <c r="T349" s="410">
        <f t="shared" si="124"/>
        <v>0.72841070431893684</v>
      </c>
      <c r="U349" s="410" t="str">
        <f t="shared" si="124"/>
        <v/>
      </c>
      <c r="V349" s="410">
        <f t="shared" si="124"/>
        <v>0.72841070431893684</v>
      </c>
      <c r="W349" s="413"/>
      <c r="Y349" s="411" t="s">
        <v>735</v>
      </c>
    </row>
    <row r="350" spans="1:26" ht="12.75" hidden="1" customHeight="1">
      <c r="A350" s="402" t="s">
        <v>549</v>
      </c>
      <c r="B350" s="402" t="s">
        <v>756</v>
      </c>
      <c r="C350" s="418"/>
      <c r="D350" s="418"/>
      <c r="E350" s="421" t="s">
        <v>738</v>
      </c>
      <c r="F350" s="403">
        <f>+F292+F306+F320+F334</f>
        <v>0</v>
      </c>
      <c r="G350" s="403">
        <f>+G292+G306+G320+G334</f>
        <v>0</v>
      </c>
      <c r="H350" s="403">
        <f>+H292+H306+H320+H334</f>
        <v>0</v>
      </c>
      <c r="I350" s="403">
        <f t="shared" si="119"/>
        <v>0</v>
      </c>
      <c r="J350" s="403">
        <f>+J292+J306+J320+J334</f>
        <v>0</v>
      </c>
      <c r="K350" s="403">
        <f>+K292+K306+K320+K334</f>
        <v>0</v>
      </c>
      <c r="L350" s="403">
        <f>+L292+L306+L320+L334</f>
        <v>0</v>
      </c>
      <c r="M350" s="403">
        <f t="shared" si="120"/>
        <v>0</v>
      </c>
      <c r="N350" s="403">
        <f t="shared" si="121"/>
        <v>0</v>
      </c>
      <c r="O350" s="403">
        <f t="shared" si="121"/>
        <v>0</v>
      </c>
      <c r="P350" s="403">
        <f t="shared" si="121"/>
        <v>0</v>
      </c>
      <c r="Q350" s="403">
        <f t="shared" si="122"/>
        <v>0</v>
      </c>
      <c r="R350" s="409"/>
      <c r="S350" s="410" t="str">
        <f t="shared" si="124"/>
        <v/>
      </c>
      <c r="T350" s="410" t="str">
        <f t="shared" si="124"/>
        <v/>
      </c>
      <c r="U350" s="410" t="str">
        <f t="shared" si="124"/>
        <v/>
      </c>
      <c r="V350" s="410" t="str">
        <f t="shared" si="124"/>
        <v/>
      </c>
      <c r="W350" s="413"/>
      <c r="Y350" s="411" t="s">
        <v>735</v>
      </c>
    </row>
    <row r="351" spans="1:26" s="526" customFormat="1" ht="12.75" customHeight="1">
      <c r="A351" s="402" t="s">
        <v>549</v>
      </c>
      <c r="B351" s="402" t="s">
        <v>756</v>
      </c>
      <c r="C351" s="717" t="s">
        <v>758</v>
      </c>
      <c r="D351" s="717"/>
      <c r="E351" s="717"/>
      <c r="F351" s="524">
        <f>+F346+F344+F342</f>
        <v>351670669</v>
      </c>
      <c r="G351" s="524">
        <f t="shared" ref="G351:Q351" si="130">+G346+G344+G342</f>
        <v>285227342</v>
      </c>
      <c r="H351" s="524">
        <f t="shared" si="130"/>
        <v>558545500</v>
      </c>
      <c r="I351" s="524">
        <f t="shared" si="130"/>
        <v>1195443511</v>
      </c>
      <c r="J351" s="524">
        <f t="shared" si="130"/>
        <v>350317008.90000004</v>
      </c>
      <c r="K351" s="524">
        <f t="shared" si="130"/>
        <v>216675932.39999998</v>
      </c>
      <c r="L351" s="524">
        <f t="shared" si="130"/>
        <v>80000000</v>
      </c>
      <c r="M351" s="524">
        <f t="shared" si="130"/>
        <v>646992941.30000007</v>
      </c>
      <c r="N351" s="524">
        <f t="shared" si="130"/>
        <v>1353660.0999999726</v>
      </c>
      <c r="O351" s="524">
        <f t="shared" si="130"/>
        <v>68551409.600000024</v>
      </c>
      <c r="P351" s="524">
        <f t="shared" si="130"/>
        <v>478545500</v>
      </c>
      <c r="Q351" s="524">
        <f t="shared" si="130"/>
        <v>548450569.70000005</v>
      </c>
      <c r="R351" s="525"/>
      <c r="S351" s="410">
        <f t="shared" si="124"/>
        <v>0.99615077338167213</v>
      </c>
      <c r="T351" s="410">
        <f t="shared" si="124"/>
        <v>0.75966045499242485</v>
      </c>
      <c r="U351" s="410">
        <f t="shared" si="124"/>
        <v>0.1432291550106482</v>
      </c>
      <c r="V351" s="410">
        <f t="shared" si="124"/>
        <v>0.54121582102928834</v>
      </c>
      <c r="W351" s="413"/>
      <c r="Z351" s="404" t="s">
        <v>735</v>
      </c>
    </row>
    <row r="352" spans="1:26" ht="12.75" hidden="1" customHeight="1">
      <c r="A352" s="402"/>
      <c r="B352" s="402"/>
      <c r="C352" s="430"/>
      <c r="D352" s="407"/>
      <c r="E352" s="412"/>
      <c r="F352" s="408"/>
      <c r="G352" s="408"/>
      <c r="H352" s="408"/>
      <c r="I352" s="403"/>
      <c r="J352" s="408"/>
      <c r="K352" s="408"/>
      <c r="L352" s="408"/>
      <c r="M352" s="403"/>
      <c r="N352" s="403"/>
      <c r="O352" s="403"/>
      <c r="P352" s="403"/>
      <c r="Q352" s="403"/>
      <c r="S352" s="410"/>
      <c r="T352" s="410"/>
      <c r="U352" s="410"/>
      <c r="V352" s="410"/>
      <c r="W352" s="413"/>
      <c r="Z352" s="404"/>
    </row>
    <row r="353" spans="1:26" s="606" customFormat="1" ht="12.75" customHeight="1">
      <c r="A353" s="402" t="s">
        <v>363</v>
      </c>
      <c r="B353" s="402" t="s">
        <v>364</v>
      </c>
      <c r="C353" s="623" t="s">
        <v>364</v>
      </c>
      <c r="D353" s="624"/>
      <c r="E353" s="625"/>
      <c r="F353" s="619"/>
      <c r="G353" s="619"/>
      <c r="H353" s="619"/>
      <c r="I353" s="620">
        <f t="shared" si="119"/>
        <v>0</v>
      </c>
      <c r="J353" s="619"/>
      <c r="K353" s="619"/>
      <c r="L353" s="619"/>
      <c r="M353" s="620">
        <f t="shared" si="120"/>
        <v>0</v>
      </c>
      <c r="N353" s="620">
        <f t="shared" si="121"/>
        <v>0</v>
      </c>
      <c r="O353" s="620">
        <f t="shared" si="121"/>
        <v>0</v>
      </c>
      <c r="P353" s="620">
        <f t="shared" si="121"/>
        <v>0</v>
      </c>
      <c r="Q353" s="620">
        <f t="shared" si="122"/>
        <v>0</v>
      </c>
      <c r="S353" s="410" t="str">
        <f t="shared" si="124"/>
        <v/>
      </c>
      <c r="T353" s="410" t="str">
        <f t="shared" si="124"/>
        <v/>
      </c>
      <c r="U353" s="410" t="str">
        <f t="shared" si="124"/>
        <v/>
      </c>
      <c r="V353" s="410" t="str">
        <f t="shared" si="124"/>
        <v/>
      </c>
      <c r="W353" s="413"/>
      <c r="Z353" s="404" t="s">
        <v>735</v>
      </c>
    </row>
    <row r="354" spans="1:26" ht="12.75" customHeight="1">
      <c r="A354" s="402" t="s">
        <v>363</v>
      </c>
      <c r="B354" s="402" t="s">
        <v>364</v>
      </c>
      <c r="C354" s="407"/>
      <c r="D354" s="407" t="s">
        <v>319</v>
      </c>
      <c r="E354" s="408" t="s">
        <v>320</v>
      </c>
      <c r="F354" s="403">
        <f>SUM(F355:F357)</f>
        <v>85891000</v>
      </c>
      <c r="G354" s="403">
        <f t="shared" ref="G354:Q354" si="131">SUM(G355:G357)</f>
        <v>65725000</v>
      </c>
      <c r="H354" s="403">
        <f t="shared" si="131"/>
        <v>0</v>
      </c>
      <c r="I354" s="403">
        <f t="shared" si="131"/>
        <v>151616000</v>
      </c>
      <c r="J354" s="403">
        <f t="shared" si="131"/>
        <v>85891000</v>
      </c>
      <c r="K354" s="403">
        <f t="shared" si="131"/>
        <v>65725000</v>
      </c>
      <c r="L354" s="403">
        <f t="shared" si="131"/>
        <v>0</v>
      </c>
      <c r="M354" s="403">
        <f t="shared" si="131"/>
        <v>151616000</v>
      </c>
      <c r="N354" s="403">
        <f t="shared" si="131"/>
        <v>0</v>
      </c>
      <c r="O354" s="403">
        <f t="shared" si="131"/>
        <v>0</v>
      </c>
      <c r="P354" s="403">
        <f t="shared" si="131"/>
        <v>0</v>
      </c>
      <c r="Q354" s="403">
        <f t="shared" si="131"/>
        <v>0</v>
      </c>
      <c r="S354" s="410">
        <f t="shared" si="124"/>
        <v>1</v>
      </c>
      <c r="T354" s="410">
        <f t="shared" si="124"/>
        <v>1</v>
      </c>
      <c r="U354" s="410" t="str">
        <f t="shared" si="124"/>
        <v/>
      </c>
      <c r="V354" s="410">
        <f t="shared" si="124"/>
        <v>1</v>
      </c>
      <c r="W354" s="413"/>
      <c r="Z354" s="411" t="s">
        <v>736</v>
      </c>
    </row>
    <row r="355" spans="1:26" ht="12.75" hidden="1" customHeight="1">
      <c r="A355" s="402" t="s">
        <v>363</v>
      </c>
      <c r="B355" s="402" t="s">
        <v>364</v>
      </c>
      <c r="C355" s="407"/>
      <c r="D355" s="407" t="s">
        <v>319</v>
      </c>
      <c r="E355" s="412" t="s">
        <v>321</v>
      </c>
      <c r="F355" s="403">
        <f>+'[3]chd3-SAOB'!C13</f>
        <v>25410000</v>
      </c>
      <c r="G355" s="403">
        <f>+'[3]chd3-SAOB'!C49</f>
        <v>20009000</v>
      </c>
      <c r="H355" s="403">
        <f>+'[3]chd3-SAOB'!C141</f>
        <v>0</v>
      </c>
      <c r="I355" s="403">
        <f t="shared" si="119"/>
        <v>45419000</v>
      </c>
      <c r="J355" s="403">
        <f>+'[3]chd3-SAOB'!C14</f>
        <v>25410000.000000007</v>
      </c>
      <c r="K355" s="403">
        <f>+'[3]chd3-SAOB'!C50</f>
        <v>20008999.999999996</v>
      </c>
      <c r="L355" s="403">
        <f>+'[3]chd3-SAOB'!C142</f>
        <v>0</v>
      </c>
      <c r="M355" s="403">
        <f t="shared" si="120"/>
        <v>45419000</v>
      </c>
      <c r="N355" s="403">
        <f t="shared" si="121"/>
        <v>0</v>
      </c>
      <c r="O355" s="403">
        <f t="shared" si="121"/>
        <v>0</v>
      </c>
      <c r="P355" s="403">
        <f t="shared" si="121"/>
        <v>0</v>
      </c>
      <c r="Q355" s="403">
        <f t="shared" si="122"/>
        <v>0</v>
      </c>
      <c r="S355" s="410">
        <f t="shared" si="124"/>
        <v>1.0000000000000002</v>
      </c>
      <c r="T355" s="410">
        <f t="shared" si="124"/>
        <v>0.99999999999999978</v>
      </c>
      <c r="U355" s="410" t="str">
        <f t="shared" si="124"/>
        <v/>
      </c>
      <c r="V355" s="410">
        <f t="shared" si="124"/>
        <v>1</v>
      </c>
      <c r="W355" s="413"/>
    </row>
    <row r="356" spans="1:26" ht="12.75" hidden="1" customHeight="1">
      <c r="A356" s="402" t="s">
        <v>363</v>
      </c>
      <c r="B356" s="402" t="s">
        <v>364</v>
      </c>
      <c r="C356" s="407"/>
      <c r="D356" s="407" t="s">
        <v>319</v>
      </c>
      <c r="E356" s="412" t="s">
        <v>322</v>
      </c>
      <c r="F356" s="403">
        <f>+'[3]chd3-SAOB'!D13</f>
        <v>2106000</v>
      </c>
      <c r="G356" s="403">
        <f>+'[3]chd3-SAOB'!D49</f>
        <v>4840000</v>
      </c>
      <c r="H356" s="403">
        <f>+'[3]chd3-SAOB'!D141</f>
        <v>0</v>
      </c>
      <c r="I356" s="403">
        <f t="shared" si="119"/>
        <v>6946000</v>
      </c>
      <c r="J356" s="403">
        <f>+'[3]chd3-SAOB'!D14</f>
        <v>2106000</v>
      </c>
      <c r="K356" s="403">
        <f>+'[3]chd3-SAOB'!D50</f>
        <v>4840000</v>
      </c>
      <c r="L356" s="403">
        <f>+'[3]chd3-SAOB'!D142</f>
        <v>0</v>
      </c>
      <c r="M356" s="403">
        <f t="shared" si="120"/>
        <v>6946000</v>
      </c>
      <c r="N356" s="403">
        <f t="shared" si="121"/>
        <v>0</v>
      </c>
      <c r="O356" s="403">
        <f t="shared" si="121"/>
        <v>0</v>
      </c>
      <c r="P356" s="403">
        <f t="shared" si="121"/>
        <v>0</v>
      </c>
      <c r="Q356" s="403">
        <f t="shared" si="122"/>
        <v>0</v>
      </c>
      <c r="S356" s="410">
        <f t="shared" si="124"/>
        <v>1</v>
      </c>
      <c r="T356" s="410">
        <f t="shared" si="124"/>
        <v>1</v>
      </c>
      <c r="U356" s="410" t="str">
        <f t="shared" si="124"/>
        <v/>
      </c>
      <c r="V356" s="410">
        <f t="shared" si="124"/>
        <v>1</v>
      </c>
      <c r="W356" s="413"/>
    </row>
    <row r="357" spans="1:26" ht="12.75" hidden="1" customHeight="1">
      <c r="A357" s="402" t="s">
        <v>363</v>
      </c>
      <c r="B357" s="402" t="s">
        <v>364</v>
      </c>
      <c r="C357" s="407"/>
      <c r="D357" s="407" t="s">
        <v>319</v>
      </c>
      <c r="E357" s="412" t="s">
        <v>323</v>
      </c>
      <c r="F357" s="403">
        <f>+'[3]chd3-SAOB'!E13</f>
        <v>58375000</v>
      </c>
      <c r="G357" s="403">
        <f>+'[3]chd3-SAOB'!E49</f>
        <v>40876000</v>
      </c>
      <c r="H357" s="403">
        <f>+'[3]chd3-SAOB'!E141</f>
        <v>0</v>
      </c>
      <c r="I357" s="403">
        <f t="shared" si="119"/>
        <v>99251000</v>
      </c>
      <c r="J357" s="403">
        <f>+'[3]chd3-SAOB'!E14</f>
        <v>58375000</v>
      </c>
      <c r="K357" s="403">
        <f>+'[3]chd3-SAOB'!E50</f>
        <v>40876000</v>
      </c>
      <c r="L357" s="403">
        <f>+'[3]chd3-SAOB'!E142</f>
        <v>0</v>
      </c>
      <c r="M357" s="403">
        <f t="shared" si="120"/>
        <v>99251000</v>
      </c>
      <c r="N357" s="403">
        <f t="shared" si="121"/>
        <v>0</v>
      </c>
      <c r="O357" s="403">
        <f t="shared" si="121"/>
        <v>0</v>
      </c>
      <c r="P357" s="403">
        <f t="shared" si="121"/>
        <v>0</v>
      </c>
      <c r="Q357" s="403">
        <f t="shared" si="122"/>
        <v>0</v>
      </c>
      <c r="S357" s="410">
        <f t="shared" si="124"/>
        <v>1</v>
      </c>
      <c r="T357" s="410">
        <f t="shared" si="124"/>
        <v>1</v>
      </c>
      <c r="U357" s="410" t="str">
        <f t="shared" si="124"/>
        <v/>
      </c>
      <c r="V357" s="410">
        <f t="shared" si="124"/>
        <v>1</v>
      </c>
      <c r="W357" s="413"/>
    </row>
    <row r="358" spans="1:26" ht="12.75" customHeight="1">
      <c r="A358" s="405" t="s">
        <v>363</v>
      </c>
      <c r="B358" s="405" t="s">
        <v>364</v>
      </c>
      <c r="C358" s="407"/>
      <c r="D358" s="407" t="s">
        <v>319</v>
      </c>
      <c r="E358" s="408" t="s">
        <v>204</v>
      </c>
      <c r="F358" s="408">
        <f>+'[3]chd3-SAOB'!B345</f>
        <v>0</v>
      </c>
      <c r="G358" s="408">
        <f>+'[3]chd3-SAOB'!C345</f>
        <v>139204784</v>
      </c>
      <c r="H358" s="408">
        <f>+'[3]chd3-SAOB'!D345</f>
        <v>289633900</v>
      </c>
      <c r="I358" s="403">
        <f>SUM(F358:H358)</f>
        <v>428838684</v>
      </c>
      <c r="J358" s="408">
        <f>+'[3]chd3-SAOB'!F345</f>
        <v>0</v>
      </c>
      <c r="K358" s="408">
        <f>+'[3]chd3-SAOB'!G345</f>
        <v>99421873.390000001</v>
      </c>
      <c r="L358" s="408">
        <f>+'[3]chd3-SAOB'!H345</f>
        <v>165432820.87</v>
      </c>
      <c r="M358" s="403">
        <f>SUM(J358:L358)</f>
        <v>264854694.25999999</v>
      </c>
      <c r="N358" s="403">
        <f>+F358-J358</f>
        <v>0</v>
      </c>
      <c r="O358" s="403">
        <f>+G358-K358</f>
        <v>39782910.609999999</v>
      </c>
      <c r="P358" s="403">
        <f>+H358-L358</f>
        <v>124201079.13</v>
      </c>
      <c r="Q358" s="403">
        <f>SUM(N358:P358)</f>
        <v>163983989.74000001</v>
      </c>
      <c r="S358" s="410" t="str">
        <f t="shared" si="124"/>
        <v/>
      </c>
      <c r="T358" s="410">
        <f t="shared" si="124"/>
        <v>0.71421305024976733</v>
      </c>
      <c r="U358" s="410">
        <f t="shared" si="124"/>
        <v>0.57117906733293311</v>
      </c>
      <c r="V358" s="410">
        <f t="shared" si="124"/>
        <v>0.61760914801240274</v>
      </c>
      <c r="W358" s="413"/>
      <c r="Z358" s="411" t="s">
        <v>736</v>
      </c>
    </row>
    <row r="359" spans="1:26" s="404" customFormat="1" ht="12.75" customHeight="1">
      <c r="A359" s="405"/>
      <c r="B359" s="402" t="s">
        <v>364</v>
      </c>
      <c r="C359" s="414"/>
      <c r="D359" s="414" t="s">
        <v>319</v>
      </c>
      <c r="E359" s="415" t="s">
        <v>737</v>
      </c>
      <c r="F359" s="416">
        <f>+F358+F354</f>
        <v>85891000</v>
      </c>
      <c r="G359" s="416">
        <f t="shared" ref="G359:Q359" si="132">+G358+G354</f>
        <v>204929784</v>
      </c>
      <c r="H359" s="416">
        <f t="shared" si="132"/>
        <v>289633900</v>
      </c>
      <c r="I359" s="416">
        <f t="shared" si="132"/>
        <v>580454684</v>
      </c>
      <c r="J359" s="416">
        <f t="shared" si="132"/>
        <v>85891000</v>
      </c>
      <c r="K359" s="416">
        <f t="shared" si="132"/>
        <v>165146873.38999999</v>
      </c>
      <c r="L359" s="416">
        <f t="shared" si="132"/>
        <v>165432820.87</v>
      </c>
      <c r="M359" s="416">
        <f t="shared" si="132"/>
        <v>416470694.25999999</v>
      </c>
      <c r="N359" s="416">
        <f t="shared" si="132"/>
        <v>0</v>
      </c>
      <c r="O359" s="416">
        <f t="shared" si="132"/>
        <v>39782910.609999999</v>
      </c>
      <c r="P359" s="416">
        <f t="shared" si="132"/>
        <v>124201079.13</v>
      </c>
      <c r="Q359" s="416">
        <f t="shared" si="132"/>
        <v>163983989.74000001</v>
      </c>
      <c r="R359" s="417"/>
      <c r="S359" s="410">
        <f t="shared" si="124"/>
        <v>1</v>
      </c>
      <c r="T359" s="410">
        <f t="shared" si="124"/>
        <v>0.80587052875632748</v>
      </c>
      <c r="U359" s="410">
        <f t="shared" si="124"/>
        <v>0.57117906733293311</v>
      </c>
      <c r="V359" s="410">
        <f t="shared" si="124"/>
        <v>0.71749045315654647</v>
      </c>
      <c r="W359" s="413"/>
      <c r="Z359" s="404" t="s">
        <v>735</v>
      </c>
    </row>
    <row r="360" spans="1:26" ht="12.75" hidden="1" customHeight="1">
      <c r="A360" s="405"/>
      <c r="B360" s="406"/>
      <c r="C360" s="418"/>
      <c r="D360" s="418"/>
      <c r="E360" s="419"/>
      <c r="F360" s="420"/>
      <c r="G360" s="420"/>
      <c r="H360" s="420"/>
      <c r="I360" s="420"/>
      <c r="J360" s="420"/>
      <c r="K360" s="420"/>
      <c r="L360" s="420"/>
      <c r="M360" s="420"/>
      <c r="N360" s="420"/>
      <c r="O360" s="420"/>
      <c r="P360" s="420"/>
      <c r="Q360" s="420"/>
      <c r="R360" s="409"/>
      <c r="S360" s="410" t="str">
        <f t="shared" si="124"/>
        <v/>
      </c>
      <c r="T360" s="410" t="str">
        <f t="shared" si="124"/>
        <v/>
      </c>
      <c r="U360" s="410" t="str">
        <f t="shared" si="124"/>
        <v/>
      </c>
      <c r="V360" s="410"/>
      <c r="W360" s="413"/>
    </row>
    <row r="361" spans="1:26" s="404" customFormat="1" ht="12.75" customHeight="1">
      <c r="A361" s="405" t="s">
        <v>363</v>
      </c>
      <c r="B361" s="405" t="s">
        <v>364</v>
      </c>
      <c r="C361" s="414"/>
      <c r="D361" s="414" t="s">
        <v>319</v>
      </c>
      <c r="E361" s="415" t="s">
        <v>324</v>
      </c>
      <c r="F361" s="416">
        <f>+F362</f>
        <v>9009000</v>
      </c>
      <c r="G361" s="416">
        <f t="shared" ref="G361:Q361" si="133">+G362</f>
        <v>0</v>
      </c>
      <c r="H361" s="416">
        <f t="shared" si="133"/>
        <v>0</v>
      </c>
      <c r="I361" s="416">
        <f t="shared" si="133"/>
        <v>9009000</v>
      </c>
      <c r="J361" s="416">
        <f t="shared" si="133"/>
        <v>9009000</v>
      </c>
      <c r="K361" s="416">
        <f t="shared" si="133"/>
        <v>0</v>
      </c>
      <c r="L361" s="416">
        <f t="shared" si="133"/>
        <v>0</v>
      </c>
      <c r="M361" s="416">
        <f t="shared" si="133"/>
        <v>9009000</v>
      </c>
      <c r="N361" s="416">
        <f t="shared" si="133"/>
        <v>0</v>
      </c>
      <c r="O361" s="416">
        <f t="shared" si="133"/>
        <v>0</v>
      </c>
      <c r="P361" s="416">
        <f t="shared" si="133"/>
        <v>0</v>
      </c>
      <c r="Q361" s="416">
        <f t="shared" si="133"/>
        <v>0</v>
      </c>
      <c r="S361" s="410">
        <f t="shared" si="124"/>
        <v>1</v>
      </c>
      <c r="T361" s="410" t="str">
        <f t="shared" si="124"/>
        <v/>
      </c>
      <c r="U361" s="410" t="str">
        <f t="shared" si="124"/>
        <v/>
      </c>
      <c r="V361" s="410">
        <f t="shared" si="124"/>
        <v>1</v>
      </c>
      <c r="W361" s="413"/>
      <c r="Z361" s="404" t="s">
        <v>735</v>
      </c>
    </row>
    <row r="362" spans="1:26" ht="12.75" customHeight="1">
      <c r="A362" s="405" t="s">
        <v>363</v>
      </c>
      <c r="B362" s="405" t="s">
        <v>364</v>
      </c>
      <c r="C362" s="418"/>
      <c r="D362" s="418"/>
      <c r="E362" s="408" t="s">
        <v>528</v>
      </c>
      <c r="F362" s="403">
        <f>SUM('[3]chd3-SAOB'!T13)</f>
        <v>9009000</v>
      </c>
      <c r="G362" s="403">
        <f>SUM('[3]chd3-SAOB'!T49)</f>
        <v>0</v>
      </c>
      <c r="H362" s="403">
        <f>SUM('[3]chd3-SAOB'!T141)</f>
        <v>0</v>
      </c>
      <c r="I362" s="403">
        <f t="shared" si="119"/>
        <v>9009000</v>
      </c>
      <c r="J362" s="403">
        <f>SUM('[3]chd3-SAOB'!T14)</f>
        <v>9009000</v>
      </c>
      <c r="K362" s="403">
        <f>SUM('[3]chd3-SAOB'!T50)</f>
        <v>0</v>
      </c>
      <c r="L362" s="403">
        <f>SUM('[3]chd3-SAOB'!T142)</f>
        <v>0</v>
      </c>
      <c r="M362" s="403">
        <f t="shared" si="120"/>
        <v>9009000</v>
      </c>
      <c r="N362" s="403">
        <f t="shared" si="121"/>
        <v>0</v>
      </c>
      <c r="O362" s="403">
        <f t="shared" si="121"/>
        <v>0</v>
      </c>
      <c r="P362" s="403">
        <f t="shared" si="121"/>
        <v>0</v>
      </c>
      <c r="Q362" s="403">
        <f t="shared" si="122"/>
        <v>0</v>
      </c>
      <c r="S362" s="410">
        <f t="shared" si="124"/>
        <v>1</v>
      </c>
      <c r="T362" s="410" t="str">
        <f t="shared" si="124"/>
        <v/>
      </c>
      <c r="U362" s="410" t="str">
        <f t="shared" si="124"/>
        <v/>
      </c>
      <c r="V362" s="410">
        <f t="shared" si="124"/>
        <v>1</v>
      </c>
      <c r="W362" s="413"/>
      <c r="Z362" s="404" t="s">
        <v>735</v>
      </c>
    </row>
    <row r="363" spans="1:26" s="404" customFormat="1" ht="12.75" customHeight="1">
      <c r="A363" s="405" t="s">
        <v>363</v>
      </c>
      <c r="B363" s="405" t="s">
        <v>364</v>
      </c>
      <c r="C363" s="414"/>
      <c r="D363" s="414" t="s">
        <v>319</v>
      </c>
      <c r="E363" s="415" t="s">
        <v>325</v>
      </c>
      <c r="F363" s="416">
        <f>SUM(F364:F367)</f>
        <v>23082560</v>
      </c>
      <c r="G363" s="416">
        <f t="shared" ref="G363:Q363" si="134">SUM(G364:G367)</f>
        <v>0</v>
      </c>
      <c r="H363" s="416">
        <f t="shared" si="134"/>
        <v>0</v>
      </c>
      <c r="I363" s="416">
        <f t="shared" si="134"/>
        <v>23082560</v>
      </c>
      <c r="J363" s="416">
        <f t="shared" si="134"/>
        <v>23082557.73</v>
      </c>
      <c r="K363" s="416">
        <f t="shared" si="134"/>
        <v>0</v>
      </c>
      <c r="L363" s="416">
        <f t="shared" si="134"/>
        <v>0</v>
      </c>
      <c r="M363" s="416">
        <f t="shared" si="134"/>
        <v>23082557.73</v>
      </c>
      <c r="N363" s="416">
        <f t="shared" si="134"/>
        <v>2.2699999995529652</v>
      </c>
      <c r="O363" s="416">
        <f t="shared" si="134"/>
        <v>0</v>
      </c>
      <c r="P363" s="416">
        <f t="shared" si="134"/>
        <v>0</v>
      </c>
      <c r="Q363" s="416">
        <f t="shared" si="134"/>
        <v>2.2699999995529652</v>
      </c>
      <c r="R363" s="417"/>
      <c r="S363" s="410">
        <f t="shared" si="124"/>
        <v>0.99999990165735519</v>
      </c>
      <c r="T363" s="410" t="str">
        <f t="shared" si="124"/>
        <v/>
      </c>
      <c r="U363" s="410" t="str">
        <f t="shared" si="124"/>
        <v/>
      </c>
      <c r="V363" s="410">
        <f t="shared" si="124"/>
        <v>0.99999990165735519</v>
      </c>
      <c r="W363" s="413"/>
      <c r="Z363" s="404" t="s">
        <v>735</v>
      </c>
    </row>
    <row r="364" spans="1:26" ht="12.75" customHeight="1">
      <c r="A364" s="405" t="s">
        <v>363</v>
      </c>
      <c r="B364" s="405" t="s">
        <v>364</v>
      </c>
      <c r="C364" s="418"/>
      <c r="D364" s="418"/>
      <c r="E364" s="421" t="s">
        <v>531</v>
      </c>
      <c r="F364" s="403">
        <f>SUM('[3]chd3-SAOB'!AA13)</f>
        <v>13827000</v>
      </c>
      <c r="G364" s="403">
        <f>SUM('[3]chd3-SAOB'!AA49)</f>
        <v>0</v>
      </c>
      <c r="H364" s="403">
        <f>SUM('[3]chd3-SAOB'!AA141)</f>
        <v>0</v>
      </c>
      <c r="I364" s="403">
        <f t="shared" si="119"/>
        <v>13827000</v>
      </c>
      <c r="J364" s="403">
        <f>SUM('[3]chd3-SAOB'!AA14)</f>
        <v>13827000</v>
      </c>
      <c r="K364" s="403">
        <f>SUM('[3]chd3-SAOB'!AA50)</f>
        <v>0</v>
      </c>
      <c r="L364" s="403">
        <f>SUM('[3]chd3-SAOB'!AA142)</f>
        <v>0</v>
      </c>
      <c r="M364" s="403">
        <f t="shared" si="120"/>
        <v>13827000</v>
      </c>
      <c r="N364" s="403">
        <f t="shared" si="121"/>
        <v>0</v>
      </c>
      <c r="O364" s="403">
        <f t="shared" si="121"/>
        <v>0</v>
      </c>
      <c r="P364" s="403">
        <f t="shared" si="121"/>
        <v>0</v>
      </c>
      <c r="Q364" s="403">
        <f t="shared" si="122"/>
        <v>0</v>
      </c>
      <c r="S364" s="410">
        <f t="shared" si="124"/>
        <v>1</v>
      </c>
      <c r="T364" s="410" t="str">
        <f t="shared" si="124"/>
        <v/>
      </c>
      <c r="U364" s="410" t="str">
        <f t="shared" si="124"/>
        <v/>
      </c>
      <c r="V364" s="410">
        <f t="shared" si="124"/>
        <v>1</v>
      </c>
      <c r="W364" s="413"/>
      <c r="Z364" s="404" t="s">
        <v>735</v>
      </c>
    </row>
    <row r="365" spans="1:26" ht="12.75" customHeight="1">
      <c r="A365" s="405" t="s">
        <v>363</v>
      </c>
      <c r="B365" s="405" t="s">
        <v>364</v>
      </c>
      <c r="C365" s="418"/>
      <c r="D365" s="418"/>
      <c r="E365" s="408" t="s">
        <v>532</v>
      </c>
      <c r="F365" s="403">
        <f>SUM('[3]chd3-SAOB'!AH13)</f>
        <v>9255560</v>
      </c>
      <c r="G365" s="403">
        <f>SUM('[3]chd3-SAOB'!AH49)</f>
        <v>0</v>
      </c>
      <c r="H365" s="403">
        <f>SUM('[3]chd3-SAOB'!AH141)</f>
        <v>0</v>
      </c>
      <c r="I365" s="403">
        <f t="shared" si="119"/>
        <v>9255560</v>
      </c>
      <c r="J365" s="403">
        <f>SUM('[3]chd3-SAOB'!AH14)</f>
        <v>9255557.7300000004</v>
      </c>
      <c r="K365" s="403">
        <f>SUM('[3]chd3-SAOB'!AH50)</f>
        <v>0</v>
      </c>
      <c r="L365" s="403">
        <f>SUM('[3]chd3-SAOB'!AH142)</f>
        <v>0</v>
      </c>
      <c r="M365" s="403">
        <f t="shared" si="120"/>
        <v>9255557.7300000004</v>
      </c>
      <c r="N365" s="403">
        <f t="shared" si="121"/>
        <v>2.2699999995529652</v>
      </c>
      <c r="O365" s="403">
        <f t="shared" si="121"/>
        <v>0</v>
      </c>
      <c r="P365" s="403">
        <f t="shared" si="121"/>
        <v>0</v>
      </c>
      <c r="Q365" s="403">
        <f t="shared" si="122"/>
        <v>2.2699999995529652</v>
      </c>
      <c r="S365" s="410">
        <f t="shared" si="124"/>
        <v>0.99999975474201452</v>
      </c>
      <c r="T365" s="410" t="str">
        <f t="shared" si="124"/>
        <v/>
      </c>
      <c r="U365" s="410" t="str">
        <f t="shared" si="124"/>
        <v/>
      </c>
      <c r="V365" s="410">
        <f t="shared" si="124"/>
        <v>0.99999975474201452</v>
      </c>
      <c r="W365" s="413"/>
      <c r="Z365" s="404" t="s">
        <v>735</v>
      </c>
    </row>
    <row r="366" spans="1:26" ht="12.75" customHeight="1">
      <c r="A366" s="405" t="s">
        <v>363</v>
      </c>
      <c r="B366" s="405" t="s">
        <v>364</v>
      </c>
      <c r="C366" s="418"/>
      <c r="D366" s="418"/>
      <c r="E366" s="421" t="s">
        <v>533</v>
      </c>
      <c r="F366" s="403">
        <f>SUM('[3]chd3-SAOB'!AO13)</f>
        <v>0</v>
      </c>
      <c r="G366" s="403">
        <f>SUM('[3]chd3-SAOB'!AO49)</f>
        <v>0</v>
      </c>
      <c r="H366" s="403">
        <f>SUM('[3]chd3-SAOB'!AO141)</f>
        <v>0</v>
      </c>
      <c r="I366" s="403">
        <f t="shared" si="119"/>
        <v>0</v>
      </c>
      <c r="J366" s="403">
        <f>SUM('[3]chd3-SAOB'!AO14)</f>
        <v>0</v>
      </c>
      <c r="K366" s="403">
        <f>SUM('[3]chd3-SAOB'!AO50)</f>
        <v>0</v>
      </c>
      <c r="L366" s="403">
        <f>SUM('[3]chd3-SAOB'!AO142)</f>
        <v>0</v>
      </c>
      <c r="M366" s="403">
        <f t="shared" si="120"/>
        <v>0</v>
      </c>
      <c r="N366" s="403">
        <f t="shared" si="121"/>
        <v>0</v>
      </c>
      <c r="O366" s="403">
        <f t="shared" si="121"/>
        <v>0</v>
      </c>
      <c r="P366" s="403">
        <f t="shared" si="121"/>
        <v>0</v>
      </c>
      <c r="Q366" s="403">
        <f t="shared" si="122"/>
        <v>0</v>
      </c>
      <c r="S366" s="410" t="str">
        <f t="shared" si="124"/>
        <v/>
      </c>
      <c r="T366" s="410" t="str">
        <f t="shared" si="124"/>
        <v/>
      </c>
      <c r="U366" s="410" t="str">
        <f t="shared" si="124"/>
        <v/>
      </c>
      <c r="V366" s="410" t="str">
        <f t="shared" si="124"/>
        <v/>
      </c>
      <c r="W366" s="413"/>
      <c r="Z366" s="404" t="s">
        <v>735</v>
      </c>
    </row>
    <row r="367" spans="1:26" ht="12.75" hidden="1" customHeight="1">
      <c r="A367" s="405" t="s">
        <v>363</v>
      </c>
      <c r="B367" s="405" t="s">
        <v>364</v>
      </c>
      <c r="C367" s="418"/>
      <c r="D367" s="418"/>
      <c r="E367" s="421" t="s">
        <v>738</v>
      </c>
      <c r="F367" s="403">
        <f>SUM('[3]chd3-SAOB'!AV13)</f>
        <v>0</v>
      </c>
      <c r="G367" s="403">
        <f>SUM('[3]chd3-SAOB'!AV49)</f>
        <v>0</v>
      </c>
      <c r="H367" s="403">
        <f>SUM('[3]chd3-SAOB'!AV141)</f>
        <v>0</v>
      </c>
      <c r="I367" s="403">
        <f t="shared" si="119"/>
        <v>0</v>
      </c>
      <c r="J367" s="403">
        <f>SUM('[3]chd3-SAOB'!AV14)</f>
        <v>0</v>
      </c>
      <c r="K367" s="403">
        <f>SUM('[3]chd3-SAOB'!AV50)</f>
        <v>0</v>
      </c>
      <c r="L367" s="403">
        <f>SUM('[3]chd3-SAOB'!AV142)</f>
        <v>0</v>
      </c>
      <c r="M367" s="403">
        <f t="shared" si="120"/>
        <v>0</v>
      </c>
      <c r="N367" s="403">
        <f t="shared" si="121"/>
        <v>0</v>
      </c>
      <c r="O367" s="403">
        <f t="shared" si="121"/>
        <v>0</v>
      </c>
      <c r="P367" s="403">
        <f t="shared" si="121"/>
        <v>0</v>
      </c>
      <c r="Q367" s="403">
        <f t="shared" si="122"/>
        <v>0</v>
      </c>
      <c r="S367" s="410" t="str">
        <f t="shared" si="124"/>
        <v/>
      </c>
      <c r="T367" s="410" t="str">
        <f t="shared" si="124"/>
        <v/>
      </c>
      <c r="U367" s="410" t="str">
        <f t="shared" si="124"/>
        <v/>
      </c>
      <c r="V367" s="422" t="str">
        <f t="shared" si="124"/>
        <v/>
      </c>
      <c r="W367" s="413"/>
    </row>
    <row r="368" spans="1:26" s="429" customFormat="1" ht="12.75" customHeight="1">
      <c r="A368" s="405" t="s">
        <v>363</v>
      </c>
      <c r="B368" s="402" t="s">
        <v>364</v>
      </c>
      <c r="C368" s="719" t="s">
        <v>550</v>
      </c>
      <c r="D368" s="719"/>
      <c r="E368" s="719"/>
      <c r="F368" s="423">
        <f t="shared" ref="F368:Q368" si="135">+F359+F361+F363</f>
        <v>117982560</v>
      </c>
      <c r="G368" s="423">
        <f t="shared" si="135"/>
        <v>204929784</v>
      </c>
      <c r="H368" s="423">
        <f t="shared" si="135"/>
        <v>289633900</v>
      </c>
      <c r="I368" s="423">
        <f t="shared" si="135"/>
        <v>612546244</v>
      </c>
      <c r="J368" s="423">
        <f t="shared" si="135"/>
        <v>117982557.73</v>
      </c>
      <c r="K368" s="423">
        <f t="shared" si="135"/>
        <v>165146873.38999999</v>
      </c>
      <c r="L368" s="423">
        <f t="shared" si="135"/>
        <v>165432820.87</v>
      </c>
      <c r="M368" s="423">
        <f t="shared" si="135"/>
        <v>448562251.99000001</v>
      </c>
      <c r="N368" s="423">
        <f t="shared" si="135"/>
        <v>2.2699999995529652</v>
      </c>
      <c r="O368" s="423">
        <f t="shared" si="135"/>
        <v>39782910.609999999</v>
      </c>
      <c r="P368" s="423">
        <f t="shared" si="135"/>
        <v>124201079.13</v>
      </c>
      <c r="Q368" s="423">
        <f t="shared" si="135"/>
        <v>163983992.01000002</v>
      </c>
      <c r="R368" s="434">
        <f>+Q368-'[3]chd3-SAOB'!BM178</f>
        <v>0</v>
      </c>
      <c r="S368" s="410">
        <f t="shared" si="124"/>
        <v>0.99999998075986829</v>
      </c>
      <c r="T368" s="410">
        <f t="shared" si="124"/>
        <v>0.80587052875632748</v>
      </c>
      <c r="U368" s="410">
        <f t="shared" si="124"/>
        <v>0.57117906733293311</v>
      </c>
      <c r="V368" s="410">
        <f t="shared" si="124"/>
        <v>0.73229124557328928</v>
      </c>
      <c r="W368" s="413"/>
      <c r="Z368" s="404" t="s">
        <v>735</v>
      </c>
    </row>
    <row r="369" spans="1:26" ht="12.75" customHeight="1">
      <c r="A369" s="405" t="s">
        <v>326</v>
      </c>
      <c r="B369" s="402" t="s">
        <v>364</v>
      </c>
      <c r="C369" s="418"/>
      <c r="D369" s="407"/>
      <c r="E369" s="412"/>
      <c r="F369" s="403"/>
      <c r="G369" s="403"/>
      <c r="H369" s="403"/>
      <c r="I369" s="403">
        <f t="shared" si="119"/>
        <v>0</v>
      </c>
      <c r="J369" s="403"/>
      <c r="K369" s="403"/>
      <c r="L369" s="403"/>
      <c r="M369" s="403">
        <f t="shared" si="120"/>
        <v>0</v>
      </c>
      <c r="N369" s="403">
        <f t="shared" si="121"/>
        <v>0</v>
      </c>
      <c r="O369" s="403">
        <f t="shared" si="121"/>
        <v>0</v>
      </c>
      <c r="P369" s="403">
        <f t="shared" si="121"/>
        <v>0</v>
      </c>
      <c r="Q369" s="403">
        <f t="shared" si="122"/>
        <v>0</v>
      </c>
      <c r="S369" s="410" t="str">
        <f t="shared" si="124"/>
        <v/>
      </c>
      <c r="T369" s="410" t="str">
        <f t="shared" si="124"/>
        <v/>
      </c>
      <c r="U369" s="410" t="str">
        <f t="shared" si="124"/>
        <v/>
      </c>
      <c r="V369" s="410" t="str">
        <f t="shared" si="124"/>
        <v/>
      </c>
      <c r="W369" s="413"/>
      <c r="Z369" s="404" t="s">
        <v>735</v>
      </c>
    </row>
    <row r="370" spans="1:26" ht="12.75" customHeight="1">
      <c r="A370" s="402" t="s">
        <v>365</v>
      </c>
      <c r="B370" s="402" t="s">
        <v>366</v>
      </c>
      <c r="C370" s="608" t="s">
        <v>367</v>
      </c>
      <c r="D370" s="407"/>
      <c r="E370" s="412"/>
      <c r="F370" s="408"/>
      <c r="G370" s="408"/>
      <c r="H370" s="408"/>
      <c r="I370" s="403">
        <f t="shared" si="119"/>
        <v>0</v>
      </c>
      <c r="J370" s="408"/>
      <c r="K370" s="408"/>
      <c r="L370" s="408"/>
      <c r="M370" s="403">
        <f t="shared" si="120"/>
        <v>0</v>
      </c>
      <c r="N370" s="403">
        <f t="shared" si="121"/>
        <v>0</v>
      </c>
      <c r="O370" s="403">
        <f t="shared" si="121"/>
        <v>0</v>
      </c>
      <c r="P370" s="403">
        <f t="shared" si="121"/>
        <v>0</v>
      </c>
      <c r="Q370" s="403">
        <f t="shared" si="122"/>
        <v>0</v>
      </c>
      <c r="S370" s="410" t="str">
        <f t="shared" si="124"/>
        <v/>
      </c>
      <c r="T370" s="410" t="str">
        <f t="shared" si="124"/>
        <v/>
      </c>
      <c r="U370" s="410" t="str">
        <f t="shared" si="124"/>
        <v/>
      </c>
      <c r="V370" s="410" t="str">
        <f t="shared" si="124"/>
        <v/>
      </c>
      <c r="W370" s="413"/>
      <c r="Z370" s="404" t="s">
        <v>735</v>
      </c>
    </row>
    <row r="371" spans="1:26" s="612" customFormat="1" ht="12.75" customHeight="1">
      <c r="A371" s="402" t="s">
        <v>365</v>
      </c>
      <c r="B371" s="402" t="s">
        <v>368</v>
      </c>
      <c r="C371" s="426" t="s">
        <v>319</v>
      </c>
      <c r="D371" s="609" t="s">
        <v>330</v>
      </c>
      <c r="E371" s="610" t="s">
        <v>368</v>
      </c>
      <c r="F371" s="621"/>
      <c r="G371" s="621"/>
      <c r="H371" s="621"/>
      <c r="I371" s="611">
        <f t="shared" si="119"/>
        <v>0</v>
      </c>
      <c r="J371" s="621"/>
      <c r="K371" s="621"/>
      <c r="L371" s="621"/>
      <c r="M371" s="611">
        <f t="shared" si="120"/>
        <v>0</v>
      </c>
      <c r="N371" s="611">
        <f t="shared" si="121"/>
        <v>0</v>
      </c>
      <c r="O371" s="611">
        <f t="shared" si="121"/>
        <v>0</v>
      </c>
      <c r="P371" s="611">
        <f t="shared" si="121"/>
        <v>0</v>
      </c>
      <c r="Q371" s="611">
        <f t="shared" si="122"/>
        <v>0</v>
      </c>
      <c r="S371" s="410" t="str">
        <f t="shared" si="124"/>
        <v/>
      </c>
      <c r="T371" s="410" t="str">
        <f t="shared" si="124"/>
        <v/>
      </c>
      <c r="U371" s="410" t="str">
        <f t="shared" si="124"/>
        <v/>
      </c>
      <c r="V371" s="410" t="str">
        <f t="shared" si="124"/>
        <v/>
      </c>
      <c r="W371" s="413"/>
      <c r="Z371" s="404" t="s">
        <v>735</v>
      </c>
    </row>
    <row r="372" spans="1:26" ht="12.75" customHeight="1">
      <c r="A372" s="402" t="s">
        <v>365</v>
      </c>
      <c r="B372" s="402" t="s">
        <v>368</v>
      </c>
      <c r="C372" s="407"/>
      <c r="D372" s="407" t="s">
        <v>319</v>
      </c>
      <c r="E372" s="408" t="s">
        <v>320</v>
      </c>
      <c r="F372" s="408">
        <f>+'[3]chd3-SAOB'!B350</f>
        <v>114035000</v>
      </c>
      <c r="G372" s="408">
        <f>+'[3]chd3-SAOB'!C350</f>
        <v>54913000</v>
      </c>
      <c r="H372" s="408">
        <f>+'[3]chd3-SAOB'!D350</f>
        <v>0</v>
      </c>
      <c r="I372" s="403">
        <f t="shared" si="119"/>
        <v>168948000</v>
      </c>
      <c r="J372" s="408">
        <f>+'[3]chd3-SAOB'!F350</f>
        <v>114035000</v>
      </c>
      <c r="K372" s="408">
        <f>+'[3]chd3-SAOB'!G350</f>
        <v>54913000</v>
      </c>
      <c r="L372" s="408">
        <f>+'[3]chd3-SAOB'!H350</f>
        <v>0</v>
      </c>
      <c r="M372" s="403">
        <f t="shared" si="120"/>
        <v>168948000</v>
      </c>
      <c r="N372" s="403">
        <f t="shared" si="121"/>
        <v>0</v>
      </c>
      <c r="O372" s="403">
        <f t="shared" si="121"/>
        <v>0</v>
      </c>
      <c r="P372" s="403">
        <f t="shared" si="121"/>
        <v>0</v>
      </c>
      <c r="Q372" s="403">
        <f t="shared" si="122"/>
        <v>0</v>
      </c>
      <c r="S372" s="410">
        <f t="shared" si="124"/>
        <v>1</v>
      </c>
      <c r="T372" s="410">
        <f t="shared" si="124"/>
        <v>1</v>
      </c>
      <c r="U372" s="410" t="str">
        <f t="shared" si="124"/>
        <v/>
      </c>
      <c r="V372" s="410">
        <f t="shared" si="124"/>
        <v>1</v>
      </c>
      <c r="W372" s="413"/>
      <c r="Z372" s="411" t="s">
        <v>736</v>
      </c>
    </row>
    <row r="373" spans="1:26" ht="12.75" customHeight="1">
      <c r="A373" s="402" t="s">
        <v>365</v>
      </c>
      <c r="B373" s="405" t="s">
        <v>368</v>
      </c>
      <c r="C373" s="407"/>
      <c r="D373" s="407" t="s">
        <v>319</v>
      </c>
      <c r="E373" s="408" t="s">
        <v>204</v>
      </c>
      <c r="F373" s="408">
        <f>+'[3]chd3-SAOB'!B352</f>
        <v>0</v>
      </c>
      <c r="G373" s="408">
        <f>+'[3]chd3-SAOB'!C352</f>
        <v>7850000</v>
      </c>
      <c r="H373" s="408">
        <f>+'[3]chd3-SAOB'!D352</f>
        <v>0</v>
      </c>
      <c r="I373" s="403">
        <f>SUM(F373:H373)</f>
        <v>7850000</v>
      </c>
      <c r="J373" s="408">
        <f>+'[3]chd3-SAOB'!F352</f>
        <v>0</v>
      </c>
      <c r="K373" s="408">
        <f>+'[3]chd3-SAOB'!G352</f>
        <v>4379936.75</v>
      </c>
      <c r="L373" s="408">
        <f>+'[3]chd3-SAOB'!H352</f>
        <v>0</v>
      </c>
      <c r="M373" s="403">
        <f>SUM(J373:L373)</f>
        <v>4379936.75</v>
      </c>
      <c r="N373" s="403">
        <f>+F373-J373</f>
        <v>0</v>
      </c>
      <c r="O373" s="403">
        <f>+G373-K373</f>
        <v>3470063.25</v>
      </c>
      <c r="P373" s="403">
        <f>+H373-L373</f>
        <v>0</v>
      </c>
      <c r="Q373" s="403">
        <f>SUM(N373:P373)</f>
        <v>3470063.25</v>
      </c>
      <c r="S373" s="410" t="str">
        <f t="shared" si="124"/>
        <v/>
      </c>
      <c r="T373" s="410">
        <f t="shared" si="124"/>
        <v>0.55795372611464966</v>
      </c>
      <c r="U373" s="410" t="str">
        <f t="shared" si="124"/>
        <v/>
      </c>
      <c r="V373" s="410">
        <f t="shared" si="124"/>
        <v>0.55795372611464966</v>
      </c>
      <c r="W373" s="413"/>
      <c r="Z373" s="411" t="s">
        <v>736</v>
      </c>
    </row>
    <row r="374" spans="1:26" s="404" customFormat="1" ht="12.75" customHeight="1">
      <c r="A374" s="405"/>
      <c r="B374" s="402" t="s">
        <v>368</v>
      </c>
      <c r="C374" s="414"/>
      <c r="D374" s="414" t="s">
        <v>319</v>
      </c>
      <c r="E374" s="415" t="s">
        <v>737</v>
      </c>
      <c r="F374" s="416">
        <f>+F372+F373</f>
        <v>114035000</v>
      </c>
      <c r="G374" s="416">
        <f t="shared" ref="G374:Q374" si="136">+G372+G373</f>
        <v>62763000</v>
      </c>
      <c r="H374" s="416">
        <f t="shared" si="136"/>
        <v>0</v>
      </c>
      <c r="I374" s="416">
        <f t="shared" si="136"/>
        <v>176798000</v>
      </c>
      <c r="J374" s="416">
        <f t="shared" si="136"/>
        <v>114035000</v>
      </c>
      <c r="K374" s="416">
        <f t="shared" si="136"/>
        <v>59292936.75</v>
      </c>
      <c r="L374" s="416">
        <f t="shared" si="136"/>
        <v>0</v>
      </c>
      <c r="M374" s="416">
        <f t="shared" si="136"/>
        <v>173327936.75</v>
      </c>
      <c r="N374" s="416">
        <f t="shared" si="136"/>
        <v>0</v>
      </c>
      <c r="O374" s="416">
        <f t="shared" si="136"/>
        <v>3470063.25</v>
      </c>
      <c r="P374" s="416">
        <f t="shared" si="136"/>
        <v>0</v>
      </c>
      <c r="Q374" s="416">
        <f t="shared" si="136"/>
        <v>3470063.25</v>
      </c>
      <c r="R374" s="417"/>
      <c r="S374" s="410">
        <f t="shared" si="124"/>
        <v>1</v>
      </c>
      <c r="T374" s="410">
        <f t="shared" si="124"/>
        <v>0.9447116414129344</v>
      </c>
      <c r="U374" s="410" t="str">
        <f t="shared" si="124"/>
        <v/>
      </c>
      <c r="V374" s="410">
        <f t="shared" si="124"/>
        <v>0.98037272339053605</v>
      </c>
      <c r="W374" s="413"/>
      <c r="Z374" s="404" t="s">
        <v>735</v>
      </c>
    </row>
    <row r="375" spans="1:26" ht="12.75" hidden="1" customHeight="1">
      <c r="A375" s="405"/>
      <c r="B375" s="406"/>
      <c r="C375" s="418"/>
      <c r="D375" s="418"/>
      <c r="E375" s="419"/>
      <c r="F375" s="420"/>
      <c r="G375" s="420"/>
      <c r="H375" s="420"/>
      <c r="I375" s="420"/>
      <c r="J375" s="420"/>
      <c r="K375" s="420"/>
      <c r="L375" s="420"/>
      <c r="M375" s="420"/>
      <c r="N375" s="420"/>
      <c r="O375" s="420"/>
      <c r="P375" s="420"/>
      <c r="Q375" s="420"/>
      <c r="R375" s="409"/>
      <c r="S375" s="410" t="str">
        <f t="shared" si="124"/>
        <v/>
      </c>
      <c r="T375" s="410" t="str">
        <f t="shared" si="124"/>
        <v/>
      </c>
      <c r="U375" s="410" t="str">
        <f t="shared" si="124"/>
        <v/>
      </c>
      <c r="V375" s="410"/>
      <c r="W375" s="413"/>
    </row>
    <row r="376" spans="1:26" s="404" customFormat="1" ht="12.75" customHeight="1">
      <c r="A376" s="402" t="s">
        <v>365</v>
      </c>
      <c r="B376" s="405" t="s">
        <v>368</v>
      </c>
      <c r="C376" s="414"/>
      <c r="D376" s="414" t="s">
        <v>319</v>
      </c>
      <c r="E376" s="415" t="s">
        <v>324</v>
      </c>
      <c r="F376" s="416">
        <f>+F377</f>
        <v>12286000</v>
      </c>
      <c r="G376" s="416">
        <f t="shared" ref="G376:Q376" si="137">+G377</f>
        <v>0</v>
      </c>
      <c r="H376" s="416">
        <f t="shared" si="137"/>
        <v>0</v>
      </c>
      <c r="I376" s="416">
        <f t="shared" si="137"/>
        <v>12286000</v>
      </c>
      <c r="J376" s="416">
        <f t="shared" si="137"/>
        <v>12286000</v>
      </c>
      <c r="K376" s="416">
        <f t="shared" si="137"/>
        <v>0</v>
      </c>
      <c r="L376" s="416">
        <f t="shared" si="137"/>
        <v>0</v>
      </c>
      <c r="M376" s="416">
        <f t="shared" si="137"/>
        <v>12286000</v>
      </c>
      <c r="N376" s="416">
        <f t="shared" si="137"/>
        <v>0</v>
      </c>
      <c r="O376" s="416">
        <f t="shared" si="137"/>
        <v>0</v>
      </c>
      <c r="P376" s="416">
        <f t="shared" si="137"/>
        <v>0</v>
      </c>
      <c r="Q376" s="416">
        <f t="shared" si="137"/>
        <v>0</v>
      </c>
      <c r="S376" s="410">
        <f t="shared" si="124"/>
        <v>1</v>
      </c>
      <c r="T376" s="410" t="str">
        <f t="shared" si="124"/>
        <v/>
      </c>
      <c r="U376" s="410" t="str">
        <f t="shared" si="124"/>
        <v/>
      </c>
      <c r="V376" s="410">
        <f t="shared" si="124"/>
        <v>1</v>
      </c>
      <c r="W376" s="413"/>
      <c r="Z376" s="404" t="s">
        <v>735</v>
      </c>
    </row>
    <row r="377" spans="1:26" ht="12.75" customHeight="1">
      <c r="A377" s="402" t="s">
        <v>365</v>
      </c>
      <c r="B377" s="405" t="s">
        <v>368</v>
      </c>
      <c r="C377" s="418"/>
      <c r="D377" s="418"/>
      <c r="E377" s="408" t="s">
        <v>528</v>
      </c>
      <c r="F377" s="403">
        <f>SUM('[3]chd3-SAOB'!U13)</f>
        <v>12286000</v>
      </c>
      <c r="G377" s="403">
        <f>SUM('[3]chd3-SAOB'!U49)</f>
        <v>0</v>
      </c>
      <c r="H377" s="403">
        <f>SUM('[3]chd3-SAOB'!U141)</f>
        <v>0</v>
      </c>
      <c r="I377" s="403">
        <f t="shared" si="119"/>
        <v>12286000</v>
      </c>
      <c r="J377" s="403">
        <f>SUM('[3]chd3-SAOB'!U14)</f>
        <v>12286000</v>
      </c>
      <c r="K377" s="403">
        <f>SUM('[3]chd3-SAOB'!U50)</f>
        <v>0</v>
      </c>
      <c r="L377" s="403">
        <f>SUM('[3]chd3-SAOB'!U142)</f>
        <v>0</v>
      </c>
      <c r="M377" s="403">
        <f t="shared" si="120"/>
        <v>12286000</v>
      </c>
      <c r="N377" s="403">
        <f t="shared" si="121"/>
        <v>0</v>
      </c>
      <c r="O377" s="403">
        <f t="shared" si="121"/>
        <v>0</v>
      </c>
      <c r="P377" s="403">
        <f t="shared" si="121"/>
        <v>0</v>
      </c>
      <c r="Q377" s="403">
        <f t="shared" si="122"/>
        <v>0</v>
      </c>
      <c r="S377" s="410">
        <f t="shared" si="124"/>
        <v>1</v>
      </c>
      <c r="T377" s="410" t="str">
        <f t="shared" si="124"/>
        <v/>
      </c>
      <c r="U377" s="410" t="str">
        <f t="shared" si="124"/>
        <v/>
      </c>
      <c r="V377" s="410">
        <f t="shared" si="124"/>
        <v>1</v>
      </c>
      <c r="W377" s="413"/>
      <c r="Z377" s="404" t="s">
        <v>735</v>
      </c>
    </row>
    <row r="378" spans="1:26" s="404" customFormat="1" ht="12.75" customHeight="1">
      <c r="A378" s="402" t="s">
        <v>365</v>
      </c>
      <c r="B378" s="405" t="s">
        <v>368</v>
      </c>
      <c r="C378" s="414"/>
      <c r="D378" s="414" t="s">
        <v>319</v>
      </c>
      <c r="E378" s="415" t="s">
        <v>325</v>
      </c>
      <c r="F378" s="416">
        <f>SUM(F379:F382)</f>
        <v>26022848</v>
      </c>
      <c r="G378" s="416">
        <f t="shared" ref="G378:Q378" si="138">SUM(G379:G382)</f>
        <v>5300000</v>
      </c>
      <c r="H378" s="416">
        <f t="shared" si="138"/>
        <v>0</v>
      </c>
      <c r="I378" s="416">
        <f t="shared" si="138"/>
        <v>31322848</v>
      </c>
      <c r="J378" s="416">
        <f t="shared" si="138"/>
        <v>26022848</v>
      </c>
      <c r="K378" s="416">
        <f t="shared" si="138"/>
        <v>2759540.5900000003</v>
      </c>
      <c r="L378" s="416">
        <f t="shared" si="138"/>
        <v>0</v>
      </c>
      <c r="M378" s="416">
        <f t="shared" si="138"/>
        <v>28782388.59</v>
      </c>
      <c r="N378" s="416">
        <f t="shared" si="138"/>
        <v>0</v>
      </c>
      <c r="O378" s="416">
        <f t="shared" si="138"/>
        <v>2540459.4099999997</v>
      </c>
      <c r="P378" s="416">
        <f t="shared" si="138"/>
        <v>0</v>
      </c>
      <c r="Q378" s="416">
        <f t="shared" si="138"/>
        <v>2540459.4099999997</v>
      </c>
      <c r="R378" s="417"/>
      <c r="S378" s="410">
        <f t="shared" si="124"/>
        <v>1</v>
      </c>
      <c r="T378" s="410">
        <f t="shared" si="124"/>
        <v>0.52066803584905663</v>
      </c>
      <c r="U378" s="410" t="str">
        <f t="shared" si="124"/>
        <v/>
      </c>
      <c r="V378" s="410">
        <f t="shared" si="124"/>
        <v>0.91889436714056139</v>
      </c>
      <c r="W378" s="413"/>
      <c r="Z378" s="404" t="s">
        <v>735</v>
      </c>
    </row>
    <row r="379" spans="1:26" ht="12.75" customHeight="1">
      <c r="A379" s="402" t="s">
        <v>365</v>
      </c>
      <c r="B379" s="405" t="s">
        <v>368</v>
      </c>
      <c r="C379" s="418"/>
      <c r="D379" s="418"/>
      <c r="E379" s="421" t="s">
        <v>531</v>
      </c>
      <c r="F379" s="403">
        <f>SUM('[3]chd3-SAOB'!AB13)</f>
        <v>22597000</v>
      </c>
      <c r="G379" s="403">
        <f>SUM('[3]chd3-SAOB'!AB49)</f>
        <v>0</v>
      </c>
      <c r="H379" s="403">
        <f>SUM('[3]chd3-SAOB'!AB141)</f>
        <v>0</v>
      </c>
      <c r="I379" s="403">
        <f t="shared" si="119"/>
        <v>22597000</v>
      </c>
      <c r="J379" s="403">
        <f>SUM('[3]chd3-SAOB'!AB14)</f>
        <v>22597000</v>
      </c>
      <c r="K379" s="403">
        <f>SUM('[3]chd3-SAOB'!AB50)</f>
        <v>0</v>
      </c>
      <c r="L379" s="403">
        <f>SUM('[3]chd3-SAOB'!AB142)</f>
        <v>0</v>
      </c>
      <c r="M379" s="403">
        <f t="shared" si="120"/>
        <v>22597000</v>
      </c>
      <c r="N379" s="403">
        <f t="shared" si="121"/>
        <v>0</v>
      </c>
      <c r="O379" s="403">
        <f t="shared" si="121"/>
        <v>0</v>
      </c>
      <c r="P379" s="403">
        <f t="shared" si="121"/>
        <v>0</v>
      </c>
      <c r="Q379" s="403">
        <f t="shared" si="122"/>
        <v>0</v>
      </c>
      <c r="S379" s="410">
        <f t="shared" si="124"/>
        <v>1</v>
      </c>
      <c r="T379" s="410" t="str">
        <f t="shared" si="124"/>
        <v/>
      </c>
      <c r="U379" s="410" t="str">
        <f t="shared" si="124"/>
        <v/>
      </c>
      <c r="V379" s="410">
        <f t="shared" si="124"/>
        <v>1</v>
      </c>
      <c r="W379" s="413"/>
      <c r="Z379" s="404" t="s">
        <v>735</v>
      </c>
    </row>
    <row r="380" spans="1:26" ht="12.75" customHeight="1">
      <c r="A380" s="402" t="s">
        <v>365</v>
      </c>
      <c r="B380" s="405" t="s">
        <v>368</v>
      </c>
      <c r="C380" s="418"/>
      <c r="D380" s="418"/>
      <c r="E380" s="408" t="s">
        <v>532</v>
      </c>
      <c r="F380" s="403">
        <f>SUM('[3]chd3-SAOB'!AI13)</f>
        <v>3425848</v>
      </c>
      <c r="G380" s="403">
        <f>SUM('[3]chd3-SAOB'!AI49)</f>
        <v>0</v>
      </c>
      <c r="H380" s="403">
        <f>SUM('[3]chd3-SAOB'!AI141)</f>
        <v>0</v>
      </c>
      <c r="I380" s="403">
        <f t="shared" si="119"/>
        <v>3425848</v>
      </c>
      <c r="J380" s="403">
        <f>SUM('[3]chd3-SAOB'!AI14)</f>
        <v>3425848</v>
      </c>
      <c r="K380" s="403">
        <f>SUM('[3]chd3-SAOB'!AI50)</f>
        <v>0</v>
      </c>
      <c r="L380" s="403">
        <f>SUM('[3]chd3-SAOB'!AI142)</f>
        <v>0</v>
      </c>
      <c r="M380" s="403">
        <f t="shared" si="120"/>
        <v>3425848</v>
      </c>
      <c r="N380" s="403">
        <f t="shared" si="121"/>
        <v>0</v>
      </c>
      <c r="O380" s="403">
        <f t="shared" si="121"/>
        <v>0</v>
      </c>
      <c r="P380" s="403">
        <f t="shared" si="121"/>
        <v>0</v>
      </c>
      <c r="Q380" s="403">
        <f t="shared" si="122"/>
        <v>0</v>
      </c>
      <c r="S380" s="410">
        <f t="shared" si="124"/>
        <v>1</v>
      </c>
      <c r="T380" s="410" t="str">
        <f t="shared" si="124"/>
        <v/>
      </c>
      <c r="U380" s="410" t="str">
        <f t="shared" si="124"/>
        <v/>
      </c>
      <c r="V380" s="410">
        <f t="shared" si="124"/>
        <v>1</v>
      </c>
      <c r="W380" s="413"/>
      <c r="Z380" s="404" t="s">
        <v>735</v>
      </c>
    </row>
    <row r="381" spans="1:26" ht="12.75" customHeight="1">
      <c r="A381" s="402" t="s">
        <v>365</v>
      </c>
      <c r="B381" s="405" t="s">
        <v>368</v>
      </c>
      <c r="C381" s="418"/>
      <c r="D381" s="418"/>
      <c r="E381" s="421" t="s">
        <v>533</v>
      </c>
      <c r="F381" s="403">
        <f>SUM('[3]chd3-SAOB'!AP13)</f>
        <v>0</v>
      </c>
      <c r="G381" s="403">
        <f>SUM('[3]chd3-SAOB'!AP49)</f>
        <v>5300000</v>
      </c>
      <c r="H381" s="403">
        <f>SUM('[3]chd3-SAOB'!AP141)</f>
        <v>0</v>
      </c>
      <c r="I381" s="403">
        <f t="shared" si="119"/>
        <v>5300000</v>
      </c>
      <c r="J381" s="403">
        <f>SUM('[3]chd3-SAOB'!AP14)</f>
        <v>0</v>
      </c>
      <c r="K381" s="403">
        <f>SUM('[3]chd3-SAOB'!AP50)</f>
        <v>2759540.5900000003</v>
      </c>
      <c r="L381" s="403">
        <f>SUM('[3]chd3-SAOB'!AP142)</f>
        <v>0</v>
      </c>
      <c r="M381" s="403">
        <f t="shared" si="120"/>
        <v>2759540.5900000003</v>
      </c>
      <c r="N381" s="403">
        <f t="shared" si="121"/>
        <v>0</v>
      </c>
      <c r="O381" s="403">
        <f t="shared" si="121"/>
        <v>2540459.4099999997</v>
      </c>
      <c r="P381" s="403">
        <f t="shared" si="121"/>
        <v>0</v>
      </c>
      <c r="Q381" s="403">
        <f t="shared" si="122"/>
        <v>2540459.4099999997</v>
      </c>
      <c r="S381" s="410" t="str">
        <f t="shared" si="124"/>
        <v/>
      </c>
      <c r="T381" s="410">
        <f t="shared" si="124"/>
        <v>0.52066803584905663</v>
      </c>
      <c r="U381" s="410" t="str">
        <f t="shared" si="124"/>
        <v/>
      </c>
      <c r="V381" s="410">
        <f t="shared" si="124"/>
        <v>0.52066803584905663</v>
      </c>
      <c r="W381" s="413"/>
      <c r="Z381" s="404" t="s">
        <v>735</v>
      </c>
    </row>
    <row r="382" spans="1:26" ht="12.75" hidden="1" customHeight="1">
      <c r="A382" s="402" t="s">
        <v>365</v>
      </c>
      <c r="B382" s="405" t="s">
        <v>368</v>
      </c>
      <c r="C382" s="418"/>
      <c r="D382" s="418"/>
      <c r="E382" s="421" t="s">
        <v>738</v>
      </c>
      <c r="F382" s="403">
        <f>SUM('[3]chd3-SAOB'!AW13)</f>
        <v>0</v>
      </c>
      <c r="G382" s="403">
        <f>SUM('[3]chd3-SAOB'!AW49)</f>
        <v>0</v>
      </c>
      <c r="H382" s="403">
        <f>SUM('[3]chd3-SAOB'!AW141)</f>
        <v>0</v>
      </c>
      <c r="I382" s="403">
        <f t="shared" si="119"/>
        <v>0</v>
      </c>
      <c r="J382" s="403">
        <f>SUM('[3]chd3-SAOB'!AW14)</f>
        <v>0</v>
      </c>
      <c r="K382" s="403">
        <f>SUM('[3]chd3-SAOB'!AW50)</f>
        <v>0</v>
      </c>
      <c r="L382" s="403">
        <f>SUM('[3]chd3-SAOB'!AW142)</f>
        <v>0</v>
      </c>
      <c r="M382" s="403">
        <f t="shared" si="120"/>
        <v>0</v>
      </c>
      <c r="N382" s="403">
        <f t="shared" si="121"/>
        <v>0</v>
      </c>
      <c r="O382" s="403">
        <f t="shared" si="121"/>
        <v>0</v>
      </c>
      <c r="P382" s="403">
        <f t="shared" si="121"/>
        <v>0</v>
      </c>
      <c r="Q382" s="403">
        <f t="shared" si="122"/>
        <v>0</v>
      </c>
      <c r="S382" s="410" t="str">
        <f t="shared" si="124"/>
        <v/>
      </c>
      <c r="T382" s="410" t="str">
        <f t="shared" si="124"/>
        <v/>
      </c>
      <c r="U382" s="410" t="str">
        <f t="shared" si="124"/>
        <v/>
      </c>
      <c r="V382" s="422" t="str">
        <f t="shared" si="124"/>
        <v/>
      </c>
      <c r="W382" s="413"/>
    </row>
    <row r="383" spans="1:26" s="617" customFormat="1" ht="12.75" customHeight="1">
      <c r="A383" s="402" t="s">
        <v>365</v>
      </c>
      <c r="B383" s="402" t="s">
        <v>368</v>
      </c>
      <c r="C383" s="613"/>
      <c r="D383" s="613"/>
      <c r="E383" s="614" t="s">
        <v>5</v>
      </c>
      <c r="F383" s="615">
        <f>+F374+F376+F378</f>
        <v>152343848</v>
      </c>
      <c r="G383" s="615">
        <f t="shared" ref="G383:Q383" si="139">+G374+G376+G378</f>
        <v>68063000</v>
      </c>
      <c r="H383" s="615">
        <f t="shared" si="139"/>
        <v>0</v>
      </c>
      <c r="I383" s="615">
        <f t="shared" si="139"/>
        <v>220406848</v>
      </c>
      <c r="J383" s="615">
        <f t="shared" si="139"/>
        <v>152343848</v>
      </c>
      <c r="K383" s="615">
        <f t="shared" si="139"/>
        <v>62052477.340000004</v>
      </c>
      <c r="L383" s="615">
        <f t="shared" si="139"/>
        <v>0</v>
      </c>
      <c r="M383" s="615">
        <f t="shared" si="139"/>
        <v>214396325.34</v>
      </c>
      <c r="N383" s="615">
        <f t="shared" si="139"/>
        <v>0</v>
      </c>
      <c r="O383" s="615">
        <f t="shared" si="139"/>
        <v>6010522.6600000001</v>
      </c>
      <c r="P383" s="615">
        <f t="shared" si="139"/>
        <v>0</v>
      </c>
      <c r="Q383" s="615">
        <f t="shared" si="139"/>
        <v>6010522.6600000001</v>
      </c>
      <c r="R383" s="616">
        <f>+Q383-'[3]chd3-SAOB'!BN178</f>
        <v>0</v>
      </c>
      <c r="S383" s="410">
        <f t="shared" si="124"/>
        <v>1</v>
      </c>
      <c r="T383" s="410">
        <f t="shared" si="124"/>
        <v>0.91169177585472283</v>
      </c>
      <c r="U383" s="410" t="str">
        <f t="shared" si="124"/>
        <v/>
      </c>
      <c r="V383" s="410">
        <f t="shared" si="124"/>
        <v>0.97272987334767391</v>
      </c>
      <c r="W383" s="413"/>
      <c r="Z383" s="404" t="s">
        <v>735</v>
      </c>
    </row>
    <row r="384" spans="1:26" ht="12.75" customHeight="1">
      <c r="A384" s="402" t="s">
        <v>365</v>
      </c>
      <c r="B384" s="402" t="s">
        <v>368</v>
      </c>
      <c r="C384" s="418"/>
      <c r="D384" s="407"/>
      <c r="E384" s="412"/>
      <c r="F384" s="403"/>
      <c r="G384" s="403"/>
      <c r="H384" s="403"/>
      <c r="I384" s="403">
        <f t="shared" si="119"/>
        <v>0</v>
      </c>
      <c r="J384" s="403"/>
      <c r="K384" s="403"/>
      <c r="L384" s="403"/>
      <c r="M384" s="403">
        <f t="shared" si="120"/>
        <v>0</v>
      </c>
      <c r="N384" s="403">
        <f t="shared" si="121"/>
        <v>0</v>
      </c>
      <c r="O384" s="403">
        <f t="shared" si="121"/>
        <v>0</v>
      </c>
      <c r="P384" s="403">
        <f t="shared" si="121"/>
        <v>0</v>
      </c>
      <c r="Q384" s="403">
        <f t="shared" si="122"/>
        <v>0</v>
      </c>
      <c r="S384" s="410" t="str">
        <f t="shared" si="124"/>
        <v/>
      </c>
      <c r="T384" s="410" t="str">
        <f t="shared" si="124"/>
        <v/>
      </c>
      <c r="U384" s="410" t="str">
        <f t="shared" si="124"/>
        <v/>
      </c>
      <c r="V384" s="410" t="str">
        <f t="shared" si="124"/>
        <v/>
      </c>
      <c r="W384" s="413"/>
      <c r="Z384" s="404" t="s">
        <v>735</v>
      </c>
    </row>
    <row r="385" spans="1:26" s="612" customFormat="1" ht="12.75" customHeight="1">
      <c r="A385" s="402" t="s">
        <v>365</v>
      </c>
      <c r="B385" s="402" t="s">
        <v>369</v>
      </c>
      <c r="C385" s="426" t="s">
        <v>319</v>
      </c>
      <c r="D385" s="609" t="s">
        <v>332</v>
      </c>
      <c r="E385" s="610" t="s">
        <v>369</v>
      </c>
      <c r="F385" s="621"/>
      <c r="G385" s="621"/>
      <c r="H385" s="621"/>
      <c r="I385" s="611">
        <f t="shared" si="119"/>
        <v>0</v>
      </c>
      <c r="J385" s="621"/>
      <c r="K385" s="621"/>
      <c r="L385" s="621"/>
      <c r="M385" s="611">
        <f t="shared" si="120"/>
        <v>0</v>
      </c>
      <c r="N385" s="611">
        <f t="shared" si="121"/>
        <v>0</v>
      </c>
      <c r="O385" s="611">
        <f t="shared" si="121"/>
        <v>0</v>
      </c>
      <c r="P385" s="611">
        <f t="shared" si="121"/>
        <v>0</v>
      </c>
      <c r="Q385" s="611">
        <f t="shared" si="122"/>
        <v>0</v>
      </c>
      <c r="S385" s="410" t="str">
        <f t="shared" si="124"/>
        <v/>
      </c>
      <c r="T385" s="410" t="str">
        <f t="shared" si="124"/>
        <v/>
      </c>
      <c r="U385" s="410" t="str">
        <f t="shared" si="124"/>
        <v/>
      </c>
      <c r="V385" s="410" t="str">
        <f t="shared" si="124"/>
        <v/>
      </c>
      <c r="W385" s="413"/>
      <c r="Z385" s="404" t="s">
        <v>735</v>
      </c>
    </row>
    <row r="386" spans="1:26" ht="12.75" customHeight="1">
      <c r="A386" s="402" t="s">
        <v>365</v>
      </c>
      <c r="B386" s="402" t="s">
        <v>369</v>
      </c>
      <c r="C386" s="407"/>
      <c r="D386" s="407" t="s">
        <v>319</v>
      </c>
      <c r="E386" s="408" t="s">
        <v>320</v>
      </c>
      <c r="F386" s="408">
        <f>+'[3]chd3-SAOB'!B357</f>
        <v>11317000</v>
      </c>
      <c r="G386" s="408">
        <f>+'[3]chd3-SAOB'!C357</f>
        <v>3303000</v>
      </c>
      <c r="H386" s="408">
        <f>+'[3]chd3-SAOB'!D357</f>
        <v>0</v>
      </c>
      <c r="I386" s="403">
        <f t="shared" si="119"/>
        <v>14620000</v>
      </c>
      <c r="J386" s="408">
        <f>+'[3]chd3-SAOB'!F357</f>
        <v>11317000</v>
      </c>
      <c r="K386" s="408">
        <f>+'[3]chd3-SAOB'!G357</f>
        <v>3303000</v>
      </c>
      <c r="L386" s="408">
        <f>+'[3]chd3-SAOB'!H357</f>
        <v>0</v>
      </c>
      <c r="M386" s="403">
        <f t="shared" si="120"/>
        <v>14620000</v>
      </c>
      <c r="N386" s="403">
        <f t="shared" si="121"/>
        <v>0</v>
      </c>
      <c r="O386" s="403">
        <f t="shared" si="121"/>
        <v>0</v>
      </c>
      <c r="P386" s="403">
        <f t="shared" si="121"/>
        <v>0</v>
      </c>
      <c r="Q386" s="403">
        <f t="shared" si="122"/>
        <v>0</v>
      </c>
      <c r="S386" s="410">
        <f t="shared" si="124"/>
        <v>1</v>
      </c>
      <c r="T386" s="410">
        <f t="shared" si="124"/>
        <v>1</v>
      </c>
      <c r="U386" s="410" t="str">
        <f t="shared" si="124"/>
        <v/>
      </c>
      <c r="V386" s="410">
        <f t="shared" si="124"/>
        <v>1</v>
      </c>
      <c r="W386" s="413"/>
      <c r="Z386" s="411" t="s">
        <v>736</v>
      </c>
    </row>
    <row r="387" spans="1:26" ht="12.75" customHeight="1">
      <c r="A387" s="402" t="s">
        <v>365</v>
      </c>
      <c r="B387" s="405" t="s">
        <v>369</v>
      </c>
      <c r="C387" s="407"/>
      <c r="D387" s="407" t="s">
        <v>319</v>
      </c>
      <c r="E387" s="408" t="s">
        <v>204</v>
      </c>
      <c r="F387" s="408">
        <f>+'[3]chd3-SAOB'!B359</f>
        <v>0</v>
      </c>
      <c r="G387" s="408">
        <f>+'[3]chd3-SAOB'!C359</f>
        <v>3330000</v>
      </c>
      <c r="H387" s="408">
        <f>+'[3]chd3-SAOB'!D359</f>
        <v>3850000</v>
      </c>
      <c r="I387" s="403">
        <f>SUM(F387:H387)</f>
        <v>7180000</v>
      </c>
      <c r="J387" s="408">
        <f>+'[3]chd3-SAOB'!F359</f>
        <v>0</v>
      </c>
      <c r="K387" s="408">
        <f>+'[3]chd3-SAOB'!G359</f>
        <v>2490392.7599999998</v>
      </c>
      <c r="L387" s="408">
        <f>+'[3]chd3-SAOB'!H359</f>
        <v>0</v>
      </c>
      <c r="M387" s="403">
        <f>SUM(J387:L387)</f>
        <v>2490392.7599999998</v>
      </c>
      <c r="N387" s="403">
        <f>+F387-J387</f>
        <v>0</v>
      </c>
      <c r="O387" s="403">
        <f>+G387-K387</f>
        <v>839607.24000000022</v>
      </c>
      <c r="P387" s="403">
        <f>+H387-L387</f>
        <v>3850000</v>
      </c>
      <c r="Q387" s="403">
        <f>SUM(N387:P387)</f>
        <v>4689607.24</v>
      </c>
      <c r="S387" s="410" t="str">
        <f t="shared" si="124"/>
        <v/>
      </c>
      <c r="T387" s="410">
        <f t="shared" si="124"/>
        <v>0.7478656936936936</v>
      </c>
      <c r="U387" s="410">
        <f t="shared" si="124"/>
        <v>0</v>
      </c>
      <c r="V387" s="410">
        <f t="shared" si="124"/>
        <v>0.34685135933147632</v>
      </c>
      <c r="W387" s="413"/>
      <c r="Z387" s="411" t="s">
        <v>736</v>
      </c>
    </row>
    <row r="388" spans="1:26" s="404" customFormat="1" ht="12.75" customHeight="1">
      <c r="A388" s="405"/>
      <c r="B388" s="402" t="s">
        <v>369</v>
      </c>
      <c r="C388" s="414"/>
      <c r="D388" s="414" t="s">
        <v>319</v>
      </c>
      <c r="E388" s="415" t="s">
        <v>737</v>
      </c>
      <c r="F388" s="416">
        <f>+F386+F387</f>
        <v>11317000</v>
      </c>
      <c r="G388" s="416">
        <f t="shared" ref="G388:Q388" si="140">+G386+G387</f>
        <v>6633000</v>
      </c>
      <c r="H388" s="416">
        <f t="shared" si="140"/>
        <v>3850000</v>
      </c>
      <c r="I388" s="416">
        <f t="shared" si="140"/>
        <v>21800000</v>
      </c>
      <c r="J388" s="416">
        <f t="shared" si="140"/>
        <v>11317000</v>
      </c>
      <c r="K388" s="416">
        <f t="shared" si="140"/>
        <v>5793392.7599999998</v>
      </c>
      <c r="L388" s="416">
        <f t="shared" si="140"/>
        <v>0</v>
      </c>
      <c r="M388" s="416">
        <f t="shared" si="140"/>
        <v>17110392.759999998</v>
      </c>
      <c r="N388" s="416">
        <f t="shared" si="140"/>
        <v>0</v>
      </c>
      <c r="O388" s="416">
        <f t="shared" si="140"/>
        <v>839607.24000000022</v>
      </c>
      <c r="P388" s="416">
        <f t="shared" si="140"/>
        <v>3850000</v>
      </c>
      <c r="Q388" s="416">
        <f t="shared" si="140"/>
        <v>4689607.24</v>
      </c>
      <c r="R388" s="417"/>
      <c r="S388" s="410">
        <f t="shared" si="124"/>
        <v>1</v>
      </c>
      <c r="T388" s="410">
        <f t="shared" si="124"/>
        <v>0.87341968340117593</v>
      </c>
      <c r="U388" s="410">
        <f t="shared" si="124"/>
        <v>0</v>
      </c>
      <c r="V388" s="410">
        <f t="shared" si="124"/>
        <v>0.7848804018348623</v>
      </c>
      <c r="W388" s="413"/>
      <c r="Z388" s="404" t="s">
        <v>735</v>
      </c>
    </row>
    <row r="389" spans="1:26" ht="12.75" hidden="1" customHeight="1">
      <c r="A389" s="405"/>
      <c r="B389" s="406"/>
      <c r="C389" s="418"/>
      <c r="D389" s="418"/>
      <c r="E389" s="419"/>
      <c r="F389" s="420"/>
      <c r="G389" s="420"/>
      <c r="H389" s="420"/>
      <c r="I389" s="420"/>
      <c r="J389" s="420"/>
      <c r="K389" s="420"/>
      <c r="L389" s="420"/>
      <c r="M389" s="420"/>
      <c r="N389" s="420"/>
      <c r="O389" s="420"/>
      <c r="P389" s="420"/>
      <c r="Q389" s="420"/>
      <c r="R389" s="409"/>
      <c r="S389" s="410" t="str">
        <f t="shared" si="124"/>
        <v/>
      </c>
      <c r="T389" s="410" t="str">
        <f t="shared" si="124"/>
        <v/>
      </c>
      <c r="U389" s="410" t="str">
        <f t="shared" si="124"/>
        <v/>
      </c>
      <c r="V389" s="410"/>
      <c r="W389" s="413"/>
    </row>
    <row r="390" spans="1:26" s="404" customFormat="1" ht="12.75" customHeight="1">
      <c r="A390" s="402" t="s">
        <v>365</v>
      </c>
      <c r="B390" s="405" t="s">
        <v>369</v>
      </c>
      <c r="C390" s="414"/>
      <c r="D390" s="414" t="s">
        <v>319</v>
      </c>
      <c r="E390" s="415" t="s">
        <v>324</v>
      </c>
      <c r="F390" s="416">
        <f>+F391</f>
        <v>1213000</v>
      </c>
      <c r="G390" s="416">
        <f t="shared" ref="G390:Q390" si="141">+G391</f>
        <v>0</v>
      </c>
      <c r="H390" s="416">
        <f t="shared" si="141"/>
        <v>0</v>
      </c>
      <c r="I390" s="416">
        <f t="shared" si="141"/>
        <v>1213000</v>
      </c>
      <c r="J390" s="416">
        <f t="shared" si="141"/>
        <v>1213000</v>
      </c>
      <c r="K390" s="416">
        <f t="shared" si="141"/>
        <v>0</v>
      </c>
      <c r="L390" s="416">
        <f t="shared" si="141"/>
        <v>0</v>
      </c>
      <c r="M390" s="416">
        <f t="shared" si="141"/>
        <v>1213000</v>
      </c>
      <c r="N390" s="416">
        <f t="shared" si="141"/>
        <v>0</v>
      </c>
      <c r="O390" s="416">
        <f t="shared" si="141"/>
        <v>0</v>
      </c>
      <c r="P390" s="416">
        <f t="shared" si="141"/>
        <v>0</v>
      </c>
      <c r="Q390" s="416">
        <f t="shared" si="141"/>
        <v>0</v>
      </c>
      <c r="S390" s="410">
        <f t="shared" si="124"/>
        <v>1</v>
      </c>
      <c r="T390" s="410" t="str">
        <f t="shared" si="124"/>
        <v/>
      </c>
      <c r="U390" s="410" t="str">
        <f t="shared" si="124"/>
        <v/>
      </c>
      <c r="V390" s="410">
        <f t="shared" si="124"/>
        <v>1</v>
      </c>
      <c r="W390" s="413"/>
      <c r="Z390" s="404" t="s">
        <v>735</v>
      </c>
    </row>
    <row r="391" spans="1:26" ht="12.75" customHeight="1">
      <c r="A391" s="402" t="s">
        <v>365</v>
      </c>
      <c r="B391" s="405" t="s">
        <v>369</v>
      </c>
      <c r="C391" s="418"/>
      <c r="D391" s="418"/>
      <c r="E391" s="408" t="s">
        <v>528</v>
      </c>
      <c r="F391" s="403">
        <f>SUM('[3]chd3-SAOB'!V13)</f>
        <v>1213000</v>
      </c>
      <c r="G391" s="403">
        <f>SUM('[3]chd3-SAOB'!V49)</f>
        <v>0</v>
      </c>
      <c r="H391" s="403">
        <f>SUM('[3]chd3-SAOB'!V141)</f>
        <v>0</v>
      </c>
      <c r="I391" s="403">
        <f t="shared" si="119"/>
        <v>1213000</v>
      </c>
      <c r="J391" s="403">
        <f>SUM('[3]chd3-SAOB'!V14)</f>
        <v>1213000</v>
      </c>
      <c r="K391" s="403">
        <f>SUM('[3]chd3-SAOB'!V50)</f>
        <v>0</v>
      </c>
      <c r="L391" s="403">
        <f>SUM('[3]chd3-SAOB'!V142)</f>
        <v>0</v>
      </c>
      <c r="M391" s="403">
        <f t="shared" si="120"/>
        <v>1213000</v>
      </c>
      <c r="N391" s="403">
        <f t="shared" si="121"/>
        <v>0</v>
      </c>
      <c r="O391" s="403">
        <f t="shared" si="121"/>
        <v>0</v>
      </c>
      <c r="P391" s="403">
        <f t="shared" si="121"/>
        <v>0</v>
      </c>
      <c r="Q391" s="403">
        <f t="shared" si="122"/>
        <v>0</v>
      </c>
      <c r="S391" s="410">
        <f t="shared" si="124"/>
        <v>1</v>
      </c>
      <c r="T391" s="410" t="str">
        <f t="shared" si="124"/>
        <v/>
      </c>
      <c r="U391" s="410" t="str">
        <f t="shared" si="124"/>
        <v/>
      </c>
      <c r="V391" s="410">
        <f t="shared" si="124"/>
        <v>1</v>
      </c>
      <c r="W391" s="413"/>
      <c r="Z391" s="404" t="s">
        <v>735</v>
      </c>
    </row>
    <row r="392" spans="1:26" s="404" customFormat="1" ht="12.75" customHeight="1">
      <c r="A392" s="402" t="s">
        <v>365</v>
      </c>
      <c r="B392" s="405" t="s">
        <v>369</v>
      </c>
      <c r="C392" s="414"/>
      <c r="D392" s="414" t="s">
        <v>319</v>
      </c>
      <c r="E392" s="415" t="s">
        <v>325</v>
      </c>
      <c r="F392" s="416">
        <f>SUM(F393:F396)</f>
        <v>1889000</v>
      </c>
      <c r="G392" s="416">
        <f t="shared" ref="G392:Q392" si="142">SUM(G393:G396)</f>
        <v>0</v>
      </c>
      <c r="H392" s="416">
        <f t="shared" si="142"/>
        <v>0</v>
      </c>
      <c r="I392" s="416">
        <f t="shared" si="142"/>
        <v>1889000</v>
      </c>
      <c r="J392" s="416">
        <f t="shared" si="142"/>
        <v>1889000</v>
      </c>
      <c r="K392" s="416">
        <f t="shared" si="142"/>
        <v>0</v>
      </c>
      <c r="L392" s="416">
        <f t="shared" si="142"/>
        <v>0</v>
      </c>
      <c r="M392" s="416">
        <f t="shared" si="142"/>
        <v>1889000</v>
      </c>
      <c r="N392" s="416">
        <f t="shared" si="142"/>
        <v>0</v>
      </c>
      <c r="O392" s="416">
        <f t="shared" si="142"/>
        <v>0</v>
      </c>
      <c r="P392" s="416">
        <f t="shared" si="142"/>
        <v>0</v>
      </c>
      <c r="Q392" s="416">
        <f t="shared" si="142"/>
        <v>0</v>
      </c>
      <c r="R392" s="417"/>
      <c r="S392" s="410">
        <f t="shared" si="124"/>
        <v>1</v>
      </c>
      <c r="T392" s="410" t="str">
        <f t="shared" si="124"/>
        <v/>
      </c>
      <c r="U392" s="410" t="str">
        <f t="shared" si="124"/>
        <v/>
      </c>
      <c r="V392" s="410">
        <f t="shared" si="124"/>
        <v>1</v>
      </c>
      <c r="W392" s="413"/>
      <c r="Z392" s="404" t="s">
        <v>735</v>
      </c>
    </row>
    <row r="393" spans="1:26" ht="12.75" customHeight="1">
      <c r="A393" s="402" t="s">
        <v>365</v>
      </c>
      <c r="B393" s="405" t="s">
        <v>369</v>
      </c>
      <c r="C393" s="418"/>
      <c r="D393" s="418"/>
      <c r="E393" s="421" t="s">
        <v>531</v>
      </c>
      <c r="F393" s="403">
        <f>SUM('[3]chd3-SAOB'!AC13)</f>
        <v>1889000</v>
      </c>
      <c r="G393" s="403">
        <f>SUM('[3]chd3-SAOB'!AC49)</f>
        <v>0</v>
      </c>
      <c r="H393" s="403">
        <f>SUM('[3]chd3-SAOB'!AC141)</f>
        <v>0</v>
      </c>
      <c r="I393" s="403">
        <f t="shared" si="119"/>
        <v>1889000</v>
      </c>
      <c r="J393" s="403">
        <f>SUM('[3]chd3-SAOB'!AC14)</f>
        <v>1889000</v>
      </c>
      <c r="K393" s="403">
        <f>SUM('[3]chd3-SAOB'!AC50)</f>
        <v>0</v>
      </c>
      <c r="L393" s="403">
        <f>SUM('[3]chd3-SAOB'!AC142)</f>
        <v>0</v>
      </c>
      <c r="M393" s="403">
        <f t="shared" si="120"/>
        <v>1889000</v>
      </c>
      <c r="N393" s="403">
        <f t="shared" si="121"/>
        <v>0</v>
      </c>
      <c r="O393" s="403">
        <f t="shared" si="121"/>
        <v>0</v>
      </c>
      <c r="P393" s="403">
        <f t="shared" si="121"/>
        <v>0</v>
      </c>
      <c r="Q393" s="403">
        <f t="shared" si="122"/>
        <v>0</v>
      </c>
      <c r="S393" s="410">
        <f t="shared" si="124"/>
        <v>1</v>
      </c>
      <c r="T393" s="410" t="str">
        <f t="shared" si="124"/>
        <v/>
      </c>
      <c r="U393" s="410" t="str">
        <f t="shared" si="124"/>
        <v/>
      </c>
      <c r="V393" s="410">
        <f t="shared" si="124"/>
        <v>1</v>
      </c>
      <c r="W393" s="413"/>
      <c r="Z393" s="404" t="s">
        <v>735</v>
      </c>
    </row>
    <row r="394" spans="1:26" ht="12.75" customHeight="1">
      <c r="A394" s="402" t="s">
        <v>365</v>
      </c>
      <c r="B394" s="405" t="s">
        <v>369</v>
      </c>
      <c r="C394" s="418"/>
      <c r="D394" s="418"/>
      <c r="E394" s="408" t="s">
        <v>532</v>
      </c>
      <c r="F394" s="403">
        <f>SUM('[3]chd3-SAOB'!AJ13)</f>
        <v>0</v>
      </c>
      <c r="G394" s="403">
        <f>SUM('[3]chd3-SAOB'!AJ49)</f>
        <v>0</v>
      </c>
      <c r="H394" s="403">
        <f>SUM('[3]chd3-SAOB'!AJ141)</f>
        <v>0</v>
      </c>
      <c r="I394" s="403">
        <f t="shared" si="119"/>
        <v>0</v>
      </c>
      <c r="J394" s="403">
        <f>SUM('[3]chd3-SAOB'!AJ14)</f>
        <v>0</v>
      </c>
      <c r="K394" s="403">
        <f>SUM('[3]chd3-SAOB'!AJ50)</f>
        <v>0</v>
      </c>
      <c r="L394" s="403">
        <f>SUM('[3]chd3-SAOB'!AJ142)</f>
        <v>0</v>
      </c>
      <c r="M394" s="403">
        <f t="shared" si="120"/>
        <v>0</v>
      </c>
      <c r="N394" s="403">
        <f t="shared" si="121"/>
        <v>0</v>
      </c>
      <c r="O394" s="403">
        <f t="shared" si="121"/>
        <v>0</v>
      </c>
      <c r="P394" s="403">
        <f t="shared" si="121"/>
        <v>0</v>
      </c>
      <c r="Q394" s="403">
        <f t="shared" si="122"/>
        <v>0</v>
      </c>
      <c r="S394" s="410" t="str">
        <f t="shared" si="124"/>
        <v/>
      </c>
      <c r="T394" s="410" t="str">
        <f t="shared" si="124"/>
        <v/>
      </c>
      <c r="U394" s="410" t="str">
        <f t="shared" si="124"/>
        <v/>
      </c>
      <c r="V394" s="410" t="str">
        <f t="shared" si="124"/>
        <v/>
      </c>
      <c r="W394" s="413"/>
      <c r="Z394" s="404" t="s">
        <v>735</v>
      </c>
    </row>
    <row r="395" spans="1:26" ht="12.75" customHeight="1">
      <c r="A395" s="402" t="s">
        <v>365</v>
      </c>
      <c r="B395" s="405" t="s">
        <v>369</v>
      </c>
      <c r="C395" s="418"/>
      <c r="D395" s="418"/>
      <c r="E395" s="421" t="s">
        <v>533</v>
      </c>
      <c r="F395" s="403">
        <f>SUM('[3]chd3-SAOB'!AQ13)</f>
        <v>0</v>
      </c>
      <c r="G395" s="403">
        <f>SUM('[3]chd3-SAOB'!AQ49)</f>
        <v>0</v>
      </c>
      <c r="H395" s="403">
        <f>SUM('[3]chd3-SAOB'!AQ141)</f>
        <v>0</v>
      </c>
      <c r="I395" s="403">
        <f t="shared" si="119"/>
        <v>0</v>
      </c>
      <c r="J395" s="403">
        <f>SUM('[3]chd3-SAOB'!AQ14)</f>
        <v>0</v>
      </c>
      <c r="K395" s="403">
        <f>SUM('[3]chd3-SAOB'!AQ50)</f>
        <v>0</v>
      </c>
      <c r="L395" s="403">
        <f>SUM('[3]chd3-SAOB'!AQ142)</f>
        <v>0</v>
      </c>
      <c r="M395" s="403">
        <f t="shared" si="120"/>
        <v>0</v>
      </c>
      <c r="N395" s="403">
        <f t="shared" si="121"/>
        <v>0</v>
      </c>
      <c r="O395" s="403">
        <f t="shared" si="121"/>
        <v>0</v>
      </c>
      <c r="P395" s="403">
        <f t="shared" si="121"/>
        <v>0</v>
      </c>
      <c r="Q395" s="403">
        <f t="shared" si="122"/>
        <v>0</v>
      </c>
      <c r="S395" s="410" t="str">
        <f t="shared" ref="S395:V410" si="143">IF(F395=0,"",J395/F395)</f>
        <v/>
      </c>
      <c r="T395" s="410" t="str">
        <f t="shared" si="143"/>
        <v/>
      </c>
      <c r="U395" s="410" t="str">
        <f t="shared" si="143"/>
        <v/>
      </c>
      <c r="V395" s="410" t="str">
        <f t="shared" si="143"/>
        <v/>
      </c>
      <c r="W395" s="413"/>
      <c r="Z395" s="404" t="s">
        <v>735</v>
      </c>
    </row>
    <row r="396" spans="1:26" ht="12.75" hidden="1" customHeight="1">
      <c r="A396" s="402" t="s">
        <v>365</v>
      </c>
      <c r="B396" s="405" t="s">
        <v>369</v>
      </c>
      <c r="C396" s="418"/>
      <c r="D396" s="418"/>
      <c r="E396" s="421" t="s">
        <v>738</v>
      </c>
      <c r="F396" s="403">
        <f>SUM('[3]chd3-SAOB'!AX13)</f>
        <v>0</v>
      </c>
      <c r="G396" s="403">
        <f>SUM('[3]chd3-SAOB'!AX49)</f>
        <v>0</v>
      </c>
      <c r="H396" s="403">
        <f>SUM('[3]chd3-SAOB'!AX141)</f>
        <v>0</v>
      </c>
      <c r="I396" s="403">
        <f t="shared" si="119"/>
        <v>0</v>
      </c>
      <c r="J396" s="403">
        <f>SUM('[3]chd3-SAOB'!AX14)</f>
        <v>0</v>
      </c>
      <c r="K396" s="403">
        <f>SUM('[3]chd3-SAOB'!AX50)</f>
        <v>0</v>
      </c>
      <c r="L396" s="403">
        <f>SUM('[3]chd3-SAOB'!AX142)</f>
        <v>0</v>
      </c>
      <c r="M396" s="403">
        <f t="shared" si="120"/>
        <v>0</v>
      </c>
      <c r="N396" s="403">
        <f t="shared" si="121"/>
        <v>0</v>
      </c>
      <c r="O396" s="403">
        <f t="shared" si="121"/>
        <v>0</v>
      </c>
      <c r="P396" s="403">
        <f t="shared" si="121"/>
        <v>0</v>
      </c>
      <c r="Q396" s="403">
        <f t="shared" si="122"/>
        <v>0</v>
      </c>
      <c r="S396" s="410" t="str">
        <f t="shared" si="143"/>
        <v/>
      </c>
      <c r="T396" s="410" t="str">
        <f t="shared" si="143"/>
        <v/>
      </c>
      <c r="U396" s="410" t="str">
        <f t="shared" si="143"/>
        <v/>
      </c>
      <c r="V396" s="422" t="str">
        <f t="shared" si="143"/>
        <v/>
      </c>
      <c r="W396" s="413"/>
    </row>
    <row r="397" spans="1:26" s="617" customFormat="1" ht="12.75" customHeight="1">
      <c r="A397" s="402" t="s">
        <v>365</v>
      </c>
      <c r="B397" s="402" t="s">
        <v>369</v>
      </c>
      <c r="C397" s="613"/>
      <c r="D397" s="613"/>
      <c r="E397" s="614" t="s">
        <v>5</v>
      </c>
      <c r="F397" s="615">
        <f>+F388+F390+F392</f>
        <v>14419000</v>
      </c>
      <c r="G397" s="615">
        <f t="shared" ref="G397:Q397" si="144">+G388+G390+G392</f>
        <v>6633000</v>
      </c>
      <c r="H397" s="615">
        <f t="shared" si="144"/>
        <v>3850000</v>
      </c>
      <c r="I397" s="615">
        <f t="shared" si="144"/>
        <v>24902000</v>
      </c>
      <c r="J397" s="615">
        <f t="shared" si="144"/>
        <v>14419000</v>
      </c>
      <c r="K397" s="615">
        <f t="shared" si="144"/>
        <v>5793392.7599999998</v>
      </c>
      <c r="L397" s="615">
        <f t="shared" si="144"/>
        <v>0</v>
      </c>
      <c r="M397" s="615">
        <f t="shared" si="144"/>
        <v>20212392.759999998</v>
      </c>
      <c r="N397" s="615">
        <f t="shared" si="144"/>
        <v>0</v>
      </c>
      <c r="O397" s="615">
        <f t="shared" si="144"/>
        <v>839607.24000000022</v>
      </c>
      <c r="P397" s="615">
        <f t="shared" si="144"/>
        <v>3850000</v>
      </c>
      <c r="Q397" s="615">
        <f t="shared" si="144"/>
        <v>4689607.24</v>
      </c>
      <c r="R397" s="616">
        <f>+Q397-'[3]chd3-SAOB'!BO178</f>
        <v>0</v>
      </c>
      <c r="S397" s="410">
        <f t="shared" si="143"/>
        <v>1</v>
      </c>
      <c r="T397" s="410">
        <f t="shared" si="143"/>
        <v>0.87341968340117593</v>
      </c>
      <c r="U397" s="410">
        <f t="shared" si="143"/>
        <v>0</v>
      </c>
      <c r="V397" s="410">
        <f t="shared" si="143"/>
        <v>0.81167748614569102</v>
      </c>
      <c r="W397" s="413"/>
      <c r="Z397" s="404" t="s">
        <v>735</v>
      </c>
    </row>
    <row r="398" spans="1:26" ht="12.75" customHeight="1">
      <c r="A398" s="402" t="s">
        <v>365</v>
      </c>
      <c r="B398" s="402" t="s">
        <v>369</v>
      </c>
      <c r="C398" s="418"/>
      <c r="D398" s="407"/>
      <c r="E398" s="412"/>
      <c r="F398" s="403"/>
      <c r="G398" s="403"/>
      <c r="H398" s="403"/>
      <c r="I398" s="403">
        <f t="shared" si="119"/>
        <v>0</v>
      </c>
      <c r="J398" s="403"/>
      <c r="K398" s="403"/>
      <c r="L398" s="403"/>
      <c r="M398" s="403">
        <f t="shared" si="120"/>
        <v>0</v>
      </c>
      <c r="N398" s="403">
        <f t="shared" si="121"/>
        <v>0</v>
      </c>
      <c r="O398" s="403">
        <f t="shared" si="121"/>
        <v>0</v>
      </c>
      <c r="P398" s="403">
        <f t="shared" si="121"/>
        <v>0</v>
      </c>
      <c r="Q398" s="403">
        <f t="shared" si="122"/>
        <v>0</v>
      </c>
      <c r="S398" s="410" t="str">
        <f t="shared" si="143"/>
        <v/>
      </c>
      <c r="T398" s="410" t="str">
        <f t="shared" si="143"/>
        <v/>
      </c>
      <c r="U398" s="410" t="str">
        <f t="shared" si="143"/>
        <v/>
      </c>
      <c r="V398" s="410" t="str">
        <f t="shared" si="143"/>
        <v/>
      </c>
      <c r="W398" s="413"/>
      <c r="Z398" s="404" t="s">
        <v>735</v>
      </c>
    </row>
    <row r="399" spans="1:26" s="612" customFormat="1" ht="12.75" customHeight="1">
      <c r="A399" s="402" t="s">
        <v>365</v>
      </c>
      <c r="B399" s="402" t="s">
        <v>370</v>
      </c>
      <c r="C399" s="426" t="s">
        <v>319</v>
      </c>
      <c r="D399" s="609" t="s">
        <v>334</v>
      </c>
      <c r="E399" s="610" t="s">
        <v>370</v>
      </c>
      <c r="F399" s="621"/>
      <c r="G399" s="621"/>
      <c r="H399" s="621"/>
      <c r="I399" s="611">
        <f t="shared" si="119"/>
        <v>0</v>
      </c>
      <c r="J399" s="621"/>
      <c r="K399" s="621"/>
      <c r="L399" s="621"/>
      <c r="M399" s="611">
        <f t="shared" si="120"/>
        <v>0</v>
      </c>
      <c r="N399" s="611">
        <f t="shared" si="121"/>
        <v>0</v>
      </c>
      <c r="O399" s="611">
        <f t="shared" si="121"/>
        <v>0</v>
      </c>
      <c r="P399" s="611">
        <f t="shared" si="121"/>
        <v>0</v>
      </c>
      <c r="Q399" s="611">
        <f t="shared" si="122"/>
        <v>0</v>
      </c>
      <c r="S399" s="410" t="str">
        <f t="shared" si="143"/>
        <v/>
      </c>
      <c r="T399" s="410" t="str">
        <f t="shared" si="143"/>
        <v/>
      </c>
      <c r="U399" s="410" t="str">
        <f t="shared" si="143"/>
        <v/>
      </c>
      <c r="V399" s="410" t="str">
        <f t="shared" si="143"/>
        <v/>
      </c>
      <c r="W399" s="413"/>
      <c r="Z399" s="404" t="s">
        <v>735</v>
      </c>
    </row>
    <row r="400" spans="1:26" ht="12.75" customHeight="1">
      <c r="A400" s="402" t="s">
        <v>365</v>
      </c>
      <c r="B400" s="402" t="s">
        <v>370</v>
      </c>
      <c r="C400" s="407"/>
      <c r="D400" s="407" t="s">
        <v>319</v>
      </c>
      <c r="E400" s="408" t="s">
        <v>320</v>
      </c>
      <c r="F400" s="408">
        <f>+'[3]chd3-SAOB'!B364</f>
        <v>91249000</v>
      </c>
      <c r="G400" s="408">
        <f>+'[3]chd3-SAOB'!C364</f>
        <v>38400000</v>
      </c>
      <c r="H400" s="408">
        <f>+'[3]chd3-SAOB'!D364</f>
        <v>0</v>
      </c>
      <c r="I400" s="403">
        <f t="shared" si="119"/>
        <v>129649000</v>
      </c>
      <c r="J400" s="408">
        <f>+'[3]chd3-SAOB'!F364</f>
        <v>91248999.999999985</v>
      </c>
      <c r="K400" s="408">
        <f>+'[3]chd3-SAOB'!G364</f>
        <v>38231769.339999996</v>
      </c>
      <c r="L400" s="408">
        <f>+'[3]chd3-SAOB'!H364</f>
        <v>0</v>
      </c>
      <c r="M400" s="403">
        <f t="shared" si="120"/>
        <v>129480769.33999997</v>
      </c>
      <c r="N400" s="403">
        <f t="shared" si="121"/>
        <v>0</v>
      </c>
      <c r="O400" s="403">
        <f t="shared" si="121"/>
        <v>168230.66000000387</v>
      </c>
      <c r="P400" s="403">
        <f t="shared" si="121"/>
        <v>0</v>
      </c>
      <c r="Q400" s="403">
        <f t="shared" si="122"/>
        <v>168230.66000000387</v>
      </c>
      <c r="S400" s="410">
        <f t="shared" si="143"/>
        <v>0.99999999999999989</v>
      </c>
      <c r="T400" s="410">
        <f t="shared" si="143"/>
        <v>0.99561899322916658</v>
      </c>
      <c r="U400" s="410" t="str">
        <f t="shared" si="143"/>
        <v/>
      </c>
      <c r="V400" s="410">
        <f t="shared" si="143"/>
        <v>0.99870241451920161</v>
      </c>
      <c r="W400" s="413"/>
      <c r="Z400" s="411" t="s">
        <v>736</v>
      </c>
    </row>
    <row r="401" spans="1:26" ht="12.75" customHeight="1">
      <c r="A401" s="402" t="s">
        <v>365</v>
      </c>
      <c r="B401" s="405" t="s">
        <v>370</v>
      </c>
      <c r="C401" s="407"/>
      <c r="D401" s="407" t="s">
        <v>319</v>
      </c>
      <c r="E401" s="408" t="s">
        <v>204</v>
      </c>
      <c r="F401" s="408">
        <f>+'[3]chd3-SAOB'!B366</f>
        <v>0</v>
      </c>
      <c r="G401" s="408">
        <f>+'[3]chd3-SAOB'!C366</f>
        <v>7080948</v>
      </c>
      <c r="H401" s="408">
        <f>+'[3]chd3-SAOB'!D366</f>
        <v>0</v>
      </c>
      <c r="I401" s="403">
        <f>SUM(F401:H401)</f>
        <v>7080948</v>
      </c>
      <c r="J401" s="408">
        <f>+'[3]chd3-SAOB'!F366</f>
        <v>0</v>
      </c>
      <c r="K401" s="408">
        <f>+'[3]chd3-SAOB'!G366</f>
        <v>3717357.32</v>
      </c>
      <c r="L401" s="408">
        <f>+'[3]chd3-SAOB'!H366</f>
        <v>0</v>
      </c>
      <c r="M401" s="403">
        <f>SUM(J401:L401)</f>
        <v>3717357.32</v>
      </c>
      <c r="N401" s="403">
        <f>+F401-J401</f>
        <v>0</v>
      </c>
      <c r="O401" s="403">
        <f>+G401-K401</f>
        <v>3363590.68</v>
      </c>
      <c r="P401" s="403">
        <f>+H401-L401</f>
        <v>0</v>
      </c>
      <c r="Q401" s="403">
        <f>SUM(N401:P401)</f>
        <v>3363590.68</v>
      </c>
      <c r="S401" s="410" t="str">
        <f t="shared" si="143"/>
        <v/>
      </c>
      <c r="T401" s="410">
        <f t="shared" si="143"/>
        <v>0.52498017497092198</v>
      </c>
      <c r="U401" s="410" t="str">
        <f t="shared" si="143"/>
        <v/>
      </c>
      <c r="V401" s="410">
        <f t="shared" si="143"/>
        <v>0.52498017497092198</v>
      </c>
      <c r="W401" s="413"/>
      <c r="Z401" s="411" t="s">
        <v>736</v>
      </c>
    </row>
    <row r="402" spans="1:26" s="404" customFormat="1" ht="12.75" customHeight="1">
      <c r="A402" s="405"/>
      <c r="B402" s="402" t="s">
        <v>370</v>
      </c>
      <c r="C402" s="414"/>
      <c r="D402" s="414" t="s">
        <v>319</v>
      </c>
      <c r="E402" s="415" t="s">
        <v>737</v>
      </c>
      <c r="F402" s="416">
        <f>+F400+F401</f>
        <v>91249000</v>
      </c>
      <c r="G402" s="416">
        <f t="shared" ref="G402:Q402" si="145">+G400+G401</f>
        <v>45480948</v>
      </c>
      <c r="H402" s="416">
        <f t="shared" si="145"/>
        <v>0</v>
      </c>
      <c r="I402" s="416">
        <f t="shared" si="145"/>
        <v>136729948</v>
      </c>
      <c r="J402" s="416">
        <f t="shared" si="145"/>
        <v>91248999.999999985</v>
      </c>
      <c r="K402" s="416">
        <f t="shared" si="145"/>
        <v>41949126.659999996</v>
      </c>
      <c r="L402" s="416">
        <f t="shared" si="145"/>
        <v>0</v>
      </c>
      <c r="M402" s="416">
        <f t="shared" si="145"/>
        <v>133198126.65999997</v>
      </c>
      <c r="N402" s="416">
        <f t="shared" si="145"/>
        <v>0</v>
      </c>
      <c r="O402" s="416">
        <f t="shared" si="145"/>
        <v>3531821.340000004</v>
      </c>
      <c r="P402" s="416">
        <f t="shared" si="145"/>
        <v>0</v>
      </c>
      <c r="Q402" s="416">
        <f t="shared" si="145"/>
        <v>3531821.340000004</v>
      </c>
      <c r="R402" s="417"/>
      <c r="S402" s="410">
        <f t="shared" si="143"/>
        <v>0.99999999999999989</v>
      </c>
      <c r="T402" s="410">
        <f t="shared" si="143"/>
        <v>0.92234503687126301</v>
      </c>
      <c r="U402" s="410" t="str">
        <f t="shared" si="143"/>
        <v/>
      </c>
      <c r="V402" s="410">
        <f t="shared" si="143"/>
        <v>0.97416936529515807</v>
      </c>
      <c r="W402" s="413"/>
      <c r="Z402" s="404" t="s">
        <v>735</v>
      </c>
    </row>
    <row r="403" spans="1:26" ht="12.75" hidden="1" customHeight="1">
      <c r="A403" s="405"/>
      <c r="B403" s="406"/>
      <c r="C403" s="418"/>
      <c r="D403" s="418"/>
      <c r="E403" s="419"/>
      <c r="F403" s="420"/>
      <c r="G403" s="420"/>
      <c r="H403" s="420"/>
      <c r="I403" s="420"/>
      <c r="J403" s="420"/>
      <c r="K403" s="420"/>
      <c r="L403" s="420"/>
      <c r="M403" s="420"/>
      <c r="N403" s="420"/>
      <c r="O403" s="420"/>
      <c r="P403" s="420"/>
      <c r="Q403" s="420"/>
      <c r="R403" s="409"/>
      <c r="S403" s="410" t="str">
        <f t="shared" si="143"/>
        <v/>
      </c>
      <c r="T403" s="410" t="str">
        <f t="shared" si="143"/>
        <v/>
      </c>
      <c r="U403" s="410" t="str">
        <f t="shared" si="143"/>
        <v/>
      </c>
      <c r="V403" s="410"/>
      <c r="W403" s="413"/>
    </row>
    <row r="404" spans="1:26" s="404" customFormat="1" ht="12.75" customHeight="1">
      <c r="A404" s="402" t="s">
        <v>365</v>
      </c>
      <c r="B404" s="405" t="s">
        <v>370</v>
      </c>
      <c r="C404" s="414"/>
      <c r="D404" s="414" t="s">
        <v>319</v>
      </c>
      <c r="E404" s="415" t="s">
        <v>324</v>
      </c>
      <c r="F404" s="416">
        <f>SUM(F405:F406)</f>
        <v>9688000</v>
      </c>
      <c r="G404" s="416">
        <f t="shared" ref="G404:Q404" si="146">SUM(G405:G406)</f>
        <v>7666370</v>
      </c>
      <c r="H404" s="416">
        <f t="shared" si="146"/>
        <v>0</v>
      </c>
      <c r="I404" s="416">
        <f t="shared" si="146"/>
        <v>17354370</v>
      </c>
      <c r="J404" s="416">
        <f t="shared" si="146"/>
        <v>9688000</v>
      </c>
      <c r="K404" s="416">
        <f t="shared" si="146"/>
        <v>7666211.2699999996</v>
      </c>
      <c r="L404" s="416">
        <f t="shared" si="146"/>
        <v>0</v>
      </c>
      <c r="M404" s="416">
        <f t="shared" si="146"/>
        <v>17354211.27</v>
      </c>
      <c r="N404" s="416">
        <f t="shared" si="146"/>
        <v>0</v>
      </c>
      <c r="O404" s="416">
        <f t="shared" si="146"/>
        <v>158.73000000044703</v>
      </c>
      <c r="P404" s="416">
        <f t="shared" si="146"/>
        <v>0</v>
      </c>
      <c r="Q404" s="416">
        <f t="shared" si="146"/>
        <v>158.73000000044703</v>
      </c>
      <c r="S404" s="410">
        <f t="shared" si="143"/>
        <v>1</v>
      </c>
      <c r="T404" s="410">
        <f t="shared" si="143"/>
        <v>0.99997929528577401</v>
      </c>
      <c r="U404" s="410" t="str">
        <f t="shared" si="143"/>
        <v/>
      </c>
      <c r="V404" s="410">
        <f t="shared" si="143"/>
        <v>0.99999085360056283</v>
      </c>
      <c r="W404" s="413"/>
      <c r="Z404" s="404" t="s">
        <v>735</v>
      </c>
    </row>
    <row r="405" spans="1:26" ht="12.75" customHeight="1">
      <c r="A405" s="402" t="s">
        <v>365</v>
      </c>
      <c r="B405" s="405" t="s">
        <v>370</v>
      </c>
      <c r="C405" s="418"/>
      <c r="D405" s="418"/>
      <c r="E405" s="408" t="s">
        <v>528</v>
      </c>
      <c r="F405" s="403">
        <f>SUM('[3]chd3-SAOB'!W13)</f>
        <v>9688000</v>
      </c>
      <c r="G405" s="403"/>
      <c r="H405" s="403">
        <f>SUM('[3]chd3-SAOB'!W141)</f>
        <v>0</v>
      </c>
      <c r="I405" s="403">
        <f t="shared" si="119"/>
        <v>9688000</v>
      </c>
      <c r="J405" s="403">
        <f>SUM('[3]chd3-SAOB'!W14)</f>
        <v>9688000</v>
      </c>
      <c r="K405" s="403"/>
      <c r="L405" s="403">
        <f>SUM('[3]chd3-SAOB'!W142)</f>
        <v>0</v>
      </c>
      <c r="M405" s="403">
        <f t="shared" si="120"/>
        <v>9688000</v>
      </c>
      <c r="N405" s="403">
        <f t="shared" si="121"/>
        <v>0</v>
      </c>
      <c r="O405" s="403">
        <f t="shared" si="121"/>
        <v>0</v>
      </c>
      <c r="P405" s="403">
        <f t="shared" si="121"/>
        <v>0</v>
      </c>
      <c r="Q405" s="403">
        <f t="shared" si="122"/>
        <v>0</v>
      </c>
      <c r="S405" s="410">
        <f t="shared" si="143"/>
        <v>1</v>
      </c>
      <c r="T405" s="410" t="str">
        <f t="shared" si="143"/>
        <v/>
      </c>
      <c r="U405" s="410" t="str">
        <f t="shared" si="143"/>
        <v/>
      </c>
      <c r="V405" s="410">
        <f t="shared" si="143"/>
        <v>1</v>
      </c>
      <c r="W405" s="413"/>
      <c r="Z405" s="404" t="s">
        <v>735</v>
      </c>
    </row>
    <row r="406" spans="1:26" ht="12.75" hidden="1" customHeight="1">
      <c r="A406" s="402" t="s">
        <v>365</v>
      </c>
      <c r="B406" s="405" t="s">
        <v>370</v>
      </c>
      <c r="C406" s="418"/>
      <c r="D406" s="418"/>
      <c r="E406" s="421" t="s">
        <v>371</v>
      </c>
      <c r="F406" s="403"/>
      <c r="G406" s="403">
        <f>+'[3]chd3-SAOB'!W49</f>
        <v>7666370</v>
      </c>
      <c r="H406" s="403"/>
      <c r="I406" s="403">
        <f t="shared" si="119"/>
        <v>7666370</v>
      </c>
      <c r="J406" s="403"/>
      <c r="K406" s="403">
        <f>+'[3]chd3-SAOB'!W50</f>
        <v>7666211.2699999996</v>
      </c>
      <c r="L406" s="403"/>
      <c r="M406" s="403">
        <f t="shared" si="120"/>
        <v>7666211.2699999996</v>
      </c>
      <c r="N406" s="403">
        <f t="shared" si="121"/>
        <v>0</v>
      </c>
      <c r="O406" s="403">
        <f t="shared" si="121"/>
        <v>158.73000000044703</v>
      </c>
      <c r="P406" s="403">
        <f t="shared" si="121"/>
        <v>0</v>
      </c>
      <c r="Q406" s="403">
        <f t="shared" si="122"/>
        <v>158.73000000044703</v>
      </c>
      <c r="S406" s="410" t="str">
        <f t="shared" si="143"/>
        <v/>
      </c>
      <c r="T406" s="410">
        <f t="shared" si="143"/>
        <v>0.99997929528577401</v>
      </c>
      <c r="U406" s="410" t="str">
        <f t="shared" si="143"/>
        <v/>
      </c>
      <c r="V406" s="422">
        <f t="shared" si="143"/>
        <v>0.99997929528577401</v>
      </c>
      <c r="W406" s="413"/>
    </row>
    <row r="407" spans="1:26" s="404" customFormat="1" ht="12.75" customHeight="1">
      <c r="A407" s="402" t="s">
        <v>365</v>
      </c>
      <c r="B407" s="405" t="s">
        <v>370</v>
      </c>
      <c r="C407" s="414"/>
      <c r="D407" s="414" t="s">
        <v>319</v>
      </c>
      <c r="E407" s="415" t="s">
        <v>325</v>
      </c>
      <c r="F407" s="416">
        <f>SUM(F408:F411)</f>
        <v>21470296</v>
      </c>
      <c r="G407" s="416">
        <f t="shared" ref="G407:Q407" si="147">SUM(G408:G411)</f>
        <v>2950000</v>
      </c>
      <c r="H407" s="416">
        <f t="shared" si="147"/>
        <v>0</v>
      </c>
      <c r="I407" s="416">
        <f t="shared" si="147"/>
        <v>24420296</v>
      </c>
      <c r="J407" s="416">
        <f t="shared" si="147"/>
        <v>21470296</v>
      </c>
      <c r="K407" s="416">
        <f t="shared" si="147"/>
        <v>1516710.83</v>
      </c>
      <c r="L407" s="416">
        <f t="shared" si="147"/>
        <v>0</v>
      </c>
      <c r="M407" s="416">
        <f t="shared" si="147"/>
        <v>22987006.829999998</v>
      </c>
      <c r="N407" s="416">
        <f t="shared" si="147"/>
        <v>0</v>
      </c>
      <c r="O407" s="416">
        <f t="shared" si="147"/>
        <v>1433289.17</v>
      </c>
      <c r="P407" s="416">
        <f t="shared" si="147"/>
        <v>0</v>
      </c>
      <c r="Q407" s="416">
        <f t="shared" si="147"/>
        <v>1433289.17</v>
      </c>
      <c r="R407" s="417"/>
      <c r="S407" s="410">
        <f t="shared" si="143"/>
        <v>1</v>
      </c>
      <c r="T407" s="410">
        <f t="shared" si="143"/>
        <v>0.51413926440677971</v>
      </c>
      <c r="U407" s="410" t="str">
        <f t="shared" si="143"/>
        <v/>
      </c>
      <c r="V407" s="410">
        <f t="shared" si="143"/>
        <v>0.94130746121996223</v>
      </c>
      <c r="W407" s="413"/>
      <c r="Z407" s="404" t="s">
        <v>735</v>
      </c>
    </row>
    <row r="408" spans="1:26" ht="12.75" customHeight="1">
      <c r="A408" s="402" t="s">
        <v>365</v>
      </c>
      <c r="B408" s="405" t="s">
        <v>370</v>
      </c>
      <c r="C408" s="418"/>
      <c r="D408" s="418"/>
      <c r="E408" s="421" t="s">
        <v>531</v>
      </c>
      <c r="F408" s="403">
        <f>SUM('[3]chd3-SAOB'!AD13)</f>
        <v>16904000</v>
      </c>
      <c r="G408" s="403">
        <f>SUM('[3]chd3-SAOB'!AD49)</f>
        <v>0</v>
      </c>
      <c r="H408" s="403">
        <f>SUM('[3]chd3-SAOB'!AD141)</f>
        <v>0</v>
      </c>
      <c r="I408" s="403">
        <f t="shared" si="119"/>
        <v>16904000</v>
      </c>
      <c r="J408" s="403">
        <f>SUM('[3]chd3-SAOB'!AD14)</f>
        <v>16904000</v>
      </c>
      <c r="K408" s="403">
        <f>SUM('[3]chd3-SAOB'!AD50)</f>
        <v>0</v>
      </c>
      <c r="L408" s="403">
        <f>SUM('[3]chd3-SAOB'!AD142)</f>
        <v>0</v>
      </c>
      <c r="M408" s="403">
        <f t="shared" si="120"/>
        <v>16904000</v>
      </c>
      <c r="N408" s="403">
        <f t="shared" si="121"/>
        <v>0</v>
      </c>
      <c r="O408" s="403">
        <f t="shared" si="121"/>
        <v>0</v>
      </c>
      <c r="P408" s="403">
        <f t="shared" si="121"/>
        <v>0</v>
      </c>
      <c r="Q408" s="403">
        <f t="shared" si="122"/>
        <v>0</v>
      </c>
      <c r="S408" s="410">
        <f t="shared" si="143"/>
        <v>1</v>
      </c>
      <c r="T408" s="410" t="str">
        <f t="shared" si="143"/>
        <v/>
      </c>
      <c r="U408" s="410" t="str">
        <f t="shared" si="143"/>
        <v/>
      </c>
      <c r="V408" s="410">
        <f t="shared" si="143"/>
        <v>1</v>
      </c>
      <c r="W408" s="413"/>
      <c r="Z408" s="404" t="s">
        <v>735</v>
      </c>
    </row>
    <row r="409" spans="1:26" ht="12.75" customHeight="1">
      <c r="A409" s="402" t="s">
        <v>365</v>
      </c>
      <c r="B409" s="405" t="s">
        <v>370</v>
      </c>
      <c r="C409" s="418"/>
      <c r="D409" s="418"/>
      <c r="E409" s="408" t="s">
        <v>532</v>
      </c>
      <c r="F409" s="403">
        <f>SUM('[3]chd3-SAOB'!AK13)</f>
        <v>4566296</v>
      </c>
      <c r="G409" s="403">
        <f>SUM('[3]chd3-SAOB'!AK49)</f>
        <v>0</v>
      </c>
      <c r="H409" s="403">
        <f>SUM('[3]chd3-SAOB'!AK141)</f>
        <v>0</v>
      </c>
      <c r="I409" s="403">
        <f t="shared" si="119"/>
        <v>4566296</v>
      </c>
      <c r="J409" s="403">
        <f>SUM('[3]chd3-SAOB'!AK14)</f>
        <v>4566296</v>
      </c>
      <c r="K409" s="403">
        <f>SUM('[3]chd3-SAOB'!AK50)</f>
        <v>0</v>
      </c>
      <c r="L409" s="403">
        <f>SUM('[3]chd3-SAOB'!AK142)</f>
        <v>0</v>
      </c>
      <c r="M409" s="403">
        <f t="shared" si="120"/>
        <v>4566296</v>
      </c>
      <c r="N409" s="403">
        <f t="shared" si="121"/>
        <v>0</v>
      </c>
      <c r="O409" s="403">
        <f t="shared" si="121"/>
        <v>0</v>
      </c>
      <c r="P409" s="403">
        <f t="shared" si="121"/>
        <v>0</v>
      </c>
      <c r="Q409" s="403">
        <f t="shared" si="122"/>
        <v>0</v>
      </c>
      <c r="S409" s="410">
        <f t="shared" si="143"/>
        <v>1</v>
      </c>
      <c r="T409" s="410" t="str">
        <f t="shared" si="143"/>
        <v/>
      </c>
      <c r="U409" s="410" t="str">
        <f t="shared" si="143"/>
        <v/>
      </c>
      <c r="V409" s="410">
        <f t="shared" si="143"/>
        <v>1</v>
      </c>
      <c r="W409" s="413"/>
      <c r="Z409" s="404" t="s">
        <v>735</v>
      </c>
    </row>
    <row r="410" spans="1:26" ht="12.75" customHeight="1">
      <c r="A410" s="402" t="s">
        <v>365</v>
      </c>
      <c r="B410" s="405" t="s">
        <v>370</v>
      </c>
      <c r="C410" s="418"/>
      <c r="D410" s="418"/>
      <c r="E410" s="421" t="s">
        <v>533</v>
      </c>
      <c r="F410" s="403">
        <f>SUM('[3]chd3-SAOB'!AR13)</f>
        <v>0</v>
      </c>
      <c r="G410" s="403">
        <f>SUM('[3]chd3-SAOB'!AR49)</f>
        <v>2950000</v>
      </c>
      <c r="H410" s="403">
        <f>SUM('[3]chd3-SAOB'!AR141)</f>
        <v>0</v>
      </c>
      <c r="I410" s="403">
        <f t="shared" si="119"/>
        <v>2950000</v>
      </c>
      <c r="J410" s="403">
        <f>SUM('[3]chd3-SAOB'!AR14)</f>
        <v>0</v>
      </c>
      <c r="K410" s="403">
        <f>SUM('[3]chd3-SAOB'!AR50)</f>
        <v>1516710.83</v>
      </c>
      <c r="L410" s="403">
        <f>SUM('[3]chd3-SAOB'!AR142)</f>
        <v>0</v>
      </c>
      <c r="M410" s="403">
        <f t="shared" si="120"/>
        <v>1516710.83</v>
      </c>
      <c r="N410" s="403">
        <f t="shared" si="121"/>
        <v>0</v>
      </c>
      <c r="O410" s="403">
        <f t="shared" si="121"/>
        <v>1433289.17</v>
      </c>
      <c r="P410" s="403">
        <f t="shared" si="121"/>
        <v>0</v>
      </c>
      <c r="Q410" s="403">
        <f t="shared" si="122"/>
        <v>1433289.17</v>
      </c>
      <c r="S410" s="410" t="str">
        <f t="shared" si="143"/>
        <v/>
      </c>
      <c r="T410" s="410">
        <f t="shared" si="143"/>
        <v>0.51413926440677971</v>
      </c>
      <c r="U410" s="410" t="str">
        <f t="shared" si="143"/>
        <v/>
      </c>
      <c r="V410" s="410">
        <f t="shared" si="143"/>
        <v>0.51413926440677971</v>
      </c>
      <c r="W410" s="413"/>
      <c r="Z410" s="404" t="s">
        <v>735</v>
      </c>
    </row>
    <row r="411" spans="1:26" ht="12.75" hidden="1" customHeight="1">
      <c r="A411" s="402" t="s">
        <v>365</v>
      </c>
      <c r="B411" s="405" t="s">
        <v>370</v>
      </c>
      <c r="C411" s="418"/>
      <c r="D411" s="418"/>
      <c r="E411" s="421" t="s">
        <v>738</v>
      </c>
      <c r="F411" s="403">
        <f>SUM('[3]chd3-SAOB'!AY13)</f>
        <v>0</v>
      </c>
      <c r="G411" s="403">
        <f>SUM('[3]chd3-SAOB'!AY49)</f>
        <v>0</v>
      </c>
      <c r="H411" s="403">
        <f>SUM('[3]chd3-SAOB'!AY141)</f>
        <v>0</v>
      </c>
      <c r="I411" s="403">
        <f t="shared" ref="I411:I488" si="148">SUM(F411:H411)</f>
        <v>0</v>
      </c>
      <c r="J411" s="403">
        <f>SUM('[3]chd3-SAOB'!AY14)</f>
        <v>0</v>
      </c>
      <c r="K411" s="403">
        <f>SUM('[3]chd3-SAOB'!AY50)</f>
        <v>0</v>
      </c>
      <c r="L411" s="403">
        <f>SUM('[3]chd3-SAOB'!AY142)</f>
        <v>0</v>
      </c>
      <c r="M411" s="403">
        <f t="shared" ref="M411:M488" si="149">SUM(J411:L411)</f>
        <v>0</v>
      </c>
      <c r="N411" s="403">
        <f t="shared" ref="N411:P488" si="150">+F411-J411</f>
        <v>0</v>
      </c>
      <c r="O411" s="403">
        <f t="shared" si="150"/>
        <v>0</v>
      </c>
      <c r="P411" s="403">
        <f t="shared" si="150"/>
        <v>0</v>
      </c>
      <c r="Q411" s="403">
        <f t="shared" ref="Q411:Q488" si="151">SUM(N411:P411)</f>
        <v>0</v>
      </c>
      <c r="S411" s="410" t="str">
        <f t="shared" ref="S411:V471" si="152">IF(F411=0,"",J411/F411)</f>
        <v/>
      </c>
      <c r="T411" s="410" t="str">
        <f t="shared" si="152"/>
        <v/>
      </c>
      <c r="U411" s="410" t="str">
        <f t="shared" si="152"/>
        <v/>
      </c>
      <c r="V411" s="422" t="str">
        <f t="shared" si="152"/>
        <v/>
      </c>
      <c r="W411" s="413"/>
    </row>
    <row r="412" spans="1:26" s="617" customFormat="1" ht="12.75" customHeight="1">
      <c r="A412" s="402" t="s">
        <v>365</v>
      </c>
      <c r="B412" s="402" t="s">
        <v>370</v>
      </c>
      <c r="C412" s="613"/>
      <c r="D412" s="613"/>
      <c r="E412" s="614" t="s">
        <v>5</v>
      </c>
      <c r="F412" s="615">
        <f>+F407+F404+F402</f>
        <v>122407296</v>
      </c>
      <c r="G412" s="615">
        <f t="shared" ref="G412:Q412" si="153">+G407+G404+G402</f>
        <v>56097318</v>
      </c>
      <c r="H412" s="615">
        <f t="shared" si="153"/>
        <v>0</v>
      </c>
      <c r="I412" s="615">
        <f t="shared" si="153"/>
        <v>178504614</v>
      </c>
      <c r="J412" s="615">
        <f t="shared" si="153"/>
        <v>122407295.99999999</v>
      </c>
      <c r="K412" s="615">
        <f t="shared" si="153"/>
        <v>51132048.759999998</v>
      </c>
      <c r="L412" s="615">
        <f t="shared" si="153"/>
        <v>0</v>
      </c>
      <c r="M412" s="615">
        <f t="shared" si="153"/>
        <v>173539344.75999996</v>
      </c>
      <c r="N412" s="615">
        <f t="shared" si="153"/>
        <v>0</v>
      </c>
      <c r="O412" s="615">
        <f t="shared" si="153"/>
        <v>4965269.2400000039</v>
      </c>
      <c r="P412" s="615">
        <f t="shared" si="153"/>
        <v>0</v>
      </c>
      <c r="Q412" s="615">
        <f t="shared" si="153"/>
        <v>4965269.2400000039</v>
      </c>
      <c r="R412" s="616">
        <f>+Q412-'[3]chd3-SAOB'!BP178</f>
        <v>0</v>
      </c>
      <c r="S412" s="410">
        <f t="shared" si="152"/>
        <v>0.99999999999999989</v>
      </c>
      <c r="T412" s="410">
        <f t="shared" si="152"/>
        <v>0.91148829539408638</v>
      </c>
      <c r="U412" s="410" t="str">
        <f t="shared" si="152"/>
        <v/>
      </c>
      <c r="V412" s="410">
        <f t="shared" si="152"/>
        <v>0.97218408460859151</v>
      </c>
      <c r="W412" s="413"/>
      <c r="Z412" s="404" t="s">
        <v>735</v>
      </c>
    </row>
    <row r="413" spans="1:26" ht="12.75" customHeight="1">
      <c r="A413" s="402" t="s">
        <v>365</v>
      </c>
      <c r="B413" s="402" t="s">
        <v>370</v>
      </c>
      <c r="C413" s="418"/>
      <c r="D413" s="407"/>
      <c r="E413" s="412"/>
      <c r="F413" s="403"/>
      <c r="G413" s="403"/>
      <c r="H413" s="403"/>
      <c r="I413" s="403">
        <f t="shared" si="148"/>
        <v>0</v>
      </c>
      <c r="J413" s="403"/>
      <c r="K413" s="403"/>
      <c r="L413" s="403"/>
      <c r="M413" s="403">
        <f t="shared" si="149"/>
        <v>0</v>
      </c>
      <c r="N413" s="403">
        <f t="shared" si="150"/>
        <v>0</v>
      </c>
      <c r="O413" s="403">
        <f t="shared" si="150"/>
        <v>0</v>
      </c>
      <c r="P413" s="403">
        <f t="shared" si="150"/>
        <v>0</v>
      </c>
      <c r="Q413" s="403">
        <f t="shared" si="151"/>
        <v>0</v>
      </c>
      <c r="S413" s="410" t="str">
        <f t="shared" si="152"/>
        <v/>
      </c>
      <c r="T413" s="410" t="str">
        <f t="shared" si="152"/>
        <v/>
      </c>
      <c r="U413" s="410" t="str">
        <f t="shared" si="152"/>
        <v/>
      </c>
      <c r="V413" s="410" t="str">
        <f t="shared" si="152"/>
        <v/>
      </c>
      <c r="W413" s="413"/>
      <c r="Z413" s="404" t="s">
        <v>735</v>
      </c>
    </row>
    <row r="414" spans="1:26" s="612" customFormat="1" ht="12.75" customHeight="1">
      <c r="A414" s="402" t="s">
        <v>365</v>
      </c>
      <c r="B414" s="402" t="s">
        <v>372</v>
      </c>
      <c r="C414" s="426" t="s">
        <v>319</v>
      </c>
      <c r="D414" s="609" t="s">
        <v>336</v>
      </c>
      <c r="E414" s="610" t="s">
        <v>372</v>
      </c>
      <c r="F414" s="621"/>
      <c r="G414" s="621"/>
      <c r="H414" s="621"/>
      <c r="I414" s="611">
        <f t="shared" si="148"/>
        <v>0</v>
      </c>
      <c r="J414" s="621"/>
      <c r="K414" s="621"/>
      <c r="L414" s="621"/>
      <c r="M414" s="611">
        <f t="shared" si="149"/>
        <v>0</v>
      </c>
      <c r="N414" s="611">
        <f t="shared" si="150"/>
        <v>0</v>
      </c>
      <c r="O414" s="611">
        <f t="shared" si="150"/>
        <v>0</v>
      </c>
      <c r="P414" s="611">
        <f t="shared" si="150"/>
        <v>0</v>
      </c>
      <c r="Q414" s="611">
        <f t="shared" si="151"/>
        <v>0</v>
      </c>
      <c r="S414" s="410" t="str">
        <f t="shared" si="152"/>
        <v/>
      </c>
      <c r="T414" s="410" t="str">
        <f t="shared" si="152"/>
        <v/>
      </c>
      <c r="U414" s="410" t="str">
        <f t="shared" si="152"/>
        <v/>
      </c>
      <c r="V414" s="410" t="str">
        <f t="shared" si="152"/>
        <v/>
      </c>
      <c r="W414" s="413"/>
      <c r="Z414" s="404" t="s">
        <v>735</v>
      </c>
    </row>
    <row r="415" spans="1:26" ht="12.75" customHeight="1">
      <c r="A415" s="402" t="s">
        <v>365</v>
      </c>
      <c r="B415" s="402" t="s">
        <v>372</v>
      </c>
      <c r="C415" s="407"/>
      <c r="D415" s="407" t="s">
        <v>319</v>
      </c>
      <c r="E415" s="408" t="s">
        <v>320</v>
      </c>
      <c r="F415" s="408">
        <f>+'[3]chd3-SAOB'!B370</f>
        <v>17448000</v>
      </c>
      <c r="G415" s="408">
        <f>+'[3]chd3-SAOB'!C370</f>
        <v>33203000</v>
      </c>
      <c r="H415" s="408">
        <f>+'[3]chd3-SAOB'!D370</f>
        <v>0</v>
      </c>
      <c r="I415" s="403">
        <f t="shared" si="148"/>
        <v>50651000</v>
      </c>
      <c r="J415" s="408">
        <f>+'[3]chd3-SAOB'!F370</f>
        <v>17448000</v>
      </c>
      <c r="K415" s="408">
        <f>+'[3]chd3-SAOB'!G370</f>
        <v>33202947.659999996</v>
      </c>
      <c r="L415" s="408">
        <f>+'[3]chd3-SAOB'!H370</f>
        <v>0</v>
      </c>
      <c r="M415" s="403">
        <f t="shared" si="149"/>
        <v>50650947.659999996</v>
      </c>
      <c r="N415" s="403">
        <f t="shared" si="150"/>
        <v>0</v>
      </c>
      <c r="O415" s="403">
        <f t="shared" si="150"/>
        <v>52.340000003576279</v>
      </c>
      <c r="P415" s="403">
        <f t="shared" si="150"/>
        <v>0</v>
      </c>
      <c r="Q415" s="403">
        <f t="shared" si="151"/>
        <v>52.340000003576279</v>
      </c>
      <c r="S415" s="410">
        <f t="shared" si="152"/>
        <v>1</v>
      </c>
      <c r="T415" s="410">
        <f t="shared" si="152"/>
        <v>0.99999842363641833</v>
      </c>
      <c r="U415" s="410" t="str">
        <f t="shared" si="152"/>
        <v/>
      </c>
      <c r="V415" s="410">
        <f t="shared" si="152"/>
        <v>0.99999896665416277</v>
      </c>
      <c r="W415" s="413"/>
      <c r="Z415" s="411" t="s">
        <v>736</v>
      </c>
    </row>
    <row r="416" spans="1:26" ht="12.75" customHeight="1">
      <c r="A416" s="402" t="s">
        <v>365</v>
      </c>
      <c r="B416" s="405" t="s">
        <v>372</v>
      </c>
      <c r="C416" s="407"/>
      <c r="D416" s="407" t="s">
        <v>319</v>
      </c>
      <c r="E416" s="408" t="s">
        <v>204</v>
      </c>
      <c r="F416" s="408">
        <f>+'[3]chd3-SAOB'!B372</f>
        <v>0</v>
      </c>
      <c r="G416" s="408">
        <f>+'[3]chd3-SAOB'!C372</f>
        <v>4602000</v>
      </c>
      <c r="H416" s="408">
        <f>+'[3]chd3-SAOB'!D372</f>
        <v>0</v>
      </c>
      <c r="I416" s="403">
        <f>SUM(F416:H416)</f>
        <v>4602000</v>
      </c>
      <c r="J416" s="408">
        <f>+'[3]chd3-SAOB'!F372</f>
        <v>0</v>
      </c>
      <c r="K416" s="408">
        <f>+'[3]chd3-SAOB'!G372</f>
        <v>2293712.71</v>
      </c>
      <c r="L416" s="408">
        <f>+'[3]chd3-SAOB'!H372</f>
        <v>0</v>
      </c>
      <c r="M416" s="403">
        <f>SUM(J416:L416)</f>
        <v>2293712.71</v>
      </c>
      <c r="N416" s="403">
        <f>+F416-J416</f>
        <v>0</v>
      </c>
      <c r="O416" s="403">
        <f>+G416-K416</f>
        <v>2308287.29</v>
      </c>
      <c r="P416" s="403">
        <f>+H416-L416</f>
        <v>0</v>
      </c>
      <c r="Q416" s="403">
        <f>SUM(N416:P416)</f>
        <v>2308287.29</v>
      </c>
      <c r="S416" s="410" t="str">
        <f t="shared" si="152"/>
        <v/>
      </c>
      <c r="T416" s="410">
        <f t="shared" si="152"/>
        <v>0.49841649500217294</v>
      </c>
      <c r="U416" s="410" t="str">
        <f t="shared" si="152"/>
        <v/>
      </c>
      <c r="V416" s="410">
        <f t="shared" si="152"/>
        <v>0.49841649500217294</v>
      </c>
      <c r="W416" s="413"/>
      <c r="Z416" s="411" t="s">
        <v>736</v>
      </c>
    </row>
    <row r="417" spans="1:26" s="404" customFormat="1" ht="12.75" customHeight="1">
      <c r="A417" s="405"/>
      <c r="B417" s="402" t="s">
        <v>372</v>
      </c>
      <c r="C417" s="414"/>
      <c r="D417" s="414" t="s">
        <v>319</v>
      </c>
      <c r="E417" s="415" t="s">
        <v>737</v>
      </c>
      <c r="F417" s="416">
        <f>+F415+F416</f>
        <v>17448000</v>
      </c>
      <c r="G417" s="416">
        <f t="shared" ref="G417:Q417" si="154">+G415+G416</f>
        <v>37805000</v>
      </c>
      <c r="H417" s="416">
        <f t="shared" si="154"/>
        <v>0</v>
      </c>
      <c r="I417" s="416">
        <f t="shared" si="154"/>
        <v>55253000</v>
      </c>
      <c r="J417" s="416">
        <f t="shared" si="154"/>
        <v>17448000</v>
      </c>
      <c r="K417" s="416">
        <f t="shared" si="154"/>
        <v>35496660.369999997</v>
      </c>
      <c r="L417" s="416">
        <f t="shared" si="154"/>
        <v>0</v>
      </c>
      <c r="M417" s="416">
        <f t="shared" si="154"/>
        <v>52944660.369999997</v>
      </c>
      <c r="N417" s="416">
        <f t="shared" si="154"/>
        <v>0</v>
      </c>
      <c r="O417" s="416">
        <f t="shared" si="154"/>
        <v>2308339.6300000036</v>
      </c>
      <c r="P417" s="416">
        <f t="shared" si="154"/>
        <v>0</v>
      </c>
      <c r="Q417" s="416">
        <f t="shared" si="154"/>
        <v>2308339.6300000036</v>
      </c>
      <c r="R417" s="417"/>
      <c r="S417" s="410">
        <f t="shared" si="152"/>
        <v>1</v>
      </c>
      <c r="T417" s="410">
        <f t="shared" si="152"/>
        <v>0.9389408906229334</v>
      </c>
      <c r="U417" s="410" t="str">
        <f t="shared" si="152"/>
        <v/>
      </c>
      <c r="V417" s="410">
        <f t="shared" si="152"/>
        <v>0.9582223656634028</v>
      </c>
      <c r="W417" s="413"/>
      <c r="Z417" s="404" t="s">
        <v>735</v>
      </c>
    </row>
    <row r="418" spans="1:26" ht="12.75" hidden="1" customHeight="1">
      <c r="A418" s="405"/>
      <c r="B418" s="406"/>
      <c r="C418" s="418"/>
      <c r="D418" s="418"/>
      <c r="E418" s="419"/>
      <c r="F418" s="420"/>
      <c r="G418" s="420"/>
      <c r="H418" s="420"/>
      <c r="I418" s="420"/>
      <c r="J418" s="420"/>
      <c r="K418" s="420"/>
      <c r="L418" s="420"/>
      <c r="M418" s="420"/>
      <c r="N418" s="420"/>
      <c r="O418" s="420"/>
      <c r="P418" s="420"/>
      <c r="Q418" s="420"/>
      <c r="R418" s="409"/>
      <c r="S418" s="410" t="str">
        <f t="shared" si="152"/>
        <v/>
      </c>
      <c r="T418" s="410" t="str">
        <f t="shared" si="152"/>
        <v/>
      </c>
      <c r="U418" s="410" t="str">
        <f t="shared" si="152"/>
        <v/>
      </c>
      <c r="V418" s="410"/>
      <c r="W418" s="413"/>
    </row>
    <row r="419" spans="1:26" s="404" customFormat="1" ht="12.75" customHeight="1">
      <c r="A419" s="402" t="s">
        <v>365</v>
      </c>
      <c r="B419" s="405" t="s">
        <v>372</v>
      </c>
      <c r="C419" s="414"/>
      <c r="D419" s="414" t="s">
        <v>319</v>
      </c>
      <c r="E419" s="415" t="s">
        <v>324</v>
      </c>
      <c r="F419" s="416">
        <f>+F420</f>
        <v>1782000</v>
      </c>
      <c r="G419" s="416">
        <f t="shared" ref="G419:Q419" si="155">+G420</f>
        <v>0</v>
      </c>
      <c r="H419" s="416">
        <f t="shared" si="155"/>
        <v>0</v>
      </c>
      <c r="I419" s="416">
        <f t="shared" si="155"/>
        <v>1782000</v>
      </c>
      <c r="J419" s="416">
        <f t="shared" si="155"/>
        <v>1671351.92</v>
      </c>
      <c r="K419" s="416">
        <f t="shared" si="155"/>
        <v>0</v>
      </c>
      <c r="L419" s="416">
        <f t="shared" si="155"/>
        <v>0</v>
      </c>
      <c r="M419" s="416">
        <f t="shared" si="155"/>
        <v>1671351.92</v>
      </c>
      <c r="N419" s="416">
        <f t="shared" si="155"/>
        <v>110648.08000000007</v>
      </c>
      <c r="O419" s="416">
        <f t="shared" si="155"/>
        <v>0</v>
      </c>
      <c r="P419" s="416">
        <f t="shared" si="155"/>
        <v>0</v>
      </c>
      <c r="Q419" s="416">
        <f t="shared" si="155"/>
        <v>110648.08000000007</v>
      </c>
      <c r="S419" s="410">
        <f t="shared" si="152"/>
        <v>0.93790792368125697</v>
      </c>
      <c r="T419" s="410" t="str">
        <f t="shared" si="152"/>
        <v/>
      </c>
      <c r="U419" s="410" t="str">
        <f t="shared" si="152"/>
        <v/>
      </c>
      <c r="V419" s="410">
        <f t="shared" si="152"/>
        <v>0.93790792368125697</v>
      </c>
      <c r="W419" s="413"/>
      <c r="Z419" s="404" t="s">
        <v>735</v>
      </c>
    </row>
    <row r="420" spans="1:26" ht="12.75" customHeight="1">
      <c r="A420" s="402" t="s">
        <v>365</v>
      </c>
      <c r="B420" s="405" t="s">
        <v>372</v>
      </c>
      <c r="C420" s="418"/>
      <c r="D420" s="418"/>
      <c r="E420" s="408" t="s">
        <v>528</v>
      </c>
      <c r="F420" s="403">
        <f>SUM('[3]chd3-SAOB'!X13)</f>
        <v>1782000</v>
      </c>
      <c r="G420" s="403">
        <f>SUM('[3]chd3-SAOB'!X49)</f>
        <v>0</v>
      </c>
      <c r="H420" s="403">
        <f>SUM('[3]chd3-SAOB'!X141)</f>
        <v>0</v>
      </c>
      <c r="I420" s="403">
        <f t="shared" si="148"/>
        <v>1782000</v>
      </c>
      <c r="J420" s="403">
        <f>SUM('[3]chd3-SAOB'!X14)</f>
        <v>1671351.92</v>
      </c>
      <c r="K420" s="403">
        <f>SUM('[3]chd3-SAOB'!X50)</f>
        <v>0</v>
      </c>
      <c r="L420" s="403">
        <f>SUM('[3]chd3-SAOB'!X142)</f>
        <v>0</v>
      </c>
      <c r="M420" s="403">
        <f t="shared" si="149"/>
        <v>1671351.92</v>
      </c>
      <c r="N420" s="403">
        <f t="shared" si="150"/>
        <v>110648.08000000007</v>
      </c>
      <c r="O420" s="403">
        <f t="shared" si="150"/>
        <v>0</v>
      </c>
      <c r="P420" s="403">
        <f t="shared" si="150"/>
        <v>0</v>
      </c>
      <c r="Q420" s="403">
        <f t="shared" si="151"/>
        <v>110648.08000000007</v>
      </c>
      <c r="S420" s="410">
        <f t="shared" si="152"/>
        <v>0.93790792368125697</v>
      </c>
      <c r="T420" s="410" t="str">
        <f t="shared" si="152"/>
        <v/>
      </c>
      <c r="U420" s="410" t="str">
        <f t="shared" si="152"/>
        <v/>
      </c>
      <c r="V420" s="410">
        <f t="shared" si="152"/>
        <v>0.93790792368125697</v>
      </c>
      <c r="W420" s="413"/>
      <c r="Z420" s="404" t="s">
        <v>735</v>
      </c>
    </row>
    <row r="421" spans="1:26" s="404" customFormat="1" ht="12.75" customHeight="1">
      <c r="A421" s="402" t="s">
        <v>365</v>
      </c>
      <c r="B421" s="405" t="s">
        <v>372</v>
      </c>
      <c r="C421" s="414"/>
      <c r="D421" s="414" t="s">
        <v>319</v>
      </c>
      <c r="E421" s="415" t="s">
        <v>325</v>
      </c>
      <c r="F421" s="416">
        <f>SUM(F422:F425)</f>
        <v>3110912</v>
      </c>
      <c r="G421" s="416">
        <f t="shared" ref="G421:Q421" si="156">SUM(G422:G425)</f>
        <v>0</v>
      </c>
      <c r="H421" s="416">
        <f t="shared" si="156"/>
        <v>0</v>
      </c>
      <c r="I421" s="416">
        <f t="shared" si="156"/>
        <v>3110912</v>
      </c>
      <c r="J421" s="416">
        <f t="shared" si="156"/>
        <v>3110911.25</v>
      </c>
      <c r="K421" s="416">
        <f t="shared" si="156"/>
        <v>0</v>
      </c>
      <c r="L421" s="416">
        <f t="shared" si="156"/>
        <v>0</v>
      </c>
      <c r="M421" s="416">
        <f t="shared" si="156"/>
        <v>3110911.25</v>
      </c>
      <c r="N421" s="416">
        <f t="shared" si="156"/>
        <v>0.75</v>
      </c>
      <c r="O421" s="416">
        <f t="shared" si="156"/>
        <v>0</v>
      </c>
      <c r="P421" s="416">
        <f t="shared" si="156"/>
        <v>0</v>
      </c>
      <c r="Q421" s="416">
        <f t="shared" si="156"/>
        <v>0.75</v>
      </c>
      <c r="R421" s="417"/>
      <c r="S421" s="410">
        <f t="shared" si="152"/>
        <v>0.99999975891314186</v>
      </c>
      <c r="T421" s="410" t="str">
        <f t="shared" si="152"/>
        <v/>
      </c>
      <c r="U421" s="410" t="str">
        <f t="shared" si="152"/>
        <v/>
      </c>
      <c r="V421" s="410">
        <f t="shared" si="152"/>
        <v>0.99999975891314186</v>
      </c>
      <c r="W421" s="413"/>
      <c r="Z421" s="404" t="s">
        <v>735</v>
      </c>
    </row>
    <row r="422" spans="1:26" ht="12.75" customHeight="1">
      <c r="A422" s="402" t="s">
        <v>365</v>
      </c>
      <c r="B422" s="405" t="s">
        <v>372</v>
      </c>
      <c r="C422" s="418"/>
      <c r="D422" s="418"/>
      <c r="E422" s="421" t="s">
        <v>531</v>
      </c>
      <c r="F422" s="403">
        <f>SUM('[3]chd3-SAOB'!AE13)</f>
        <v>2881000</v>
      </c>
      <c r="G422" s="403">
        <f>SUM('[3]chd3-SAOB'!AE49)</f>
        <v>0</v>
      </c>
      <c r="H422" s="403">
        <f>SUM('[3]chd3-SAOB'!AE141)</f>
        <v>0</v>
      </c>
      <c r="I422" s="403">
        <f t="shared" si="148"/>
        <v>2881000</v>
      </c>
      <c r="J422" s="403">
        <f>SUM('[3]chd3-SAOB'!AE14)</f>
        <v>2881000</v>
      </c>
      <c r="K422" s="403">
        <f>SUM('[3]chd3-SAOB'!AE50)</f>
        <v>0</v>
      </c>
      <c r="L422" s="403">
        <f>SUM('[3]chd3-SAOB'!AE142)</f>
        <v>0</v>
      </c>
      <c r="M422" s="403">
        <f t="shared" si="149"/>
        <v>2881000</v>
      </c>
      <c r="N422" s="403">
        <f t="shared" si="150"/>
        <v>0</v>
      </c>
      <c r="O422" s="403">
        <f t="shared" si="150"/>
        <v>0</v>
      </c>
      <c r="P422" s="403">
        <f t="shared" si="150"/>
        <v>0</v>
      </c>
      <c r="Q422" s="403">
        <f t="shared" si="151"/>
        <v>0</v>
      </c>
      <c r="S422" s="410">
        <f t="shared" si="152"/>
        <v>1</v>
      </c>
      <c r="T422" s="410" t="str">
        <f t="shared" si="152"/>
        <v/>
      </c>
      <c r="U422" s="410" t="str">
        <f t="shared" si="152"/>
        <v/>
      </c>
      <c r="V422" s="410">
        <f t="shared" si="152"/>
        <v>1</v>
      </c>
      <c r="W422" s="413"/>
      <c r="Z422" s="404" t="s">
        <v>735</v>
      </c>
    </row>
    <row r="423" spans="1:26" ht="12.75" customHeight="1">
      <c r="A423" s="402" t="s">
        <v>365</v>
      </c>
      <c r="B423" s="405" t="s">
        <v>372</v>
      </c>
      <c r="C423" s="418"/>
      <c r="D423" s="418"/>
      <c r="E423" s="408" t="s">
        <v>532</v>
      </c>
      <c r="F423" s="403">
        <f>SUM('[3]chd3-SAOB'!AL13)</f>
        <v>229912</v>
      </c>
      <c r="G423" s="403">
        <f>SUM('[3]chd3-SAOB'!AL49)</f>
        <v>0</v>
      </c>
      <c r="H423" s="403">
        <f>SUM('[3]chd3-SAOB'!AL141)</f>
        <v>0</v>
      </c>
      <c r="I423" s="403">
        <f t="shared" si="148"/>
        <v>229912</v>
      </c>
      <c r="J423" s="403">
        <f>SUM('[3]chd3-SAOB'!AL14)</f>
        <v>229911.25</v>
      </c>
      <c r="K423" s="403">
        <f>SUM('[3]chd3-SAOB'!AL50)</f>
        <v>0</v>
      </c>
      <c r="L423" s="403">
        <f>SUM('[3]chd3-SAOB'!AL142)</f>
        <v>0</v>
      </c>
      <c r="M423" s="403">
        <f t="shared" si="149"/>
        <v>229911.25</v>
      </c>
      <c r="N423" s="403">
        <f t="shared" si="150"/>
        <v>0.75</v>
      </c>
      <c r="O423" s="403">
        <f t="shared" si="150"/>
        <v>0</v>
      </c>
      <c r="P423" s="403">
        <f t="shared" si="150"/>
        <v>0</v>
      </c>
      <c r="Q423" s="403">
        <f t="shared" si="151"/>
        <v>0.75</v>
      </c>
      <c r="S423" s="410">
        <f t="shared" si="152"/>
        <v>0.99999673788232024</v>
      </c>
      <c r="T423" s="410" t="str">
        <f t="shared" si="152"/>
        <v/>
      </c>
      <c r="U423" s="410" t="str">
        <f t="shared" si="152"/>
        <v/>
      </c>
      <c r="V423" s="410">
        <f t="shared" si="152"/>
        <v>0.99999673788232024</v>
      </c>
      <c r="W423" s="413"/>
      <c r="Z423" s="404" t="s">
        <v>735</v>
      </c>
    </row>
    <row r="424" spans="1:26" ht="12.75" customHeight="1">
      <c r="A424" s="402" t="s">
        <v>365</v>
      </c>
      <c r="B424" s="405" t="s">
        <v>372</v>
      </c>
      <c r="C424" s="418"/>
      <c r="D424" s="418"/>
      <c r="E424" s="421" t="s">
        <v>533</v>
      </c>
      <c r="F424" s="403">
        <f>SUM('[3]chd3-SAOB'!AS13)</f>
        <v>0</v>
      </c>
      <c r="G424" s="403">
        <f>SUM('[3]chd3-SAOB'!AS49)</f>
        <v>0</v>
      </c>
      <c r="H424" s="403">
        <f>SUM('[3]chd3-SAOB'!AS141)</f>
        <v>0</v>
      </c>
      <c r="I424" s="403">
        <f t="shared" si="148"/>
        <v>0</v>
      </c>
      <c r="J424" s="403">
        <f>SUM('[3]chd3-SAOB'!AS14)</f>
        <v>0</v>
      </c>
      <c r="K424" s="403">
        <f>SUM('[3]chd3-SAOB'!AS50)</f>
        <v>0</v>
      </c>
      <c r="L424" s="403">
        <f>SUM('[3]chd3-SAOB'!AS142)</f>
        <v>0</v>
      </c>
      <c r="M424" s="403">
        <f t="shared" si="149"/>
        <v>0</v>
      </c>
      <c r="N424" s="403">
        <f t="shared" si="150"/>
        <v>0</v>
      </c>
      <c r="O424" s="403">
        <f t="shared" si="150"/>
        <v>0</v>
      </c>
      <c r="P424" s="403">
        <f t="shared" si="150"/>
        <v>0</v>
      </c>
      <c r="Q424" s="403">
        <f t="shared" si="151"/>
        <v>0</v>
      </c>
      <c r="S424" s="410" t="str">
        <f t="shared" si="152"/>
        <v/>
      </c>
      <c r="T424" s="410" t="str">
        <f t="shared" si="152"/>
        <v/>
      </c>
      <c r="U424" s="410" t="str">
        <f t="shared" si="152"/>
        <v/>
      </c>
      <c r="V424" s="410" t="str">
        <f t="shared" si="152"/>
        <v/>
      </c>
      <c r="W424" s="413"/>
      <c r="Z424" s="404" t="s">
        <v>735</v>
      </c>
    </row>
    <row r="425" spans="1:26" ht="12.75" hidden="1" customHeight="1">
      <c r="A425" s="402" t="s">
        <v>365</v>
      </c>
      <c r="B425" s="405" t="s">
        <v>372</v>
      </c>
      <c r="C425" s="418"/>
      <c r="D425" s="418"/>
      <c r="E425" s="421" t="s">
        <v>738</v>
      </c>
      <c r="F425" s="403">
        <f>SUM('[3]chd3-SAOB'!AZ13)</f>
        <v>0</v>
      </c>
      <c r="G425" s="403">
        <f>SUM('[3]chd3-SAOB'!AZ49)</f>
        <v>0</v>
      </c>
      <c r="H425" s="403">
        <f>SUM('[3]chd3-SAOB'!AZ141)</f>
        <v>0</v>
      </c>
      <c r="I425" s="403">
        <f t="shared" si="148"/>
        <v>0</v>
      </c>
      <c r="J425" s="403">
        <f>SUM('[3]chd3-SAOB'!AZ14)</f>
        <v>0</v>
      </c>
      <c r="K425" s="403">
        <f>SUM('[3]chd3-SAOB'!AZ50)</f>
        <v>0</v>
      </c>
      <c r="L425" s="403">
        <f>SUM('[3]chd3-SAOB'!AZ142)</f>
        <v>0</v>
      </c>
      <c r="M425" s="403">
        <f t="shared" si="149"/>
        <v>0</v>
      </c>
      <c r="N425" s="403">
        <f t="shared" si="150"/>
        <v>0</v>
      </c>
      <c r="O425" s="403">
        <f t="shared" si="150"/>
        <v>0</v>
      </c>
      <c r="P425" s="403">
        <f t="shared" si="150"/>
        <v>0</v>
      </c>
      <c r="Q425" s="403">
        <f t="shared" si="151"/>
        <v>0</v>
      </c>
      <c r="S425" s="410" t="str">
        <f t="shared" si="152"/>
        <v/>
      </c>
      <c r="T425" s="410" t="str">
        <f t="shared" si="152"/>
        <v/>
      </c>
      <c r="U425" s="410" t="str">
        <f t="shared" si="152"/>
        <v/>
      </c>
      <c r="V425" s="422" t="str">
        <f t="shared" si="152"/>
        <v/>
      </c>
      <c r="W425" s="413"/>
    </row>
    <row r="426" spans="1:26" s="617" customFormat="1" ht="12.75" customHeight="1">
      <c r="A426" s="402" t="s">
        <v>365</v>
      </c>
      <c r="B426" s="402" t="s">
        <v>372</v>
      </c>
      <c r="C426" s="613"/>
      <c r="D426" s="613"/>
      <c r="E426" s="614" t="s">
        <v>5</v>
      </c>
      <c r="F426" s="615">
        <f>+F417+F419+F421</f>
        <v>22340912</v>
      </c>
      <c r="G426" s="615">
        <f t="shared" ref="G426:Q426" si="157">+G417+G419+G421</f>
        <v>37805000</v>
      </c>
      <c r="H426" s="615">
        <f t="shared" si="157"/>
        <v>0</v>
      </c>
      <c r="I426" s="615">
        <f t="shared" si="157"/>
        <v>60145912</v>
      </c>
      <c r="J426" s="615">
        <f t="shared" si="157"/>
        <v>22230263.170000002</v>
      </c>
      <c r="K426" s="615">
        <f t="shared" si="157"/>
        <v>35496660.369999997</v>
      </c>
      <c r="L426" s="615">
        <f t="shared" si="157"/>
        <v>0</v>
      </c>
      <c r="M426" s="615">
        <f t="shared" si="157"/>
        <v>57726923.539999999</v>
      </c>
      <c r="N426" s="615">
        <f t="shared" si="157"/>
        <v>110648.83000000007</v>
      </c>
      <c r="O426" s="615">
        <f t="shared" si="157"/>
        <v>2308339.6300000036</v>
      </c>
      <c r="P426" s="615">
        <f t="shared" si="157"/>
        <v>0</v>
      </c>
      <c r="Q426" s="615">
        <f t="shared" si="157"/>
        <v>2418988.4600000037</v>
      </c>
      <c r="R426" s="616">
        <f>+Q426-'[3]chd3-SAOB'!BQ178</f>
        <v>0</v>
      </c>
      <c r="S426" s="410">
        <f t="shared" si="152"/>
        <v>0.99504725545671557</v>
      </c>
      <c r="T426" s="410">
        <f t="shared" si="152"/>
        <v>0.9389408906229334</v>
      </c>
      <c r="U426" s="410" t="str">
        <f t="shared" si="152"/>
        <v/>
      </c>
      <c r="V426" s="410">
        <f t="shared" si="152"/>
        <v>0.95978133210449945</v>
      </c>
      <c r="W426" s="413"/>
      <c r="Z426" s="404" t="s">
        <v>735</v>
      </c>
    </row>
    <row r="427" spans="1:26" ht="12.75" customHeight="1">
      <c r="A427" s="402" t="s">
        <v>365</v>
      </c>
      <c r="B427" s="402" t="s">
        <v>372</v>
      </c>
      <c r="C427" s="418"/>
      <c r="D427" s="407"/>
      <c r="E427" s="412"/>
      <c r="F427" s="403"/>
      <c r="G427" s="403"/>
      <c r="H427" s="403"/>
      <c r="I427" s="403">
        <f t="shared" si="148"/>
        <v>0</v>
      </c>
      <c r="J427" s="403"/>
      <c r="K427" s="403"/>
      <c r="L427" s="403"/>
      <c r="M427" s="403">
        <f t="shared" si="149"/>
        <v>0</v>
      </c>
      <c r="N427" s="403">
        <f t="shared" si="150"/>
        <v>0</v>
      </c>
      <c r="O427" s="403">
        <f t="shared" si="150"/>
        <v>0</v>
      </c>
      <c r="P427" s="403">
        <f t="shared" si="150"/>
        <v>0</v>
      </c>
      <c r="Q427" s="403">
        <f t="shared" si="151"/>
        <v>0</v>
      </c>
      <c r="S427" s="410" t="str">
        <f t="shared" si="152"/>
        <v/>
      </c>
      <c r="T427" s="410" t="str">
        <f t="shared" si="152"/>
        <v/>
      </c>
      <c r="U427" s="410" t="str">
        <f t="shared" si="152"/>
        <v/>
      </c>
      <c r="V427" s="410" t="str">
        <f t="shared" si="152"/>
        <v/>
      </c>
      <c r="W427" s="413"/>
      <c r="Z427" s="404" t="s">
        <v>735</v>
      </c>
    </row>
    <row r="428" spans="1:26" s="612" customFormat="1" ht="12.75" customHeight="1">
      <c r="A428" s="402" t="s">
        <v>365</v>
      </c>
      <c r="B428" s="402" t="s">
        <v>373</v>
      </c>
      <c r="C428" s="426" t="s">
        <v>319</v>
      </c>
      <c r="D428" s="609" t="s">
        <v>374</v>
      </c>
      <c r="E428" s="610" t="s">
        <v>373</v>
      </c>
      <c r="F428" s="621"/>
      <c r="G428" s="621"/>
      <c r="H428" s="621"/>
      <c r="I428" s="611">
        <f t="shared" si="148"/>
        <v>0</v>
      </c>
      <c r="J428" s="621"/>
      <c r="K428" s="621"/>
      <c r="L428" s="621"/>
      <c r="M428" s="611">
        <f t="shared" si="149"/>
        <v>0</v>
      </c>
      <c r="N428" s="611">
        <f t="shared" si="150"/>
        <v>0</v>
      </c>
      <c r="O428" s="611">
        <f t="shared" si="150"/>
        <v>0</v>
      </c>
      <c r="P428" s="611">
        <f t="shared" si="150"/>
        <v>0</v>
      </c>
      <c r="Q428" s="611">
        <f t="shared" si="151"/>
        <v>0</v>
      </c>
      <c r="S428" s="410" t="str">
        <f t="shared" si="152"/>
        <v/>
      </c>
      <c r="T428" s="410" t="str">
        <f t="shared" si="152"/>
        <v/>
      </c>
      <c r="U428" s="410" t="str">
        <f t="shared" si="152"/>
        <v/>
      </c>
      <c r="V428" s="410" t="str">
        <f t="shared" si="152"/>
        <v/>
      </c>
      <c r="W428" s="413"/>
      <c r="Z428" s="404" t="s">
        <v>735</v>
      </c>
    </row>
    <row r="429" spans="1:26" ht="12.75" customHeight="1">
      <c r="A429" s="402" t="s">
        <v>365</v>
      </c>
      <c r="B429" s="402" t="s">
        <v>373</v>
      </c>
      <c r="C429" s="407"/>
      <c r="D429" s="407" t="s">
        <v>319</v>
      </c>
      <c r="E429" s="408" t="s">
        <v>320</v>
      </c>
      <c r="F429" s="408">
        <f>+'[3]chd3-SAOB'!B376</f>
        <v>47399188</v>
      </c>
      <c r="G429" s="408">
        <f>+'[3]chd3-SAOB'!C376</f>
        <v>15053000</v>
      </c>
      <c r="H429" s="408">
        <f>+'[3]chd3-SAOB'!D376</f>
        <v>0</v>
      </c>
      <c r="I429" s="403">
        <f t="shared" si="148"/>
        <v>62452188</v>
      </c>
      <c r="J429" s="408">
        <f>+'[3]chd3-SAOB'!F376</f>
        <v>47399188</v>
      </c>
      <c r="K429" s="408">
        <f>+'[3]chd3-SAOB'!G376</f>
        <v>12738926.039999999</v>
      </c>
      <c r="L429" s="408">
        <f>+'[3]chd3-SAOB'!H376</f>
        <v>0</v>
      </c>
      <c r="M429" s="403">
        <f t="shared" si="149"/>
        <v>60138114.039999999</v>
      </c>
      <c r="N429" s="403">
        <f t="shared" si="150"/>
        <v>0</v>
      </c>
      <c r="O429" s="403">
        <f t="shared" si="150"/>
        <v>2314073.9600000009</v>
      </c>
      <c r="P429" s="403">
        <f t="shared" si="150"/>
        <v>0</v>
      </c>
      <c r="Q429" s="403">
        <f t="shared" si="151"/>
        <v>2314073.9600000009</v>
      </c>
      <c r="S429" s="410">
        <f t="shared" si="152"/>
        <v>1</v>
      </c>
      <c r="T429" s="410">
        <f t="shared" si="152"/>
        <v>0.84627157642994744</v>
      </c>
      <c r="U429" s="410" t="str">
        <f t="shared" si="152"/>
        <v/>
      </c>
      <c r="V429" s="410">
        <f t="shared" si="152"/>
        <v>0.96294647098673303</v>
      </c>
      <c r="W429" s="413"/>
      <c r="Z429" s="411" t="s">
        <v>736</v>
      </c>
    </row>
    <row r="430" spans="1:26" ht="12.75" customHeight="1">
      <c r="A430" s="402" t="s">
        <v>365</v>
      </c>
      <c r="B430" s="405" t="s">
        <v>373</v>
      </c>
      <c r="C430" s="407"/>
      <c r="D430" s="407" t="s">
        <v>319</v>
      </c>
      <c r="E430" s="408" t="s">
        <v>204</v>
      </c>
      <c r="F430" s="408">
        <f>+'[3]chd3-SAOB'!B378</f>
        <v>725697</v>
      </c>
      <c r="G430" s="408">
        <f>+'[3]chd3-SAOB'!C378</f>
        <v>6863720</v>
      </c>
      <c r="H430" s="408">
        <f>+'[3]chd3-SAOB'!D378</f>
        <v>0</v>
      </c>
      <c r="I430" s="403">
        <f>SUM(F430:H430)</f>
        <v>7589417</v>
      </c>
      <c r="J430" s="408">
        <f>+'[3]chd3-SAOB'!F378</f>
        <v>725697</v>
      </c>
      <c r="K430" s="408">
        <f>+'[3]chd3-SAOB'!G378</f>
        <v>3763185.84</v>
      </c>
      <c r="L430" s="408">
        <f>+'[3]chd3-SAOB'!H378</f>
        <v>0</v>
      </c>
      <c r="M430" s="403">
        <f>SUM(J430:L430)</f>
        <v>4488882.84</v>
      </c>
      <c r="N430" s="403">
        <f>+F430-J430</f>
        <v>0</v>
      </c>
      <c r="O430" s="403">
        <f>+G430-K430</f>
        <v>3100534.16</v>
      </c>
      <c r="P430" s="403">
        <f>+H430-L430</f>
        <v>0</v>
      </c>
      <c r="Q430" s="403">
        <f>SUM(N430:P430)</f>
        <v>3100534.16</v>
      </c>
      <c r="S430" s="410">
        <f t="shared" si="152"/>
        <v>1</v>
      </c>
      <c r="T430" s="410">
        <f t="shared" si="152"/>
        <v>0.54827205072467988</v>
      </c>
      <c r="U430" s="410" t="str">
        <f t="shared" si="152"/>
        <v/>
      </c>
      <c r="V430" s="410">
        <f t="shared" si="152"/>
        <v>0.59146609548533169</v>
      </c>
      <c r="W430" s="413"/>
      <c r="Z430" s="411" t="s">
        <v>736</v>
      </c>
    </row>
    <row r="431" spans="1:26" s="404" customFormat="1" ht="12.75" customHeight="1">
      <c r="A431" s="405"/>
      <c r="B431" s="402" t="s">
        <v>373</v>
      </c>
      <c r="C431" s="414"/>
      <c r="D431" s="414" t="s">
        <v>319</v>
      </c>
      <c r="E431" s="415" t="s">
        <v>737</v>
      </c>
      <c r="F431" s="416">
        <f>+F429+F430</f>
        <v>48124885</v>
      </c>
      <c r="G431" s="416">
        <f t="shared" ref="G431:Q431" si="158">+G429+G430</f>
        <v>21916720</v>
      </c>
      <c r="H431" s="416">
        <f t="shared" si="158"/>
        <v>0</v>
      </c>
      <c r="I431" s="416">
        <f t="shared" si="158"/>
        <v>70041605</v>
      </c>
      <c r="J431" s="416">
        <f t="shared" si="158"/>
        <v>48124885</v>
      </c>
      <c r="K431" s="416">
        <f t="shared" si="158"/>
        <v>16502111.879999999</v>
      </c>
      <c r="L431" s="416">
        <f t="shared" si="158"/>
        <v>0</v>
      </c>
      <c r="M431" s="416">
        <f t="shared" si="158"/>
        <v>64626996.879999995</v>
      </c>
      <c r="N431" s="416">
        <f t="shared" si="158"/>
        <v>0</v>
      </c>
      <c r="O431" s="416">
        <f t="shared" si="158"/>
        <v>5414608.120000001</v>
      </c>
      <c r="P431" s="416">
        <f t="shared" si="158"/>
        <v>0</v>
      </c>
      <c r="Q431" s="416">
        <f t="shared" si="158"/>
        <v>5414608.120000001</v>
      </c>
      <c r="R431" s="417"/>
      <c r="S431" s="410">
        <f t="shared" si="152"/>
        <v>1</v>
      </c>
      <c r="T431" s="410">
        <f t="shared" si="152"/>
        <v>0.75294623830573182</v>
      </c>
      <c r="U431" s="410" t="str">
        <f t="shared" si="152"/>
        <v/>
      </c>
      <c r="V431" s="410">
        <f t="shared" si="152"/>
        <v>0.92269440256259116</v>
      </c>
      <c r="W431" s="413"/>
      <c r="Z431" s="404" t="s">
        <v>735</v>
      </c>
    </row>
    <row r="432" spans="1:26" ht="12.75" hidden="1" customHeight="1">
      <c r="A432" s="405"/>
      <c r="B432" s="406"/>
      <c r="C432" s="418"/>
      <c r="D432" s="418"/>
      <c r="E432" s="419"/>
      <c r="F432" s="420"/>
      <c r="G432" s="420"/>
      <c r="H432" s="420"/>
      <c r="I432" s="420"/>
      <c r="J432" s="420"/>
      <c r="K432" s="420"/>
      <c r="L432" s="420"/>
      <c r="M432" s="420"/>
      <c r="N432" s="420"/>
      <c r="O432" s="420"/>
      <c r="P432" s="420"/>
      <c r="Q432" s="420"/>
      <c r="R432" s="409"/>
      <c r="S432" s="410" t="str">
        <f t="shared" si="152"/>
        <v/>
      </c>
      <c r="T432" s="410" t="str">
        <f t="shared" si="152"/>
        <v/>
      </c>
      <c r="U432" s="410" t="str">
        <f t="shared" si="152"/>
        <v/>
      </c>
      <c r="V432" s="410"/>
      <c r="W432" s="413"/>
    </row>
    <row r="433" spans="1:26" s="404" customFormat="1" ht="12.75" customHeight="1">
      <c r="A433" s="402" t="s">
        <v>365</v>
      </c>
      <c r="B433" s="405" t="s">
        <v>373</v>
      </c>
      <c r="C433" s="414"/>
      <c r="D433" s="414" t="s">
        <v>319</v>
      </c>
      <c r="E433" s="415" t="s">
        <v>324</v>
      </c>
      <c r="F433" s="416">
        <f>+F434</f>
        <v>4951000</v>
      </c>
      <c r="G433" s="416">
        <f t="shared" ref="G433:Q433" si="159">+G434</f>
        <v>0</v>
      </c>
      <c r="H433" s="416">
        <f t="shared" si="159"/>
        <v>0</v>
      </c>
      <c r="I433" s="416">
        <f t="shared" si="159"/>
        <v>4951000</v>
      </c>
      <c r="J433" s="416">
        <f t="shared" si="159"/>
        <v>4521589.84</v>
      </c>
      <c r="K433" s="416">
        <f t="shared" si="159"/>
        <v>0</v>
      </c>
      <c r="L433" s="416">
        <f t="shared" si="159"/>
        <v>0</v>
      </c>
      <c r="M433" s="416">
        <f t="shared" si="159"/>
        <v>4521589.84</v>
      </c>
      <c r="N433" s="416">
        <f t="shared" si="159"/>
        <v>429410.16000000015</v>
      </c>
      <c r="O433" s="416">
        <f t="shared" si="159"/>
        <v>0</v>
      </c>
      <c r="P433" s="416">
        <f t="shared" si="159"/>
        <v>0</v>
      </c>
      <c r="Q433" s="416">
        <f t="shared" si="159"/>
        <v>429410.16000000015</v>
      </c>
      <c r="S433" s="410">
        <f t="shared" si="152"/>
        <v>0.91326799434457684</v>
      </c>
      <c r="T433" s="410" t="str">
        <f t="shared" si="152"/>
        <v/>
      </c>
      <c r="U433" s="410" t="str">
        <f t="shared" si="152"/>
        <v/>
      </c>
      <c r="V433" s="410">
        <f t="shared" si="152"/>
        <v>0.91326799434457684</v>
      </c>
      <c r="W433" s="413"/>
      <c r="Z433" s="404" t="s">
        <v>735</v>
      </c>
    </row>
    <row r="434" spans="1:26" ht="12.75" customHeight="1">
      <c r="A434" s="402" t="s">
        <v>365</v>
      </c>
      <c r="B434" s="405" t="s">
        <v>373</v>
      </c>
      <c r="C434" s="418"/>
      <c r="D434" s="418"/>
      <c r="E434" s="408" t="s">
        <v>528</v>
      </c>
      <c r="F434" s="403">
        <f>SUM('[3]chd3-SAOB'!Y13)</f>
        <v>4951000</v>
      </c>
      <c r="G434" s="403">
        <f>SUM('[3]chd3-SAOB'!Y49)</f>
        <v>0</v>
      </c>
      <c r="H434" s="403">
        <f>SUM('[3]chd3-SAOB'!Y141)</f>
        <v>0</v>
      </c>
      <c r="I434" s="403">
        <f t="shared" si="148"/>
        <v>4951000</v>
      </c>
      <c r="J434" s="403">
        <f>SUM('[3]chd3-SAOB'!Y14)</f>
        <v>4521589.84</v>
      </c>
      <c r="K434" s="403">
        <f>SUM('[3]chd3-SAOB'!Y50)</f>
        <v>0</v>
      </c>
      <c r="L434" s="403">
        <f>SUM('[3]chd3-SAOB'!Y142)</f>
        <v>0</v>
      </c>
      <c r="M434" s="403">
        <f t="shared" si="149"/>
        <v>4521589.84</v>
      </c>
      <c r="N434" s="403">
        <f t="shared" si="150"/>
        <v>429410.16000000015</v>
      </c>
      <c r="O434" s="403">
        <f t="shared" si="150"/>
        <v>0</v>
      </c>
      <c r="P434" s="403">
        <f t="shared" si="150"/>
        <v>0</v>
      </c>
      <c r="Q434" s="403">
        <f t="shared" si="151"/>
        <v>429410.16000000015</v>
      </c>
      <c r="S434" s="410">
        <f t="shared" si="152"/>
        <v>0.91326799434457684</v>
      </c>
      <c r="T434" s="410" t="str">
        <f t="shared" si="152"/>
        <v/>
      </c>
      <c r="U434" s="410" t="str">
        <f t="shared" si="152"/>
        <v/>
      </c>
      <c r="V434" s="410">
        <f t="shared" si="152"/>
        <v>0.91326799434457684</v>
      </c>
      <c r="W434" s="413"/>
      <c r="Z434" s="404" t="s">
        <v>735</v>
      </c>
    </row>
    <row r="435" spans="1:26" s="404" customFormat="1" ht="12.75" customHeight="1">
      <c r="A435" s="402" t="s">
        <v>365</v>
      </c>
      <c r="B435" s="405" t="s">
        <v>373</v>
      </c>
      <c r="C435" s="414"/>
      <c r="D435" s="414" t="s">
        <v>319</v>
      </c>
      <c r="E435" s="415" t="s">
        <v>325</v>
      </c>
      <c r="F435" s="416">
        <f>SUM(F436:F439)</f>
        <v>11285002</v>
      </c>
      <c r="G435" s="416">
        <f t="shared" ref="G435:Q435" si="160">SUM(G436:G439)</f>
        <v>4000000</v>
      </c>
      <c r="H435" s="416">
        <f t="shared" si="160"/>
        <v>0</v>
      </c>
      <c r="I435" s="416">
        <f t="shared" si="160"/>
        <v>15285002</v>
      </c>
      <c r="J435" s="416">
        <f t="shared" si="160"/>
        <v>11284998.58</v>
      </c>
      <c r="K435" s="416">
        <f t="shared" si="160"/>
        <v>2887564.62</v>
      </c>
      <c r="L435" s="416">
        <f t="shared" si="160"/>
        <v>0</v>
      </c>
      <c r="M435" s="416">
        <f t="shared" si="160"/>
        <v>14172563.199999999</v>
      </c>
      <c r="N435" s="416">
        <f t="shared" si="160"/>
        <v>3.4199999999254942</v>
      </c>
      <c r="O435" s="416">
        <f t="shared" si="160"/>
        <v>1112435.3799999999</v>
      </c>
      <c r="P435" s="416">
        <f t="shared" si="160"/>
        <v>0</v>
      </c>
      <c r="Q435" s="416">
        <f t="shared" si="160"/>
        <v>1112438.7999999998</v>
      </c>
      <c r="R435" s="417"/>
      <c r="S435" s="410">
        <f t="shared" si="152"/>
        <v>0.99999969694289825</v>
      </c>
      <c r="T435" s="410">
        <f t="shared" si="152"/>
        <v>0.72189115500000001</v>
      </c>
      <c r="U435" s="410" t="str">
        <f t="shared" si="152"/>
        <v/>
      </c>
      <c r="V435" s="410">
        <f t="shared" si="152"/>
        <v>0.92722023850569335</v>
      </c>
      <c r="W435" s="413"/>
      <c r="Z435" s="404" t="s">
        <v>735</v>
      </c>
    </row>
    <row r="436" spans="1:26" ht="12.75" customHeight="1">
      <c r="A436" s="402" t="s">
        <v>365</v>
      </c>
      <c r="B436" s="405" t="s">
        <v>373</v>
      </c>
      <c r="C436" s="418"/>
      <c r="D436" s="418"/>
      <c r="E436" s="421" t="s">
        <v>531</v>
      </c>
      <c r="F436" s="403">
        <f>SUM('[3]chd3-SAOB'!AF13)</f>
        <v>8413000</v>
      </c>
      <c r="G436" s="403">
        <f>SUM('[3]chd3-SAOB'!AF49)</f>
        <v>0</v>
      </c>
      <c r="H436" s="403">
        <f>SUM('[3]chd3-SAOB'!AF141)</f>
        <v>0</v>
      </c>
      <c r="I436" s="403">
        <f t="shared" si="148"/>
        <v>8413000</v>
      </c>
      <c r="J436" s="403">
        <f>SUM('[3]chd3-SAOB'!AF14)</f>
        <v>8413000</v>
      </c>
      <c r="K436" s="403">
        <f>SUM('[3]chd3-SAOB'!AF50)</f>
        <v>0</v>
      </c>
      <c r="L436" s="403">
        <f>SUM('[3]chd3-SAOB'!AF142)</f>
        <v>0</v>
      </c>
      <c r="M436" s="403">
        <f t="shared" si="149"/>
        <v>8413000</v>
      </c>
      <c r="N436" s="403">
        <f t="shared" si="150"/>
        <v>0</v>
      </c>
      <c r="O436" s="403">
        <f t="shared" si="150"/>
        <v>0</v>
      </c>
      <c r="P436" s="403">
        <f t="shared" si="150"/>
        <v>0</v>
      </c>
      <c r="Q436" s="403">
        <f t="shared" si="151"/>
        <v>0</v>
      </c>
      <c r="S436" s="410">
        <f t="shared" si="152"/>
        <v>1</v>
      </c>
      <c r="T436" s="410" t="str">
        <f t="shared" si="152"/>
        <v/>
      </c>
      <c r="U436" s="410" t="str">
        <f t="shared" si="152"/>
        <v/>
      </c>
      <c r="V436" s="410">
        <f t="shared" si="152"/>
        <v>1</v>
      </c>
      <c r="W436" s="413"/>
      <c r="Z436" s="404" t="s">
        <v>735</v>
      </c>
    </row>
    <row r="437" spans="1:26" ht="12.75" customHeight="1">
      <c r="A437" s="402" t="s">
        <v>365</v>
      </c>
      <c r="B437" s="405" t="s">
        <v>373</v>
      </c>
      <c r="C437" s="418"/>
      <c r="D437" s="418"/>
      <c r="E437" s="408" t="s">
        <v>532</v>
      </c>
      <c r="F437" s="403">
        <f>SUM('[3]chd3-SAOB'!AM13)</f>
        <v>2872002</v>
      </c>
      <c r="G437" s="403">
        <f>SUM('[3]chd3-SAOB'!AM49)</f>
        <v>0</v>
      </c>
      <c r="H437" s="403">
        <f>SUM('[3]chd3-SAOB'!AM141)</f>
        <v>0</v>
      </c>
      <c r="I437" s="403">
        <f t="shared" si="148"/>
        <v>2872002</v>
      </c>
      <c r="J437" s="403">
        <f>SUM('[3]chd3-SAOB'!AM14)</f>
        <v>2871998.58</v>
      </c>
      <c r="K437" s="403">
        <f>SUM('[3]chd3-SAOB'!AM50)</f>
        <v>0</v>
      </c>
      <c r="L437" s="403">
        <f>SUM('[3]chd3-SAOB'!AM142)</f>
        <v>0</v>
      </c>
      <c r="M437" s="403">
        <f t="shared" si="149"/>
        <v>2871998.58</v>
      </c>
      <c r="N437" s="403">
        <f t="shared" si="150"/>
        <v>3.4199999999254942</v>
      </c>
      <c r="O437" s="403">
        <f t="shared" si="150"/>
        <v>0</v>
      </c>
      <c r="P437" s="403">
        <f t="shared" si="150"/>
        <v>0</v>
      </c>
      <c r="Q437" s="403">
        <f t="shared" si="151"/>
        <v>3.4199999999254942</v>
      </c>
      <c r="S437" s="410">
        <f t="shared" si="152"/>
        <v>0.99999880919302986</v>
      </c>
      <c r="T437" s="410" t="str">
        <f t="shared" si="152"/>
        <v/>
      </c>
      <c r="U437" s="410" t="str">
        <f t="shared" si="152"/>
        <v/>
      </c>
      <c r="V437" s="410">
        <f t="shared" si="152"/>
        <v>0.99999880919302986</v>
      </c>
      <c r="W437" s="413"/>
      <c r="Z437" s="404" t="s">
        <v>735</v>
      </c>
    </row>
    <row r="438" spans="1:26" ht="12.75" customHeight="1">
      <c r="A438" s="402" t="s">
        <v>365</v>
      </c>
      <c r="B438" s="405" t="s">
        <v>373</v>
      </c>
      <c r="C438" s="418"/>
      <c r="D438" s="418"/>
      <c r="E438" s="421" t="s">
        <v>533</v>
      </c>
      <c r="F438" s="403">
        <f>SUM('[3]chd3-SAOB'!AT13)</f>
        <v>0</v>
      </c>
      <c r="G438" s="403">
        <f>SUM('[3]chd3-SAOB'!AT49)</f>
        <v>4000000</v>
      </c>
      <c r="H438" s="403">
        <f>SUM('[3]chd3-SAOB'!AT141)</f>
        <v>0</v>
      </c>
      <c r="I438" s="403">
        <f t="shared" si="148"/>
        <v>4000000</v>
      </c>
      <c r="J438" s="403">
        <f>SUM('[3]chd3-SAOB'!AT14)</f>
        <v>0</v>
      </c>
      <c r="K438" s="403">
        <f>SUM('[3]chd3-SAOB'!AT50)</f>
        <v>2887564.62</v>
      </c>
      <c r="L438" s="403">
        <f>SUM('[3]chd3-SAOB'!AT142)</f>
        <v>0</v>
      </c>
      <c r="M438" s="403">
        <f t="shared" si="149"/>
        <v>2887564.62</v>
      </c>
      <c r="N438" s="403">
        <f t="shared" si="150"/>
        <v>0</v>
      </c>
      <c r="O438" s="403">
        <f t="shared" si="150"/>
        <v>1112435.3799999999</v>
      </c>
      <c r="P438" s="403">
        <f t="shared" si="150"/>
        <v>0</v>
      </c>
      <c r="Q438" s="403">
        <f t="shared" si="151"/>
        <v>1112435.3799999999</v>
      </c>
      <c r="S438" s="410" t="str">
        <f t="shared" si="152"/>
        <v/>
      </c>
      <c r="T438" s="410">
        <f t="shared" si="152"/>
        <v>0.72189115500000001</v>
      </c>
      <c r="U438" s="410" t="str">
        <f t="shared" si="152"/>
        <v/>
      </c>
      <c r="V438" s="410">
        <f t="shared" si="152"/>
        <v>0.72189115500000001</v>
      </c>
      <c r="W438" s="413"/>
      <c r="Z438" s="404" t="s">
        <v>735</v>
      </c>
    </row>
    <row r="439" spans="1:26" ht="12.75" hidden="1" customHeight="1">
      <c r="A439" s="402" t="s">
        <v>365</v>
      </c>
      <c r="B439" s="405" t="s">
        <v>373</v>
      </c>
      <c r="C439" s="418"/>
      <c r="D439" s="418"/>
      <c r="E439" s="421" t="s">
        <v>738</v>
      </c>
      <c r="F439" s="403">
        <f>SUM('[3]chd3-SAOB'!BA13)</f>
        <v>0</v>
      </c>
      <c r="G439" s="403">
        <f>SUM('[3]chd3-SAOB'!BA49)</f>
        <v>0</v>
      </c>
      <c r="H439" s="403">
        <f>SUM('[3]chd3-SAOB'!BA141)</f>
        <v>0</v>
      </c>
      <c r="I439" s="403">
        <f t="shared" si="148"/>
        <v>0</v>
      </c>
      <c r="J439" s="403">
        <f>SUM('[3]chd3-SAOB'!BA14)</f>
        <v>0</v>
      </c>
      <c r="K439" s="403">
        <f>SUM('[3]chd3-SAOB'!BA50)</f>
        <v>0</v>
      </c>
      <c r="L439" s="403">
        <f>SUM('[3]chd3-SAOB'!BA142)</f>
        <v>0</v>
      </c>
      <c r="M439" s="403">
        <f t="shared" si="149"/>
        <v>0</v>
      </c>
      <c r="N439" s="403">
        <f t="shared" si="150"/>
        <v>0</v>
      </c>
      <c r="O439" s="403">
        <f t="shared" si="150"/>
        <v>0</v>
      </c>
      <c r="P439" s="403">
        <f t="shared" si="150"/>
        <v>0</v>
      </c>
      <c r="Q439" s="403">
        <f t="shared" si="151"/>
        <v>0</v>
      </c>
      <c r="S439" s="410" t="str">
        <f t="shared" si="152"/>
        <v/>
      </c>
      <c r="T439" s="410" t="str">
        <f t="shared" si="152"/>
        <v/>
      </c>
      <c r="U439" s="410" t="str">
        <f t="shared" si="152"/>
        <v/>
      </c>
      <c r="V439" s="422" t="str">
        <f t="shared" si="152"/>
        <v/>
      </c>
      <c r="W439" s="413"/>
    </row>
    <row r="440" spans="1:26" s="617" customFormat="1" ht="12.75" customHeight="1">
      <c r="A440" s="402" t="s">
        <v>365</v>
      </c>
      <c r="B440" s="402" t="s">
        <v>373</v>
      </c>
      <c r="C440" s="613"/>
      <c r="D440" s="613"/>
      <c r="E440" s="614" t="s">
        <v>5</v>
      </c>
      <c r="F440" s="615">
        <f>+F431+F433+F435</f>
        <v>64360887</v>
      </c>
      <c r="G440" s="615">
        <f t="shared" ref="G440:Q440" si="161">+G431+G433+G435</f>
        <v>25916720</v>
      </c>
      <c r="H440" s="615">
        <f t="shared" si="161"/>
        <v>0</v>
      </c>
      <c r="I440" s="615">
        <f t="shared" si="161"/>
        <v>90277607</v>
      </c>
      <c r="J440" s="615">
        <f t="shared" si="161"/>
        <v>63931473.420000002</v>
      </c>
      <c r="K440" s="615">
        <f t="shared" si="161"/>
        <v>19389676.5</v>
      </c>
      <c r="L440" s="615">
        <f t="shared" si="161"/>
        <v>0</v>
      </c>
      <c r="M440" s="615">
        <f t="shared" si="161"/>
        <v>83321149.920000002</v>
      </c>
      <c r="N440" s="615">
        <f t="shared" si="161"/>
        <v>429413.58000000007</v>
      </c>
      <c r="O440" s="615">
        <f t="shared" si="161"/>
        <v>6527043.5000000009</v>
      </c>
      <c r="P440" s="615">
        <f t="shared" si="161"/>
        <v>0</v>
      </c>
      <c r="Q440" s="615">
        <f t="shared" si="161"/>
        <v>6956457.080000001</v>
      </c>
      <c r="R440" s="616">
        <f>+Q440-'[3]chd3-SAOB'!BR178</f>
        <v>0</v>
      </c>
      <c r="S440" s="410">
        <f t="shared" si="152"/>
        <v>0.99332803508441392</v>
      </c>
      <c r="T440" s="410">
        <f t="shared" si="152"/>
        <v>0.74815318064940317</v>
      </c>
      <c r="U440" s="410" t="str">
        <f t="shared" si="152"/>
        <v/>
      </c>
      <c r="V440" s="410">
        <f t="shared" si="152"/>
        <v>0.9229437142701401</v>
      </c>
      <c r="W440" s="413"/>
      <c r="Z440" s="404" t="s">
        <v>735</v>
      </c>
    </row>
    <row r="441" spans="1:26" ht="12.75" customHeight="1">
      <c r="A441" s="402" t="s">
        <v>365</v>
      </c>
      <c r="B441" s="402" t="s">
        <v>373</v>
      </c>
      <c r="C441" s="418"/>
      <c r="D441" s="407"/>
      <c r="E441" s="412"/>
      <c r="F441" s="403"/>
      <c r="G441" s="403"/>
      <c r="H441" s="403"/>
      <c r="I441" s="403">
        <f t="shared" si="148"/>
        <v>0</v>
      </c>
      <c r="J441" s="403"/>
      <c r="K441" s="403"/>
      <c r="L441" s="403"/>
      <c r="M441" s="403">
        <f t="shared" si="149"/>
        <v>0</v>
      </c>
      <c r="N441" s="403">
        <f t="shared" si="150"/>
        <v>0</v>
      </c>
      <c r="O441" s="403">
        <f t="shared" si="150"/>
        <v>0</v>
      </c>
      <c r="P441" s="403">
        <f t="shared" si="150"/>
        <v>0</v>
      </c>
      <c r="Q441" s="403">
        <f t="shared" si="151"/>
        <v>0</v>
      </c>
      <c r="S441" s="410" t="str">
        <f t="shared" si="152"/>
        <v/>
      </c>
      <c r="T441" s="410" t="str">
        <f t="shared" si="152"/>
        <v/>
      </c>
      <c r="U441" s="410" t="str">
        <f t="shared" si="152"/>
        <v/>
      </c>
      <c r="V441" s="410" t="str">
        <f t="shared" si="152"/>
        <v/>
      </c>
      <c r="W441" s="413"/>
      <c r="Z441" s="404" t="s">
        <v>735</v>
      </c>
    </row>
    <row r="442" spans="1:26" s="429" customFormat="1" ht="12.75" customHeight="1">
      <c r="A442" s="402" t="s">
        <v>365</v>
      </c>
      <c r="B442" s="402" t="s">
        <v>759</v>
      </c>
      <c r="C442" s="718" t="s">
        <v>760</v>
      </c>
      <c r="D442" s="718"/>
      <c r="E442" s="718"/>
      <c r="F442" s="428">
        <f>+F383+F397+F412+F426+F440</f>
        <v>375871943</v>
      </c>
      <c r="G442" s="428">
        <f>+G383+G397+G412+G426+G440</f>
        <v>194515038</v>
      </c>
      <c r="H442" s="428">
        <f>+H383+H397+H412+H426+H440</f>
        <v>3850000</v>
      </c>
      <c r="I442" s="428">
        <f t="shared" si="148"/>
        <v>574236981</v>
      </c>
      <c r="J442" s="428">
        <f>+J383+J397+J412+J426+J440</f>
        <v>375331880.59000003</v>
      </c>
      <c r="K442" s="428">
        <f>+K383+K397+K412+K426+K440</f>
        <v>173864255.73000002</v>
      </c>
      <c r="L442" s="428">
        <f>+L383+L397+L412+L426+L440</f>
        <v>0</v>
      </c>
      <c r="M442" s="428">
        <f t="shared" si="149"/>
        <v>549196136.32000005</v>
      </c>
      <c r="N442" s="428">
        <f t="shared" si="150"/>
        <v>540062.40999996662</v>
      </c>
      <c r="O442" s="428">
        <f t="shared" si="150"/>
        <v>20650782.269999981</v>
      </c>
      <c r="P442" s="428">
        <f t="shared" si="150"/>
        <v>3850000</v>
      </c>
      <c r="Q442" s="428">
        <f t="shared" si="151"/>
        <v>25040844.679999948</v>
      </c>
      <c r="R442" s="434"/>
      <c r="S442" s="410">
        <f t="shared" si="152"/>
        <v>0.99856317445327392</v>
      </c>
      <c r="T442" s="410">
        <f t="shared" si="152"/>
        <v>0.89383452054745516</v>
      </c>
      <c r="U442" s="410">
        <f t="shared" si="152"/>
        <v>0</v>
      </c>
      <c r="V442" s="410">
        <f t="shared" si="152"/>
        <v>0.956392838656276</v>
      </c>
      <c r="W442" s="413"/>
      <c r="Z442" s="404" t="s">
        <v>735</v>
      </c>
    </row>
    <row r="443" spans="1:26" ht="12.75" customHeight="1">
      <c r="A443" s="402" t="s">
        <v>365</v>
      </c>
      <c r="B443" s="402" t="s">
        <v>759</v>
      </c>
      <c r="C443" s="430"/>
      <c r="D443" s="425"/>
      <c r="E443" s="412"/>
      <c r="F443" s="408"/>
      <c r="G443" s="408"/>
      <c r="H443" s="408"/>
      <c r="I443" s="403">
        <f t="shared" si="148"/>
        <v>0</v>
      </c>
      <c r="J443" s="408"/>
      <c r="K443" s="408"/>
      <c r="L443" s="408"/>
      <c r="M443" s="403">
        <f t="shared" si="149"/>
        <v>0</v>
      </c>
      <c r="N443" s="403">
        <f t="shared" si="150"/>
        <v>0</v>
      </c>
      <c r="O443" s="403">
        <f t="shared" si="150"/>
        <v>0</v>
      </c>
      <c r="P443" s="403">
        <f t="shared" si="150"/>
        <v>0</v>
      </c>
      <c r="Q443" s="403">
        <f t="shared" si="151"/>
        <v>0</v>
      </c>
      <c r="S443" s="410" t="str">
        <f t="shared" si="152"/>
        <v/>
      </c>
      <c r="T443" s="410" t="str">
        <f t="shared" si="152"/>
        <v/>
      </c>
      <c r="U443" s="410" t="str">
        <f t="shared" si="152"/>
        <v/>
      </c>
      <c r="V443" s="410" t="str">
        <f t="shared" si="152"/>
        <v/>
      </c>
      <c r="W443" s="413"/>
      <c r="Z443" s="404" t="s">
        <v>735</v>
      </c>
    </row>
    <row r="444" spans="1:26" s="429" customFormat="1" ht="12.75" hidden="1" customHeight="1">
      <c r="A444" s="402" t="s">
        <v>761</v>
      </c>
      <c r="B444" s="402" t="s">
        <v>759</v>
      </c>
      <c r="C444" s="426" t="s">
        <v>762</v>
      </c>
      <c r="D444" s="431"/>
      <c r="E444" s="432"/>
      <c r="F444" s="428"/>
      <c r="G444" s="428"/>
      <c r="H444" s="428"/>
      <c r="I444" s="428">
        <f t="shared" si="148"/>
        <v>0</v>
      </c>
      <c r="J444" s="428"/>
      <c r="K444" s="428"/>
      <c r="L444" s="428"/>
      <c r="M444" s="428">
        <f t="shared" si="149"/>
        <v>0</v>
      </c>
      <c r="N444" s="428">
        <f t="shared" si="150"/>
        <v>0</v>
      </c>
      <c r="O444" s="428">
        <f t="shared" si="150"/>
        <v>0</v>
      </c>
      <c r="P444" s="428">
        <f t="shared" si="150"/>
        <v>0</v>
      </c>
      <c r="Q444" s="428">
        <f t="shared" si="151"/>
        <v>0</v>
      </c>
      <c r="S444" s="410" t="str">
        <f t="shared" si="152"/>
        <v/>
      </c>
      <c r="T444" s="410" t="str">
        <f t="shared" si="152"/>
        <v/>
      </c>
      <c r="U444" s="410" t="str">
        <f t="shared" si="152"/>
        <v/>
      </c>
      <c r="V444" s="433" t="str">
        <f t="shared" si="152"/>
        <v/>
      </c>
      <c r="W444" s="413"/>
      <c r="Y444" s="429" t="s">
        <v>735</v>
      </c>
    </row>
    <row r="445" spans="1:26" ht="12.75" customHeight="1">
      <c r="A445" s="405" t="s">
        <v>761</v>
      </c>
      <c r="B445" s="402" t="s">
        <v>759</v>
      </c>
      <c r="C445" s="407"/>
      <c r="D445" s="407" t="s">
        <v>319</v>
      </c>
      <c r="E445" s="412" t="s">
        <v>320</v>
      </c>
      <c r="F445" s="403">
        <f>+F354+F372+F386+F400+F415+F429</f>
        <v>367339188</v>
      </c>
      <c r="G445" s="403">
        <f>+G354+G372+G386+G400+G415+G429</f>
        <v>210597000</v>
      </c>
      <c r="H445" s="403">
        <f>+H354+H372+H386+H400+H415+H429</f>
        <v>0</v>
      </c>
      <c r="I445" s="403">
        <f t="shared" si="148"/>
        <v>577936188</v>
      </c>
      <c r="J445" s="403">
        <f>+J354+J372+J386+J400+J415+J429</f>
        <v>367339188</v>
      </c>
      <c r="K445" s="403">
        <f>+K354+K372+K386+K400+K415+K429</f>
        <v>208114643.03999999</v>
      </c>
      <c r="L445" s="403">
        <f>+L354+L372+L386+L400+L415+L429</f>
        <v>0</v>
      </c>
      <c r="M445" s="403">
        <f t="shared" si="149"/>
        <v>575453831.03999996</v>
      </c>
      <c r="N445" s="403">
        <f t="shared" si="150"/>
        <v>0</v>
      </c>
      <c r="O445" s="403">
        <f t="shared" si="150"/>
        <v>2482356.9600000083</v>
      </c>
      <c r="P445" s="403">
        <f t="shared" si="150"/>
        <v>0</v>
      </c>
      <c r="Q445" s="403">
        <f t="shared" si="151"/>
        <v>2482356.9600000083</v>
      </c>
      <c r="S445" s="410">
        <f t="shared" si="152"/>
        <v>1</v>
      </c>
      <c r="T445" s="410">
        <f t="shared" si="152"/>
        <v>0.98821276200515673</v>
      </c>
      <c r="U445" s="410" t="str">
        <f t="shared" si="152"/>
        <v/>
      </c>
      <c r="V445" s="410">
        <f t="shared" si="152"/>
        <v>0.9957047905780213</v>
      </c>
      <c r="W445" s="413"/>
      <c r="Y445" s="411" t="s">
        <v>735</v>
      </c>
      <c r="Z445" s="411" t="s">
        <v>736</v>
      </c>
    </row>
    <row r="446" spans="1:26" ht="12.75" customHeight="1">
      <c r="A446" s="405" t="s">
        <v>761</v>
      </c>
      <c r="B446" s="402" t="s">
        <v>759</v>
      </c>
      <c r="C446" s="407"/>
      <c r="D446" s="407" t="s">
        <v>319</v>
      </c>
      <c r="E446" s="412" t="s">
        <v>204</v>
      </c>
      <c r="F446" s="403">
        <f>+F358+F373+F387+F401+F416+F430</f>
        <v>725697</v>
      </c>
      <c r="G446" s="403">
        <f>+G358+G373+G387+G401+G416+G430</f>
        <v>168931452</v>
      </c>
      <c r="H446" s="403">
        <f>+H358+H373+H387+H401+H416+H430</f>
        <v>293483900</v>
      </c>
      <c r="I446" s="403">
        <f>SUM(F446:H446)</f>
        <v>463141049</v>
      </c>
      <c r="J446" s="403">
        <f>+J358+J373+J387+J401+J416+J430</f>
        <v>725697</v>
      </c>
      <c r="K446" s="403">
        <f>+K358+K373+K387+K401+K416+K430</f>
        <v>116066458.77</v>
      </c>
      <c r="L446" s="403">
        <f>+L358+L373+L387+L401+L416+L430</f>
        <v>165432820.87</v>
      </c>
      <c r="M446" s="403">
        <f>SUM(J446:L446)</f>
        <v>282224976.63999999</v>
      </c>
      <c r="N446" s="403">
        <f>+F446-J446</f>
        <v>0</v>
      </c>
      <c r="O446" s="403">
        <f>+G446-K446</f>
        <v>52864993.230000004</v>
      </c>
      <c r="P446" s="403">
        <f>+H446-L446</f>
        <v>128051079.13</v>
      </c>
      <c r="Q446" s="403">
        <f>SUM(N446:P446)</f>
        <v>180916072.36000001</v>
      </c>
      <c r="S446" s="410">
        <f t="shared" si="152"/>
        <v>1</v>
      </c>
      <c r="T446" s="410">
        <f t="shared" si="152"/>
        <v>0.68706245874214111</v>
      </c>
      <c r="U446" s="410">
        <f t="shared" si="152"/>
        <v>0.56368618813502203</v>
      </c>
      <c r="V446" s="410">
        <f>IF(I446=0,"",M446/I446)</f>
        <v>0.60937154512512237</v>
      </c>
      <c r="W446" s="413"/>
      <c r="Y446" s="411" t="s">
        <v>735</v>
      </c>
      <c r="Z446" s="411" t="s">
        <v>736</v>
      </c>
    </row>
    <row r="447" spans="1:26" s="404" customFormat="1" ht="12.75" hidden="1" customHeight="1">
      <c r="A447" s="405"/>
      <c r="B447" s="406"/>
      <c r="C447" s="414"/>
      <c r="D447" s="414" t="s">
        <v>319</v>
      </c>
      <c r="E447" s="415" t="s">
        <v>737</v>
      </c>
      <c r="F447" s="416">
        <f>+F445+F446</f>
        <v>368064885</v>
      </c>
      <c r="G447" s="416">
        <f t="shared" ref="G447:Q447" si="162">+G445+G446</f>
        <v>379528452</v>
      </c>
      <c r="H447" s="416">
        <f t="shared" si="162"/>
        <v>293483900</v>
      </c>
      <c r="I447" s="416">
        <f t="shared" si="162"/>
        <v>1041077237</v>
      </c>
      <c r="J447" s="416">
        <f t="shared" si="162"/>
        <v>368064885</v>
      </c>
      <c r="K447" s="416">
        <f t="shared" si="162"/>
        <v>324181101.81</v>
      </c>
      <c r="L447" s="416">
        <f t="shared" si="162"/>
        <v>165432820.87</v>
      </c>
      <c r="M447" s="416">
        <f t="shared" si="162"/>
        <v>857678807.67999995</v>
      </c>
      <c r="N447" s="416">
        <f t="shared" si="162"/>
        <v>0</v>
      </c>
      <c r="O447" s="416">
        <f t="shared" si="162"/>
        <v>55347350.190000013</v>
      </c>
      <c r="P447" s="416">
        <f t="shared" si="162"/>
        <v>128051079.13</v>
      </c>
      <c r="Q447" s="416">
        <f t="shared" si="162"/>
        <v>183398429.32000002</v>
      </c>
      <c r="R447" s="417"/>
      <c r="S447" s="410">
        <f t="shared" si="152"/>
        <v>1</v>
      </c>
      <c r="T447" s="410">
        <f t="shared" si="152"/>
        <v>0.8541681133566239</v>
      </c>
      <c r="U447" s="410">
        <f t="shared" si="152"/>
        <v>0.56368618813502203</v>
      </c>
      <c r="V447" s="422"/>
      <c r="W447" s="413"/>
      <c r="Y447" s="404" t="s">
        <v>735</v>
      </c>
    </row>
    <row r="448" spans="1:26" ht="12.75" hidden="1" customHeight="1">
      <c r="A448" s="405"/>
      <c r="B448" s="406"/>
      <c r="C448" s="418"/>
      <c r="D448" s="418"/>
      <c r="E448" s="419"/>
      <c r="F448" s="420"/>
      <c r="G448" s="420"/>
      <c r="H448" s="420"/>
      <c r="I448" s="420"/>
      <c r="J448" s="420"/>
      <c r="K448" s="420"/>
      <c r="L448" s="420"/>
      <c r="M448" s="420"/>
      <c r="N448" s="420"/>
      <c r="O448" s="420"/>
      <c r="P448" s="420"/>
      <c r="Q448" s="420"/>
      <c r="R448" s="409"/>
      <c r="S448" s="410" t="str">
        <f t="shared" si="152"/>
        <v/>
      </c>
      <c r="T448" s="410" t="str">
        <f t="shared" si="152"/>
        <v/>
      </c>
      <c r="U448" s="410" t="str">
        <f t="shared" si="152"/>
        <v/>
      </c>
      <c r="V448" s="410"/>
      <c r="W448" s="413"/>
      <c r="Y448" s="411" t="s">
        <v>735</v>
      </c>
    </row>
    <row r="449" spans="1:26" s="404" customFormat="1" ht="12.75" hidden="1" customHeight="1">
      <c r="A449" s="405" t="s">
        <v>761</v>
      </c>
      <c r="B449" s="402" t="s">
        <v>759</v>
      </c>
      <c r="C449" s="414"/>
      <c r="D449" s="414" t="s">
        <v>319</v>
      </c>
      <c r="E449" s="415" t="s">
        <v>324</v>
      </c>
      <c r="F449" s="416">
        <f>SUM(F450:F451)</f>
        <v>38929000</v>
      </c>
      <c r="G449" s="416">
        <f t="shared" ref="G449:Q449" si="163">SUM(G450:G451)</f>
        <v>7666370</v>
      </c>
      <c r="H449" s="416">
        <f t="shared" si="163"/>
        <v>0</v>
      </c>
      <c r="I449" s="416">
        <f t="shared" si="163"/>
        <v>46595370</v>
      </c>
      <c r="J449" s="416">
        <f t="shared" si="163"/>
        <v>38388941.760000005</v>
      </c>
      <c r="K449" s="416">
        <f t="shared" si="163"/>
        <v>7666211.2699999996</v>
      </c>
      <c r="L449" s="416">
        <f t="shared" si="163"/>
        <v>0</v>
      </c>
      <c r="M449" s="416">
        <f t="shared" si="163"/>
        <v>46055153.030000001</v>
      </c>
      <c r="N449" s="416">
        <f t="shared" si="163"/>
        <v>540058.23999999464</v>
      </c>
      <c r="O449" s="416">
        <f t="shared" si="163"/>
        <v>158.73000000044703</v>
      </c>
      <c r="P449" s="416">
        <f t="shared" si="163"/>
        <v>0</v>
      </c>
      <c r="Q449" s="416">
        <f t="shared" si="163"/>
        <v>540216.96999999508</v>
      </c>
      <c r="S449" s="410">
        <f t="shared" si="152"/>
        <v>0.98612709702278523</v>
      </c>
      <c r="T449" s="410">
        <f t="shared" si="152"/>
        <v>0.99997929528577401</v>
      </c>
      <c r="U449" s="410" t="str">
        <f t="shared" si="152"/>
        <v/>
      </c>
      <c r="V449" s="422">
        <f t="shared" si="152"/>
        <v>0.9884062092435365</v>
      </c>
      <c r="W449" s="413"/>
      <c r="Y449" s="404" t="s">
        <v>735</v>
      </c>
    </row>
    <row r="450" spans="1:26" ht="12.75" hidden="1" customHeight="1">
      <c r="A450" s="405" t="s">
        <v>761</v>
      </c>
      <c r="B450" s="402" t="s">
        <v>759</v>
      </c>
      <c r="C450" s="418"/>
      <c r="D450" s="418"/>
      <c r="E450" s="408" t="s">
        <v>528</v>
      </c>
      <c r="F450" s="403">
        <f>+F362+F377+F391+F405+F420+F434</f>
        <v>38929000</v>
      </c>
      <c r="G450" s="403">
        <f>+G362+G377+G391+G405+G420+G434</f>
        <v>0</v>
      </c>
      <c r="H450" s="403">
        <f>+H362+H377+H391+H405+H420+H434</f>
        <v>0</v>
      </c>
      <c r="I450" s="403">
        <f t="shared" si="148"/>
        <v>38929000</v>
      </c>
      <c r="J450" s="403">
        <f>+J362+J377+J391+J405+J420+J434</f>
        <v>38388941.760000005</v>
      </c>
      <c r="K450" s="403">
        <f>+K362+K377+K391+K405+K420+K434</f>
        <v>0</v>
      </c>
      <c r="L450" s="403">
        <f>+L362+L377+L391+L405+L420+L434</f>
        <v>0</v>
      </c>
      <c r="M450" s="403">
        <f t="shared" si="149"/>
        <v>38388941.760000005</v>
      </c>
      <c r="N450" s="403">
        <f t="shared" si="150"/>
        <v>540058.23999999464</v>
      </c>
      <c r="O450" s="403">
        <f t="shared" si="150"/>
        <v>0</v>
      </c>
      <c r="P450" s="403">
        <f t="shared" si="150"/>
        <v>0</v>
      </c>
      <c r="Q450" s="403">
        <f t="shared" si="151"/>
        <v>540058.23999999464</v>
      </c>
      <c r="S450" s="410">
        <f t="shared" si="152"/>
        <v>0.98612709702278523</v>
      </c>
      <c r="T450" s="410" t="str">
        <f t="shared" si="152"/>
        <v/>
      </c>
      <c r="U450" s="410" t="str">
        <f t="shared" si="152"/>
        <v/>
      </c>
      <c r="V450" s="410">
        <f t="shared" si="152"/>
        <v>0.98612709702278523</v>
      </c>
      <c r="W450" s="413"/>
      <c r="Y450" s="411" t="s">
        <v>735</v>
      </c>
    </row>
    <row r="451" spans="1:26" ht="12.75" hidden="1" customHeight="1">
      <c r="A451" s="405" t="s">
        <v>761</v>
      </c>
      <c r="B451" s="402" t="s">
        <v>759</v>
      </c>
      <c r="C451" s="418"/>
      <c r="D451" s="418"/>
      <c r="E451" s="421" t="s">
        <v>371</v>
      </c>
      <c r="F451" s="403">
        <f>+F406</f>
        <v>0</v>
      </c>
      <c r="G451" s="403">
        <f t="shared" ref="G451:L451" si="164">+G406</f>
        <v>7666370</v>
      </c>
      <c r="H451" s="403">
        <f t="shared" si="164"/>
        <v>0</v>
      </c>
      <c r="I451" s="403">
        <f t="shared" si="148"/>
        <v>7666370</v>
      </c>
      <c r="J451" s="403">
        <f t="shared" si="164"/>
        <v>0</v>
      </c>
      <c r="K451" s="403">
        <f t="shared" si="164"/>
        <v>7666211.2699999996</v>
      </c>
      <c r="L451" s="403">
        <f t="shared" si="164"/>
        <v>0</v>
      </c>
      <c r="M451" s="403">
        <f t="shared" si="149"/>
        <v>7666211.2699999996</v>
      </c>
      <c r="N451" s="403">
        <f t="shared" si="150"/>
        <v>0</v>
      </c>
      <c r="O451" s="403">
        <f t="shared" si="150"/>
        <v>158.73000000044703</v>
      </c>
      <c r="P451" s="403">
        <f t="shared" si="150"/>
        <v>0</v>
      </c>
      <c r="Q451" s="403">
        <f t="shared" si="151"/>
        <v>158.73000000044703</v>
      </c>
      <c r="S451" s="410" t="str">
        <f t="shared" si="152"/>
        <v/>
      </c>
      <c r="T451" s="410">
        <f t="shared" si="152"/>
        <v>0.99997929528577401</v>
      </c>
      <c r="U451" s="410" t="str">
        <f t="shared" si="152"/>
        <v/>
      </c>
      <c r="V451" s="410">
        <f t="shared" si="152"/>
        <v>0.99997929528577401</v>
      </c>
      <c r="W451" s="413"/>
      <c r="Y451" s="411" t="s">
        <v>735</v>
      </c>
    </row>
    <row r="452" spans="1:26" s="404" customFormat="1" ht="12.75" hidden="1" customHeight="1">
      <c r="A452" s="405" t="s">
        <v>761</v>
      </c>
      <c r="B452" s="402" t="s">
        <v>759</v>
      </c>
      <c r="C452" s="414"/>
      <c r="D452" s="414" t="s">
        <v>319</v>
      </c>
      <c r="E452" s="415" t="s">
        <v>325</v>
      </c>
      <c r="F452" s="416">
        <f>SUM(F453:F456)</f>
        <v>86860618</v>
      </c>
      <c r="G452" s="416">
        <f t="shared" ref="G452:Q452" si="165">SUM(G453:G456)</f>
        <v>12250000</v>
      </c>
      <c r="H452" s="416">
        <f t="shared" si="165"/>
        <v>0</v>
      </c>
      <c r="I452" s="416">
        <f t="shared" si="165"/>
        <v>99110618</v>
      </c>
      <c r="J452" s="416">
        <f t="shared" si="165"/>
        <v>86860611.560000002</v>
      </c>
      <c r="K452" s="416">
        <f t="shared" si="165"/>
        <v>7163816.04</v>
      </c>
      <c r="L452" s="416">
        <f t="shared" si="165"/>
        <v>0</v>
      </c>
      <c r="M452" s="416">
        <f t="shared" si="165"/>
        <v>94024427.600000009</v>
      </c>
      <c r="N452" s="416">
        <f t="shared" si="165"/>
        <v>6.4399999976158142</v>
      </c>
      <c r="O452" s="416">
        <f t="shared" si="165"/>
        <v>5086183.96</v>
      </c>
      <c r="P452" s="416">
        <f t="shared" si="165"/>
        <v>0</v>
      </c>
      <c r="Q452" s="416">
        <f t="shared" si="165"/>
        <v>5086190.3999999976</v>
      </c>
      <c r="R452" s="417"/>
      <c r="S452" s="410">
        <f t="shared" si="152"/>
        <v>0.99999992585822961</v>
      </c>
      <c r="T452" s="410">
        <f t="shared" si="152"/>
        <v>0.5848013093877551</v>
      </c>
      <c r="U452" s="410" t="str">
        <f t="shared" si="152"/>
        <v/>
      </c>
      <c r="V452" s="422">
        <f t="shared" si="152"/>
        <v>0.948681680100108</v>
      </c>
      <c r="W452" s="413"/>
      <c r="Y452" s="404" t="s">
        <v>735</v>
      </c>
    </row>
    <row r="453" spans="1:26" ht="12.75" hidden="1" customHeight="1">
      <c r="A453" s="405" t="s">
        <v>761</v>
      </c>
      <c r="B453" s="402" t="s">
        <v>759</v>
      </c>
      <c r="C453" s="418"/>
      <c r="D453" s="418"/>
      <c r="E453" s="421" t="s">
        <v>531</v>
      </c>
      <c r="F453" s="403">
        <f t="shared" ref="F453:H456" si="166">+F364+F379+F393+F408+F422+F436</f>
        <v>66511000</v>
      </c>
      <c r="G453" s="403">
        <f t="shared" si="166"/>
        <v>0</v>
      </c>
      <c r="H453" s="403">
        <f t="shared" si="166"/>
        <v>0</v>
      </c>
      <c r="I453" s="403">
        <f t="shared" si="148"/>
        <v>66511000</v>
      </c>
      <c r="J453" s="403">
        <f t="shared" ref="J453:L456" si="167">+J364+J379+J393+J408+J422+J436</f>
        <v>66511000</v>
      </c>
      <c r="K453" s="403">
        <f t="shared" si="167"/>
        <v>0</v>
      </c>
      <c r="L453" s="403">
        <f t="shared" si="167"/>
        <v>0</v>
      </c>
      <c r="M453" s="403">
        <f t="shared" si="149"/>
        <v>66511000</v>
      </c>
      <c r="N453" s="403">
        <f t="shared" si="150"/>
        <v>0</v>
      </c>
      <c r="O453" s="403">
        <f t="shared" si="150"/>
        <v>0</v>
      </c>
      <c r="P453" s="403">
        <f t="shared" si="150"/>
        <v>0</v>
      </c>
      <c r="Q453" s="403">
        <f t="shared" si="151"/>
        <v>0</v>
      </c>
      <c r="S453" s="410">
        <f t="shared" si="152"/>
        <v>1</v>
      </c>
      <c r="T453" s="410" t="str">
        <f t="shared" si="152"/>
        <v/>
      </c>
      <c r="U453" s="410" t="str">
        <f t="shared" si="152"/>
        <v/>
      </c>
      <c r="V453" s="410">
        <f t="shared" si="152"/>
        <v>1</v>
      </c>
      <c r="W453" s="413"/>
      <c r="Y453" s="411" t="s">
        <v>735</v>
      </c>
    </row>
    <row r="454" spans="1:26" ht="12.75" hidden="1" customHeight="1">
      <c r="A454" s="405" t="s">
        <v>761</v>
      </c>
      <c r="B454" s="402" t="s">
        <v>759</v>
      </c>
      <c r="C454" s="418"/>
      <c r="D454" s="418"/>
      <c r="E454" s="408" t="s">
        <v>532</v>
      </c>
      <c r="F454" s="403">
        <f t="shared" si="166"/>
        <v>20349618</v>
      </c>
      <c r="G454" s="403">
        <f t="shared" si="166"/>
        <v>0</v>
      </c>
      <c r="H454" s="403">
        <f t="shared" si="166"/>
        <v>0</v>
      </c>
      <c r="I454" s="403">
        <f t="shared" si="148"/>
        <v>20349618</v>
      </c>
      <c r="J454" s="403">
        <f t="shared" si="167"/>
        <v>20349611.560000002</v>
      </c>
      <c r="K454" s="403">
        <f t="shared" si="167"/>
        <v>0</v>
      </c>
      <c r="L454" s="403">
        <f t="shared" si="167"/>
        <v>0</v>
      </c>
      <c r="M454" s="403">
        <f t="shared" si="149"/>
        <v>20349611.560000002</v>
      </c>
      <c r="N454" s="403">
        <f t="shared" si="150"/>
        <v>6.4399999976158142</v>
      </c>
      <c r="O454" s="403">
        <f t="shared" si="150"/>
        <v>0</v>
      </c>
      <c r="P454" s="403">
        <f t="shared" si="150"/>
        <v>0</v>
      </c>
      <c r="Q454" s="403">
        <f t="shared" si="151"/>
        <v>6.4399999976158142</v>
      </c>
      <c r="S454" s="410">
        <f t="shared" si="152"/>
        <v>0.99999968353214308</v>
      </c>
      <c r="T454" s="410" t="str">
        <f t="shared" si="152"/>
        <v/>
      </c>
      <c r="U454" s="410" t="str">
        <f t="shared" si="152"/>
        <v/>
      </c>
      <c r="V454" s="410">
        <f t="shared" si="152"/>
        <v>0.99999968353214308</v>
      </c>
      <c r="W454" s="413"/>
      <c r="Y454" s="411" t="s">
        <v>735</v>
      </c>
    </row>
    <row r="455" spans="1:26" ht="12.75" hidden="1" customHeight="1">
      <c r="A455" s="405" t="s">
        <v>761</v>
      </c>
      <c r="B455" s="402" t="s">
        <v>759</v>
      </c>
      <c r="C455" s="418"/>
      <c r="D455" s="418"/>
      <c r="E455" s="421" t="s">
        <v>533</v>
      </c>
      <c r="F455" s="403">
        <f t="shared" si="166"/>
        <v>0</v>
      </c>
      <c r="G455" s="403">
        <f t="shared" si="166"/>
        <v>12250000</v>
      </c>
      <c r="H455" s="403">
        <f t="shared" si="166"/>
        <v>0</v>
      </c>
      <c r="I455" s="403">
        <f t="shared" si="148"/>
        <v>12250000</v>
      </c>
      <c r="J455" s="403">
        <f t="shared" si="167"/>
        <v>0</v>
      </c>
      <c r="K455" s="403">
        <f t="shared" si="167"/>
        <v>7163816.04</v>
      </c>
      <c r="L455" s="403">
        <f t="shared" si="167"/>
        <v>0</v>
      </c>
      <c r="M455" s="403">
        <f t="shared" si="149"/>
        <v>7163816.04</v>
      </c>
      <c r="N455" s="403">
        <f t="shared" si="150"/>
        <v>0</v>
      </c>
      <c r="O455" s="403">
        <f t="shared" si="150"/>
        <v>5086183.96</v>
      </c>
      <c r="P455" s="403">
        <f t="shared" si="150"/>
        <v>0</v>
      </c>
      <c r="Q455" s="403">
        <f t="shared" si="151"/>
        <v>5086183.96</v>
      </c>
      <c r="S455" s="410" t="str">
        <f t="shared" si="152"/>
        <v/>
      </c>
      <c r="T455" s="410">
        <f t="shared" si="152"/>
        <v>0.5848013093877551</v>
      </c>
      <c r="U455" s="410" t="str">
        <f t="shared" si="152"/>
        <v/>
      </c>
      <c r="V455" s="410">
        <f t="shared" si="152"/>
        <v>0.5848013093877551</v>
      </c>
      <c r="W455" s="413"/>
      <c r="Y455" s="411" t="s">
        <v>735</v>
      </c>
    </row>
    <row r="456" spans="1:26" ht="12.75" hidden="1" customHeight="1">
      <c r="A456" s="405" t="s">
        <v>761</v>
      </c>
      <c r="B456" s="402" t="s">
        <v>759</v>
      </c>
      <c r="C456" s="418"/>
      <c r="D456" s="418"/>
      <c r="E456" s="421" t="s">
        <v>738</v>
      </c>
      <c r="F456" s="403">
        <f t="shared" si="166"/>
        <v>0</v>
      </c>
      <c r="G456" s="403">
        <f t="shared" si="166"/>
        <v>0</v>
      </c>
      <c r="H456" s="403">
        <f t="shared" si="166"/>
        <v>0</v>
      </c>
      <c r="I456" s="403">
        <f t="shared" si="148"/>
        <v>0</v>
      </c>
      <c r="J456" s="403">
        <f t="shared" si="167"/>
        <v>0</v>
      </c>
      <c r="K456" s="403">
        <f t="shared" si="167"/>
        <v>0</v>
      </c>
      <c r="L456" s="403">
        <f t="shared" si="167"/>
        <v>0</v>
      </c>
      <c r="M456" s="403">
        <f t="shared" si="149"/>
        <v>0</v>
      </c>
      <c r="N456" s="403">
        <f t="shared" si="150"/>
        <v>0</v>
      </c>
      <c r="O456" s="403">
        <f t="shared" si="150"/>
        <v>0</v>
      </c>
      <c r="P456" s="403">
        <f t="shared" si="150"/>
        <v>0</v>
      </c>
      <c r="Q456" s="403">
        <f t="shared" si="151"/>
        <v>0</v>
      </c>
      <c r="S456" s="410" t="str">
        <f t="shared" si="152"/>
        <v/>
      </c>
      <c r="T456" s="410" t="str">
        <f t="shared" si="152"/>
        <v/>
      </c>
      <c r="U456" s="410" t="str">
        <f t="shared" si="152"/>
        <v/>
      </c>
      <c r="V456" s="410" t="str">
        <f t="shared" si="152"/>
        <v/>
      </c>
      <c r="W456" s="413"/>
      <c r="Y456" s="411" t="s">
        <v>735</v>
      </c>
    </row>
    <row r="457" spans="1:26" s="526" customFormat="1" ht="12.75" customHeight="1">
      <c r="A457" s="402" t="s">
        <v>761</v>
      </c>
      <c r="B457" s="402" t="s">
        <v>759</v>
      </c>
      <c r="C457" s="717" t="s">
        <v>763</v>
      </c>
      <c r="D457" s="717"/>
      <c r="E457" s="717"/>
      <c r="F457" s="524">
        <f>+F452+F449+F447</f>
        <v>493854503</v>
      </c>
      <c r="G457" s="524">
        <f t="shared" ref="G457:Q457" si="168">+G452+G449+G447</f>
        <v>399444822</v>
      </c>
      <c r="H457" s="524">
        <f t="shared" si="168"/>
        <v>293483900</v>
      </c>
      <c r="I457" s="524">
        <f t="shared" si="168"/>
        <v>1186783225</v>
      </c>
      <c r="J457" s="524">
        <f t="shared" si="168"/>
        <v>493314438.31999999</v>
      </c>
      <c r="K457" s="524">
        <f t="shared" si="168"/>
        <v>339011129.12</v>
      </c>
      <c r="L457" s="524">
        <f t="shared" si="168"/>
        <v>165432820.87</v>
      </c>
      <c r="M457" s="524">
        <f t="shared" si="168"/>
        <v>997758388.30999994</v>
      </c>
      <c r="N457" s="524">
        <f t="shared" si="168"/>
        <v>540064.67999999225</v>
      </c>
      <c r="O457" s="524">
        <f t="shared" si="168"/>
        <v>60433692.88000001</v>
      </c>
      <c r="P457" s="524">
        <f t="shared" si="168"/>
        <v>128051079.13</v>
      </c>
      <c r="Q457" s="524">
        <f t="shared" si="168"/>
        <v>189024836.69000003</v>
      </c>
      <c r="R457" s="525">
        <f>+Q457-'[3]chd3-SAOB'!BS178</f>
        <v>0</v>
      </c>
      <c r="S457" s="410">
        <f t="shared" si="152"/>
        <v>0.99890642957243625</v>
      </c>
      <c r="T457" s="410">
        <f t="shared" si="152"/>
        <v>0.84870577974346606</v>
      </c>
      <c r="U457" s="410">
        <f t="shared" si="152"/>
        <v>0.56368618813502203</v>
      </c>
      <c r="V457" s="410">
        <f t="shared" si="152"/>
        <v>0.84072505179705415</v>
      </c>
      <c r="W457" s="413"/>
      <c r="Z457" s="404" t="s">
        <v>735</v>
      </c>
    </row>
    <row r="458" spans="1:26" ht="12.75" customHeight="1">
      <c r="A458" s="402" t="s">
        <v>761</v>
      </c>
      <c r="B458" s="402" t="s">
        <v>759</v>
      </c>
      <c r="C458" s="430"/>
      <c r="D458" s="407"/>
      <c r="E458" s="412"/>
      <c r="F458" s="408"/>
      <c r="G458" s="408"/>
      <c r="H458" s="408"/>
      <c r="I458" s="403">
        <f t="shared" si="148"/>
        <v>0</v>
      </c>
      <c r="J458" s="408"/>
      <c r="K458" s="408"/>
      <c r="L458" s="408"/>
      <c r="M458" s="403">
        <f t="shared" si="149"/>
        <v>0</v>
      </c>
      <c r="N458" s="403">
        <f t="shared" si="150"/>
        <v>0</v>
      </c>
      <c r="O458" s="403">
        <f t="shared" si="150"/>
        <v>0</v>
      </c>
      <c r="P458" s="403">
        <f t="shared" si="150"/>
        <v>0</v>
      </c>
      <c r="Q458" s="403">
        <f t="shared" si="151"/>
        <v>0</v>
      </c>
      <c r="S458" s="410" t="str">
        <f t="shared" si="152"/>
        <v/>
      </c>
      <c r="T458" s="410" t="str">
        <f t="shared" si="152"/>
        <v/>
      </c>
      <c r="U458" s="410" t="str">
        <f t="shared" si="152"/>
        <v/>
      </c>
      <c r="V458" s="410" t="str">
        <f t="shared" si="152"/>
        <v/>
      </c>
      <c r="W458" s="413"/>
      <c r="Z458" s="404" t="s">
        <v>735</v>
      </c>
    </row>
    <row r="459" spans="1:26" s="606" customFormat="1" ht="12.75" customHeight="1">
      <c r="A459" s="402" t="s">
        <v>375</v>
      </c>
      <c r="B459" s="402" t="s">
        <v>376</v>
      </c>
      <c r="C459" s="623" t="s">
        <v>376</v>
      </c>
      <c r="D459" s="624"/>
      <c r="E459" s="625"/>
      <c r="F459" s="619"/>
      <c r="G459" s="619"/>
      <c r="H459" s="619"/>
      <c r="I459" s="620">
        <f t="shared" si="148"/>
        <v>0</v>
      </c>
      <c r="J459" s="619"/>
      <c r="K459" s="619"/>
      <c r="L459" s="619"/>
      <c r="M459" s="620">
        <f t="shared" si="149"/>
        <v>0</v>
      </c>
      <c r="N459" s="620">
        <f t="shared" si="150"/>
        <v>0</v>
      </c>
      <c r="O459" s="620">
        <f t="shared" si="150"/>
        <v>0</v>
      </c>
      <c r="P459" s="620">
        <f t="shared" si="150"/>
        <v>0</v>
      </c>
      <c r="Q459" s="620">
        <f t="shared" si="151"/>
        <v>0</v>
      </c>
      <c r="S459" s="410" t="str">
        <f t="shared" si="152"/>
        <v/>
      </c>
      <c r="T459" s="410" t="str">
        <f t="shared" si="152"/>
        <v/>
      </c>
      <c r="U459" s="410" t="str">
        <f t="shared" si="152"/>
        <v/>
      </c>
      <c r="V459" s="410" t="str">
        <f t="shared" si="152"/>
        <v/>
      </c>
      <c r="W459" s="413"/>
      <c r="Z459" s="404" t="s">
        <v>735</v>
      </c>
    </row>
    <row r="460" spans="1:26" ht="12.75" customHeight="1">
      <c r="A460" s="402" t="s">
        <v>375</v>
      </c>
      <c r="B460" s="402" t="s">
        <v>376</v>
      </c>
      <c r="C460" s="407"/>
      <c r="D460" s="407" t="s">
        <v>319</v>
      </c>
      <c r="E460" s="408" t="s">
        <v>320</v>
      </c>
      <c r="F460" s="403">
        <f>SUM(F461:F463)</f>
        <v>86455000</v>
      </c>
      <c r="G460" s="403">
        <f t="shared" ref="G460:Q460" si="169">SUM(G461:G463)</f>
        <v>51377000</v>
      </c>
      <c r="H460" s="403">
        <f t="shared" si="169"/>
        <v>0</v>
      </c>
      <c r="I460" s="403">
        <f t="shared" si="169"/>
        <v>137832000</v>
      </c>
      <c r="J460" s="403">
        <f t="shared" si="169"/>
        <v>80905514.980000004</v>
      </c>
      <c r="K460" s="403">
        <f t="shared" si="169"/>
        <v>45073832.109999999</v>
      </c>
      <c r="L460" s="403">
        <f t="shared" si="169"/>
        <v>0</v>
      </c>
      <c r="M460" s="403">
        <f t="shared" si="169"/>
        <v>125979347.09</v>
      </c>
      <c r="N460" s="403">
        <f t="shared" si="169"/>
        <v>5549485.0199999996</v>
      </c>
      <c r="O460" s="403">
        <f t="shared" si="169"/>
        <v>6303167.8900000006</v>
      </c>
      <c r="P460" s="403">
        <f t="shared" si="169"/>
        <v>0</v>
      </c>
      <c r="Q460" s="403">
        <f t="shared" si="169"/>
        <v>11852652.91</v>
      </c>
      <c r="S460" s="410">
        <f t="shared" si="152"/>
        <v>0.93581071054305709</v>
      </c>
      <c r="T460" s="410">
        <f t="shared" si="152"/>
        <v>0.87731537672499371</v>
      </c>
      <c r="U460" s="410" t="str">
        <f t="shared" si="152"/>
        <v/>
      </c>
      <c r="V460" s="410">
        <f t="shared" si="152"/>
        <v>0.91400652308607588</v>
      </c>
      <c r="W460" s="413"/>
      <c r="Z460" s="411" t="s">
        <v>736</v>
      </c>
    </row>
    <row r="461" spans="1:26" ht="12.75" hidden="1" customHeight="1">
      <c r="A461" s="402" t="s">
        <v>375</v>
      </c>
      <c r="B461" s="402" t="s">
        <v>376</v>
      </c>
      <c r="C461" s="407"/>
      <c r="D461" s="407" t="s">
        <v>319</v>
      </c>
      <c r="E461" s="412" t="s">
        <v>321</v>
      </c>
      <c r="F461" s="403">
        <f>+'[3]chd4A-SAOB'!C14</f>
        <v>21201000</v>
      </c>
      <c r="G461" s="403">
        <f>+'[3]chd4A-SAOB'!C50</f>
        <v>11366000</v>
      </c>
      <c r="H461" s="403">
        <f>+'[3]chd4A-SAOB'!C142</f>
        <v>0</v>
      </c>
      <c r="I461" s="403">
        <f t="shared" si="148"/>
        <v>32567000</v>
      </c>
      <c r="J461" s="403">
        <f>+'[3]chd4A-SAOB'!C15</f>
        <v>19562158.489999998</v>
      </c>
      <c r="K461" s="403">
        <f>+'[3]chd4A-SAOB'!C51</f>
        <v>11090221.029999999</v>
      </c>
      <c r="L461" s="403">
        <f>+'[3]chd4A-SAOB'!C143</f>
        <v>0</v>
      </c>
      <c r="M461" s="403">
        <f t="shared" si="149"/>
        <v>30652379.519999996</v>
      </c>
      <c r="N461" s="403">
        <f t="shared" si="150"/>
        <v>1638841.5100000016</v>
      </c>
      <c r="O461" s="403">
        <f t="shared" si="150"/>
        <v>275778.97000000067</v>
      </c>
      <c r="P461" s="403">
        <f t="shared" si="150"/>
        <v>0</v>
      </c>
      <c r="Q461" s="403">
        <f t="shared" si="151"/>
        <v>1914620.4800000023</v>
      </c>
      <c r="S461" s="410">
        <f t="shared" si="152"/>
        <v>0.92269980142446106</v>
      </c>
      <c r="T461" s="410">
        <f t="shared" si="152"/>
        <v>0.97573649744853064</v>
      </c>
      <c r="U461" s="410" t="str">
        <f t="shared" si="152"/>
        <v/>
      </c>
      <c r="V461" s="410">
        <f t="shared" si="152"/>
        <v>0.94120979887616285</v>
      </c>
      <c r="W461" s="413"/>
    </row>
    <row r="462" spans="1:26" ht="12.75" hidden="1" customHeight="1">
      <c r="A462" s="402" t="s">
        <v>375</v>
      </c>
      <c r="B462" s="402" t="s">
        <v>376</v>
      </c>
      <c r="C462" s="407"/>
      <c r="D462" s="407" t="s">
        <v>319</v>
      </c>
      <c r="E462" s="412" t="s">
        <v>322</v>
      </c>
      <c r="F462" s="403">
        <f>+'[3]chd4A-SAOB'!D14</f>
        <v>1538000</v>
      </c>
      <c r="G462" s="403">
        <f>+'[3]chd4A-SAOB'!D50</f>
        <v>6053000</v>
      </c>
      <c r="H462" s="403">
        <f>+'[3]chd4A-SAOB'!D142</f>
        <v>0</v>
      </c>
      <c r="I462" s="403">
        <f t="shared" si="148"/>
        <v>7591000</v>
      </c>
      <c r="J462" s="403">
        <f>+'[3]chd4A-SAOB'!D15</f>
        <v>1538000</v>
      </c>
      <c r="K462" s="403">
        <f>+'[3]chd4A-SAOB'!D51</f>
        <v>4431665.83</v>
      </c>
      <c r="L462" s="403">
        <f>+'[3]chd4A-SAOB'!D143</f>
        <v>0</v>
      </c>
      <c r="M462" s="403">
        <f t="shared" si="149"/>
        <v>5969665.8300000001</v>
      </c>
      <c r="N462" s="403">
        <f t="shared" si="150"/>
        <v>0</v>
      </c>
      <c r="O462" s="403">
        <f t="shared" si="150"/>
        <v>1621334.17</v>
      </c>
      <c r="P462" s="403">
        <f t="shared" si="150"/>
        <v>0</v>
      </c>
      <c r="Q462" s="403">
        <f t="shared" si="151"/>
        <v>1621334.17</v>
      </c>
      <c r="S462" s="410">
        <f t="shared" si="152"/>
        <v>1</v>
      </c>
      <c r="T462" s="410">
        <f t="shared" si="152"/>
        <v>0.73214370229638193</v>
      </c>
      <c r="U462" s="410" t="str">
        <f t="shared" si="152"/>
        <v/>
      </c>
      <c r="V462" s="410">
        <f t="shared" si="152"/>
        <v>0.78641362534580428</v>
      </c>
      <c r="W462" s="413"/>
    </row>
    <row r="463" spans="1:26" ht="12.75" hidden="1" customHeight="1">
      <c r="A463" s="402" t="s">
        <v>375</v>
      </c>
      <c r="B463" s="402" t="s">
        <v>376</v>
      </c>
      <c r="C463" s="407"/>
      <c r="D463" s="407" t="s">
        <v>319</v>
      </c>
      <c r="E463" s="412" t="s">
        <v>323</v>
      </c>
      <c r="F463" s="403">
        <f>+'[3]chd4A-SAOB'!E14</f>
        <v>63716000</v>
      </c>
      <c r="G463" s="403">
        <f>+'[3]chd4A-SAOB'!E50</f>
        <v>33958000</v>
      </c>
      <c r="H463" s="403">
        <f>+'[3]chd4A-SAOB'!E142</f>
        <v>0</v>
      </c>
      <c r="I463" s="403">
        <f t="shared" si="148"/>
        <v>97674000</v>
      </c>
      <c r="J463" s="403">
        <f>+'[3]chd4A-SAOB'!E15</f>
        <v>59805356.490000002</v>
      </c>
      <c r="K463" s="403">
        <f>+'[3]chd4A-SAOB'!E51</f>
        <v>29551945.25</v>
      </c>
      <c r="L463" s="403">
        <f>+'[3]chd4A-SAOB'!E143</f>
        <v>0</v>
      </c>
      <c r="M463" s="403">
        <f t="shared" si="149"/>
        <v>89357301.74000001</v>
      </c>
      <c r="N463" s="403">
        <f t="shared" si="150"/>
        <v>3910643.5099999979</v>
      </c>
      <c r="O463" s="403">
        <f t="shared" si="150"/>
        <v>4406054.75</v>
      </c>
      <c r="P463" s="403">
        <f t="shared" si="150"/>
        <v>0</v>
      </c>
      <c r="Q463" s="403">
        <f t="shared" si="151"/>
        <v>8316698.2599999979</v>
      </c>
      <c r="S463" s="410">
        <f t="shared" si="152"/>
        <v>0.93862383843932451</v>
      </c>
      <c r="T463" s="410">
        <f t="shared" si="152"/>
        <v>0.87024987484539729</v>
      </c>
      <c r="U463" s="410" t="str">
        <f t="shared" si="152"/>
        <v/>
      </c>
      <c r="V463" s="410">
        <f t="shared" si="152"/>
        <v>0.91485248622970294</v>
      </c>
      <c r="W463" s="413"/>
    </row>
    <row r="464" spans="1:26" ht="12.75" customHeight="1">
      <c r="A464" s="405" t="s">
        <v>375</v>
      </c>
      <c r="B464" s="405" t="s">
        <v>376</v>
      </c>
      <c r="C464" s="407"/>
      <c r="D464" s="407" t="s">
        <v>319</v>
      </c>
      <c r="E464" s="408" t="s">
        <v>204</v>
      </c>
      <c r="F464" s="408">
        <f>+'[3]chd4A-SAOB'!C346</f>
        <v>0</v>
      </c>
      <c r="G464" s="408">
        <f>+'[3]chd4A-SAOB'!D346</f>
        <v>165045461</v>
      </c>
      <c r="H464" s="408">
        <f>+'[3]chd4A-SAOB'!E346</f>
        <v>172146697</v>
      </c>
      <c r="I464" s="403">
        <f>SUM(F464:H464)</f>
        <v>337192158</v>
      </c>
      <c r="J464" s="408">
        <f>+'[3]chd4A-SAOB'!G346</f>
        <v>0</v>
      </c>
      <c r="K464" s="408">
        <f>+'[3]chd4A-SAOB'!H346</f>
        <v>85505400.290000007</v>
      </c>
      <c r="L464" s="408">
        <f>+'[3]chd4A-SAOB'!I346</f>
        <v>85465795.680000007</v>
      </c>
      <c r="M464" s="403">
        <f>SUM(J464:L464)</f>
        <v>170971195.97000003</v>
      </c>
      <c r="N464" s="403">
        <f>+F464-J464</f>
        <v>0</v>
      </c>
      <c r="O464" s="403">
        <f>+G464-K464</f>
        <v>79540060.709999993</v>
      </c>
      <c r="P464" s="403">
        <f>+H464-L464</f>
        <v>86680901.319999993</v>
      </c>
      <c r="Q464" s="403">
        <f>SUM(N464:P464)</f>
        <v>166220962.02999997</v>
      </c>
      <c r="S464" s="410" t="str">
        <f t="shared" si="152"/>
        <v/>
      </c>
      <c r="T464" s="410">
        <f t="shared" si="152"/>
        <v>0.51807180743976966</v>
      </c>
      <c r="U464" s="410">
        <f t="shared" si="152"/>
        <v>0.49647072624344346</v>
      </c>
      <c r="V464" s="410">
        <f t="shared" si="152"/>
        <v>0.50704380844467922</v>
      </c>
      <c r="W464" s="413"/>
      <c r="Z464" s="411" t="s">
        <v>736</v>
      </c>
    </row>
    <row r="465" spans="1:26" s="404" customFormat="1" ht="12.75" customHeight="1">
      <c r="A465" s="405"/>
      <c r="B465" s="402" t="s">
        <v>376</v>
      </c>
      <c r="C465" s="414"/>
      <c r="D465" s="414" t="s">
        <v>319</v>
      </c>
      <c r="E465" s="415" t="s">
        <v>737</v>
      </c>
      <c r="F465" s="416">
        <f>+F464+F460</f>
        <v>86455000</v>
      </c>
      <c r="G465" s="416">
        <f t="shared" ref="G465:Q465" si="170">+G464+G460</f>
        <v>216422461</v>
      </c>
      <c r="H465" s="416">
        <f t="shared" si="170"/>
        <v>172146697</v>
      </c>
      <c r="I465" s="416">
        <f t="shared" si="170"/>
        <v>475024158</v>
      </c>
      <c r="J465" s="416">
        <f t="shared" si="170"/>
        <v>80905514.980000004</v>
      </c>
      <c r="K465" s="416">
        <f t="shared" si="170"/>
        <v>130579232.40000001</v>
      </c>
      <c r="L465" s="416">
        <f t="shared" si="170"/>
        <v>85465795.680000007</v>
      </c>
      <c r="M465" s="416">
        <f t="shared" si="170"/>
        <v>296950543.06000006</v>
      </c>
      <c r="N465" s="416">
        <f t="shared" si="170"/>
        <v>5549485.0199999996</v>
      </c>
      <c r="O465" s="416">
        <f t="shared" si="170"/>
        <v>85843228.599999994</v>
      </c>
      <c r="P465" s="416">
        <f t="shared" si="170"/>
        <v>86680901.319999993</v>
      </c>
      <c r="Q465" s="416">
        <f t="shared" si="170"/>
        <v>178073614.93999997</v>
      </c>
      <c r="R465" s="417"/>
      <c r="S465" s="410">
        <f t="shared" si="152"/>
        <v>0.93581071054305709</v>
      </c>
      <c r="T465" s="410">
        <f t="shared" si="152"/>
        <v>0.60335342180588181</v>
      </c>
      <c r="U465" s="410">
        <f t="shared" si="152"/>
        <v>0.49647072624344346</v>
      </c>
      <c r="V465" s="410">
        <f t="shared" si="152"/>
        <v>0.62512724470741565</v>
      </c>
      <c r="W465" s="413"/>
      <c r="Z465" s="404" t="s">
        <v>735</v>
      </c>
    </row>
    <row r="466" spans="1:26" ht="12.75" hidden="1" customHeight="1">
      <c r="A466" s="405"/>
      <c r="B466" s="406"/>
      <c r="C466" s="418"/>
      <c r="D466" s="418"/>
      <c r="E466" s="419"/>
      <c r="F466" s="420"/>
      <c r="G466" s="420"/>
      <c r="H466" s="420"/>
      <c r="I466" s="420"/>
      <c r="J466" s="420"/>
      <c r="K466" s="420"/>
      <c r="L466" s="420"/>
      <c r="M466" s="420"/>
      <c r="N466" s="420"/>
      <c r="O466" s="420"/>
      <c r="P466" s="420"/>
      <c r="Q466" s="420"/>
      <c r="R466" s="409"/>
      <c r="S466" s="410" t="str">
        <f t="shared" si="152"/>
        <v/>
      </c>
      <c r="T466" s="410" t="str">
        <f t="shared" si="152"/>
        <v/>
      </c>
      <c r="U466" s="410" t="str">
        <f t="shared" si="152"/>
        <v/>
      </c>
      <c r="V466" s="410"/>
      <c r="W466" s="413"/>
    </row>
    <row r="467" spans="1:26" s="404" customFormat="1" ht="12.75" customHeight="1">
      <c r="A467" s="405" t="s">
        <v>375</v>
      </c>
      <c r="B467" s="405" t="s">
        <v>376</v>
      </c>
      <c r="C467" s="414"/>
      <c r="D467" s="414" t="s">
        <v>319</v>
      </c>
      <c r="E467" s="415" t="s">
        <v>324</v>
      </c>
      <c r="F467" s="416">
        <f>+F468</f>
        <v>9054000</v>
      </c>
      <c r="G467" s="416">
        <f t="shared" ref="G467:Q467" si="171">+G468</f>
        <v>0</v>
      </c>
      <c r="H467" s="416">
        <f t="shared" si="171"/>
        <v>0</v>
      </c>
      <c r="I467" s="416">
        <f t="shared" si="171"/>
        <v>9054000</v>
      </c>
      <c r="J467" s="416">
        <f t="shared" si="171"/>
        <v>6294499.6799999997</v>
      </c>
      <c r="K467" s="416">
        <f t="shared" si="171"/>
        <v>0</v>
      </c>
      <c r="L467" s="416">
        <f t="shared" si="171"/>
        <v>0</v>
      </c>
      <c r="M467" s="416">
        <f t="shared" si="171"/>
        <v>6294499.6799999997</v>
      </c>
      <c r="N467" s="416">
        <f t="shared" si="171"/>
        <v>2759500.3200000003</v>
      </c>
      <c r="O467" s="416">
        <f t="shared" si="171"/>
        <v>0</v>
      </c>
      <c r="P467" s="416">
        <f t="shared" si="171"/>
        <v>0</v>
      </c>
      <c r="Q467" s="416">
        <f t="shared" si="171"/>
        <v>2759500.3200000003</v>
      </c>
      <c r="S467" s="410">
        <f t="shared" si="152"/>
        <v>0.69521754804506297</v>
      </c>
      <c r="T467" s="410" t="str">
        <f t="shared" si="152"/>
        <v/>
      </c>
      <c r="U467" s="410" t="str">
        <f t="shared" si="152"/>
        <v/>
      </c>
      <c r="V467" s="410">
        <f t="shared" si="152"/>
        <v>0.69521754804506297</v>
      </c>
      <c r="W467" s="413"/>
      <c r="Z467" s="404" t="s">
        <v>735</v>
      </c>
    </row>
    <row r="468" spans="1:26" ht="12.75" customHeight="1">
      <c r="A468" s="405" t="s">
        <v>375</v>
      </c>
      <c r="B468" s="405" t="s">
        <v>376</v>
      </c>
      <c r="C468" s="418"/>
      <c r="D468" s="418"/>
      <c r="E468" s="408" t="s">
        <v>528</v>
      </c>
      <c r="F468" s="403">
        <f>SUM('[3]chd4A-SAOB'!L14)</f>
        <v>9054000</v>
      </c>
      <c r="G468" s="403">
        <f>SUM('[3]chd4A-SAOB'!L50)</f>
        <v>0</v>
      </c>
      <c r="H468" s="403">
        <f>SUM('[3]chd4A-SAOB'!L142)</f>
        <v>0</v>
      </c>
      <c r="I468" s="403">
        <f t="shared" si="148"/>
        <v>9054000</v>
      </c>
      <c r="J468" s="403">
        <f>SUM('[3]chd4A-SAOB'!L15)</f>
        <v>6294499.6799999997</v>
      </c>
      <c r="K468" s="403">
        <f>SUM('[3]chd4A-SAOB'!L51)</f>
        <v>0</v>
      </c>
      <c r="L468" s="403">
        <f>SUM('[3]chd4A-SAOB'!L143)</f>
        <v>0</v>
      </c>
      <c r="M468" s="403">
        <f t="shared" si="149"/>
        <v>6294499.6799999997</v>
      </c>
      <c r="N468" s="403">
        <f t="shared" si="150"/>
        <v>2759500.3200000003</v>
      </c>
      <c r="O468" s="403">
        <f t="shared" si="150"/>
        <v>0</v>
      </c>
      <c r="P468" s="403">
        <f t="shared" si="150"/>
        <v>0</v>
      </c>
      <c r="Q468" s="403">
        <f t="shared" si="151"/>
        <v>2759500.3200000003</v>
      </c>
      <c r="S468" s="410">
        <f t="shared" si="152"/>
        <v>0.69521754804506297</v>
      </c>
      <c r="T468" s="410" t="str">
        <f t="shared" si="152"/>
        <v/>
      </c>
      <c r="U468" s="410" t="str">
        <f t="shared" si="152"/>
        <v/>
      </c>
      <c r="V468" s="410">
        <f t="shared" si="152"/>
        <v>0.69521754804506297</v>
      </c>
      <c r="W468" s="413"/>
      <c r="Z468" s="404" t="s">
        <v>735</v>
      </c>
    </row>
    <row r="469" spans="1:26" s="404" customFormat="1" ht="12.75" customHeight="1">
      <c r="A469" s="405" t="s">
        <v>375</v>
      </c>
      <c r="B469" s="405" t="s">
        <v>376</v>
      </c>
      <c r="C469" s="414"/>
      <c r="D469" s="414" t="s">
        <v>319</v>
      </c>
      <c r="E469" s="415" t="s">
        <v>325</v>
      </c>
      <c r="F469" s="416">
        <f>SUM(F470:F473)</f>
        <v>18754534</v>
      </c>
      <c r="G469" s="416">
        <f t="shared" ref="G469:Q469" si="172">SUM(G470:G473)</f>
        <v>0</v>
      </c>
      <c r="H469" s="416">
        <f t="shared" si="172"/>
        <v>0</v>
      </c>
      <c r="I469" s="416">
        <f t="shared" si="172"/>
        <v>18754534</v>
      </c>
      <c r="J469" s="416">
        <f t="shared" si="172"/>
        <v>9299071.370000001</v>
      </c>
      <c r="K469" s="416">
        <f t="shared" si="172"/>
        <v>0</v>
      </c>
      <c r="L469" s="416">
        <f t="shared" si="172"/>
        <v>0</v>
      </c>
      <c r="M469" s="416">
        <f t="shared" si="172"/>
        <v>9299071.370000001</v>
      </c>
      <c r="N469" s="416">
        <f t="shared" si="172"/>
        <v>9455462.6300000008</v>
      </c>
      <c r="O469" s="416">
        <f t="shared" si="172"/>
        <v>0</v>
      </c>
      <c r="P469" s="416">
        <f t="shared" si="172"/>
        <v>0</v>
      </c>
      <c r="Q469" s="416">
        <f t="shared" si="172"/>
        <v>9455462.6300000008</v>
      </c>
      <c r="R469" s="417"/>
      <c r="S469" s="410">
        <f t="shared" si="152"/>
        <v>0.49583057462264862</v>
      </c>
      <c r="T469" s="410" t="str">
        <f t="shared" si="152"/>
        <v/>
      </c>
      <c r="U469" s="410" t="str">
        <f t="shared" si="152"/>
        <v/>
      </c>
      <c r="V469" s="410">
        <f t="shared" si="152"/>
        <v>0.49583057462264862</v>
      </c>
      <c r="W469" s="413"/>
      <c r="Z469" s="404" t="s">
        <v>735</v>
      </c>
    </row>
    <row r="470" spans="1:26" ht="12.75" customHeight="1">
      <c r="A470" s="405" t="s">
        <v>375</v>
      </c>
      <c r="B470" s="405" t="s">
        <v>376</v>
      </c>
      <c r="C470" s="418"/>
      <c r="D470" s="418"/>
      <c r="E470" s="421" t="s">
        <v>531</v>
      </c>
      <c r="F470" s="403">
        <f>SUM('[3]chd4A-SAOB'!O14)</f>
        <v>15889000</v>
      </c>
      <c r="G470" s="403">
        <f>SUM('[3]chd4A-SAOB'!O50)</f>
        <v>0</v>
      </c>
      <c r="H470" s="403">
        <f>SUM('[3]chd4A-SAOB'!O142)</f>
        <v>0</v>
      </c>
      <c r="I470" s="403">
        <f t="shared" si="148"/>
        <v>15889000</v>
      </c>
      <c r="J470" s="403">
        <f>SUM('[3]chd4A-SAOB'!O15)</f>
        <v>6433538.3600000003</v>
      </c>
      <c r="K470" s="403">
        <f>SUM('[3]chd4A-SAOB'!O51)</f>
        <v>0</v>
      </c>
      <c r="L470" s="403">
        <f>SUM('[3]chd4A-SAOB'!O143)</f>
        <v>0</v>
      </c>
      <c r="M470" s="403">
        <f t="shared" si="149"/>
        <v>6433538.3600000003</v>
      </c>
      <c r="N470" s="403">
        <f t="shared" si="150"/>
        <v>9455461.6400000006</v>
      </c>
      <c r="O470" s="403">
        <f t="shared" si="150"/>
        <v>0</v>
      </c>
      <c r="P470" s="403">
        <f t="shared" si="150"/>
        <v>0</v>
      </c>
      <c r="Q470" s="403">
        <f t="shared" si="151"/>
        <v>9455461.6400000006</v>
      </c>
      <c r="S470" s="410">
        <f t="shared" si="152"/>
        <v>0.40490517716659324</v>
      </c>
      <c r="T470" s="410" t="str">
        <f t="shared" si="152"/>
        <v/>
      </c>
      <c r="U470" s="410" t="str">
        <f t="shared" si="152"/>
        <v/>
      </c>
      <c r="V470" s="410">
        <f t="shared" si="152"/>
        <v>0.40490517716659324</v>
      </c>
      <c r="W470" s="413"/>
      <c r="Z470" s="404" t="s">
        <v>735</v>
      </c>
    </row>
    <row r="471" spans="1:26" ht="12.75" customHeight="1">
      <c r="A471" s="405" t="s">
        <v>375</v>
      </c>
      <c r="B471" s="405" t="s">
        <v>376</v>
      </c>
      <c r="C471" s="418"/>
      <c r="D471" s="418"/>
      <c r="E471" s="408" t="s">
        <v>532</v>
      </c>
      <c r="F471" s="403">
        <f>SUM('[3]chd4A-SAOB'!R14)</f>
        <v>2865534</v>
      </c>
      <c r="G471" s="403">
        <f>SUM('[3]chd4A-SAOB'!R50)</f>
        <v>0</v>
      </c>
      <c r="H471" s="403">
        <f>SUM('[3]chd4A-SAOB'!R142)</f>
        <v>0</v>
      </c>
      <c r="I471" s="403">
        <f t="shared" si="148"/>
        <v>2865534</v>
      </c>
      <c r="J471" s="403">
        <f>SUM('[3]chd4A-SAOB'!R15)</f>
        <v>2865533.01</v>
      </c>
      <c r="K471" s="403">
        <f>SUM('[3]chd4A-SAOB'!R51)</f>
        <v>0</v>
      </c>
      <c r="L471" s="403">
        <f>SUM('[3]chd4A-SAOB'!R143)</f>
        <v>0</v>
      </c>
      <c r="M471" s="403">
        <f t="shared" si="149"/>
        <v>2865533.01</v>
      </c>
      <c r="N471" s="403">
        <f t="shared" si="150"/>
        <v>0.99000000022351742</v>
      </c>
      <c r="O471" s="403">
        <f t="shared" si="150"/>
        <v>0</v>
      </c>
      <c r="P471" s="403">
        <f t="shared" si="150"/>
        <v>0</v>
      </c>
      <c r="Q471" s="403">
        <f t="shared" si="151"/>
        <v>0.99000000022351742</v>
      </c>
      <c r="S471" s="410">
        <f t="shared" si="152"/>
        <v>0.99999965451465578</v>
      </c>
      <c r="T471" s="410" t="str">
        <f t="shared" si="152"/>
        <v/>
      </c>
      <c r="U471" s="410" t="str">
        <f t="shared" si="152"/>
        <v/>
      </c>
      <c r="V471" s="410">
        <f t="shared" si="152"/>
        <v>0.99999965451465578</v>
      </c>
      <c r="W471" s="413"/>
      <c r="Z471" s="404" t="s">
        <v>735</v>
      </c>
    </row>
    <row r="472" spans="1:26" ht="12.75" customHeight="1">
      <c r="A472" s="405" t="s">
        <v>375</v>
      </c>
      <c r="B472" s="405" t="s">
        <v>376</v>
      </c>
      <c r="C472" s="418"/>
      <c r="D472" s="418"/>
      <c r="E472" s="421" t="s">
        <v>533</v>
      </c>
      <c r="F472" s="403">
        <f>SUM('[3]chd4A-SAOB'!U14)</f>
        <v>0</v>
      </c>
      <c r="G472" s="403">
        <f>SUM('[3]chd4A-SAOB'!U50)</f>
        <v>0</v>
      </c>
      <c r="H472" s="403">
        <f>SUM('[3]chd4A-SAOB'!U142)</f>
        <v>0</v>
      </c>
      <c r="I472" s="403">
        <f t="shared" si="148"/>
        <v>0</v>
      </c>
      <c r="J472" s="403">
        <f>SUM('[3]chd4A-SAOB'!U15)</f>
        <v>0</v>
      </c>
      <c r="K472" s="403">
        <f>SUM('[3]chd4A-SAOB'!U51)</f>
        <v>0</v>
      </c>
      <c r="L472" s="403">
        <f>SUM('[3]chd4A-SAOB'!U143)</f>
        <v>0</v>
      </c>
      <c r="M472" s="403">
        <f t="shared" si="149"/>
        <v>0</v>
      </c>
      <c r="N472" s="403">
        <f t="shared" si="150"/>
        <v>0</v>
      </c>
      <c r="O472" s="403">
        <f t="shared" si="150"/>
        <v>0</v>
      </c>
      <c r="P472" s="403">
        <f t="shared" si="150"/>
        <v>0</v>
      </c>
      <c r="Q472" s="403">
        <f t="shared" si="151"/>
        <v>0</v>
      </c>
      <c r="S472" s="410" t="str">
        <f t="shared" ref="S472:V526" si="173">IF(F472=0,"",J472/F472)</f>
        <v/>
      </c>
      <c r="T472" s="410" t="str">
        <f t="shared" si="173"/>
        <v/>
      </c>
      <c r="U472" s="410" t="str">
        <f t="shared" si="173"/>
        <v/>
      </c>
      <c r="V472" s="410" t="str">
        <f t="shared" si="173"/>
        <v/>
      </c>
      <c r="W472" s="413"/>
      <c r="Z472" s="404" t="s">
        <v>735</v>
      </c>
    </row>
    <row r="473" spans="1:26" ht="12.75" hidden="1" customHeight="1">
      <c r="A473" s="405" t="s">
        <v>375</v>
      </c>
      <c r="B473" s="405" t="s">
        <v>376</v>
      </c>
      <c r="C473" s="418"/>
      <c r="D473" s="418"/>
      <c r="E473" s="421" t="s">
        <v>738</v>
      </c>
      <c r="F473" s="403">
        <f>SUM('[3]chd4A-SAOB'!X14)</f>
        <v>0</v>
      </c>
      <c r="G473" s="403">
        <f>SUM('[3]chd4A-SAOB'!X50)</f>
        <v>0</v>
      </c>
      <c r="H473" s="403">
        <f>SUM('[3]chd4A-SAOB'!X142)</f>
        <v>0</v>
      </c>
      <c r="I473" s="403">
        <f t="shared" si="148"/>
        <v>0</v>
      </c>
      <c r="J473" s="403">
        <f>SUM('[3]chd4A-SAOB'!X15)</f>
        <v>0</v>
      </c>
      <c r="K473" s="403">
        <f>SUM('[3]chd4A-SAOB'!X51)</f>
        <v>0</v>
      </c>
      <c r="L473" s="403">
        <f>SUM('[3]chd4A-SAOB'!X143)</f>
        <v>0</v>
      </c>
      <c r="M473" s="403">
        <f t="shared" si="149"/>
        <v>0</v>
      </c>
      <c r="N473" s="403">
        <f t="shared" si="150"/>
        <v>0</v>
      </c>
      <c r="O473" s="403">
        <f t="shared" si="150"/>
        <v>0</v>
      </c>
      <c r="P473" s="403">
        <f t="shared" si="150"/>
        <v>0</v>
      </c>
      <c r="Q473" s="403">
        <f t="shared" si="151"/>
        <v>0</v>
      </c>
      <c r="S473" s="410" t="str">
        <f t="shared" si="173"/>
        <v/>
      </c>
      <c r="T473" s="410" t="str">
        <f t="shared" si="173"/>
        <v/>
      </c>
      <c r="U473" s="410" t="str">
        <f t="shared" si="173"/>
        <v/>
      </c>
      <c r="V473" s="422" t="str">
        <f t="shared" si="173"/>
        <v/>
      </c>
      <c r="W473" s="413"/>
    </row>
    <row r="474" spans="1:26" s="429" customFormat="1" ht="12.75" customHeight="1">
      <c r="A474" s="405" t="s">
        <v>375</v>
      </c>
      <c r="B474" s="405" t="s">
        <v>376</v>
      </c>
      <c r="C474" s="719" t="s">
        <v>551</v>
      </c>
      <c r="D474" s="719"/>
      <c r="E474" s="719"/>
      <c r="F474" s="423">
        <f t="shared" ref="F474:Q474" si="174">+F465+F467+F469</f>
        <v>114263534</v>
      </c>
      <c r="G474" s="423">
        <f t="shared" si="174"/>
        <v>216422461</v>
      </c>
      <c r="H474" s="423">
        <f t="shared" si="174"/>
        <v>172146697</v>
      </c>
      <c r="I474" s="423">
        <f t="shared" si="174"/>
        <v>502832692</v>
      </c>
      <c r="J474" s="423">
        <f t="shared" si="174"/>
        <v>96499086.030000001</v>
      </c>
      <c r="K474" s="423">
        <f t="shared" si="174"/>
        <v>130579232.40000001</v>
      </c>
      <c r="L474" s="423">
        <f t="shared" si="174"/>
        <v>85465795.680000007</v>
      </c>
      <c r="M474" s="423">
        <f t="shared" si="174"/>
        <v>312544114.11000007</v>
      </c>
      <c r="N474" s="423">
        <f t="shared" si="174"/>
        <v>17764447.969999999</v>
      </c>
      <c r="O474" s="423">
        <f t="shared" si="174"/>
        <v>85843228.599999994</v>
      </c>
      <c r="P474" s="423">
        <f t="shared" si="174"/>
        <v>86680901.319999993</v>
      </c>
      <c r="Q474" s="423">
        <f t="shared" si="174"/>
        <v>190288577.88999996</v>
      </c>
      <c r="R474" s="434">
        <f>+Q474-'[3]chd4A-SAOB'!AG179</f>
        <v>0</v>
      </c>
      <c r="S474" s="410">
        <f t="shared" si="173"/>
        <v>0.84453090720964397</v>
      </c>
      <c r="T474" s="410">
        <f t="shared" si="173"/>
        <v>0.60335342180588181</v>
      </c>
      <c r="U474" s="410">
        <f t="shared" si="173"/>
        <v>0.49647072624344346</v>
      </c>
      <c r="V474" s="410">
        <f t="shared" si="173"/>
        <v>0.62156681353964172</v>
      </c>
      <c r="W474" s="413"/>
      <c r="Z474" s="404" t="s">
        <v>735</v>
      </c>
    </row>
    <row r="475" spans="1:26" ht="12.75" customHeight="1">
      <c r="A475" s="402" t="s">
        <v>326</v>
      </c>
      <c r="B475" s="405" t="s">
        <v>376</v>
      </c>
      <c r="C475" s="418"/>
      <c r="D475" s="407"/>
      <c r="E475" s="412"/>
      <c r="F475" s="403"/>
      <c r="G475" s="403"/>
      <c r="H475" s="403"/>
      <c r="I475" s="403">
        <f t="shared" si="148"/>
        <v>0</v>
      </c>
      <c r="J475" s="403"/>
      <c r="K475" s="403"/>
      <c r="L475" s="403"/>
      <c r="M475" s="403">
        <f t="shared" si="149"/>
        <v>0</v>
      </c>
      <c r="N475" s="403">
        <f t="shared" si="150"/>
        <v>0</v>
      </c>
      <c r="O475" s="403">
        <f t="shared" si="150"/>
        <v>0</v>
      </c>
      <c r="P475" s="403">
        <f t="shared" si="150"/>
        <v>0</v>
      </c>
      <c r="Q475" s="403">
        <f t="shared" si="151"/>
        <v>0</v>
      </c>
      <c r="S475" s="410" t="str">
        <f t="shared" si="173"/>
        <v/>
      </c>
      <c r="T475" s="410" t="str">
        <f t="shared" si="173"/>
        <v/>
      </c>
      <c r="U475" s="410" t="str">
        <f t="shared" si="173"/>
        <v/>
      </c>
      <c r="V475" s="410" t="str">
        <f t="shared" si="173"/>
        <v/>
      </c>
      <c r="W475" s="413"/>
      <c r="Z475" s="404" t="s">
        <v>735</v>
      </c>
    </row>
    <row r="476" spans="1:26" ht="12.75" customHeight="1">
      <c r="A476" s="402" t="s">
        <v>377</v>
      </c>
      <c r="B476" s="402" t="s">
        <v>378</v>
      </c>
      <c r="C476" s="608" t="s">
        <v>379</v>
      </c>
      <c r="D476" s="407"/>
      <c r="E476" s="412"/>
      <c r="F476" s="408"/>
      <c r="G476" s="408"/>
      <c r="H476" s="408"/>
      <c r="I476" s="403">
        <f t="shared" si="148"/>
        <v>0</v>
      </c>
      <c r="J476" s="408"/>
      <c r="K476" s="408"/>
      <c r="L476" s="408"/>
      <c r="M476" s="403">
        <f t="shared" si="149"/>
        <v>0</v>
      </c>
      <c r="N476" s="403">
        <f t="shared" si="150"/>
        <v>0</v>
      </c>
      <c r="O476" s="403">
        <f t="shared" si="150"/>
        <v>0</v>
      </c>
      <c r="P476" s="403">
        <f t="shared" si="150"/>
        <v>0</v>
      </c>
      <c r="Q476" s="403">
        <f t="shared" si="151"/>
        <v>0</v>
      </c>
      <c r="S476" s="410" t="str">
        <f t="shared" si="173"/>
        <v/>
      </c>
      <c r="T476" s="410" t="str">
        <f t="shared" si="173"/>
        <v/>
      </c>
      <c r="U476" s="410" t="str">
        <f t="shared" si="173"/>
        <v/>
      </c>
      <c r="V476" s="410" t="str">
        <f t="shared" si="173"/>
        <v/>
      </c>
      <c r="W476" s="413"/>
      <c r="Z476" s="404" t="s">
        <v>735</v>
      </c>
    </row>
    <row r="477" spans="1:26" s="612" customFormat="1" ht="12.75" customHeight="1">
      <c r="A477" s="402" t="s">
        <v>377</v>
      </c>
      <c r="B477" s="402" t="s">
        <v>380</v>
      </c>
      <c r="C477" s="426" t="s">
        <v>319</v>
      </c>
      <c r="D477" s="609" t="s">
        <v>330</v>
      </c>
      <c r="E477" s="610" t="s">
        <v>380</v>
      </c>
      <c r="F477" s="621"/>
      <c r="G477" s="621"/>
      <c r="H477" s="621"/>
      <c r="I477" s="611">
        <f t="shared" si="148"/>
        <v>0</v>
      </c>
      <c r="J477" s="621"/>
      <c r="K477" s="621"/>
      <c r="L477" s="621"/>
      <c r="M477" s="611">
        <f t="shared" si="149"/>
        <v>0</v>
      </c>
      <c r="N477" s="611">
        <f t="shared" si="150"/>
        <v>0</v>
      </c>
      <c r="O477" s="611">
        <f t="shared" si="150"/>
        <v>0</v>
      </c>
      <c r="P477" s="611">
        <f t="shared" si="150"/>
        <v>0</v>
      </c>
      <c r="Q477" s="611">
        <f t="shared" si="151"/>
        <v>0</v>
      </c>
      <c r="S477" s="410" t="str">
        <f t="shared" si="173"/>
        <v/>
      </c>
      <c r="T477" s="410" t="str">
        <f t="shared" si="173"/>
        <v/>
      </c>
      <c r="U477" s="410" t="str">
        <f t="shared" si="173"/>
        <v/>
      </c>
      <c r="V477" s="410" t="str">
        <f t="shared" si="173"/>
        <v/>
      </c>
      <c r="W477" s="413"/>
      <c r="Z477" s="404" t="s">
        <v>735</v>
      </c>
    </row>
    <row r="478" spans="1:26" ht="12.75" customHeight="1">
      <c r="A478" s="402" t="s">
        <v>377</v>
      </c>
      <c r="B478" s="402" t="s">
        <v>380</v>
      </c>
      <c r="C478" s="407"/>
      <c r="D478" s="407" t="s">
        <v>319</v>
      </c>
      <c r="E478" s="408" t="s">
        <v>320</v>
      </c>
      <c r="F478" s="408">
        <f>+'[3]chd4A-SAOB'!C351</f>
        <v>96437000</v>
      </c>
      <c r="G478" s="408">
        <f>+'[3]chd4A-SAOB'!D351</f>
        <v>45157000</v>
      </c>
      <c r="H478" s="408">
        <f>+'[3]chd4A-SAOB'!E351</f>
        <v>0</v>
      </c>
      <c r="I478" s="403">
        <f t="shared" si="148"/>
        <v>141594000</v>
      </c>
      <c r="J478" s="408">
        <f>+'[3]chd4A-SAOB'!G351</f>
        <v>96437000</v>
      </c>
      <c r="K478" s="408">
        <f>+'[3]chd4A-SAOB'!H351</f>
        <v>42587000</v>
      </c>
      <c r="L478" s="408">
        <f>+'[3]chd4A-SAOB'!I351</f>
        <v>0</v>
      </c>
      <c r="M478" s="403">
        <f t="shared" si="149"/>
        <v>139024000</v>
      </c>
      <c r="N478" s="403">
        <f t="shared" si="150"/>
        <v>0</v>
      </c>
      <c r="O478" s="403">
        <f t="shared" si="150"/>
        <v>2570000</v>
      </c>
      <c r="P478" s="403">
        <f t="shared" si="150"/>
        <v>0</v>
      </c>
      <c r="Q478" s="403">
        <f t="shared" si="151"/>
        <v>2570000</v>
      </c>
      <c r="S478" s="410">
        <f t="shared" si="173"/>
        <v>1</v>
      </c>
      <c r="T478" s="410">
        <f t="shared" si="173"/>
        <v>0.9430874504506499</v>
      </c>
      <c r="U478" s="410" t="str">
        <f t="shared" si="173"/>
        <v/>
      </c>
      <c r="V478" s="410">
        <f t="shared" si="173"/>
        <v>0.98184951339746029</v>
      </c>
      <c r="W478" s="413"/>
      <c r="Z478" s="411" t="s">
        <v>736</v>
      </c>
    </row>
    <row r="479" spans="1:26" ht="12.75" customHeight="1">
      <c r="A479" s="405" t="s">
        <v>377</v>
      </c>
      <c r="B479" s="402" t="s">
        <v>380</v>
      </c>
      <c r="C479" s="407"/>
      <c r="D479" s="407" t="s">
        <v>319</v>
      </c>
      <c r="E479" s="408" t="s">
        <v>204</v>
      </c>
      <c r="F479" s="408">
        <f>+'[3]chd4A-SAOB'!C353</f>
        <v>0</v>
      </c>
      <c r="G479" s="408">
        <f>+'[3]chd4A-SAOB'!D353</f>
        <v>5558000</v>
      </c>
      <c r="H479" s="408">
        <f>+'[3]chd4A-SAOB'!E353</f>
        <v>0</v>
      </c>
      <c r="I479" s="403">
        <f>SUM(F479:H479)</f>
        <v>5558000</v>
      </c>
      <c r="J479" s="408">
        <f>+'[3]chd4A-SAOB'!G353</f>
        <v>0</v>
      </c>
      <c r="K479" s="408">
        <f>+'[3]chd4A-SAOB'!H353</f>
        <v>3324653.69</v>
      </c>
      <c r="L479" s="408">
        <f>+'[3]chd4A-SAOB'!I353</f>
        <v>0</v>
      </c>
      <c r="M479" s="403">
        <f>SUM(J479:L479)</f>
        <v>3324653.69</v>
      </c>
      <c r="N479" s="403">
        <f>+F479-J479</f>
        <v>0</v>
      </c>
      <c r="O479" s="403">
        <f>+G479-K479</f>
        <v>2233346.31</v>
      </c>
      <c r="P479" s="403">
        <f>+H479-L479</f>
        <v>0</v>
      </c>
      <c r="Q479" s="403">
        <f>SUM(N479:P479)</f>
        <v>2233346.31</v>
      </c>
      <c r="S479" s="410" t="str">
        <f t="shared" si="173"/>
        <v/>
      </c>
      <c r="T479" s="410">
        <f t="shared" si="173"/>
        <v>0.59817446743432889</v>
      </c>
      <c r="U479" s="410" t="str">
        <f t="shared" si="173"/>
        <v/>
      </c>
      <c r="V479" s="410">
        <f t="shared" si="173"/>
        <v>0.59817446743432889</v>
      </c>
      <c r="W479" s="413"/>
      <c r="Z479" s="411" t="s">
        <v>736</v>
      </c>
    </row>
    <row r="480" spans="1:26" s="404" customFormat="1" ht="12.75" customHeight="1">
      <c r="A480" s="405"/>
      <c r="B480" s="402" t="s">
        <v>380</v>
      </c>
      <c r="C480" s="414"/>
      <c r="D480" s="414" t="s">
        <v>319</v>
      </c>
      <c r="E480" s="415" t="s">
        <v>737</v>
      </c>
      <c r="F480" s="416">
        <f>+F478+F479</f>
        <v>96437000</v>
      </c>
      <c r="G480" s="416">
        <f t="shared" ref="G480:Q480" si="175">+G478+G479</f>
        <v>50715000</v>
      </c>
      <c r="H480" s="416">
        <f t="shared" si="175"/>
        <v>0</v>
      </c>
      <c r="I480" s="416">
        <f t="shared" si="175"/>
        <v>147152000</v>
      </c>
      <c r="J480" s="416">
        <f t="shared" si="175"/>
        <v>96437000</v>
      </c>
      <c r="K480" s="416">
        <f t="shared" si="175"/>
        <v>45911653.689999998</v>
      </c>
      <c r="L480" s="416">
        <f t="shared" si="175"/>
        <v>0</v>
      </c>
      <c r="M480" s="416">
        <f t="shared" si="175"/>
        <v>142348653.69</v>
      </c>
      <c r="N480" s="416">
        <f t="shared" si="175"/>
        <v>0</v>
      </c>
      <c r="O480" s="416">
        <f t="shared" si="175"/>
        <v>4803346.3100000005</v>
      </c>
      <c r="P480" s="416">
        <f t="shared" si="175"/>
        <v>0</v>
      </c>
      <c r="Q480" s="416">
        <f t="shared" si="175"/>
        <v>4803346.3100000005</v>
      </c>
      <c r="R480" s="417"/>
      <c r="S480" s="410">
        <f t="shared" si="173"/>
        <v>1</v>
      </c>
      <c r="T480" s="410">
        <f t="shared" si="173"/>
        <v>0.9052874630779848</v>
      </c>
      <c r="U480" s="410" t="str">
        <f t="shared" si="173"/>
        <v/>
      </c>
      <c r="V480" s="410">
        <f t="shared" si="173"/>
        <v>0.96735792710938351</v>
      </c>
      <c r="W480" s="413"/>
      <c r="Z480" s="404" t="s">
        <v>735</v>
      </c>
    </row>
    <row r="481" spans="1:26" ht="12.75" hidden="1" customHeight="1">
      <c r="A481" s="405"/>
      <c r="B481" s="406"/>
      <c r="C481" s="418"/>
      <c r="D481" s="418"/>
      <c r="E481" s="419"/>
      <c r="F481" s="420"/>
      <c r="G481" s="420"/>
      <c r="H481" s="420"/>
      <c r="I481" s="420"/>
      <c r="J481" s="420"/>
      <c r="K481" s="420"/>
      <c r="L481" s="420"/>
      <c r="M481" s="420"/>
      <c r="N481" s="420"/>
      <c r="O481" s="420"/>
      <c r="P481" s="420"/>
      <c r="Q481" s="420"/>
      <c r="R481" s="409"/>
      <c r="S481" s="410" t="str">
        <f t="shared" si="173"/>
        <v/>
      </c>
      <c r="T481" s="410" t="str">
        <f t="shared" si="173"/>
        <v/>
      </c>
      <c r="U481" s="410" t="str">
        <f t="shared" si="173"/>
        <v/>
      </c>
      <c r="V481" s="410"/>
      <c r="W481" s="413"/>
    </row>
    <row r="482" spans="1:26" s="404" customFormat="1" ht="12.75" customHeight="1">
      <c r="A482" s="405" t="s">
        <v>377</v>
      </c>
      <c r="B482" s="402" t="s">
        <v>380</v>
      </c>
      <c r="C482" s="414"/>
      <c r="D482" s="414" t="s">
        <v>319</v>
      </c>
      <c r="E482" s="415" t="s">
        <v>324</v>
      </c>
      <c r="F482" s="416">
        <f>+F483</f>
        <v>10291000</v>
      </c>
      <c r="G482" s="416">
        <f t="shared" ref="G482:Q482" si="176">+G483</f>
        <v>0</v>
      </c>
      <c r="H482" s="416">
        <f t="shared" si="176"/>
        <v>0</v>
      </c>
      <c r="I482" s="416">
        <f t="shared" si="176"/>
        <v>10291000</v>
      </c>
      <c r="J482" s="416">
        <f t="shared" si="176"/>
        <v>9707516.3399999999</v>
      </c>
      <c r="K482" s="416">
        <f t="shared" si="176"/>
        <v>0</v>
      </c>
      <c r="L482" s="416">
        <f t="shared" si="176"/>
        <v>0</v>
      </c>
      <c r="M482" s="416">
        <f t="shared" si="176"/>
        <v>9707516.3399999999</v>
      </c>
      <c r="N482" s="416">
        <f t="shared" si="176"/>
        <v>583483.66000000015</v>
      </c>
      <c r="O482" s="416">
        <f t="shared" si="176"/>
        <v>0</v>
      </c>
      <c r="P482" s="416">
        <f t="shared" si="176"/>
        <v>0</v>
      </c>
      <c r="Q482" s="416">
        <f t="shared" si="176"/>
        <v>583483.66000000015</v>
      </c>
      <c r="S482" s="410">
        <f t="shared" si="173"/>
        <v>0.94330155864347487</v>
      </c>
      <c r="T482" s="410" t="str">
        <f t="shared" si="173"/>
        <v/>
      </c>
      <c r="U482" s="410" t="str">
        <f t="shared" si="173"/>
        <v/>
      </c>
      <c r="V482" s="410">
        <f t="shared" si="173"/>
        <v>0.94330155864347487</v>
      </c>
      <c r="W482" s="413"/>
      <c r="Z482" s="404" t="s">
        <v>735</v>
      </c>
    </row>
    <row r="483" spans="1:26" ht="12.75" customHeight="1">
      <c r="A483" s="405" t="s">
        <v>377</v>
      </c>
      <c r="B483" s="402" t="s">
        <v>380</v>
      </c>
      <c r="C483" s="418"/>
      <c r="D483" s="418"/>
      <c r="E483" s="408" t="s">
        <v>528</v>
      </c>
      <c r="F483" s="403">
        <f>SUM('[3]chd4A-SAOB'!M14)</f>
        <v>10291000</v>
      </c>
      <c r="G483" s="403">
        <f>SUM('[3]chd4A-SAOB'!M50)</f>
        <v>0</v>
      </c>
      <c r="H483" s="403">
        <f>SUM('[3]chd4A-SAOB'!M142)</f>
        <v>0</v>
      </c>
      <c r="I483" s="403">
        <f t="shared" si="148"/>
        <v>10291000</v>
      </c>
      <c r="J483" s="403">
        <f>SUM('[3]chd4A-SAOB'!M15)</f>
        <v>9707516.3399999999</v>
      </c>
      <c r="K483" s="403">
        <f>SUM('[3]chd4A-SAOB'!M51)</f>
        <v>0</v>
      </c>
      <c r="L483" s="403">
        <f>SUM('[3]chd4A-SAOB'!M143)</f>
        <v>0</v>
      </c>
      <c r="M483" s="403">
        <f t="shared" si="149"/>
        <v>9707516.3399999999</v>
      </c>
      <c r="N483" s="403">
        <f t="shared" si="150"/>
        <v>583483.66000000015</v>
      </c>
      <c r="O483" s="403">
        <f t="shared" si="150"/>
        <v>0</v>
      </c>
      <c r="P483" s="403">
        <f t="shared" si="150"/>
        <v>0</v>
      </c>
      <c r="Q483" s="403">
        <f t="shared" si="151"/>
        <v>583483.66000000015</v>
      </c>
      <c r="S483" s="410">
        <f t="shared" si="173"/>
        <v>0.94330155864347487</v>
      </c>
      <c r="T483" s="410" t="str">
        <f t="shared" si="173"/>
        <v/>
      </c>
      <c r="U483" s="410" t="str">
        <f t="shared" si="173"/>
        <v/>
      </c>
      <c r="V483" s="410">
        <f t="shared" si="173"/>
        <v>0.94330155864347487</v>
      </c>
      <c r="W483" s="413"/>
      <c r="Z483" s="404" t="s">
        <v>735</v>
      </c>
    </row>
    <row r="484" spans="1:26" s="404" customFormat="1" ht="12.75" customHeight="1">
      <c r="A484" s="405" t="s">
        <v>377</v>
      </c>
      <c r="B484" s="402" t="s">
        <v>380</v>
      </c>
      <c r="C484" s="414"/>
      <c r="D484" s="414" t="s">
        <v>319</v>
      </c>
      <c r="E484" s="415" t="s">
        <v>325</v>
      </c>
      <c r="F484" s="416">
        <f>SUM(F485:F488)</f>
        <v>21693593</v>
      </c>
      <c r="G484" s="416">
        <f t="shared" ref="G484:Q484" si="177">SUM(G485:G488)</f>
        <v>8050000</v>
      </c>
      <c r="H484" s="416">
        <f t="shared" si="177"/>
        <v>200000</v>
      </c>
      <c r="I484" s="416">
        <f t="shared" si="177"/>
        <v>29943593</v>
      </c>
      <c r="J484" s="416">
        <f t="shared" si="177"/>
        <v>21693590.329999998</v>
      </c>
      <c r="K484" s="416">
        <f t="shared" si="177"/>
        <v>4698100.7</v>
      </c>
      <c r="L484" s="416">
        <f t="shared" si="177"/>
        <v>200000</v>
      </c>
      <c r="M484" s="416">
        <f t="shared" si="177"/>
        <v>26591691.029999997</v>
      </c>
      <c r="N484" s="416">
        <f t="shared" si="177"/>
        <v>2.6699999999254942</v>
      </c>
      <c r="O484" s="416">
        <f t="shared" si="177"/>
        <v>3351899.3</v>
      </c>
      <c r="P484" s="416">
        <f t="shared" si="177"/>
        <v>0</v>
      </c>
      <c r="Q484" s="416">
        <f t="shared" si="177"/>
        <v>3351901.9699999997</v>
      </c>
      <c r="R484" s="417"/>
      <c r="S484" s="410">
        <f t="shared" si="173"/>
        <v>0.99999987692218606</v>
      </c>
      <c r="T484" s="410">
        <f t="shared" si="173"/>
        <v>0.58361499378881987</v>
      </c>
      <c r="U484" s="410">
        <f t="shared" si="173"/>
        <v>1</v>
      </c>
      <c r="V484" s="410">
        <f t="shared" si="173"/>
        <v>0.88805945999867142</v>
      </c>
      <c r="W484" s="413"/>
      <c r="Z484" s="404" t="s">
        <v>735</v>
      </c>
    </row>
    <row r="485" spans="1:26" ht="12.75" customHeight="1">
      <c r="A485" s="405" t="s">
        <v>377</v>
      </c>
      <c r="B485" s="402" t="s">
        <v>380</v>
      </c>
      <c r="C485" s="418"/>
      <c r="D485" s="418"/>
      <c r="E485" s="421" t="s">
        <v>531</v>
      </c>
      <c r="F485" s="403">
        <f>SUM('[3]chd4A-SAOB'!P14)</f>
        <v>19232000</v>
      </c>
      <c r="G485" s="403">
        <f>SUM('[3]chd4A-SAOB'!P50)</f>
        <v>0</v>
      </c>
      <c r="H485" s="403">
        <f>SUM('[3]chd4A-SAOB'!P142)</f>
        <v>0</v>
      </c>
      <c r="I485" s="403">
        <f t="shared" si="148"/>
        <v>19232000</v>
      </c>
      <c r="J485" s="403">
        <f>SUM('[3]chd4A-SAOB'!P15)</f>
        <v>19232000</v>
      </c>
      <c r="K485" s="403">
        <f>SUM('[3]chd4A-SAOB'!P51)</f>
        <v>0</v>
      </c>
      <c r="L485" s="403">
        <f>SUM('[3]chd4A-SAOB'!P143)</f>
        <v>0</v>
      </c>
      <c r="M485" s="403">
        <f t="shared" si="149"/>
        <v>19232000</v>
      </c>
      <c r="N485" s="403">
        <f t="shared" si="150"/>
        <v>0</v>
      </c>
      <c r="O485" s="403">
        <f t="shared" si="150"/>
        <v>0</v>
      </c>
      <c r="P485" s="403">
        <f t="shared" si="150"/>
        <v>0</v>
      </c>
      <c r="Q485" s="403">
        <f t="shared" si="151"/>
        <v>0</v>
      </c>
      <c r="S485" s="410">
        <f t="shared" si="173"/>
        <v>1</v>
      </c>
      <c r="T485" s="410" t="str">
        <f t="shared" si="173"/>
        <v/>
      </c>
      <c r="U485" s="410" t="str">
        <f t="shared" si="173"/>
        <v/>
      </c>
      <c r="V485" s="410">
        <f t="shared" si="173"/>
        <v>1</v>
      </c>
      <c r="W485" s="413"/>
      <c r="Z485" s="404" t="s">
        <v>735</v>
      </c>
    </row>
    <row r="486" spans="1:26" ht="12.75" customHeight="1">
      <c r="A486" s="405" t="s">
        <v>377</v>
      </c>
      <c r="B486" s="402" t="s">
        <v>380</v>
      </c>
      <c r="C486" s="418"/>
      <c r="D486" s="418"/>
      <c r="E486" s="408" t="s">
        <v>532</v>
      </c>
      <c r="F486" s="403">
        <f>SUM('[3]chd4A-SAOB'!S14)</f>
        <v>2461593</v>
      </c>
      <c r="G486" s="403">
        <f>SUM('[3]chd4A-SAOB'!S50)</f>
        <v>0</v>
      </c>
      <c r="H486" s="403">
        <f>SUM('[3]chd4A-SAOB'!S142)</f>
        <v>0</v>
      </c>
      <c r="I486" s="403">
        <f t="shared" si="148"/>
        <v>2461593</v>
      </c>
      <c r="J486" s="403">
        <f>SUM('[3]chd4A-SAOB'!S15)</f>
        <v>2461590.33</v>
      </c>
      <c r="K486" s="403">
        <f>SUM('[3]chd4A-SAOB'!S51)</f>
        <v>0</v>
      </c>
      <c r="L486" s="403">
        <f>SUM('[3]chd4A-SAOB'!S143)</f>
        <v>0</v>
      </c>
      <c r="M486" s="403">
        <f t="shared" si="149"/>
        <v>2461590.33</v>
      </c>
      <c r="N486" s="403">
        <f t="shared" si="150"/>
        <v>2.6699999999254942</v>
      </c>
      <c r="O486" s="403">
        <f t="shared" si="150"/>
        <v>0</v>
      </c>
      <c r="P486" s="403">
        <f t="shared" si="150"/>
        <v>0</v>
      </c>
      <c r="Q486" s="403">
        <f t="shared" si="151"/>
        <v>2.6699999999254942</v>
      </c>
      <c r="S486" s="410">
        <f t="shared" si="173"/>
        <v>0.99999891533653207</v>
      </c>
      <c r="T486" s="410" t="str">
        <f t="shared" si="173"/>
        <v/>
      </c>
      <c r="U486" s="410" t="str">
        <f t="shared" si="173"/>
        <v/>
      </c>
      <c r="V486" s="410">
        <f t="shared" si="173"/>
        <v>0.99999891533653207</v>
      </c>
      <c r="W486" s="413"/>
      <c r="Z486" s="404" t="s">
        <v>735</v>
      </c>
    </row>
    <row r="487" spans="1:26" ht="12.75" customHeight="1">
      <c r="A487" s="405" t="s">
        <v>377</v>
      </c>
      <c r="B487" s="402" t="s">
        <v>380</v>
      </c>
      <c r="C487" s="418"/>
      <c r="D487" s="418"/>
      <c r="E487" s="421" t="s">
        <v>533</v>
      </c>
      <c r="F487" s="403">
        <f>SUM('[3]chd4A-SAOB'!V14)</f>
        <v>0</v>
      </c>
      <c r="G487" s="403">
        <f>SUM('[3]chd4A-SAOB'!V50)</f>
        <v>8050000</v>
      </c>
      <c r="H487" s="403">
        <f>SUM('[3]chd4A-SAOB'!V142)</f>
        <v>200000</v>
      </c>
      <c r="I487" s="403">
        <f t="shared" si="148"/>
        <v>8250000</v>
      </c>
      <c r="J487" s="403">
        <f>SUM('[3]chd4A-SAOB'!V15)</f>
        <v>0</v>
      </c>
      <c r="K487" s="403">
        <f>SUM('[3]chd4A-SAOB'!V51)</f>
        <v>4698100.7</v>
      </c>
      <c r="L487" s="403">
        <f>SUM('[3]chd4A-SAOB'!V143)</f>
        <v>200000</v>
      </c>
      <c r="M487" s="403">
        <f t="shared" si="149"/>
        <v>4898100.7</v>
      </c>
      <c r="N487" s="403">
        <f t="shared" si="150"/>
        <v>0</v>
      </c>
      <c r="O487" s="403">
        <f t="shared" si="150"/>
        <v>3351899.3</v>
      </c>
      <c r="P487" s="403">
        <f t="shared" si="150"/>
        <v>0</v>
      </c>
      <c r="Q487" s="403">
        <f t="shared" si="151"/>
        <v>3351899.3</v>
      </c>
      <c r="S487" s="410" t="str">
        <f t="shared" si="173"/>
        <v/>
      </c>
      <c r="T487" s="410">
        <f t="shared" si="173"/>
        <v>0.58361499378881987</v>
      </c>
      <c r="U487" s="410">
        <f t="shared" si="173"/>
        <v>1</v>
      </c>
      <c r="V487" s="410">
        <f t="shared" si="173"/>
        <v>0.59370917575757576</v>
      </c>
      <c r="W487" s="413"/>
      <c r="Z487" s="404" t="s">
        <v>735</v>
      </c>
    </row>
    <row r="488" spans="1:26" ht="12.75" hidden="1" customHeight="1">
      <c r="A488" s="405" t="s">
        <v>377</v>
      </c>
      <c r="B488" s="402" t="s">
        <v>380</v>
      </c>
      <c r="C488" s="418"/>
      <c r="D488" s="418"/>
      <c r="E488" s="421" t="s">
        <v>738</v>
      </c>
      <c r="F488" s="403">
        <f>SUM('[3]chd4A-SAOB'!Y14)</f>
        <v>0</v>
      </c>
      <c r="G488" s="403">
        <f>SUM('[3]chd4A-SAOB'!Y50)</f>
        <v>0</v>
      </c>
      <c r="H488" s="403">
        <f>SUM('[3]chd4A-SAOB'!Y142)</f>
        <v>0</v>
      </c>
      <c r="I488" s="403">
        <f t="shared" si="148"/>
        <v>0</v>
      </c>
      <c r="J488" s="403">
        <f>SUM('[3]chd4A-SAOB'!Y15)</f>
        <v>0</v>
      </c>
      <c r="K488" s="403">
        <f>SUM('[3]chd4A-SAOB'!Y51)</f>
        <v>0</v>
      </c>
      <c r="L488" s="403">
        <f>SUM('[3]chd4A-SAOB'!Y143)</f>
        <v>0</v>
      </c>
      <c r="M488" s="403">
        <f t="shared" si="149"/>
        <v>0</v>
      </c>
      <c r="N488" s="403">
        <f t="shared" si="150"/>
        <v>0</v>
      </c>
      <c r="O488" s="403">
        <f t="shared" si="150"/>
        <v>0</v>
      </c>
      <c r="P488" s="403">
        <f t="shared" si="150"/>
        <v>0</v>
      </c>
      <c r="Q488" s="403">
        <f t="shared" si="151"/>
        <v>0</v>
      </c>
      <c r="S488" s="410" t="str">
        <f t="shared" si="173"/>
        <v/>
      </c>
      <c r="T488" s="410" t="str">
        <f t="shared" si="173"/>
        <v/>
      </c>
      <c r="U488" s="410" t="str">
        <f t="shared" si="173"/>
        <v/>
      </c>
      <c r="V488" s="422" t="str">
        <f t="shared" si="173"/>
        <v/>
      </c>
      <c r="W488" s="413"/>
    </row>
    <row r="489" spans="1:26" s="429" customFormat="1" ht="12.75" customHeight="1">
      <c r="A489" s="405" t="s">
        <v>377</v>
      </c>
      <c r="B489" s="402" t="s">
        <v>764</v>
      </c>
      <c r="C489" s="719" t="s">
        <v>765</v>
      </c>
      <c r="D489" s="719"/>
      <c r="E489" s="719"/>
      <c r="F489" s="428">
        <f t="shared" ref="F489:Q489" si="178">+F479+F484+F482+F478</f>
        <v>128421593</v>
      </c>
      <c r="G489" s="428">
        <f t="shared" si="178"/>
        <v>58765000</v>
      </c>
      <c r="H489" s="428">
        <f t="shared" si="178"/>
        <v>200000</v>
      </c>
      <c r="I489" s="428">
        <f t="shared" si="178"/>
        <v>187386593</v>
      </c>
      <c r="J489" s="428">
        <f t="shared" si="178"/>
        <v>127838106.67</v>
      </c>
      <c r="K489" s="428">
        <f t="shared" si="178"/>
        <v>50609754.390000001</v>
      </c>
      <c r="L489" s="428">
        <f t="shared" si="178"/>
        <v>200000</v>
      </c>
      <c r="M489" s="428">
        <f t="shared" si="178"/>
        <v>178647861.06</v>
      </c>
      <c r="N489" s="428">
        <f t="shared" si="178"/>
        <v>583486.33000000007</v>
      </c>
      <c r="O489" s="428">
        <f t="shared" si="178"/>
        <v>8155245.6099999994</v>
      </c>
      <c r="P489" s="428">
        <f t="shared" si="178"/>
        <v>0</v>
      </c>
      <c r="Q489" s="428">
        <f t="shared" si="178"/>
        <v>8738731.9399999995</v>
      </c>
      <c r="R489" s="434">
        <f>+Q489-'[3]chd4A-SAOB'!AH179</f>
        <v>0</v>
      </c>
      <c r="S489" s="410">
        <f t="shared" si="173"/>
        <v>0.99545647802390991</v>
      </c>
      <c r="T489" s="410">
        <f t="shared" si="173"/>
        <v>0.86122274125755127</v>
      </c>
      <c r="U489" s="410">
        <f t="shared" si="173"/>
        <v>1</v>
      </c>
      <c r="V489" s="410">
        <f t="shared" si="173"/>
        <v>0.95336522319929262</v>
      </c>
      <c r="W489" s="413"/>
      <c r="Z489" s="404" t="s">
        <v>735</v>
      </c>
    </row>
    <row r="490" spans="1:26" ht="12.75" customHeight="1">
      <c r="A490" s="405" t="s">
        <v>377</v>
      </c>
      <c r="B490" s="402" t="s">
        <v>764</v>
      </c>
      <c r="C490" s="650"/>
      <c r="D490" s="425"/>
      <c r="E490" s="412"/>
      <c r="F490" s="403"/>
      <c r="G490" s="403"/>
      <c r="H490" s="403"/>
      <c r="I490" s="403">
        <f t="shared" ref="I490:I567" si="179">SUM(F490:H490)</f>
        <v>0</v>
      </c>
      <c r="J490" s="403"/>
      <c r="K490" s="403"/>
      <c r="L490" s="403"/>
      <c r="M490" s="403">
        <f t="shared" ref="M490:M567" si="180">SUM(J490:L490)</f>
        <v>0</v>
      </c>
      <c r="N490" s="403">
        <f t="shared" ref="N490:P567" si="181">+F490-J490</f>
        <v>0</v>
      </c>
      <c r="O490" s="403">
        <f t="shared" si="181"/>
        <v>0</v>
      </c>
      <c r="P490" s="403">
        <f t="shared" si="181"/>
        <v>0</v>
      </c>
      <c r="Q490" s="403">
        <f t="shared" ref="Q490:Q567" si="182">SUM(N490:P490)</f>
        <v>0</v>
      </c>
      <c r="S490" s="410" t="str">
        <f t="shared" si="173"/>
        <v/>
      </c>
      <c r="T490" s="410" t="str">
        <f t="shared" si="173"/>
        <v/>
      </c>
      <c r="U490" s="410" t="str">
        <f t="shared" si="173"/>
        <v/>
      </c>
      <c r="V490" s="410" t="str">
        <f t="shared" si="173"/>
        <v/>
      </c>
      <c r="W490" s="413"/>
      <c r="Z490" s="404" t="s">
        <v>735</v>
      </c>
    </row>
    <row r="491" spans="1:26" s="429" customFormat="1" ht="12.75" hidden="1" customHeight="1">
      <c r="A491" s="402" t="s">
        <v>381</v>
      </c>
      <c r="B491" s="402" t="s">
        <v>764</v>
      </c>
      <c r="C491" s="426" t="s">
        <v>766</v>
      </c>
      <c r="D491" s="431"/>
      <c r="E491" s="432"/>
      <c r="F491" s="428"/>
      <c r="G491" s="428"/>
      <c r="H491" s="428"/>
      <c r="I491" s="428">
        <f t="shared" si="179"/>
        <v>0</v>
      </c>
      <c r="J491" s="428"/>
      <c r="K491" s="428"/>
      <c r="L491" s="428"/>
      <c r="M491" s="428">
        <f t="shared" si="180"/>
        <v>0</v>
      </c>
      <c r="N491" s="428">
        <f t="shared" si="181"/>
        <v>0</v>
      </c>
      <c r="O491" s="428">
        <f t="shared" si="181"/>
        <v>0</v>
      </c>
      <c r="P491" s="428">
        <f t="shared" si="181"/>
        <v>0</v>
      </c>
      <c r="Q491" s="428">
        <f t="shared" si="182"/>
        <v>0</v>
      </c>
      <c r="S491" s="410" t="str">
        <f t="shared" si="173"/>
        <v/>
      </c>
      <c r="T491" s="410" t="str">
        <f t="shared" si="173"/>
        <v/>
      </c>
      <c r="U491" s="410" t="str">
        <f t="shared" si="173"/>
        <v/>
      </c>
      <c r="V491" s="433" t="str">
        <f t="shared" si="173"/>
        <v/>
      </c>
      <c r="W491" s="413"/>
      <c r="Y491" s="429" t="s">
        <v>735</v>
      </c>
    </row>
    <row r="492" spans="1:26" ht="12.75" customHeight="1">
      <c r="A492" s="405" t="s">
        <v>381</v>
      </c>
      <c r="B492" s="402" t="s">
        <v>764</v>
      </c>
      <c r="C492" s="407"/>
      <c r="D492" s="407" t="s">
        <v>319</v>
      </c>
      <c r="E492" s="412" t="s">
        <v>320</v>
      </c>
      <c r="F492" s="403">
        <f>F460+F478</f>
        <v>182892000</v>
      </c>
      <c r="G492" s="403">
        <f>G460+G478</f>
        <v>96534000</v>
      </c>
      <c r="H492" s="403">
        <f>H460+H478</f>
        <v>0</v>
      </c>
      <c r="I492" s="403">
        <f t="shared" si="179"/>
        <v>279426000</v>
      </c>
      <c r="J492" s="403">
        <f>J460+J478</f>
        <v>177342514.98000002</v>
      </c>
      <c r="K492" s="403">
        <f>K460+K478</f>
        <v>87660832.109999999</v>
      </c>
      <c r="L492" s="403">
        <f>L460+L478</f>
        <v>0</v>
      </c>
      <c r="M492" s="403">
        <f t="shared" si="180"/>
        <v>265003347.09000003</v>
      </c>
      <c r="N492" s="403">
        <f t="shared" si="181"/>
        <v>5549485.0199999809</v>
      </c>
      <c r="O492" s="403">
        <f t="shared" si="181"/>
        <v>8873167.8900000006</v>
      </c>
      <c r="P492" s="403">
        <f t="shared" si="181"/>
        <v>0</v>
      </c>
      <c r="Q492" s="403">
        <f t="shared" si="182"/>
        <v>14422652.909999982</v>
      </c>
      <c r="S492" s="410">
        <f t="shared" si="173"/>
        <v>0.9696570379240208</v>
      </c>
      <c r="T492" s="410">
        <f t="shared" si="173"/>
        <v>0.90808245913356955</v>
      </c>
      <c r="U492" s="410" t="str">
        <f t="shared" si="173"/>
        <v/>
      </c>
      <c r="V492" s="410">
        <f t="shared" si="173"/>
        <v>0.94838471398509816</v>
      </c>
      <c r="W492" s="413"/>
      <c r="Y492" s="411" t="s">
        <v>735</v>
      </c>
      <c r="Z492" s="411" t="s">
        <v>736</v>
      </c>
    </row>
    <row r="493" spans="1:26" ht="12.75" customHeight="1">
      <c r="A493" s="405" t="s">
        <v>381</v>
      </c>
      <c r="B493" s="402" t="s">
        <v>764</v>
      </c>
      <c r="C493" s="407"/>
      <c r="D493" s="407" t="s">
        <v>319</v>
      </c>
      <c r="E493" s="412" t="s">
        <v>204</v>
      </c>
      <c r="F493" s="403">
        <f>F464+F479</f>
        <v>0</v>
      </c>
      <c r="G493" s="403">
        <f>G464+G479</f>
        <v>170603461</v>
      </c>
      <c r="H493" s="403">
        <f>H464+H479</f>
        <v>172146697</v>
      </c>
      <c r="I493" s="403">
        <f>SUM(F493:H493)</f>
        <v>342750158</v>
      </c>
      <c r="J493" s="403">
        <f>J464+J479</f>
        <v>0</v>
      </c>
      <c r="K493" s="403">
        <f>K464+K479</f>
        <v>88830053.980000004</v>
      </c>
      <c r="L493" s="403">
        <f>L464+L479</f>
        <v>85465795.680000007</v>
      </c>
      <c r="M493" s="403">
        <f>SUM(J493:L493)</f>
        <v>174295849.66000003</v>
      </c>
      <c r="N493" s="403">
        <f>+F493-J493</f>
        <v>0</v>
      </c>
      <c r="O493" s="403">
        <f>+G493-K493</f>
        <v>81773407.019999996</v>
      </c>
      <c r="P493" s="403">
        <f>+H493-L493</f>
        <v>86680901.319999993</v>
      </c>
      <c r="Q493" s="403">
        <f>SUM(N493:P493)</f>
        <v>168454308.33999997</v>
      </c>
      <c r="S493" s="410" t="str">
        <f t="shared" si="173"/>
        <v/>
      </c>
      <c r="T493" s="410">
        <f t="shared" si="173"/>
        <v>0.52068142966923747</v>
      </c>
      <c r="U493" s="410">
        <f t="shared" si="173"/>
        <v>0.49647072624344346</v>
      </c>
      <c r="V493" s="410">
        <f>IF(I493=0,"",M493/I493)</f>
        <v>0.50852157348969051</v>
      </c>
      <c r="W493" s="413"/>
      <c r="Y493" s="411" t="s">
        <v>735</v>
      </c>
      <c r="Z493" s="411" t="s">
        <v>736</v>
      </c>
    </row>
    <row r="494" spans="1:26" s="404" customFormat="1" ht="12.75" hidden="1" customHeight="1">
      <c r="A494" s="405"/>
      <c r="B494" s="406"/>
      <c r="C494" s="414"/>
      <c r="D494" s="414" t="s">
        <v>319</v>
      </c>
      <c r="E494" s="415" t="s">
        <v>737</v>
      </c>
      <c r="F494" s="416">
        <f>+F492+F493</f>
        <v>182892000</v>
      </c>
      <c r="G494" s="416">
        <f t="shared" ref="G494:Q494" si="183">+G492+G493</f>
        <v>267137461</v>
      </c>
      <c r="H494" s="416">
        <f t="shared" si="183"/>
        <v>172146697</v>
      </c>
      <c r="I494" s="416">
        <f t="shared" si="183"/>
        <v>622176158</v>
      </c>
      <c r="J494" s="416">
        <f t="shared" si="183"/>
        <v>177342514.98000002</v>
      </c>
      <c r="K494" s="416">
        <f t="shared" si="183"/>
        <v>176490886.09</v>
      </c>
      <c r="L494" s="416">
        <f t="shared" si="183"/>
        <v>85465795.680000007</v>
      </c>
      <c r="M494" s="416">
        <f t="shared" si="183"/>
        <v>439299196.75000006</v>
      </c>
      <c r="N494" s="416">
        <f t="shared" si="183"/>
        <v>5549485.0199999809</v>
      </c>
      <c r="O494" s="416">
        <f t="shared" si="183"/>
        <v>90646574.909999996</v>
      </c>
      <c r="P494" s="416">
        <f t="shared" si="183"/>
        <v>86680901.319999993</v>
      </c>
      <c r="Q494" s="416">
        <f t="shared" si="183"/>
        <v>182876961.24999994</v>
      </c>
      <c r="R494" s="417"/>
      <c r="S494" s="410">
        <f t="shared" si="173"/>
        <v>0.9696570379240208</v>
      </c>
      <c r="T494" s="410">
        <f t="shared" si="173"/>
        <v>0.66067441619503897</v>
      </c>
      <c r="U494" s="410">
        <f t="shared" si="173"/>
        <v>0.49647072624344346</v>
      </c>
      <c r="V494" s="422"/>
      <c r="W494" s="413"/>
      <c r="Y494" s="404" t="s">
        <v>735</v>
      </c>
    </row>
    <row r="495" spans="1:26" ht="12.75" hidden="1" customHeight="1">
      <c r="A495" s="405"/>
      <c r="B495" s="406"/>
      <c r="C495" s="418"/>
      <c r="D495" s="418"/>
      <c r="E495" s="419"/>
      <c r="F495" s="420"/>
      <c r="G495" s="420"/>
      <c r="H495" s="420"/>
      <c r="I495" s="420"/>
      <c r="J495" s="420"/>
      <c r="K495" s="420"/>
      <c r="L495" s="420"/>
      <c r="M495" s="420"/>
      <c r="N495" s="420"/>
      <c r="O495" s="420"/>
      <c r="P495" s="420"/>
      <c r="Q495" s="420"/>
      <c r="R495" s="409"/>
      <c r="S495" s="410" t="str">
        <f t="shared" si="173"/>
        <v/>
      </c>
      <c r="T495" s="410" t="str">
        <f t="shared" si="173"/>
        <v/>
      </c>
      <c r="U495" s="410" t="str">
        <f t="shared" si="173"/>
        <v/>
      </c>
      <c r="V495" s="410"/>
      <c r="W495" s="413"/>
      <c r="Y495" s="411" t="s">
        <v>735</v>
      </c>
    </row>
    <row r="496" spans="1:26" s="404" customFormat="1" ht="12.75" hidden="1" customHeight="1">
      <c r="A496" s="405" t="s">
        <v>381</v>
      </c>
      <c r="B496" s="402" t="s">
        <v>764</v>
      </c>
      <c r="C496" s="414"/>
      <c r="D496" s="414" t="s">
        <v>319</v>
      </c>
      <c r="E496" s="415" t="s">
        <v>324</v>
      </c>
      <c r="F496" s="416">
        <f>+F497</f>
        <v>19345000</v>
      </c>
      <c r="G496" s="416">
        <f t="shared" ref="G496:Q496" si="184">+G497</f>
        <v>0</v>
      </c>
      <c r="H496" s="416">
        <f t="shared" si="184"/>
        <v>0</v>
      </c>
      <c r="I496" s="416">
        <f t="shared" si="184"/>
        <v>19345000</v>
      </c>
      <c r="J496" s="416">
        <f t="shared" si="184"/>
        <v>16002016.02</v>
      </c>
      <c r="K496" s="416">
        <f t="shared" si="184"/>
        <v>0</v>
      </c>
      <c r="L496" s="416">
        <f t="shared" si="184"/>
        <v>0</v>
      </c>
      <c r="M496" s="416">
        <f t="shared" si="184"/>
        <v>16002016.02</v>
      </c>
      <c r="N496" s="416">
        <f t="shared" si="184"/>
        <v>3342983.9800000004</v>
      </c>
      <c r="O496" s="416">
        <f t="shared" si="184"/>
        <v>0</v>
      </c>
      <c r="P496" s="416">
        <f t="shared" si="184"/>
        <v>0</v>
      </c>
      <c r="Q496" s="416">
        <f t="shared" si="184"/>
        <v>3342983.9800000004</v>
      </c>
      <c r="S496" s="410">
        <f t="shared" si="173"/>
        <v>0.82719131661928147</v>
      </c>
      <c r="T496" s="410" t="str">
        <f t="shared" si="173"/>
        <v/>
      </c>
      <c r="U496" s="410" t="str">
        <f t="shared" si="173"/>
        <v/>
      </c>
      <c r="V496" s="422">
        <f t="shared" si="173"/>
        <v>0.82719131661928147</v>
      </c>
      <c r="W496" s="413"/>
      <c r="Y496" s="404" t="s">
        <v>735</v>
      </c>
    </row>
    <row r="497" spans="1:26" ht="12.75" hidden="1" customHeight="1">
      <c r="A497" s="405" t="s">
        <v>381</v>
      </c>
      <c r="B497" s="402" t="s">
        <v>764</v>
      </c>
      <c r="C497" s="418"/>
      <c r="D497" s="418"/>
      <c r="E497" s="408" t="s">
        <v>528</v>
      </c>
      <c r="F497" s="403">
        <f>+F468+F483</f>
        <v>19345000</v>
      </c>
      <c r="G497" s="403">
        <f>+G468+G483</f>
        <v>0</v>
      </c>
      <c r="H497" s="403">
        <f>+H468+H483</f>
        <v>0</v>
      </c>
      <c r="I497" s="403">
        <f t="shared" si="179"/>
        <v>19345000</v>
      </c>
      <c r="J497" s="403">
        <f>+J468+J483</f>
        <v>16002016.02</v>
      </c>
      <c r="K497" s="403">
        <f>+K468+K483</f>
        <v>0</v>
      </c>
      <c r="L497" s="403">
        <f>+L468+L483</f>
        <v>0</v>
      </c>
      <c r="M497" s="403">
        <f t="shared" si="180"/>
        <v>16002016.02</v>
      </c>
      <c r="N497" s="403">
        <f t="shared" si="181"/>
        <v>3342983.9800000004</v>
      </c>
      <c r="O497" s="403">
        <f t="shared" si="181"/>
        <v>0</v>
      </c>
      <c r="P497" s="403">
        <f t="shared" si="181"/>
        <v>0</v>
      </c>
      <c r="Q497" s="403">
        <f t="shared" si="182"/>
        <v>3342983.9800000004</v>
      </c>
      <c r="S497" s="410">
        <f t="shared" si="173"/>
        <v>0.82719131661928147</v>
      </c>
      <c r="T497" s="410" t="str">
        <f t="shared" si="173"/>
        <v/>
      </c>
      <c r="U497" s="410" t="str">
        <f t="shared" si="173"/>
        <v/>
      </c>
      <c r="V497" s="410">
        <f t="shared" si="173"/>
        <v>0.82719131661928147</v>
      </c>
      <c r="W497" s="413"/>
      <c r="Y497" s="411" t="s">
        <v>735</v>
      </c>
    </row>
    <row r="498" spans="1:26" s="404" customFormat="1" ht="12.75" hidden="1" customHeight="1">
      <c r="A498" s="405" t="s">
        <v>381</v>
      </c>
      <c r="B498" s="402" t="s">
        <v>764</v>
      </c>
      <c r="C498" s="414"/>
      <c r="D498" s="414" t="s">
        <v>319</v>
      </c>
      <c r="E498" s="415" t="s">
        <v>325</v>
      </c>
      <c r="F498" s="416">
        <f>SUM(F499:F502)</f>
        <v>40448127</v>
      </c>
      <c r="G498" s="416">
        <f t="shared" ref="G498:Q498" si="185">SUM(G499:G502)</f>
        <v>8050000</v>
      </c>
      <c r="H498" s="416">
        <f t="shared" si="185"/>
        <v>200000</v>
      </c>
      <c r="I498" s="416">
        <f t="shared" si="185"/>
        <v>48698127</v>
      </c>
      <c r="J498" s="416">
        <f t="shared" si="185"/>
        <v>30992661.699999999</v>
      </c>
      <c r="K498" s="416">
        <f t="shared" si="185"/>
        <v>4698100.7</v>
      </c>
      <c r="L498" s="416">
        <f t="shared" si="185"/>
        <v>200000</v>
      </c>
      <c r="M498" s="416">
        <f t="shared" si="185"/>
        <v>35890762.399999999</v>
      </c>
      <c r="N498" s="416">
        <f t="shared" si="185"/>
        <v>9455465.3000000007</v>
      </c>
      <c r="O498" s="416">
        <f t="shared" si="185"/>
        <v>3351899.3</v>
      </c>
      <c r="P498" s="416">
        <f t="shared" si="185"/>
        <v>0</v>
      </c>
      <c r="Q498" s="416">
        <f t="shared" si="185"/>
        <v>12807364.600000001</v>
      </c>
      <c r="R498" s="417"/>
      <c r="S498" s="410">
        <f t="shared" si="173"/>
        <v>0.76623230786434193</v>
      </c>
      <c r="T498" s="410">
        <f t="shared" si="173"/>
        <v>0.58361499378881987</v>
      </c>
      <c r="U498" s="410">
        <f t="shared" si="173"/>
        <v>1</v>
      </c>
      <c r="V498" s="422">
        <f t="shared" si="173"/>
        <v>0.73700498583857232</v>
      </c>
      <c r="W498" s="413"/>
      <c r="Y498" s="404" t="s">
        <v>735</v>
      </c>
    </row>
    <row r="499" spans="1:26" ht="12.75" hidden="1" customHeight="1">
      <c r="A499" s="405" t="s">
        <v>381</v>
      </c>
      <c r="B499" s="402" t="s">
        <v>764</v>
      </c>
      <c r="C499" s="418"/>
      <c r="D499" s="418"/>
      <c r="E499" s="421" t="s">
        <v>531</v>
      </c>
      <c r="F499" s="403">
        <f t="shared" ref="F499:H502" si="186">+F470+F485</f>
        <v>35121000</v>
      </c>
      <c r="G499" s="403">
        <f t="shared" si="186"/>
        <v>0</v>
      </c>
      <c r="H499" s="403">
        <f t="shared" si="186"/>
        <v>0</v>
      </c>
      <c r="I499" s="403">
        <f t="shared" si="179"/>
        <v>35121000</v>
      </c>
      <c r="J499" s="403">
        <f t="shared" ref="J499:L502" si="187">+J470+J485</f>
        <v>25665538.359999999</v>
      </c>
      <c r="K499" s="403">
        <f t="shared" si="187"/>
        <v>0</v>
      </c>
      <c r="L499" s="403">
        <f t="shared" si="187"/>
        <v>0</v>
      </c>
      <c r="M499" s="403">
        <f t="shared" si="180"/>
        <v>25665538.359999999</v>
      </c>
      <c r="N499" s="403">
        <f t="shared" si="181"/>
        <v>9455461.6400000006</v>
      </c>
      <c r="O499" s="403">
        <f t="shared" si="181"/>
        <v>0</v>
      </c>
      <c r="P499" s="403">
        <f t="shared" si="181"/>
        <v>0</v>
      </c>
      <c r="Q499" s="403">
        <f t="shared" si="182"/>
        <v>9455461.6400000006</v>
      </c>
      <c r="S499" s="410">
        <f t="shared" si="173"/>
        <v>0.73077470345377404</v>
      </c>
      <c r="T499" s="410" t="str">
        <f t="shared" si="173"/>
        <v/>
      </c>
      <c r="U499" s="410" t="str">
        <f t="shared" si="173"/>
        <v/>
      </c>
      <c r="V499" s="410">
        <f t="shared" si="173"/>
        <v>0.73077470345377404</v>
      </c>
      <c r="W499" s="413"/>
      <c r="Y499" s="411" t="s">
        <v>735</v>
      </c>
    </row>
    <row r="500" spans="1:26" ht="12.75" hidden="1" customHeight="1">
      <c r="A500" s="405" t="s">
        <v>381</v>
      </c>
      <c r="B500" s="402" t="s">
        <v>764</v>
      </c>
      <c r="C500" s="418"/>
      <c r="D500" s="418"/>
      <c r="E500" s="408" t="s">
        <v>532</v>
      </c>
      <c r="F500" s="403">
        <f t="shared" si="186"/>
        <v>5327127</v>
      </c>
      <c r="G500" s="403">
        <f t="shared" si="186"/>
        <v>0</v>
      </c>
      <c r="H500" s="403">
        <f t="shared" si="186"/>
        <v>0</v>
      </c>
      <c r="I500" s="403">
        <f t="shared" si="179"/>
        <v>5327127</v>
      </c>
      <c r="J500" s="403">
        <f t="shared" si="187"/>
        <v>5327123.34</v>
      </c>
      <c r="K500" s="403">
        <f t="shared" si="187"/>
        <v>0</v>
      </c>
      <c r="L500" s="403">
        <f t="shared" si="187"/>
        <v>0</v>
      </c>
      <c r="M500" s="403">
        <f t="shared" si="180"/>
        <v>5327123.34</v>
      </c>
      <c r="N500" s="403">
        <f t="shared" si="181"/>
        <v>3.6600000001490116</v>
      </c>
      <c r="O500" s="403">
        <f t="shared" si="181"/>
        <v>0</v>
      </c>
      <c r="P500" s="403">
        <f t="shared" si="181"/>
        <v>0</v>
      </c>
      <c r="Q500" s="403">
        <f t="shared" si="182"/>
        <v>3.6600000001490116</v>
      </c>
      <c r="S500" s="410">
        <f t="shared" si="173"/>
        <v>0.99999931295048905</v>
      </c>
      <c r="T500" s="410" t="str">
        <f t="shared" si="173"/>
        <v/>
      </c>
      <c r="U500" s="410" t="str">
        <f t="shared" si="173"/>
        <v/>
      </c>
      <c r="V500" s="410">
        <f t="shared" si="173"/>
        <v>0.99999931295048905</v>
      </c>
      <c r="W500" s="413"/>
      <c r="Y500" s="411" t="s">
        <v>735</v>
      </c>
    </row>
    <row r="501" spans="1:26" ht="12.75" hidden="1" customHeight="1">
      <c r="A501" s="405" t="s">
        <v>381</v>
      </c>
      <c r="B501" s="402" t="s">
        <v>764</v>
      </c>
      <c r="C501" s="418"/>
      <c r="D501" s="418"/>
      <c r="E501" s="421" t="s">
        <v>533</v>
      </c>
      <c r="F501" s="403">
        <f t="shared" si="186"/>
        <v>0</v>
      </c>
      <c r="G501" s="403">
        <f t="shared" si="186"/>
        <v>8050000</v>
      </c>
      <c r="H501" s="403">
        <f t="shared" si="186"/>
        <v>200000</v>
      </c>
      <c r="I501" s="403">
        <f t="shared" si="179"/>
        <v>8250000</v>
      </c>
      <c r="J501" s="403">
        <f t="shared" si="187"/>
        <v>0</v>
      </c>
      <c r="K501" s="403">
        <f t="shared" si="187"/>
        <v>4698100.7</v>
      </c>
      <c r="L501" s="403">
        <f t="shared" si="187"/>
        <v>200000</v>
      </c>
      <c r="M501" s="403">
        <f t="shared" si="180"/>
        <v>4898100.7</v>
      </c>
      <c r="N501" s="403">
        <f t="shared" si="181"/>
        <v>0</v>
      </c>
      <c r="O501" s="403">
        <f t="shared" si="181"/>
        <v>3351899.3</v>
      </c>
      <c r="P501" s="403">
        <f t="shared" si="181"/>
        <v>0</v>
      </c>
      <c r="Q501" s="403">
        <f t="shared" si="182"/>
        <v>3351899.3</v>
      </c>
      <c r="S501" s="410" t="str">
        <f t="shared" si="173"/>
        <v/>
      </c>
      <c r="T501" s="410">
        <f t="shared" si="173"/>
        <v>0.58361499378881987</v>
      </c>
      <c r="U501" s="410">
        <f t="shared" si="173"/>
        <v>1</v>
      </c>
      <c r="V501" s="410">
        <f t="shared" si="173"/>
        <v>0.59370917575757576</v>
      </c>
      <c r="W501" s="413"/>
      <c r="Y501" s="411" t="s">
        <v>735</v>
      </c>
    </row>
    <row r="502" spans="1:26" ht="12.75" hidden="1" customHeight="1">
      <c r="A502" s="405" t="s">
        <v>381</v>
      </c>
      <c r="B502" s="402" t="s">
        <v>764</v>
      </c>
      <c r="C502" s="418"/>
      <c r="D502" s="418"/>
      <c r="E502" s="421" t="s">
        <v>738</v>
      </c>
      <c r="F502" s="403">
        <f t="shared" si="186"/>
        <v>0</v>
      </c>
      <c r="G502" s="403">
        <f t="shared" si="186"/>
        <v>0</v>
      </c>
      <c r="H502" s="403">
        <f t="shared" si="186"/>
        <v>0</v>
      </c>
      <c r="I502" s="403">
        <f t="shared" si="179"/>
        <v>0</v>
      </c>
      <c r="J502" s="403">
        <f t="shared" si="187"/>
        <v>0</v>
      </c>
      <c r="K502" s="403">
        <f t="shared" si="187"/>
        <v>0</v>
      </c>
      <c r="L502" s="403">
        <f t="shared" si="187"/>
        <v>0</v>
      </c>
      <c r="M502" s="403">
        <f t="shared" si="180"/>
        <v>0</v>
      </c>
      <c r="N502" s="403">
        <f t="shared" si="181"/>
        <v>0</v>
      </c>
      <c r="O502" s="403">
        <f t="shared" si="181"/>
        <v>0</v>
      </c>
      <c r="P502" s="403">
        <f t="shared" si="181"/>
        <v>0</v>
      </c>
      <c r="Q502" s="403">
        <f t="shared" si="182"/>
        <v>0</v>
      </c>
      <c r="S502" s="410" t="str">
        <f t="shared" si="173"/>
        <v/>
      </c>
      <c r="T502" s="410" t="str">
        <f t="shared" si="173"/>
        <v/>
      </c>
      <c r="U502" s="410" t="str">
        <f t="shared" si="173"/>
        <v/>
      </c>
      <c r="V502" s="410" t="str">
        <f t="shared" si="173"/>
        <v/>
      </c>
      <c r="W502" s="413"/>
      <c r="Y502" s="411" t="s">
        <v>735</v>
      </c>
    </row>
    <row r="503" spans="1:26" s="526" customFormat="1" ht="12.75" customHeight="1">
      <c r="A503" s="402" t="s">
        <v>381</v>
      </c>
      <c r="B503" s="402" t="s">
        <v>764</v>
      </c>
      <c r="C503" s="717" t="s">
        <v>767</v>
      </c>
      <c r="D503" s="717"/>
      <c r="E503" s="717"/>
      <c r="F503" s="524">
        <f>+F498+F496+F494</f>
        <v>242685127</v>
      </c>
      <c r="G503" s="524">
        <f t="shared" ref="G503:Q503" si="188">+G498+G496+G494</f>
        <v>275187461</v>
      </c>
      <c r="H503" s="524">
        <f t="shared" si="188"/>
        <v>172346697</v>
      </c>
      <c r="I503" s="524">
        <f t="shared" si="188"/>
        <v>690219285</v>
      </c>
      <c r="J503" s="524">
        <f t="shared" si="188"/>
        <v>224337192.70000002</v>
      </c>
      <c r="K503" s="524">
        <f t="shared" si="188"/>
        <v>181188986.78999999</v>
      </c>
      <c r="L503" s="524">
        <f t="shared" si="188"/>
        <v>85665795.680000007</v>
      </c>
      <c r="M503" s="524">
        <f t="shared" si="188"/>
        <v>491191975.17000008</v>
      </c>
      <c r="N503" s="524">
        <f t="shared" si="188"/>
        <v>18347934.299999982</v>
      </c>
      <c r="O503" s="524">
        <f t="shared" si="188"/>
        <v>93998474.209999993</v>
      </c>
      <c r="P503" s="524">
        <f t="shared" si="188"/>
        <v>86680901.319999993</v>
      </c>
      <c r="Q503" s="524">
        <f t="shared" si="188"/>
        <v>199027309.82999995</v>
      </c>
      <c r="R503" s="525">
        <f>+Q503-'[3]chd4A-SAOB'!AI179</f>
        <v>0</v>
      </c>
      <c r="S503" s="410">
        <f t="shared" si="173"/>
        <v>0.92439613202996163</v>
      </c>
      <c r="T503" s="410">
        <f t="shared" si="173"/>
        <v>0.65842021337592849</v>
      </c>
      <c r="U503" s="410">
        <f t="shared" si="173"/>
        <v>0.49705504759397862</v>
      </c>
      <c r="V503" s="410">
        <f t="shared" si="173"/>
        <v>0.71164626350595239</v>
      </c>
      <c r="W503" s="413"/>
      <c r="Z503" s="404" t="s">
        <v>735</v>
      </c>
    </row>
    <row r="504" spans="1:26" ht="12.75" customHeight="1">
      <c r="A504" s="402" t="s">
        <v>381</v>
      </c>
      <c r="B504" s="402" t="s">
        <v>764</v>
      </c>
      <c r="C504" s="430"/>
      <c r="D504" s="407"/>
      <c r="E504" s="412"/>
      <c r="F504" s="408"/>
      <c r="G504" s="408"/>
      <c r="H504" s="408"/>
      <c r="I504" s="403">
        <f t="shared" si="179"/>
        <v>0</v>
      </c>
      <c r="J504" s="408"/>
      <c r="K504" s="408"/>
      <c r="L504" s="408"/>
      <c r="M504" s="403">
        <f t="shared" si="180"/>
        <v>0</v>
      </c>
      <c r="N504" s="403">
        <f t="shared" si="181"/>
        <v>0</v>
      </c>
      <c r="O504" s="403">
        <f t="shared" si="181"/>
        <v>0</v>
      </c>
      <c r="P504" s="403">
        <f t="shared" si="181"/>
        <v>0</v>
      </c>
      <c r="Q504" s="403">
        <f t="shared" si="182"/>
        <v>0</v>
      </c>
      <c r="S504" s="410" t="str">
        <f t="shared" si="173"/>
        <v/>
      </c>
      <c r="T504" s="410" t="str">
        <f t="shared" si="173"/>
        <v/>
      </c>
      <c r="U504" s="410" t="str">
        <f t="shared" si="173"/>
        <v/>
      </c>
      <c r="V504" s="410" t="str">
        <f t="shared" si="173"/>
        <v/>
      </c>
      <c r="W504" s="413"/>
      <c r="Z504" s="404" t="s">
        <v>735</v>
      </c>
    </row>
    <row r="505" spans="1:26" s="606" customFormat="1" ht="12.75" customHeight="1">
      <c r="A505" s="402" t="s">
        <v>382</v>
      </c>
      <c r="B505" s="402" t="s">
        <v>383</v>
      </c>
      <c r="C505" s="623" t="s">
        <v>383</v>
      </c>
      <c r="D505" s="624"/>
      <c r="E505" s="625"/>
      <c r="F505" s="619"/>
      <c r="G505" s="619"/>
      <c r="H505" s="619"/>
      <c r="I505" s="620">
        <f t="shared" si="179"/>
        <v>0</v>
      </c>
      <c r="J505" s="619"/>
      <c r="K505" s="619"/>
      <c r="L505" s="619"/>
      <c r="M505" s="620">
        <f t="shared" si="180"/>
        <v>0</v>
      </c>
      <c r="N505" s="620">
        <f t="shared" si="181"/>
        <v>0</v>
      </c>
      <c r="O505" s="620">
        <f t="shared" si="181"/>
        <v>0</v>
      </c>
      <c r="P505" s="620">
        <f t="shared" si="181"/>
        <v>0</v>
      </c>
      <c r="Q505" s="620">
        <f t="shared" si="182"/>
        <v>0</v>
      </c>
      <c r="S505" s="410" t="str">
        <f t="shared" si="173"/>
        <v/>
      </c>
      <c r="T505" s="410" t="str">
        <f t="shared" si="173"/>
        <v/>
      </c>
      <c r="U505" s="410" t="str">
        <f t="shared" si="173"/>
        <v/>
      </c>
      <c r="V505" s="410" t="str">
        <f t="shared" si="173"/>
        <v/>
      </c>
      <c r="W505" s="413"/>
      <c r="Z505" s="404" t="s">
        <v>735</v>
      </c>
    </row>
    <row r="506" spans="1:26" ht="12.75" customHeight="1">
      <c r="A506" s="402" t="s">
        <v>382</v>
      </c>
      <c r="B506" s="402" t="s">
        <v>383</v>
      </c>
      <c r="C506" s="407"/>
      <c r="D506" s="407" t="s">
        <v>319</v>
      </c>
      <c r="E506" s="408" t="s">
        <v>320</v>
      </c>
      <c r="F506" s="403">
        <f>SUM(F507:F509)</f>
        <v>46004000</v>
      </c>
      <c r="G506" s="403">
        <f t="shared" ref="G506:Q506" si="189">SUM(G507:G509)</f>
        <v>42351000</v>
      </c>
      <c r="H506" s="403">
        <f t="shared" si="189"/>
        <v>0</v>
      </c>
      <c r="I506" s="403">
        <f t="shared" si="189"/>
        <v>88355000</v>
      </c>
      <c r="J506" s="403">
        <f t="shared" si="189"/>
        <v>46003917.269999996</v>
      </c>
      <c r="K506" s="403">
        <f t="shared" si="189"/>
        <v>40309070.630000003</v>
      </c>
      <c r="L506" s="403">
        <f t="shared" si="189"/>
        <v>0</v>
      </c>
      <c r="M506" s="403">
        <f t="shared" si="189"/>
        <v>86312987.900000006</v>
      </c>
      <c r="N506" s="403">
        <f t="shared" si="189"/>
        <v>82.730000000447035</v>
      </c>
      <c r="O506" s="403">
        <f t="shared" si="189"/>
        <v>2041929.3699999982</v>
      </c>
      <c r="P506" s="403">
        <f t="shared" si="189"/>
        <v>0</v>
      </c>
      <c r="Q506" s="403">
        <f t="shared" si="189"/>
        <v>2042012.0999999987</v>
      </c>
      <c r="S506" s="410">
        <f t="shared" si="173"/>
        <v>0.99999820167811482</v>
      </c>
      <c r="T506" s="410">
        <f t="shared" si="173"/>
        <v>0.95178556893579846</v>
      </c>
      <c r="U506" s="410" t="str">
        <f t="shared" si="173"/>
        <v/>
      </c>
      <c r="V506" s="410">
        <f t="shared" si="173"/>
        <v>0.9768885507328392</v>
      </c>
      <c r="W506" s="413"/>
      <c r="Z506" s="411" t="s">
        <v>736</v>
      </c>
    </row>
    <row r="507" spans="1:26" ht="12.75" hidden="1" customHeight="1">
      <c r="A507" s="402" t="s">
        <v>382</v>
      </c>
      <c r="B507" s="402" t="s">
        <v>383</v>
      </c>
      <c r="C507" s="407"/>
      <c r="D507" s="407" t="s">
        <v>319</v>
      </c>
      <c r="E507" s="412" t="s">
        <v>321</v>
      </c>
      <c r="F507" s="403">
        <f>+'[3]chd4b-SAOB'!C14</f>
        <v>15024000</v>
      </c>
      <c r="G507" s="403">
        <f>+'[3]chd4b-SAOB'!C50</f>
        <v>10035000</v>
      </c>
      <c r="H507" s="403">
        <f>+'[3]chd4b-SAOB'!C142</f>
        <v>0</v>
      </c>
      <c r="I507" s="403">
        <f t="shared" si="179"/>
        <v>25059000</v>
      </c>
      <c r="J507" s="403">
        <f>+'[3]chd4b-SAOB'!C15</f>
        <v>15024000</v>
      </c>
      <c r="K507" s="403">
        <f>+'[3]chd4b-SAOB'!C51</f>
        <v>9442325.1400000006</v>
      </c>
      <c r="L507" s="403">
        <f>+'[3]chd4b-SAOB'!C143</f>
        <v>0</v>
      </c>
      <c r="M507" s="403">
        <f t="shared" si="180"/>
        <v>24466325.140000001</v>
      </c>
      <c r="N507" s="403">
        <f t="shared" si="181"/>
        <v>0</v>
      </c>
      <c r="O507" s="403">
        <f t="shared" si="181"/>
        <v>592674.8599999994</v>
      </c>
      <c r="P507" s="403">
        <f t="shared" si="181"/>
        <v>0</v>
      </c>
      <c r="Q507" s="403">
        <f t="shared" si="182"/>
        <v>592674.8599999994</v>
      </c>
      <c r="S507" s="410">
        <f t="shared" si="173"/>
        <v>1</v>
      </c>
      <c r="T507" s="410">
        <f t="shared" si="173"/>
        <v>0.94093922670652719</v>
      </c>
      <c r="U507" s="410" t="str">
        <f t="shared" si="173"/>
        <v/>
      </c>
      <c r="V507" s="410">
        <f t="shared" si="173"/>
        <v>0.97634882237918519</v>
      </c>
      <c r="W507" s="413"/>
    </row>
    <row r="508" spans="1:26" ht="12.75" hidden="1" customHeight="1">
      <c r="A508" s="402" t="s">
        <v>382</v>
      </c>
      <c r="B508" s="402" t="s">
        <v>383</v>
      </c>
      <c r="C508" s="407"/>
      <c r="D508" s="407" t="s">
        <v>319</v>
      </c>
      <c r="E508" s="412" t="s">
        <v>322</v>
      </c>
      <c r="F508" s="403">
        <f>+'[3]chd4b-SAOB'!D14</f>
        <v>4548000</v>
      </c>
      <c r="G508" s="403">
        <f>+'[3]chd4b-SAOB'!D50</f>
        <v>5024000</v>
      </c>
      <c r="H508" s="403">
        <f>+'[3]chd4b-SAOB'!D142</f>
        <v>0</v>
      </c>
      <c r="I508" s="403">
        <f t="shared" si="179"/>
        <v>9572000</v>
      </c>
      <c r="J508" s="403">
        <f>+'[3]chd4b-SAOB'!D15</f>
        <v>4548000</v>
      </c>
      <c r="K508" s="403">
        <f>+'[3]chd4b-SAOB'!D51</f>
        <v>5003089.3899999997</v>
      </c>
      <c r="L508" s="403">
        <f>+'[3]chd4b-SAOB'!D143</f>
        <v>0</v>
      </c>
      <c r="M508" s="403">
        <f t="shared" si="180"/>
        <v>9551089.3900000006</v>
      </c>
      <c r="N508" s="403">
        <f t="shared" si="181"/>
        <v>0</v>
      </c>
      <c r="O508" s="403">
        <f t="shared" si="181"/>
        <v>20910.610000000335</v>
      </c>
      <c r="P508" s="403">
        <f t="shared" si="181"/>
        <v>0</v>
      </c>
      <c r="Q508" s="403">
        <f t="shared" si="182"/>
        <v>20910.610000000335</v>
      </c>
      <c r="S508" s="410">
        <f t="shared" si="173"/>
        <v>1</v>
      </c>
      <c r="T508" s="410">
        <f t="shared" si="173"/>
        <v>0.99583785628980881</v>
      </c>
      <c r="U508" s="410" t="str">
        <f t="shared" si="173"/>
        <v/>
      </c>
      <c r="V508" s="410">
        <f t="shared" si="173"/>
        <v>0.99781543982448817</v>
      </c>
      <c r="W508" s="413"/>
    </row>
    <row r="509" spans="1:26" ht="12.75" hidden="1" customHeight="1">
      <c r="A509" s="402" t="s">
        <v>382</v>
      </c>
      <c r="B509" s="402" t="s">
        <v>383</v>
      </c>
      <c r="C509" s="407"/>
      <c r="D509" s="407" t="s">
        <v>319</v>
      </c>
      <c r="E509" s="412" t="s">
        <v>323</v>
      </c>
      <c r="F509" s="403">
        <f>+'[3]chd4b-SAOB'!E14</f>
        <v>26432000</v>
      </c>
      <c r="G509" s="403">
        <f>+'[3]chd4b-SAOB'!E50</f>
        <v>27292000</v>
      </c>
      <c r="H509" s="403">
        <f>+'[3]chd4b-SAOB'!E142</f>
        <v>0</v>
      </c>
      <c r="I509" s="403">
        <f t="shared" si="179"/>
        <v>53724000</v>
      </c>
      <c r="J509" s="403">
        <f>+'[3]chd4b-SAOB'!E15</f>
        <v>26431917.27</v>
      </c>
      <c r="K509" s="403">
        <f>+'[3]chd4b-SAOB'!E51</f>
        <v>25863656.100000001</v>
      </c>
      <c r="L509" s="403">
        <f>+'[3]chd4b-SAOB'!E143</f>
        <v>0</v>
      </c>
      <c r="M509" s="403">
        <f t="shared" si="180"/>
        <v>52295573.370000005</v>
      </c>
      <c r="N509" s="403">
        <f t="shared" si="181"/>
        <v>82.730000000447035</v>
      </c>
      <c r="O509" s="403">
        <f t="shared" si="181"/>
        <v>1428343.8999999985</v>
      </c>
      <c r="P509" s="403">
        <f t="shared" si="181"/>
        <v>0</v>
      </c>
      <c r="Q509" s="403">
        <f t="shared" si="182"/>
        <v>1428426.629999999</v>
      </c>
      <c r="S509" s="410">
        <f t="shared" si="173"/>
        <v>0.99999687008171911</v>
      </c>
      <c r="T509" s="410">
        <f t="shared" si="173"/>
        <v>0.94766437417558269</v>
      </c>
      <c r="U509" s="410" t="str">
        <f t="shared" si="173"/>
        <v/>
      </c>
      <c r="V509" s="410">
        <f t="shared" si="173"/>
        <v>0.9734117595488051</v>
      </c>
      <c r="W509" s="413"/>
    </row>
    <row r="510" spans="1:26" ht="12.75" customHeight="1">
      <c r="A510" s="405" t="s">
        <v>382</v>
      </c>
      <c r="B510" s="405" t="s">
        <v>383</v>
      </c>
      <c r="C510" s="407"/>
      <c r="D510" s="407" t="s">
        <v>319</v>
      </c>
      <c r="E510" s="408" t="s">
        <v>204</v>
      </c>
      <c r="F510" s="408">
        <f>+'[3]chd4b-SAOB'!C346</f>
        <v>0</v>
      </c>
      <c r="G510" s="408">
        <f>+'[3]chd4b-SAOB'!D346</f>
        <v>99243796</v>
      </c>
      <c r="H510" s="408">
        <f>+'[3]chd4b-SAOB'!E346</f>
        <v>609785385</v>
      </c>
      <c r="I510" s="403">
        <f>SUM(F510:H510)</f>
        <v>709029181</v>
      </c>
      <c r="J510" s="408">
        <f>+'[3]chd4b-SAOB'!G346</f>
        <v>0</v>
      </c>
      <c r="K510" s="408">
        <f>+'[3]chd4b-SAOB'!H346</f>
        <v>74852460.200000003</v>
      </c>
      <c r="L510" s="408">
        <f>+'[3]chd4b-SAOB'!I346</f>
        <v>597797109.50999999</v>
      </c>
      <c r="M510" s="403">
        <f>SUM(J510:L510)</f>
        <v>672649569.71000004</v>
      </c>
      <c r="N510" s="403">
        <f>+F510-J510</f>
        <v>0</v>
      </c>
      <c r="O510" s="403">
        <f>+G510-K510</f>
        <v>24391335.799999997</v>
      </c>
      <c r="P510" s="403">
        <f>+H510-L510</f>
        <v>11988275.49000001</v>
      </c>
      <c r="Q510" s="403">
        <f>SUM(N510:P510)</f>
        <v>36379611.290000007</v>
      </c>
      <c r="S510" s="410" t="str">
        <f t="shared" si="173"/>
        <v/>
      </c>
      <c r="T510" s="410">
        <f t="shared" si="173"/>
        <v>0.75422810509988958</v>
      </c>
      <c r="U510" s="410">
        <f t="shared" si="173"/>
        <v>0.98034017248543925</v>
      </c>
      <c r="V510" s="410">
        <f t="shared" si="173"/>
        <v>0.94869095339815079</v>
      </c>
      <c r="W510" s="413"/>
      <c r="Z510" s="411" t="s">
        <v>736</v>
      </c>
    </row>
    <row r="511" spans="1:26" s="404" customFormat="1" ht="12.75" customHeight="1">
      <c r="A511" s="405"/>
      <c r="B511" s="402" t="s">
        <v>383</v>
      </c>
      <c r="C511" s="414"/>
      <c r="D511" s="414" t="s">
        <v>319</v>
      </c>
      <c r="E511" s="415" t="s">
        <v>737</v>
      </c>
      <c r="F511" s="416">
        <f>+F510+F506</f>
        <v>46004000</v>
      </c>
      <c r="G511" s="416">
        <f t="shared" ref="G511:Q511" si="190">+G510+G506</f>
        <v>141594796</v>
      </c>
      <c r="H511" s="416">
        <f t="shared" si="190"/>
        <v>609785385</v>
      </c>
      <c r="I511" s="416">
        <f t="shared" si="190"/>
        <v>797384181</v>
      </c>
      <c r="J511" s="416">
        <f t="shared" si="190"/>
        <v>46003917.269999996</v>
      </c>
      <c r="K511" s="416">
        <f t="shared" si="190"/>
        <v>115161530.83000001</v>
      </c>
      <c r="L511" s="416">
        <f t="shared" si="190"/>
        <v>597797109.50999999</v>
      </c>
      <c r="M511" s="416">
        <f t="shared" si="190"/>
        <v>758962557.61000001</v>
      </c>
      <c r="N511" s="416">
        <f t="shared" si="190"/>
        <v>82.730000000447035</v>
      </c>
      <c r="O511" s="416">
        <f t="shared" si="190"/>
        <v>26433265.169999994</v>
      </c>
      <c r="P511" s="416">
        <f t="shared" si="190"/>
        <v>11988275.49000001</v>
      </c>
      <c r="Q511" s="416">
        <f t="shared" si="190"/>
        <v>38421623.390000008</v>
      </c>
      <c r="R511" s="417"/>
      <c r="S511" s="410">
        <f t="shared" si="173"/>
        <v>0.99999820167811482</v>
      </c>
      <c r="T511" s="410">
        <f t="shared" si="173"/>
        <v>0.81331753767278292</v>
      </c>
      <c r="U511" s="410">
        <f t="shared" si="173"/>
        <v>0.98034017248543925</v>
      </c>
      <c r="V511" s="410">
        <f t="shared" si="173"/>
        <v>0.95181541808138781</v>
      </c>
      <c r="W511" s="413"/>
      <c r="Z511" s="404" t="s">
        <v>735</v>
      </c>
    </row>
    <row r="512" spans="1:26" ht="12.75" hidden="1" customHeight="1">
      <c r="A512" s="405"/>
      <c r="B512" s="406"/>
      <c r="C512" s="418"/>
      <c r="D512" s="418"/>
      <c r="E512" s="419"/>
      <c r="F512" s="420"/>
      <c r="G512" s="420"/>
      <c r="H512" s="420"/>
      <c r="I512" s="420"/>
      <c r="J512" s="420"/>
      <c r="K512" s="420"/>
      <c r="L512" s="420"/>
      <c r="M512" s="420"/>
      <c r="N512" s="420"/>
      <c r="O512" s="420"/>
      <c r="P512" s="420"/>
      <c r="Q512" s="420"/>
      <c r="R512" s="409"/>
      <c r="S512" s="410" t="str">
        <f t="shared" si="173"/>
        <v/>
      </c>
      <c r="T512" s="410" t="str">
        <f t="shared" si="173"/>
        <v/>
      </c>
      <c r="U512" s="410" t="str">
        <f t="shared" si="173"/>
        <v/>
      </c>
      <c r="V512" s="410"/>
      <c r="W512" s="413"/>
    </row>
    <row r="513" spans="1:26" s="404" customFormat="1" ht="12.75" customHeight="1">
      <c r="A513" s="405" t="s">
        <v>382</v>
      </c>
      <c r="B513" s="405" t="s">
        <v>383</v>
      </c>
      <c r="C513" s="414"/>
      <c r="D513" s="414" t="s">
        <v>319</v>
      </c>
      <c r="E513" s="415" t="s">
        <v>324</v>
      </c>
      <c r="F513" s="416">
        <f>+F514</f>
        <v>4435000</v>
      </c>
      <c r="G513" s="416">
        <f t="shared" ref="G513:Q513" si="191">+G514</f>
        <v>0</v>
      </c>
      <c r="H513" s="416">
        <f t="shared" si="191"/>
        <v>0</v>
      </c>
      <c r="I513" s="416">
        <f t="shared" si="191"/>
        <v>4435000</v>
      </c>
      <c r="J513" s="416">
        <f t="shared" si="191"/>
        <v>4318235.2699999996</v>
      </c>
      <c r="K513" s="416">
        <f t="shared" si="191"/>
        <v>0</v>
      </c>
      <c r="L513" s="416">
        <f t="shared" si="191"/>
        <v>0</v>
      </c>
      <c r="M513" s="416">
        <f t="shared" si="191"/>
        <v>4318235.2699999996</v>
      </c>
      <c r="N513" s="416">
        <f t="shared" si="191"/>
        <v>116764.73000000045</v>
      </c>
      <c r="O513" s="416">
        <f t="shared" si="191"/>
        <v>0</v>
      </c>
      <c r="P513" s="416">
        <f t="shared" si="191"/>
        <v>0</v>
      </c>
      <c r="Q513" s="416">
        <f t="shared" si="191"/>
        <v>116764.73000000045</v>
      </c>
      <c r="S513" s="410">
        <f t="shared" si="173"/>
        <v>0.97367198872604277</v>
      </c>
      <c r="T513" s="410" t="str">
        <f t="shared" si="173"/>
        <v/>
      </c>
      <c r="U513" s="410" t="str">
        <f t="shared" si="173"/>
        <v/>
      </c>
      <c r="V513" s="410">
        <f t="shared" si="173"/>
        <v>0.97367198872604277</v>
      </c>
      <c r="W513" s="413"/>
      <c r="Z513" s="404" t="s">
        <v>735</v>
      </c>
    </row>
    <row r="514" spans="1:26" ht="12.75" customHeight="1">
      <c r="A514" s="405" t="s">
        <v>382</v>
      </c>
      <c r="B514" s="405" t="s">
        <v>383</v>
      </c>
      <c r="C514" s="418"/>
      <c r="D514" s="418"/>
      <c r="E514" s="408" t="s">
        <v>528</v>
      </c>
      <c r="F514" s="403">
        <f>SUM('[3]chd4b-SAOB'!N14)</f>
        <v>4435000</v>
      </c>
      <c r="G514" s="403">
        <f>SUM('[3]chd4b-SAOB'!N50)</f>
        <v>0</v>
      </c>
      <c r="H514" s="403">
        <f>SUM('[3]chd4b-SAOB'!N142)</f>
        <v>0</v>
      </c>
      <c r="I514" s="403">
        <f t="shared" si="179"/>
        <v>4435000</v>
      </c>
      <c r="J514" s="403">
        <f>SUM('[3]chd4b-SAOB'!N15)</f>
        <v>4318235.2699999996</v>
      </c>
      <c r="K514" s="403">
        <f>SUM('[3]chd4b-SAOB'!N51)</f>
        <v>0</v>
      </c>
      <c r="L514" s="403">
        <f>SUM('[3]chd4b-SAOB'!N143)</f>
        <v>0</v>
      </c>
      <c r="M514" s="403">
        <f t="shared" si="180"/>
        <v>4318235.2699999996</v>
      </c>
      <c r="N514" s="403">
        <f t="shared" si="181"/>
        <v>116764.73000000045</v>
      </c>
      <c r="O514" s="403">
        <f t="shared" si="181"/>
        <v>0</v>
      </c>
      <c r="P514" s="403">
        <f t="shared" si="181"/>
        <v>0</v>
      </c>
      <c r="Q514" s="403">
        <f t="shared" si="182"/>
        <v>116764.73000000045</v>
      </c>
      <c r="S514" s="410">
        <f t="shared" si="173"/>
        <v>0.97367198872604277</v>
      </c>
      <c r="T514" s="410" t="str">
        <f t="shared" si="173"/>
        <v/>
      </c>
      <c r="U514" s="410" t="str">
        <f t="shared" si="173"/>
        <v/>
      </c>
      <c r="V514" s="410">
        <f t="shared" si="173"/>
        <v>0.97367198872604277</v>
      </c>
      <c r="W514" s="413"/>
      <c r="Z514" s="404" t="s">
        <v>735</v>
      </c>
    </row>
    <row r="515" spans="1:26" s="404" customFormat="1" ht="12.75" customHeight="1">
      <c r="A515" s="405" t="s">
        <v>382</v>
      </c>
      <c r="B515" s="405" t="s">
        <v>383</v>
      </c>
      <c r="C515" s="414"/>
      <c r="D515" s="414" t="s">
        <v>319</v>
      </c>
      <c r="E515" s="415" t="s">
        <v>325</v>
      </c>
      <c r="F515" s="416">
        <f>SUM(F516:F519)</f>
        <v>9398983</v>
      </c>
      <c r="G515" s="416">
        <f t="shared" ref="G515:Q515" si="192">SUM(G516:G519)</f>
        <v>0</v>
      </c>
      <c r="H515" s="416">
        <f t="shared" si="192"/>
        <v>0</v>
      </c>
      <c r="I515" s="416">
        <f t="shared" si="192"/>
        <v>9398983</v>
      </c>
      <c r="J515" s="416">
        <f t="shared" si="192"/>
        <v>9366783</v>
      </c>
      <c r="K515" s="416">
        <f t="shared" si="192"/>
        <v>0</v>
      </c>
      <c r="L515" s="416">
        <f t="shared" si="192"/>
        <v>0</v>
      </c>
      <c r="M515" s="416">
        <f t="shared" si="192"/>
        <v>9366783</v>
      </c>
      <c r="N515" s="416">
        <f t="shared" si="192"/>
        <v>32200</v>
      </c>
      <c r="O515" s="416">
        <f t="shared" si="192"/>
        <v>0</v>
      </c>
      <c r="P515" s="416">
        <f t="shared" si="192"/>
        <v>0</v>
      </c>
      <c r="Q515" s="416">
        <f t="shared" si="192"/>
        <v>32200</v>
      </c>
      <c r="R515" s="417"/>
      <c r="S515" s="410">
        <f t="shared" si="173"/>
        <v>0.99657409743160508</v>
      </c>
      <c r="T515" s="410" t="str">
        <f t="shared" si="173"/>
        <v/>
      </c>
      <c r="U515" s="410" t="str">
        <f t="shared" si="173"/>
        <v/>
      </c>
      <c r="V515" s="410">
        <f t="shared" si="173"/>
        <v>0.99657409743160508</v>
      </c>
      <c r="W515" s="413"/>
      <c r="Z515" s="404" t="s">
        <v>735</v>
      </c>
    </row>
    <row r="516" spans="1:26" ht="12.75" customHeight="1">
      <c r="A516" s="405" t="s">
        <v>382</v>
      </c>
      <c r="B516" s="405" t="s">
        <v>383</v>
      </c>
      <c r="C516" s="418"/>
      <c r="D516" s="418"/>
      <c r="E516" s="421" t="s">
        <v>531</v>
      </c>
      <c r="F516" s="403">
        <f>SUM('[3]chd4b-SAOB'!R14)</f>
        <v>8188000</v>
      </c>
      <c r="G516" s="403">
        <f>SUM('[3]chd4b-SAOB'!R50)</f>
        <v>0</v>
      </c>
      <c r="H516" s="403">
        <f>SUM('[3]chd4b-SAOB'!R142)</f>
        <v>0</v>
      </c>
      <c r="I516" s="403">
        <f t="shared" si="179"/>
        <v>8188000</v>
      </c>
      <c r="J516" s="403">
        <f>SUM('[3]chd4b-SAOB'!R15)</f>
        <v>8155800</v>
      </c>
      <c r="K516" s="403">
        <f>SUM('[3]chd4b-SAOB'!R51)</f>
        <v>0</v>
      </c>
      <c r="L516" s="403">
        <f>SUM('[3]chd4b-SAOB'!R143)</f>
        <v>0</v>
      </c>
      <c r="M516" s="403">
        <f t="shared" si="180"/>
        <v>8155800</v>
      </c>
      <c r="N516" s="403">
        <f t="shared" si="181"/>
        <v>32200</v>
      </c>
      <c r="O516" s="403">
        <f t="shared" si="181"/>
        <v>0</v>
      </c>
      <c r="P516" s="403">
        <f t="shared" si="181"/>
        <v>0</v>
      </c>
      <c r="Q516" s="403">
        <f t="shared" si="182"/>
        <v>32200</v>
      </c>
      <c r="S516" s="410">
        <f t="shared" si="173"/>
        <v>0.99606741573033708</v>
      </c>
      <c r="T516" s="410" t="str">
        <f t="shared" si="173"/>
        <v/>
      </c>
      <c r="U516" s="410" t="str">
        <f t="shared" si="173"/>
        <v/>
      </c>
      <c r="V516" s="410">
        <f t="shared" si="173"/>
        <v>0.99606741573033708</v>
      </c>
      <c r="W516" s="413"/>
      <c r="Z516" s="404" t="s">
        <v>735</v>
      </c>
    </row>
    <row r="517" spans="1:26" ht="12.75" customHeight="1">
      <c r="A517" s="405" t="s">
        <v>382</v>
      </c>
      <c r="B517" s="405" t="s">
        <v>383</v>
      </c>
      <c r="C517" s="418"/>
      <c r="D517" s="418"/>
      <c r="E517" s="408" t="s">
        <v>532</v>
      </c>
      <c r="F517" s="403">
        <f>SUM('[3]chd4b-SAOB'!V14)</f>
        <v>1210983</v>
      </c>
      <c r="G517" s="403">
        <f>SUM('[3]chd4b-SAOB'!V50)</f>
        <v>0</v>
      </c>
      <c r="H517" s="403">
        <f>SUM('[3]chd4b-SAOB'!V142)</f>
        <v>0</v>
      </c>
      <c r="I517" s="403">
        <f t="shared" si="179"/>
        <v>1210983</v>
      </c>
      <c r="J517" s="403">
        <f>SUM('[3]chd4b-SAOB'!V15)</f>
        <v>1210983</v>
      </c>
      <c r="K517" s="403">
        <f>SUM('[3]chd4b-SAOB'!V51)</f>
        <v>0</v>
      </c>
      <c r="L517" s="403">
        <f>SUM('[3]chd4b-SAOB'!V143)</f>
        <v>0</v>
      </c>
      <c r="M517" s="403">
        <f t="shared" si="180"/>
        <v>1210983</v>
      </c>
      <c r="N517" s="403">
        <f t="shared" si="181"/>
        <v>0</v>
      </c>
      <c r="O517" s="403">
        <f t="shared" si="181"/>
        <v>0</v>
      </c>
      <c r="P517" s="403">
        <f t="shared" si="181"/>
        <v>0</v>
      </c>
      <c r="Q517" s="403">
        <f t="shared" si="182"/>
        <v>0</v>
      </c>
      <c r="S517" s="410">
        <f t="shared" si="173"/>
        <v>1</v>
      </c>
      <c r="T517" s="410" t="str">
        <f t="shared" si="173"/>
        <v/>
      </c>
      <c r="U517" s="410" t="str">
        <f t="shared" si="173"/>
        <v/>
      </c>
      <c r="V517" s="410">
        <f t="shared" si="173"/>
        <v>1</v>
      </c>
      <c r="W517" s="413"/>
      <c r="Z517" s="404" t="s">
        <v>735</v>
      </c>
    </row>
    <row r="518" spans="1:26" ht="12.75" customHeight="1">
      <c r="A518" s="405" t="s">
        <v>382</v>
      </c>
      <c r="B518" s="405" t="s">
        <v>383</v>
      </c>
      <c r="C518" s="418"/>
      <c r="D518" s="418"/>
      <c r="E518" s="421" t="s">
        <v>533</v>
      </c>
      <c r="F518" s="403">
        <f>SUM('[3]chd4b-SAOB'!Z14)</f>
        <v>0</v>
      </c>
      <c r="G518" s="403">
        <f>SUM('[3]chd4b-SAOB'!Z50)</f>
        <v>0</v>
      </c>
      <c r="H518" s="403">
        <f>SUM('[3]chd4b-SAOB'!Z142)</f>
        <v>0</v>
      </c>
      <c r="I518" s="403">
        <f t="shared" si="179"/>
        <v>0</v>
      </c>
      <c r="J518" s="403">
        <f>SUM('[3]chd4b-SAOB'!Z15)</f>
        <v>0</v>
      </c>
      <c r="K518" s="403">
        <f>SUM('[3]chd4b-SAOB'!Z51)</f>
        <v>0</v>
      </c>
      <c r="L518" s="403">
        <f>SUM('[3]chd4b-SAOB'!Z143)</f>
        <v>0</v>
      </c>
      <c r="M518" s="403">
        <f t="shared" si="180"/>
        <v>0</v>
      </c>
      <c r="N518" s="403">
        <f t="shared" si="181"/>
        <v>0</v>
      </c>
      <c r="O518" s="403">
        <f t="shared" si="181"/>
        <v>0</v>
      </c>
      <c r="P518" s="403">
        <f t="shared" si="181"/>
        <v>0</v>
      </c>
      <c r="Q518" s="403">
        <f t="shared" si="182"/>
        <v>0</v>
      </c>
      <c r="S518" s="410" t="str">
        <f t="shared" si="173"/>
        <v/>
      </c>
      <c r="T518" s="410" t="str">
        <f t="shared" si="173"/>
        <v/>
      </c>
      <c r="U518" s="410" t="str">
        <f t="shared" si="173"/>
        <v/>
      </c>
      <c r="V518" s="410" t="str">
        <f t="shared" si="173"/>
        <v/>
      </c>
      <c r="W518" s="413"/>
      <c r="Z518" s="404" t="s">
        <v>735</v>
      </c>
    </row>
    <row r="519" spans="1:26" ht="12.75" hidden="1" customHeight="1">
      <c r="A519" s="405" t="s">
        <v>382</v>
      </c>
      <c r="B519" s="405" t="s">
        <v>383</v>
      </c>
      <c r="C519" s="418"/>
      <c r="D519" s="418"/>
      <c r="E519" s="421" t="s">
        <v>738</v>
      </c>
      <c r="F519" s="403">
        <f>SUM('[3]chd4b-SAOB'!AD14)</f>
        <v>0</v>
      </c>
      <c r="G519" s="403">
        <f>SUM('[3]chd4b-SAOB'!AD50)</f>
        <v>0</v>
      </c>
      <c r="H519" s="403">
        <f>SUM('[3]chd4b-SAOB'!AD142)</f>
        <v>0</v>
      </c>
      <c r="I519" s="403">
        <f t="shared" si="179"/>
        <v>0</v>
      </c>
      <c r="J519" s="403">
        <f>SUM('[3]chd4b-SAOB'!AD15)</f>
        <v>0</v>
      </c>
      <c r="K519" s="403">
        <f>SUM('[3]chd4b-SAOB'!AD51)</f>
        <v>0</v>
      </c>
      <c r="L519" s="403">
        <f>SUM('[3]chd4b-SAOB'!AD143)</f>
        <v>0</v>
      </c>
      <c r="M519" s="403">
        <f t="shared" si="180"/>
        <v>0</v>
      </c>
      <c r="N519" s="403">
        <f t="shared" si="181"/>
        <v>0</v>
      </c>
      <c r="O519" s="403">
        <f t="shared" si="181"/>
        <v>0</v>
      </c>
      <c r="P519" s="403">
        <f t="shared" si="181"/>
        <v>0</v>
      </c>
      <c r="Q519" s="403">
        <f t="shared" si="182"/>
        <v>0</v>
      </c>
      <c r="S519" s="410" t="str">
        <f t="shared" si="173"/>
        <v/>
      </c>
      <c r="T519" s="410" t="str">
        <f t="shared" si="173"/>
        <v/>
      </c>
      <c r="U519" s="410" t="str">
        <f t="shared" si="173"/>
        <v/>
      </c>
      <c r="V519" s="422" t="str">
        <f t="shared" si="173"/>
        <v/>
      </c>
      <c r="W519" s="413"/>
    </row>
    <row r="520" spans="1:26" s="429" customFormat="1" ht="12.75" customHeight="1">
      <c r="A520" s="402" t="s">
        <v>382</v>
      </c>
      <c r="B520" s="402" t="s">
        <v>383</v>
      </c>
      <c r="C520" s="719" t="s">
        <v>552</v>
      </c>
      <c r="D520" s="719"/>
      <c r="E520" s="719"/>
      <c r="F520" s="423">
        <f t="shared" ref="F520:Q520" si="193">+F511+F513+F515</f>
        <v>59837983</v>
      </c>
      <c r="G520" s="423">
        <f t="shared" si="193"/>
        <v>141594796</v>
      </c>
      <c r="H520" s="423">
        <f t="shared" si="193"/>
        <v>609785385</v>
      </c>
      <c r="I520" s="423">
        <f t="shared" si="193"/>
        <v>811218164</v>
      </c>
      <c r="J520" s="423">
        <f t="shared" si="193"/>
        <v>59688935.539999992</v>
      </c>
      <c r="K520" s="423">
        <f t="shared" si="193"/>
        <v>115161530.83000001</v>
      </c>
      <c r="L520" s="423">
        <f t="shared" si="193"/>
        <v>597797109.50999999</v>
      </c>
      <c r="M520" s="423">
        <f t="shared" si="193"/>
        <v>772647575.88</v>
      </c>
      <c r="N520" s="423">
        <f t="shared" si="193"/>
        <v>149047.46000000089</v>
      </c>
      <c r="O520" s="423">
        <f t="shared" si="193"/>
        <v>26433265.169999994</v>
      </c>
      <c r="P520" s="423">
        <f t="shared" si="193"/>
        <v>11988275.49000001</v>
      </c>
      <c r="Q520" s="423">
        <f t="shared" si="193"/>
        <v>38570588.120000005</v>
      </c>
      <c r="R520" s="434">
        <f>+Q520-'[3]chd4b-SAOB'!AO179</f>
        <v>0</v>
      </c>
      <c r="S520" s="410">
        <f t="shared" si="173"/>
        <v>0.99750914966502113</v>
      </c>
      <c r="T520" s="410">
        <f t="shared" si="173"/>
        <v>0.81331753767278292</v>
      </c>
      <c r="U520" s="410">
        <f t="shared" si="173"/>
        <v>0.98034017248543925</v>
      </c>
      <c r="V520" s="410">
        <f t="shared" si="173"/>
        <v>0.95245349545698776</v>
      </c>
      <c r="W520" s="413"/>
      <c r="Z520" s="404" t="s">
        <v>735</v>
      </c>
    </row>
    <row r="521" spans="1:26" ht="12.75" hidden="1" customHeight="1">
      <c r="A521" s="402"/>
      <c r="B521" s="402"/>
      <c r="C521" s="418"/>
      <c r="D521" s="407"/>
      <c r="E521" s="412"/>
      <c r="F521" s="403"/>
      <c r="G521" s="403"/>
      <c r="H521" s="403"/>
      <c r="I521" s="403"/>
      <c r="J521" s="403"/>
      <c r="K521" s="403"/>
      <c r="L521" s="403"/>
      <c r="M521" s="403"/>
      <c r="N521" s="403"/>
      <c r="O521" s="403"/>
      <c r="P521" s="403"/>
      <c r="Q521" s="403"/>
      <c r="S521" s="410"/>
      <c r="T521" s="410"/>
      <c r="U521" s="410"/>
      <c r="V521" s="410"/>
      <c r="W521" s="413"/>
      <c r="Z521" s="404"/>
    </row>
    <row r="522" spans="1:26" ht="12.75" customHeight="1">
      <c r="A522" s="402" t="s">
        <v>384</v>
      </c>
      <c r="B522" s="402" t="s">
        <v>385</v>
      </c>
      <c r="C522" s="608" t="s">
        <v>386</v>
      </c>
      <c r="D522" s="407"/>
      <c r="E522" s="412"/>
      <c r="F522" s="408"/>
      <c r="G522" s="408"/>
      <c r="H522" s="408"/>
      <c r="I522" s="403">
        <f t="shared" si="179"/>
        <v>0</v>
      </c>
      <c r="J522" s="408"/>
      <c r="K522" s="408"/>
      <c r="L522" s="408"/>
      <c r="M522" s="403">
        <f t="shared" si="180"/>
        <v>0</v>
      </c>
      <c r="N522" s="403">
        <f t="shared" si="181"/>
        <v>0</v>
      </c>
      <c r="O522" s="403">
        <f t="shared" si="181"/>
        <v>0</v>
      </c>
      <c r="P522" s="403">
        <f t="shared" si="181"/>
        <v>0</v>
      </c>
      <c r="Q522" s="403">
        <f t="shared" si="182"/>
        <v>0</v>
      </c>
      <c r="S522" s="410" t="str">
        <f t="shared" ref="S522:V537" si="194">IF(F522=0,"",J522/F522)</f>
        <v/>
      </c>
      <c r="T522" s="410" t="str">
        <f t="shared" si="194"/>
        <v/>
      </c>
      <c r="U522" s="410" t="str">
        <f t="shared" si="194"/>
        <v/>
      </c>
      <c r="V522" s="410" t="str">
        <f t="shared" si="173"/>
        <v/>
      </c>
      <c r="W522" s="413"/>
      <c r="Z522" s="404" t="s">
        <v>735</v>
      </c>
    </row>
    <row r="523" spans="1:26" s="612" customFormat="1" ht="12.75" customHeight="1">
      <c r="A523" s="402" t="s">
        <v>384</v>
      </c>
      <c r="B523" s="402" t="s">
        <v>387</v>
      </c>
      <c r="C523" s="426" t="s">
        <v>319</v>
      </c>
      <c r="D523" s="609" t="s">
        <v>330</v>
      </c>
      <c r="E523" s="610" t="s">
        <v>387</v>
      </c>
      <c r="F523" s="621"/>
      <c r="G523" s="621"/>
      <c r="H523" s="621"/>
      <c r="I523" s="611">
        <f t="shared" si="179"/>
        <v>0</v>
      </c>
      <c r="J523" s="621"/>
      <c r="K523" s="621"/>
      <c r="L523" s="621"/>
      <c r="M523" s="611">
        <f t="shared" si="180"/>
        <v>0</v>
      </c>
      <c r="N523" s="611">
        <f t="shared" si="181"/>
        <v>0</v>
      </c>
      <c r="O523" s="611">
        <f t="shared" si="181"/>
        <v>0</v>
      </c>
      <c r="P523" s="611">
        <f t="shared" si="181"/>
        <v>0</v>
      </c>
      <c r="Q523" s="611">
        <f t="shared" si="182"/>
        <v>0</v>
      </c>
      <c r="S523" s="410" t="str">
        <f t="shared" si="194"/>
        <v/>
      </c>
      <c r="T523" s="410" t="str">
        <f t="shared" si="194"/>
        <v/>
      </c>
      <c r="U523" s="410" t="str">
        <f t="shared" si="194"/>
        <v/>
      </c>
      <c r="V523" s="410" t="str">
        <f t="shared" si="173"/>
        <v/>
      </c>
      <c r="W523" s="413"/>
      <c r="Z523" s="404" t="s">
        <v>735</v>
      </c>
    </row>
    <row r="524" spans="1:26" ht="12.75" customHeight="1">
      <c r="A524" s="402" t="s">
        <v>384</v>
      </c>
      <c r="B524" s="402" t="s">
        <v>387</v>
      </c>
      <c r="C524" s="407"/>
      <c r="D524" s="407" t="s">
        <v>319</v>
      </c>
      <c r="E524" s="408" t="s">
        <v>320</v>
      </c>
      <c r="F524" s="408">
        <f>'[3]chd4b-SAOB'!C351</f>
        <v>38138461</v>
      </c>
      <c r="G524" s="408">
        <f>'[3]chd4b-SAOB'!D351</f>
        <v>12907000</v>
      </c>
      <c r="H524" s="408">
        <f>'[3]chd4b-SAOB'!E351</f>
        <v>0</v>
      </c>
      <c r="I524" s="403">
        <f t="shared" si="179"/>
        <v>51045461</v>
      </c>
      <c r="J524" s="408">
        <f>'[3]chd4b-SAOB'!G351</f>
        <v>38138742.789999999</v>
      </c>
      <c r="K524" s="408">
        <f>'[3]chd4b-SAOB'!H351</f>
        <v>12906990.539999999</v>
      </c>
      <c r="L524" s="408">
        <f>'[3]chd4b-SAOB'!I351</f>
        <v>0</v>
      </c>
      <c r="M524" s="403">
        <f t="shared" si="180"/>
        <v>51045733.329999998</v>
      </c>
      <c r="N524" s="403">
        <f t="shared" si="181"/>
        <v>-281.78999999910593</v>
      </c>
      <c r="O524" s="403">
        <f t="shared" si="181"/>
        <v>9.4600000008940697</v>
      </c>
      <c r="P524" s="403">
        <f t="shared" si="181"/>
        <v>0</v>
      </c>
      <c r="Q524" s="403">
        <f t="shared" si="182"/>
        <v>-272.32999999821186</v>
      </c>
      <c r="S524" s="410">
        <f t="shared" si="194"/>
        <v>1.0000073886043803</v>
      </c>
      <c r="T524" s="410">
        <f t="shared" si="194"/>
        <v>0.99999926706438358</v>
      </c>
      <c r="U524" s="410" t="str">
        <f t="shared" si="194"/>
        <v/>
      </c>
      <c r="V524" s="410">
        <f t="shared" si="173"/>
        <v>1.0000053350483014</v>
      </c>
      <c r="W524" s="413"/>
      <c r="Z524" s="411" t="s">
        <v>736</v>
      </c>
    </row>
    <row r="525" spans="1:26" ht="12.75" customHeight="1">
      <c r="A525" s="405" t="s">
        <v>384</v>
      </c>
      <c r="B525" s="405" t="s">
        <v>387</v>
      </c>
      <c r="C525" s="407"/>
      <c r="D525" s="407" t="s">
        <v>319</v>
      </c>
      <c r="E525" s="408" t="s">
        <v>204</v>
      </c>
      <c r="F525" s="408">
        <f>'[3]chd4b-SAOB'!C353</f>
        <v>0</v>
      </c>
      <c r="G525" s="408">
        <f>'[3]chd4b-SAOB'!D353</f>
        <v>2930000</v>
      </c>
      <c r="H525" s="408">
        <f>'[3]chd4b-SAOB'!E353</f>
        <v>83000000</v>
      </c>
      <c r="I525" s="403">
        <f>SUM(F525:H525)</f>
        <v>85930000</v>
      </c>
      <c r="J525" s="408">
        <f>'[3]chd4b-SAOB'!G353</f>
        <v>0</v>
      </c>
      <c r="K525" s="408">
        <f>'[3]chd4b-SAOB'!H353</f>
        <v>2412976.44</v>
      </c>
      <c r="L525" s="408">
        <f>'[3]chd4b-SAOB'!I353</f>
        <v>78355598.5</v>
      </c>
      <c r="M525" s="403">
        <f>SUM(J525:L525)</f>
        <v>80768574.939999998</v>
      </c>
      <c r="N525" s="403">
        <f>+F525-J525</f>
        <v>0</v>
      </c>
      <c r="O525" s="403">
        <f>+G525-K525</f>
        <v>517023.56000000006</v>
      </c>
      <c r="P525" s="403">
        <f>+H525-L525</f>
        <v>4644401.5</v>
      </c>
      <c r="Q525" s="403">
        <f>SUM(N525:P525)</f>
        <v>5161425.0600000005</v>
      </c>
      <c r="S525" s="410" t="str">
        <f t="shared" si="194"/>
        <v/>
      </c>
      <c r="T525" s="410">
        <f t="shared" si="194"/>
        <v>0.82354144709897614</v>
      </c>
      <c r="U525" s="410">
        <f t="shared" si="194"/>
        <v>0.94404335542168671</v>
      </c>
      <c r="V525" s="410">
        <f t="shared" si="173"/>
        <v>0.9399345390434074</v>
      </c>
      <c r="W525" s="413"/>
      <c r="Z525" s="411" t="s">
        <v>736</v>
      </c>
    </row>
    <row r="526" spans="1:26" s="404" customFormat="1" ht="12.75" customHeight="1">
      <c r="A526" s="405"/>
      <c r="B526" s="402" t="s">
        <v>387</v>
      </c>
      <c r="C526" s="414"/>
      <c r="D526" s="414" t="s">
        <v>319</v>
      </c>
      <c r="E526" s="415" t="s">
        <v>737</v>
      </c>
      <c r="F526" s="416">
        <f>+F524+F525</f>
        <v>38138461</v>
      </c>
      <c r="G526" s="416">
        <f t="shared" ref="G526:Q526" si="195">+G524+G525</f>
        <v>15837000</v>
      </c>
      <c r="H526" s="416">
        <f t="shared" si="195"/>
        <v>83000000</v>
      </c>
      <c r="I526" s="416">
        <f t="shared" si="195"/>
        <v>136975461</v>
      </c>
      <c r="J526" s="416">
        <f t="shared" si="195"/>
        <v>38138742.789999999</v>
      </c>
      <c r="K526" s="416">
        <f t="shared" si="195"/>
        <v>15319966.979999999</v>
      </c>
      <c r="L526" s="416">
        <f t="shared" si="195"/>
        <v>78355598.5</v>
      </c>
      <c r="M526" s="416">
        <f t="shared" si="195"/>
        <v>131814308.27</v>
      </c>
      <c r="N526" s="416">
        <f t="shared" si="195"/>
        <v>-281.78999999910593</v>
      </c>
      <c r="O526" s="416">
        <f t="shared" si="195"/>
        <v>517033.02000000095</v>
      </c>
      <c r="P526" s="416">
        <f t="shared" si="195"/>
        <v>4644401.5</v>
      </c>
      <c r="Q526" s="416">
        <f t="shared" si="195"/>
        <v>5161152.7300000023</v>
      </c>
      <c r="R526" s="417"/>
      <c r="S526" s="410">
        <f t="shared" si="194"/>
        <v>1.0000073886043803</v>
      </c>
      <c r="T526" s="410">
        <f t="shared" si="194"/>
        <v>0.96735284334154192</v>
      </c>
      <c r="U526" s="410">
        <f t="shared" si="194"/>
        <v>0.94404335542168671</v>
      </c>
      <c r="V526" s="410">
        <f t="shared" si="173"/>
        <v>0.96232060332324776</v>
      </c>
      <c r="W526" s="413"/>
      <c r="Z526" s="404" t="s">
        <v>735</v>
      </c>
    </row>
    <row r="527" spans="1:26" ht="12.75" hidden="1" customHeight="1">
      <c r="A527" s="405"/>
      <c r="B527" s="406"/>
      <c r="C527" s="418"/>
      <c r="D527" s="418"/>
      <c r="E527" s="419"/>
      <c r="F527" s="420"/>
      <c r="G527" s="420"/>
      <c r="H527" s="420"/>
      <c r="I527" s="420"/>
      <c r="J527" s="420"/>
      <c r="K527" s="420"/>
      <c r="L527" s="420"/>
      <c r="M527" s="420"/>
      <c r="N527" s="420"/>
      <c r="O527" s="420"/>
      <c r="P527" s="420"/>
      <c r="Q527" s="420"/>
      <c r="R527" s="409"/>
      <c r="S527" s="410" t="str">
        <f t="shared" si="194"/>
        <v/>
      </c>
      <c r="T527" s="410" t="str">
        <f t="shared" si="194"/>
        <v/>
      </c>
      <c r="U527" s="410" t="str">
        <f t="shared" si="194"/>
        <v/>
      </c>
      <c r="V527" s="410"/>
      <c r="W527" s="413"/>
    </row>
    <row r="528" spans="1:26" s="404" customFormat="1" ht="12.75" customHeight="1">
      <c r="A528" s="405" t="s">
        <v>384</v>
      </c>
      <c r="B528" s="405" t="s">
        <v>387</v>
      </c>
      <c r="C528" s="414"/>
      <c r="D528" s="414" t="s">
        <v>319</v>
      </c>
      <c r="E528" s="415" t="s">
        <v>324</v>
      </c>
      <c r="F528" s="416">
        <f>+F529</f>
        <v>3601683</v>
      </c>
      <c r="G528" s="416">
        <f t="shared" ref="G528:Q528" si="196">+G529</f>
        <v>0</v>
      </c>
      <c r="H528" s="416">
        <f t="shared" si="196"/>
        <v>0</v>
      </c>
      <c r="I528" s="416">
        <f t="shared" si="196"/>
        <v>3601683</v>
      </c>
      <c r="J528" s="416">
        <f t="shared" si="196"/>
        <v>3601332.7</v>
      </c>
      <c r="K528" s="416">
        <f t="shared" si="196"/>
        <v>0</v>
      </c>
      <c r="L528" s="416">
        <f t="shared" si="196"/>
        <v>0</v>
      </c>
      <c r="M528" s="416">
        <f t="shared" si="196"/>
        <v>3601332.7</v>
      </c>
      <c r="N528" s="416">
        <f t="shared" si="196"/>
        <v>350.29999999981374</v>
      </c>
      <c r="O528" s="416">
        <f t="shared" si="196"/>
        <v>0</v>
      </c>
      <c r="P528" s="416">
        <f t="shared" si="196"/>
        <v>0</v>
      </c>
      <c r="Q528" s="416">
        <f t="shared" si="196"/>
        <v>350.29999999981374</v>
      </c>
      <c r="S528" s="410">
        <f t="shared" si="194"/>
        <v>0.99990273991353495</v>
      </c>
      <c r="T528" s="410" t="str">
        <f t="shared" si="194"/>
        <v/>
      </c>
      <c r="U528" s="410" t="str">
        <f t="shared" si="194"/>
        <v/>
      </c>
      <c r="V528" s="410">
        <f t="shared" si="194"/>
        <v>0.99990273991353495</v>
      </c>
      <c r="W528" s="413"/>
      <c r="Z528" s="404" t="s">
        <v>735</v>
      </c>
    </row>
    <row r="529" spans="1:26" ht="12.75" customHeight="1">
      <c r="A529" s="405" t="s">
        <v>384</v>
      </c>
      <c r="B529" s="405" t="s">
        <v>387</v>
      </c>
      <c r="C529" s="418"/>
      <c r="D529" s="418"/>
      <c r="E529" s="408" t="s">
        <v>528</v>
      </c>
      <c r="F529" s="403">
        <f>SUM('[3]chd4b-SAOB'!O14)</f>
        <v>3601683</v>
      </c>
      <c r="G529" s="403">
        <f>SUM('[3]chd4b-SAOB'!O50)</f>
        <v>0</v>
      </c>
      <c r="H529" s="403">
        <f>SUM('[3]chd4b-SAOB'!O142)</f>
        <v>0</v>
      </c>
      <c r="I529" s="403">
        <f t="shared" si="179"/>
        <v>3601683</v>
      </c>
      <c r="J529" s="403">
        <f>SUM('[3]chd4b-SAOB'!O15)</f>
        <v>3601332.7</v>
      </c>
      <c r="K529" s="403">
        <f>SUM('[3]chd4b-SAOB'!O51)</f>
        <v>0</v>
      </c>
      <c r="L529" s="403">
        <f>SUM('[3]chd4b-SAOB'!O143)</f>
        <v>0</v>
      </c>
      <c r="M529" s="403">
        <f t="shared" si="180"/>
        <v>3601332.7</v>
      </c>
      <c r="N529" s="403">
        <f t="shared" si="181"/>
        <v>350.29999999981374</v>
      </c>
      <c r="O529" s="403">
        <f t="shared" si="181"/>
        <v>0</v>
      </c>
      <c r="P529" s="403">
        <f t="shared" si="181"/>
        <v>0</v>
      </c>
      <c r="Q529" s="403">
        <f t="shared" si="182"/>
        <v>350.29999999981374</v>
      </c>
      <c r="S529" s="410">
        <f t="shared" si="194"/>
        <v>0.99990273991353495</v>
      </c>
      <c r="T529" s="410" t="str">
        <f t="shared" si="194"/>
        <v/>
      </c>
      <c r="U529" s="410" t="str">
        <f t="shared" si="194"/>
        <v/>
      </c>
      <c r="V529" s="410">
        <f t="shared" si="194"/>
        <v>0.99990273991353495</v>
      </c>
      <c r="W529" s="413"/>
      <c r="Z529" s="404" t="s">
        <v>735</v>
      </c>
    </row>
    <row r="530" spans="1:26" s="404" customFormat="1" ht="12.75" customHeight="1">
      <c r="A530" s="405" t="s">
        <v>384</v>
      </c>
      <c r="B530" s="405" t="s">
        <v>387</v>
      </c>
      <c r="C530" s="414"/>
      <c r="D530" s="414" t="s">
        <v>319</v>
      </c>
      <c r="E530" s="415" t="s">
        <v>325</v>
      </c>
      <c r="F530" s="416">
        <f>SUM(F531:F534)</f>
        <v>8711787</v>
      </c>
      <c r="G530" s="416">
        <f t="shared" ref="G530:Q530" si="197">SUM(G531:G534)</f>
        <v>1500000</v>
      </c>
      <c r="H530" s="416">
        <f t="shared" si="197"/>
        <v>0</v>
      </c>
      <c r="I530" s="416">
        <f t="shared" si="197"/>
        <v>10211787</v>
      </c>
      <c r="J530" s="416">
        <f t="shared" si="197"/>
        <v>8711787</v>
      </c>
      <c r="K530" s="416">
        <f t="shared" si="197"/>
        <v>1499647.3</v>
      </c>
      <c r="L530" s="416">
        <f t="shared" si="197"/>
        <v>0</v>
      </c>
      <c r="M530" s="416">
        <f t="shared" si="197"/>
        <v>10211434.300000001</v>
      </c>
      <c r="N530" s="416">
        <f t="shared" si="197"/>
        <v>0</v>
      </c>
      <c r="O530" s="416">
        <f t="shared" si="197"/>
        <v>352.69999999995343</v>
      </c>
      <c r="P530" s="416">
        <f t="shared" si="197"/>
        <v>0</v>
      </c>
      <c r="Q530" s="416">
        <f t="shared" si="197"/>
        <v>352.69999999995343</v>
      </c>
      <c r="R530" s="417"/>
      <c r="S530" s="410">
        <f t="shared" si="194"/>
        <v>1</v>
      </c>
      <c r="T530" s="410">
        <f t="shared" si="194"/>
        <v>0.99976486666666675</v>
      </c>
      <c r="U530" s="410" t="str">
        <f t="shared" si="194"/>
        <v/>
      </c>
      <c r="V530" s="410">
        <f t="shared" si="194"/>
        <v>0.99996546148093379</v>
      </c>
      <c r="W530" s="413"/>
      <c r="Z530" s="404" t="s">
        <v>735</v>
      </c>
    </row>
    <row r="531" spans="1:26" ht="12.75" customHeight="1">
      <c r="A531" s="405" t="s">
        <v>384</v>
      </c>
      <c r="B531" s="405" t="s">
        <v>387</v>
      </c>
      <c r="C531" s="418"/>
      <c r="D531" s="418"/>
      <c r="E531" s="421" t="s">
        <v>531</v>
      </c>
      <c r="F531" s="403">
        <f>SUM('[3]chd4b-SAOB'!S14)</f>
        <v>6116254</v>
      </c>
      <c r="G531" s="403">
        <f>SUM('[3]chd4b-SAOB'!S50)</f>
        <v>0</v>
      </c>
      <c r="H531" s="403">
        <f>SUM('[3]chd4b-SAOB'!S142)</f>
        <v>0</v>
      </c>
      <c r="I531" s="403">
        <f t="shared" si="179"/>
        <v>6116254</v>
      </c>
      <c r="J531" s="403">
        <f>SUM('[3]chd4b-SAOB'!S15)</f>
        <v>6116254</v>
      </c>
      <c r="K531" s="403">
        <f>SUM('[3]chd4b-SAOB'!S51)</f>
        <v>0</v>
      </c>
      <c r="L531" s="403">
        <f>SUM('[3]chd4b-SAOB'!S143)</f>
        <v>0</v>
      </c>
      <c r="M531" s="403">
        <f t="shared" si="180"/>
        <v>6116254</v>
      </c>
      <c r="N531" s="403">
        <f t="shared" si="181"/>
        <v>0</v>
      </c>
      <c r="O531" s="403">
        <f t="shared" si="181"/>
        <v>0</v>
      </c>
      <c r="P531" s="403">
        <f t="shared" si="181"/>
        <v>0</v>
      </c>
      <c r="Q531" s="403">
        <f t="shared" si="182"/>
        <v>0</v>
      </c>
      <c r="S531" s="410">
        <f t="shared" si="194"/>
        <v>1</v>
      </c>
      <c r="T531" s="410" t="str">
        <f t="shared" si="194"/>
        <v/>
      </c>
      <c r="U531" s="410" t="str">
        <f t="shared" si="194"/>
        <v/>
      </c>
      <c r="V531" s="410">
        <f t="shared" si="194"/>
        <v>1</v>
      </c>
      <c r="W531" s="413"/>
      <c r="Z531" s="404" t="s">
        <v>735</v>
      </c>
    </row>
    <row r="532" spans="1:26" ht="12.75" customHeight="1">
      <c r="A532" s="405" t="s">
        <v>384</v>
      </c>
      <c r="B532" s="405" t="s">
        <v>387</v>
      </c>
      <c r="C532" s="418"/>
      <c r="D532" s="418"/>
      <c r="E532" s="408" t="s">
        <v>532</v>
      </c>
      <c r="F532" s="403">
        <f>SUM('[3]chd4b-SAOB'!W14)</f>
        <v>2595533</v>
      </c>
      <c r="G532" s="403">
        <f>SUM('[3]chd4b-SAOB'!W50)</f>
        <v>0</v>
      </c>
      <c r="H532" s="403">
        <f>SUM('[3]chd4b-SAOB'!W142)</f>
        <v>0</v>
      </c>
      <c r="I532" s="403">
        <f t="shared" si="179"/>
        <v>2595533</v>
      </c>
      <c r="J532" s="403">
        <f>SUM('[3]chd4b-SAOB'!W15)</f>
        <v>2595533</v>
      </c>
      <c r="K532" s="403">
        <f>SUM('[3]chd4b-SAOB'!W51)</f>
        <v>0</v>
      </c>
      <c r="L532" s="403">
        <f>SUM('[3]chd4b-SAOB'!W143)</f>
        <v>0</v>
      </c>
      <c r="M532" s="403">
        <f t="shared" si="180"/>
        <v>2595533</v>
      </c>
      <c r="N532" s="403">
        <f t="shared" si="181"/>
        <v>0</v>
      </c>
      <c r="O532" s="403">
        <f t="shared" si="181"/>
        <v>0</v>
      </c>
      <c r="P532" s="403">
        <f t="shared" si="181"/>
        <v>0</v>
      </c>
      <c r="Q532" s="403">
        <f t="shared" si="182"/>
        <v>0</v>
      </c>
      <c r="S532" s="410">
        <f t="shared" si="194"/>
        <v>1</v>
      </c>
      <c r="T532" s="410" t="str">
        <f t="shared" si="194"/>
        <v/>
      </c>
      <c r="U532" s="410" t="str">
        <f t="shared" si="194"/>
        <v/>
      </c>
      <c r="V532" s="410">
        <f t="shared" si="194"/>
        <v>1</v>
      </c>
      <c r="W532" s="413"/>
      <c r="Z532" s="404" t="s">
        <v>735</v>
      </c>
    </row>
    <row r="533" spans="1:26" ht="12.75" customHeight="1">
      <c r="A533" s="405" t="s">
        <v>384</v>
      </c>
      <c r="B533" s="405" t="s">
        <v>387</v>
      </c>
      <c r="C533" s="418"/>
      <c r="D533" s="418"/>
      <c r="E533" s="421" t="s">
        <v>533</v>
      </c>
      <c r="F533" s="403">
        <f>SUM('[3]chd4b-SAOB'!AA14)</f>
        <v>0</v>
      </c>
      <c r="G533" s="403">
        <f>SUM('[3]chd4b-SAOB'!AA50)</f>
        <v>1500000</v>
      </c>
      <c r="H533" s="403">
        <f>SUM('[3]chd4b-SAOB'!AA142)</f>
        <v>0</v>
      </c>
      <c r="I533" s="403">
        <f t="shared" si="179"/>
        <v>1500000</v>
      </c>
      <c r="J533" s="403">
        <f>SUM('[3]chd4b-SAOB'!AA15)</f>
        <v>0</v>
      </c>
      <c r="K533" s="403">
        <f>SUM('[3]chd4b-SAOB'!AA51)</f>
        <v>1499647.3</v>
      </c>
      <c r="L533" s="403">
        <f>SUM('[3]chd4b-SAOB'!AA143)</f>
        <v>0</v>
      </c>
      <c r="M533" s="403">
        <f t="shared" si="180"/>
        <v>1499647.3</v>
      </c>
      <c r="N533" s="403">
        <f t="shared" si="181"/>
        <v>0</v>
      </c>
      <c r="O533" s="403">
        <f t="shared" si="181"/>
        <v>352.69999999995343</v>
      </c>
      <c r="P533" s="403">
        <f t="shared" si="181"/>
        <v>0</v>
      </c>
      <c r="Q533" s="403">
        <f t="shared" si="182"/>
        <v>352.69999999995343</v>
      </c>
      <c r="S533" s="410" t="str">
        <f t="shared" si="194"/>
        <v/>
      </c>
      <c r="T533" s="410">
        <f t="shared" si="194"/>
        <v>0.99976486666666675</v>
      </c>
      <c r="U533" s="410" t="str">
        <f t="shared" si="194"/>
        <v/>
      </c>
      <c r="V533" s="410">
        <f t="shared" si="194"/>
        <v>0.99976486666666675</v>
      </c>
      <c r="W533" s="413"/>
      <c r="Z533" s="404" t="s">
        <v>735</v>
      </c>
    </row>
    <row r="534" spans="1:26" ht="12.75" hidden="1" customHeight="1">
      <c r="A534" s="405" t="s">
        <v>384</v>
      </c>
      <c r="B534" s="405" t="s">
        <v>387</v>
      </c>
      <c r="C534" s="418"/>
      <c r="D534" s="418"/>
      <c r="E534" s="421" t="s">
        <v>738</v>
      </c>
      <c r="F534" s="403">
        <f>SUM('[3]chd4b-SAOB'!AE14)</f>
        <v>0</v>
      </c>
      <c r="G534" s="403">
        <f>SUM('[3]chd4b-SAOB'!AE50)</f>
        <v>0</v>
      </c>
      <c r="H534" s="403">
        <f>SUM('[3]chd4b-SAOB'!AE142)</f>
        <v>0</v>
      </c>
      <c r="I534" s="403">
        <f t="shared" si="179"/>
        <v>0</v>
      </c>
      <c r="J534" s="403">
        <f>SUM('[3]chd4b-SAOB'!AE15)</f>
        <v>0</v>
      </c>
      <c r="K534" s="403">
        <f>SUM('[3]chd4b-SAOB'!AE51)</f>
        <v>0</v>
      </c>
      <c r="L534" s="403">
        <f>SUM('[3]chd4b-SAOB'!AE143)</f>
        <v>0</v>
      </c>
      <c r="M534" s="403">
        <f t="shared" si="180"/>
        <v>0</v>
      </c>
      <c r="N534" s="403">
        <f t="shared" si="181"/>
        <v>0</v>
      </c>
      <c r="O534" s="403">
        <f t="shared" si="181"/>
        <v>0</v>
      </c>
      <c r="P534" s="403">
        <f t="shared" si="181"/>
        <v>0</v>
      </c>
      <c r="Q534" s="403">
        <f t="shared" si="182"/>
        <v>0</v>
      </c>
      <c r="S534" s="410" t="str">
        <f t="shared" si="194"/>
        <v/>
      </c>
      <c r="T534" s="410" t="str">
        <f t="shared" si="194"/>
        <v/>
      </c>
      <c r="U534" s="410" t="str">
        <f t="shared" si="194"/>
        <v/>
      </c>
      <c r="V534" s="422" t="str">
        <f t="shared" si="194"/>
        <v/>
      </c>
      <c r="W534" s="413"/>
    </row>
    <row r="535" spans="1:26" s="617" customFormat="1" ht="12.75" customHeight="1">
      <c r="A535" s="405" t="s">
        <v>384</v>
      </c>
      <c r="B535" s="402" t="s">
        <v>387</v>
      </c>
      <c r="C535" s="613"/>
      <c r="D535" s="613"/>
      <c r="E535" s="614" t="s">
        <v>5</v>
      </c>
      <c r="F535" s="615">
        <f>+F526+F528+F530</f>
        <v>50451931</v>
      </c>
      <c r="G535" s="615">
        <f t="shared" ref="G535:Q535" si="198">+G526+G528+G530</f>
        <v>17337000</v>
      </c>
      <c r="H535" s="615">
        <f t="shared" si="198"/>
        <v>83000000</v>
      </c>
      <c r="I535" s="615">
        <f t="shared" si="198"/>
        <v>150788931</v>
      </c>
      <c r="J535" s="615">
        <f t="shared" si="198"/>
        <v>50451862.490000002</v>
      </c>
      <c r="K535" s="615">
        <f t="shared" si="198"/>
        <v>16819614.279999997</v>
      </c>
      <c r="L535" s="615">
        <f t="shared" si="198"/>
        <v>78355598.5</v>
      </c>
      <c r="M535" s="615">
        <f t="shared" si="198"/>
        <v>145627075.27000001</v>
      </c>
      <c r="N535" s="615">
        <f t="shared" si="198"/>
        <v>68.510000000707805</v>
      </c>
      <c r="O535" s="615">
        <f t="shared" si="198"/>
        <v>517385.7200000009</v>
      </c>
      <c r="P535" s="615">
        <f t="shared" si="198"/>
        <v>4644401.5</v>
      </c>
      <c r="Q535" s="615">
        <f t="shared" si="198"/>
        <v>5161855.7300000023</v>
      </c>
      <c r="R535" s="616">
        <f>+Q535-'[3]chd4b-SAOB'!AP179</f>
        <v>-1.6763806343078613E-8</v>
      </c>
      <c r="S535" s="410">
        <f t="shared" si="194"/>
        <v>0.99999864207377909</v>
      </c>
      <c r="T535" s="410">
        <f t="shared" si="194"/>
        <v>0.97015713675953152</v>
      </c>
      <c r="U535" s="410">
        <f t="shared" si="194"/>
        <v>0.94404335542168671</v>
      </c>
      <c r="V535" s="410">
        <f t="shared" si="194"/>
        <v>0.96576767475060887</v>
      </c>
      <c r="W535" s="413"/>
      <c r="Z535" s="404" t="s">
        <v>735</v>
      </c>
    </row>
    <row r="536" spans="1:26" ht="12.75" customHeight="1">
      <c r="A536" s="405" t="s">
        <v>384</v>
      </c>
      <c r="B536" s="402" t="s">
        <v>387</v>
      </c>
      <c r="C536" s="418"/>
      <c r="D536" s="407"/>
      <c r="E536" s="412"/>
      <c r="F536" s="403"/>
      <c r="G536" s="403"/>
      <c r="H536" s="403"/>
      <c r="I536" s="403">
        <f t="shared" si="179"/>
        <v>0</v>
      </c>
      <c r="J536" s="403"/>
      <c r="K536" s="403"/>
      <c r="L536" s="403"/>
      <c r="M536" s="403">
        <f t="shared" si="180"/>
        <v>0</v>
      </c>
      <c r="N536" s="403">
        <f t="shared" si="181"/>
        <v>0</v>
      </c>
      <c r="O536" s="403">
        <f t="shared" si="181"/>
        <v>0</v>
      </c>
      <c r="P536" s="403">
        <f t="shared" si="181"/>
        <v>0</v>
      </c>
      <c r="Q536" s="403">
        <f t="shared" si="182"/>
        <v>0</v>
      </c>
      <c r="S536" s="410" t="str">
        <f t="shared" si="194"/>
        <v/>
      </c>
      <c r="T536" s="410" t="str">
        <f t="shared" si="194"/>
        <v/>
      </c>
      <c r="U536" s="410" t="str">
        <f t="shared" si="194"/>
        <v/>
      </c>
      <c r="V536" s="410" t="str">
        <f t="shared" si="194"/>
        <v/>
      </c>
      <c r="W536" s="413"/>
      <c r="Z536" s="404" t="s">
        <v>735</v>
      </c>
    </row>
    <row r="537" spans="1:26" s="612" customFormat="1" ht="12.75" customHeight="1">
      <c r="A537" s="405" t="s">
        <v>384</v>
      </c>
      <c r="B537" s="402" t="s">
        <v>388</v>
      </c>
      <c r="C537" s="426" t="s">
        <v>319</v>
      </c>
      <c r="D537" s="609" t="s">
        <v>332</v>
      </c>
      <c r="E537" s="610" t="s">
        <v>388</v>
      </c>
      <c r="F537" s="621"/>
      <c r="G537" s="621"/>
      <c r="H537" s="621"/>
      <c r="I537" s="611">
        <f t="shared" si="179"/>
        <v>0</v>
      </c>
      <c r="J537" s="621"/>
      <c r="K537" s="621"/>
      <c r="L537" s="621"/>
      <c r="M537" s="611">
        <f t="shared" si="180"/>
        <v>0</v>
      </c>
      <c r="N537" s="611">
        <f t="shared" si="181"/>
        <v>0</v>
      </c>
      <c r="O537" s="611">
        <f t="shared" si="181"/>
        <v>0</v>
      </c>
      <c r="P537" s="611">
        <f t="shared" si="181"/>
        <v>0</v>
      </c>
      <c r="Q537" s="611">
        <f t="shared" si="182"/>
        <v>0</v>
      </c>
      <c r="S537" s="410" t="str">
        <f t="shared" si="194"/>
        <v/>
      </c>
      <c r="T537" s="410" t="str">
        <f t="shared" si="194"/>
        <v/>
      </c>
      <c r="U537" s="410" t="str">
        <f t="shared" si="194"/>
        <v/>
      </c>
      <c r="V537" s="410" t="str">
        <f t="shared" si="194"/>
        <v/>
      </c>
      <c r="W537" s="413"/>
      <c r="Z537" s="404" t="s">
        <v>735</v>
      </c>
    </row>
    <row r="538" spans="1:26" ht="12.75" customHeight="1">
      <c r="A538" s="405" t="s">
        <v>384</v>
      </c>
      <c r="B538" s="402" t="s">
        <v>388</v>
      </c>
      <c r="C538" s="407"/>
      <c r="D538" s="407" t="s">
        <v>319</v>
      </c>
      <c r="E538" s="408" t="s">
        <v>320</v>
      </c>
      <c r="F538" s="408">
        <f>'[3]chd4b-SAOB'!C358</f>
        <v>20575907</v>
      </c>
      <c r="G538" s="408">
        <f>'[3]chd4b-SAOB'!D358</f>
        <v>16259000</v>
      </c>
      <c r="H538" s="408">
        <f>'[3]chd4b-SAOB'!E358</f>
        <v>0</v>
      </c>
      <c r="I538" s="403">
        <f t="shared" si="179"/>
        <v>36834907</v>
      </c>
      <c r="J538" s="408">
        <f>'[3]chd4b-SAOB'!G358</f>
        <v>20575907</v>
      </c>
      <c r="K538" s="408">
        <f>'[3]chd4b-SAOB'!H358</f>
        <v>16259000</v>
      </c>
      <c r="L538" s="408">
        <f>'[3]chd4b-SAOB'!I358</f>
        <v>0</v>
      </c>
      <c r="M538" s="403">
        <f t="shared" si="180"/>
        <v>36834907</v>
      </c>
      <c r="N538" s="403">
        <f t="shared" si="181"/>
        <v>0</v>
      </c>
      <c r="O538" s="403">
        <f t="shared" si="181"/>
        <v>0</v>
      </c>
      <c r="P538" s="403">
        <f t="shared" si="181"/>
        <v>0</v>
      </c>
      <c r="Q538" s="403">
        <f t="shared" si="182"/>
        <v>0</v>
      </c>
      <c r="S538" s="410">
        <f t="shared" ref="S538:V595" si="199">IF(F538=0,"",J538/F538)</f>
        <v>1</v>
      </c>
      <c r="T538" s="410">
        <f t="shared" si="199"/>
        <v>1</v>
      </c>
      <c r="U538" s="410" t="str">
        <f t="shared" si="199"/>
        <v/>
      </c>
      <c r="V538" s="410">
        <f t="shared" si="199"/>
        <v>1</v>
      </c>
      <c r="W538" s="413"/>
      <c r="Z538" s="411" t="s">
        <v>736</v>
      </c>
    </row>
    <row r="539" spans="1:26" ht="12.75" customHeight="1">
      <c r="A539" s="405" t="s">
        <v>384</v>
      </c>
      <c r="B539" s="405" t="s">
        <v>388</v>
      </c>
      <c r="C539" s="407"/>
      <c r="D539" s="407" t="s">
        <v>319</v>
      </c>
      <c r="E539" s="408" t="s">
        <v>204</v>
      </c>
      <c r="F539" s="408">
        <f>'[3]chd4b-SAOB'!C360</f>
        <v>0</v>
      </c>
      <c r="G539" s="408">
        <f>'[3]chd4b-SAOB'!D360</f>
        <v>6156000</v>
      </c>
      <c r="H539" s="408">
        <f>'[3]chd4b-SAOB'!E360</f>
        <v>114500000</v>
      </c>
      <c r="I539" s="403">
        <f>SUM(F539:H539)</f>
        <v>120656000</v>
      </c>
      <c r="J539" s="408">
        <f>'[3]chd4b-SAOB'!G360</f>
        <v>0</v>
      </c>
      <c r="K539" s="408">
        <f>'[3]chd4b-SAOB'!H360</f>
        <v>4438191.55</v>
      </c>
      <c r="L539" s="408">
        <f>'[3]chd4b-SAOB'!I360</f>
        <v>61205909.380000003</v>
      </c>
      <c r="M539" s="403">
        <f>SUM(J539:L539)</f>
        <v>65644100.93</v>
      </c>
      <c r="N539" s="403">
        <f>+F539-J539</f>
        <v>0</v>
      </c>
      <c r="O539" s="403">
        <f>+G539-K539</f>
        <v>1717808.4500000002</v>
      </c>
      <c r="P539" s="403">
        <f>+H539-L539</f>
        <v>53294090.619999997</v>
      </c>
      <c r="Q539" s="403">
        <f>SUM(N539:P539)</f>
        <v>55011899.07</v>
      </c>
      <c r="S539" s="410" t="str">
        <f t="shared" si="199"/>
        <v/>
      </c>
      <c r="T539" s="410">
        <f t="shared" si="199"/>
        <v>0.72095379304743334</v>
      </c>
      <c r="U539" s="410">
        <f t="shared" si="199"/>
        <v>0.53454942689956331</v>
      </c>
      <c r="V539" s="410">
        <f t="shared" si="199"/>
        <v>0.54405997986009813</v>
      </c>
      <c r="W539" s="413"/>
      <c r="Z539" s="411" t="s">
        <v>736</v>
      </c>
    </row>
    <row r="540" spans="1:26" s="404" customFormat="1" ht="12.75" customHeight="1">
      <c r="A540" s="405"/>
      <c r="B540" s="402" t="s">
        <v>388</v>
      </c>
      <c r="C540" s="414"/>
      <c r="D540" s="414" t="s">
        <v>319</v>
      </c>
      <c r="E540" s="415" t="s">
        <v>737</v>
      </c>
      <c r="F540" s="416">
        <f>+F538+F539</f>
        <v>20575907</v>
      </c>
      <c r="G540" s="416">
        <f t="shared" ref="G540:Q540" si="200">+G538+G539</f>
        <v>22415000</v>
      </c>
      <c r="H540" s="416">
        <f t="shared" si="200"/>
        <v>114500000</v>
      </c>
      <c r="I540" s="416">
        <f t="shared" si="200"/>
        <v>157490907</v>
      </c>
      <c r="J540" s="416">
        <f t="shared" si="200"/>
        <v>20575907</v>
      </c>
      <c r="K540" s="416">
        <f t="shared" si="200"/>
        <v>20697191.550000001</v>
      </c>
      <c r="L540" s="416">
        <f t="shared" si="200"/>
        <v>61205909.380000003</v>
      </c>
      <c r="M540" s="416">
        <f t="shared" si="200"/>
        <v>102479007.93000001</v>
      </c>
      <c r="N540" s="416">
        <f t="shared" si="200"/>
        <v>0</v>
      </c>
      <c r="O540" s="416">
        <f t="shared" si="200"/>
        <v>1717808.4500000002</v>
      </c>
      <c r="P540" s="416">
        <f t="shared" si="200"/>
        <v>53294090.619999997</v>
      </c>
      <c r="Q540" s="416">
        <f t="shared" si="200"/>
        <v>55011899.07</v>
      </c>
      <c r="R540" s="417"/>
      <c r="S540" s="410">
        <f t="shared" si="199"/>
        <v>1</v>
      </c>
      <c r="T540" s="410">
        <f t="shared" si="199"/>
        <v>0.92336344189159048</v>
      </c>
      <c r="U540" s="410">
        <f t="shared" si="199"/>
        <v>0.53454942689956331</v>
      </c>
      <c r="V540" s="410">
        <f t="shared" si="199"/>
        <v>0.65069793477029125</v>
      </c>
      <c r="W540" s="413"/>
      <c r="Z540" s="404" t="s">
        <v>735</v>
      </c>
    </row>
    <row r="541" spans="1:26" ht="12.75" hidden="1" customHeight="1">
      <c r="A541" s="405"/>
      <c r="B541" s="406"/>
      <c r="C541" s="418"/>
      <c r="D541" s="418"/>
      <c r="E541" s="419"/>
      <c r="F541" s="420"/>
      <c r="G541" s="420"/>
      <c r="H541" s="420"/>
      <c r="I541" s="420"/>
      <c r="J541" s="420"/>
      <c r="K541" s="420"/>
      <c r="L541" s="420"/>
      <c r="M541" s="420"/>
      <c r="N541" s="420"/>
      <c r="O541" s="420"/>
      <c r="P541" s="420"/>
      <c r="Q541" s="420"/>
      <c r="R541" s="409"/>
      <c r="S541" s="410" t="str">
        <f t="shared" si="199"/>
        <v/>
      </c>
      <c r="T541" s="410" t="str">
        <f t="shared" si="199"/>
        <v/>
      </c>
      <c r="U541" s="410" t="str">
        <f t="shared" si="199"/>
        <v/>
      </c>
      <c r="V541" s="410"/>
      <c r="W541" s="413"/>
    </row>
    <row r="542" spans="1:26" s="404" customFormat="1" ht="12.75" customHeight="1">
      <c r="A542" s="405" t="s">
        <v>384</v>
      </c>
      <c r="B542" s="405" t="s">
        <v>388</v>
      </c>
      <c r="C542" s="414"/>
      <c r="D542" s="414" t="s">
        <v>319</v>
      </c>
      <c r="E542" s="415" t="s">
        <v>324</v>
      </c>
      <c r="F542" s="416">
        <f>+F543</f>
        <v>1973450</v>
      </c>
      <c r="G542" s="416">
        <f t="shared" ref="G542:Q542" si="201">+G543</f>
        <v>0</v>
      </c>
      <c r="H542" s="416">
        <f t="shared" si="201"/>
        <v>0</v>
      </c>
      <c r="I542" s="416">
        <f t="shared" si="201"/>
        <v>1973450</v>
      </c>
      <c r="J542" s="416">
        <f t="shared" si="201"/>
        <v>1973450</v>
      </c>
      <c r="K542" s="416">
        <f t="shared" si="201"/>
        <v>0</v>
      </c>
      <c r="L542" s="416">
        <f t="shared" si="201"/>
        <v>0</v>
      </c>
      <c r="M542" s="416">
        <f t="shared" si="201"/>
        <v>1973450</v>
      </c>
      <c r="N542" s="416">
        <f t="shared" si="201"/>
        <v>0</v>
      </c>
      <c r="O542" s="416">
        <f t="shared" si="201"/>
        <v>0</v>
      </c>
      <c r="P542" s="416">
        <f t="shared" si="201"/>
        <v>0</v>
      </c>
      <c r="Q542" s="416">
        <f t="shared" si="201"/>
        <v>0</v>
      </c>
      <c r="S542" s="410">
        <f t="shared" si="199"/>
        <v>1</v>
      </c>
      <c r="T542" s="410" t="str">
        <f t="shared" si="199"/>
        <v/>
      </c>
      <c r="U542" s="410" t="str">
        <f t="shared" si="199"/>
        <v/>
      </c>
      <c r="V542" s="410">
        <f t="shared" si="199"/>
        <v>1</v>
      </c>
      <c r="W542" s="413"/>
      <c r="Z542" s="404" t="s">
        <v>735</v>
      </c>
    </row>
    <row r="543" spans="1:26" ht="12.75" customHeight="1">
      <c r="A543" s="405" t="s">
        <v>384</v>
      </c>
      <c r="B543" s="405" t="s">
        <v>388</v>
      </c>
      <c r="C543" s="418"/>
      <c r="D543" s="418"/>
      <c r="E543" s="408" t="s">
        <v>528</v>
      </c>
      <c r="F543" s="403">
        <f>SUM('[3]chd4b-SAOB'!P14)</f>
        <v>1973450</v>
      </c>
      <c r="G543" s="403">
        <f>SUM('[3]chd4b-SAOB'!P50)</f>
        <v>0</v>
      </c>
      <c r="H543" s="403">
        <f>SUM('[3]chd4b-SAOB'!P142)</f>
        <v>0</v>
      </c>
      <c r="I543" s="403">
        <f t="shared" si="179"/>
        <v>1973450</v>
      </c>
      <c r="J543" s="403">
        <f>SUM('[3]chd4b-SAOB'!P15)</f>
        <v>1973450</v>
      </c>
      <c r="K543" s="403">
        <f>SUM('[3]chd4b-SAOB'!P51)</f>
        <v>0</v>
      </c>
      <c r="L543" s="403">
        <f>SUM('[3]chd4b-SAOB'!P143)</f>
        <v>0</v>
      </c>
      <c r="M543" s="403">
        <f t="shared" si="180"/>
        <v>1973450</v>
      </c>
      <c r="N543" s="403">
        <f t="shared" si="181"/>
        <v>0</v>
      </c>
      <c r="O543" s="403">
        <f t="shared" si="181"/>
        <v>0</v>
      </c>
      <c r="P543" s="403">
        <f t="shared" si="181"/>
        <v>0</v>
      </c>
      <c r="Q543" s="403">
        <f t="shared" si="182"/>
        <v>0</v>
      </c>
      <c r="S543" s="410">
        <f t="shared" si="199"/>
        <v>1</v>
      </c>
      <c r="T543" s="410" t="str">
        <f t="shared" si="199"/>
        <v/>
      </c>
      <c r="U543" s="410" t="str">
        <f t="shared" si="199"/>
        <v/>
      </c>
      <c r="V543" s="410">
        <f t="shared" si="199"/>
        <v>1</v>
      </c>
      <c r="W543" s="413"/>
      <c r="Z543" s="404" t="s">
        <v>735</v>
      </c>
    </row>
    <row r="544" spans="1:26" s="404" customFormat="1" ht="12.75" customHeight="1">
      <c r="A544" s="405" t="s">
        <v>384</v>
      </c>
      <c r="B544" s="405" t="s">
        <v>388</v>
      </c>
      <c r="C544" s="414"/>
      <c r="D544" s="414" t="s">
        <v>319</v>
      </c>
      <c r="E544" s="415" t="s">
        <v>325</v>
      </c>
      <c r="F544" s="416">
        <f>SUM(F545:F548)</f>
        <v>3359000</v>
      </c>
      <c r="G544" s="416">
        <f t="shared" ref="G544:Q544" si="202">SUM(G545:G548)</f>
        <v>1950000</v>
      </c>
      <c r="H544" s="416">
        <f t="shared" si="202"/>
        <v>0</v>
      </c>
      <c r="I544" s="416">
        <f t="shared" si="202"/>
        <v>5309000</v>
      </c>
      <c r="J544" s="416">
        <f t="shared" si="202"/>
        <v>3359000</v>
      </c>
      <c r="K544" s="416">
        <f t="shared" si="202"/>
        <v>1950000</v>
      </c>
      <c r="L544" s="416">
        <f t="shared" si="202"/>
        <v>0</v>
      </c>
      <c r="M544" s="416">
        <f t="shared" si="202"/>
        <v>5309000</v>
      </c>
      <c r="N544" s="416">
        <f t="shared" si="202"/>
        <v>0</v>
      </c>
      <c r="O544" s="416">
        <f t="shared" si="202"/>
        <v>0</v>
      </c>
      <c r="P544" s="416">
        <f t="shared" si="202"/>
        <v>0</v>
      </c>
      <c r="Q544" s="416">
        <f t="shared" si="202"/>
        <v>0</v>
      </c>
      <c r="R544" s="417"/>
      <c r="S544" s="410">
        <f t="shared" si="199"/>
        <v>1</v>
      </c>
      <c r="T544" s="410">
        <f t="shared" si="199"/>
        <v>1</v>
      </c>
      <c r="U544" s="410" t="str">
        <f t="shared" si="199"/>
        <v/>
      </c>
      <c r="V544" s="410">
        <f t="shared" si="199"/>
        <v>1</v>
      </c>
      <c r="W544" s="413"/>
      <c r="Z544" s="404" t="s">
        <v>735</v>
      </c>
    </row>
    <row r="545" spans="1:26" ht="12.75" customHeight="1">
      <c r="A545" s="405" t="s">
        <v>384</v>
      </c>
      <c r="B545" s="405" t="s">
        <v>388</v>
      </c>
      <c r="C545" s="418"/>
      <c r="D545" s="418"/>
      <c r="E545" s="421" t="s">
        <v>531</v>
      </c>
      <c r="F545" s="403">
        <f>SUM('[3]chd4b-SAOB'!T14)</f>
        <v>3359000</v>
      </c>
      <c r="G545" s="403">
        <f>SUM('[3]chd4b-SAOB'!T50)</f>
        <v>0</v>
      </c>
      <c r="H545" s="403">
        <f>SUM('[3]chd4b-SAOB'!T142)</f>
        <v>0</v>
      </c>
      <c r="I545" s="403">
        <f t="shared" si="179"/>
        <v>3359000</v>
      </c>
      <c r="J545" s="403">
        <f>SUM('[3]chd4b-SAOB'!T15)</f>
        <v>3359000</v>
      </c>
      <c r="K545" s="403">
        <f>SUM('[3]chd4b-SAOB'!T51)</f>
        <v>0</v>
      </c>
      <c r="L545" s="403">
        <f>SUM('[3]chd4b-SAOB'!T143)</f>
        <v>0</v>
      </c>
      <c r="M545" s="403">
        <f t="shared" si="180"/>
        <v>3359000</v>
      </c>
      <c r="N545" s="403">
        <f t="shared" si="181"/>
        <v>0</v>
      </c>
      <c r="O545" s="403">
        <f t="shared" si="181"/>
        <v>0</v>
      </c>
      <c r="P545" s="403">
        <f t="shared" si="181"/>
        <v>0</v>
      </c>
      <c r="Q545" s="403">
        <f t="shared" si="182"/>
        <v>0</v>
      </c>
      <c r="S545" s="410">
        <f t="shared" si="199"/>
        <v>1</v>
      </c>
      <c r="T545" s="410" t="str">
        <f t="shared" si="199"/>
        <v/>
      </c>
      <c r="U545" s="410" t="str">
        <f t="shared" si="199"/>
        <v/>
      </c>
      <c r="V545" s="410">
        <f t="shared" si="199"/>
        <v>1</v>
      </c>
      <c r="W545" s="413"/>
      <c r="Z545" s="404" t="s">
        <v>735</v>
      </c>
    </row>
    <row r="546" spans="1:26" ht="12.75" customHeight="1">
      <c r="A546" s="405" t="s">
        <v>384</v>
      </c>
      <c r="B546" s="405" t="s">
        <v>388</v>
      </c>
      <c r="C546" s="418"/>
      <c r="D546" s="418"/>
      <c r="E546" s="408" t="s">
        <v>532</v>
      </c>
      <c r="F546" s="403">
        <f>SUM('[3]chd4b-SAOB'!X14)</f>
        <v>0</v>
      </c>
      <c r="G546" s="403">
        <f>SUM('[3]chd4b-SAOB'!X50)</f>
        <v>0</v>
      </c>
      <c r="H546" s="403">
        <f>SUM('[3]chd4b-SAOB'!X142)</f>
        <v>0</v>
      </c>
      <c r="I546" s="403">
        <f t="shared" si="179"/>
        <v>0</v>
      </c>
      <c r="J546" s="403">
        <f>SUM('[3]chd4b-SAOB'!X15)</f>
        <v>0</v>
      </c>
      <c r="K546" s="403">
        <f>SUM('[3]chd4b-SAOB'!X51)</f>
        <v>0</v>
      </c>
      <c r="L546" s="403">
        <f>SUM('[3]chd4b-SAOB'!X143)</f>
        <v>0</v>
      </c>
      <c r="M546" s="403">
        <f t="shared" si="180"/>
        <v>0</v>
      </c>
      <c r="N546" s="403">
        <f t="shared" si="181"/>
        <v>0</v>
      </c>
      <c r="O546" s="403">
        <f t="shared" si="181"/>
        <v>0</v>
      </c>
      <c r="P546" s="403">
        <f t="shared" si="181"/>
        <v>0</v>
      </c>
      <c r="Q546" s="403">
        <f t="shared" si="182"/>
        <v>0</v>
      </c>
      <c r="S546" s="410" t="str">
        <f t="shared" si="199"/>
        <v/>
      </c>
      <c r="T546" s="410" t="str">
        <f t="shared" si="199"/>
        <v/>
      </c>
      <c r="U546" s="410" t="str">
        <f t="shared" si="199"/>
        <v/>
      </c>
      <c r="V546" s="410" t="str">
        <f t="shared" si="199"/>
        <v/>
      </c>
      <c r="W546" s="413"/>
      <c r="Z546" s="404" t="s">
        <v>735</v>
      </c>
    </row>
    <row r="547" spans="1:26" ht="12.75" customHeight="1">
      <c r="A547" s="405" t="s">
        <v>384</v>
      </c>
      <c r="B547" s="405" t="s">
        <v>388</v>
      </c>
      <c r="C547" s="418"/>
      <c r="D547" s="418"/>
      <c r="E547" s="421" t="s">
        <v>533</v>
      </c>
      <c r="F547" s="403">
        <f>SUM('[3]chd4b-SAOB'!AB14)</f>
        <v>0</v>
      </c>
      <c r="G547" s="403">
        <f>SUM('[3]chd4b-SAOB'!AB50)</f>
        <v>1950000</v>
      </c>
      <c r="H547" s="403">
        <f>SUM('[3]chd4b-SAOB'!AB142)</f>
        <v>0</v>
      </c>
      <c r="I547" s="403">
        <f t="shared" si="179"/>
        <v>1950000</v>
      </c>
      <c r="J547" s="403">
        <f>SUM('[3]chd4b-SAOB'!AB15)</f>
        <v>0</v>
      </c>
      <c r="K547" s="403">
        <f>SUM('[3]chd4b-SAOB'!AB51)</f>
        <v>1950000</v>
      </c>
      <c r="L547" s="403">
        <f>SUM('[3]chd4b-SAOB'!AB143)</f>
        <v>0</v>
      </c>
      <c r="M547" s="403">
        <f t="shared" si="180"/>
        <v>1950000</v>
      </c>
      <c r="N547" s="403">
        <f t="shared" si="181"/>
        <v>0</v>
      </c>
      <c r="O547" s="403">
        <f t="shared" si="181"/>
        <v>0</v>
      </c>
      <c r="P547" s="403">
        <f t="shared" si="181"/>
        <v>0</v>
      </c>
      <c r="Q547" s="403">
        <f t="shared" si="182"/>
        <v>0</v>
      </c>
      <c r="S547" s="410" t="str">
        <f t="shared" si="199"/>
        <v/>
      </c>
      <c r="T547" s="410">
        <f t="shared" si="199"/>
        <v>1</v>
      </c>
      <c r="U547" s="410" t="str">
        <f t="shared" si="199"/>
        <v/>
      </c>
      <c r="V547" s="410">
        <f t="shared" si="199"/>
        <v>1</v>
      </c>
      <c r="W547" s="413"/>
      <c r="Z547" s="404" t="s">
        <v>735</v>
      </c>
    </row>
    <row r="548" spans="1:26" ht="12.75" hidden="1" customHeight="1">
      <c r="A548" s="405" t="s">
        <v>384</v>
      </c>
      <c r="B548" s="405" t="s">
        <v>388</v>
      </c>
      <c r="C548" s="418"/>
      <c r="D548" s="418"/>
      <c r="E548" s="421" t="s">
        <v>738</v>
      </c>
      <c r="F548" s="403">
        <f>SUM('[3]chd4b-SAOB'!AF14)</f>
        <v>0</v>
      </c>
      <c r="G548" s="403">
        <f>SUM('[3]chd4b-SAOB'!AF50)</f>
        <v>0</v>
      </c>
      <c r="H548" s="403">
        <f>SUM('[3]chd4b-SAOB'!AF142)</f>
        <v>0</v>
      </c>
      <c r="I548" s="403">
        <f t="shared" si="179"/>
        <v>0</v>
      </c>
      <c r="J548" s="403">
        <f>SUM('[3]chd4b-SAOB'!AF15)</f>
        <v>0</v>
      </c>
      <c r="K548" s="403">
        <f>SUM('[3]chd4b-SAOB'!AF51)</f>
        <v>0</v>
      </c>
      <c r="L548" s="403">
        <f>SUM('[3]chd4b-SAOB'!AF143)</f>
        <v>0</v>
      </c>
      <c r="M548" s="403">
        <f t="shared" si="180"/>
        <v>0</v>
      </c>
      <c r="N548" s="403">
        <f t="shared" si="181"/>
        <v>0</v>
      </c>
      <c r="O548" s="403">
        <f t="shared" si="181"/>
        <v>0</v>
      </c>
      <c r="P548" s="403">
        <f t="shared" si="181"/>
        <v>0</v>
      </c>
      <c r="Q548" s="403">
        <f t="shared" si="182"/>
        <v>0</v>
      </c>
      <c r="S548" s="410" t="str">
        <f t="shared" si="199"/>
        <v/>
      </c>
      <c r="T548" s="410" t="str">
        <f t="shared" si="199"/>
        <v/>
      </c>
      <c r="U548" s="410" t="str">
        <f t="shared" si="199"/>
        <v/>
      </c>
      <c r="V548" s="422" t="str">
        <f t="shared" si="199"/>
        <v/>
      </c>
      <c r="W548" s="413"/>
    </row>
    <row r="549" spans="1:26" s="617" customFormat="1" ht="12.75" customHeight="1">
      <c r="A549" s="405" t="s">
        <v>384</v>
      </c>
      <c r="B549" s="402" t="s">
        <v>388</v>
      </c>
      <c r="C549" s="613"/>
      <c r="D549" s="613"/>
      <c r="E549" s="614" t="s">
        <v>5</v>
      </c>
      <c r="F549" s="615">
        <f>+F540+F542+F544</f>
        <v>25908357</v>
      </c>
      <c r="G549" s="615">
        <f t="shared" ref="G549:Q549" si="203">+G540+G542+G544</f>
        <v>24365000</v>
      </c>
      <c r="H549" s="615">
        <f t="shared" si="203"/>
        <v>114500000</v>
      </c>
      <c r="I549" s="615">
        <f t="shared" si="203"/>
        <v>164773357</v>
      </c>
      <c r="J549" s="615">
        <f t="shared" si="203"/>
        <v>25908357</v>
      </c>
      <c r="K549" s="615">
        <f t="shared" si="203"/>
        <v>22647191.550000001</v>
      </c>
      <c r="L549" s="615">
        <f t="shared" si="203"/>
        <v>61205909.380000003</v>
      </c>
      <c r="M549" s="615">
        <f t="shared" si="203"/>
        <v>109761457.93000001</v>
      </c>
      <c r="N549" s="615">
        <f t="shared" si="203"/>
        <v>0</v>
      </c>
      <c r="O549" s="615">
        <f t="shared" si="203"/>
        <v>1717808.4500000002</v>
      </c>
      <c r="P549" s="615">
        <f t="shared" si="203"/>
        <v>53294090.619999997</v>
      </c>
      <c r="Q549" s="615">
        <f t="shared" si="203"/>
        <v>55011899.07</v>
      </c>
      <c r="R549" s="616">
        <f>+Q549-'[3]chd4b-SAOB'!AQ179</f>
        <v>0</v>
      </c>
      <c r="S549" s="410">
        <f t="shared" si="199"/>
        <v>1</v>
      </c>
      <c r="T549" s="410">
        <f t="shared" si="199"/>
        <v>0.92949688282372256</v>
      </c>
      <c r="U549" s="410">
        <f t="shared" si="199"/>
        <v>0.53454942689956331</v>
      </c>
      <c r="V549" s="410">
        <f t="shared" si="199"/>
        <v>0.66613595746550214</v>
      </c>
      <c r="W549" s="413"/>
      <c r="Z549" s="404" t="s">
        <v>735</v>
      </c>
    </row>
    <row r="550" spans="1:26" ht="12.75" customHeight="1">
      <c r="A550" s="405"/>
      <c r="B550" s="402" t="s">
        <v>768</v>
      </c>
      <c r="C550" s="418"/>
      <c r="D550" s="407"/>
      <c r="E550" s="412"/>
      <c r="F550" s="403"/>
      <c r="G550" s="403"/>
      <c r="H550" s="403"/>
      <c r="I550" s="403"/>
      <c r="J550" s="403"/>
      <c r="K550" s="403"/>
      <c r="L550" s="403"/>
      <c r="M550" s="403"/>
      <c r="N550" s="403"/>
      <c r="O550" s="403"/>
      <c r="P550" s="403"/>
      <c r="Q550" s="403"/>
      <c r="S550" s="410" t="str">
        <f t="shared" si="199"/>
        <v/>
      </c>
      <c r="T550" s="410" t="str">
        <f t="shared" si="199"/>
        <v/>
      </c>
      <c r="U550" s="410" t="str">
        <f t="shared" si="199"/>
        <v/>
      </c>
      <c r="V550" s="410" t="str">
        <f t="shared" si="199"/>
        <v/>
      </c>
      <c r="W550" s="413"/>
      <c r="Z550" s="404" t="s">
        <v>735</v>
      </c>
    </row>
    <row r="551" spans="1:26" s="429" customFormat="1" ht="12.75" customHeight="1">
      <c r="A551" s="405" t="s">
        <v>384</v>
      </c>
      <c r="B551" s="402" t="s">
        <v>768</v>
      </c>
      <c r="C551" s="718" t="s">
        <v>769</v>
      </c>
      <c r="D551" s="718"/>
      <c r="E551" s="718"/>
      <c r="F551" s="428">
        <f>+F535+F549</f>
        <v>76360288</v>
      </c>
      <c r="G551" s="428">
        <f>+G535+G549</f>
        <v>41702000</v>
      </c>
      <c r="H551" s="428">
        <f>+H535+H549</f>
        <v>197500000</v>
      </c>
      <c r="I551" s="428">
        <f t="shared" si="179"/>
        <v>315562288</v>
      </c>
      <c r="J551" s="428">
        <f>+J535+J549</f>
        <v>76360219.49000001</v>
      </c>
      <c r="K551" s="428">
        <f>+K535+K549</f>
        <v>39466805.829999998</v>
      </c>
      <c r="L551" s="428">
        <f>+L535+L549</f>
        <v>139561507.88</v>
      </c>
      <c r="M551" s="428">
        <f t="shared" si="180"/>
        <v>255388533.19999999</v>
      </c>
      <c r="N551" s="428">
        <f t="shared" si="181"/>
        <v>68.509999990463257</v>
      </c>
      <c r="O551" s="428">
        <f t="shared" si="181"/>
        <v>2235194.1700000018</v>
      </c>
      <c r="P551" s="428">
        <f t="shared" si="181"/>
        <v>57938492.120000005</v>
      </c>
      <c r="Q551" s="428">
        <f t="shared" si="182"/>
        <v>60173754.799999997</v>
      </c>
      <c r="R551" s="434"/>
      <c r="S551" s="410">
        <f t="shared" si="199"/>
        <v>0.99999910280589843</v>
      </c>
      <c r="T551" s="410">
        <f t="shared" si="199"/>
        <v>0.94640079204834293</v>
      </c>
      <c r="U551" s="410">
        <f t="shared" si="199"/>
        <v>0.70664054622784811</v>
      </c>
      <c r="V551" s="410">
        <f t="shared" si="199"/>
        <v>0.80931259187726512</v>
      </c>
      <c r="W551" s="413"/>
      <c r="Z551" s="404" t="s">
        <v>735</v>
      </c>
    </row>
    <row r="552" spans="1:26" ht="12.75" customHeight="1">
      <c r="A552" s="405" t="s">
        <v>384</v>
      </c>
      <c r="B552" s="402" t="s">
        <v>768</v>
      </c>
      <c r="C552" s="650"/>
      <c r="D552" s="425"/>
      <c r="E552" s="412"/>
      <c r="F552" s="403"/>
      <c r="G552" s="403"/>
      <c r="H552" s="403"/>
      <c r="I552" s="403">
        <f t="shared" si="179"/>
        <v>0</v>
      </c>
      <c r="J552" s="403"/>
      <c r="K552" s="403"/>
      <c r="L552" s="403"/>
      <c r="M552" s="403">
        <f t="shared" si="180"/>
        <v>0</v>
      </c>
      <c r="N552" s="403">
        <f t="shared" si="181"/>
        <v>0</v>
      </c>
      <c r="O552" s="403">
        <f t="shared" si="181"/>
        <v>0</v>
      </c>
      <c r="P552" s="403">
        <f t="shared" si="181"/>
        <v>0</v>
      </c>
      <c r="Q552" s="403">
        <f t="shared" si="182"/>
        <v>0</v>
      </c>
      <c r="S552" s="410" t="str">
        <f t="shared" si="199"/>
        <v/>
      </c>
      <c r="T552" s="410" t="str">
        <f t="shared" si="199"/>
        <v/>
      </c>
      <c r="U552" s="410" t="str">
        <f t="shared" si="199"/>
        <v/>
      </c>
      <c r="V552" s="410" t="str">
        <f t="shared" si="199"/>
        <v/>
      </c>
      <c r="W552" s="413"/>
      <c r="Z552" s="404" t="s">
        <v>735</v>
      </c>
    </row>
    <row r="553" spans="1:26" s="429" customFormat="1" ht="12.75" hidden="1" customHeight="1">
      <c r="A553" s="402" t="s">
        <v>770</v>
      </c>
      <c r="B553" s="402" t="s">
        <v>768</v>
      </c>
      <c r="C553" s="426" t="s">
        <v>771</v>
      </c>
      <c r="D553" s="431"/>
      <c r="E553" s="432"/>
      <c r="F553" s="428"/>
      <c r="G553" s="428"/>
      <c r="H553" s="428"/>
      <c r="I553" s="428">
        <f t="shared" si="179"/>
        <v>0</v>
      </c>
      <c r="J553" s="428"/>
      <c r="K553" s="428"/>
      <c r="L553" s="428"/>
      <c r="M553" s="428">
        <f t="shared" si="180"/>
        <v>0</v>
      </c>
      <c r="N553" s="428">
        <f t="shared" si="181"/>
        <v>0</v>
      </c>
      <c r="O553" s="428">
        <f t="shared" si="181"/>
        <v>0</v>
      </c>
      <c r="P553" s="428">
        <f t="shared" si="181"/>
        <v>0</v>
      </c>
      <c r="Q553" s="428">
        <f t="shared" si="182"/>
        <v>0</v>
      </c>
      <c r="S553" s="410" t="str">
        <f t="shared" si="199"/>
        <v/>
      </c>
      <c r="T553" s="410" t="str">
        <f t="shared" si="199"/>
        <v/>
      </c>
      <c r="U553" s="410" t="str">
        <f t="shared" si="199"/>
        <v/>
      </c>
      <c r="V553" s="433" t="str">
        <f t="shared" si="199"/>
        <v/>
      </c>
      <c r="W553" s="413"/>
      <c r="Y553" s="429" t="s">
        <v>735</v>
      </c>
    </row>
    <row r="554" spans="1:26" ht="12.75" customHeight="1">
      <c r="A554" s="402" t="s">
        <v>770</v>
      </c>
      <c r="B554" s="402" t="s">
        <v>768</v>
      </c>
      <c r="C554" s="407"/>
      <c r="D554" s="407" t="s">
        <v>319</v>
      </c>
      <c r="E554" s="412" t="s">
        <v>320</v>
      </c>
      <c r="F554" s="403">
        <f>+F506+F524+F538</f>
        <v>104718368</v>
      </c>
      <c r="G554" s="403">
        <f>+G506+G524+G538</f>
        <v>71517000</v>
      </c>
      <c r="H554" s="403">
        <f>+H506+H524+H538</f>
        <v>0</v>
      </c>
      <c r="I554" s="403">
        <f t="shared" si="179"/>
        <v>176235368</v>
      </c>
      <c r="J554" s="403">
        <f>+J506+J524+J538</f>
        <v>104718567.06</v>
      </c>
      <c r="K554" s="403">
        <f>+K506+K524+K538</f>
        <v>69475061.170000002</v>
      </c>
      <c r="L554" s="403">
        <f>+L506+L524+L538</f>
        <v>0</v>
      </c>
      <c r="M554" s="403">
        <f t="shared" si="180"/>
        <v>174193628.23000002</v>
      </c>
      <c r="N554" s="403">
        <f t="shared" si="181"/>
        <v>-199.06000000238419</v>
      </c>
      <c r="O554" s="403">
        <f t="shared" si="181"/>
        <v>2041938.8299999982</v>
      </c>
      <c r="P554" s="403">
        <f t="shared" si="181"/>
        <v>0</v>
      </c>
      <c r="Q554" s="403">
        <f t="shared" si="182"/>
        <v>2041739.7699999958</v>
      </c>
      <c r="S554" s="410">
        <f t="shared" si="199"/>
        <v>1.0000019009081578</v>
      </c>
      <c r="T554" s="410">
        <f t="shared" si="199"/>
        <v>0.97144820350406202</v>
      </c>
      <c r="U554" s="410" t="str">
        <f t="shared" si="199"/>
        <v/>
      </c>
      <c r="V554" s="410">
        <f t="shared" si="199"/>
        <v>0.98841469908582724</v>
      </c>
      <c r="W554" s="413"/>
      <c r="Y554" s="411" t="s">
        <v>735</v>
      </c>
      <c r="Z554" s="411" t="s">
        <v>736</v>
      </c>
    </row>
    <row r="555" spans="1:26" ht="12.75" customHeight="1">
      <c r="A555" s="402" t="s">
        <v>770</v>
      </c>
      <c r="B555" s="402" t="s">
        <v>768</v>
      </c>
      <c r="C555" s="407"/>
      <c r="D555" s="407" t="s">
        <v>319</v>
      </c>
      <c r="E555" s="412" t="s">
        <v>204</v>
      </c>
      <c r="F555" s="403">
        <f>+F510+F525+F539</f>
        <v>0</v>
      </c>
      <c r="G555" s="403">
        <f>+G510+G525+G539</f>
        <v>108329796</v>
      </c>
      <c r="H555" s="403">
        <f>+H510+H525+H539</f>
        <v>807285385</v>
      </c>
      <c r="I555" s="403">
        <f>SUM(F555:H555)</f>
        <v>915615181</v>
      </c>
      <c r="J555" s="403">
        <f>+J510+J525+J539</f>
        <v>0</v>
      </c>
      <c r="K555" s="403">
        <f>+K510+K525+K539</f>
        <v>81703628.189999998</v>
      </c>
      <c r="L555" s="403">
        <f>+L510+L525+L539</f>
        <v>737358617.38999999</v>
      </c>
      <c r="M555" s="403">
        <f>SUM(J555:L555)</f>
        <v>819062245.57999992</v>
      </c>
      <c r="N555" s="403">
        <f>+F555-J555</f>
        <v>0</v>
      </c>
      <c r="O555" s="403">
        <f>+G555-K555</f>
        <v>26626167.810000002</v>
      </c>
      <c r="P555" s="403">
        <f>+H555-L555</f>
        <v>69926767.610000014</v>
      </c>
      <c r="Q555" s="403">
        <f>SUM(N555:P555)</f>
        <v>96552935.420000017</v>
      </c>
      <c r="S555" s="410" t="str">
        <f t="shared" si="199"/>
        <v/>
      </c>
      <c r="T555" s="410">
        <f t="shared" si="199"/>
        <v>0.75421196389957201</v>
      </c>
      <c r="U555" s="410">
        <f t="shared" si="199"/>
        <v>0.91338036224946639</v>
      </c>
      <c r="V555" s="410">
        <f>IF(I555=0,"",M555/I555)</f>
        <v>0.89454856426195484</v>
      </c>
      <c r="W555" s="413"/>
      <c r="Y555" s="411" t="s">
        <v>735</v>
      </c>
      <c r="Z555" s="411" t="s">
        <v>736</v>
      </c>
    </row>
    <row r="556" spans="1:26" s="404" customFormat="1" ht="12.75" hidden="1" customHeight="1">
      <c r="A556" s="405"/>
      <c r="B556" s="406"/>
      <c r="C556" s="414"/>
      <c r="D556" s="414" t="s">
        <v>319</v>
      </c>
      <c r="E556" s="415" t="s">
        <v>737</v>
      </c>
      <c r="F556" s="416">
        <f>+F554+F555</f>
        <v>104718368</v>
      </c>
      <c r="G556" s="416">
        <f t="shared" ref="G556:Q556" si="204">+G554+G555</f>
        <v>179846796</v>
      </c>
      <c r="H556" s="416">
        <f t="shared" si="204"/>
        <v>807285385</v>
      </c>
      <c r="I556" s="416">
        <f t="shared" si="204"/>
        <v>1091850549</v>
      </c>
      <c r="J556" s="416">
        <f t="shared" si="204"/>
        <v>104718567.06</v>
      </c>
      <c r="K556" s="416">
        <f t="shared" si="204"/>
        <v>151178689.36000001</v>
      </c>
      <c r="L556" s="416">
        <f t="shared" si="204"/>
        <v>737358617.38999999</v>
      </c>
      <c r="M556" s="416">
        <f t="shared" si="204"/>
        <v>993255873.80999994</v>
      </c>
      <c r="N556" s="416">
        <f t="shared" si="204"/>
        <v>-199.06000000238419</v>
      </c>
      <c r="O556" s="416">
        <f t="shared" si="204"/>
        <v>28668106.640000001</v>
      </c>
      <c r="P556" s="416">
        <f t="shared" si="204"/>
        <v>69926767.610000014</v>
      </c>
      <c r="Q556" s="416">
        <f t="shared" si="204"/>
        <v>98594675.190000013</v>
      </c>
      <c r="R556" s="417"/>
      <c r="S556" s="410">
        <f t="shared" si="199"/>
        <v>1.0000019009081578</v>
      </c>
      <c r="T556" s="410">
        <f t="shared" si="199"/>
        <v>0.84059706773981124</v>
      </c>
      <c r="U556" s="410">
        <f t="shared" si="199"/>
        <v>0.91338036224946639</v>
      </c>
      <c r="V556" s="422"/>
      <c r="W556" s="413"/>
      <c r="Y556" s="404" t="s">
        <v>735</v>
      </c>
    </row>
    <row r="557" spans="1:26" ht="12.75" hidden="1" customHeight="1">
      <c r="A557" s="405"/>
      <c r="B557" s="406"/>
      <c r="C557" s="418"/>
      <c r="D557" s="418"/>
      <c r="E557" s="419"/>
      <c r="F557" s="420"/>
      <c r="G557" s="420"/>
      <c r="H557" s="420"/>
      <c r="I557" s="420"/>
      <c r="J557" s="420"/>
      <c r="K557" s="420"/>
      <c r="L557" s="420"/>
      <c r="M557" s="420"/>
      <c r="N557" s="420"/>
      <c r="O557" s="420"/>
      <c r="P557" s="420"/>
      <c r="Q557" s="420"/>
      <c r="R557" s="409"/>
      <c r="S557" s="410" t="str">
        <f t="shared" si="199"/>
        <v/>
      </c>
      <c r="T557" s="410" t="str">
        <f t="shared" si="199"/>
        <v/>
      </c>
      <c r="U557" s="410" t="str">
        <f t="shared" si="199"/>
        <v/>
      </c>
      <c r="V557" s="410"/>
      <c r="W557" s="413"/>
      <c r="Y557" s="411" t="s">
        <v>735</v>
      </c>
    </row>
    <row r="558" spans="1:26" s="404" customFormat="1" ht="12.75" hidden="1" customHeight="1">
      <c r="A558" s="402" t="s">
        <v>770</v>
      </c>
      <c r="B558" s="402" t="s">
        <v>768</v>
      </c>
      <c r="C558" s="414"/>
      <c r="D558" s="414" t="s">
        <v>319</v>
      </c>
      <c r="E558" s="415" t="s">
        <v>324</v>
      </c>
      <c r="F558" s="416">
        <f>+F559</f>
        <v>10010133</v>
      </c>
      <c r="G558" s="416">
        <f t="shared" ref="G558:Q558" si="205">+G559</f>
        <v>0</v>
      </c>
      <c r="H558" s="416">
        <f t="shared" si="205"/>
        <v>0</v>
      </c>
      <c r="I558" s="416">
        <f t="shared" si="205"/>
        <v>10010133</v>
      </c>
      <c r="J558" s="416">
        <f t="shared" si="205"/>
        <v>9893017.9699999988</v>
      </c>
      <c r="K558" s="416">
        <f t="shared" si="205"/>
        <v>0</v>
      </c>
      <c r="L558" s="416">
        <f t="shared" si="205"/>
        <v>0</v>
      </c>
      <c r="M558" s="416">
        <f t="shared" si="205"/>
        <v>9893017.9699999988</v>
      </c>
      <c r="N558" s="416">
        <f t="shared" si="205"/>
        <v>117115.03000000119</v>
      </c>
      <c r="O558" s="416">
        <f t="shared" si="205"/>
        <v>0</v>
      </c>
      <c r="P558" s="416">
        <f t="shared" si="205"/>
        <v>0</v>
      </c>
      <c r="Q558" s="416">
        <f t="shared" si="205"/>
        <v>117115.03000000119</v>
      </c>
      <c r="S558" s="410">
        <f t="shared" si="199"/>
        <v>0.9883003522530619</v>
      </c>
      <c r="T558" s="410" t="str">
        <f t="shared" si="199"/>
        <v/>
      </c>
      <c r="U558" s="410" t="str">
        <f t="shared" si="199"/>
        <v/>
      </c>
      <c r="V558" s="422">
        <f t="shared" si="199"/>
        <v>0.9883003522530619</v>
      </c>
      <c r="W558" s="413"/>
      <c r="Y558" s="404" t="s">
        <v>735</v>
      </c>
    </row>
    <row r="559" spans="1:26" ht="12.75" hidden="1" customHeight="1">
      <c r="A559" s="402" t="s">
        <v>770</v>
      </c>
      <c r="B559" s="402" t="s">
        <v>768</v>
      </c>
      <c r="C559" s="418"/>
      <c r="D559" s="418"/>
      <c r="E559" s="408" t="s">
        <v>528</v>
      </c>
      <c r="F559" s="403">
        <f>+F514+F529+F543</f>
        <v>10010133</v>
      </c>
      <c r="G559" s="403">
        <f>+G514+G529+G543</f>
        <v>0</v>
      </c>
      <c r="H559" s="403">
        <f>+H514+H529+H543</f>
        <v>0</v>
      </c>
      <c r="I559" s="403">
        <f t="shared" si="179"/>
        <v>10010133</v>
      </c>
      <c r="J559" s="403">
        <f>+J514+J529+J543</f>
        <v>9893017.9699999988</v>
      </c>
      <c r="K559" s="403">
        <f>+K514+K529+K543</f>
        <v>0</v>
      </c>
      <c r="L559" s="403">
        <f>+L514+L529+L543</f>
        <v>0</v>
      </c>
      <c r="M559" s="403">
        <f t="shared" si="180"/>
        <v>9893017.9699999988</v>
      </c>
      <c r="N559" s="403">
        <f t="shared" si="181"/>
        <v>117115.03000000119</v>
      </c>
      <c r="O559" s="403">
        <f t="shared" si="181"/>
        <v>0</v>
      </c>
      <c r="P559" s="403">
        <f t="shared" si="181"/>
        <v>0</v>
      </c>
      <c r="Q559" s="403">
        <f t="shared" si="182"/>
        <v>117115.03000000119</v>
      </c>
      <c r="S559" s="410">
        <f t="shared" si="199"/>
        <v>0.9883003522530619</v>
      </c>
      <c r="T559" s="410" t="str">
        <f t="shared" si="199"/>
        <v/>
      </c>
      <c r="U559" s="410" t="str">
        <f t="shared" si="199"/>
        <v/>
      </c>
      <c r="V559" s="410">
        <f t="shared" si="199"/>
        <v>0.9883003522530619</v>
      </c>
      <c r="W559" s="413"/>
      <c r="Y559" s="411" t="s">
        <v>735</v>
      </c>
    </row>
    <row r="560" spans="1:26" s="404" customFormat="1" ht="12.75" hidden="1" customHeight="1">
      <c r="A560" s="402" t="s">
        <v>770</v>
      </c>
      <c r="B560" s="402" t="s">
        <v>768</v>
      </c>
      <c r="C560" s="414"/>
      <c r="D560" s="414" t="s">
        <v>319</v>
      </c>
      <c r="E560" s="415" t="s">
        <v>325</v>
      </c>
      <c r="F560" s="416">
        <f>SUM(F561:F564)</f>
        <v>21469770</v>
      </c>
      <c r="G560" s="416">
        <f t="shared" ref="G560:Q560" si="206">SUM(G561:G564)</f>
        <v>3450000</v>
      </c>
      <c r="H560" s="416">
        <f t="shared" si="206"/>
        <v>0</v>
      </c>
      <c r="I560" s="416">
        <f t="shared" si="206"/>
        <v>24919770</v>
      </c>
      <c r="J560" s="416">
        <f t="shared" si="206"/>
        <v>21437570</v>
      </c>
      <c r="K560" s="416">
        <f t="shared" si="206"/>
        <v>3449647.3</v>
      </c>
      <c r="L560" s="416">
        <f t="shared" si="206"/>
        <v>0</v>
      </c>
      <c r="M560" s="416">
        <f t="shared" si="206"/>
        <v>24887217.300000001</v>
      </c>
      <c r="N560" s="416">
        <f t="shared" si="206"/>
        <v>32200</v>
      </c>
      <c r="O560" s="416">
        <f t="shared" si="206"/>
        <v>352.70000000018626</v>
      </c>
      <c r="P560" s="416">
        <f t="shared" si="206"/>
        <v>0</v>
      </c>
      <c r="Q560" s="416">
        <f t="shared" si="206"/>
        <v>32552.700000000186</v>
      </c>
      <c r="R560" s="417"/>
      <c r="S560" s="410">
        <f t="shared" si="199"/>
        <v>0.99850021681648193</v>
      </c>
      <c r="T560" s="410">
        <f t="shared" si="199"/>
        <v>0.999897768115942</v>
      </c>
      <c r="U560" s="410" t="str">
        <f t="shared" si="199"/>
        <v/>
      </c>
      <c r="V560" s="422">
        <f t="shared" si="199"/>
        <v>0.99869369982146705</v>
      </c>
      <c r="W560" s="413"/>
      <c r="Y560" s="404" t="s">
        <v>735</v>
      </c>
    </row>
    <row r="561" spans="1:26" ht="12.75" hidden="1" customHeight="1">
      <c r="A561" s="402" t="s">
        <v>770</v>
      </c>
      <c r="B561" s="402" t="s">
        <v>768</v>
      </c>
      <c r="C561" s="418"/>
      <c r="D561" s="418"/>
      <c r="E561" s="421" t="s">
        <v>531</v>
      </c>
      <c r="F561" s="403">
        <f t="shared" ref="F561:H564" si="207">+F516+F531+F545</f>
        <v>17663254</v>
      </c>
      <c r="G561" s="403">
        <f t="shared" si="207"/>
        <v>0</v>
      </c>
      <c r="H561" s="403">
        <f t="shared" si="207"/>
        <v>0</v>
      </c>
      <c r="I561" s="403">
        <f t="shared" si="179"/>
        <v>17663254</v>
      </c>
      <c r="J561" s="403">
        <f t="shared" ref="J561:L564" si="208">+J516+J531+J545</f>
        <v>17631054</v>
      </c>
      <c r="K561" s="403">
        <f t="shared" si="208"/>
        <v>0</v>
      </c>
      <c r="L561" s="403">
        <f t="shared" si="208"/>
        <v>0</v>
      </c>
      <c r="M561" s="403">
        <f t="shared" si="180"/>
        <v>17631054</v>
      </c>
      <c r="N561" s="403">
        <f t="shared" si="181"/>
        <v>32200</v>
      </c>
      <c r="O561" s="403">
        <f t="shared" si="181"/>
        <v>0</v>
      </c>
      <c r="P561" s="403">
        <f t="shared" si="181"/>
        <v>0</v>
      </c>
      <c r="Q561" s="403">
        <f t="shared" si="182"/>
        <v>32200</v>
      </c>
      <c r="S561" s="410">
        <f t="shared" si="199"/>
        <v>0.99817700634322537</v>
      </c>
      <c r="T561" s="410" t="str">
        <f t="shared" si="199"/>
        <v/>
      </c>
      <c r="U561" s="410" t="str">
        <f t="shared" si="199"/>
        <v/>
      </c>
      <c r="V561" s="410">
        <f t="shared" si="199"/>
        <v>0.99817700634322537</v>
      </c>
      <c r="W561" s="413"/>
      <c r="Y561" s="411" t="s">
        <v>735</v>
      </c>
    </row>
    <row r="562" spans="1:26" ht="12.75" hidden="1" customHeight="1">
      <c r="A562" s="402" t="s">
        <v>770</v>
      </c>
      <c r="B562" s="402" t="s">
        <v>768</v>
      </c>
      <c r="C562" s="418"/>
      <c r="D562" s="418"/>
      <c r="E562" s="408" t="s">
        <v>532</v>
      </c>
      <c r="F562" s="403">
        <f t="shared" si="207"/>
        <v>3806516</v>
      </c>
      <c r="G562" s="403">
        <f t="shared" si="207"/>
        <v>0</v>
      </c>
      <c r="H562" s="403">
        <f t="shared" si="207"/>
        <v>0</v>
      </c>
      <c r="I562" s="403">
        <f t="shared" si="179"/>
        <v>3806516</v>
      </c>
      <c r="J562" s="403">
        <f t="shared" si="208"/>
        <v>3806516</v>
      </c>
      <c r="K562" s="403">
        <f t="shared" si="208"/>
        <v>0</v>
      </c>
      <c r="L562" s="403">
        <f t="shared" si="208"/>
        <v>0</v>
      </c>
      <c r="M562" s="403">
        <f t="shared" si="180"/>
        <v>3806516</v>
      </c>
      <c r="N562" s="403">
        <f t="shared" si="181"/>
        <v>0</v>
      </c>
      <c r="O562" s="403">
        <f t="shared" si="181"/>
        <v>0</v>
      </c>
      <c r="P562" s="403">
        <f t="shared" si="181"/>
        <v>0</v>
      </c>
      <c r="Q562" s="403">
        <f t="shared" si="182"/>
        <v>0</v>
      </c>
      <c r="S562" s="410">
        <f t="shared" si="199"/>
        <v>1</v>
      </c>
      <c r="T562" s="410" t="str">
        <f t="shared" si="199"/>
        <v/>
      </c>
      <c r="U562" s="410" t="str">
        <f t="shared" si="199"/>
        <v/>
      </c>
      <c r="V562" s="410">
        <f t="shared" si="199"/>
        <v>1</v>
      </c>
      <c r="W562" s="413"/>
      <c r="Y562" s="411" t="s">
        <v>735</v>
      </c>
    </row>
    <row r="563" spans="1:26" ht="12.75" hidden="1" customHeight="1">
      <c r="A563" s="402" t="s">
        <v>770</v>
      </c>
      <c r="B563" s="402" t="s">
        <v>768</v>
      </c>
      <c r="C563" s="418"/>
      <c r="D563" s="418"/>
      <c r="E563" s="421" t="s">
        <v>533</v>
      </c>
      <c r="F563" s="403">
        <f t="shared" si="207"/>
        <v>0</v>
      </c>
      <c r="G563" s="403">
        <f t="shared" si="207"/>
        <v>3450000</v>
      </c>
      <c r="H563" s="403">
        <f t="shared" si="207"/>
        <v>0</v>
      </c>
      <c r="I563" s="403">
        <f t="shared" si="179"/>
        <v>3450000</v>
      </c>
      <c r="J563" s="403">
        <f t="shared" si="208"/>
        <v>0</v>
      </c>
      <c r="K563" s="403">
        <f t="shared" si="208"/>
        <v>3449647.3</v>
      </c>
      <c r="L563" s="403">
        <f t="shared" si="208"/>
        <v>0</v>
      </c>
      <c r="M563" s="403">
        <f t="shared" si="180"/>
        <v>3449647.3</v>
      </c>
      <c r="N563" s="403">
        <f t="shared" si="181"/>
        <v>0</v>
      </c>
      <c r="O563" s="403">
        <f t="shared" si="181"/>
        <v>352.70000000018626</v>
      </c>
      <c r="P563" s="403">
        <f t="shared" si="181"/>
        <v>0</v>
      </c>
      <c r="Q563" s="403">
        <f t="shared" si="182"/>
        <v>352.70000000018626</v>
      </c>
      <c r="S563" s="410" t="str">
        <f t="shared" si="199"/>
        <v/>
      </c>
      <c r="T563" s="410">
        <f t="shared" si="199"/>
        <v>0.999897768115942</v>
      </c>
      <c r="U563" s="410" t="str">
        <f t="shared" si="199"/>
        <v/>
      </c>
      <c r="V563" s="410">
        <f t="shared" si="199"/>
        <v>0.999897768115942</v>
      </c>
      <c r="W563" s="413"/>
      <c r="Y563" s="411" t="s">
        <v>735</v>
      </c>
    </row>
    <row r="564" spans="1:26" ht="12.75" hidden="1" customHeight="1">
      <c r="A564" s="402" t="s">
        <v>770</v>
      </c>
      <c r="B564" s="402" t="s">
        <v>768</v>
      </c>
      <c r="C564" s="418"/>
      <c r="D564" s="418"/>
      <c r="E564" s="421" t="s">
        <v>738</v>
      </c>
      <c r="F564" s="403">
        <f t="shared" si="207"/>
        <v>0</v>
      </c>
      <c r="G564" s="403">
        <f t="shared" si="207"/>
        <v>0</v>
      </c>
      <c r="H564" s="403">
        <f t="shared" si="207"/>
        <v>0</v>
      </c>
      <c r="I564" s="403">
        <f t="shared" si="179"/>
        <v>0</v>
      </c>
      <c r="J564" s="403">
        <f t="shared" si="208"/>
        <v>0</v>
      </c>
      <c r="K564" s="403">
        <f t="shared" si="208"/>
        <v>0</v>
      </c>
      <c r="L564" s="403">
        <f t="shared" si="208"/>
        <v>0</v>
      </c>
      <c r="M564" s="403">
        <f t="shared" si="180"/>
        <v>0</v>
      </c>
      <c r="N564" s="403">
        <f t="shared" si="181"/>
        <v>0</v>
      </c>
      <c r="O564" s="403">
        <f t="shared" si="181"/>
        <v>0</v>
      </c>
      <c r="P564" s="403">
        <f t="shared" si="181"/>
        <v>0</v>
      </c>
      <c r="Q564" s="403">
        <f t="shared" si="182"/>
        <v>0</v>
      </c>
      <c r="S564" s="410" t="str">
        <f t="shared" si="199"/>
        <v/>
      </c>
      <c r="T564" s="410" t="str">
        <f t="shared" si="199"/>
        <v/>
      </c>
      <c r="U564" s="410" t="str">
        <f t="shared" si="199"/>
        <v/>
      </c>
      <c r="V564" s="410" t="str">
        <f t="shared" si="199"/>
        <v/>
      </c>
      <c r="W564" s="413"/>
      <c r="Y564" s="411" t="s">
        <v>735</v>
      </c>
    </row>
    <row r="565" spans="1:26" s="526" customFormat="1" ht="12.75" customHeight="1">
      <c r="A565" s="402" t="s">
        <v>770</v>
      </c>
      <c r="B565" s="402" t="s">
        <v>768</v>
      </c>
      <c r="C565" s="717" t="s">
        <v>772</v>
      </c>
      <c r="D565" s="717"/>
      <c r="E565" s="717"/>
      <c r="F565" s="524">
        <f>+F560+F558+F556</f>
        <v>136198271</v>
      </c>
      <c r="G565" s="524">
        <f t="shared" ref="G565:Q565" si="209">+G560+G558+G556</f>
        <v>183296796</v>
      </c>
      <c r="H565" s="524">
        <f t="shared" si="209"/>
        <v>807285385</v>
      </c>
      <c r="I565" s="524">
        <f t="shared" si="209"/>
        <v>1126780452</v>
      </c>
      <c r="J565" s="524">
        <f t="shared" si="209"/>
        <v>136049155.03</v>
      </c>
      <c r="K565" s="524">
        <f t="shared" si="209"/>
        <v>154628336.66000003</v>
      </c>
      <c r="L565" s="524">
        <f t="shared" si="209"/>
        <v>737358617.38999999</v>
      </c>
      <c r="M565" s="524">
        <f t="shared" si="209"/>
        <v>1028036109.0799999</v>
      </c>
      <c r="N565" s="524">
        <f t="shared" si="209"/>
        <v>149115.96999999881</v>
      </c>
      <c r="O565" s="524">
        <f t="shared" si="209"/>
        <v>28668459.34</v>
      </c>
      <c r="P565" s="524">
        <f t="shared" si="209"/>
        <v>69926767.610000014</v>
      </c>
      <c r="Q565" s="524">
        <f t="shared" si="209"/>
        <v>98744342.920000017</v>
      </c>
      <c r="R565" s="525">
        <f>+Q565-'[3]chd4b-SAOB'!AR179</f>
        <v>0</v>
      </c>
      <c r="S565" s="410">
        <f t="shared" si="199"/>
        <v>0.99890515519099354</v>
      </c>
      <c r="T565" s="410">
        <f t="shared" si="199"/>
        <v>0.84359541483747502</v>
      </c>
      <c r="U565" s="410">
        <f t="shared" si="199"/>
        <v>0.91338036224946639</v>
      </c>
      <c r="V565" s="410">
        <f t="shared" si="199"/>
        <v>0.91236594250039393</v>
      </c>
      <c r="W565" s="413"/>
      <c r="Z565" s="404" t="s">
        <v>735</v>
      </c>
    </row>
    <row r="566" spans="1:26" ht="12.75" customHeight="1">
      <c r="A566" s="402" t="s">
        <v>770</v>
      </c>
      <c r="B566" s="402" t="s">
        <v>768</v>
      </c>
      <c r="C566" s="430"/>
      <c r="D566" s="407"/>
      <c r="E566" s="412"/>
      <c r="F566" s="408"/>
      <c r="G566" s="408"/>
      <c r="H566" s="408"/>
      <c r="I566" s="403">
        <f t="shared" si="179"/>
        <v>0</v>
      </c>
      <c r="J566" s="408"/>
      <c r="K566" s="408"/>
      <c r="L566" s="408"/>
      <c r="M566" s="403">
        <f t="shared" si="180"/>
        <v>0</v>
      </c>
      <c r="N566" s="403">
        <f t="shared" si="181"/>
        <v>0</v>
      </c>
      <c r="O566" s="403">
        <f t="shared" si="181"/>
        <v>0</v>
      </c>
      <c r="P566" s="403">
        <f t="shared" si="181"/>
        <v>0</v>
      </c>
      <c r="Q566" s="403">
        <f t="shared" si="182"/>
        <v>0</v>
      </c>
      <c r="S566" s="410" t="str">
        <f t="shared" si="199"/>
        <v/>
      </c>
      <c r="T566" s="410" t="str">
        <f t="shared" si="199"/>
        <v/>
      </c>
      <c r="U566" s="410" t="str">
        <f t="shared" si="199"/>
        <v/>
      </c>
      <c r="V566" s="410" t="str">
        <f t="shared" si="199"/>
        <v/>
      </c>
      <c r="W566" s="413"/>
      <c r="Z566" s="404" t="s">
        <v>735</v>
      </c>
    </row>
    <row r="567" spans="1:26" s="606" customFormat="1" ht="12.75" customHeight="1">
      <c r="A567" s="402" t="s">
        <v>389</v>
      </c>
      <c r="B567" s="402" t="s">
        <v>390</v>
      </c>
      <c r="C567" s="623" t="s">
        <v>390</v>
      </c>
      <c r="D567" s="624"/>
      <c r="E567" s="625"/>
      <c r="F567" s="619"/>
      <c r="G567" s="619"/>
      <c r="H567" s="619"/>
      <c r="I567" s="620">
        <f t="shared" si="179"/>
        <v>0</v>
      </c>
      <c r="J567" s="619"/>
      <c r="K567" s="619"/>
      <c r="L567" s="619"/>
      <c r="M567" s="620">
        <f t="shared" si="180"/>
        <v>0</v>
      </c>
      <c r="N567" s="620">
        <f t="shared" si="181"/>
        <v>0</v>
      </c>
      <c r="O567" s="620">
        <f t="shared" si="181"/>
        <v>0</v>
      </c>
      <c r="P567" s="620">
        <f t="shared" si="181"/>
        <v>0</v>
      </c>
      <c r="Q567" s="620">
        <f t="shared" si="182"/>
        <v>0</v>
      </c>
      <c r="S567" s="410" t="str">
        <f t="shared" si="199"/>
        <v/>
      </c>
      <c r="T567" s="410" t="str">
        <f t="shared" si="199"/>
        <v/>
      </c>
      <c r="U567" s="410" t="str">
        <f t="shared" si="199"/>
        <v/>
      </c>
      <c r="V567" s="410" t="str">
        <f t="shared" si="199"/>
        <v/>
      </c>
      <c r="W567" s="413"/>
      <c r="Z567" s="404" t="s">
        <v>735</v>
      </c>
    </row>
    <row r="568" spans="1:26" ht="12.75" customHeight="1">
      <c r="A568" s="402" t="s">
        <v>389</v>
      </c>
      <c r="B568" s="402" t="s">
        <v>390</v>
      </c>
      <c r="C568" s="407"/>
      <c r="D568" s="407" t="s">
        <v>319</v>
      </c>
      <c r="E568" s="408" t="s">
        <v>320</v>
      </c>
      <c r="F568" s="403">
        <f>SUM(F569:F571)</f>
        <v>90041558</v>
      </c>
      <c r="G568" s="403">
        <f t="shared" ref="G568:Q568" si="210">SUM(G569:G571)</f>
        <v>51533000</v>
      </c>
      <c r="H568" s="403">
        <f t="shared" si="210"/>
        <v>0</v>
      </c>
      <c r="I568" s="403">
        <f t="shared" si="210"/>
        <v>141574558</v>
      </c>
      <c r="J568" s="403">
        <f t="shared" si="210"/>
        <v>90041558</v>
      </c>
      <c r="K568" s="403">
        <f t="shared" si="210"/>
        <v>51533000</v>
      </c>
      <c r="L568" s="403">
        <f t="shared" si="210"/>
        <v>0</v>
      </c>
      <c r="M568" s="403">
        <f t="shared" si="210"/>
        <v>141574558</v>
      </c>
      <c r="N568" s="403">
        <f t="shared" si="210"/>
        <v>0</v>
      </c>
      <c r="O568" s="403">
        <f t="shared" si="210"/>
        <v>0</v>
      </c>
      <c r="P568" s="403">
        <f t="shared" si="210"/>
        <v>0</v>
      </c>
      <c r="Q568" s="403">
        <f t="shared" si="210"/>
        <v>0</v>
      </c>
      <c r="S568" s="410">
        <f t="shared" si="199"/>
        <v>1</v>
      </c>
      <c r="T568" s="410">
        <f t="shared" si="199"/>
        <v>1</v>
      </c>
      <c r="U568" s="410" t="str">
        <f t="shared" si="199"/>
        <v/>
      </c>
      <c r="V568" s="410">
        <f t="shared" si="199"/>
        <v>1</v>
      </c>
      <c r="W568" s="413"/>
      <c r="Z568" s="411" t="s">
        <v>736</v>
      </c>
    </row>
    <row r="569" spans="1:26" ht="12.75" hidden="1" customHeight="1">
      <c r="A569" s="402" t="s">
        <v>389</v>
      </c>
      <c r="B569" s="402" t="s">
        <v>390</v>
      </c>
      <c r="C569" s="407"/>
      <c r="D569" s="407" t="s">
        <v>319</v>
      </c>
      <c r="E569" s="412" t="s">
        <v>321</v>
      </c>
      <c r="F569" s="403">
        <f>+'[3]chd5-SAOB'!C14</f>
        <v>31584107</v>
      </c>
      <c r="G569" s="403">
        <f>+'[3]chd5-SAOB'!C50</f>
        <v>13513000</v>
      </c>
      <c r="H569" s="403">
        <f>+'[3]chd5-SAOB'!C143</f>
        <v>0</v>
      </c>
      <c r="I569" s="403">
        <f t="shared" ref="I569:I646" si="211">SUM(F569:H569)</f>
        <v>45097107</v>
      </c>
      <c r="J569" s="403">
        <f>+'[3]chd5-SAOB'!C15</f>
        <v>31584107</v>
      </c>
      <c r="K569" s="403">
        <f>+'[3]chd5-SAOB'!C51</f>
        <v>13513000</v>
      </c>
      <c r="L569" s="403">
        <f>+'[3]chd5-SAOB'!C144</f>
        <v>0</v>
      </c>
      <c r="M569" s="403">
        <f t="shared" ref="M569:M646" si="212">SUM(J569:L569)</f>
        <v>45097107</v>
      </c>
      <c r="N569" s="403">
        <f t="shared" ref="N569:P646" si="213">+F569-J569</f>
        <v>0</v>
      </c>
      <c r="O569" s="403">
        <f t="shared" si="213"/>
        <v>0</v>
      </c>
      <c r="P569" s="403">
        <f t="shared" si="213"/>
        <v>0</v>
      </c>
      <c r="Q569" s="403">
        <f t="shared" ref="Q569:Q646" si="214">SUM(N569:P569)</f>
        <v>0</v>
      </c>
      <c r="S569" s="410">
        <f t="shared" si="199"/>
        <v>1</v>
      </c>
      <c r="T569" s="410">
        <f t="shared" si="199"/>
        <v>1</v>
      </c>
      <c r="U569" s="410" t="str">
        <f t="shared" si="199"/>
        <v/>
      </c>
      <c r="V569" s="410">
        <f t="shared" si="199"/>
        <v>1</v>
      </c>
      <c r="W569" s="413"/>
    </row>
    <row r="570" spans="1:26" ht="12.75" hidden="1" customHeight="1">
      <c r="A570" s="402" t="s">
        <v>389</v>
      </c>
      <c r="B570" s="402" t="s">
        <v>390</v>
      </c>
      <c r="C570" s="407"/>
      <c r="D570" s="407" t="s">
        <v>319</v>
      </c>
      <c r="E570" s="412" t="s">
        <v>322</v>
      </c>
      <c r="F570" s="403">
        <f>+'[3]chd5-SAOB'!D14</f>
        <v>2373788</v>
      </c>
      <c r="G570" s="403">
        <f>+'[3]chd5-SAOB'!D50</f>
        <v>6132000</v>
      </c>
      <c r="H570" s="403">
        <f>+'[3]chd5-SAOB'!D143</f>
        <v>0</v>
      </c>
      <c r="I570" s="403">
        <f t="shared" si="211"/>
        <v>8505788</v>
      </c>
      <c r="J570" s="403">
        <f>+'[3]chd5-SAOB'!D15</f>
        <v>2373788</v>
      </c>
      <c r="K570" s="403">
        <f>+'[3]chd5-SAOB'!D51</f>
        <v>6132000</v>
      </c>
      <c r="L570" s="403">
        <f>+'[3]chd5-SAOB'!D144</f>
        <v>0</v>
      </c>
      <c r="M570" s="403">
        <f t="shared" si="212"/>
        <v>8505788</v>
      </c>
      <c r="N570" s="403">
        <f t="shared" si="213"/>
        <v>0</v>
      </c>
      <c r="O570" s="403">
        <f t="shared" si="213"/>
        <v>0</v>
      </c>
      <c r="P570" s="403">
        <f t="shared" si="213"/>
        <v>0</v>
      </c>
      <c r="Q570" s="403">
        <f t="shared" si="214"/>
        <v>0</v>
      </c>
      <c r="S570" s="410">
        <f t="shared" si="199"/>
        <v>1</v>
      </c>
      <c r="T570" s="410">
        <f t="shared" si="199"/>
        <v>1</v>
      </c>
      <c r="U570" s="410" t="str">
        <f t="shared" si="199"/>
        <v/>
      </c>
      <c r="V570" s="410">
        <f t="shared" si="199"/>
        <v>1</v>
      </c>
      <c r="W570" s="413"/>
    </row>
    <row r="571" spans="1:26" ht="12.75" hidden="1" customHeight="1">
      <c r="A571" s="402" t="s">
        <v>389</v>
      </c>
      <c r="B571" s="402" t="s">
        <v>390</v>
      </c>
      <c r="C571" s="407"/>
      <c r="D571" s="407" t="s">
        <v>319</v>
      </c>
      <c r="E571" s="412" t="s">
        <v>323</v>
      </c>
      <c r="F571" s="403">
        <f>+'[3]chd5-SAOB'!E14</f>
        <v>56083663</v>
      </c>
      <c r="G571" s="403">
        <f>+'[3]chd5-SAOB'!E50</f>
        <v>31888000</v>
      </c>
      <c r="H571" s="403">
        <f>+'[3]chd5-SAOB'!E143</f>
        <v>0</v>
      </c>
      <c r="I571" s="403">
        <f t="shared" si="211"/>
        <v>87971663</v>
      </c>
      <c r="J571" s="403">
        <f>+'[3]chd5-SAOB'!E15</f>
        <v>56083663</v>
      </c>
      <c r="K571" s="403">
        <f>+'[3]chd5-SAOB'!E51</f>
        <v>31888000</v>
      </c>
      <c r="L571" s="403">
        <f>+'[3]chd5-SAOB'!E144</f>
        <v>0</v>
      </c>
      <c r="M571" s="403">
        <f t="shared" si="212"/>
        <v>87971663</v>
      </c>
      <c r="N571" s="403">
        <f t="shared" si="213"/>
        <v>0</v>
      </c>
      <c r="O571" s="403">
        <f t="shared" si="213"/>
        <v>0</v>
      </c>
      <c r="P571" s="403">
        <f t="shared" si="213"/>
        <v>0</v>
      </c>
      <c r="Q571" s="403">
        <f t="shared" si="214"/>
        <v>0</v>
      </c>
      <c r="S571" s="410">
        <f t="shared" si="199"/>
        <v>1</v>
      </c>
      <c r="T571" s="410">
        <f t="shared" si="199"/>
        <v>1</v>
      </c>
      <c r="U571" s="410" t="str">
        <f t="shared" si="199"/>
        <v/>
      </c>
      <c r="V571" s="410">
        <f t="shared" si="199"/>
        <v>1</v>
      </c>
      <c r="W571" s="413"/>
    </row>
    <row r="572" spans="1:26" ht="12.75" customHeight="1">
      <c r="A572" s="405" t="s">
        <v>389</v>
      </c>
      <c r="B572" s="405" t="s">
        <v>390</v>
      </c>
      <c r="C572" s="407"/>
      <c r="D572" s="407" t="s">
        <v>319</v>
      </c>
      <c r="E572" s="408" t="s">
        <v>204</v>
      </c>
      <c r="F572" s="408">
        <f>+'[3]chd5-SAOB'!C349</f>
        <v>0</v>
      </c>
      <c r="G572" s="408">
        <f>+'[3]chd5-SAOB'!D349</f>
        <v>163999606</v>
      </c>
      <c r="H572" s="408">
        <f>+'[3]chd5-SAOB'!E349</f>
        <v>354377800</v>
      </c>
      <c r="I572" s="403">
        <f>SUM(F572:H572)</f>
        <v>518377406</v>
      </c>
      <c r="J572" s="408">
        <f>+'[3]chd5-SAOB'!G349</f>
        <v>0</v>
      </c>
      <c r="K572" s="408">
        <f>+'[3]chd5-SAOB'!H349</f>
        <v>88475031.230000004</v>
      </c>
      <c r="L572" s="408">
        <f>+'[3]chd5-SAOB'!I349</f>
        <v>349744676.69</v>
      </c>
      <c r="M572" s="403">
        <f>SUM(J572:L572)</f>
        <v>438219707.92000002</v>
      </c>
      <c r="N572" s="403">
        <f>+F572-J572</f>
        <v>0</v>
      </c>
      <c r="O572" s="403">
        <f>+G572-K572</f>
        <v>75524574.769999996</v>
      </c>
      <c r="P572" s="403">
        <f>+H572-L572</f>
        <v>4633123.3100000024</v>
      </c>
      <c r="Q572" s="403">
        <f>SUM(N572:P572)</f>
        <v>80157698.079999998</v>
      </c>
      <c r="S572" s="410" t="str">
        <f t="shared" si="199"/>
        <v/>
      </c>
      <c r="T572" s="410">
        <f t="shared" si="199"/>
        <v>0.53948319381938026</v>
      </c>
      <c r="U572" s="410">
        <f t="shared" si="199"/>
        <v>0.9869260339953575</v>
      </c>
      <c r="V572" s="410">
        <f t="shared" si="199"/>
        <v>0.8453680713082623</v>
      </c>
      <c r="W572" s="413"/>
      <c r="Z572" s="411" t="s">
        <v>736</v>
      </c>
    </row>
    <row r="573" spans="1:26" s="404" customFormat="1" ht="12.75" customHeight="1">
      <c r="A573" s="405"/>
      <c r="B573" s="402" t="s">
        <v>390</v>
      </c>
      <c r="C573" s="414"/>
      <c r="D573" s="414" t="s">
        <v>319</v>
      </c>
      <c r="E573" s="415" t="s">
        <v>737</v>
      </c>
      <c r="F573" s="416">
        <f>+F572+F568</f>
        <v>90041558</v>
      </c>
      <c r="G573" s="416">
        <f t="shared" ref="G573:Q573" si="215">+G572+G568</f>
        <v>215532606</v>
      </c>
      <c r="H573" s="416">
        <f t="shared" si="215"/>
        <v>354377800</v>
      </c>
      <c r="I573" s="416">
        <f t="shared" si="215"/>
        <v>659951964</v>
      </c>
      <c r="J573" s="416">
        <f t="shared" si="215"/>
        <v>90041558</v>
      </c>
      <c r="K573" s="416">
        <f t="shared" si="215"/>
        <v>140008031.23000002</v>
      </c>
      <c r="L573" s="416">
        <f t="shared" si="215"/>
        <v>349744676.69</v>
      </c>
      <c r="M573" s="416">
        <f t="shared" si="215"/>
        <v>579794265.92000008</v>
      </c>
      <c r="N573" s="416">
        <f t="shared" si="215"/>
        <v>0</v>
      </c>
      <c r="O573" s="416">
        <f t="shared" si="215"/>
        <v>75524574.769999996</v>
      </c>
      <c r="P573" s="416">
        <f t="shared" si="215"/>
        <v>4633123.3100000024</v>
      </c>
      <c r="Q573" s="416">
        <f t="shared" si="215"/>
        <v>80157698.079999998</v>
      </c>
      <c r="R573" s="417"/>
      <c r="S573" s="410">
        <f t="shared" si="199"/>
        <v>1</v>
      </c>
      <c r="T573" s="410">
        <f t="shared" si="199"/>
        <v>0.64959095437281544</v>
      </c>
      <c r="U573" s="410">
        <f t="shared" si="199"/>
        <v>0.9869260339953575</v>
      </c>
      <c r="V573" s="410">
        <f t="shared" si="199"/>
        <v>0.87854010223083456</v>
      </c>
      <c r="W573" s="413"/>
      <c r="Z573" s="404" t="s">
        <v>735</v>
      </c>
    </row>
    <row r="574" spans="1:26" ht="12.75" hidden="1" customHeight="1">
      <c r="A574" s="405"/>
      <c r="B574" s="406"/>
      <c r="C574" s="418"/>
      <c r="D574" s="418"/>
      <c r="E574" s="419"/>
      <c r="F574" s="420"/>
      <c r="G574" s="420"/>
      <c r="H574" s="420"/>
      <c r="I574" s="420"/>
      <c r="J574" s="420"/>
      <c r="K574" s="420"/>
      <c r="L574" s="420"/>
      <c r="M574" s="420"/>
      <c r="N574" s="420"/>
      <c r="O574" s="420"/>
      <c r="P574" s="420"/>
      <c r="Q574" s="420"/>
      <c r="R574" s="409"/>
      <c r="S574" s="410" t="str">
        <f t="shared" si="199"/>
        <v/>
      </c>
      <c r="T574" s="410" t="str">
        <f t="shared" si="199"/>
        <v/>
      </c>
      <c r="U574" s="410" t="str">
        <f t="shared" si="199"/>
        <v/>
      </c>
      <c r="V574" s="410"/>
      <c r="W574" s="413"/>
    </row>
    <row r="575" spans="1:26" s="404" customFormat="1" ht="12.75" customHeight="1">
      <c r="A575" s="402" t="s">
        <v>389</v>
      </c>
      <c r="B575" s="405" t="s">
        <v>390</v>
      </c>
      <c r="C575" s="414"/>
      <c r="D575" s="414" t="s">
        <v>319</v>
      </c>
      <c r="E575" s="415" t="s">
        <v>324</v>
      </c>
      <c r="F575" s="416">
        <f>+F576</f>
        <v>7653022</v>
      </c>
      <c r="G575" s="416">
        <f t="shared" ref="G575:Q575" si="216">+G576</f>
        <v>0</v>
      </c>
      <c r="H575" s="416">
        <f t="shared" si="216"/>
        <v>0</v>
      </c>
      <c r="I575" s="416">
        <f t="shared" si="216"/>
        <v>7653022</v>
      </c>
      <c r="J575" s="416">
        <f t="shared" si="216"/>
        <v>7578893.3099999996</v>
      </c>
      <c r="K575" s="416">
        <f t="shared" si="216"/>
        <v>0</v>
      </c>
      <c r="L575" s="416">
        <f t="shared" si="216"/>
        <v>0</v>
      </c>
      <c r="M575" s="416">
        <f t="shared" si="216"/>
        <v>7578893.3099999996</v>
      </c>
      <c r="N575" s="416">
        <f t="shared" si="216"/>
        <v>74128.69000000041</v>
      </c>
      <c r="O575" s="416">
        <f t="shared" si="216"/>
        <v>0</v>
      </c>
      <c r="P575" s="416">
        <f t="shared" si="216"/>
        <v>0</v>
      </c>
      <c r="Q575" s="416">
        <f t="shared" si="216"/>
        <v>74128.69000000041</v>
      </c>
      <c r="S575" s="410">
        <f t="shared" si="199"/>
        <v>0.99031380152833737</v>
      </c>
      <c r="T575" s="410" t="str">
        <f t="shared" si="199"/>
        <v/>
      </c>
      <c r="U575" s="410" t="str">
        <f t="shared" si="199"/>
        <v/>
      </c>
      <c r="V575" s="410">
        <f t="shared" si="199"/>
        <v>0.99031380152833737</v>
      </c>
      <c r="W575" s="413"/>
      <c r="Z575" s="404" t="s">
        <v>735</v>
      </c>
    </row>
    <row r="576" spans="1:26" ht="12.75" customHeight="1">
      <c r="A576" s="402" t="s">
        <v>389</v>
      </c>
      <c r="B576" s="405" t="s">
        <v>390</v>
      </c>
      <c r="C576" s="418"/>
      <c r="D576" s="418"/>
      <c r="E576" s="408" t="s">
        <v>528</v>
      </c>
      <c r="F576" s="403">
        <f>SUM('[3]chd5-SAOB'!P14)</f>
        <v>7653022</v>
      </c>
      <c r="G576" s="403">
        <f>SUM('[3]chd5-SAOB'!P50)</f>
        <v>0</v>
      </c>
      <c r="H576" s="403">
        <f>SUM('[3]chd5-SAOB'!P143)</f>
        <v>0</v>
      </c>
      <c r="I576" s="403">
        <f t="shared" si="211"/>
        <v>7653022</v>
      </c>
      <c r="J576" s="403">
        <f>SUM('[3]chd5-SAOB'!P15)</f>
        <v>7578893.3099999996</v>
      </c>
      <c r="K576" s="403">
        <f>SUM('[3]chd5-SAOB'!P51)</f>
        <v>0</v>
      </c>
      <c r="L576" s="403">
        <f>SUM('[3]chd5-SAOB'!P144)</f>
        <v>0</v>
      </c>
      <c r="M576" s="403">
        <f t="shared" si="212"/>
        <v>7578893.3099999996</v>
      </c>
      <c r="N576" s="403">
        <f t="shared" si="213"/>
        <v>74128.69000000041</v>
      </c>
      <c r="O576" s="403">
        <f t="shared" si="213"/>
        <v>0</v>
      </c>
      <c r="P576" s="403">
        <f t="shared" si="213"/>
        <v>0</v>
      </c>
      <c r="Q576" s="403">
        <f t="shared" si="214"/>
        <v>74128.69000000041</v>
      </c>
      <c r="S576" s="410">
        <f t="shared" si="199"/>
        <v>0.99031380152833737</v>
      </c>
      <c r="T576" s="410" t="str">
        <f t="shared" si="199"/>
        <v/>
      </c>
      <c r="U576" s="410" t="str">
        <f t="shared" si="199"/>
        <v/>
      </c>
      <c r="V576" s="410">
        <f t="shared" si="199"/>
        <v>0.99031380152833737</v>
      </c>
      <c r="W576" s="413"/>
      <c r="Z576" s="404" t="s">
        <v>735</v>
      </c>
    </row>
    <row r="577" spans="1:26" s="404" customFormat="1" ht="12.75" customHeight="1">
      <c r="A577" s="402" t="s">
        <v>389</v>
      </c>
      <c r="B577" s="405" t="s">
        <v>390</v>
      </c>
      <c r="C577" s="414"/>
      <c r="D577" s="414" t="s">
        <v>319</v>
      </c>
      <c r="E577" s="415" t="s">
        <v>325</v>
      </c>
      <c r="F577" s="416">
        <f>SUM(F578:F581)</f>
        <v>15700130</v>
      </c>
      <c r="G577" s="416">
        <f t="shared" ref="G577:Q577" si="217">SUM(G578:G581)</f>
        <v>0</v>
      </c>
      <c r="H577" s="416">
        <f t="shared" si="217"/>
        <v>0</v>
      </c>
      <c r="I577" s="416">
        <f t="shared" si="217"/>
        <v>15700130</v>
      </c>
      <c r="J577" s="416">
        <f t="shared" si="217"/>
        <v>15700128.539999999</v>
      </c>
      <c r="K577" s="416">
        <f t="shared" si="217"/>
        <v>0</v>
      </c>
      <c r="L577" s="416">
        <f t="shared" si="217"/>
        <v>0</v>
      </c>
      <c r="M577" s="416">
        <f t="shared" si="217"/>
        <v>15700128.539999999</v>
      </c>
      <c r="N577" s="416">
        <f t="shared" si="217"/>
        <v>1.4599999999627471</v>
      </c>
      <c r="O577" s="416">
        <f t="shared" si="217"/>
        <v>0</v>
      </c>
      <c r="P577" s="416">
        <f t="shared" si="217"/>
        <v>0</v>
      </c>
      <c r="Q577" s="416">
        <f t="shared" si="217"/>
        <v>1.4599999999627471</v>
      </c>
      <c r="R577" s="417"/>
      <c r="S577" s="410">
        <f t="shared" si="199"/>
        <v>0.99999990700713937</v>
      </c>
      <c r="T577" s="410" t="str">
        <f t="shared" si="199"/>
        <v/>
      </c>
      <c r="U577" s="410" t="str">
        <f t="shared" si="199"/>
        <v/>
      </c>
      <c r="V577" s="410">
        <f t="shared" si="199"/>
        <v>0.99999990700713937</v>
      </c>
      <c r="W577" s="413"/>
      <c r="Z577" s="404" t="s">
        <v>735</v>
      </c>
    </row>
    <row r="578" spans="1:26" ht="12.75" customHeight="1">
      <c r="A578" s="402" t="s">
        <v>389</v>
      </c>
      <c r="B578" s="405" t="s">
        <v>390</v>
      </c>
      <c r="C578" s="418"/>
      <c r="D578" s="418"/>
      <c r="E578" s="421" t="s">
        <v>531</v>
      </c>
      <c r="F578" s="403">
        <f>SUM('[3]chd5-SAOB'!U14)</f>
        <v>13005403</v>
      </c>
      <c r="G578" s="403">
        <f>SUM('[3]chd5-SAOB'!U50)</f>
        <v>0</v>
      </c>
      <c r="H578" s="403">
        <f>SUM('[3]chd5-SAOB'!U143)</f>
        <v>0</v>
      </c>
      <c r="I578" s="403">
        <f t="shared" si="211"/>
        <v>13005403</v>
      </c>
      <c r="J578" s="403">
        <f>SUM('[3]chd5-SAOB'!U15)</f>
        <v>13005403</v>
      </c>
      <c r="K578" s="403">
        <f>SUM('[3]chd5-SAOB'!U51)</f>
        <v>0</v>
      </c>
      <c r="L578" s="403">
        <f>SUM('[3]chd5-SAOB'!U144)</f>
        <v>0</v>
      </c>
      <c r="M578" s="403">
        <f t="shared" si="212"/>
        <v>13005403</v>
      </c>
      <c r="N578" s="403">
        <f t="shared" si="213"/>
        <v>0</v>
      </c>
      <c r="O578" s="403">
        <f t="shared" si="213"/>
        <v>0</v>
      </c>
      <c r="P578" s="403">
        <f t="shared" si="213"/>
        <v>0</v>
      </c>
      <c r="Q578" s="403">
        <f t="shared" si="214"/>
        <v>0</v>
      </c>
      <c r="S578" s="410">
        <f t="shared" si="199"/>
        <v>1</v>
      </c>
      <c r="T578" s="410" t="str">
        <f t="shared" si="199"/>
        <v/>
      </c>
      <c r="U578" s="410" t="str">
        <f t="shared" si="199"/>
        <v/>
      </c>
      <c r="V578" s="410">
        <f t="shared" si="199"/>
        <v>1</v>
      </c>
      <c r="W578" s="413"/>
      <c r="Z578" s="404" t="s">
        <v>735</v>
      </c>
    </row>
    <row r="579" spans="1:26" ht="12.75" customHeight="1">
      <c r="A579" s="402" t="s">
        <v>389</v>
      </c>
      <c r="B579" s="405" t="s">
        <v>390</v>
      </c>
      <c r="C579" s="418"/>
      <c r="D579" s="418"/>
      <c r="E579" s="408" t="s">
        <v>532</v>
      </c>
      <c r="F579" s="403">
        <f>SUM('[3]chd5-SAOB'!Z14)</f>
        <v>2694727</v>
      </c>
      <c r="G579" s="403">
        <f>SUM('[3]chd5-SAOB'!Z50)</f>
        <v>0</v>
      </c>
      <c r="H579" s="403">
        <f>SUM('[3]chd5-SAOB'!Z143)</f>
        <v>0</v>
      </c>
      <c r="I579" s="403">
        <f t="shared" si="211"/>
        <v>2694727</v>
      </c>
      <c r="J579" s="403">
        <f>SUM('[3]chd5-SAOB'!Z15)</f>
        <v>2694725.54</v>
      </c>
      <c r="K579" s="403">
        <f>SUM('[3]chd5-SAOB'!Z51)</f>
        <v>0</v>
      </c>
      <c r="L579" s="403">
        <f>SUM('[3]chd5-SAOB'!Z144)</f>
        <v>0</v>
      </c>
      <c r="M579" s="403">
        <f t="shared" si="212"/>
        <v>2694725.54</v>
      </c>
      <c r="N579" s="403">
        <f t="shared" si="213"/>
        <v>1.4599999999627471</v>
      </c>
      <c r="O579" s="403">
        <f t="shared" si="213"/>
        <v>0</v>
      </c>
      <c r="P579" s="403">
        <f t="shared" si="213"/>
        <v>0</v>
      </c>
      <c r="Q579" s="403">
        <f t="shared" si="214"/>
        <v>1.4599999999627471</v>
      </c>
      <c r="S579" s="410">
        <f t="shared" si="199"/>
        <v>0.99999945820114622</v>
      </c>
      <c r="T579" s="410" t="str">
        <f t="shared" si="199"/>
        <v/>
      </c>
      <c r="U579" s="410" t="str">
        <f t="shared" si="199"/>
        <v/>
      </c>
      <c r="V579" s="410">
        <f t="shared" si="199"/>
        <v>0.99999945820114622</v>
      </c>
      <c r="W579" s="413"/>
      <c r="Z579" s="404" t="s">
        <v>735</v>
      </c>
    </row>
    <row r="580" spans="1:26" ht="12.75" customHeight="1">
      <c r="A580" s="402" t="s">
        <v>389</v>
      </c>
      <c r="B580" s="405" t="s">
        <v>390</v>
      </c>
      <c r="C580" s="418"/>
      <c r="D580" s="418"/>
      <c r="E580" s="421" t="s">
        <v>533</v>
      </c>
      <c r="F580" s="403">
        <f>SUM('[3]chd5-SAOB'!AE14)</f>
        <v>0</v>
      </c>
      <c r="G580" s="403">
        <f>SUM('[3]chd5-SAOB'!AE50)</f>
        <v>0</v>
      </c>
      <c r="H580" s="403">
        <f>SUM('[3]chd5-SAOB'!AE143)</f>
        <v>0</v>
      </c>
      <c r="I580" s="403">
        <f t="shared" si="211"/>
        <v>0</v>
      </c>
      <c r="J580" s="403">
        <f>SUM('[3]chd5-SAOB'!AE15)</f>
        <v>0</v>
      </c>
      <c r="K580" s="403">
        <f>SUM('[3]chd5-SAOB'!AE51)</f>
        <v>0</v>
      </c>
      <c r="L580" s="403">
        <f>SUM('[3]chd5-SAOB'!AE144)</f>
        <v>0</v>
      </c>
      <c r="M580" s="403">
        <f t="shared" si="212"/>
        <v>0</v>
      </c>
      <c r="N580" s="403">
        <f t="shared" si="213"/>
        <v>0</v>
      </c>
      <c r="O580" s="403">
        <f t="shared" si="213"/>
        <v>0</v>
      </c>
      <c r="P580" s="403">
        <f t="shared" si="213"/>
        <v>0</v>
      </c>
      <c r="Q580" s="403">
        <f t="shared" si="214"/>
        <v>0</v>
      </c>
      <c r="S580" s="410" t="str">
        <f t="shared" si="199"/>
        <v/>
      </c>
      <c r="T580" s="410" t="str">
        <f t="shared" si="199"/>
        <v/>
      </c>
      <c r="U580" s="410" t="str">
        <f t="shared" si="199"/>
        <v/>
      </c>
      <c r="V580" s="410" t="str">
        <f t="shared" si="199"/>
        <v/>
      </c>
      <c r="W580" s="413"/>
      <c r="Z580" s="404" t="s">
        <v>735</v>
      </c>
    </row>
    <row r="581" spans="1:26" ht="12.75" hidden="1" customHeight="1">
      <c r="A581" s="402" t="s">
        <v>389</v>
      </c>
      <c r="B581" s="405" t="s">
        <v>390</v>
      </c>
      <c r="C581" s="418"/>
      <c r="D581" s="418"/>
      <c r="E581" s="421" t="s">
        <v>738</v>
      </c>
      <c r="F581" s="403">
        <f>SUM('[3]chd5-SAOB'!AJ14)</f>
        <v>0</v>
      </c>
      <c r="G581" s="403">
        <f>SUM('[3]chd5-SAOB'!AJ50)</f>
        <v>0</v>
      </c>
      <c r="H581" s="403">
        <f>SUM('[3]chd5-SAOB'!AJ143)</f>
        <v>0</v>
      </c>
      <c r="I581" s="403">
        <f t="shared" si="211"/>
        <v>0</v>
      </c>
      <c r="J581" s="403">
        <f>SUM('[3]chd5-SAOB'!AJ15)</f>
        <v>0</v>
      </c>
      <c r="K581" s="403">
        <f>SUM('[3]chd5-SAOB'!AJ51)</f>
        <v>0</v>
      </c>
      <c r="L581" s="403">
        <f>SUM('[3]chd5-SAOB'!AJ144)</f>
        <v>0</v>
      </c>
      <c r="M581" s="403">
        <f t="shared" si="212"/>
        <v>0</v>
      </c>
      <c r="N581" s="403">
        <f t="shared" si="213"/>
        <v>0</v>
      </c>
      <c r="O581" s="403">
        <f t="shared" si="213"/>
        <v>0</v>
      </c>
      <c r="P581" s="403">
        <f t="shared" si="213"/>
        <v>0</v>
      </c>
      <c r="Q581" s="403">
        <f t="shared" si="214"/>
        <v>0</v>
      </c>
      <c r="S581" s="410" t="str">
        <f t="shared" si="199"/>
        <v/>
      </c>
      <c r="T581" s="410" t="str">
        <f t="shared" si="199"/>
        <v/>
      </c>
      <c r="U581" s="410" t="str">
        <f t="shared" si="199"/>
        <v/>
      </c>
      <c r="V581" s="422" t="str">
        <f t="shared" si="199"/>
        <v/>
      </c>
      <c r="W581" s="413"/>
    </row>
    <row r="582" spans="1:26" s="429" customFormat="1" ht="12.75" customHeight="1">
      <c r="A582" s="402" t="s">
        <v>389</v>
      </c>
      <c r="B582" s="402" t="s">
        <v>390</v>
      </c>
      <c r="C582" s="719" t="s">
        <v>553</v>
      </c>
      <c r="D582" s="719"/>
      <c r="E582" s="719"/>
      <c r="F582" s="423">
        <f t="shared" ref="F582:Q582" si="218">+F573+F575+F577</f>
        <v>113394710</v>
      </c>
      <c r="G582" s="423">
        <f t="shared" si="218"/>
        <v>215532606</v>
      </c>
      <c r="H582" s="423">
        <f t="shared" si="218"/>
        <v>354377800</v>
      </c>
      <c r="I582" s="423">
        <f t="shared" si="218"/>
        <v>683305116</v>
      </c>
      <c r="J582" s="423">
        <f t="shared" si="218"/>
        <v>113320579.84999999</v>
      </c>
      <c r="K582" s="423">
        <f t="shared" si="218"/>
        <v>140008031.23000002</v>
      </c>
      <c r="L582" s="423">
        <f t="shared" si="218"/>
        <v>349744676.69</v>
      </c>
      <c r="M582" s="423">
        <f t="shared" si="218"/>
        <v>603073287.76999998</v>
      </c>
      <c r="N582" s="423">
        <f t="shared" si="218"/>
        <v>74130.150000000373</v>
      </c>
      <c r="O582" s="423">
        <f t="shared" si="218"/>
        <v>75524574.769999996</v>
      </c>
      <c r="P582" s="423">
        <f t="shared" si="218"/>
        <v>4633123.3100000024</v>
      </c>
      <c r="Q582" s="423">
        <f t="shared" si="218"/>
        <v>80231828.229999989</v>
      </c>
      <c r="R582" s="434">
        <f>+Q582-'[3]chd5-SAOB'!AW180</f>
        <v>0</v>
      </c>
      <c r="S582" s="410">
        <f t="shared" si="199"/>
        <v>0.99934626447741692</v>
      </c>
      <c r="T582" s="410">
        <f t="shared" si="199"/>
        <v>0.64959095437281544</v>
      </c>
      <c r="U582" s="410">
        <f t="shared" si="199"/>
        <v>0.9869260339953575</v>
      </c>
      <c r="V582" s="410">
        <f t="shared" si="199"/>
        <v>0.88258271985482983</v>
      </c>
      <c r="W582" s="413"/>
      <c r="Z582" s="404" t="s">
        <v>735</v>
      </c>
    </row>
    <row r="583" spans="1:26" ht="12.75" customHeight="1">
      <c r="A583" s="402" t="s">
        <v>326</v>
      </c>
      <c r="B583" s="402" t="s">
        <v>390</v>
      </c>
      <c r="C583" s="418"/>
      <c r="D583" s="407"/>
      <c r="E583" s="412"/>
      <c r="F583" s="403"/>
      <c r="G583" s="403"/>
      <c r="H583" s="403"/>
      <c r="I583" s="403">
        <f t="shared" si="211"/>
        <v>0</v>
      </c>
      <c r="J583" s="403"/>
      <c r="K583" s="403"/>
      <c r="L583" s="403"/>
      <c r="M583" s="403">
        <f t="shared" si="212"/>
        <v>0</v>
      </c>
      <c r="N583" s="403">
        <f t="shared" si="213"/>
        <v>0</v>
      </c>
      <c r="O583" s="403">
        <f t="shared" si="213"/>
        <v>0</v>
      </c>
      <c r="P583" s="403">
        <f t="shared" si="213"/>
        <v>0</v>
      </c>
      <c r="Q583" s="403">
        <f t="shared" si="214"/>
        <v>0</v>
      </c>
      <c r="S583" s="410" t="str">
        <f t="shared" si="199"/>
        <v/>
      </c>
      <c r="T583" s="410" t="str">
        <f t="shared" si="199"/>
        <v/>
      </c>
      <c r="U583" s="410" t="str">
        <f t="shared" si="199"/>
        <v/>
      </c>
      <c r="V583" s="410" t="str">
        <f t="shared" si="199"/>
        <v/>
      </c>
      <c r="W583" s="413"/>
      <c r="Z583" s="404" t="s">
        <v>735</v>
      </c>
    </row>
    <row r="584" spans="1:26" ht="12.75" customHeight="1">
      <c r="A584" s="402" t="s">
        <v>391</v>
      </c>
      <c r="B584" s="402" t="s">
        <v>390</v>
      </c>
      <c r="C584" s="608" t="s">
        <v>392</v>
      </c>
      <c r="D584" s="407"/>
      <c r="E584" s="412"/>
      <c r="F584" s="408"/>
      <c r="G584" s="408"/>
      <c r="H584" s="408"/>
      <c r="I584" s="403">
        <f t="shared" si="211"/>
        <v>0</v>
      </c>
      <c r="J584" s="408"/>
      <c r="K584" s="408"/>
      <c r="L584" s="408"/>
      <c r="M584" s="403">
        <f t="shared" si="212"/>
        <v>0</v>
      </c>
      <c r="N584" s="403">
        <f t="shared" si="213"/>
        <v>0</v>
      </c>
      <c r="O584" s="403">
        <f t="shared" si="213"/>
        <v>0</v>
      </c>
      <c r="P584" s="403">
        <f t="shared" si="213"/>
        <v>0</v>
      </c>
      <c r="Q584" s="403">
        <f t="shared" si="214"/>
        <v>0</v>
      </c>
      <c r="S584" s="410" t="str">
        <f t="shared" si="199"/>
        <v/>
      </c>
      <c r="T584" s="410" t="str">
        <f t="shared" si="199"/>
        <v/>
      </c>
      <c r="U584" s="410" t="str">
        <f t="shared" si="199"/>
        <v/>
      </c>
      <c r="V584" s="410" t="str">
        <f t="shared" si="199"/>
        <v/>
      </c>
      <c r="W584" s="413"/>
      <c r="Z584" s="404" t="s">
        <v>735</v>
      </c>
    </row>
    <row r="585" spans="1:26" s="612" customFormat="1" ht="12.75" customHeight="1">
      <c r="A585" s="402" t="s">
        <v>391</v>
      </c>
      <c r="B585" s="402" t="s">
        <v>393</v>
      </c>
      <c r="C585" s="426" t="s">
        <v>319</v>
      </c>
      <c r="D585" s="609" t="s">
        <v>330</v>
      </c>
      <c r="E585" s="610" t="s">
        <v>393</v>
      </c>
      <c r="F585" s="621"/>
      <c r="G585" s="621"/>
      <c r="H585" s="621"/>
      <c r="I585" s="611">
        <f t="shared" si="211"/>
        <v>0</v>
      </c>
      <c r="J585" s="621"/>
      <c r="K585" s="621"/>
      <c r="L585" s="621"/>
      <c r="M585" s="611">
        <f t="shared" si="212"/>
        <v>0</v>
      </c>
      <c r="N585" s="611">
        <f t="shared" si="213"/>
        <v>0</v>
      </c>
      <c r="O585" s="611">
        <f t="shared" si="213"/>
        <v>0</v>
      </c>
      <c r="P585" s="611">
        <f t="shared" si="213"/>
        <v>0</v>
      </c>
      <c r="Q585" s="611">
        <f t="shared" si="214"/>
        <v>0</v>
      </c>
      <c r="S585" s="410" t="str">
        <f t="shared" si="199"/>
        <v/>
      </c>
      <c r="T585" s="410" t="str">
        <f t="shared" si="199"/>
        <v/>
      </c>
      <c r="U585" s="410" t="str">
        <f t="shared" si="199"/>
        <v/>
      </c>
      <c r="V585" s="410" t="str">
        <f t="shared" si="199"/>
        <v/>
      </c>
      <c r="W585" s="413"/>
      <c r="Z585" s="404" t="s">
        <v>735</v>
      </c>
    </row>
    <row r="586" spans="1:26" ht="12.75" customHeight="1">
      <c r="A586" s="402" t="s">
        <v>391</v>
      </c>
      <c r="B586" s="402" t="s">
        <v>393</v>
      </c>
      <c r="C586" s="407"/>
      <c r="D586" s="407" t="s">
        <v>319</v>
      </c>
      <c r="E586" s="408" t="s">
        <v>320</v>
      </c>
      <c r="F586" s="408">
        <f>+'[3]chd5-SAOB'!C354</f>
        <v>161284388</v>
      </c>
      <c r="G586" s="408">
        <f>+'[3]chd5-SAOB'!D354</f>
        <v>74967000</v>
      </c>
      <c r="H586" s="408">
        <f>+'[3]chd5-SAOB'!E354</f>
        <v>0</v>
      </c>
      <c r="I586" s="403">
        <f t="shared" si="211"/>
        <v>236251388</v>
      </c>
      <c r="J586" s="408">
        <f>+'[3]chd5-SAOB'!G354</f>
        <v>161284388</v>
      </c>
      <c r="K586" s="408">
        <f>+'[3]chd5-SAOB'!H354</f>
        <v>74253885.400000006</v>
      </c>
      <c r="L586" s="408">
        <f>+'[3]chd5-SAOB'!I354</f>
        <v>0</v>
      </c>
      <c r="M586" s="403">
        <f t="shared" si="212"/>
        <v>235538273.40000001</v>
      </c>
      <c r="N586" s="403">
        <f t="shared" si="213"/>
        <v>0</v>
      </c>
      <c r="O586" s="403">
        <f t="shared" si="213"/>
        <v>713114.59999999404</v>
      </c>
      <c r="P586" s="403">
        <f t="shared" si="213"/>
        <v>0</v>
      </c>
      <c r="Q586" s="403">
        <f t="shared" si="214"/>
        <v>713114.59999999404</v>
      </c>
      <c r="S586" s="410">
        <f t="shared" si="199"/>
        <v>1</v>
      </c>
      <c r="T586" s="410">
        <f t="shared" si="199"/>
        <v>0.99048761988608325</v>
      </c>
      <c r="U586" s="410" t="str">
        <f t="shared" si="199"/>
        <v/>
      </c>
      <c r="V586" s="410">
        <f t="shared" si="199"/>
        <v>0.99698154323647825</v>
      </c>
      <c r="W586" s="413"/>
      <c r="Z586" s="411" t="s">
        <v>736</v>
      </c>
    </row>
    <row r="587" spans="1:26" ht="12.75" customHeight="1">
      <c r="A587" s="405" t="s">
        <v>391</v>
      </c>
      <c r="B587" s="405" t="s">
        <v>393</v>
      </c>
      <c r="C587" s="407"/>
      <c r="D587" s="407" t="s">
        <v>319</v>
      </c>
      <c r="E587" s="408" t="s">
        <v>204</v>
      </c>
      <c r="F587" s="408">
        <f>+'[3]chd5-SAOB'!C356</f>
        <v>0</v>
      </c>
      <c r="G587" s="408">
        <f>+'[3]chd5-SAOB'!D356</f>
        <v>21286000</v>
      </c>
      <c r="H587" s="408">
        <f>+'[3]chd5-SAOB'!E356</f>
        <v>0</v>
      </c>
      <c r="I587" s="403">
        <f>SUM(F587:H587)</f>
        <v>21286000</v>
      </c>
      <c r="J587" s="408">
        <f>+'[3]chd5-SAOB'!G356</f>
        <v>0</v>
      </c>
      <c r="K587" s="408">
        <f>+'[3]chd5-SAOB'!H356</f>
        <v>11097591.699999999</v>
      </c>
      <c r="L587" s="408">
        <f>+'[3]chd5-SAOB'!I356</f>
        <v>0</v>
      </c>
      <c r="M587" s="403">
        <f>SUM(J587:L587)</f>
        <v>11097591.699999999</v>
      </c>
      <c r="N587" s="403">
        <f>+F587-J587</f>
        <v>0</v>
      </c>
      <c r="O587" s="403">
        <f>+G587-K587</f>
        <v>10188408.300000001</v>
      </c>
      <c r="P587" s="403">
        <f>+H587-L587</f>
        <v>0</v>
      </c>
      <c r="Q587" s="403">
        <f>SUM(N587:P587)</f>
        <v>10188408.300000001</v>
      </c>
      <c r="S587" s="410" t="str">
        <f t="shared" si="199"/>
        <v/>
      </c>
      <c r="T587" s="410">
        <f t="shared" si="199"/>
        <v>0.52135637038429006</v>
      </c>
      <c r="U587" s="410" t="str">
        <f t="shared" si="199"/>
        <v/>
      </c>
      <c r="V587" s="410">
        <f t="shared" si="199"/>
        <v>0.52135637038429006</v>
      </c>
      <c r="W587" s="413"/>
      <c r="Z587" s="411" t="s">
        <v>736</v>
      </c>
    </row>
    <row r="588" spans="1:26" s="404" customFormat="1" ht="12.75" customHeight="1">
      <c r="A588" s="405"/>
      <c r="B588" s="402" t="s">
        <v>393</v>
      </c>
      <c r="C588" s="414"/>
      <c r="D588" s="414" t="s">
        <v>319</v>
      </c>
      <c r="E588" s="415" t="s">
        <v>737</v>
      </c>
      <c r="F588" s="416">
        <f>+F586+F587</f>
        <v>161284388</v>
      </c>
      <c r="G588" s="416">
        <f t="shared" ref="G588:Q588" si="219">+G586+G587</f>
        <v>96253000</v>
      </c>
      <c r="H588" s="416">
        <f t="shared" si="219"/>
        <v>0</v>
      </c>
      <c r="I588" s="416">
        <f t="shared" si="219"/>
        <v>257537388</v>
      </c>
      <c r="J588" s="416">
        <f t="shared" si="219"/>
        <v>161284388</v>
      </c>
      <c r="K588" s="416">
        <f t="shared" si="219"/>
        <v>85351477.100000009</v>
      </c>
      <c r="L588" s="416">
        <f t="shared" si="219"/>
        <v>0</v>
      </c>
      <c r="M588" s="416">
        <f t="shared" si="219"/>
        <v>246635865.09999999</v>
      </c>
      <c r="N588" s="416">
        <f t="shared" si="219"/>
        <v>0</v>
      </c>
      <c r="O588" s="416">
        <f t="shared" si="219"/>
        <v>10901522.899999995</v>
      </c>
      <c r="P588" s="416">
        <f t="shared" si="219"/>
        <v>0</v>
      </c>
      <c r="Q588" s="416">
        <f t="shared" si="219"/>
        <v>10901522.899999995</v>
      </c>
      <c r="R588" s="417"/>
      <c r="S588" s="410">
        <f t="shared" si="199"/>
        <v>1</v>
      </c>
      <c r="T588" s="410">
        <f t="shared" si="199"/>
        <v>0.8867409545676499</v>
      </c>
      <c r="U588" s="410" t="str">
        <f t="shared" si="199"/>
        <v/>
      </c>
      <c r="V588" s="410">
        <f t="shared" si="199"/>
        <v>0.95767013486989316</v>
      </c>
      <c r="W588" s="413"/>
      <c r="Z588" s="404" t="s">
        <v>735</v>
      </c>
    </row>
    <row r="589" spans="1:26" ht="12.75" hidden="1" customHeight="1">
      <c r="A589" s="405"/>
      <c r="B589" s="406"/>
      <c r="C589" s="418"/>
      <c r="D589" s="418"/>
      <c r="E589" s="419"/>
      <c r="F589" s="420"/>
      <c r="G589" s="420"/>
      <c r="H589" s="420"/>
      <c r="I589" s="420"/>
      <c r="J589" s="420"/>
      <c r="K589" s="420"/>
      <c r="L589" s="420"/>
      <c r="M589" s="420"/>
      <c r="N589" s="420"/>
      <c r="O589" s="420"/>
      <c r="P589" s="420"/>
      <c r="Q589" s="420"/>
      <c r="R589" s="409"/>
      <c r="S589" s="410" t="str">
        <f t="shared" si="199"/>
        <v/>
      </c>
      <c r="T589" s="410" t="str">
        <f t="shared" si="199"/>
        <v/>
      </c>
      <c r="U589" s="410" t="str">
        <f t="shared" si="199"/>
        <v/>
      </c>
      <c r="V589" s="410"/>
      <c r="W589" s="413"/>
    </row>
    <row r="590" spans="1:26" s="404" customFormat="1" ht="12.75" customHeight="1">
      <c r="A590" s="405" t="s">
        <v>391</v>
      </c>
      <c r="B590" s="405" t="s">
        <v>393</v>
      </c>
      <c r="C590" s="414"/>
      <c r="D590" s="414" t="s">
        <v>319</v>
      </c>
      <c r="E590" s="415" t="s">
        <v>324</v>
      </c>
      <c r="F590" s="416">
        <f>+F591</f>
        <v>15757777</v>
      </c>
      <c r="G590" s="416">
        <f t="shared" ref="G590:Q590" si="220">+G591</f>
        <v>0</v>
      </c>
      <c r="H590" s="416">
        <f t="shared" si="220"/>
        <v>0</v>
      </c>
      <c r="I590" s="416">
        <f t="shared" si="220"/>
        <v>15757777</v>
      </c>
      <c r="J590" s="416">
        <f t="shared" si="220"/>
        <v>15447005.17</v>
      </c>
      <c r="K590" s="416">
        <f t="shared" si="220"/>
        <v>0</v>
      </c>
      <c r="L590" s="416">
        <f t="shared" si="220"/>
        <v>0</v>
      </c>
      <c r="M590" s="416">
        <f t="shared" si="220"/>
        <v>15447005.17</v>
      </c>
      <c r="N590" s="416">
        <f t="shared" si="220"/>
        <v>310771.83000000007</v>
      </c>
      <c r="O590" s="416">
        <f t="shared" si="220"/>
        <v>0</v>
      </c>
      <c r="P590" s="416">
        <f t="shared" si="220"/>
        <v>0</v>
      </c>
      <c r="Q590" s="416">
        <f t="shared" si="220"/>
        <v>310771.83000000007</v>
      </c>
      <c r="S590" s="410">
        <f t="shared" si="199"/>
        <v>0.98027819342791811</v>
      </c>
      <c r="T590" s="410" t="str">
        <f t="shared" si="199"/>
        <v/>
      </c>
      <c r="U590" s="410" t="str">
        <f t="shared" si="199"/>
        <v/>
      </c>
      <c r="V590" s="410">
        <f t="shared" si="199"/>
        <v>0.98027819342791811</v>
      </c>
      <c r="W590" s="413"/>
      <c r="Z590" s="404" t="s">
        <v>735</v>
      </c>
    </row>
    <row r="591" spans="1:26" ht="12.75" customHeight="1">
      <c r="A591" s="405" t="s">
        <v>391</v>
      </c>
      <c r="B591" s="405" t="s">
        <v>393</v>
      </c>
      <c r="C591" s="418"/>
      <c r="D591" s="418"/>
      <c r="E591" s="408" t="s">
        <v>528</v>
      </c>
      <c r="F591" s="403">
        <f>SUM('[3]chd5-SAOB'!Q14)</f>
        <v>15757777</v>
      </c>
      <c r="G591" s="403">
        <f>SUM('[3]chd5-SAOB'!Q50)</f>
        <v>0</v>
      </c>
      <c r="H591" s="403">
        <f>SUM('[3]chd5-SAOB'!Q143)</f>
        <v>0</v>
      </c>
      <c r="I591" s="403">
        <f t="shared" si="211"/>
        <v>15757777</v>
      </c>
      <c r="J591" s="403">
        <f>SUM('[3]chd5-SAOB'!Q15)</f>
        <v>15447005.17</v>
      </c>
      <c r="K591" s="403">
        <f>SUM('[3]chd5-SAOB'!Q51)</f>
        <v>0</v>
      </c>
      <c r="L591" s="403">
        <f>SUM('[3]chd5-SAOB'!Q144)</f>
        <v>0</v>
      </c>
      <c r="M591" s="403">
        <f t="shared" si="212"/>
        <v>15447005.17</v>
      </c>
      <c r="N591" s="403">
        <f t="shared" si="213"/>
        <v>310771.83000000007</v>
      </c>
      <c r="O591" s="403">
        <f t="shared" si="213"/>
        <v>0</v>
      </c>
      <c r="P591" s="403">
        <f t="shared" si="213"/>
        <v>0</v>
      </c>
      <c r="Q591" s="403">
        <f t="shared" si="214"/>
        <v>310771.83000000007</v>
      </c>
      <c r="S591" s="410">
        <f t="shared" si="199"/>
        <v>0.98027819342791811</v>
      </c>
      <c r="T591" s="410" t="str">
        <f t="shared" si="199"/>
        <v/>
      </c>
      <c r="U591" s="410" t="str">
        <f t="shared" si="199"/>
        <v/>
      </c>
      <c r="V591" s="410">
        <f t="shared" si="199"/>
        <v>0.98027819342791811</v>
      </c>
      <c r="W591" s="413"/>
      <c r="Z591" s="404" t="s">
        <v>735</v>
      </c>
    </row>
    <row r="592" spans="1:26" s="404" customFormat="1" ht="12.75" customHeight="1">
      <c r="A592" s="405" t="s">
        <v>391</v>
      </c>
      <c r="B592" s="405" t="s">
        <v>393</v>
      </c>
      <c r="C592" s="414"/>
      <c r="D592" s="414" t="s">
        <v>319</v>
      </c>
      <c r="E592" s="415" t="s">
        <v>325</v>
      </c>
      <c r="F592" s="416">
        <f>SUM(F593:F596)</f>
        <v>34023304</v>
      </c>
      <c r="G592" s="416">
        <f t="shared" ref="G592:Q592" si="221">SUM(G593:G596)</f>
        <v>10500000</v>
      </c>
      <c r="H592" s="416">
        <f t="shared" si="221"/>
        <v>0</v>
      </c>
      <c r="I592" s="416">
        <f t="shared" si="221"/>
        <v>44523304</v>
      </c>
      <c r="J592" s="416">
        <f t="shared" si="221"/>
        <v>34023304</v>
      </c>
      <c r="K592" s="416">
        <f t="shared" si="221"/>
        <v>4040379.65</v>
      </c>
      <c r="L592" s="416">
        <f t="shared" si="221"/>
        <v>0</v>
      </c>
      <c r="M592" s="416">
        <f t="shared" si="221"/>
        <v>38063683.649999999</v>
      </c>
      <c r="N592" s="416">
        <f t="shared" si="221"/>
        <v>0</v>
      </c>
      <c r="O592" s="416">
        <f t="shared" si="221"/>
        <v>6459620.3499999996</v>
      </c>
      <c r="P592" s="416">
        <f t="shared" si="221"/>
        <v>0</v>
      </c>
      <c r="Q592" s="416">
        <f t="shared" si="221"/>
        <v>6459620.3499999996</v>
      </c>
      <c r="R592" s="417"/>
      <c r="S592" s="410">
        <f t="shared" si="199"/>
        <v>1</v>
      </c>
      <c r="T592" s="410">
        <f t="shared" si="199"/>
        <v>0.3847980619047619</v>
      </c>
      <c r="U592" s="410" t="str">
        <f t="shared" si="199"/>
        <v/>
      </c>
      <c r="V592" s="410">
        <f t="shared" si="199"/>
        <v>0.85491597052186419</v>
      </c>
      <c r="W592" s="413"/>
      <c r="Z592" s="404" t="s">
        <v>735</v>
      </c>
    </row>
    <row r="593" spans="1:26" ht="12.75" customHeight="1">
      <c r="A593" s="405" t="s">
        <v>391</v>
      </c>
      <c r="B593" s="405" t="s">
        <v>393</v>
      </c>
      <c r="C593" s="418"/>
      <c r="D593" s="418"/>
      <c r="E593" s="421" t="s">
        <v>531</v>
      </c>
      <c r="F593" s="403">
        <f>SUM('[3]chd5-SAOB'!V14)</f>
        <v>28628799</v>
      </c>
      <c r="G593" s="403">
        <f>SUM('[3]chd5-SAOB'!V50)</f>
        <v>0</v>
      </c>
      <c r="H593" s="403">
        <f>SUM('[3]chd5-SAOB'!V143)</f>
        <v>0</v>
      </c>
      <c r="I593" s="403">
        <f t="shared" si="211"/>
        <v>28628799</v>
      </c>
      <c r="J593" s="403">
        <f>SUM('[3]chd5-SAOB'!V15)</f>
        <v>28628799</v>
      </c>
      <c r="K593" s="403">
        <f>SUM('[3]chd5-SAOB'!V51)</f>
        <v>0</v>
      </c>
      <c r="L593" s="403">
        <f>SUM('[3]chd5-SAOB'!V144)</f>
        <v>0</v>
      </c>
      <c r="M593" s="403">
        <f t="shared" si="212"/>
        <v>28628799</v>
      </c>
      <c r="N593" s="403">
        <f t="shared" si="213"/>
        <v>0</v>
      </c>
      <c r="O593" s="403">
        <f t="shared" si="213"/>
        <v>0</v>
      </c>
      <c r="P593" s="403">
        <f t="shared" si="213"/>
        <v>0</v>
      </c>
      <c r="Q593" s="403">
        <f t="shared" si="214"/>
        <v>0</v>
      </c>
      <c r="S593" s="410">
        <f t="shared" si="199"/>
        <v>1</v>
      </c>
      <c r="T593" s="410" t="str">
        <f t="shared" si="199"/>
        <v/>
      </c>
      <c r="U593" s="410" t="str">
        <f t="shared" si="199"/>
        <v/>
      </c>
      <c r="V593" s="410">
        <f t="shared" si="199"/>
        <v>1</v>
      </c>
      <c r="W593" s="413"/>
      <c r="Z593" s="404" t="s">
        <v>735</v>
      </c>
    </row>
    <row r="594" spans="1:26" ht="12.75" customHeight="1">
      <c r="A594" s="405" t="s">
        <v>391</v>
      </c>
      <c r="B594" s="405" t="s">
        <v>393</v>
      </c>
      <c r="C594" s="418"/>
      <c r="D594" s="418"/>
      <c r="E594" s="408" t="s">
        <v>532</v>
      </c>
      <c r="F594" s="403">
        <f>SUM('[3]chd5-SAOB'!AA14)</f>
        <v>5394505</v>
      </c>
      <c r="G594" s="403">
        <f>SUM('[3]chd5-SAOB'!AA50)</f>
        <v>0</v>
      </c>
      <c r="H594" s="403">
        <f>SUM('[3]chd5-SAOB'!AA143)</f>
        <v>0</v>
      </c>
      <c r="I594" s="403">
        <f t="shared" si="211"/>
        <v>5394505</v>
      </c>
      <c r="J594" s="403">
        <f>SUM('[3]chd5-SAOB'!AA15)</f>
        <v>5394505</v>
      </c>
      <c r="K594" s="403">
        <f>SUM('[3]chd5-SAOB'!AA51)</f>
        <v>0</v>
      </c>
      <c r="L594" s="403">
        <f>SUM('[3]chd5-SAOB'!AA144)</f>
        <v>0</v>
      </c>
      <c r="M594" s="403">
        <f t="shared" si="212"/>
        <v>5394505</v>
      </c>
      <c r="N594" s="403">
        <f t="shared" si="213"/>
        <v>0</v>
      </c>
      <c r="O594" s="403">
        <f t="shared" si="213"/>
        <v>0</v>
      </c>
      <c r="P594" s="403">
        <f t="shared" si="213"/>
        <v>0</v>
      </c>
      <c r="Q594" s="403">
        <f t="shared" si="214"/>
        <v>0</v>
      </c>
      <c r="S594" s="410">
        <f t="shared" si="199"/>
        <v>1</v>
      </c>
      <c r="T594" s="410" t="str">
        <f t="shared" si="199"/>
        <v/>
      </c>
      <c r="U594" s="410" t="str">
        <f t="shared" si="199"/>
        <v/>
      </c>
      <c r="V594" s="410">
        <f t="shared" si="199"/>
        <v>1</v>
      </c>
      <c r="W594" s="413"/>
      <c r="Z594" s="404" t="s">
        <v>735</v>
      </c>
    </row>
    <row r="595" spans="1:26" ht="12.75" customHeight="1">
      <c r="A595" s="405" t="s">
        <v>391</v>
      </c>
      <c r="B595" s="405" t="s">
        <v>393</v>
      </c>
      <c r="C595" s="418"/>
      <c r="D595" s="418"/>
      <c r="E595" s="421" t="s">
        <v>533</v>
      </c>
      <c r="F595" s="403">
        <f>SUM('[3]chd5-SAOB'!AF14)</f>
        <v>0</v>
      </c>
      <c r="G595" s="403">
        <f>SUM('[3]chd5-SAOB'!AF50)</f>
        <v>10500000</v>
      </c>
      <c r="H595" s="403">
        <f>SUM('[3]chd5-SAOB'!AF143)</f>
        <v>0</v>
      </c>
      <c r="I595" s="403">
        <f t="shared" si="211"/>
        <v>10500000</v>
      </c>
      <c r="J595" s="403">
        <f>SUM('[3]chd5-SAOB'!AF15)</f>
        <v>0</v>
      </c>
      <c r="K595" s="403">
        <f>SUM('[3]chd5-SAOB'!AF51)</f>
        <v>4040379.65</v>
      </c>
      <c r="L595" s="403">
        <f>SUM('[3]chd5-SAOB'!AF144)</f>
        <v>0</v>
      </c>
      <c r="M595" s="403">
        <f t="shared" si="212"/>
        <v>4040379.65</v>
      </c>
      <c r="N595" s="403">
        <f t="shared" si="213"/>
        <v>0</v>
      </c>
      <c r="O595" s="403">
        <f t="shared" si="213"/>
        <v>6459620.3499999996</v>
      </c>
      <c r="P595" s="403">
        <f t="shared" si="213"/>
        <v>0</v>
      </c>
      <c r="Q595" s="403">
        <f t="shared" si="214"/>
        <v>6459620.3499999996</v>
      </c>
      <c r="S595" s="410" t="str">
        <f t="shared" si="199"/>
        <v/>
      </c>
      <c r="T595" s="410">
        <f t="shared" si="199"/>
        <v>0.3847980619047619</v>
      </c>
      <c r="U595" s="410" t="str">
        <f t="shared" si="199"/>
        <v/>
      </c>
      <c r="V595" s="410">
        <f t="shared" si="199"/>
        <v>0.3847980619047619</v>
      </c>
      <c r="W595" s="413"/>
      <c r="Z595" s="404" t="s">
        <v>735</v>
      </c>
    </row>
    <row r="596" spans="1:26" ht="12.75" hidden="1" customHeight="1">
      <c r="A596" s="405" t="s">
        <v>391</v>
      </c>
      <c r="B596" s="405" t="s">
        <v>393</v>
      </c>
      <c r="C596" s="418"/>
      <c r="D596" s="418"/>
      <c r="E596" s="421" t="s">
        <v>738</v>
      </c>
      <c r="F596" s="403">
        <f>SUM('[3]chd5-SAOB'!AK14)</f>
        <v>0</v>
      </c>
      <c r="G596" s="403">
        <f>SUM('[3]chd5-SAOB'!AK50)</f>
        <v>0</v>
      </c>
      <c r="H596" s="403">
        <f>SUM('[3]chd5-SAOB'!AK143)</f>
        <v>0</v>
      </c>
      <c r="I596" s="403">
        <f t="shared" si="211"/>
        <v>0</v>
      </c>
      <c r="J596" s="403">
        <f>SUM('[3]chd5-SAOB'!AK15)</f>
        <v>0</v>
      </c>
      <c r="K596" s="403">
        <f>SUM('[3]chd5-SAOB'!AK51)</f>
        <v>0</v>
      </c>
      <c r="L596" s="403">
        <f>SUM('[3]chd5-SAOB'!AK144)</f>
        <v>0</v>
      </c>
      <c r="M596" s="403">
        <f t="shared" si="212"/>
        <v>0</v>
      </c>
      <c r="N596" s="403">
        <f t="shared" si="213"/>
        <v>0</v>
      </c>
      <c r="O596" s="403">
        <f t="shared" si="213"/>
        <v>0</v>
      </c>
      <c r="P596" s="403">
        <f t="shared" si="213"/>
        <v>0</v>
      </c>
      <c r="Q596" s="403">
        <f t="shared" si="214"/>
        <v>0</v>
      </c>
      <c r="S596" s="410" t="str">
        <f t="shared" ref="S596:V655" si="222">IF(F596=0,"",J596/F596)</f>
        <v/>
      </c>
      <c r="T596" s="410" t="str">
        <f t="shared" si="222"/>
        <v/>
      </c>
      <c r="U596" s="410" t="str">
        <f t="shared" si="222"/>
        <v/>
      </c>
      <c r="V596" s="422" t="str">
        <f t="shared" si="222"/>
        <v/>
      </c>
      <c r="W596" s="413"/>
    </row>
    <row r="597" spans="1:26" s="617" customFormat="1" ht="12.75" customHeight="1">
      <c r="A597" s="402" t="s">
        <v>391</v>
      </c>
      <c r="B597" s="405" t="s">
        <v>393</v>
      </c>
      <c r="C597" s="613"/>
      <c r="D597" s="613"/>
      <c r="E597" s="614" t="s">
        <v>5</v>
      </c>
      <c r="F597" s="615">
        <f>+F588+F590+F592</f>
        <v>211065469</v>
      </c>
      <c r="G597" s="615">
        <f t="shared" ref="G597:Q597" si="223">+G588+G590+G592</f>
        <v>106753000</v>
      </c>
      <c r="H597" s="615">
        <f t="shared" si="223"/>
        <v>0</v>
      </c>
      <c r="I597" s="615">
        <f t="shared" si="223"/>
        <v>317818469</v>
      </c>
      <c r="J597" s="615">
        <f t="shared" si="223"/>
        <v>210754697.16999999</v>
      </c>
      <c r="K597" s="615">
        <f t="shared" si="223"/>
        <v>89391856.750000015</v>
      </c>
      <c r="L597" s="615">
        <f t="shared" si="223"/>
        <v>0</v>
      </c>
      <c r="M597" s="615">
        <f t="shared" si="223"/>
        <v>300146553.91999996</v>
      </c>
      <c r="N597" s="615">
        <f t="shared" si="223"/>
        <v>310771.83000000007</v>
      </c>
      <c r="O597" s="615">
        <f t="shared" si="223"/>
        <v>17361143.249999993</v>
      </c>
      <c r="P597" s="615">
        <f t="shared" si="223"/>
        <v>0</v>
      </c>
      <c r="Q597" s="615">
        <f t="shared" si="223"/>
        <v>17671915.079999994</v>
      </c>
      <c r="R597" s="616">
        <f>+Q597-'[3]chd5-SAOB'!AX180</f>
        <v>0</v>
      </c>
      <c r="S597" s="410">
        <f t="shared" si="222"/>
        <v>0.99852760457941125</v>
      </c>
      <c r="T597" s="410">
        <f t="shared" si="222"/>
        <v>0.83737090995100849</v>
      </c>
      <c r="U597" s="410" t="str">
        <f t="shared" si="222"/>
        <v/>
      </c>
      <c r="V597" s="410">
        <f t="shared" si="222"/>
        <v>0.94439619844748535</v>
      </c>
      <c r="W597" s="413"/>
      <c r="Z597" s="404" t="s">
        <v>735</v>
      </c>
    </row>
    <row r="598" spans="1:26" ht="12.75" customHeight="1">
      <c r="A598" s="402" t="s">
        <v>391</v>
      </c>
      <c r="B598" s="405" t="s">
        <v>393</v>
      </c>
      <c r="C598" s="418"/>
      <c r="D598" s="407"/>
      <c r="E598" s="412"/>
      <c r="F598" s="403"/>
      <c r="G598" s="403"/>
      <c r="H598" s="403"/>
      <c r="I598" s="403">
        <f t="shared" si="211"/>
        <v>0</v>
      </c>
      <c r="J598" s="403"/>
      <c r="K598" s="403"/>
      <c r="L598" s="403"/>
      <c r="M598" s="403">
        <f t="shared" si="212"/>
        <v>0</v>
      </c>
      <c r="N598" s="403">
        <f t="shared" si="213"/>
        <v>0</v>
      </c>
      <c r="O598" s="403">
        <f t="shared" si="213"/>
        <v>0</v>
      </c>
      <c r="P598" s="403">
        <f t="shared" si="213"/>
        <v>0</v>
      </c>
      <c r="Q598" s="403">
        <f t="shared" si="214"/>
        <v>0</v>
      </c>
      <c r="R598" s="411" t="s">
        <v>430</v>
      </c>
      <c r="S598" s="410" t="str">
        <f t="shared" si="222"/>
        <v/>
      </c>
      <c r="T598" s="410" t="str">
        <f t="shared" si="222"/>
        <v/>
      </c>
      <c r="U598" s="410" t="str">
        <f t="shared" si="222"/>
        <v/>
      </c>
      <c r="V598" s="410" t="str">
        <f t="shared" si="222"/>
        <v/>
      </c>
      <c r="W598" s="413"/>
      <c r="Z598" s="404" t="s">
        <v>735</v>
      </c>
    </row>
    <row r="599" spans="1:26" s="612" customFormat="1" ht="12.75" customHeight="1">
      <c r="A599" s="402" t="s">
        <v>391</v>
      </c>
      <c r="B599" s="402" t="s">
        <v>394</v>
      </c>
      <c r="C599" s="426" t="s">
        <v>319</v>
      </c>
      <c r="D599" s="609" t="s">
        <v>332</v>
      </c>
      <c r="E599" s="610" t="s">
        <v>394</v>
      </c>
      <c r="F599" s="621"/>
      <c r="G599" s="621"/>
      <c r="H599" s="621"/>
      <c r="I599" s="611">
        <f t="shared" si="211"/>
        <v>0</v>
      </c>
      <c r="J599" s="621"/>
      <c r="K599" s="621"/>
      <c r="L599" s="621"/>
      <c r="M599" s="611">
        <f t="shared" si="212"/>
        <v>0</v>
      </c>
      <c r="N599" s="611">
        <f t="shared" si="213"/>
        <v>0</v>
      </c>
      <c r="O599" s="611">
        <f t="shared" si="213"/>
        <v>0</v>
      </c>
      <c r="P599" s="611">
        <f t="shared" si="213"/>
        <v>0</v>
      </c>
      <c r="Q599" s="611">
        <f t="shared" si="214"/>
        <v>0</v>
      </c>
      <c r="S599" s="410" t="str">
        <f t="shared" si="222"/>
        <v/>
      </c>
      <c r="T599" s="410" t="str">
        <f t="shared" si="222"/>
        <v/>
      </c>
      <c r="U599" s="410" t="str">
        <f t="shared" si="222"/>
        <v/>
      </c>
      <c r="V599" s="410" t="str">
        <f t="shared" si="222"/>
        <v/>
      </c>
      <c r="W599" s="413"/>
      <c r="Z599" s="404" t="s">
        <v>735</v>
      </c>
    </row>
    <row r="600" spans="1:26" ht="12.75" customHeight="1">
      <c r="A600" s="402" t="s">
        <v>391</v>
      </c>
      <c r="B600" s="402" t="s">
        <v>394</v>
      </c>
      <c r="C600" s="407"/>
      <c r="D600" s="407" t="s">
        <v>319</v>
      </c>
      <c r="E600" s="408" t="s">
        <v>320</v>
      </c>
      <c r="F600" s="408">
        <f>+'[3]chd5-SAOB'!C361</f>
        <v>93982000</v>
      </c>
      <c r="G600" s="408">
        <f>+'[3]chd5-SAOB'!D361</f>
        <v>40201000</v>
      </c>
      <c r="H600" s="408">
        <f>+'[3]chd5-SAOB'!E361</f>
        <v>0</v>
      </c>
      <c r="I600" s="403">
        <f t="shared" si="211"/>
        <v>134183000</v>
      </c>
      <c r="J600" s="408">
        <f>+'[3]chd5-SAOB'!G361</f>
        <v>93897215.909999982</v>
      </c>
      <c r="K600" s="408">
        <f>+'[3]chd5-SAOB'!H361</f>
        <v>39657511.460000001</v>
      </c>
      <c r="L600" s="408">
        <f>+'[3]chd5-SAOB'!I361</f>
        <v>0</v>
      </c>
      <c r="M600" s="403">
        <f t="shared" si="212"/>
        <v>133554727.36999997</v>
      </c>
      <c r="N600" s="403">
        <f t="shared" si="213"/>
        <v>84784.090000018477</v>
      </c>
      <c r="O600" s="403">
        <f t="shared" si="213"/>
        <v>543488.53999999911</v>
      </c>
      <c r="P600" s="403">
        <f t="shared" si="213"/>
        <v>0</v>
      </c>
      <c r="Q600" s="403">
        <f t="shared" si="214"/>
        <v>628272.63000001758</v>
      </c>
      <c r="S600" s="410">
        <f t="shared" si="222"/>
        <v>0.99909786884722585</v>
      </c>
      <c r="T600" s="410">
        <f t="shared" si="222"/>
        <v>0.98648072087759009</v>
      </c>
      <c r="U600" s="410" t="str">
        <f t="shared" si="222"/>
        <v/>
      </c>
      <c r="V600" s="410">
        <f t="shared" si="222"/>
        <v>0.99531779264139253</v>
      </c>
      <c r="W600" s="413"/>
      <c r="Z600" s="411" t="s">
        <v>736</v>
      </c>
    </row>
    <row r="601" spans="1:26" ht="12.75" customHeight="1">
      <c r="A601" s="402" t="s">
        <v>391</v>
      </c>
      <c r="B601" s="405" t="s">
        <v>394</v>
      </c>
      <c r="C601" s="407"/>
      <c r="D601" s="407" t="s">
        <v>319</v>
      </c>
      <c r="E601" s="408" t="s">
        <v>204</v>
      </c>
      <c r="F601" s="408">
        <f>+'[3]chd5-SAOB'!C363</f>
        <v>0</v>
      </c>
      <c r="G601" s="408">
        <f>+'[3]chd5-SAOB'!D363</f>
        <v>11326000</v>
      </c>
      <c r="H601" s="408">
        <f>+'[3]chd5-SAOB'!E363</f>
        <v>0</v>
      </c>
      <c r="I601" s="403">
        <f>SUM(F601:H601)</f>
        <v>11326000</v>
      </c>
      <c r="J601" s="408">
        <f>+'[3]chd5-SAOB'!G363</f>
        <v>0</v>
      </c>
      <c r="K601" s="408">
        <f>+'[3]chd5-SAOB'!H363</f>
        <v>4485396.8499999996</v>
      </c>
      <c r="L601" s="408">
        <f>+'[3]chd5-SAOB'!I363</f>
        <v>0</v>
      </c>
      <c r="M601" s="403">
        <f>SUM(J601:L601)</f>
        <v>4485396.8499999996</v>
      </c>
      <c r="N601" s="403">
        <f>+F601-J601</f>
        <v>0</v>
      </c>
      <c r="O601" s="403">
        <f>+G601-K601</f>
        <v>6840603.1500000004</v>
      </c>
      <c r="P601" s="403">
        <f>+H601-L601</f>
        <v>0</v>
      </c>
      <c r="Q601" s="403">
        <f>SUM(N601:P601)</f>
        <v>6840603.1500000004</v>
      </c>
      <c r="S601" s="410" t="str">
        <f t="shared" si="222"/>
        <v/>
      </c>
      <c r="T601" s="410">
        <f t="shared" si="222"/>
        <v>0.3960265627759138</v>
      </c>
      <c r="U601" s="410" t="str">
        <f t="shared" si="222"/>
        <v/>
      </c>
      <c r="V601" s="410">
        <f t="shared" si="222"/>
        <v>0.3960265627759138</v>
      </c>
      <c r="W601" s="413"/>
      <c r="Z601" s="411" t="s">
        <v>736</v>
      </c>
    </row>
    <row r="602" spans="1:26" s="404" customFormat="1" ht="12.75" customHeight="1">
      <c r="A602" s="405"/>
      <c r="B602" s="402" t="s">
        <v>394</v>
      </c>
      <c r="C602" s="414"/>
      <c r="D602" s="414" t="s">
        <v>319</v>
      </c>
      <c r="E602" s="415" t="s">
        <v>737</v>
      </c>
      <c r="F602" s="416">
        <f>+F600+F601</f>
        <v>93982000</v>
      </c>
      <c r="G602" s="416">
        <f t="shared" ref="G602:Q602" si="224">+G600+G601</f>
        <v>51527000</v>
      </c>
      <c r="H602" s="416">
        <f t="shared" si="224"/>
        <v>0</v>
      </c>
      <c r="I602" s="416">
        <f t="shared" si="224"/>
        <v>145509000</v>
      </c>
      <c r="J602" s="416">
        <f t="shared" si="224"/>
        <v>93897215.909999982</v>
      </c>
      <c r="K602" s="416">
        <f t="shared" si="224"/>
        <v>44142908.310000002</v>
      </c>
      <c r="L602" s="416">
        <f t="shared" si="224"/>
        <v>0</v>
      </c>
      <c r="M602" s="416">
        <f t="shared" si="224"/>
        <v>138040124.21999997</v>
      </c>
      <c r="N602" s="416">
        <f t="shared" si="224"/>
        <v>84784.090000018477</v>
      </c>
      <c r="O602" s="416">
        <f t="shared" si="224"/>
        <v>7384091.6899999995</v>
      </c>
      <c r="P602" s="416">
        <f t="shared" si="224"/>
        <v>0</v>
      </c>
      <c r="Q602" s="416">
        <f t="shared" si="224"/>
        <v>7468875.780000018</v>
      </c>
      <c r="R602" s="417"/>
      <c r="S602" s="410">
        <f t="shared" si="222"/>
        <v>0.99909786884722585</v>
      </c>
      <c r="T602" s="410">
        <f t="shared" si="222"/>
        <v>0.85669470976381323</v>
      </c>
      <c r="U602" s="410" t="str">
        <f t="shared" si="222"/>
        <v/>
      </c>
      <c r="V602" s="410">
        <f t="shared" si="222"/>
        <v>0.94867069542090154</v>
      </c>
      <c r="W602" s="413"/>
      <c r="Z602" s="404" t="s">
        <v>735</v>
      </c>
    </row>
    <row r="603" spans="1:26" ht="12.75" hidden="1" customHeight="1">
      <c r="A603" s="405"/>
      <c r="B603" s="406"/>
      <c r="C603" s="418"/>
      <c r="D603" s="418"/>
      <c r="E603" s="419"/>
      <c r="F603" s="420"/>
      <c r="G603" s="420"/>
      <c r="H603" s="420"/>
      <c r="I603" s="420"/>
      <c r="J603" s="420"/>
      <c r="K603" s="420"/>
      <c r="L603" s="420"/>
      <c r="M603" s="420"/>
      <c r="N603" s="420"/>
      <c r="O603" s="420"/>
      <c r="P603" s="420"/>
      <c r="Q603" s="420"/>
      <c r="R603" s="409"/>
      <c r="S603" s="410" t="str">
        <f t="shared" si="222"/>
        <v/>
      </c>
      <c r="T603" s="410" t="str">
        <f t="shared" si="222"/>
        <v/>
      </c>
      <c r="U603" s="410" t="str">
        <f t="shared" si="222"/>
        <v/>
      </c>
      <c r="V603" s="410"/>
      <c r="W603" s="413"/>
    </row>
    <row r="604" spans="1:26" s="404" customFormat="1" ht="12.75" customHeight="1">
      <c r="A604" s="402" t="s">
        <v>391</v>
      </c>
      <c r="B604" s="405" t="s">
        <v>394</v>
      </c>
      <c r="C604" s="414"/>
      <c r="D604" s="414" t="s">
        <v>319</v>
      </c>
      <c r="E604" s="415" t="s">
        <v>324</v>
      </c>
      <c r="F604" s="416">
        <f>+F605</f>
        <v>9218000</v>
      </c>
      <c r="G604" s="416">
        <f t="shared" ref="G604:Q604" si="225">+G605</f>
        <v>0</v>
      </c>
      <c r="H604" s="416">
        <f t="shared" si="225"/>
        <v>0</v>
      </c>
      <c r="I604" s="416">
        <f t="shared" si="225"/>
        <v>9218000</v>
      </c>
      <c r="J604" s="416">
        <f t="shared" si="225"/>
        <v>9171189.2699999996</v>
      </c>
      <c r="K604" s="416">
        <f t="shared" si="225"/>
        <v>0</v>
      </c>
      <c r="L604" s="416">
        <f t="shared" si="225"/>
        <v>0</v>
      </c>
      <c r="M604" s="416">
        <f t="shared" si="225"/>
        <v>9171189.2699999996</v>
      </c>
      <c r="N604" s="416">
        <f t="shared" si="225"/>
        <v>46810.730000000447</v>
      </c>
      <c r="O604" s="416">
        <f t="shared" si="225"/>
        <v>0</v>
      </c>
      <c r="P604" s="416">
        <f t="shared" si="225"/>
        <v>0</v>
      </c>
      <c r="Q604" s="416">
        <f t="shared" si="225"/>
        <v>46810.730000000447</v>
      </c>
      <c r="S604" s="410">
        <f t="shared" si="222"/>
        <v>0.99492181275764802</v>
      </c>
      <c r="T604" s="410" t="str">
        <f t="shared" si="222"/>
        <v/>
      </c>
      <c r="U604" s="410" t="str">
        <f t="shared" si="222"/>
        <v/>
      </c>
      <c r="V604" s="410">
        <f t="shared" si="222"/>
        <v>0.99492181275764802</v>
      </c>
      <c r="W604" s="413"/>
      <c r="Z604" s="404" t="s">
        <v>735</v>
      </c>
    </row>
    <row r="605" spans="1:26" ht="12.75" customHeight="1">
      <c r="A605" s="402" t="s">
        <v>391</v>
      </c>
      <c r="B605" s="405" t="s">
        <v>394</v>
      </c>
      <c r="C605" s="418"/>
      <c r="D605" s="418"/>
      <c r="E605" s="408" t="s">
        <v>528</v>
      </c>
      <c r="F605" s="403">
        <f>SUM('[3]chd5-SAOB'!R14)</f>
        <v>9218000</v>
      </c>
      <c r="G605" s="403">
        <f>SUM('[3]chd5-SAOB'!R50)</f>
        <v>0</v>
      </c>
      <c r="H605" s="403">
        <f>SUM('[3]chd5-SAOB'!R143)</f>
        <v>0</v>
      </c>
      <c r="I605" s="403">
        <f t="shared" si="211"/>
        <v>9218000</v>
      </c>
      <c r="J605" s="403">
        <f>SUM('[3]chd5-SAOB'!R15)</f>
        <v>9171189.2699999996</v>
      </c>
      <c r="K605" s="403">
        <f>SUM('[3]chd5-SAOB'!R51)</f>
        <v>0</v>
      </c>
      <c r="L605" s="403">
        <f>SUM('[3]chd5-SAOB'!R144)</f>
        <v>0</v>
      </c>
      <c r="M605" s="403">
        <f t="shared" si="212"/>
        <v>9171189.2699999996</v>
      </c>
      <c r="N605" s="403">
        <f t="shared" si="213"/>
        <v>46810.730000000447</v>
      </c>
      <c r="O605" s="403">
        <f t="shared" si="213"/>
        <v>0</v>
      </c>
      <c r="P605" s="403">
        <f t="shared" si="213"/>
        <v>0</v>
      </c>
      <c r="Q605" s="403">
        <f t="shared" si="214"/>
        <v>46810.730000000447</v>
      </c>
      <c r="S605" s="410">
        <f t="shared" si="222"/>
        <v>0.99492181275764802</v>
      </c>
      <c r="T605" s="410" t="str">
        <f t="shared" si="222"/>
        <v/>
      </c>
      <c r="U605" s="410" t="str">
        <f t="shared" si="222"/>
        <v/>
      </c>
      <c r="V605" s="410">
        <f t="shared" si="222"/>
        <v>0.99492181275764802</v>
      </c>
      <c r="W605" s="413"/>
      <c r="Z605" s="404" t="s">
        <v>735</v>
      </c>
    </row>
    <row r="606" spans="1:26" s="404" customFormat="1" ht="12.75" customHeight="1">
      <c r="A606" s="402" t="s">
        <v>391</v>
      </c>
      <c r="B606" s="405" t="s">
        <v>394</v>
      </c>
      <c r="C606" s="414"/>
      <c r="D606" s="414" t="s">
        <v>319</v>
      </c>
      <c r="E606" s="415" t="s">
        <v>325</v>
      </c>
      <c r="F606" s="416">
        <f>SUM(F607:F610)</f>
        <v>18819817</v>
      </c>
      <c r="G606" s="416">
        <f t="shared" ref="G606:Q606" si="226">SUM(G607:G610)</f>
        <v>7540000</v>
      </c>
      <c r="H606" s="416">
        <f t="shared" si="226"/>
        <v>0</v>
      </c>
      <c r="I606" s="416">
        <f t="shared" si="226"/>
        <v>26359817</v>
      </c>
      <c r="J606" s="416">
        <f t="shared" si="226"/>
        <v>18904601.09</v>
      </c>
      <c r="K606" s="416">
        <f t="shared" si="226"/>
        <v>2005264.46</v>
      </c>
      <c r="L606" s="416">
        <f t="shared" si="226"/>
        <v>0</v>
      </c>
      <c r="M606" s="416">
        <f t="shared" si="226"/>
        <v>4120674.55</v>
      </c>
      <c r="N606" s="416">
        <f t="shared" si="226"/>
        <v>-84784.089999999851</v>
      </c>
      <c r="O606" s="416">
        <f t="shared" si="226"/>
        <v>5534735.54</v>
      </c>
      <c r="P606" s="416">
        <f t="shared" si="226"/>
        <v>0</v>
      </c>
      <c r="Q606" s="416">
        <f t="shared" si="226"/>
        <v>5449951.4500000002</v>
      </c>
      <c r="R606" s="417"/>
      <c r="S606" s="410">
        <f t="shared" si="222"/>
        <v>1.0045050432743314</v>
      </c>
      <c r="T606" s="410">
        <f t="shared" si="222"/>
        <v>0.26595019363395223</v>
      </c>
      <c r="U606" s="410" t="str">
        <f t="shared" si="222"/>
        <v/>
      </c>
      <c r="V606" s="410">
        <f t="shared" si="222"/>
        <v>0.15632409549732457</v>
      </c>
      <c r="W606" s="413"/>
      <c r="Z606" s="404" t="s">
        <v>735</v>
      </c>
    </row>
    <row r="607" spans="1:26" ht="12.75" customHeight="1">
      <c r="A607" s="402" t="s">
        <v>391</v>
      </c>
      <c r="B607" s="405" t="s">
        <v>394</v>
      </c>
      <c r="C607" s="418"/>
      <c r="D607" s="418"/>
      <c r="E607" s="421" t="s">
        <v>531</v>
      </c>
      <c r="F607" s="403">
        <f>SUM('[3]chd5-SAOB'!W14)</f>
        <v>16789191</v>
      </c>
      <c r="G607" s="403">
        <f>SUM('[3]chd5-SAOB'!W50)</f>
        <v>0</v>
      </c>
      <c r="H607" s="403">
        <f>SUM('[3]chd5-SAOB'!W143)</f>
        <v>0</v>
      </c>
      <c r="I607" s="403">
        <f t="shared" si="211"/>
        <v>16789191</v>
      </c>
      <c r="J607" s="403">
        <f>SUM('[3]chd5-SAOB'!W15)</f>
        <v>16789191</v>
      </c>
      <c r="K607" s="403">
        <f>SUM('[3]chd5-SAOB'!W51)</f>
        <v>0</v>
      </c>
      <c r="L607" s="403">
        <f>SUM('[3]chd5-SAOB'!W144)</f>
        <v>0</v>
      </c>
      <c r="M607" s="403"/>
      <c r="N607" s="403">
        <f t="shared" si="213"/>
        <v>0</v>
      </c>
      <c r="O607" s="403">
        <f t="shared" si="213"/>
        <v>0</v>
      </c>
      <c r="P607" s="403">
        <f t="shared" si="213"/>
        <v>0</v>
      </c>
      <c r="Q607" s="403">
        <f t="shared" si="214"/>
        <v>0</v>
      </c>
      <c r="S607" s="410">
        <f t="shared" si="222"/>
        <v>1</v>
      </c>
      <c r="T607" s="410" t="str">
        <f t="shared" si="222"/>
        <v/>
      </c>
      <c r="U607" s="410" t="str">
        <f t="shared" si="222"/>
        <v/>
      </c>
      <c r="V607" s="410">
        <f t="shared" si="222"/>
        <v>0</v>
      </c>
      <c r="W607" s="413"/>
      <c r="Z607" s="404" t="s">
        <v>735</v>
      </c>
    </row>
    <row r="608" spans="1:26" ht="12.75" customHeight="1">
      <c r="A608" s="402" t="s">
        <v>391</v>
      </c>
      <c r="B608" s="405" t="s">
        <v>394</v>
      </c>
      <c r="C608" s="418"/>
      <c r="D608" s="418"/>
      <c r="E608" s="408" t="s">
        <v>532</v>
      </c>
      <c r="F608" s="403">
        <f>SUM('[3]chd5-SAOB'!AB14)</f>
        <v>2030626</v>
      </c>
      <c r="G608" s="403">
        <f>SUM('[3]chd5-SAOB'!AB50)</f>
        <v>0</v>
      </c>
      <c r="H608" s="403">
        <f>SUM('[3]chd5-SAOB'!AB143)</f>
        <v>0</v>
      </c>
      <c r="I608" s="403">
        <f t="shared" si="211"/>
        <v>2030626</v>
      </c>
      <c r="J608" s="403">
        <f>SUM('[3]chd5-SAOB'!AB15)</f>
        <v>2115410.09</v>
      </c>
      <c r="K608" s="403">
        <f>SUM('[3]chd5-SAOB'!AB51)</f>
        <v>0</v>
      </c>
      <c r="L608" s="403">
        <f>SUM('[3]chd5-SAOB'!AB144)</f>
        <v>0</v>
      </c>
      <c r="M608" s="403">
        <f t="shared" si="212"/>
        <v>2115410.09</v>
      </c>
      <c r="N608" s="403">
        <f t="shared" si="213"/>
        <v>-84784.089999999851</v>
      </c>
      <c r="O608" s="403">
        <f t="shared" si="213"/>
        <v>0</v>
      </c>
      <c r="P608" s="403">
        <f t="shared" si="213"/>
        <v>0</v>
      </c>
      <c r="Q608" s="403">
        <f t="shared" si="214"/>
        <v>-84784.089999999851</v>
      </c>
      <c r="S608" s="410">
        <f t="shared" si="222"/>
        <v>1.0417526861174828</v>
      </c>
      <c r="T608" s="410" t="str">
        <f t="shared" si="222"/>
        <v/>
      </c>
      <c r="U608" s="410" t="str">
        <f t="shared" si="222"/>
        <v/>
      </c>
      <c r="V608" s="410">
        <f t="shared" si="222"/>
        <v>1.0417526861174828</v>
      </c>
      <c r="W608" s="413"/>
      <c r="Z608" s="404" t="s">
        <v>735</v>
      </c>
    </row>
    <row r="609" spans="1:26" ht="12.75" customHeight="1">
      <c r="A609" s="402" t="s">
        <v>391</v>
      </c>
      <c r="B609" s="405" t="s">
        <v>394</v>
      </c>
      <c r="C609" s="418"/>
      <c r="D609" s="418"/>
      <c r="E609" s="421" t="s">
        <v>533</v>
      </c>
      <c r="F609" s="403">
        <f>SUM('[3]chd5-SAOB'!AG14)</f>
        <v>0</v>
      </c>
      <c r="G609" s="403">
        <f>SUM('[3]chd5-SAOB'!AG50)</f>
        <v>7540000</v>
      </c>
      <c r="H609" s="403">
        <f>SUM('[3]chd5-SAOB'!AG143)</f>
        <v>0</v>
      </c>
      <c r="I609" s="403">
        <f t="shared" si="211"/>
        <v>7540000</v>
      </c>
      <c r="J609" s="403">
        <f>SUM('[3]chd5-SAOB'!AG15)</f>
        <v>0</v>
      </c>
      <c r="K609" s="403">
        <f>SUM('[3]chd5-SAOB'!AG51)</f>
        <v>2005264.46</v>
      </c>
      <c r="L609" s="403">
        <f>SUM('[3]chd5-SAOB'!AG144)</f>
        <v>0</v>
      </c>
      <c r="M609" s="403">
        <f t="shared" si="212"/>
        <v>2005264.46</v>
      </c>
      <c r="N609" s="403">
        <f t="shared" si="213"/>
        <v>0</v>
      </c>
      <c r="O609" s="403">
        <f t="shared" si="213"/>
        <v>5534735.54</v>
      </c>
      <c r="P609" s="403">
        <f t="shared" si="213"/>
        <v>0</v>
      </c>
      <c r="Q609" s="403">
        <f t="shared" si="214"/>
        <v>5534735.54</v>
      </c>
      <c r="S609" s="410" t="str">
        <f t="shared" si="222"/>
        <v/>
      </c>
      <c r="T609" s="410">
        <f t="shared" si="222"/>
        <v>0.26595019363395223</v>
      </c>
      <c r="U609" s="410" t="str">
        <f t="shared" si="222"/>
        <v/>
      </c>
      <c r="V609" s="410">
        <f t="shared" si="222"/>
        <v>0.26595019363395223</v>
      </c>
      <c r="W609" s="413"/>
      <c r="Z609" s="404" t="s">
        <v>735</v>
      </c>
    </row>
    <row r="610" spans="1:26" ht="12.75" hidden="1" customHeight="1">
      <c r="A610" s="402" t="s">
        <v>391</v>
      </c>
      <c r="B610" s="405" t="s">
        <v>394</v>
      </c>
      <c r="C610" s="418"/>
      <c r="D610" s="418"/>
      <c r="E610" s="421" t="s">
        <v>738</v>
      </c>
      <c r="F610" s="403">
        <f>SUM('[3]chd5-SAOB'!AL14)</f>
        <v>0</v>
      </c>
      <c r="G610" s="403">
        <f>SUM('[3]chd5-SAOB'!AL50)</f>
        <v>0</v>
      </c>
      <c r="H610" s="403">
        <f>SUM('[3]chd5-SAOB'!AL143)</f>
        <v>0</v>
      </c>
      <c r="I610" s="403">
        <f t="shared" si="211"/>
        <v>0</v>
      </c>
      <c r="J610" s="403">
        <f>SUM('[3]chd5-SAOB'!AL15)</f>
        <v>0</v>
      </c>
      <c r="K610" s="403">
        <f>SUM('[3]chd5-SAOB'!AL51)</f>
        <v>0</v>
      </c>
      <c r="L610" s="403">
        <f>SUM('[3]chd5-SAOB'!AL144)</f>
        <v>0</v>
      </c>
      <c r="M610" s="403">
        <f t="shared" si="212"/>
        <v>0</v>
      </c>
      <c r="N610" s="403">
        <f t="shared" si="213"/>
        <v>0</v>
      </c>
      <c r="O610" s="403">
        <f t="shared" si="213"/>
        <v>0</v>
      </c>
      <c r="P610" s="403">
        <f t="shared" si="213"/>
        <v>0</v>
      </c>
      <c r="Q610" s="403">
        <f t="shared" si="214"/>
        <v>0</v>
      </c>
      <c r="S610" s="410" t="str">
        <f t="shared" si="222"/>
        <v/>
      </c>
      <c r="T610" s="410" t="str">
        <f t="shared" si="222"/>
        <v/>
      </c>
      <c r="U610" s="410" t="str">
        <f t="shared" si="222"/>
        <v/>
      </c>
      <c r="V610" s="422" t="str">
        <f t="shared" si="222"/>
        <v/>
      </c>
      <c r="W610" s="413"/>
    </row>
    <row r="611" spans="1:26" s="617" customFormat="1" ht="12.75" customHeight="1">
      <c r="A611" s="402" t="s">
        <v>391</v>
      </c>
      <c r="B611" s="405" t="s">
        <v>394</v>
      </c>
      <c r="C611" s="613"/>
      <c r="D611" s="613"/>
      <c r="E611" s="614" t="s">
        <v>5</v>
      </c>
      <c r="F611" s="615">
        <f>+F602+F604+F606</f>
        <v>122019817</v>
      </c>
      <c r="G611" s="615">
        <f t="shared" ref="G611:Q611" si="227">+G602+G604+G606</f>
        <v>59067000</v>
      </c>
      <c r="H611" s="615">
        <f t="shared" si="227"/>
        <v>0</v>
      </c>
      <c r="I611" s="615">
        <f t="shared" si="227"/>
        <v>181086817</v>
      </c>
      <c r="J611" s="615">
        <f t="shared" si="227"/>
        <v>121973006.26999998</v>
      </c>
      <c r="K611" s="615">
        <f t="shared" si="227"/>
        <v>46148172.770000003</v>
      </c>
      <c r="L611" s="615">
        <f t="shared" si="227"/>
        <v>0</v>
      </c>
      <c r="M611" s="615">
        <f t="shared" si="227"/>
        <v>151331988.03999999</v>
      </c>
      <c r="N611" s="615">
        <f t="shared" si="227"/>
        <v>46810.730000019073</v>
      </c>
      <c r="O611" s="615">
        <f t="shared" si="227"/>
        <v>12918827.23</v>
      </c>
      <c r="P611" s="615">
        <f t="shared" si="227"/>
        <v>0</v>
      </c>
      <c r="Q611" s="615">
        <f t="shared" si="227"/>
        <v>12965637.96000002</v>
      </c>
      <c r="R611" s="616">
        <f>+Q611-'[3]chd5-SAOB'!AY180</f>
        <v>0</v>
      </c>
      <c r="S611" s="410">
        <f t="shared" si="222"/>
        <v>0.99961636780687835</v>
      </c>
      <c r="T611" s="410">
        <f t="shared" si="222"/>
        <v>0.78128519765689819</v>
      </c>
      <c r="U611" s="410" t="str">
        <f t="shared" si="222"/>
        <v/>
      </c>
      <c r="V611" s="410">
        <f t="shared" si="222"/>
        <v>0.83568749259091557</v>
      </c>
      <c r="W611" s="413"/>
      <c r="Z611" s="404" t="s">
        <v>735</v>
      </c>
    </row>
    <row r="612" spans="1:26" ht="12.75" customHeight="1">
      <c r="A612" s="402" t="s">
        <v>391</v>
      </c>
      <c r="B612" s="405" t="s">
        <v>394</v>
      </c>
      <c r="C612" s="418"/>
      <c r="D612" s="407"/>
      <c r="E612" s="412"/>
      <c r="F612" s="403"/>
      <c r="G612" s="403"/>
      <c r="H612" s="403"/>
      <c r="I612" s="403">
        <f t="shared" si="211"/>
        <v>0</v>
      </c>
      <c r="J612" s="403"/>
      <c r="K612" s="403"/>
      <c r="L612" s="403"/>
      <c r="M612" s="403">
        <f t="shared" si="212"/>
        <v>0</v>
      </c>
      <c r="N612" s="403">
        <f t="shared" si="213"/>
        <v>0</v>
      </c>
      <c r="O612" s="403">
        <f t="shared" si="213"/>
        <v>0</v>
      </c>
      <c r="P612" s="403">
        <f t="shared" si="213"/>
        <v>0</v>
      </c>
      <c r="Q612" s="403">
        <f t="shared" si="214"/>
        <v>0</v>
      </c>
      <c r="S612" s="410" t="str">
        <f t="shared" si="222"/>
        <v/>
      </c>
      <c r="T612" s="410" t="str">
        <f t="shared" si="222"/>
        <v/>
      </c>
      <c r="U612" s="410" t="str">
        <f t="shared" si="222"/>
        <v/>
      </c>
      <c r="V612" s="410" t="str">
        <f t="shared" si="222"/>
        <v/>
      </c>
      <c r="W612" s="413"/>
      <c r="Z612" s="404" t="s">
        <v>735</v>
      </c>
    </row>
    <row r="613" spans="1:26" s="612" customFormat="1" ht="12.75" customHeight="1">
      <c r="A613" s="402" t="s">
        <v>391</v>
      </c>
      <c r="B613" s="402" t="s">
        <v>395</v>
      </c>
      <c r="C613" s="426" t="s">
        <v>319</v>
      </c>
      <c r="D613" s="609" t="s">
        <v>334</v>
      </c>
      <c r="E613" s="610" t="s">
        <v>395</v>
      </c>
      <c r="F613" s="621"/>
      <c r="G613" s="621"/>
      <c r="H613" s="621"/>
      <c r="I613" s="611">
        <f t="shared" si="211"/>
        <v>0</v>
      </c>
      <c r="J613" s="621"/>
      <c r="K613" s="621"/>
      <c r="L613" s="621"/>
      <c r="M613" s="611">
        <f t="shared" si="212"/>
        <v>0</v>
      </c>
      <c r="N613" s="611">
        <f t="shared" si="213"/>
        <v>0</v>
      </c>
      <c r="O613" s="611">
        <f t="shared" si="213"/>
        <v>0</v>
      </c>
      <c r="P613" s="611">
        <f t="shared" si="213"/>
        <v>0</v>
      </c>
      <c r="Q613" s="611">
        <f t="shared" si="214"/>
        <v>0</v>
      </c>
      <c r="S613" s="410" t="str">
        <f t="shared" si="222"/>
        <v/>
      </c>
      <c r="T613" s="410" t="str">
        <f t="shared" si="222"/>
        <v/>
      </c>
      <c r="U613" s="410" t="str">
        <f t="shared" si="222"/>
        <v/>
      </c>
      <c r="V613" s="410" t="str">
        <f t="shared" si="222"/>
        <v/>
      </c>
      <c r="W613" s="413"/>
      <c r="Z613" s="404" t="s">
        <v>735</v>
      </c>
    </row>
    <row r="614" spans="1:26" ht="12.75" customHeight="1">
      <c r="A614" s="402" t="s">
        <v>391</v>
      </c>
      <c r="B614" s="402" t="s">
        <v>395</v>
      </c>
      <c r="C614" s="407"/>
      <c r="D614" s="407" t="s">
        <v>319</v>
      </c>
      <c r="E614" s="408" t="s">
        <v>320</v>
      </c>
      <c r="F614" s="408">
        <f>+'[3]chd5-SAOB'!C368</f>
        <v>19206785</v>
      </c>
      <c r="G614" s="408">
        <f>+'[3]chd5-SAOB'!D368</f>
        <v>11364000</v>
      </c>
      <c r="H614" s="408">
        <f>+'[3]chd5-SAOB'!E368</f>
        <v>0</v>
      </c>
      <c r="I614" s="403">
        <f t="shared" si="211"/>
        <v>30570785</v>
      </c>
      <c r="J614" s="408">
        <f>+'[3]chd5-SAOB'!G368</f>
        <v>19206785</v>
      </c>
      <c r="K614" s="408">
        <f>+'[3]chd5-SAOB'!H368</f>
        <v>10279999.800000001</v>
      </c>
      <c r="L614" s="408">
        <f>+'[3]chd5-SAOB'!I368</f>
        <v>0</v>
      </c>
      <c r="M614" s="403">
        <f t="shared" si="212"/>
        <v>29486784.800000001</v>
      </c>
      <c r="N614" s="403">
        <f t="shared" si="213"/>
        <v>0</v>
      </c>
      <c r="O614" s="403">
        <f t="shared" si="213"/>
        <v>1084000.1999999993</v>
      </c>
      <c r="P614" s="403">
        <f t="shared" si="213"/>
        <v>0</v>
      </c>
      <c r="Q614" s="403">
        <f t="shared" si="214"/>
        <v>1084000.1999999993</v>
      </c>
      <c r="S614" s="410">
        <f t="shared" si="222"/>
        <v>1</v>
      </c>
      <c r="T614" s="410">
        <f t="shared" si="222"/>
        <v>0.90461103484688499</v>
      </c>
      <c r="U614" s="410" t="str">
        <f t="shared" si="222"/>
        <v/>
      </c>
      <c r="V614" s="410">
        <f t="shared" si="222"/>
        <v>0.96454130307743158</v>
      </c>
      <c r="W614" s="413"/>
      <c r="Z614" s="411" t="s">
        <v>736</v>
      </c>
    </row>
    <row r="615" spans="1:26" ht="12.75" customHeight="1">
      <c r="A615" s="402" t="s">
        <v>391</v>
      </c>
      <c r="B615" s="402" t="s">
        <v>395</v>
      </c>
      <c r="C615" s="407"/>
      <c r="D615" s="407" t="s">
        <v>319</v>
      </c>
      <c r="E615" s="408" t="s">
        <v>204</v>
      </c>
      <c r="F615" s="408">
        <f>+'[3]chd5-SAOB'!C370</f>
        <v>0</v>
      </c>
      <c r="G615" s="408">
        <f>+'[3]chd5-SAOB'!D370</f>
        <v>5130000</v>
      </c>
      <c r="H615" s="408">
        <f>+'[3]chd5-SAOB'!E370</f>
        <v>0</v>
      </c>
      <c r="I615" s="403">
        <f>SUM(F615:H615)</f>
        <v>5130000</v>
      </c>
      <c r="J615" s="408">
        <f>+'[3]chd5-SAOB'!G370</f>
        <v>0</v>
      </c>
      <c r="K615" s="408">
        <f>+'[3]chd5-SAOB'!H370</f>
        <v>3753302.94</v>
      </c>
      <c r="L615" s="408">
        <f>+'[3]chd5-SAOB'!I370</f>
        <v>0</v>
      </c>
      <c r="M615" s="403">
        <f>SUM(J615:L615)</f>
        <v>3753302.94</v>
      </c>
      <c r="N615" s="403">
        <f>+F615-J615</f>
        <v>0</v>
      </c>
      <c r="O615" s="403">
        <f>+G615-K615</f>
        <v>1376697.06</v>
      </c>
      <c r="P615" s="403">
        <f>+H615-L615</f>
        <v>0</v>
      </c>
      <c r="Q615" s="403">
        <f>SUM(N615:P615)</f>
        <v>1376697.06</v>
      </c>
      <c r="S615" s="410" t="str">
        <f t="shared" si="222"/>
        <v/>
      </c>
      <c r="T615" s="410">
        <f t="shared" si="222"/>
        <v>0.73163800000000001</v>
      </c>
      <c r="U615" s="410" t="str">
        <f t="shared" si="222"/>
        <v/>
      </c>
      <c r="V615" s="410">
        <f t="shared" si="222"/>
        <v>0.73163800000000001</v>
      </c>
      <c r="W615" s="413"/>
      <c r="Z615" s="411" t="s">
        <v>736</v>
      </c>
    </row>
    <row r="616" spans="1:26" s="404" customFormat="1" ht="12.75" customHeight="1">
      <c r="A616" s="405"/>
      <c r="B616" s="402" t="s">
        <v>395</v>
      </c>
      <c r="C616" s="414"/>
      <c r="D616" s="414" t="s">
        <v>319</v>
      </c>
      <c r="E616" s="415" t="s">
        <v>737</v>
      </c>
      <c r="F616" s="416">
        <f>+F614+F615</f>
        <v>19206785</v>
      </c>
      <c r="G616" s="416">
        <f t="shared" ref="G616:Q616" si="228">+G614+G615</f>
        <v>16494000</v>
      </c>
      <c r="H616" s="416">
        <f t="shared" si="228"/>
        <v>0</v>
      </c>
      <c r="I616" s="416">
        <f t="shared" si="228"/>
        <v>35700785</v>
      </c>
      <c r="J616" s="416">
        <f t="shared" si="228"/>
        <v>19206785</v>
      </c>
      <c r="K616" s="416">
        <f t="shared" si="228"/>
        <v>14033302.74</v>
      </c>
      <c r="L616" s="416">
        <f t="shared" si="228"/>
        <v>0</v>
      </c>
      <c r="M616" s="416">
        <f t="shared" si="228"/>
        <v>33240087.740000002</v>
      </c>
      <c r="N616" s="416">
        <f t="shared" si="228"/>
        <v>0</v>
      </c>
      <c r="O616" s="416">
        <f t="shared" si="228"/>
        <v>2460697.2599999993</v>
      </c>
      <c r="P616" s="416">
        <f t="shared" si="228"/>
        <v>0</v>
      </c>
      <c r="Q616" s="416">
        <f t="shared" si="228"/>
        <v>2460697.2599999993</v>
      </c>
      <c r="R616" s="417"/>
      <c r="S616" s="410">
        <f t="shared" si="222"/>
        <v>1</v>
      </c>
      <c r="T616" s="410">
        <f t="shared" si="222"/>
        <v>0.85081258275736638</v>
      </c>
      <c r="U616" s="410" t="str">
        <f t="shared" si="222"/>
        <v/>
      </c>
      <c r="V616" s="410">
        <f t="shared" si="222"/>
        <v>0.93107442147280517</v>
      </c>
      <c r="W616" s="413"/>
      <c r="Z616" s="404" t="s">
        <v>735</v>
      </c>
    </row>
    <row r="617" spans="1:26" ht="12.75" hidden="1" customHeight="1">
      <c r="A617" s="405"/>
      <c r="B617" s="406"/>
      <c r="C617" s="418"/>
      <c r="D617" s="418"/>
      <c r="E617" s="419"/>
      <c r="F617" s="420"/>
      <c r="G617" s="420"/>
      <c r="H617" s="420"/>
      <c r="I617" s="420"/>
      <c r="J617" s="420"/>
      <c r="K617" s="420"/>
      <c r="L617" s="420"/>
      <c r="M617" s="420"/>
      <c r="N617" s="420"/>
      <c r="O617" s="420"/>
      <c r="P617" s="420"/>
      <c r="Q617" s="420"/>
      <c r="R617" s="409"/>
      <c r="S617" s="410" t="str">
        <f t="shared" si="222"/>
        <v/>
      </c>
      <c r="T617" s="410" t="str">
        <f t="shared" si="222"/>
        <v/>
      </c>
      <c r="U617" s="410" t="str">
        <f t="shared" si="222"/>
        <v/>
      </c>
      <c r="V617" s="410"/>
      <c r="W617" s="413"/>
    </row>
    <row r="618" spans="1:26" s="404" customFormat="1" ht="12.75" customHeight="1">
      <c r="A618" s="402" t="s">
        <v>391</v>
      </c>
      <c r="B618" s="402" t="s">
        <v>395</v>
      </c>
      <c r="C618" s="414"/>
      <c r="D618" s="414" t="s">
        <v>319</v>
      </c>
      <c r="E618" s="415" t="s">
        <v>324</v>
      </c>
      <c r="F618" s="416">
        <f>+F619</f>
        <v>1760818</v>
      </c>
      <c r="G618" s="416">
        <f t="shared" ref="G618:Q618" si="229">+G619</f>
        <v>0</v>
      </c>
      <c r="H618" s="416">
        <f t="shared" si="229"/>
        <v>0</v>
      </c>
      <c r="I618" s="416">
        <f t="shared" si="229"/>
        <v>1760818</v>
      </c>
      <c r="J618" s="416">
        <f t="shared" si="229"/>
        <v>1760818</v>
      </c>
      <c r="K618" s="416">
        <f t="shared" si="229"/>
        <v>0</v>
      </c>
      <c r="L618" s="416">
        <f t="shared" si="229"/>
        <v>0</v>
      </c>
      <c r="M618" s="416">
        <f t="shared" si="229"/>
        <v>1760818</v>
      </c>
      <c r="N618" s="416">
        <f t="shared" si="229"/>
        <v>0</v>
      </c>
      <c r="O618" s="416">
        <f t="shared" si="229"/>
        <v>0</v>
      </c>
      <c r="P618" s="416">
        <f t="shared" si="229"/>
        <v>0</v>
      </c>
      <c r="Q618" s="416">
        <f t="shared" si="229"/>
        <v>0</v>
      </c>
      <c r="S618" s="410">
        <f t="shared" si="222"/>
        <v>1</v>
      </c>
      <c r="T618" s="410" t="str">
        <f t="shared" si="222"/>
        <v/>
      </c>
      <c r="U618" s="410" t="str">
        <f t="shared" si="222"/>
        <v/>
      </c>
      <c r="V618" s="410">
        <f t="shared" si="222"/>
        <v>1</v>
      </c>
      <c r="W618" s="413"/>
      <c r="Z618" s="404" t="s">
        <v>735</v>
      </c>
    </row>
    <row r="619" spans="1:26" ht="12.75" customHeight="1">
      <c r="A619" s="402" t="s">
        <v>391</v>
      </c>
      <c r="B619" s="402" t="s">
        <v>395</v>
      </c>
      <c r="C619" s="418"/>
      <c r="D619" s="418"/>
      <c r="E619" s="408" t="s">
        <v>528</v>
      </c>
      <c r="F619" s="403">
        <f>SUM('[3]chd5-SAOB'!S14)</f>
        <v>1760818</v>
      </c>
      <c r="G619" s="403">
        <f>SUM('[3]chd5-SAOB'!S50)</f>
        <v>0</v>
      </c>
      <c r="H619" s="403">
        <f>SUM('[3]chd5-SAOB'!S143)</f>
        <v>0</v>
      </c>
      <c r="I619" s="403">
        <f t="shared" si="211"/>
        <v>1760818</v>
      </c>
      <c r="J619" s="403">
        <f>SUM('[3]chd5-SAOB'!S15)</f>
        <v>1760818</v>
      </c>
      <c r="K619" s="403">
        <f>SUM('[3]chd5-SAOB'!S51)</f>
        <v>0</v>
      </c>
      <c r="L619" s="403">
        <f>SUM('[3]chd5-SAOB'!S144)</f>
        <v>0</v>
      </c>
      <c r="M619" s="403">
        <f t="shared" si="212"/>
        <v>1760818</v>
      </c>
      <c r="N619" s="403">
        <f t="shared" si="213"/>
        <v>0</v>
      </c>
      <c r="O619" s="403">
        <f t="shared" si="213"/>
        <v>0</v>
      </c>
      <c r="P619" s="403">
        <f t="shared" si="213"/>
        <v>0</v>
      </c>
      <c r="Q619" s="403">
        <f t="shared" si="214"/>
        <v>0</v>
      </c>
      <c r="S619" s="410">
        <f t="shared" si="222"/>
        <v>1</v>
      </c>
      <c r="T619" s="410" t="str">
        <f t="shared" si="222"/>
        <v/>
      </c>
      <c r="U619" s="410" t="str">
        <f t="shared" si="222"/>
        <v/>
      </c>
      <c r="V619" s="410">
        <f t="shared" si="222"/>
        <v>1</v>
      </c>
      <c r="W619" s="413"/>
      <c r="Z619" s="404" t="s">
        <v>735</v>
      </c>
    </row>
    <row r="620" spans="1:26" s="404" customFormat="1" ht="12.75" customHeight="1">
      <c r="A620" s="402" t="s">
        <v>391</v>
      </c>
      <c r="B620" s="402" t="s">
        <v>395</v>
      </c>
      <c r="C620" s="414"/>
      <c r="D620" s="414" t="s">
        <v>319</v>
      </c>
      <c r="E620" s="415" t="s">
        <v>325</v>
      </c>
      <c r="F620" s="416">
        <f>SUM(F621:F624)</f>
        <v>3370194</v>
      </c>
      <c r="G620" s="416">
        <f t="shared" ref="G620:Q620" si="230">SUM(G621:G624)</f>
        <v>2500000</v>
      </c>
      <c r="H620" s="416">
        <f t="shared" si="230"/>
        <v>0</v>
      </c>
      <c r="I620" s="416">
        <f t="shared" si="230"/>
        <v>5870194</v>
      </c>
      <c r="J620" s="416">
        <f t="shared" si="230"/>
        <v>3344193.48</v>
      </c>
      <c r="K620" s="416">
        <f t="shared" si="230"/>
        <v>0</v>
      </c>
      <c r="L620" s="416">
        <f t="shared" si="230"/>
        <v>0</v>
      </c>
      <c r="M620" s="416">
        <f t="shared" si="230"/>
        <v>3344193.48</v>
      </c>
      <c r="N620" s="416">
        <f t="shared" si="230"/>
        <v>26000.51999999999</v>
      </c>
      <c r="O620" s="416">
        <f t="shared" si="230"/>
        <v>2500000</v>
      </c>
      <c r="P620" s="416">
        <f t="shared" si="230"/>
        <v>0</v>
      </c>
      <c r="Q620" s="416">
        <f t="shared" si="230"/>
        <v>2526000.52</v>
      </c>
      <c r="R620" s="417"/>
      <c r="S620" s="410">
        <f t="shared" si="222"/>
        <v>0.99228515628477176</v>
      </c>
      <c r="T620" s="410">
        <f t="shared" si="222"/>
        <v>0</v>
      </c>
      <c r="U620" s="410" t="str">
        <f t="shared" si="222"/>
        <v/>
      </c>
      <c r="V620" s="410">
        <f t="shared" si="222"/>
        <v>0.56969045316049183</v>
      </c>
      <c r="W620" s="413"/>
      <c r="Z620" s="404" t="s">
        <v>735</v>
      </c>
    </row>
    <row r="621" spans="1:26" ht="12.75" customHeight="1">
      <c r="A621" s="402" t="s">
        <v>391</v>
      </c>
      <c r="B621" s="402" t="s">
        <v>395</v>
      </c>
      <c r="C621" s="418"/>
      <c r="D621" s="418"/>
      <c r="E621" s="421" t="s">
        <v>531</v>
      </c>
      <c r="F621" s="403">
        <f>SUM('[3]chd5-SAOB'!X14)</f>
        <v>3125651</v>
      </c>
      <c r="G621" s="403">
        <f>SUM('[3]chd5-SAOB'!X50)</f>
        <v>0</v>
      </c>
      <c r="H621" s="403">
        <f>SUM('[3]chd5-SAOB'!X143)</f>
        <v>0</v>
      </c>
      <c r="I621" s="403">
        <f t="shared" si="211"/>
        <v>3125651</v>
      </c>
      <c r="J621" s="403">
        <f>SUM('[3]chd5-SAOB'!X15)</f>
        <v>3099651</v>
      </c>
      <c r="K621" s="403">
        <f>SUM('[3]chd5-SAOB'!X51)</f>
        <v>0</v>
      </c>
      <c r="L621" s="403">
        <f>SUM('[3]chd5-SAOB'!X144)</f>
        <v>0</v>
      </c>
      <c r="M621" s="403">
        <f t="shared" si="212"/>
        <v>3099651</v>
      </c>
      <c r="N621" s="403">
        <f t="shared" si="213"/>
        <v>26000</v>
      </c>
      <c r="O621" s="403">
        <f t="shared" si="213"/>
        <v>0</v>
      </c>
      <c r="P621" s="403">
        <f t="shared" si="213"/>
        <v>0</v>
      </c>
      <c r="Q621" s="403">
        <f t="shared" si="214"/>
        <v>26000</v>
      </c>
      <c r="S621" s="410">
        <f t="shared" si="222"/>
        <v>0.99168173286141026</v>
      </c>
      <c r="T621" s="410" t="str">
        <f t="shared" si="222"/>
        <v/>
      </c>
      <c r="U621" s="410" t="str">
        <f t="shared" si="222"/>
        <v/>
      </c>
      <c r="V621" s="410">
        <f t="shared" si="222"/>
        <v>0.99168173286141026</v>
      </c>
      <c r="W621" s="413"/>
      <c r="Z621" s="404" t="s">
        <v>735</v>
      </c>
    </row>
    <row r="622" spans="1:26" ht="12.75" customHeight="1">
      <c r="A622" s="402" t="s">
        <v>391</v>
      </c>
      <c r="B622" s="402" t="s">
        <v>395</v>
      </c>
      <c r="C622" s="418"/>
      <c r="D622" s="418"/>
      <c r="E622" s="408" t="s">
        <v>532</v>
      </c>
      <c r="F622" s="403">
        <f>SUM('[3]chd5-SAOB'!AC14)</f>
        <v>244543</v>
      </c>
      <c r="G622" s="403">
        <f>SUM('[3]chd5-SAOB'!AC50)</f>
        <v>0</v>
      </c>
      <c r="H622" s="403">
        <f>SUM('[3]chd5-SAOB'!AC143)</f>
        <v>0</v>
      </c>
      <c r="I622" s="403">
        <f t="shared" si="211"/>
        <v>244543</v>
      </c>
      <c r="J622" s="403">
        <f>SUM('[3]chd5-SAOB'!AC15)</f>
        <v>244542.48</v>
      </c>
      <c r="K622" s="403">
        <f>SUM('[3]chd5-SAOB'!AC51)</f>
        <v>0</v>
      </c>
      <c r="L622" s="403">
        <f>SUM('[3]chd5-SAOB'!AC144)</f>
        <v>0</v>
      </c>
      <c r="M622" s="403">
        <f t="shared" si="212"/>
        <v>244542.48</v>
      </c>
      <c r="N622" s="403">
        <f t="shared" si="213"/>
        <v>0.51999999998952262</v>
      </c>
      <c r="O622" s="403">
        <f t="shared" si="213"/>
        <v>0</v>
      </c>
      <c r="P622" s="403">
        <f t="shared" si="213"/>
        <v>0</v>
      </c>
      <c r="Q622" s="403">
        <f t="shared" si="214"/>
        <v>0.51999999998952262</v>
      </c>
      <c r="S622" s="410">
        <f t="shared" si="222"/>
        <v>0.99999787358460479</v>
      </c>
      <c r="T622" s="410" t="str">
        <f t="shared" si="222"/>
        <v/>
      </c>
      <c r="U622" s="410" t="str">
        <f t="shared" si="222"/>
        <v/>
      </c>
      <c r="V622" s="410">
        <f t="shared" si="222"/>
        <v>0.99999787358460479</v>
      </c>
      <c r="W622" s="413"/>
      <c r="Z622" s="404" t="s">
        <v>735</v>
      </c>
    </row>
    <row r="623" spans="1:26" ht="12.75" customHeight="1">
      <c r="A623" s="402" t="s">
        <v>391</v>
      </c>
      <c r="B623" s="402" t="s">
        <v>395</v>
      </c>
      <c r="C623" s="418"/>
      <c r="D623" s="418"/>
      <c r="E623" s="421" t="s">
        <v>533</v>
      </c>
      <c r="F623" s="403">
        <f>SUM('[3]chd5-SAOB'!AH14)</f>
        <v>0</v>
      </c>
      <c r="G623" s="403">
        <f>SUM('[3]chd5-SAOB'!AH50)</f>
        <v>2500000</v>
      </c>
      <c r="H623" s="403">
        <f>SUM('[3]chd5-SAOB'!AH144)</f>
        <v>0</v>
      </c>
      <c r="I623" s="403">
        <f t="shared" si="211"/>
        <v>2500000</v>
      </c>
      <c r="J623" s="403">
        <f>SUM('[3]chd5-SAOB'!AH15)</f>
        <v>0</v>
      </c>
      <c r="K623" s="403">
        <f>SUM('[3]chd5-SAOB'!AH51)</f>
        <v>0</v>
      </c>
      <c r="L623" s="403">
        <f>SUM('[3]chd5-SAOB'!AH145)</f>
        <v>0</v>
      </c>
      <c r="M623" s="403">
        <f t="shared" si="212"/>
        <v>0</v>
      </c>
      <c r="N623" s="403">
        <f t="shared" si="213"/>
        <v>0</v>
      </c>
      <c r="O623" s="403">
        <f t="shared" si="213"/>
        <v>2500000</v>
      </c>
      <c r="P623" s="403">
        <f t="shared" si="213"/>
        <v>0</v>
      </c>
      <c r="Q623" s="403">
        <f t="shared" si="214"/>
        <v>2500000</v>
      </c>
      <c r="S623" s="410" t="str">
        <f t="shared" si="222"/>
        <v/>
      </c>
      <c r="T623" s="410">
        <f t="shared" si="222"/>
        <v>0</v>
      </c>
      <c r="U623" s="410" t="str">
        <f t="shared" si="222"/>
        <v/>
      </c>
      <c r="V623" s="410">
        <f t="shared" si="222"/>
        <v>0</v>
      </c>
      <c r="W623" s="413"/>
      <c r="Z623" s="404" t="s">
        <v>735</v>
      </c>
    </row>
    <row r="624" spans="1:26" ht="12.75" hidden="1" customHeight="1">
      <c r="A624" s="402" t="s">
        <v>391</v>
      </c>
      <c r="B624" s="402" t="s">
        <v>395</v>
      </c>
      <c r="C624" s="418"/>
      <c r="D624" s="418"/>
      <c r="E624" s="421" t="s">
        <v>738</v>
      </c>
      <c r="F624" s="403">
        <f>SUM('[3]chd5-SAOB'!AM14)</f>
        <v>0</v>
      </c>
      <c r="G624" s="403">
        <f>SUM('[3]chd5-SAOB'!AM50)</f>
        <v>0</v>
      </c>
      <c r="H624" s="403">
        <f>SUM('[3]chd5-SAOB'!AM143)</f>
        <v>0</v>
      </c>
      <c r="I624" s="403">
        <f t="shared" si="211"/>
        <v>0</v>
      </c>
      <c r="J624" s="403">
        <f>SUM('[3]chd5-SAOB'!AM15)</f>
        <v>0</v>
      </c>
      <c r="K624" s="403">
        <f>SUM('[3]chd5-SAOB'!AM51)</f>
        <v>0</v>
      </c>
      <c r="L624" s="403">
        <f>SUM('[3]chd5-SAOB'!AM144)</f>
        <v>0</v>
      </c>
      <c r="M624" s="403">
        <f t="shared" si="212"/>
        <v>0</v>
      </c>
      <c r="N624" s="403">
        <f t="shared" si="213"/>
        <v>0</v>
      </c>
      <c r="O624" s="403">
        <f t="shared" si="213"/>
        <v>0</v>
      </c>
      <c r="P624" s="403">
        <f t="shared" si="213"/>
        <v>0</v>
      </c>
      <c r="Q624" s="403">
        <f t="shared" si="214"/>
        <v>0</v>
      </c>
      <c r="S624" s="410" t="str">
        <f t="shared" si="222"/>
        <v/>
      </c>
      <c r="T624" s="410" t="str">
        <f t="shared" si="222"/>
        <v/>
      </c>
      <c r="U624" s="410" t="str">
        <f t="shared" si="222"/>
        <v/>
      </c>
      <c r="V624" s="422" t="str">
        <f t="shared" si="222"/>
        <v/>
      </c>
      <c r="W624" s="413"/>
    </row>
    <row r="625" spans="1:26" s="617" customFormat="1" ht="12.75" customHeight="1">
      <c r="A625" s="402" t="s">
        <v>391</v>
      </c>
      <c r="B625" s="402" t="s">
        <v>395</v>
      </c>
      <c r="C625" s="613"/>
      <c r="D625" s="613"/>
      <c r="E625" s="614" t="s">
        <v>5</v>
      </c>
      <c r="F625" s="615">
        <f>+F616+F618+F620</f>
        <v>24337797</v>
      </c>
      <c r="G625" s="615">
        <f t="shared" ref="G625:Q625" si="231">+G616+G618+G620</f>
        <v>18994000</v>
      </c>
      <c r="H625" s="615">
        <f t="shared" si="231"/>
        <v>0</v>
      </c>
      <c r="I625" s="615">
        <f t="shared" si="231"/>
        <v>43331797</v>
      </c>
      <c r="J625" s="615">
        <f t="shared" si="231"/>
        <v>24311796.48</v>
      </c>
      <c r="K625" s="615">
        <f t="shared" si="231"/>
        <v>14033302.74</v>
      </c>
      <c r="L625" s="615">
        <f t="shared" si="231"/>
        <v>0</v>
      </c>
      <c r="M625" s="615">
        <f t="shared" si="231"/>
        <v>38345099.219999999</v>
      </c>
      <c r="N625" s="615">
        <f t="shared" si="231"/>
        <v>26000.51999999999</v>
      </c>
      <c r="O625" s="615">
        <f t="shared" si="231"/>
        <v>4960697.26</v>
      </c>
      <c r="P625" s="615">
        <f t="shared" si="231"/>
        <v>0</v>
      </c>
      <c r="Q625" s="615">
        <f t="shared" si="231"/>
        <v>4986697.7799999993</v>
      </c>
      <c r="R625" s="616">
        <f>+Q625-'[3]chd5-SAOB'!AZ180</f>
        <v>0</v>
      </c>
      <c r="S625" s="410">
        <f t="shared" si="222"/>
        <v>0.99893168145005073</v>
      </c>
      <c r="T625" s="410">
        <f t="shared" si="222"/>
        <v>0.73882819521954302</v>
      </c>
      <c r="U625" s="410" t="str">
        <f t="shared" si="222"/>
        <v/>
      </c>
      <c r="V625" s="410">
        <f t="shared" si="222"/>
        <v>0.88491827883343954</v>
      </c>
      <c r="W625" s="413"/>
      <c r="Z625" s="404" t="s">
        <v>735</v>
      </c>
    </row>
    <row r="626" spans="1:26" ht="12.75" customHeight="1">
      <c r="A626" s="402" t="s">
        <v>391</v>
      </c>
      <c r="B626" s="402" t="s">
        <v>773</v>
      </c>
      <c r="C626" s="418"/>
      <c r="D626" s="407"/>
      <c r="E626" s="412"/>
      <c r="F626" s="403"/>
      <c r="G626" s="403"/>
      <c r="H626" s="403"/>
      <c r="I626" s="403">
        <f t="shared" si="211"/>
        <v>0</v>
      </c>
      <c r="J626" s="403"/>
      <c r="K626" s="403"/>
      <c r="L626" s="403"/>
      <c r="M626" s="403">
        <f t="shared" si="212"/>
        <v>0</v>
      </c>
      <c r="N626" s="403">
        <f t="shared" si="213"/>
        <v>0</v>
      </c>
      <c r="O626" s="403">
        <f t="shared" si="213"/>
        <v>0</v>
      </c>
      <c r="P626" s="403">
        <f t="shared" si="213"/>
        <v>0</v>
      </c>
      <c r="Q626" s="403">
        <f t="shared" si="214"/>
        <v>0</v>
      </c>
      <c r="S626" s="410" t="str">
        <f t="shared" si="222"/>
        <v/>
      </c>
      <c r="T626" s="410" t="str">
        <f t="shared" si="222"/>
        <v/>
      </c>
      <c r="U626" s="410" t="str">
        <f t="shared" si="222"/>
        <v/>
      </c>
      <c r="V626" s="410" t="str">
        <f t="shared" si="222"/>
        <v/>
      </c>
      <c r="W626" s="413"/>
      <c r="Z626" s="404" t="s">
        <v>735</v>
      </c>
    </row>
    <row r="627" spans="1:26" s="429" customFormat="1" ht="12.75" customHeight="1">
      <c r="A627" s="402" t="s">
        <v>391</v>
      </c>
      <c r="B627" s="402" t="s">
        <v>773</v>
      </c>
      <c r="C627" s="718" t="s">
        <v>774</v>
      </c>
      <c r="D627" s="718"/>
      <c r="E627" s="718"/>
      <c r="F627" s="428">
        <f>+F597+F611+F625</f>
        <v>357423083</v>
      </c>
      <c r="G627" s="428">
        <f>+G597+G611+G625</f>
        <v>184814000</v>
      </c>
      <c r="H627" s="428">
        <f>+H597+H611+H625</f>
        <v>0</v>
      </c>
      <c r="I627" s="428">
        <f t="shared" si="211"/>
        <v>542237083</v>
      </c>
      <c r="J627" s="428">
        <f>+J597+J611+J625</f>
        <v>357039499.91999996</v>
      </c>
      <c r="K627" s="428">
        <f>+K597+K611+K625</f>
        <v>149573332.26000002</v>
      </c>
      <c r="L627" s="428">
        <f>+L597+L611+L625</f>
        <v>0</v>
      </c>
      <c r="M627" s="428">
        <f t="shared" si="212"/>
        <v>506612832.17999995</v>
      </c>
      <c r="N627" s="428">
        <f t="shared" si="213"/>
        <v>383583.08000004292</v>
      </c>
      <c r="O627" s="428">
        <f t="shared" si="213"/>
        <v>35240667.73999998</v>
      </c>
      <c r="P627" s="428">
        <f t="shared" si="213"/>
        <v>0</v>
      </c>
      <c r="Q627" s="428">
        <f t="shared" si="214"/>
        <v>35624250.820000023</v>
      </c>
      <c r="S627" s="410">
        <f t="shared" si="222"/>
        <v>0.99892680943608769</v>
      </c>
      <c r="T627" s="410">
        <f t="shared" si="222"/>
        <v>0.80931819158721752</v>
      </c>
      <c r="U627" s="410" t="str">
        <f t="shared" si="222"/>
        <v/>
      </c>
      <c r="V627" s="410">
        <f t="shared" si="222"/>
        <v>0.93430133803666826</v>
      </c>
      <c r="W627" s="413"/>
      <c r="Z627" s="404" t="s">
        <v>735</v>
      </c>
    </row>
    <row r="628" spans="1:26" ht="12.75" customHeight="1">
      <c r="A628" s="402" t="s">
        <v>391</v>
      </c>
      <c r="B628" s="402" t="s">
        <v>773</v>
      </c>
      <c r="C628" s="650"/>
      <c r="D628" s="425"/>
      <c r="E628" s="412"/>
      <c r="F628" s="403"/>
      <c r="G628" s="403"/>
      <c r="H628" s="403"/>
      <c r="I628" s="403">
        <f t="shared" si="211"/>
        <v>0</v>
      </c>
      <c r="J628" s="403"/>
      <c r="K628" s="403"/>
      <c r="L628" s="403"/>
      <c r="M628" s="403">
        <f t="shared" si="212"/>
        <v>0</v>
      </c>
      <c r="N628" s="403">
        <f t="shared" si="213"/>
        <v>0</v>
      </c>
      <c r="O628" s="403">
        <f t="shared" si="213"/>
        <v>0</v>
      </c>
      <c r="P628" s="403">
        <f t="shared" si="213"/>
        <v>0</v>
      </c>
      <c r="Q628" s="403">
        <f t="shared" si="214"/>
        <v>0</v>
      </c>
      <c r="S628" s="410" t="str">
        <f t="shared" si="222"/>
        <v/>
      </c>
      <c r="T628" s="410" t="str">
        <f t="shared" si="222"/>
        <v/>
      </c>
      <c r="U628" s="410" t="str">
        <f t="shared" si="222"/>
        <v/>
      </c>
      <c r="V628" s="410" t="str">
        <f t="shared" si="222"/>
        <v/>
      </c>
      <c r="W628" s="413"/>
      <c r="Z628" s="404" t="s">
        <v>735</v>
      </c>
    </row>
    <row r="629" spans="1:26" s="429" customFormat="1" ht="12.75" hidden="1" customHeight="1">
      <c r="A629" s="402" t="s">
        <v>775</v>
      </c>
      <c r="B629" s="402" t="s">
        <v>773</v>
      </c>
      <c r="C629" s="426" t="s">
        <v>776</v>
      </c>
      <c r="D629" s="431"/>
      <c r="E629" s="432"/>
      <c r="F629" s="428"/>
      <c r="G629" s="428"/>
      <c r="H629" s="428"/>
      <c r="I629" s="428">
        <f t="shared" si="211"/>
        <v>0</v>
      </c>
      <c r="J629" s="428"/>
      <c r="K629" s="428"/>
      <c r="L629" s="428"/>
      <c r="M629" s="428">
        <f t="shared" si="212"/>
        <v>0</v>
      </c>
      <c r="N629" s="428">
        <f t="shared" si="213"/>
        <v>0</v>
      </c>
      <c r="O629" s="428">
        <f t="shared" si="213"/>
        <v>0</v>
      </c>
      <c r="P629" s="428">
        <f t="shared" si="213"/>
        <v>0</v>
      </c>
      <c r="Q629" s="428">
        <f t="shared" si="214"/>
        <v>0</v>
      </c>
      <c r="S629" s="410" t="str">
        <f t="shared" si="222"/>
        <v/>
      </c>
      <c r="T629" s="410" t="str">
        <f t="shared" si="222"/>
        <v/>
      </c>
      <c r="U629" s="410" t="str">
        <f t="shared" si="222"/>
        <v/>
      </c>
      <c r="V629" s="433" t="str">
        <f t="shared" si="222"/>
        <v/>
      </c>
      <c r="W629" s="413"/>
      <c r="Y629" s="429" t="s">
        <v>735</v>
      </c>
    </row>
    <row r="630" spans="1:26" ht="12.75" customHeight="1">
      <c r="A630" s="405" t="s">
        <v>775</v>
      </c>
      <c r="B630" s="402" t="s">
        <v>773</v>
      </c>
      <c r="C630" s="407"/>
      <c r="D630" s="407" t="s">
        <v>319</v>
      </c>
      <c r="E630" s="412" t="s">
        <v>320</v>
      </c>
      <c r="F630" s="403">
        <f>+F568+F586+F600+F614</f>
        <v>364514731</v>
      </c>
      <c r="G630" s="403">
        <f>+G568+G586+G600+G614</f>
        <v>178065000</v>
      </c>
      <c r="H630" s="403">
        <f>+H568+H586+H600+H614</f>
        <v>0</v>
      </c>
      <c r="I630" s="403">
        <f t="shared" si="211"/>
        <v>542579731</v>
      </c>
      <c r="J630" s="403">
        <f>+J568+J586+J600+J614</f>
        <v>364429946.90999997</v>
      </c>
      <c r="K630" s="403">
        <f>+K568+K586+K600+K614</f>
        <v>175724396.66000003</v>
      </c>
      <c r="L630" s="403">
        <f>+L568+L586+L600+L614</f>
        <v>0</v>
      </c>
      <c r="M630" s="403">
        <f t="shared" si="212"/>
        <v>540154343.56999993</v>
      </c>
      <c r="N630" s="403">
        <f t="shared" si="213"/>
        <v>84784.090000033379</v>
      </c>
      <c r="O630" s="403">
        <f t="shared" si="213"/>
        <v>2340603.3399999738</v>
      </c>
      <c r="P630" s="403">
        <f t="shared" si="213"/>
        <v>0</v>
      </c>
      <c r="Q630" s="403">
        <f t="shared" si="214"/>
        <v>2425387.4300000072</v>
      </c>
      <c r="S630" s="410">
        <f t="shared" si="222"/>
        <v>0.99976740558668931</v>
      </c>
      <c r="T630" s="410">
        <f t="shared" si="222"/>
        <v>0.98685534304888678</v>
      </c>
      <c r="U630" s="410" t="str">
        <f t="shared" si="222"/>
        <v/>
      </c>
      <c r="V630" s="410">
        <f t="shared" si="222"/>
        <v>0.99552989672959225</v>
      </c>
      <c r="W630" s="413"/>
      <c r="Y630" s="411" t="s">
        <v>735</v>
      </c>
      <c r="Z630" s="411" t="s">
        <v>736</v>
      </c>
    </row>
    <row r="631" spans="1:26" ht="12.75" customHeight="1">
      <c r="A631" s="405" t="s">
        <v>775</v>
      </c>
      <c r="B631" s="402" t="s">
        <v>773</v>
      </c>
      <c r="C631" s="407"/>
      <c r="D631" s="407" t="s">
        <v>319</v>
      </c>
      <c r="E631" s="412" t="s">
        <v>204</v>
      </c>
      <c r="F631" s="403">
        <f>+F572+F587+F601+F615</f>
        <v>0</v>
      </c>
      <c r="G631" s="403">
        <f>+G572+G587+G601+G615</f>
        <v>201741606</v>
      </c>
      <c r="H631" s="403">
        <f>+H572+H587+H601+H615</f>
        <v>354377800</v>
      </c>
      <c r="I631" s="403">
        <f>SUM(F631:H631)</f>
        <v>556119406</v>
      </c>
      <c r="J631" s="403">
        <f>+J572+J587+J601+J615</f>
        <v>0</v>
      </c>
      <c r="K631" s="403">
        <f>+K572+K587+K601+K615</f>
        <v>107811322.72</v>
      </c>
      <c r="L631" s="403">
        <f>+L572+L587+L601+L615</f>
        <v>349744676.69</v>
      </c>
      <c r="M631" s="403">
        <f>SUM(J631:L631)</f>
        <v>457555999.40999997</v>
      </c>
      <c r="N631" s="403">
        <f>+F631-J631</f>
        <v>0</v>
      </c>
      <c r="O631" s="403">
        <f>+G631-K631</f>
        <v>93930283.280000001</v>
      </c>
      <c r="P631" s="403">
        <f>+H631-L631</f>
        <v>4633123.3100000024</v>
      </c>
      <c r="Q631" s="403">
        <f>SUM(N631:P631)</f>
        <v>98563406.590000004</v>
      </c>
      <c r="S631" s="410" t="str">
        <f t="shared" si="222"/>
        <v/>
      </c>
      <c r="T631" s="410">
        <f t="shared" si="222"/>
        <v>0.53440301610367869</v>
      </c>
      <c r="U631" s="410">
        <f t="shared" si="222"/>
        <v>0.9869260339953575</v>
      </c>
      <c r="V631" s="410">
        <f>IF(I631=0,"",M631/I631)</f>
        <v>0.8227657486385217</v>
      </c>
      <c r="W631" s="413"/>
      <c r="Y631" s="411" t="s">
        <v>735</v>
      </c>
      <c r="Z631" s="411" t="s">
        <v>736</v>
      </c>
    </row>
    <row r="632" spans="1:26" s="404" customFormat="1" ht="12.75" hidden="1" customHeight="1">
      <c r="A632" s="405"/>
      <c r="B632" s="406"/>
      <c r="C632" s="414"/>
      <c r="D632" s="414" t="s">
        <v>319</v>
      </c>
      <c r="E632" s="415" t="s">
        <v>737</v>
      </c>
      <c r="F632" s="416">
        <f>+F630+F631</f>
        <v>364514731</v>
      </c>
      <c r="G632" s="416">
        <f t="shared" ref="G632:Q632" si="232">+G630+G631</f>
        <v>379806606</v>
      </c>
      <c r="H632" s="416">
        <f t="shared" si="232"/>
        <v>354377800</v>
      </c>
      <c r="I632" s="416">
        <f t="shared" si="232"/>
        <v>1098699137</v>
      </c>
      <c r="J632" s="416">
        <f t="shared" si="232"/>
        <v>364429946.90999997</v>
      </c>
      <c r="K632" s="416">
        <f t="shared" si="232"/>
        <v>283535719.38</v>
      </c>
      <c r="L632" s="416">
        <f t="shared" si="232"/>
        <v>349744676.69</v>
      </c>
      <c r="M632" s="416">
        <f t="shared" si="232"/>
        <v>997710342.9799999</v>
      </c>
      <c r="N632" s="416">
        <f t="shared" si="232"/>
        <v>84784.090000033379</v>
      </c>
      <c r="O632" s="416">
        <f t="shared" si="232"/>
        <v>96270886.619999975</v>
      </c>
      <c r="P632" s="416">
        <f t="shared" si="232"/>
        <v>4633123.3100000024</v>
      </c>
      <c r="Q632" s="416">
        <f t="shared" si="232"/>
        <v>100988794.02000001</v>
      </c>
      <c r="R632" s="417"/>
      <c r="S632" s="410">
        <f t="shared" si="222"/>
        <v>0.99976740558668931</v>
      </c>
      <c r="T632" s="410">
        <f t="shared" si="222"/>
        <v>0.74652656088872771</v>
      </c>
      <c r="U632" s="410">
        <f t="shared" si="222"/>
        <v>0.9869260339953575</v>
      </c>
      <c r="V632" s="422"/>
      <c r="W632" s="413"/>
      <c r="Y632" s="404" t="s">
        <v>735</v>
      </c>
    </row>
    <row r="633" spans="1:26" ht="12.75" hidden="1" customHeight="1">
      <c r="A633" s="405"/>
      <c r="B633" s="406"/>
      <c r="C633" s="418"/>
      <c r="D633" s="418"/>
      <c r="E633" s="419"/>
      <c r="F633" s="420"/>
      <c r="G633" s="420"/>
      <c r="H633" s="420"/>
      <c r="I633" s="420"/>
      <c r="J633" s="420"/>
      <c r="K633" s="420"/>
      <c r="L633" s="420"/>
      <c r="M633" s="420"/>
      <c r="N633" s="420"/>
      <c r="O633" s="420"/>
      <c r="P633" s="420"/>
      <c r="Q633" s="420"/>
      <c r="R633" s="409"/>
      <c r="S633" s="410" t="str">
        <f t="shared" si="222"/>
        <v/>
      </c>
      <c r="T633" s="410" t="str">
        <f t="shared" si="222"/>
        <v/>
      </c>
      <c r="U633" s="410" t="str">
        <f t="shared" si="222"/>
        <v/>
      </c>
      <c r="V633" s="410"/>
      <c r="W633" s="413"/>
      <c r="Y633" s="411" t="s">
        <v>735</v>
      </c>
    </row>
    <row r="634" spans="1:26" s="404" customFormat="1" ht="12.75" hidden="1" customHeight="1">
      <c r="A634" s="405" t="s">
        <v>775</v>
      </c>
      <c r="B634" s="402" t="s">
        <v>773</v>
      </c>
      <c r="C634" s="414"/>
      <c r="D634" s="414" t="s">
        <v>319</v>
      </c>
      <c r="E634" s="415" t="s">
        <v>324</v>
      </c>
      <c r="F634" s="416">
        <f>+F635</f>
        <v>34389617</v>
      </c>
      <c r="G634" s="416">
        <f t="shared" ref="G634:Q634" si="233">+G635</f>
        <v>0</v>
      </c>
      <c r="H634" s="416">
        <f t="shared" si="233"/>
        <v>0</v>
      </c>
      <c r="I634" s="416">
        <f t="shared" si="233"/>
        <v>34389617</v>
      </c>
      <c r="J634" s="416">
        <f t="shared" si="233"/>
        <v>33957905.75</v>
      </c>
      <c r="K634" s="416">
        <f t="shared" si="233"/>
        <v>0</v>
      </c>
      <c r="L634" s="416">
        <f t="shared" si="233"/>
        <v>0</v>
      </c>
      <c r="M634" s="416">
        <f t="shared" si="233"/>
        <v>33957905.75</v>
      </c>
      <c r="N634" s="416">
        <f t="shared" si="233"/>
        <v>431711.25</v>
      </c>
      <c r="O634" s="416">
        <f t="shared" si="233"/>
        <v>0</v>
      </c>
      <c r="P634" s="416">
        <f t="shared" si="233"/>
        <v>0</v>
      </c>
      <c r="Q634" s="416">
        <f t="shared" si="233"/>
        <v>431711.25</v>
      </c>
      <c r="S634" s="410">
        <f t="shared" si="222"/>
        <v>0.98744646530957292</v>
      </c>
      <c r="T634" s="410" t="str">
        <f t="shared" si="222"/>
        <v/>
      </c>
      <c r="U634" s="410" t="str">
        <f t="shared" si="222"/>
        <v/>
      </c>
      <c r="V634" s="422">
        <f t="shared" si="222"/>
        <v>0.98744646530957292</v>
      </c>
      <c r="W634" s="413"/>
      <c r="Y634" s="404" t="s">
        <v>735</v>
      </c>
    </row>
    <row r="635" spans="1:26" ht="12.75" hidden="1" customHeight="1">
      <c r="A635" s="405" t="s">
        <v>775</v>
      </c>
      <c r="B635" s="402" t="s">
        <v>773</v>
      </c>
      <c r="C635" s="418"/>
      <c r="D635" s="418"/>
      <c r="E635" s="408" t="s">
        <v>528</v>
      </c>
      <c r="F635" s="403">
        <f>+F591+F576+F605+F619</f>
        <v>34389617</v>
      </c>
      <c r="G635" s="403">
        <f>+G591+G576+G605+G619</f>
        <v>0</v>
      </c>
      <c r="H635" s="403">
        <f>+H591+H576+H605+H619</f>
        <v>0</v>
      </c>
      <c r="I635" s="403">
        <f t="shared" si="211"/>
        <v>34389617</v>
      </c>
      <c r="J635" s="403">
        <f>+J591+J576+J605+J619</f>
        <v>33957905.75</v>
      </c>
      <c r="K635" s="403">
        <f>+K591+K576+K605+K619</f>
        <v>0</v>
      </c>
      <c r="L635" s="403">
        <f>+L591+L576+L605+L619</f>
        <v>0</v>
      </c>
      <c r="M635" s="403">
        <f t="shared" si="212"/>
        <v>33957905.75</v>
      </c>
      <c r="N635" s="403">
        <f t="shared" si="213"/>
        <v>431711.25</v>
      </c>
      <c r="O635" s="403">
        <f t="shared" si="213"/>
        <v>0</v>
      </c>
      <c r="P635" s="403">
        <f t="shared" si="213"/>
        <v>0</v>
      </c>
      <c r="Q635" s="403">
        <f t="shared" si="214"/>
        <v>431711.25</v>
      </c>
      <c r="S635" s="410">
        <f t="shared" si="222"/>
        <v>0.98744646530957292</v>
      </c>
      <c r="T635" s="410" t="str">
        <f t="shared" si="222"/>
        <v/>
      </c>
      <c r="U635" s="410" t="str">
        <f t="shared" si="222"/>
        <v/>
      </c>
      <c r="V635" s="410">
        <f t="shared" si="222"/>
        <v>0.98744646530957292</v>
      </c>
      <c r="W635" s="413"/>
      <c r="Y635" s="411" t="s">
        <v>735</v>
      </c>
    </row>
    <row r="636" spans="1:26" s="404" customFormat="1" ht="12.75" hidden="1" customHeight="1">
      <c r="A636" s="405" t="s">
        <v>775</v>
      </c>
      <c r="B636" s="402" t="s">
        <v>773</v>
      </c>
      <c r="C636" s="414"/>
      <c r="D636" s="414" t="s">
        <v>319</v>
      </c>
      <c r="E636" s="415" t="s">
        <v>325</v>
      </c>
      <c r="F636" s="416">
        <f>SUM(F637:F640)</f>
        <v>71913445</v>
      </c>
      <c r="G636" s="416">
        <f t="shared" ref="G636:Q636" si="234">SUM(G637:G640)</f>
        <v>20540000</v>
      </c>
      <c r="H636" s="416">
        <f t="shared" si="234"/>
        <v>0</v>
      </c>
      <c r="I636" s="416">
        <f t="shared" si="234"/>
        <v>92453445</v>
      </c>
      <c r="J636" s="416">
        <f t="shared" si="234"/>
        <v>71972227.109999999</v>
      </c>
      <c r="K636" s="416">
        <f t="shared" si="234"/>
        <v>6045644.1099999994</v>
      </c>
      <c r="L636" s="416">
        <f t="shared" si="234"/>
        <v>0</v>
      </c>
      <c r="M636" s="416">
        <f t="shared" si="234"/>
        <v>78017871.219999999</v>
      </c>
      <c r="N636" s="416">
        <f t="shared" si="234"/>
        <v>-58782.109999999404</v>
      </c>
      <c r="O636" s="416">
        <f t="shared" si="234"/>
        <v>14494355.890000001</v>
      </c>
      <c r="P636" s="416">
        <f t="shared" si="234"/>
        <v>0</v>
      </c>
      <c r="Q636" s="416">
        <f t="shared" si="234"/>
        <v>14435573.780000001</v>
      </c>
      <c r="R636" s="417"/>
      <c r="S636" s="410">
        <f t="shared" si="222"/>
        <v>1.0008174008351289</v>
      </c>
      <c r="T636" s="410">
        <f t="shared" si="222"/>
        <v>0.29433515628042839</v>
      </c>
      <c r="U636" s="410" t="str">
        <f t="shared" si="222"/>
        <v/>
      </c>
      <c r="V636" s="422">
        <f t="shared" si="222"/>
        <v>0.84386115866207034</v>
      </c>
      <c r="W636" s="413"/>
      <c r="Y636" s="404" t="s">
        <v>735</v>
      </c>
    </row>
    <row r="637" spans="1:26" ht="12.75" hidden="1" customHeight="1">
      <c r="A637" s="405" t="s">
        <v>775</v>
      </c>
      <c r="B637" s="402" t="s">
        <v>773</v>
      </c>
      <c r="C637" s="418"/>
      <c r="D637" s="418"/>
      <c r="E637" s="421" t="s">
        <v>531</v>
      </c>
      <c r="F637" s="403">
        <f t="shared" ref="F637:H640" si="235">+F593+F578+F607+F621</f>
        <v>61549044</v>
      </c>
      <c r="G637" s="403">
        <f t="shared" si="235"/>
        <v>0</v>
      </c>
      <c r="H637" s="403">
        <f t="shared" si="235"/>
        <v>0</v>
      </c>
      <c r="I637" s="403">
        <f t="shared" si="211"/>
        <v>61549044</v>
      </c>
      <c r="J637" s="403">
        <f t="shared" ref="J637:L640" si="236">+J593+J578+J607+J621</f>
        <v>61523044</v>
      </c>
      <c r="K637" s="403">
        <f t="shared" si="236"/>
        <v>0</v>
      </c>
      <c r="L637" s="403">
        <f t="shared" si="236"/>
        <v>0</v>
      </c>
      <c r="M637" s="403">
        <f t="shared" si="212"/>
        <v>61523044</v>
      </c>
      <c r="N637" s="403">
        <f t="shared" si="213"/>
        <v>26000</v>
      </c>
      <c r="O637" s="403">
        <f t="shared" si="213"/>
        <v>0</v>
      </c>
      <c r="P637" s="403">
        <f t="shared" si="213"/>
        <v>0</v>
      </c>
      <c r="Q637" s="403">
        <f t="shared" si="214"/>
        <v>26000</v>
      </c>
      <c r="S637" s="410">
        <f t="shared" si="222"/>
        <v>0.99957757264272051</v>
      </c>
      <c r="T637" s="410" t="str">
        <f t="shared" si="222"/>
        <v/>
      </c>
      <c r="U637" s="410" t="str">
        <f t="shared" si="222"/>
        <v/>
      </c>
      <c r="V637" s="410">
        <f t="shared" si="222"/>
        <v>0.99957757264272051</v>
      </c>
      <c r="W637" s="413"/>
      <c r="Y637" s="411" t="s">
        <v>735</v>
      </c>
    </row>
    <row r="638" spans="1:26" ht="12.75" hidden="1" customHeight="1">
      <c r="A638" s="405" t="s">
        <v>775</v>
      </c>
      <c r="B638" s="402" t="s">
        <v>773</v>
      </c>
      <c r="C638" s="418"/>
      <c r="D638" s="418"/>
      <c r="E638" s="408" t="s">
        <v>532</v>
      </c>
      <c r="F638" s="403">
        <f t="shared" si="235"/>
        <v>10364401</v>
      </c>
      <c r="G638" s="403">
        <f t="shared" si="235"/>
        <v>0</v>
      </c>
      <c r="H638" s="403">
        <f t="shared" si="235"/>
        <v>0</v>
      </c>
      <c r="I638" s="403">
        <f t="shared" si="211"/>
        <v>10364401</v>
      </c>
      <c r="J638" s="403">
        <f t="shared" si="236"/>
        <v>10449183.109999999</v>
      </c>
      <c r="K638" s="403">
        <f t="shared" si="236"/>
        <v>0</v>
      </c>
      <c r="L638" s="403">
        <f t="shared" si="236"/>
        <v>0</v>
      </c>
      <c r="M638" s="403">
        <f t="shared" si="212"/>
        <v>10449183.109999999</v>
      </c>
      <c r="N638" s="403">
        <f t="shared" si="213"/>
        <v>-84782.109999999404</v>
      </c>
      <c r="O638" s="403">
        <f t="shared" si="213"/>
        <v>0</v>
      </c>
      <c r="P638" s="403">
        <f t="shared" si="213"/>
        <v>0</v>
      </c>
      <c r="Q638" s="403">
        <f t="shared" si="214"/>
        <v>-84782.109999999404</v>
      </c>
      <c r="S638" s="410">
        <f t="shared" si="222"/>
        <v>1.0081801263768162</v>
      </c>
      <c r="T638" s="410" t="str">
        <f t="shared" si="222"/>
        <v/>
      </c>
      <c r="U638" s="410" t="str">
        <f t="shared" si="222"/>
        <v/>
      </c>
      <c r="V638" s="410">
        <f t="shared" si="222"/>
        <v>1.0081801263768162</v>
      </c>
      <c r="W638" s="413"/>
      <c r="Y638" s="411" t="s">
        <v>735</v>
      </c>
    </row>
    <row r="639" spans="1:26" ht="12.75" hidden="1" customHeight="1">
      <c r="A639" s="405" t="s">
        <v>775</v>
      </c>
      <c r="B639" s="402" t="s">
        <v>773</v>
      </c>
      <c r="C639" s="418"/>
      <c r="D639" s="418"/>
      <c r="E639" s="421" t="s">
        <v>533</v>
      </c>
      <c r="F639" s="403">
        <f t="shared" si="235"/>
        <v>0</v>
      </c>
      <c r="G639" s="403">
        <f t="shared" si="235"/>
        <v>20540000</v>
      </c>
      <c r="H639" s="403">
        <f t="shared" si="235"/>
        <v>0</v>
      </c>
      <c r="I639" s="403">
        <f t="shared" si="211"/>
        <v>20540000</v>
      </c>
      <c r="J639" s="403">
        <f t="shared" si="236"/>
        <v>0</v>
      </c>
      <c r="K639" s="403">
        <f t="shared" si="236"/>
        <v>6045644.1099999994</v>
      </c>
      <c r="L639" s="403">
        <f t="shared" si="236"/>
        <v>0</v>
      </c>
      <c r="M639" s="403">
        <f t="shared" si="212"/>
        <v>6045644.1099999994</v>
      </c>
      <c r="N639" s="403">
        <f t="shared" si="213"/>
        <v>0</v>
      </c>
      <c r="O639" s="403">
        <f t="shared" si="213"/>
        <v>14494355.890000001</v>
      </c>
      <c r="P639" s="403">
        <f t="shared" si="213"/>
        <v>0</v>
      </c>
      <c r="Q639" s="403">
        <f t="shared" si="214"/>
        <v>14494355.890000001</v>
      </c>
      <c r="S639" s="410" t="str">
        <f t="shared" si="222"/>
        <v/>
      </c>
      <c r="T639" s="410">
        <f t="shared" si="222"/>
        <v>0.29433515628042839</v>
      </c>
      <c r="U639" s="410" t="str">
        <f t="shared" si="222"/>
        <v/>
      </c>
      <c r="V639" s="410">
        <f t="shared" si="222"/>
        <v>0.29433515628042839</v>
      </c>
      <c r="W639" s="413"/>
      <c r="Y639" s="411" t="s">
        <v>735</v>
      </c>
    </row>
    <row r="640" spans="1:26" ht="12.75" hidden="1" customHeight="1">
      <c r="A640" s="405" t="s">
        <v>775</v>
      </c>
      <c r="B640" s="402" t="s">
        <v>773</v>
      </c>
      <c r="C640" s="418"/>
      <c r="D640" s="418"/>
      <c r="E640" s="421" t="s">
        <v>738</v>
      </c>
      <c r="F640" s="403">
        <f t="shared" si="235"/>
        <v>0</v>
      </c>
      <c r="G640" s="403">
        <f t="shared" si="235"/>
        <v>0</v>
      </c>
      <c r="H640" s="403">
        <f t="shared" si="235"/>
        <v>0</v>
      </c>
      <c r="I640" s="403">
        <f t="shared" si="211"/>
        <v>0</v>
      </c>
      <c r="J640" s="403">
        <f t="shared" si="236"/>
        <v>0</v>
      </c>
      <c r="K640" s="403">
        <f t="shared" si="236"/>
        <v>0</v>
      </c>
      <c r="L640" s="403">
        <f t="shared" si="236"/>
        <v>0</v>
      </c>
      <c r="M640" s="403">
        <f t="shared" si="212"/>
        <v>0</v>
      </c>
      <c r="N640" s="403">
        <f t="shared" si="213"/>
        <v>0</v>
      </c>
      <c r="O640" s="403">
        <f t="shared" si="213"/>
        <v>0</v>
      </c>
      <c r="P640" s="403">
        <f t="shared" si="213"/>
        <v>0</v>
      </c>
      <c r="Q640" s="403">
        <f t="shared" si="214"/>
        <v>0</v>
      </c>
      <c r="S640" s="410" t="str">
        <f t="shared" si="222"/>
        <v/>
      </c>
      <c r="T640" s="410" t="str">
        <f t="shared" si="222"/>
        <v/>
      </c>
      <c r="U640" s="410" t="str">
        <f t="shared" si="222"/>
        <v/>
      </c>
      <c r="V640" s="410" t="str">
        <f t="shared" si="222"/>
        <v/>
      </c>
      <c r="W640" s="413"/>
      <c r="Y640" s="411" t="s">
        <v>735</v>
      </c>
    </row>
    <row r="641" spans="1:26" s="526" customFormat="1" ht="12.75" customHeight="1">
      <c r="A641" s="402" t="s">
        <v>775</v>
      </c>
      <c r="B641" s="402" t="s">
        <v>773</v>
      </c>
      <c r="C641" s="717" t="s">
        <v>777</v>
      </c>
      <c r="D641" s="717"/>
      <c r="E641" s="717"/>
      <c r="F641" s="524">
        <f>+F636+F634+F632</f>
        <v>470817793</v>
      </c>
      <c r="G641" s="524">
        <f t="shared" ref="G641:Q641" si="237">+G636+G634+G632</f>
        <v>400346606</v>
      </c>
      <c r="H641" s="524">
        <f t="shared" si="237"/>
        <v>354377800</v>
      </c>
      <c r="I641" s="524">
        <f t="shared" si="237"/>
        <v>1225542199</v>
      </c>
      <c r="J641" s="524">
        <f t="shared" si="237"/>
        <v>470360079.76999998</v>
      </c>
      <c r="K641" s="524">
        <f t="shared" si="237"/>
        <v>289581363.49000001</v>
      </c>
      <c r="L641" s="524">
        <f t="shared" si="237"/>
        <v>349744676.69</v>
      </c>
      <c r="M641" s="524">
        <f t="shared" si="237"/>
        <v>1109686119.9499998</v>
      </c>
      <c r="N641" s="524">
        <f t="shared" si="237"/>
        <v>457713.23000003397</v>
      </c>
      <c r="O641" s="524">
        <f t="shared" si="237"/>
        <v>110765242.50999998</v>
      </c>
      <c r="P641" s="524">
        <f t="shared" si="237"/>
        <v>4633123.3100000024</v>
      </c>
      <c r="Q641" s="524">
        <f t="shared" si="237"/>
        <v>115856079.05000001</v>
      </c>
      <c r="R641" s="525">
        <f>+Q641-'[3]chd5-SAOB'!BA180</f>
        <v>0</v>
      </c>
      <c r="S641" s="410">
        <f t="shared" si="222"/>
        <v>0.99902783361885383</v>
      </c>
      <c r="T641" s="410">
        <f t="shared" si="222"/>
        <v>0.72332663534557351</v>
      </c>
      <c r="U641" s="410">
        <f t="shared" si="222"/>
        <v>0.9869260339953575</v>
      </c>
      <c r="V641" s="410">
        <f t="shared" si="222"/>
        <v>0.90546545101055298</v>
      </c>
      <c r="W641" s="413"/>
      <c r="Z641" s="404" t="s">
        <v>735</v>
      </c>
    </row>
    <row r="642" spans="1:26" ht="12.75" customHeight="1">
      <c r="A642" s="402" t="s">
        <v>775</v>
      </c>
      <c r="B642" s="402" t="s">
        <v>773</v>
      </c>
      <c r="C642" s="430"/>
      <c r="D642" s="407"/>
      <c r="E642" s="412"/>
      <c r="F642" s="408"/>
      <c r="G642" s="408"/>
      <c r="H642" s="408"/>
      <c r="I642" s="403">
        <f t="shared" si="211"/>
        <v>0</v>
      </c>
      <c r="J642" s="408"/>
      <c r="K642" s="408"/>
      <c r="L642" s="408"/>
      <c r="M642" s="403">
        <f t="shared" si="212"/>
        <v>0</v>
      </c>
      <c r="N642" s="403">
        <f t="shared" si="213"/>
        <v>0</v>
      </c>
      <c r="O642" s="403">
        <f t="shared" si="213"/>
        <v>0</v>
      </c>
      <c r="P642" s="403">
        <f t="shared" si="213"/>
        <v>0</v>
      </c>
      <c r="Q642" s="403">
        <f t="shared" si="214"/>
        <v>0</v>
      </c>
      <c r="S642" s="410" t="str">
        <f t="shared" si="222"/>
        <v/>
      </c>
      <c r="T642" s="410" t="str">
        <f t="shared" si="222"/>
        <v/>
      </c>
      <c r="U642" s="410" t="str">
        <f t="shared" si="222"/>
        <v/>
      </c>
      <c r="V642" s="410" t="str">
        <f t="shared" si="222"/>
        <v/>
      </c>
      <c r="W642" s="413"/>
      <c r="Z642" s="404" t="s">
        <v>735</v>
      </c>
    </row>
    <row r="643" spans="1:26" s="606" customFormat="1" ht="12.75" customHeight="1">
      <c r="A643" s="402" t="s">
        <v>396</v>
      </c>
      <c r="B643" s="402" t="s">
        <v>397</v>
      </c>
      <c r="C643" s="623" t="s">
        <v>397</v>
      </c>
      <c r="D643" s="624"/>
      <c r="E643" s="625"/>
      <c r="F643" s="619"/>
      <c r="G643" s="619"/>
      <c r="H643" s="619"/>
      <c r="I643" s="620">
        <f t="shared" si="211"/>
        <v>0</v>
      </c>
      <c r="J643" s="619"/>
      <c r="K643" s="619"/>
      <c r="L643" s="619"/>
      <c r="M643" s="620">
        <f t="shared" si="212"/>
        <v>0</v>
      </c>
      <c r="N643" s="620">
        <f t="shared" si="213"/>
        <v>0</v>
      </c>
      <c r="O643" s="620">
        <f t="shared" si="213"/>
        <v>0</v>
      </c>
      <c r="P643" s="620">
        <f t="shared" si="213"/>
        <v>0</v>
      </c>
      <c r="Q643" s="620">
        <f t="shared" si="214"/>
        <v>0</v>
      </c>
      <c r="S643" s="410" t="str">
        <f t="shared" si="222"/>
        <v/>
      </c>
      <c r="T643" s="410" t="str">
        <f t="shared" si="222"/>
        <v/>
      </c>
      <c r="U643" s="410" t="str">
        <f t="shared" si="222"/>
        <v/>
      </c>
      <c r="V643" s="410" t="str">
        <f t="shared" si="222"/>
        <v/>
      </c>
      <c r="W643" s="413"/>
      <c r="Z643" s="404" t="s">
        <v>735</v>
      </c>
    </row>
    <row r="644" spans="1:26" ht="12.75" customHeight="1">
      <c r="A644" s="402" t="s">
        <v>396</v>
      </c>
      <c r="B644" s="402" t="s">
        <v>397</v>
      </c>
      <c r="C644" s="407"/>
      <c r="D644" s="407" t="s">
        <v>319</v>
      </c>
      <c r="E644" s="408" t="s">
        <v>320</v>
      </c>
      <c r="F644" s="403">
        <f>SUM(F645:F647)</f>
        <v>67096000</v>
      </c>
      <c r="G644" s="403">
        <f t="shared" ref="G644:Q644" si="238">SUM(G645:G647)</f>
        <v>56564000</v>
      </c>
      <c r="H644" s="403">
        <f t="shared" si="238"/>
        <v>0</v>
      </c>
      <c r="I644" s="403">
        <f t="shared" si="238"/>
        <v>123660000</v>
      </c>
      <c r="J644" s="403">
        <f t="shared" si="238"/>
        <v>65273109.759999998</v>
      </c>
      <c r="K644" s="403">
        <f t="shared" si="238"/>
        <v>55280514.150000006</v>
      </c>
      <c r="L644" s="403">
        <f t="shared" si="238"/>
        <v>0</v>
      </c>
      <c r="M644" s="403">
        <f t="shared" si="238"/>
        <v>120553623.91</v>
      </c>
      <c r="N644" s="403">
        <f t="shared" si="238"/>
        <v>1822890.2400000021</v>
      </c>
      <c r="O644" s="403">
        <f t="shared" si="238"/>
        <v>1283485.8499999987</v>
      </c>
      <c r="P644" s="403">
        <f t="shared" si="238"/>
        <v>0</v>
      </c>
      <c r="Q644" s="403">
        <f t="shared" si="238"/>
        <v>3106376.0900000008</v>
      </c>
      <c r="S644" s="410">
        <f t="shared" si="222"/>
        <v>0.97283161082627878</v>
      </c>
      <c r="T644" s="410">
        <f t="shared" si="222"/>
        <v>0.97730913920514828</v>
      </c>
      <c r="U644" s="410" t="str">
        <f t="shared" si="222"/>
        <v/>
      </c>
      <c r="V644" s="410">
        <f t="shared" si="222"/>
        <v>0.97487970168203131</v>
      </c>
      <c r="W644" s="413"/>
      <c r="Z644" s="411" t="s">
        <v>736</v>
      </c>
    </row>
    <row r="645" spans="1:26" ht="12.75" hidden="1" customHeight="1">
      <c r="A645" s="402" t="s">
        <v>396</v>
      </c>
      <c r="B645" s="402" t="s">
        <v>397</v>
      </c>
      <c r="C645" s="407"/>
      <c r="D645" s="407" t="s">
        <v>319</v>
      </c>
      <c r="E645" s="412" t="s">
        <v>321</v>
      </c>
      <c r="F645" s="403">
        <f>+'[3]chd6-SAOB'!C14</f>
        <v>22728000</v>
      </c>
      <c r="G645" s="403">
        <f>+'[3]chd6-SAOB'!C50</f>
        <v>17456000</v>
      </c>
      <c r="H645" s="403">
        <f>+'[3]chd6-SAOB'!C143</f>
        <v>0</v>
      </c>
      <c r="I645" s="403">
        <f t="shared" si="211"/>
        <v>40184000</v>
      </c>
      <c r="J645" s="403">
        <f>+'[3]chd6-SAOB'!C15</f>
        <v>21975990.850000001</v>
      </c>
      <c r="K645" s="403">
        <f>+'[3]chd6-SAOB'!C51</f>
        <v>17455183.710000001</v>
      </c>
      <c r="L645" s="403">
        <f>+'[3]chd6-SAOB'!C144</f>
        <v>0</v>
      </c>
      <c r="M645" s="403">
        <f t="shared" si="212"/>
        <v>39431174.560000002</v>
      </c>
      <c r="N645" s="403">
        <f t="shared" si="213"/>
        <v>752009.14999999851</v>
      </c>
      <c r="O645" s="403">
        <f t="shared" si="213"/>
        <v>816.28999999910593</v>
      </c>
      <c r="P645" s="403">
        <f t="shared" si="213"/>
        <v>0</v>
      </c>
      <c r="Q645" s="403">
        <f t="shared" si="214"/>
        <v>752825.43999999762</v>
      </c>
      <c r="S645" s="410">
        <f t="shared" si="222"/>
        <v>0.96691265619500177</v>
      </c>
      <c r="T645" s="410">
        <f t="shared" si="222"/>
        <v>0.99995323728230989</v>
      </c>
      <c r="U645" s="410" t="str">
        <f t="shared" si="222"/>
        <v/>
      </c>
      <c r="V645" s="410">
        <f t="shared" si="222"/>
        <v>0.9812655425044795</v>
      </c>
      <c r="W645" s="413"/>
    </row>
    <row r="646" spans="1:26" ht="12.75" hidden="1" customHeight="1">
      <c r="A646" s="402" t="s">
        <v>396</v>
      </c>
      <c r="B646" s="402" t="s">
        <v>397</v>
      </c>
      <c r="C646" s="407"/>
      <c r="D646" s="407" t="s">
        <v>319</v>
      </c>
      <c r="E646" s="412" t="s">
        <v>322</v>
      </c>
      <c r="F646" s="403">
        <f>+'[3]chd6-SAOB'!D14</f>
        <v>0</v>
      </c>
      <c r="G646" s="403">
        <f>+'[3]chd6-SAOB'!D50</f>
        <v>5174000</v>
      </c>
      <c r="H646" s="403">
        <f>+'[3]chd6-SAOB'!D143</f>
        <v>0</v>
      </c>
      <c r="I646" s="403">
        <f t="shared" si="211"/>
        <v>5174000</v>
      </c>
      <c r="J646" s="403">
        <f>+'[3]chd6-SAOB'!D15</f>
        <v>0</v>
      </c>
      <c r="K646" s="403">
        <f>+'[3]chd6-SAOB'!D51</f>
        <v>4481564.3899999997</v>
      </c>
      <c r="L646" s="403">
        <f>+'[3]chd6-SAOB'!D144</f>
        <v>0</v>
      </c>
      <c r="M646" s="403">
        <f t="shared" si="212"/>
        <v>4481564.3899999997</v>
      </c>
      <c r="N646" s="403">
        <f t="shared" si="213"/>
        <v>0</v>
      </c>
      <c r="O646" s="403">
        <f t="shared" si="213"/>
        <v>692435.61000000034</v>
      </c>
      <c r="P646" s="403">
        <f t="shared" si="213"/>
        <v>0</v>
      </c>
      <c r="Q646" s="403">
        <f t="shared" si="214"/>
        <v>692435.61000000034</v>
      </c>
      <c r="S646" s="410" t="str">
        <f t="shared" si="222"/>
        <v/>
      </c>
      <c r="T646" s="410">
        <f t="shared" si="222"/>
        <v>0.8661701565519907</v>
      </c>
      <c r="U646" s="410" t="str">
        <f t="shared" si="222"/>
        <v/>
      </c>
      <c r="V646" s="410">
        <f t="shared" si="222"/>
        <v>0.8661701565519907</v>
      </c>
      <c r="W646" s="413"/>
    </row>
    <row r="647" spans="1:26" ht="12.75" hidden="1" customHeight="1">
      <c r="A647" s="402" t="s">
        <v>396</v>
      </c>
      <c r="B647" s="402" t="s">
        <v>397</v>
      </c>
      <c r="C647" s="407"/>
      <c r="D647" s="407" t="s">
        <v>319</v>
      </c>
      <c r="E647" s="412" t="s">
        <v>323</v>
      </c>
      <c r="F647" s="403">
        <f>+'[3]chd6-SAOB'!E14</f>
        <v>44368000</v>
      </c>
      <c r="G647" s="403">
        <f>+'[3]chd6-SAOB'!E50</f>
        <v>33934000</v>
      </c>
      <c r="H647" s="403">
        <f>+'[3]chd6-SAOB'!E143</f>
        <v>0</v>
      </c>
      <c r="I647" s="403">
        <f t="shared" ref="I647:I729" si="239">SUM(F647:H647)</f>
        <v>78302000</v>
      </c>
      <c r="J647" s="403">
        <f>+'[3]chd6-SAOB'!E15</f>
        <v>43297118.909999996</v>
      </c>
      <c r="K647" s="403">
        <f>+'[3]chd6-SAOB'!E51</f>
        <v>33343766.050000001</v>
      </c>
      <c r="L647" s="403">
        <f>+'[3]chd6-SAOB'!E144</f>
        <v>0</v>
      </c>
      <c r="M647" s="403">
        <f t="shared" ref="M647:M729" si="240">SUM(J647:L647)</f>
        <v>76640884.959999993</v>
      </c>
      <c r="N647" s="403">
        <f t="shared" ref="N647:P729" si="241">+F647-J647</f>
        <v>1070881.0900000036</v>
      </c>
      <c r="O647" s="403">
        <f t="shared" si="241"/>
        <v>590233.94999999925</v>
      </c>
      <c r="P647" s="403">
        <f t="shared" si="241"/>
        <v>0</v>
      </c>
      <c r="Q647" s="403">
        <f t="shared" ref="Q647:Q729" si="242">SUM(N647:P647)</f>
        <v>1661115.0400000028</v>
      </c>
      <c r="S647" s="410">
        <f t="shared" si="222"/>
        <v>0.97586366097187149</v>
      </c>
      <c r="T647" s="410">
        <f t="shared" si="222"/>
        <v>0.98260641392114101</v>
      </c>
      <c r="U647" s="410" t="str">
        <f t="shared" si="222"/>
        <v/>
      </c>
      <c r="V647" s="410">
        <f t="shared" si="222"/>
        <v>0.97878579040126679</v>
      </c>
      <c r="W647" s="413"/>
    </row>
    <row r="648" spans="1:26" ht="12.75" customHeight="1">
      <c r="A648" s="405" t="s">
        <v>396</v>
      </c>
      <c r="B648" s="405" t="s">
        <v>397</v>
      </c>
      <c r="C648" s="407"/>
      <c r="D648" s="407" t="s">
        <v>319</v>
      </c>
      <c r="E648" s="408" t="s">
        <v>204</v>
      </c>
      <c r="F648" s="408">
        <f>'[3]chd6-SAOB'!C348</f>
        <v>0</v>
      </c>
      <c r="G648" s="408">
        <f>'[3]chd6-SAOB'!D348</f>
        <v>136259862</v>
      </c>
      <c r="H648" s="408">
        <f>'[3]chd6-SAOB'!E348</f>
        <v>115450000</v>
      </c>
      <c r="I648" s="403">
        <f>SUM(F648:H648)</f>
        <v>251709862</v>
      </c>
      <c r="J648" s="408">
        <f>'[3]chd6-SAOB'!G348</f>
        <v>0</v>
      </c>
      <c r="K648" s="408">
        <f>'[3]chd6-SAOB'!H348</f>
        <v>57794147.340000004</v>
      </c>
      <c r="L648" s="408">
        <f>'[3]chd6-SAOB'!I348</f>
        <v>94450000</v>
      </c>
      <c r="M648" s="403">
        <f>SUM(J648:L648)</f>
        <v>152244147.34</v>
      </c>
      <c r="N648" s="403">
        <f>+F648-J648</f>
        <v>0</v>
      </c>
      <c r="O648" s="403">
        <f>+G648-K648</f>
        <v>78465714.659999996</v>
      </c>
      <c r="P648" s="403">
        <f>+H648-L648</f>
        <v>21000000</v>
      </c>
      <c r="Q648" s="403">
        <f>SUM(N648:P648)</f>
        <v>99465714.659999996</v>
      </c>
      <c r="S648" s="410" t="str">
        <f t="shared" si="222"/>
        <v/>
      </c>
      <c r="T648" s="410">
        <f t="shared" si="222"/>
        <v>0.42414652775738171</v>
      </c>
      <c r="U648" s="410">
        <f t="shared" si="222"/>
        <v>0.81810307492420964</v>
      </c>
      <c r="V648" s="410">
        <f t="shared" si="222"/>
        <v>0.60483981887050575</v>
      </c>
      <c r="W648" s="413"/>
      <c r="Z648" s="411" t="s">
        <v>736</v>
      </c>
    </row>
    <row r="649" spans="1:26" s="404" customFormat="1" ht="12.75" customHeight="1">
      <c r="A649" s="405"/>
      <c r="B649" s="402" t="s">
        <v>397</v>
      </c>
      <c r="C649" s="414"/>
      <c r="D649" s="414" t="s">
        <v>319</v>
      </c>
      <c r="E649" s="415" t="s">
        <v>737</v>
      </c>
      <c r="F649" s="416">
        <f>+F648+F644</f>
        <v>67096000</v>
      </c>
      <c r="G649" s="416">
        <f t="shared" ref="G649:Q649" si="243">+G648+G644</f>
        <v>192823862</v>
      </c>
      <c r="H649" s="416">
        <f t="shared" si="243"/>
        <v>115450000</v>
      </c>
      <c r="I649" s="416">
        <f t="shared" si="243"/>
        <v>375369862</v>
      </c>
      <c r="J649" s="416">
        <f t="shared" si="243"/>
        <v>65273109.759999998</v>
      </c>
      <c r="K649" s="416">
        <f t="shared" si="243"/>
        <v>113074661.49000001</v>
      </c>
      <c r="L649" s="416">
        <f t="shared" si="243"/>
        <v>94450000</v>
      </c>
      <c r="M649" s="416">
        <f t="shared" si="243"/>
        <v>272797771.25</v>
      </c>
      <c r="N649" s="416">
        <f t="shared" si="243"/>
        <v>1822890.2400000021</v>
      </c>
      <c r="O649" s="416">
        <f t="shared" si="243"/>
        <v>79749200.50999999</v>
      </c>
      <c r="P649" s="416">
        <f t="shared" si="243"/>
        <v>21000000</v>
      </c>
      <c r="Q649" s="416">
        <f t="shared" si="243"/>
        <v>102572090.75</v>
      </c>
      <c r="R649" s="417"/>
      <c r="S649" s="410">
        <f t="shared" si="222"/>
        <v>0.97283161082627878</v>
      </c>
      <c r="T649" s="410">
        <f t="shared" si="222"/>
        <v>0.58641425556552751</v>
      </c>
      <c r="U649" s="410">
        <f t="shared" si="222"/>
        <v>0.81810307492420964</v>
      </c>
      <c r="V649" s="410">
        <f t="shared" si="222"/>
        <v>0.72674393675750137</v>
      </c>
      <c r="W649" s="413"/>
      <c r="Z649" s="404" t="s">
        <v>735</v>
      </c>
    </row>
    <row r="650" spans="1:26" ht="12.75" hidden="1" customHeight="1">
      <c r="A650" s="405"/>
      <c r="B650" s="406"/>
      <c r="C650" s="418"/>
      <c r="D650" s="418"/>
      <c r="E650" s="419"/>
      <c r="F650" s="420"/>
      <c r="G650" s="420"/>
      <c r="H650" s="420"/>
      <c r="I650" s="420"/>
      <c r="J650" s="420"/>
      <c r="K650" s="420"/>
      <c r="L650" s="420"/>
      <c r="M650" s="420"/>
      <c r="N650" s="420"/>
      <c r="O650" s="420"/>
      <c r="P650" s="420"/>
      <c r="Q650" s="420"/>
      <c r="R650" s="409"/>
      <c r="S650" s="410" t="str">
        <f t="shared" si="222"/>
        <v/>
      </c>
      <c r="T650" s="410" t="str">
        <f t="shared" si="222"/>
        <v/>
      </c>
      <c r="U650" s="410" t="str">
        <f t="shared" si="222"/>
        <v/>
      </c>
      <c r="V650" s="410"/>
      <c r="W650" s="413"/>
    </row>
    <row r="651" spans="1:26" s="404" customFormat="1" ht="12.75" customHeight="1">
      <c r="A651" s="405" t="s">
        <v>396</v>
      </c>
      <c r="B651" s="405" t="s">
        <v>397</v>
      </c>
      <c r="C651" s="414"/>
      <c r="D651" s="414" t="s">
        <v>319</v>
      </c>
      <c r="E651" s="415" t="s">
        <v>324</v>
      </c>
      <c r="F651" s="416">
        <f>+F652</f>
        <v>7175614</v>
      </c>
      <c r="G651" s="416">
        <f t="shared" ref="G651:Q651" si="244">+G652</f>
        <v>0</v>
      </c>
      <c r="H651" s="416">
        <f t="shared" si="244"/>
        <v>0</v>
      </c>
      <c r="I651" s="416">
        <f t="shared" si="244"/>
        <v>7175614</v>
      </c>
      <c r="J651" s="416">
        <f t="shared" si="244"/>
        <v>6902580.4500000002</v>
      </c>
      <c r="K651" s="416">
        <f t="shared" si="244"/>
        <v>0</v>
      </c>
      <c r="L651" s="416">
        <f t="shared" si="244"/>
        <v>0</v>
      </c>
      <c r="M651" s="416">
        <f t="shared" si="244"/>
        <v>6902580.4500000002</v>
      </c>
      <c r="N651" s="416">
        <f t="shared" si="244"/>
        <v>273033.54999999981</v>
      </c>
      <c r="O651" s="416">
        <f t="shared" si="244"/>
        <v>0</v>
      </c>
      <c r="P651" s="416">
        <f t="shared" si="244"/>
        <v>0</v>
      </c>
      <c r="Q651" s="416">
        <f t="shared" si="244"/>
        <v>273033.54999999981</v>
      </c>
      <c r="S651" s="410">
        <f t="shared" si="222"/>
        <v>0.96194979969658345</v>
      </c>
      <c r="T651" s="410" t="str">
        <f t="shared" si="222"/>
        <v/>
      </c>
      <c r="U651" s="410" t="str">
        <f t="shared" si="222"/>
        <v/>
      </c>
      <c r="V651" s="410">
        <f t="shared" si="222"/>
        <v>0.96194979969658345</v>
      </c>
      <c r="W651" s="413"/>
      <c r="Z651" s="404" t="s">
        <v>735</v>
      </c>
    </row>
    <row r="652" spans="1:26" ht="12.75" customHeight="1">
      <c r="A652" s="405" t="s">
        <v>396</v>
      </c>
      <c r="B652" s="405" t="s">
        <v>397</v>
      </c>
      <c r="C652" s="418"/>
      <c r="D652" s="418"/>
      <c r="E652" s="408" t="s">
        <v>528</v>
      </c>
      <c r="F652" s="403">
        <f>SUM('[3]chd6-SAOB'!R14)</f>
        <v>7175614</v>
      </c>
      <c r="G652" s="403">
        <f>SUM('[3]chd6-SAOB'!R50)</f>
        <v>0</v>
      </c>
      <c r="H652" s="403">
        <f>SUM('[3]chd6-SAOB'!R143)</f>
        <v>0</v>
      </c>
      <c r="I652" s="403">
        <f t="shared" si="239"/>
        <v>7175614</v>
      </c>
      <c r="J652" s="403">
        <f>SUM('[3]chd6-SAOB'!R15)</f>
        <v>6902580.4500000002</v>
      </c>
      <c r="K652" s="403">
        <f>SUM('[3]chd6-SAOB'!R51)</f>
        <v>0</v>
      </c>
      <c r="L652" s="403">
        <f>SUM('[3]chd6-SAOB'!R144)</f>
        <v>0</v>
      </c>
      <c r="M652" s="403">
        <f t="shared" si="240"/>
        <v>6902580.4500000002</v>
      </c>
      <c r="N652" s="403">
        <f t="shared" si="241"/>
        <v>273033.54999999981</v>
      </c>
      <c r="O652" s="403">
        <f t="shared" si="241"/>
        <v>0</v>
      </c>
      <c r="P652" s="403">
        <f t="shared" si="241"/>
        <v>0</v>
      </c>
      <c r="Q652" s="403">
        <f t="shared" si="242"/>
        <v>273033.54999999981</v>
      </c>
      <c r="S652" s="410">
        <f t="shared" si="222"/>
        <v>0.96194979969658345</v>
      </c>
      <c r="T652" s="410" t="str">
        <f t="shared" si="222"/>
        <v/>
      </c>
      <c r="U652" s="410" t="str">
        <f t="shared" si="222"/>
        <v/>
      </c>
      <c r="V652" s="410">
        <f t="shared" si="222"/>
        <v>0.96194979969658345</v>
      </c>
      <c r="W652" s="413"/>
      <c r="Z652" s="404" t="s">
        <v>735</v>
      </c>
    </row>
    <row r="653" spans="1:26" s="404" customFormat="1" ht="12.75" customHeight="1">
      <c r="A653" s="405" t="s">
        <v>396</v>
      </c>
      <c r="B653" s="405" t="s">
        <v>397</v>
      </c>
      <c r="C653" s="414"/>
      <c r="D653" s="414" t="s">
        <v>319</v>
      </c>
      <c r="E653" s="415" t="s">
        <v>325</v>
      </c>
      <c r="F653" s="416">
        <f>SUM(F654:F657)</f>
        <v>15643134</v>
      </c>
      <c r="G653" s="416">
        <f t="shared" ref="G653:Q653" si="245">SUM(G654:G657)</f>
        <v>0</v>
      </c>
      <c r="H653" s="416">
        <f t="shared" si="245"/>
        <v>0</v>
      </c>
      <c r="I653" s="416">
        <f t="shared" si="245"/>
        <v>15643134</v>
      </c>
      <c r="J653" s="416">
        <f t="shared" si="245"/>
        <v>14329019.039999999</v>
      </c>
      <c r="K653" s="416">
        <f t="shared" si="245"/>
        <v>0</v>
      </c>
      <c r="L653" s="416">
        <f t="shared" si="245"/>
        <v>0</v>
      </c>
      <c r="M653" s="416">
        <f t="shared" si="245"/>
        <v>14329019.039999999</v>
      </c>
      <c r="N653" s="416">
        <f t="shared" si="245"/>
        <v>1314114.9600000009</v>
      </c>
      <c r="O653" s="416">
        <f t="shared" si="245"/>
        <v>0</v>
      </c>
      <c r="P653" s="416">
        <f t="shared" si="245"/>
        <v>0</v>
      </c>
      <c r="Q653" s="416">
        <f t="shared" si="245"/>
        <v>1314114.9600000009</v>
      </c>
      <c r="R653" s="417"/>
      <c r="S653" s="410">
        <f t="shared" si="222"/>
        <v>0.91599413774758942</v>
      </c>
      <c r="T653" s="410" t="str">
        <f t="shared" si="222"/>
        <v/>
      </c>
      <c r="U653" s="410" t="str">
        <f t="shared" si="222"/>
        <v/>
      </c>
      <c r="V653" s="410">
        <f t="shared" si="222"/>
        <v>0.91599413774758942</v>
      </c>
      <c r="W653" s="413"/>
      <c r="Z653" s="404" t="s">
        <v>735</v>
      </c>
    </row>
    <row r="654" spans="1:26" ht="12.75" customHeight="1">
      <c r="A654" s="405" t="s">
        <v>396</v>
      </c>
      <c r="B654" s="405" t="s">
        <v>397</v>
      </c>
      <c r="C654" s="418"/>
      <c r="D654" s="418"/>
      <c r="E654" s="421" t="s">
        <v>531</v>
      </c>
      <c r="F654" s="403">
        <f>SUM('[3]chd6-SAOB'!X14)</f>
        <v>12851879</v>
      </c>
      <c r="G654" s="403">
        <f>SUM('[3]chd6-SAOB'!X50)</f>
        <v>0</v>
      </c>
      <c r="H654" s="403">
        <f>SUM('[3]chd6-SAOB'!X143)</f>
        <v>0</v>
      </c>
      <c r="I654" s="403">
        <f t="shared" si="239"/>
        <v>12851879</v>
      </c>
      <c r="J654" s="403">
        <f>SUM('[3]chd6-SAOB'!X15)</f>
        <v>11537764.039999999</v>
      </c>
      <c r="K654" s="403">
        <f>SUM('[3]chd6-SAOB'!X51)</f>
        <v>0</v>
      </c>
      <c r="L654" s="403">
        <f>SUM('[3]chd6-SAOB'!X144)</f>
        <v>0</v>
      </c>
      <c r="M654" s="403">
        <f t="shared" si="240"/>
        <v>11537764.039999999</v>
      </c>
      <c r="N654" s="403">
        <f t="shared" si="241"/>
        <v>1314114.9600000009</v>
      </c>
      <c r="O654" s="403">
        <f t="shared" si="241"/>
        <v>0</v>
      </c>
      <c r="P654" s="403">
        <f t="shared" si="241"/>
        <v>0</v>
      </c>
      <c r="Q654" s="403">
        <f t="shared" si="242"/>
        <v>1314114.9600000009</v>
      </c>
      <c r="S654" s="410">
        <f t="shared" si="222"/>
        <v>0.89774919605141001</v>
      </c>
      <c r="T654" s="410" t="str">
        <f t="shared" si="222"/>
        <v/>
      </c>
      <c r="U654" s="410" t="str">
        <f t="shared" si="222"/>
        <v/>
      </c>
      <c r="V654" s="410">
        <f t="shared" si="222"/>
        <v>0.89774919605141001</v>
      </c>
      <c r="W654" s="413"/>
      <c r="Z654" s="404" t="s">
        <v>735</v>
      </c>
    </row>
    <row r="655" spans="1:26" ht="12.75" customHeight="1">
      <c r="A655" s="405" t="s">
        <v>396</v>
      </c>
      <c r="B655" s="405" t="s">
        <v>397</v>
      </c>
      <c r="C655" s="418"/>
      <c r="D655" s="418"/>
      <c r="E655" s="408" t="s">
        <v>532</v>
      </c>
      <c r="F655" s="403">
        <f>SUM('[3]chd6-SAOB'!AD14)</f>
        <v>2791255</v>
      </c>
      <c r="G655" s="403">
        <f>SUM('[3]chd6-SAOB'!AD50)</f>
        <v>0</v>
      </c>
      <c r="H655" s="403">
        <f>SUM('[3]chd6-SAOB'!AD143)</f>
        <v>0</v>
      </c>
      <c r="I655" s="403">
        <f t="shared" si="239"/>
        <v>2791255</v>
      </c>
      <c r="J655" s="403">
        <f>SUM('[3]chd6-SAOB'!AD15)</f>
        <v>2791255</v>
      </c>
      <c r="K655" s="403">
        <f>SUM('[3]chd6-SAOB'!AD51)</f>
        <v>0</v>
      </c>
      <c r="L655" s="403">
        <f>SUM('[3]chd6-SAOB'!AD144)</f>
        <v>0</v>
      </c>
      <c r="M655" s="403">
        <f t="shared" si="240"/>
        <v>2791255</v>
      </c>
      <c r="N655" s="403">
        <f t="shared" si="241"/>
        <v>0</v>
      </c>
      <c r="O655" s="403">
        <f t="shared" si="241"/>
        <v>0</v>
      </c>
      <c r="P655" s="403">
        <f t="shared" si="241"/>
        <v>0</v>
      </c>
      <c r="Q655" s="403">
        <f t="shared" si="242"/>
        <v>0</v>
      </c>
      <c r="S655" s="410">
        <f t="shared" si="222"/>
        <v>1</v>
      </c>
      <c r="T655" s="410" t="str">
        <f t="shared" si="222"/>
        <v/>
      </c>
      <c r="U655" s="410" t="str">
        <f t="shared" si="222"/>
        <v/>
      </c>
      <c r="V655" s="410">
        <f t="shared" si="222"/>
        <v>1</v>
      </c>
      <c r="W655" s="413"/>
      <c r="Z655" s="404" t="s">
        <v>735</v>
      </c>
    </row>
    <row r="656" spans="1:26" ht="12.75" customHeight="1">
      <c r="A656" s="405" t="s">
        <v>396</v>
      </c>
      <c r="B656" s="405" t="s">
        <v>397</v>
      </c>
      <c r="C656" s="418"/>
      <c r="D656" s="418"/>
      <c r="E656" s="421" t="s">
        <v>533</v>
      </c>
      <c r="F656" s="403">
        <f>SUM('[3]chd6-SAOB'!AJ14)</f>
        <v>0</v>
      </c>
      <c r="G656" s="403">
        <f>SUM('[3]chd6-SAOB'!AJ50)</f>
        <v>0</v>
      </c>
      <c r="H656" s="403">
        <f>SUM('[3]chd6-SAOB'!AJ143)</f>
        <v>0</v>
      </c>
      <c r="I656" s="403">
        <f t="shared" si="239"/>
        <v>0</v>
      </c>
      <c r="J656" s="403">
        <f>SUM('[3]chd6-SAOB'!AJ15)</f>
        <v>0</v>
      </c>
      <c r="K656" s="403">
        <f>SUM('[3]chd6-SAOB'!AJ51)</f>
        <v>0</v>
      </c>
      <c r="L656" s="403">
        <f>SUM('[3]chd6-SAOB'!AJ144)</f>
        <v>0</v>
      </c>
      <c r="M656" s="403">
        <f t="shared" si="240"/>
        <v>0</v>
      </c>
      <c r="N656" s="403">
        <f t="shared" si="241"/>
        <v>0</v>
      </c>
      <c r="O656" s="403">
        <f t="shared" si="241"/>
        <v>0</v>
      </c>
      <c r="P656" s="403">
        <f t="shared" si="241"/>
        <v>0</v>
      </c>
      <c r="Q656" s="403">
        <f t="shared" si="242"/>
        <v>0</v>
      </c>
      <c r="S656" s="410" t="str">
        <f t="shared" ref="S656:V718" si="246">IF(F656=0,"",J656/F656)</f>
        <v/>
      </c>
      <c r="T656" s="410" t="str">
        <f t="shared" si="246"/>
        <v/>
      </c>
      <c r="U656" s="410" t="str">
        <f t="shared" si="246"/>
        <v/>
      </c>
      <c r="V656" s="410" t="str">
        <f t="shared" si="246"/>
        <v/>
      </c>
      <c r="W656" s="413"/>
      <c r="Z656" s="404" t="s">
        <v>735</v>
      </c>
    </row>
    <row r="657" spans="1:26" ht="12.75" hidden="1" customHeight="1">
      <c r="A657" s="405" t="s">
        <v>396</v>
      </c>
      <c r="B657" s="405" t="s">
        <v>397</v>
      </c>
      <c r="C657" s="418"/>
      <c r="D657" s="418"/>
      <c r="E657" s="421" t="s">
        <v>738</v>
      </c>
      <c r="F657" s="403">
        <f>SUM('[3]chd6-SAOB'!AP14)</f>
        <v>0</v>
      </c>
      <c r="G657" s="403">
        <f>SUM('[3]chd6-SAOB'!AP50)</f>
        <v>0</v>
      </c>
      <c r="H657" s="403">
        <f>SUM('[3]chd6-SAOB'!AP143)</f>
        <v>0</v>
      </c>
      <c r="I657" s="403">
        <f t="shared" si="239"/>
        <v>0</v>
      </c>
      <c r="J657" s="403">
        <f>SUM('[3]chd6-SAOB'!AP15)</f>
        <v>0</v>
      </c>
      <c r="K657" s="403">
        <f>SUM('[3]chd6-SAOB'!AP51)</f>
        <v>0</v>
      </c>
      <c r="L657" s="403">
        <f>SUM('[3]chd6-SAOB'!AP144)</f>
        <v>0</v>
      </c>
      <c r="M657" s="403">
        <f t="shared" si="240"/>
        <v>0</v>
      </c>
      <c r="N657" s="403">
        <f t="shared" si="241"/>
        <v>0</v>
      </c>
      <c r="O657" s="403">
        <f t="shared" si="241"/>
        <v>0</v>
      </c>
      <c r="P657" s="403">
        <f t="shared" si="241"/>
        <v>0</v>
      </c>
      <c r="Q657" s="403">
        <f t="shared" si="242"/>
        <v>0</v>
      </c>
      <c r="S657" s="410" t="str">
        <f t="shared" si="246"/>
        <v/>
      </c>
      <c r="T657" s="410" t="str">
        <f t="shared" si="246"/>
        <v/>
      </c>
      <c r="U657" s="410" t="str">
        <f t="shared" si="246"/>
        <v/>
      </c>
      <c r="V657" s="422" t="str">
        <f t="shared" si="246"/>
        <v/>
      </c>
      <c r="W657" s="413"/>
    </row>
    <row r="658" spans="1:26" s="429" customFormat="1" ht="12.75" customHeight="1">
      <c r="A658" s="405" t="s">
        <v>396</v>
      </c>
      <c r="B658" s="402" t="s">
        <v>397</v>
      </c>
      <c r="C658" s="719" t="s">
        <v>555</v>
      </c>
      <c r="D658" s="719"/>
      <c r="E658" s="719"/>
      <c r="F658" s="423">
        <f t="shared" ref="F658:Q658" si="247">+F649+F651+F653</f>
        <v>89914748</v>
      </c>
      <c r="G658" s="423">
        <f t="shared" si="247"/>
        <v>192823862</v>
      </c>
      <c r="H658" s="423">
        <f t="shared" si="247"/>
        <v>115450000</v>
      </c>
      <c r="I658" s="423">
        <f t="shared" si="247"/>
        <v>398188610</v>
      </c>
      <c r="J658" s="423">
        <f t="shared" si="247"/>
        <v>86504709.25</v>
      </c>
      <c r="K658" s="423">
        <f t="shared" si="247"/>
        <v>113074661.49000001</v>
      </c>
      <c r="L658" s="423">
        <f t="shared" si="247"/>
        <v>94450000</v>
      </c>
      <c r="M658" s="423">
        <f t="shared" si="247"/>
        <v>294029370.74000001</v>
      </c>
      <c r="N658" s="423">
        <f t="shared" si="247"/>
        <v>3410038.7500000028</v>
      </c>
      <c r="O658" s="423">
        <f t="shared" si="247"/>
        <v>79749200.50999999</v>
      </c>
      <c r="P658" s="423">
        <f t="shared" si="247"/>
        <v>21000000</v>
      </c>
      <c r="Q658" s="423">
        <f t="shared" si="247"/>
        <v>104159239.25999999</v>
      </c>
      <c r="R658" s="434">
        <f>+Q658-'[3]chd6-SAOB'!BE180</f>
        <v>0</v>
      </c>
      <c r="S658" s="410">
        <f t="shared" si="246"/>
        <v>0.9620747560789471</v>
      </c>
      <c r="T658" s="410">
        <f t="shared" si="246"/>
        <v>0.58641425556552751</v>
      </c>
      <c r="U658" s="410">
        <f t="shared" si="246"/>
        <v>0.81810307492420964</v>
      </c>
      <c r="V658" s="410">
        <f t="shared" si="246"/>
        <v>0.73841733127424214</v>
      </c>
      <c r="W658" s="413"/>
      <c r="Z658" s="404" t="s">
        <v>735</v>
      </c>
    </row>
    <row r="659" spans="1:26" ht="12.75" customHeight="1">
      <c r="A659" s="402" t="s">
        <v>326</v>
      </c>
      <c r="B659" s="402" t="s">
        <v>397</v>
      </c>
      <c r="C659" s="418"/>
      <c r="D659" s="407"/>
      <c r="E659" s="412"/>
      <c r="F659" s="403"/>
      <c r="G659" s="403"/>
      <c r="H659" s="403"/>
      <c r="I659" s="403">
        <f t="shared" si="239"/>
        <v>0</v>
      </c>
      <c r="J659" s="403"/>
      <c r="K659" s="403"/>
      <c r="L659" s="403"/>
      <c r="M659" s="403">
        <f t="shared" si="240"/>
        <v>0</v>
      </c>
      <c r="N659" s="403">
        <f t="shared" si="241"/>
        <v>0</v>
      </c>
      <c r="O659" s="403">
        <f t="shared" si="241"/>
        <v>0</v>
      </c>
      <c r="P659" s="403">
        <f t="shared" si="241"/>
        <v>0</v>
      </c>
      <c r="Q659" s="403">
        <f t="shared" si="242"/>
        <v>0</v>
      </c>
      <c r="S659" s="410" t="str">
        <f t="shared" si="246"/>
        <v/>
      </c>
      <c r="T659" s="410" t="str">
        <f t="shared" si="246"/>
        <v/>
      </c>
      <c r="U659" s="410" t="str">
        <f t="shared" si="246"/>
        <v/>
      </c>
      <c r="V659" s="410" t="str">
        <f t="shared" si="246"/>
        <v/>
      </c>
      <c r="W659" s="413"/>
      <c r="Z659" s="404" t="s">
        <v>735</v>
      </c>
    </row>
    <row r="660" spans="1:26" ht="12.75" customHeight="1">
      <c r="A660" s="402" t="s">
        <v>398</v>
      </c>
      <c r="B660" s="402" t="s">
        <v>399</v>
      </c>
      <c r="C660" s="608" t="s">
        <v>400</v>
      </c>
      <c r="D660" s="407"/>
      <c r="E660" s="412"/>
      <c r="F660" s="408"/>
      <c r="G660" s="408"/>
      <c r="H660" s="408"/>
      <c r="I660" s="403">
        <f t="shared" si="239"/>
        <v>0</v>
      </c>
      <c r="J660" s="408"/>
      <c r="K660" s="408"/>
      <c r="L660" s="408"/>
      <c r="M660" s="403">
        <f t="shared" si="240"/>
        <v>0</v>
      </c>
      <c r="N660" s="403">
        <f t="shared" si="241"/>
        <v>0</v>
      </c>
      <c r="O660" s="403">
        <f t="shared" si="241"/>
        <v>0</v>
      </c>
      <c r="P660" s="403">
        <f t="shared" si="241"/>
        <v>0</v>
      </c>
      <c r="Q660" s="403">
        <f t="shared" si="242"/>
        <v>0</v>
      </c>
      <c r="S660" s="410" t="str">
        <f t="shared" si="246"/>
        <v/>
      </c>
      <c r="T660" s="410" t="str">
        <f t="shared" si="246"/>
        <v/>
      </c>
      <c r="U660" s="410" t="str">
        <f t="shared" si="246"/>
        <v/>
      </c>
      <c r="V660" s="410" t="str">
        <f t="shared" si="246"/>
        <v/>
      </c>
      <c r="W660" s="413"/>
      <c r="Z660" s="404" t="s">
        <v>735</v>
      </c>
    </row>
    <row r="661" spans="1:26" s="612" customFormat="1" ht="12.75" customHeight="1">
      <c r="A661" s="402" t="s">
        <v>398</v>
      </c>
      <c r="B661" s="402" t="s">
        <v>401</v>
      </c>
      <c r="C661" s="426" t="s">
        <v>319</v>
      </c>
      <c r="D661" s="609" t="s">
        <v>330</v>
      </c>
      <c r="E661" s="610" t="s">
        <v>401</v>
      </c>
      <c r="F661" s="621"/>
      <c r="G661" s="621"/>
      <c r="H661" s="621"/>
      <c r="I661" s="611">
        <f t="shared" si="239"/>
        <v>0</v>
      </c>
      <c r="J661" s="621"/>
      <c r="K661" s="621"/>
      <c r="L661" s="621"/>
      <c r="M661" s="611">
        <f t="shared" si="240"/>
        <v>0</v>
      </c>
      <c r="N661" s="611">
        <f t="shared" si="241"/>
        <v>0</v>
      </c>
      <c r="O661" s="611">
        <f t="shared" si="241"/>
        <v>0</v>
      </c>
      <c r="P661" s="611">
        <f t="shared" si="241"/>
        <v>0</v>
      </c>
      <c r="Q661" s="611">
        <f t="shared" si="242"/>
        <v>0</v>
      </c>
      <c r="S661" s="410" t="str">
        <f t="shared" si="246"/>
        <v/>
      </c>
      <c r="T661" s="410" t="str">
        <f t="shared" si="246"/>
        <v/>
      </c>
      <c r="U661" s="410" t="str">
        <f t="shared" si="246"/>
        <v/>
      </c>
      <c r="V661" s="410" t="str">
        <f t="shared" si="246"/>
        <v/>
      </c>
      <c r="W661" s="413"/>
      <c r="Z661" s="404" t="s">
        <v>735</v>
      </c>
    </row>
    <row r="662" spans="1:26" ht="12.75" customHeight="1">
      <c r="A662" s="402" t="s">
        <v>398</v>
      </c>
      <c r="B662" s="402" t="s">
        <v>401</v>
      </c>
      <c r="C662" s="407"/>
      <c r="D662" s="407" t="s">
        <v>319</v>
      </c>
      <c r="E662" s="408" t="s">
        <v>320</v>
      </c>
      <c r="F662" s="408">
        <f>'[3]chd6-SAOB'!C353</f>
        <v>135775000</v>
      </c>
      <c r="G662" s="408">
        <f>'[3]chd6-SAOB'!D353</f>
        <v>54699000</v>
      </c>
      <c r="H662" s="408">
        <f>'[3]chd6-SAOB'!E353</f>
        <v>0</v>
      </c>
      <c r="I662" s="403">
        <f t="shared" si="239"/>
        <v>190474000</v>
      </c>
      <c r="J662" s="408">
        <f>'[3]chd6-SAOB'!G353</f>
        <v>135775000</v>
      </c>
      <c r="K662" s="408">
        <f>'[3]chd6-SAOB'!H353</f>
        <v>54445359.340000004</v>
      </c>
      <c r="L662" s="408">
        <f>'[3]chd6-SAOB'!I353</f>
        <v>0</v>
      </c>
      <c r="M662" s="403">
        <f t="shared" si="240"/>
        <v>190220359.34</v>
      </c>
      <c r="N662" s="403">
        <f t="shared" si="241"/>
        <v>0</v>
      </c>
      <c r="O662" s="403">
        <f t="shared" si="241"/>
        <v>253640.65999999642</v>
      </c>
      <c r="P662" s="403">
        <f t="shared" si="241"/>
        <v>0</v>
      </c>
      <c r="Q662" s="403">
        <f t="shared" si="242"/>
        <v>253640.65999999642</v>
      </c>
      <c r="S662" s="410">
        <f t="shared" si="246"/>
        <v>1</v>
      </c>
      <c r="T662" s="410">
        <f t="shared" si="246"/>
        <v>0.99536297446022781</v>
      </c>
      <c r="U662" s="410" t="str">
        <f t="shared" si="246"/>
        <v/>
      </c>
      <c r="V662" s="410">
        <f t="shared" si="246"/>
        <v>0.99866837122126906</v>
      </c>
      <c r="W662" s="413"/>
      <c r="Z662" s="411" t="s">
        <v>736</v>
      </c>
    </row>
    <row r="663" spans="1:26" ht="12.75" customHeight="1">
      <c r="A663" s="405" t="s">
        <v>398</v>
      </c>
      <c r="B663" s="405" t="s">
        <v>401</v>
      </c>
      <c r="C663" s="407"/>
      <c r="D663" s="407" t="s">
        <v>319</v>
      </c>
      <c r="E663" s="408" t="s">
        <v>204</v>
      </c>
      <c r="F663" s="408">
        <f>'[3]chd6-SAOB'!C355</f>
        <v>0</v>
      </c>
      <c r="G663" s="408">
        <f>'[3]chd6-SAOB'!D355</f>
        <v>34709590</v>
      </c>
      <c r="H663" s="408">
        <f>'[3]chd6-SAOB'!E355</f>
        <v>3963062</v>
      </c>
      <c r="I663" s="403">
        <f>SUM(F663:H663)</f>
        <v>38672652</v>
      </c>
      <c r="J663" s="408">
        <f>'[3]chd6-SAOB'!G355</f>
        <v>0</v>
      </c>
      <c r="K663" s="408">
        <f>'[3]chd6-SAOB'!H355</f>
        <v>24455278.810000002</v>
      </c>
      <c r="L663" s="408">
        <f>'[3]chd6-SAOB'!I355</f>
        <v>0</v>
      </c>
      <c r="M663" s="403">
        <f>SUM(J663:L663)</f>
        <v>24455278.810000002</v>
      </c>
      <c r="N663" s="403">
        <f>+F663-J663</f>
        <v>0</v>
      </c>
      <c r="O663" s="403">
        <f>+G663-K663</f>
        <v>10254311.189999998</v>
      </c>
      <c r="P663" s="403">
        <f>+H663-L663</f>
        <v>3963062</v>
      </c>
      <c r="Q663" s="403">
        <f>SUM(N663:P663)</f>
        <v>14217373.189999998</v>
      </c>
      <c r="S663" s="410" t="str">
        <f t="shared" si="246"/>
        <v/>
      </c>
      <c r="T663" s="410">
        <f t="shared" si="246"/>
        <v>0.70456835733294465</v>
      </c>
      <c r="U663" s="410">
        <f t="shared" si="246"/>
        <v>0</v>
      </c>
      <c r="V663" s="410">
        <f t="shared" si="246"/>
        <v>0.6323662212252732</v>
      </c>
      <c r="W663" s="413"/>
      <c r="Z663" s="411" t="s">
        <v>736</v>
      </c>
    </row>
    <row r="664" spans="1:26" s="404" customFormat="1" ht="12.75" customHeight="1">
      <c r="A664" s="405"/>
      <c r="B664" s="402" t="s">
        <v>401</v>
      </c>
      <c r="C664" s="414"/>
      <c r="D664" s="414" t="s">
        <v>319</v>
      </c>
      <c r="E664" s="415" t="s">
        <v>737</v>
      </c>
      <c r="F664" s="416">
        <f>+F662+F663</f>
        <v>135775000</v>
      </c>
      <c r="G664" s="416">
        <f t="shared" ref="G664:Q664" si="248">+G662+G663</f>
        <v>89408590</v>
      </c>
      <c r="H664" s="416">
        <f t="shared" si="248"/>
        <v>3963062</v>
      </c>
      <c r="I664" s="416">
        <f t="shared" si="248"/>
        <v>229146652</v>
      </c>
      <c r="J664" s="416">
        <f t="shared" si="248"/>
        <v>135775000</v>
      </c>
      <c r="K664" s="416">
        <f t="shared" si="248"/>
        <v>78900638.150000006</v>
      </c>
      <c r="L664" s="416">
        <f t="shared" si="248"/>
        <v>0</v>
      </c>
      <c r="M664" s="416">
        <f t="shared" si="248"/>
        <v>214675638.15000001</v>
      </c>
      <c r="N664" s="416">
        <f t="shared" si="248"/>
        <v>0</v>
      </c>
      <c r="O664" s="416">
        <f t="shared" si="248"/>
        <v>10507951.849999994</v>
      </c>
      <c r="P664" s="416">
        <f t="shared" si="248"/>
        <v>3963062</v>
      </c>
      <c r="Q664" s="416">
        <f t="shared" si="248"/>
        <v>14471013.849999994</v>
      </c>
      <c r="R664" s="417"/>
      <c r="S664" s="410">
        <f t="shared" si="246"/>
        <v>1</v>
      </c>
      <c r="T664" s="410">
        <f t="shared" si="246"/>
        <v>0.88247268131619128</v>
      </c>
      <c r="U664" s="410">
        <f t="shared" si="246"/>
        <v>0</v>
      </c>
      <c r="V664" s="410">
        <f t="shared" si="246"/>
        <v>0.93684824227761354</v>
      </c>
      <c r="W664" s="413"/>
      <c r="Z664" s="404" t="s">
        <v>735</v>
      </c>
    </row>
    <row r="665" spans="1:26" ht="12.75" hidden="1" customHeight="1">
      <c r="A665" s="405"/>
      <c r="B665" s="406"/>
      <c r="C665" s="418"/>
      <c r="D665" s="418"/>
      <c r="E665" s="419"/>
      <c r="F665" s="420"/>
      <c r="G665" s="420"/>
      <c r="H665" s="420"/>
      <c r="I665" s="420"/>
      <c r="J665" s="420"/>
      <c r="K665" s="420"/>
      <c r="L665" s="420"/>
      <c r="M665" s="420"/>
      <c r="N665" s="420"/>
      <c r="O665" s="420"/>
      <c r="P665" s="420"/>
      <c r="Q665" s="420"/>
      <c r="R665" s="409"/>
      <c r="S665" s="410" t="str">
        <f t="shared" si="246"/>
        <v/>
      </c>
      <c r="T665" s="410" t="str">
        <f t="shared" si="246"/>
        <v/>
      </c>
      <c r="U665" s="410" t="str">
        <f t="shared" si="246"/>
        <v/>
      </c>
      <c r="V665" s="410"/>
      <c r="W665" s="413"/>
    </row>
    <row r="666" spans="1:26" s="404" customFormat="1" ht="12.75" customHeight="1">
      <c r="A666" s="405" t="s">
        <v>398</v>
      </c>
      <c r="B666" s="405" t="s">
        <v>401</v>
      </c>
      <c r="C666" s="414"/>
      <c r="D666" s="414" t="s">
        <v>319</v>
      </c>
      <c r="E666" s="415" t="s">
        <v>324</v>
      </c>
      <c r="F666" s="416">
        <f>+F667</f>
        <v>14348849</v>
      </c>
      <c r="G666" s="416">
        <f t="shared" ref="G666:Q666" si="249">+G667</f>
        <v>0</v>
      </c>
      <c r="H666" s="416">
        <f t="shared" si="249"/>
        <v>0</v>
      </c>
      <c r="I666" s="416">
        <f t="shared" si="249"/>
        <v>14348849</v>
      </c>
      <c r="J666" s="416">
        <f t="shared" si="249"/>
        <v>14348371.540000001</v>
      </c>
      <c r="K666" s="416">
        <f t="shared" si="249"/>
        <v>0</v>
      </c>
      <c r="L666" s="416">
        <f t="shared" si="249"/>
        <v>0</v>
      </c>
      <c r="M666" s="416">
        <f t="shared" si="249"/>
        <v>14348371.540000001</v>
      </c>
      <c r="N666" s="416">
        <f t="shared" si="249"/>
        <v>477.45999999903142</v>
      </c>
      <c r="O666" s="416">
        <f t="shared" si="249"/>
        <v>0</v>
      </c>
      <c r="P666" s="416">
        <f t="shared" si="249"/>
        <v>0</v>
      </c>
      <c r="Q666" s="416">
        <f t="shared" si="249"/>
        <v>477.45999999903142</v>
      </c>
      <c r="S666" s="410">
        <f t="shared" si="246"/>
        <v>0.99996672485716454</v>
      </c>
      <c r="T666" s="410" t="str">
        <f t="shared" si="246"/>
        <v/>
      </c>
      <c r="U666" s="410" t="str">
        <f t="shared" si="246"/>
        <v/>
      </c>
      <c r="V666" s="410">
        <f t="shared" si="246"/>
        <v>0.99996672485716454</v>
      </c>
      <c r="W666" s="413"/>
      <c r="Z666" s="404" t="s">
        <v>735</v>
      </c>
    </row>
    <row r="667" spans="1:26" ht="12.75" customHeight="1">
      <c r="A667" s="405" t="s">
        <v>398</v>
      </c>
      <c r="B667" s="405" t="s">
        <v>401</v>
      </c>
      <c r="C667" s="418"/>
      <c r="D667" s="418"/>
      <c r="E667" s="408" t="s">
        <v>528</v>
      </c>
      <c r="F667" s="403">
        <f>SUM('[3]chd6-SAOB'!S14)</f>
        <v>14348849</v>
      </c>
      <c r="G667" s="403">
        <f>SUM('[3]chd6-SAOB'!S50)</f>
        <v>0</v>
      </c>
      <c r="H667" s="403">
        <f>SUM('[3]chd6-SAOB'!S143)</f>
        <v>0</v>
      </c>
      <c r="I667" s="403">
        <f t="shared" si="239"/>
        <v>14348849</v>
      </c>
      <c r="J667" s="403">
        <f>SUM('[3]chd6-SAOB'!S15)</f>
        <v>14348371.540000001</v>
      </c>
      <c r="K667" s="403">
        <f>SUM('[3]chd6-SAOB'!S51)</f>
        <v>0</v>
      </c>
      <c r="L667" s="403">
        <f>SUM('[3]chd6-SAOB'!S144)</f>
        <v>0</v>
      </c>
      <c r="M667" s="403">
        <f t="shared" si="240"/>
        <v>14348371.540000001</v>
      </c>
      <c r="N667" s="403">
        <f t="shared" si="241"/>
        <v>477.45999999903142</v>
      </c>
      <c r="O667" s="403">
        <f t="shared" si="241"/>
        <v>0</v>
      </c>
      <c r="P667" s="403">
        <f t="shared" si="241"/>
        <v>0</v>
      </c>
      <c r="Q667" s="403">
        <f t="shared" si="242"/>
        <v>477.45999999903142</v>
      </c>
      <c r="S667" s="410">
        <f t="shared" si="246"/>
        <v>0.99996672485716454</v>
      </c>
      <c r="T667" s="410" t="str">
        <f t="shared" si="246"/>
        <v/>
      </c>
      <c r="U667" s="410" t="str">
        <f t="shared" si="246"/>
        <v/>
      </c>
      <c r="V667" s="410">
        <f t="shared" si="246"/>
        <v>0.99996672485716454</v>
      </c>
      <c r="W667" s="413"/>
      <c r="Z667" s="404" t="s">
        <v>735</v>
      </c>
    </row>
    <row r="668" spans="1:26" s="404" customFormat="1" ht="12.75" customHeight="1">
      <c r="A668" s="405" t="s">
        <v>398</v>
      </c>
      <c r="B668" s="405" t="s">
        <v>401</v>
      </c>
      <c r="C668" s="414"/>
      <c r="D668" s="414" t="s">
        <v>319</v>
      </c>
      <c r="E668" s="415" t="s">
        <v>325</v>
      </c>
      <c r="F668" s="416">
        <f>SUM(F669:F672)</f>
        <v>31884518</v>
      </c>
      <c r="G668" s="416">
        <f t="shared" ref="G668:Q668" si="250">SUM(G669:G672)</f>
        <v>9400000</v>
      </c>
      <c r="H668" s="416">
        <f t="shared" si="250"/>
        <v>0</v>
      </c>
      <c r="I668" s="416">
        <f t="shared" si="250"/>
        <v>41284518</v>
      </c>
      <c r="J668" s="416">
        <f t="shared" si="250"/>
        <v>31884518</v>
      </c>
      <c r="K668" s="416">
        <f t="shared" si="250"/>
        <v>8400000</v>
      </c>
      <c r="L668" s="416">
        <f t="shared" si="250"/>
        <v>0</v>
      </c>
      <c r="M668" s="416">
        <f t="shared" si="250"/>
        <v>40284518</v>
      </c>
      <c r="N668" s="416">
        <f t="shared" si="250"/>
        <v>0</v>
      </c>
      <c r="O668" s="416">
        <f t="shared" si="250"/>
        <v>1000000</v>
      </c>
      <c r="P668" s="416">
        <f t="shared" si="250"/>
        <v>0</v>
      </c>
      <c r="Q668" s="416">
        <f t="shared" si="250"/>
        <v>1000000</v>
      </c>
      <c r="R668" s="417"/>
      <c r="S668" s="410">
        <f t="shared" si="246"/>
        <v>1</v>
      </c>
      <c r="T668" s="410">
        <f t="shared" si="246"/>
        <v>0.8936170212765957</v>
      </c>
      <c r="U668" s="410" t="str">
        <f t="shared" si="246"/>
        <v/>
      </c>
      <c r="V668" s="410">
        <f t="shared" si="246"/>
        <v>0.97577784485699937</v>
      </c>
      <c r="W668" s="413"/>
      <c r="Z668" s="404" t="s">
        <v>735</v>
      </c>
    </row>
    <row r="669" spans="1:26" ht="12.75" customHeight="1">
      <c r="A669" s="405" t="s">
        <v>398</v>
      </c>
      <c r="B669" s="405" t="s">
        <v>401</v>
      </c>
      <c r="C669" s="418"/>
      <c r="D669" s="418"/>
      <c r="E669" s="421" t="s">
        <v>531</v>
      </c>
      <c r="F669" s="403">
        <f>SUM('[3]chd6-SAOB'!Y14)</f>
        <v>26618611</v>
      </c>
      <c r="G669" s="403">
        <f>SUM('[3]chd6-SAOB'!Y50)</f>
        <v>0</v>
      </c>
      <c r="H669" s="403">
        <f>SUM('[3]chd6-SAOB'!Y143)</f>
        <v>0</v>
      </c>
      <c r="I669" s="403">
        <f t="shared" si="239"/>
        <v>26618611</v>
      </c>
      <c r="J669" s="403">
        <f>SUM('[3]chd6-SAOB'!Y15)</f>
        <v>26618611</v>
      </c>
      <c r="K669" s="403">
        <f>SUM('[3]chd6-SAOB'!Y51)</f>
        <v>0</v>
      </c>
      <c r="L669" s="403">
        <f>SUM('[3]chd6-SAOB'!Y144)</f>
        <v>0</v>
      </c>
      <c r="M669" s="403">
        <f t="shared" si="240"/>
        <v>26618611</v>
      </c>
      <c r="N669" s="403">
        <f t="shared" si="241"/>
        <v>0</v>
      </c>
      <c r="O669" s="403">
        <f t="shared" si="241"/>
        <v>0</v>
      </c>
      <c r="P669" s="403">
        <f t="shared" si="241"/>
        <v>0</v>
      </c>
      <c r="Q669" s="403">
        <f t="shared" si="242"/>
        <v>0</v>
      </c>
      <c r="S669" s="410">
        <f t="shared" si="246"/>
        <v>1</v>
      </c>
      <c r="T669" s="410" t="str">
        <f t="shared" si="246"/>
        <v/>
      </c>
      <c r="U669" s="410" t="str">
        <f t="shared" si="246"/>
        <v/>
      </c>
      <c r="V669" s="410">
        <f t="shared" si="246"/>
        <v>1</v>
      </c>
      <c r="W669" s="413"/>
      <c r="Z669" s="404" t="s">
        <v>735</v>
      </c>
    </row>
    <row r="670" spans="1:26" ht="12.75" customHeight="1">
      <c r="A670" s="405" t="s">
        <v>398</v>
      </c>
      <c r="B670" s="405" t="s">
        <v>401</v>
      </c>
      <c r="C670" s="418"/>
      <c r="D670" s="418"/>
      <c r="E670" s="408" t="s">
        <v>532</v>
      </c>
      <c r="F670" s="403">
        <f>SUM('[3]chd6-SAOB'!AE14)</f>
        <v>5265907</v>
      </c>
      <c r="G670" s="403">
        <f>SUM('[3]chd6-SAOB'!AE50)</f>
        <v>0</v>
      </c>
      <c r="H670" s="403">
        <f>SUM('[3]chd6-SAOB'!AE143)</f>
        <v>0</v>
      </c>
      <c r="I670" s="403">
        <f t="shared" si="239"/>
        <v>5265907</v>
      </c>
      <c r="J670" s="403">
        <f>SUM('[3]chd6-SAOB'!AE15)</f>
        <v>5265907</v>
      </c>
      <c r="K670" s="403">
        <f>SUM('[3]chd6-SAOB'!AE51)</f>
        <v>0</v>
      </c>
      <c r="L670" s="403">
        <f>SUM('[3]chd6-SAOB'!AE144)</f>
        <v>0</v>
      </c>
      <c r="M670" s="403">
        <f t="shared" si="240"/>
        <v>5265907</v>
      </c>
      <c r="N670" s="403">
        <f t="shared" si="241"/>
        <v>0</v>
      </c>
      <c r="O670" s="403">
        <f t="shared" si="241"/>
        <v>0</v>
      </c>
      <c r="P670" s="403">
        <f t="shared" si="241"/>
        <v>0</v>
      </c>
      <c r="Q670" s="403">
        <f t="shared" si="242"/>
        <v>0</v>
      </c>
      <c r="S670" s="410">
        <f t="shared" si="246"/>
        <v>1</v>
      </c>
      <c r="T670" s="410" t="str">
        <f t="shared" si="246"/>
        <v/>
      </c>
      <c r="U670" s="410" t="str">
        <f t="shared" si="246"/>
        <v/>
      </c>
      <c r="V670" s="410">
        <f t="shared" si="246"/>
        <v>1</v>
      </c>
      <c r="W670" s="413"/>
      <c r="Z670" s="404" t="s">
        <v>735</v>
      </c>
    </row>
    <row r="671" spans="1:26" ht="12.75" customHeight="1">
      <c r="A671" s="405" t="s">
        <v>398</v>
      </c>
      <c r="B671" s="405" t="s">
        <v>401</v>
      </c>
      <c r="C671" s="418"/>
      <c r="D671" s="418"/>
      <c r="E671" s="421" t="s">
        <v>533</v>
      </c>
      <c r="F671" s="403">
        <f>SUM('[3]chd6-SAOB'!AK14)</f>
        <v>0</v>
      </c>
      <c r="G671" s="403">
        <f>SUM('[3]chd6-SAOB'!AK50)</f>
        <v>9400000</v>
      </c>
      <c r="H671" s="403">
        <f>SUM('[3]chd6-SAOB'!AK143)</f>
        <v>0</v>
      </c>
      <c r="I671" s="403">
        <f t="shared" si="239"/>
        <v>9400000</v>
      </c>
      <c r="J671" s="403">
        <f>SUM('[3]chd6-SAOB'!AK15)</f>
        <v>0</v>
      </c>
      <c r="K671" s="403">
        <f>SUM('[3]chd6-SAOB'!AK51)</f>
        <v>8400000</v>
      </c>
      <c r="L671" s="403">
        <f>SUM('[3]chd6-SAOB'!AK144)</f>
        <v>0</v>
      </c>
      <c r="M671" s="403">
        <f t="shared" si="240"/>
        <v>8400000</v>
      </c>
      <c r="N671" s="403">
        <f t="shared" si="241"/>
        <v>0</v>
      </c>
      <c r="O671" s="403">
        <f t="shared" si="241"/>
        <v>1000000</v>
      </c>
      <c r="P671" s="403">
        <f t="shared" si="241"/>
        <v>0</v>
      </c>
      <c r="Q671" s="403">
        <f t="shared" si="242"/>
        <v>1000000</v>
      </c>
      <c r="S671" s="410" t="str">
        <f t="shared" si="246"/>
        <v/>
      </c>
      <c r="T671" s="410">
        <f t="shared" si="246"/>
        <v>0.8936170212765957</v>
      </c>
      <c r="U671" s="410" t="str">
        <f t="shared" si="246"/>
        <v/>
      </c>
      <c r="V671" s="410">
        <f t="shared" si="246"/>
        <v>0.8936170212765957</v>
      </c>
      <c r="W671" s="413"/>
      <c r="Z671" s="404" t="s">
        <v>735</v>
      </c>
    </row>
    <row r="672" spans="1:26" ht="12.75" hidden="1" customHeight="1">
      <c r="A672" s="405" t="s">
        <v>398</v>
      </c>
      <c r="B672" s="405" t="s">
        <v>401</v>
      </c>
      <c r="C672" s="418"/>
      <c r="D672" s="418"/>
      <c r="E672" s="421" t="s">
        <v>738</v>
      </c>
      <c r="F672" s="403">
        <f>SUM('[3]chd6-SAOB'!AQ14)</f>
        <v>0</v>
      </c>
      <c r="G672" s="403">
        <f>SUM('[3]chd6-SAOB'!AQ50)</f>
        <v>0</v>
      </c>
      <c r="H672" s="403">
        <f>SUM('[3]chd6-SAOB'!AQ143)</f>
        <v>0</v>
      </c>
      <c r="I672" s="403">
        <f t="shared" si="239"/>
        <v>0</v>
      </c>
      <c r="J672" s="403">
        <f>SUM('[3]chd6-SAOB'!AQ15)</f>
        <v>0</v>
      </c>
      <c r="K672" s="403">
        <f>SUM('[3]chd6-SAOB'!AQ51)</f>
        <v>0</v>
      </c>
      <c r="L672" s="403">
        <f>SUM('[3]chd6-SAOB'!AQ144)</f>
        <v>0</v>
      </c>
      <c r="M672" s="403">
        <f t="shared" si="240"/>
        <v>0</v>
      </c>
      <c r="N672" s="403">
        <f t="shared" si="241"/>
        <v>0</v>
      </c>
      <c r="O672" s="403">
        <f t="shared" si="241"/>
        <v>0</v>
      </c>
      <c r="P672" s="403">
        <f t="shared" si="241"/>
        <v>0</v>
      </c>
      <c r="Q672" s="403">
        <f t="shared" si="242"/>
        <v>0</v>
      </c>
      <c r="S672" s="410" t="str">
        <f t="shared" si="246"/>
        <v/>
      </c>
      <c r="T672" s="410" t="str">
        <f t="shared" si="246"/>
        <v/>
      </c>
      <c r="U672" s="410" t="str">
        <f t="shared" si="246"/>
        <v/>
      </c>
      <c r="V672" s="422" t="str">
        <f t="shared" si="246"/>
        <v/>
      </c>
      <c r="W672" s="413"/>
    </row>
    <row r="673" spans="1:26" s="617" customFormat="1" ht="12.75" customHeight="1">
      <c r="A673" s="405" t="s">
        <v>398</v>
      </c>
      <c r="B673" s="402" t="s">
        <v>401</v>
      </c>
      <c r="C673" s="613"/>
      <c r="D673" s="613"/>
      <c r="E673" s="614" t="s">
        <v>5</v>
      </c>
      <c r="F673" s="615">
        <f>+F664+F666+F668</f>
        <v>182008367</v>
      </c>
      <c r="G673" s="615">
        <f t="shared" ref="G673:Q673" si="251">+G664+G666+G668</f>
        <v>98808590</v>
      </c>
      <c r="H673" s="615">
        <f t="shared" si="251"/>
        <v>3963062</v>
      </c>
      <c r="I673" s="615">
        <f t="shared" si="251"/>
        <v>284780019</v>
      </c>
      <c r="J673" s="615">
        <f t="shared" si="251"/>
        <v>182007889.53999999</v>
      </c>
      <c r="K673" s="615">
        <f t="shared" si="251"/>
        <v>87300638.150000006</v>
      </c>
      <c r="L673" s="615">
        <f t="shared" si="251"/>
        <v>0</v>
      </c>
      <c r="M673" s="615">
        <f t="shared" si="251"/>
        <v>269308527.69</v>
      </c>
      <c r="N673" s="615">
        <f t="shared" si="251"/>
        <v>477.45999999903142</v>
      </c>
      <c r="O673" s="615">
        <f t="shared" si="251"/>
        <v>11507951.849999994</v>
      </c>
      <c r="P673" s="615">
        <f t="shared" si="251"/>
        <v>3963062</v>
      </c>
      <c r="Q673" s="615">
        <f t="shared" si="251"/>
        <v>15471491.309999993</v>
      </c>
      <c r="R673" s="616">
        <f>+Q673-'[3]chd6-SAOB'!BF180</f>
        <v>0</v>
      </c>
      <c r="S673" s="410">
        <f t="shared" si="246"/>
        <v>0.99999737671400568</v>
      </c>
      <c r="T673" s="410">
        <f t="shared" si="246"/>
        <v>0.88353288059266921</v>
      </c>
      <c r="U673" s="410">
        <f t="shared" si="246"/>
        <v>0</v>
      </c>
      <c r="V673" s="410">
        <f t="shared" si="246"/>
        <v>0.94567213189911337</v>
      </c>
      <c r="W673" s="413"/>
      <c r="Z673" s="404" t="s">
        <v>735</v>
      </c>
    </row>
    <row r="674" spans="1:26" ht="12.75" customHeight="1">
      <c r="A674" s="405" t="s">
        <v>398</v>
      </c>
      <c r="B674" s="402" t="s">
        <v>401</v>
      </c>
      <c r="C674" s="418"/>
      <c r="D674" s="407"/>
      <c r="E674" s="412"/>
      <c r="F674" s="403"/>
      <c r="G674" s="403"/>
      <c r="H674" s="403"/>
      <c r="I674" s="403">
        <f t="shared" si="239"/>
        <v>0</v>
      </c>
      <c r="J674" s="403"/>
      <c r="K674" s="403"/>
      <c r="L674" s="403"/>
      <c r="M674" s="403">
        <f t="shared" si="240"/>
        <v>0</v>
      </c>
      <c r="N674" s="403">
        <f t="shared" si="241"/>
        <v>0</v>
      </c>
      <c r="O674" s="403">
        <f t="shared" si="241"/>
        <v>0</v>
      </c>
      <c r="P674" s="403">
        <f t="shared" si="241"/>
        <v>0</v>
      </c>
      <c r="Q674" s="403">
        <f t="shared" si="242"/>
        <v>0</v>
      </c>
      <c r="S674" s="410" t="str">
        <f t="shared" si="246"/>
        <v/>
      </c>
      <c r="T674" s="410" t="str">
        <f t="shared" si="246"/>
        <v/>
      </c>
      <c r="U674" s="410" t="str">
        <f t="shared" si="246"/>
        <v/>
      </c>
      <c r="V674" s="410" t="str">
        <f t="shared" si="246"/>
        <v/>
      </c>
      <c r="W674" s="413"/>
      <c r="Z674" s="404" t="s">
        <v>735</v>
      </c>
    </row>
    <row r="675" spans="1:26" s="612" customFormat="1" ht="12.75" customHeight="1">
      <c r="A675" s="405" t="s">
        <v>398</v>
      </c>
      <c r="B675" s="402" t="s">
        <v>402</v>
      </c>
      <c r="C675" s="426" t="s">
        <v>319</v>
      </c>
      <c r="D675" s="609">
        <v>2</v>
      </c>
      <c r="E675" s="610" t="s">
        <v>402</v>
      </c>
      <c r="F675" s="621"/>
      <c r="G675" s="621"/>
      <c r="H675" s="621"/>
      <c r="I675" s="611">
        <f t="shared" si="239"/>
        <v>0</v>
      </c>
      <c r="J675" s="621"/>
      <c r="K675" s="621"/>
      <c r="L675" s="621"/>
      <c r="M675" s="611">
        <f t="shared" si="240"/>
        <v>0</v>
      </c>
      <c r="N675" s="611">
        <f t="shared" si="241"/>
        <v>0</v>
      </c>
      <c r="O675" s="611">
        <f t="shared" si="241"/>
        <v>0</v>
      </c>
      <c r="P675" s="611">
        <f t="shared" si="241"/>
        <v>0</v>
      </c>
      <c r="Q675" s="611">
        <f t="shared" si="242"/>
        <v>0</v>
      </c>
      <c r="S675" s="410" t="str">
        <f t="shared" si="246"/>
        <v/>
      </c>
      <c r="T675" s="410" t="str">
        <f t="shared" si="246"/>
        <v/>
      </c>
      <c r="U675" s="410" t="str">
        <f t="shared" si="246"/>
        <v/>
      </c>
      <c r="V675" s="410" t="str">
        <f t="shared" si="246"/>
        <v/>
      </c>
      <c r="W675" s="413"/>
      <c r="Z675" s="404" t="s">
        <v>735</v>
      </c>
    </row>
    <row r="676" spans="1:26" ht="12.75" customHeight="1">
      <c r="A676" s="405" t="s">
        <v>398</v>
      </c>
      <c r="B676" s="402" t="s">
        <v>402</v>
      </c>
      <c r="C676" s="407"/>
      <c r="D676" s="407" t="s">
        <v>319</v>
      </c>
      <c r="E676" s="408" t="s">
        <v>320</v>
      </c>
      <c r="F676" s="408">
        <f>'[3]chd6-SAOB'!C367</f>
        <v>12030000</v>
      </c>
      <c r="G676" s="408">
        <f>'[3]chd6-SAOB'!D367</f>
        <v>10360000</v>
      </c>
      <c r="H676" s="408">
        <f>'[3]chd6-SAOB'!E367</f>
        <v>0</v>
      </c>
      <c r="I676" s="403">
        <f t="shared" si="239"/>
        <v>22390000</v>
      </c>
      <c r="J676" s="408">
        <f>'[3]chd6-SAOB'!G367</f>
        <v>12150500.25</v>
      </c>
      <c r="K676" s="408">
        <f>'[3]chd6-SAOB'!H367</f>
        <v>9995531.4299999997</v>
      </c>
      <c r="L676" s="408">
        <f>'[3]chd6-SAOB'!I367</f>
        <v>0</v>
      </c>
      <c r="M676" s="403">
        <f t="shared" si="240"/>
        <v>22146031.68</v>
      </c>
      <c r="N676" s="403">
        <f t="shared" si="241"/>
        <v>-120500.25</v>
      </c>
      <c r="O676" s="403">
        <f t="shared" si="241"/>
        <v>364468.5700000003</v>
      </c>
      <c r="P676" s="403">
        <f t="shared" si="241"/>
        <v>0</v>
      </c>
      <c r="Q676" s="403">
        <f t="shared" si="242"/>
        <v>243968.3200000003</v>
      </c>
      <c r="S676" s="410">
        <f t="shared" si="246"/>
        <v>1.0100166458852868</v>
      </c>
      <c r="T676" s="410">
        <f t="shared" si="246"/>
        <v>0.96481963610038612</v>
      </c>
      <c r="U676" s="410" t="str">
        <f t="shared" si="246"/>
        <v/>
      </c>
      <c r="V676" s="410">
        <f t="shared" si="246"/>
        <v>0.98910369271996423</v>
      </c>
      <c r="W676" s="413"/>
      <c r="Z676" s="411" t="s">
        <v>736</v>
      </c>
    </row>
    <row r="677" spans="1:26" ht="12.75" customHeight="1">
      <c r="A677" s="405" t="s">
        <v>398</v>
      </c>
      <c r="B677" s="402" t="s">
        <v>402</v>
      </c>
      <c r="C677" s="407"/>
      <c r="D677" s="407" t="s">
        <v>319</v>
      </c>
      <c r="E677" s="408" t="s">
        <v>204</v>
      </c>
      <c r="F677" s="408">
        <f>'[3]chd6-SAOB'!C369</f>
        <v>0</v>
      </c>
      <c r="G677" s="408">
        <f>'[3]chd6-SAOB'!D369</f>
        <v>4427950</v>
      </c>
      <c r="H677" s="408">
        <f>'[3]chd6-SAOB'!E369</f>
        <v>0</v>
      </c>
      <c r="I677" s="403">
        <f>SUM(F677:H677)</f>
        <v>4427950</v>
      </c>
      <c r="J677" s="408">
        <f>'[3]chd6-SAOB'!G369</f>
        <v>0</v>
      </c>
      <c r="K677" s="408">
        <f>'[3]chd6-SAOB'!H369</f>
        <v>3805248.37</v>
      </c>
      <c r="L677" s="408">
        <f>'[3]chd6-SAOB'!I369</f>
        <v>0</v>
      </c>
      <c r="M677" s="403">
        <f>SUM(J677:L677)</f>
        <v>3805248.37</v>
      </c>
      <c r="N677" s="403">
        <f>+F677-J677</f>
        <v>0</v>
      </c>
      <c r="O677" s="403">
        <f>+G677-K677</f>
        <v>622701.62999999989</v>
      </c>
      <c r="P677" s="403">
        <f>+H677-L677</f>
        <v>0</v>
      </c>
      <c r="Q677" s="403">
        <f>SUM(N677:P677)</f>
        <v>622701.62999999989</v>
      </c>
      <c r="S677" s="410" t="str">
        <f t="shared" si="246"/>
        <v/>
      </c>
      <c r="T677" s="410">
        <f t="shared" si="246"/>
        <v>0.85937022098262184</v>
      </c>
      <c r="U677" s="410" t="str">
        <f t="shared" si="246"/>
        <v/>
      </c>
      <c r="V677" s="410">
        <f t="shared" si="246"/>
        <v>0.85937022098262184</v>
      </c>
      <c r="W677" s="413"/>
      <c r="Z677" s="411" t="s">
        <v>736</v>
      </c>
    </row>
    <row r="678" spans="1:26" s="404" customFormat="1" ht="12.75" customHeight="1">
      <c r="A678" s="405"/>
      <c r="B678" s="402" t="s">
        <v>402</v>
      </c>
      <c r="C678" s="414"/>
      <c r="D678" s="414" t="s">
        <v>319</v>
      </c>
      <c r="E678" s="415" t="s">
        <v>737</v>
      </c>
      <c r="F678" s="416">
        <f>+F676+F677</f>
        <v>12030000</v>
      </c>
      <c r="G678" s="416">
        <f t="shared" ref="G678:Q678" si="252">+G676+G677</f>
        <v>14787950</v>
      </c>
      <c r="H678" s="416">
        <f t="shared" si="252"/>
        <v>0</v>
      </c>
      <c r="I678" s="416">
        <f t="shared" si="252"/>
        <v>26817950</v>
      </c>
      <c r="J678" s="416">
        <f t="shared" si="252"/>
        <v>12150500.25</v>
      </c>
      <c r="K678" s="416">
        <f t="shared" si="252"/>
        <v>13800779.800000001</v>
      </c>
      <c r="L678" s="416">
        <f t="shared" si="252"/>
        <v>0</v>
      </c>
      <c r="M678" s="416">
        <f t="shared" si="252"/>
        <v>25951280.050000001</v>
      </c>
      <c r="N678" s="416">
        <f t="shared" si="252"/>
        <v>-120500.25</v>
      </c>
      <c r="O678" s="416">
        <f t="shared" si="252"/>
        <v>987170.20000000019</v>
      </c>
      <c r="P678" s="416">
        <f t="shared" si="252"/>
        <v>0</v>
      </c>
      <c r="Q678" s="416">
        <f t="shared" si="252"/>
        <v>866669.95000000019</v>
      </c>
      <c r="R678" s="417"/>
      <c r="S678" s="410">
        <f t="shared" si="246"/>
        <v>1.0100166458852868</v>
      </c>
      <c r="T678" s="410">
        <f t="shared" si="246"/>
        <v>0.93324495957857589</v>
      </c>
      <c r="U678" s="410" t="str">
        <f t="shared" si="246"/>
        <v/>
      </c>
      <c r="V678" s="410">
        <f t="shared" si="246"/>
        <v>0.96768321404134172</v>
      </c>
      <c r="W678" s="413"/>
      <c r="Z678" s="404" t="s">
        <v>735</v>
      </c>
    </row>
    <row r="679" spans="1:26" ht="12.75" hidden="1" customHeight="1">
      <c r="A679" s="405"/>
      <c r="B679" s="406"/>
      <c r="C679" s="418"/>
      <c r="D679" s="418"/>
      <c r="E679" s="419"/>
      <c r="F679" s="420"/>
      <c r="G679" s="420"/>
      <c r="H679" s="420"/>
      <c r="I679" s="420"/>
      <c r="J679" s="420"/>
      <c r="K679" s="420"/>
      <c r="L679" s="420"/>
      <c r="M679" s="420"/>
      <c r="N679" s="420"/>
      <c r="O679" s="420"/>
      <c r="P679" s="420"/>
      <c r="Q679" s="420"/>
      <c r="R679" s="409"/>
      <c r="S679" s="410" t="str">
        <f t="shared" si="246"/>
        <v/>
      </c>
      <c r="T679" s="410" t="str">
        <f t="shared" si="246"/>
        <v/>
      </c>
      <c r="U679" s="410" t="str">
        <f t="shared" si="246"/>
        <v/>
      </c>
      <c r="V679" s="410"/>
      <c r="W679" s="413"/>
    </row>
    <row r="680" spans="1:26" s="404" customFormat="1" ht="12.75" customHeight="1">
      <c r="A680" s="405" t="s">
        <v>398</v>
      </c>
      <c r="B680" s="402" t="s">
        <v>402</v>
      </c>
      <c r="C680" s="414"/>
      <c r="D680" s="414" t="s">
        <v>319</v>
      </c>
      <c r="E680" s="415" t="s">
        <v>324</v>
      </c>
      <c r="F680" s="416">
        <f>+F681</f>
        <v>1188974</v>
      </c>
      <c r="G680" s="416">
        <f t="shared" ref="G680:Q680" si="253">+G681</f>
        <v>0</v>
      </c>
      <c r="H680" s="416">
        <f t="shared" si="253"/>
        <v>0</v>
      </c>
      <c r="I680" s="416">
        <f t="shared" si="253"/>
        <v>1188974</v>
      </c>
      <c r="J680" s="416">
        <f t="shared" si="253"/>
        <v>1188974</v>
      </c>
      <c r="K680" s="416">
        <f t="shared" si="253"/>
        <v>0</v>
      </c>
      <c r="L680" s="416">
        <f t="shared" si="253"/>
        <v>0</v>
      </c>
      <c r="M680" s="416">
        <f t="shared" si="253"/>
        <v>1188974</v>
      </c>
      <c r="N680" s="416">
        <f t="shared" si="253"/>
        <v>0</v>
      </c>
      <c r="O680" s="416">
        <f t="shared" si="253"/>
        <v>0</v>
      </c>
      <c r="P680" s="416">
        <f t="shared" si="253"/>
        <v>0</v>
      </c>
      <c r="Q680" s="416">
        <f t="shared" si="253"/>
        <v>0</v>
      </c>
      <c r="S680" s="410">
        <f t="shared" si="246"/>
        <v>1</v>
      </c>
      <c r="T680" s="410" t="str">
        <f t="shared" si="246"/>
        <v/>
      </c>
      <c r="U680" s="410" t="str">
        <f t="shared" si="246"/>
        <v/>
      </c>
      <c r="V680" s="410">
        <f t="shared" si="246"/>
        <v>1</v>
      </c>
      <c r="W680" s="413"/>
      <c r="Z680" s="404" t="s">
        <v>735</v>
      </c>
    </row>
    <row r="681" spans="1:26" ht="12.75" customHeight="1">
      <c r="A681" s="405" t="s">
        <v>398</v>
      </c>
      <c r="B681" s="402" t="s">
        <v>402</v>
      </c>
      <c r="C681" s="418"/>
      <c r="D681" s="418"/>
      <c r="E681" s="408" t="s">
        <v>528</v>
      </c>
      <c r="F681" s="403">
        <f>SUM('[3]chd6-SAOB'!U14)</f>
        <v>1188974</v>
      </c>
      <c r="G681" s="403">
        <f>SUM('[3]chd6-SAOB'!U50)</f>
        <v>0</v>
      </c>
      <c r="H681" s="403">
        <f>SUM('[3]chd6-SAOB'!U143)</f>
        <v>0</v>
      </c>
      <c r="I681" s="403">
        <f t="shared" si="239"/>
        <v>1188974</v>
      </c>
      <c r="J681" s="403">
        <f>SUM('[3]chd6-SAOB'!U15)</f>
        <v>1188974</v>
      </c>
      <c r="K681" s="403">
        <f>SUM('[3]chd6-SAOB'!U51)</f>
        <v>0</v>
      </c>
      <c r="L681" s="403">
        <f>SUM('[3]chd6-SAOB'!U144)</f>
        <v>0</v>
      </c>
      <c r="M681" s="403">
        <f t="shared" si="240"/>
        <v>1188974</v>
      </c>
      <c r="N681" s="403">
        <f t="shared" si="241"/>
        <v>0</v>
      </c>
      <c r="O681" s="403">
        <f t="shared" si="241"/>
        <v>0</v>
      </c>
      <c r="P681" s="403">
        <f t="shared" si="241"/>
        <v>0</v>
      </c>
      <c r="Q681" s="403">
        <f t="shared" si="242"/>
        <v>0</v>
      </c>
      <c r="S681" s="410">
        <f t="shared" si="246"/>
        <v>1</v>
      </c>
      <c r="T681" s="410" t="str">
        <f t="shared" si="246"/>
        <v/>
      </c>
      <c r="U681" s="410" t="str">
        <f t="shared" si="246"/>
        <v/>
      </c>
      <c r="V681" s="410">
        <f t="shared" si="246"/>
        <v>1</v>
      </c>
      <c r="W681" s="413"/>
      <c r="Z681" s="404" t="s">
        <v>735</v>
      </c>
    </row>
    <row r="682" spans="1:26" s="404" customFormat="1" ht="12.75" customHeight="1">
      <c r="A682" s="405" t="s">
        <v>398</v>
      </c>
      <c r="B682" s="402" t="s">
        <v>402</v>
      </c>
      <c r="C682" s="414"/>
      <c r="D682" s="414" t="s">
        <v>319</v>
      </c>
      <c r="E682" s="415" t="s">
        <v>325</v>
      </c>
      <c r="F682" s="416">
        <f>SUM(F683:F686)</f>
        <v>2792185</v>
      </c>
      <c r="G682" s="416">
        <f t="shared" ref="G682:Q682" si="254">SUM(G683:G686)</f>
        <v>0</v>
      </c>
      <c r="H682" s="416">
        <f t="shared" si="254"/>
        <v>0</v>
      </c>
      <c r="I682" s="416">
        <f t="shared" si="254"/>
        <v>2792185</v>
      </c>
      <c r="J682" s="416">
        <f t="shared" si="254"/>
        <v>2671683.92</v>
      </c>
      <c r="K682" s="416">
        <f t="shared" si="254"/>
        <v>0</v>
      </c>
      <c r="L682" s="416">
        <f t="shared" si="254"/>
        <v>0</v>
      </c>
      <c r="M682" s="416">
        <f t="shared" si="254"/>
        <v>2671683.92</v>
      </c>
      <c r="N682" s="416">
        <f t="shared" si="254"/>
        <v>120501.07999999996</v>
      </c>
      <c r="O682" s="416">
        <f t="shared" si="254"/>
        <v>0</v>
      </c>
      <c r="P682" s="416">
        <f t="shared" si="254"/>
        <v>0</v>
      </c>
      <c r="Q682" s="416">
        <f t="shared" si="254"/>
        <v>120501.07999999996</v>
      </c>
      <c r="R682" s="417"/>
      <c r="S682" s="410">
        <f t="shared" si="246"/>
        <v>0.95684344697790435</v>
      </c>
      <c r="T682" s="410" t="str">
        <f t="shared" si="246"/>
        <v/>
      </c>
      <c r="U682" s="410" t="str">
        <f t="shared" si="246"/>
        <v/>
      </c>
      <c r="V682" s="410">
        <f t="shared" si="246"/>
        <v>0.95684344697790435</v>
      </c>
      <c r="W682" s="413"/>
      <c r="Z682" s="404" t="s">
        <v>735</v>
      </c>
    </row>
    <row r="683" spans="1:26" ht="12.75" customHeight="1">
      <c r="A683" s="405" t="s">
        <v>398</v>
      </c>
      <c r="B683" s="402" t="s">
        <v>402</v>
      </c>
      <c r="C683" s="418"/>
      <c r="D683" s="418"/>
      <c r="E683" s="421" t="s">
        <v>531</v>
      </c>
      <c r="F683" s="403">
        <f>SUM('[3]chd6-SAOB'!AA14)</f>
        <v>2134458</v>
      </c>
      <c r="G683" s="403">
        <f>SUM('[3]chd6-SAOB'!AA50)</f>
        <v>0</v>
      </c>
      <c r="H683" s="403">
        <f>SUM('[3]chd6-SAOB'!AA143)</f>
        <v>0</v>
      </c>
      <c r="I683" s="403">
        <f t="shared" si="239"/>
        <v>2134458</v>
      </c>
      <c r="J683" s="403">
        <f>SUM('[3]chd6-SAOB'!AA15)</f>
        <v>2013957.75</v>
      </c>
      <c r="K683" s="403">
        <f>SUM('[3]chd6-SAOB'!AA51)</f>
        <v>0</v>
      </c>
      <c r="L683" s="403">
        <f>SUM('[3]chd6-SAOB'!AA144)</f>
        <v>0</v>
      </c>
      <c r="M683" s="403">
        <f t="shared" si="240"/>
        <v>2013957.75</v>
      </c>
      <c r="N683" s="403">
        <f t="shared" si="241"/>
        <v>120500.25</v>
      </c>
      <c r="O683" s="403">
        <f t="shared" si="241"/>
        <v>0</v>
      </c>
      <c r="P683" s="403">
        <f t="shared" si="241"/>
        <v>0</v>
      </c>
      <c r="Q683" s="403">
        <f t="shared" si="242"/>
        <v>120500.25</v>
      </c>
      <c r="S683" s="410">
        <f t="shared" si="246"/>
        <v>0.94354527004045052</v>
      </c>
      <c r="T683" s="410" t="str">
        <f t="shared" si="246"/>
        <v/>
      </c>
      <c r="U683" s="410" t="str">
        <f t="shared" si="246"/>
        <v/>
      </c>
      <c r="V683" s="410">
        <f t="shared" si="246"/>
        <v>0.94354527004045052</v>
      </c>
      <c r="W683" s="413"/>
      <c r="Z683" s="404" t="s">
        <v>735</v>
      </c>
    </row>
    <row r="684" spans="1:26" ht="12.75" customHeight="1">
      <c r="A684" s="405" t="s">
        <v>398</v>
      </c>
      <c r="B684" s="402" t="s">
        <v>402</v>
      </c>
      <c r="C684" s="418"/>
      <c r="D684" s="418"/>
      <c r="E684" s="408" t="s">
        <v>532</v>
      </c>
      <c r="F684" s="403">
        <f>SUM('[3]chd6-SAOB'!AG14)</f>
        <v>657727</v>
      </c>
      <c r="G684" s="403">
        <f>SUM('[3]chd6-SAOB'!AG50)</f>
        <v>0</v>
      </c>
      <c r="H684" s="403">
        <f>SUM('[3]chd6-SAOB'!AG143)</f>
        <v>0</v>
      </c>
      <c r="I684" s="403">
        <f t="shared" si="239"/>
        <v>657727</v>
      </c>
      <c r="J684" s="403">
        <f>SUM('[3]chd6-SAOB'!AG15)</f>
        <v>657726.17000000004</v>
      </c>
      <c r="K684" s="403">
        <f>SUM('[3]chd6-SAOB'!AG51)</f>
        <v>0</v>
      </c>
      <c r="L684" s="403">
        <f>SUM('[3]chd6-SAOB'!AG144)</f>
        <v>0</v>
      </c>
      <c r="M684" s="403">
        <f t="shared" si="240"/>
        <v>657726.17000000004</v>
      </c>
      <c r="N684" s="403">
        <f t="shared" si="241"/>
        <v>0.82999999995809048</v>
      </c>
      <c r="O684" s="403">
        <f t="shared" si="241"/>
        <v>0</v>
      </c>
      <c r="P684" s="403">
        <f t="shared" si="241"/>
        <v>0</v>
      </c>
      <c r="Q684" s="403">
        <f t="shared" si="242"/>
        <v>0.82999999995809048</v>
      </c>
      <c r="S684" s="410">
        <f t="shared" si="246"/>
        <v>0.99999873807826045</v>
      </c>
      <c r="T684" s="410" t="str">
        <f t="shared" si="246"/>
        <v/>
      </c>
      <c r="U684" s="410" t="str">
        <f t="shared" si="246"/>
        <v/>
      </c>
      <c r="V684" s="410">
        <f t="shared" si="246"/>
        <v>0.99999873807826045</v>
      </c>
      <c r="W684" s="413"/>
      <c r="Z684" s="404" t="s">
        <v>735</v>
      </c>
    </row>
    <row r="685" spans="1:26" ht="12.75" customHeight="1">
      <c r="A685" s="405" t="s">
        <v>398</v>
      </c>
      <c r="B685" s="402" t="s">
        <v>402</v>
      </c>
      <c r="C685" s="418"/>
      <c r="D685" s="418"/>
      <c r="E685" s="421" t="s">
        <v>533</v>
      </c>
      <c r="F685" s="403">
        <f>SUM('[3]chd6-SAOB'!AM14)</f>
        <v>0</v>
      </c>
      <c r="G685" s="403">
        <f>SUM('[3]chd6-SAOB'!AM50)</f>
        <v>0</v>
      </c>
      <c r="H685" s="403">
        <f>SUM('[3]chd6-SAOB'!AM143)</f>
        <v>0</v>
      </c>
      <c r="I685" s="403">
        <f t="shared" si="239"/>
        <v>0</v>
      </c>
      <c r="J685" s="403">
        <f>SUM('[3]chd6-SAOB'!AM15)</f>
        <v>0</v>
      </c>
      <c r="K685" s="403">
        <f>SUM('[3]chd6-SAOB'!AM51)</f>
        <v>0</v>
      </c>
      <c r="L685" s="403">
        <f>SUM('[3]chd6-SAOB'!AM144)</f>
        <v>0</v>
      </c>
      <c r="M685" s="403">
        <f t="shared" si="240"/>
        <v>0</v>
      </c>
      <c r="N685" s="403">
        <f t="shared" si="241"/>
        <v>0</v>
      </c>
      <c r="O685" s="403">
        <f t="shared" si="241"/>
        <v>0</v>
      </c>
      <c r="P685" s="403">
        <f t="shared" si="241"/>
        <v>0</v>
      </c>
      <c r="Q685" s="403">
        <f t="shared" si="242"/>
        <v>0</v>
      </c>
      <c r="S685" s="410" t="str">
        <f t="shared" si="246"/>
        <v/>
      </c>
      <c r="T685" s="410" t="str">
        <f t="shared" si="246"/>
        <v/>
      </c>
      <c r="U685" s="410" t="str">
        <f t="shared" si="246"/>
        <v/>
      </c>
      <c r="V685" s="410" t="str">
        <f t="shared" si="246"/>
        <v/>
      </c>
      <c r="W685" s="413"/>
      <c r="Z685" s="404" t="s">
        <v>735</v>
      </c>
    </row>
    <row r="686" spans="1:26" ht="12.75" hidden="1" customHeight="1">
      <c r="A686" s="405" t="s">
        <v>398</v>
      </c>
      <c r="B686" s="402" t="s">
        <v>402</v>
      </c>
      <c r="C686" s="418"/>
      <c r="D686" s="418"/>
      <c r="E686" s="421" t="s">
        <v>738</v>
      </c>
      <c r="F686" s="403">
        <f>SUM('[3]chd6-SAOB'!AS14)</f>
        <v>0</v>
      </c>
      <c r="G686" s="403">
        <f>SUM('[3]chd6-SAOB'!AS50)</f>
        <v>0</v>
      </c>
      <c r="H686" s="403">
        <f>SUM('[3]chd6-SAOB'!AS143)</f>
        <v>0</v>
      </c>
      <c r="I686" s="403">
        <f t="shared" si="239"/>
        <v>0</v>
      </c>
      <c r="J686" s="403">
        <f>SUM('[3]chd6-SAOB'!AS15)</f>
        <v>0</v>
      </c>
      <c r="K686" s="403">
        <f>SUM('[3]chd6-SAOB'!AS51)</f>
        <v>0</v>
      </c>
      <c r="L686" s="403">
        <f>SUM('[3]chd6-SAOB'!AS144)</f>
        <v>0</v>
      </c>
      <c r="M686" s="403">
        <f t="shared" si="240"/>
        <v>0</v>
      </c>
      <c r="N686" s="403">
        <f t="shared" si="241"/>
        <v>0</v>
      </c>
      <c r="O686" s="403">
        <f t="shared" si="241"/>
        <v>0</v>
      </c>
      <c r="P686" s="403">
        <f t="shared" si="241"/>
        <v>0</v>
      </c>
      <c r="Q686" s="403">
        <f t="shared" si="242"/>
        <v>0</v>
      </c>
      <c r="S686" s="410" t="str">
        <f t="shared" si="246"/>
        <v/>
      </c>
      <c r="T686" s="410" t="str">
        <f t="shared" si="246"/>
        <v/>
      </c>
      <c r="U686" s="410" t="str">
        <f t="shared" si="246"/>
        <v/>
      </c>
      <c r="V686" s="422" t="str">
        <f t="shared" si="246"/>
        <v/>
      </c>
      <c r="W686" s="413"/>
    </row>
    <row r="687" spans="1:26" s="617" customFormat="1" ht="12.75" customHeight="1">
      <c r="A687" s="405" t="s">
        <v>398</v>
      </c>
      <c r="B687" s="402" t="s">
        <v>402</v>
      </c>
      <c r="C687" s="613"/>
      <c r="D687" s="613"/>
      <c r="E687" s="614" t="s">
        <v>5</v>
      </c>
      <c r="F687" s="615">
        <f>+F678+F680+F682</f>
        <v>16011159</v>
      </c>
      <c r="G687" s="615">
        <f t="shared" ref="G687:Q687" si="255">+G678+G680+G682</f>
        <v>14787950</v>
      </c>
      <c r="H687" s="615">
        <f t="shared" si="255"/>
        <v>0</v>
      </c>
      <c r="I687" s="615">
        <f t="shared" si="255"/>
        <v>30799109</v>
      </c>
      <c r="J687" s="615">
        <f t="shared" si="255"/>
        <v>16011158.17</v>
      </c>
      <c r="K687" s="615">
        <f t="shared" si="255"/>
        <v>13800779.800000001</v>
      </c>
      <c r="L687" s="615">
        <f t="shared" si="255"/>
        <v>0</v>
      </c>
      <c r="M687" s="615">
        <f t="shared" si="255"/>
        <v>29811937.969999999</v>
      </c>
      <c r="N687" s="615">
        <f t="shared" si="255"/>
        <v>0.82999999995809048</v>
      </c>
      <c r="O687" s="615">
        <f t="shared" si="255"/>
        <v>987170.20000000019</v>
      </c>
      <c r="P687" s="615">
        <f t="shared" si="255"/>
        <v>0</v>
      </c>
      <c r="Q687" s="615">
        <f t="shared" si="255"/>
        <v>987171.03000000014</v>
      </c>
      <c r="R687" s="616">
        <f>+Q687-'[3]chd6-SAOB'!BH180</f>
        <v>0</v>
      </c>
      <c r="S687" s="410">
        <f t="shared" si="246"/>
        <v>0.99999994816115434</v>
      </c>
      <c r="T687" s="410">
        <f t="shared" si="246"/>
        <v>0.93324495957857589</v>
      </c>
      <c r="U687" s="410" t="str">
        <f t="shared" si="246"/>
        <v/>
      </c>
      <c r="V687" s="410">
        <f t="shared" si="246"/>
        <v>0.96794806531578559</v>
      </c>
      <c r="W687" s="413"/>
      <c r="Z687" s="404" t="s">
        <v>735</v>
      </c>
    </row>
    <row r="688" spans="1:26" ht="12.75" customHeight="1">
      <c r="A688" s="405" t="s">
        <v>398</v>
      </c>
      <c r="B688" s="402" t="s">
        <v>402</v>
      </c>
      <c r="C688" s="418"/>
      <c r="D688" s="407"/>
      <c r="E688" s="412"/>
      <c r="F688" s="403"/>
      <c r="G688" s="403"/>
      <c r="H688" s="403"/>
      <c r="I688" s="403">
        <f t="shared" si="239"/>
        <v>0</v>
      </c>
      <c r="J688" s="403"/>
      <c r="K688" s="403"/>
      <c r="L688" s="403"/>
      <c r="M688" s="403">
        <f t="shared" si="240"/>
        <v>0</v>
      </c>
      <c r="N688" s="403">
        <f t="shared" si="241"/>
        <v>0</v>
      </c>
      <c r="O688" s="403">
        <f t="shared" si="241"/>
        <v>0</v>
      </c>
      <c r="P688" s="403">
        <f t="shared" si="241"/>
        <v>0</v>
      </c>
      <c r="Q688" s="403">
        <f t="shared" si="242"/>
        <v>0</v>
      </c>
      <c r="S688" s="410" t="str">
        <f t="shared" si="246"/>
        <v/>
      </c>
      <c r="T688" s="410" t="str">
        <f t="shared" si="246"/>
        <v/>
      </c>
      <c r="U688" s="410" t="str">
        <f t="shared" si="246"/>
        <v/>
      </c>
      <c r="V688" s="410" t="str">
        <f t="shared" si="246"/>
        <v/>
      </c>
      <c r="W688" s="413"/>
      <c r="Z688" s="404" t="s">
        <v>735</v>
      </c>
    </row>
    <row r="689" spans="1:26" s="612" customFormat="1" ht="12.75" customHeight="1">
      <c r="A689" s="405" t="s">
        <v>398</v>
      </c>
      <c r="B689" s="402" t="s">
        <v>403</v>
      </c>
      <c r="C689" s="426" t="s">
        <v>319</v>
      </c>
      <c r="D689" s="609">
        <v>3</v>
      </c>
      <c r="E689" s="610" t="s">
        <v>403</v>
      </c>
      <c r="F689" s="621"/>
      <c r="G689" s="621"/>
      <c r="H689" s="621"/>
      <c r="I689" s="611">
        <f t="shared" si="239"/>
        <v>0</v>
      </c>
      <c r="J689" s="621"/>
      <c r="K689" s="621"/>
      <c r="L689" s="621"/>
      <c r="M689" s="611">
        <f t="shared" si="240"/>
        <v>0</v>
      </c>
      <c r="N689" s="611">
        <f t="shared" si="241"/>
        <v>0</v>
      </c>
      <c r="O689" s="611">
        <f t="shared" si="241"/>
        <v>0</v>
      </c>
      <c r="P689" s="611">
        <f t="shared" si="241"/>
        <v>0</v>
      </c>
      <c r="Q689" s="611">
        <f t="shared" si="242"/>
        <v>0</v>
      </c>
      <c r="S689" s="410" t="str">
        <f t="shared" si="246"/>
        <v/>
      </c>
      <c r="T689" s="410" t="str">
        <f t="shared" si="246"/>
        <v/>
      </c>
      <c r="U689" s="410" t="str">
        <f t="shared" si="246"/>
        <v/>
      </c>
      <c r="V689" s="410" t="str">
        <f t="shared" si="246"/>
        <v/>
      </c>
      <c r="W689" s="413"/>
      <c r="Z689" s="404" t="s">
        <v>735</v>
      </c>
    </row>
    <row r="690" spans="1:26" ht="12.75" customHeight="1">
      <c r="A690" s="405" t="s">
        <v>398</v>
      </c>
      <c r="B690" s="402" t="s">
        <v>403</v>
      </c>
      <c r="C690" s="407"/>
      <c r="D690" s="407" t="s">
        <v>319</v>
      </c>
      <c r="E690" s="408" t="s">
        <v>320</v>
      </c>
      <c r="F690" s="408">
        <f>'[3]chd6-SAOB'!C373</f>
        <v>7418000</v>
      </c>
      <c r="G690" s="408">
        <f>'[3]chd6-SAOB'!D373</f>
        <v>10932000</v>
      </c>
      <c r="H690" s="408">
        <f>'[3]chd6-SAOB'!E373</f>
        <v>0</v>
      </c>
      <c r="I690" s="403">
        <f t="shared" si="239"/>
        <v>18350000</v>
      </c>
      <c r="J690" s="408">
        <f>'[3]chd6-SAOB'!G373</f>
        <v>7693436.5099999998</v>
      </c>
      <c r="K690" s="408">
        <f>'[3]chd6-SAOB'!H373</f>
        <v>10644393.619999999</v>
      </c>
      <c r="L690" s="408">
        <f>'[3]chd6-SAOB'!I373</f>
        <v>0</v>
      </c>
      <c r="M690" s="403">
        <f t="shared" si="240"/>
        <v>18337830.129999999</v>
      </c>
      <c r="N690" s="403">
        <f t="shared" si="241"/>
        <v>-275436.50999999978</v>
      </c>
      <c r="O690" s="403">
        <f t="shared" si="241"/>
        <v>287606.38000000082</v>
      </c>
      <c r="P690" s="403">
        <f t="shared" si="241"/>
        <v>0</v>
      </c>
      <c r="Q690" s="403">
        <f t="shared" si="242"/>
        <v>12169.870000001043</v>
      </c>
      <c r="S690" s="410">
        <f t="shared" si="246"/>
        <v>1.0371308317605823</v>
      </c>
      <c r="T690" s="410">
        <f t="shared" si="246"/>
        <v>0.97369133004024877</v>
      </c>
      <c r="U690" s="410" t="str">
        <f t="shared" si="246"/>
        <v/>
      </c>
      <c r="V690" s="410">
        <f t="shared" si="246"/>
        <v>0.99933679182561297</v>
      </c>
      <c r="W690" s="413"/>
      <c r="Z690" s="411" t="s">
        <v>736</v>
      </c>
    </row>
    <row r="691" spans="1:26" ht="12.75" customHeight="1">
      <c r="A691" s="405" t="s">
        <v>398</v>
      </c>
      <c r="B691" s="405" t="s">
        <v>403</v>
      </c>
      <c r="C691" s="407"/>
      <c r="D691" s="407" t="s">
        <v>319</v>
      </c>
      <c r="E691" s="408" t="s">
        <v>204</v>
      </c>
      <c r="F691" s="408">
        <f>'[3]chd6-SAOB'!C375</f>
        <v>0</v>
      </c>
      <c r="G691" s="408">
        <f>'[3]chd6-SAOB'!D375</f>
        <v>2026000</v>
      </c>
      <c r="H691" s="408">
        <f>'[3]chd6-SAOB'!E375</f>
        <v>12850000</v>
      </c>
      <c r="I691" s="403">
        <f>SUM(F691:H691)</f>
        <v>14876000</v>
      </c>
      <c r="J691" s="408">
        <f>'[3]chd6-SAOB'!G375</f>
        <v>0</v>
      </c>
      <c r="K691" s="408">
        <f>'[3]chd6-SAOB'!H375</f>
        <v>409002.17</v>
      </c>
      <c r="L691" s="408">
        <f>'[3]chd6-SAOB'!I375</f>
        <v>0</v>
      </c>
      <c r="M691" s="403">
        <f>SUM(J691:L691)</f>
        <v>409002.17</v>
      </c>
      <c r="N691" s="403">
        <f>+F691-J691</f>
        <v>0</v>
      </c>
      <c r="O691" s="403">
        <f>+G691-K691</f>
        <v>1616997.83</v>
      </c>
      <c r="P691" s="403">
        <f>+H691-L691</f>
        <v>12850000</v>
      </c>
      <c r="Q691" s="403">
        <f>SUM(N691:P691)</f>
        <v>14466997.83</v>
      </c>
      <c r="S691" s="410" t="str">
        <f t="shared" si="246"/>
        <v/>
      </c>
      <c r="T691" s="410">
        <f t="shared" si="246"/>
        <v>0.20187668805528133</v>
      </c>
      <c r="U691" s="410">
        <f t="shared" si="246"/>
        <v>0</v>
      </c>
      <c r="V691" s="410">
        <f t="shared" si="246"/>
        <v>2.7494095859101907E-2</v>
      </c>
      <c r="W691" s="413"/>
      <c r="Z691" s="411" t="s">
        <v>736</v>
      </c>
    </row>
    <row r="692" spans="1:26" s="404" customFormat="1" ht="12.75" customHeight="1">
      <c r="A692" s="405"/>
      <c r="B692" s="402" t="s">
        <v>403</v>
      </c>
      <c r="C692" s="414"/>
      <c r="D692" s="414" t="s">
        <v>319</v>
      </c>
      <c r="E692" s="415" t="s">
        <v>737</v>
      </c>
      <c r="F692" s="416">
        <f>+F690+F691</f>
        <v>7418000</v>
      </c>
      <c r="G692" s="416">
        <f t="shared" ref="G692:Q692" si="256">+G690+G691</f>
        <v>12958000</v>
      </c>
      <c r="H692" s="416">
        <f t="shared" si="256"/>
        <v>12850000</v>
      </c>
      <c r="I692" s="416">
        <f t="shared" si="256"/>
        <v>33226000</v>
      </c>
      <c r="J692" s="416">
        <f t="shared" si="256"/>
        <v>7693436.5099999998</v>
      </c>
      <c r="K692" s="416">
        <f t="shared" si="256"/>
        <v>11053395.789999999</v>
      </c>
      <c r="L692" s="416">
        <f t="shared" si="256"/>
        <v>0</v>
      </c>
      <c r="M692" s="416">
        <f t="shared" si="256"/>
        <v>18746832.300000001</v>
      </c>
      <c r="N692" s="416">
        <f t="shared" si="256"/>
        <v>-275436.50999999978</v>
      </c>
      <c r="O692" s="416">
        <f t="shared" si="256"/>
        <v>1904604.2100000009</v>
      </c>
      <c r="P692" s="416">
        <f t="shared" si="256"/>
        <v>12850000</v>
      </c>
      <c r="Q692" s="416">
        <f t="shared" si="256"/>
        <v>14479167.700000001</v>
      </c>
      <c r="R692" s="417"/>
      <c r="S692" s="410">
        <f t="shared" si="246"/>
        <v>1.0371308317605823</v>
      </c>
      <c r="T692" s="410">
        <f t="shared" si="246"/>
        <v>0.85301711606729425</v>
      </c>
      <c r="U692" s="410">
        <f t="shared" si="246"/>
        <v>0</v>
      </c>
      <c r="V692" s="410">
        <f t="shared" si="246"/>
        <v>0.56422176307710836</v>
      </c>
      <c r="W692" s="413"/>
      <c r="Z692" s="404" t="s">
        <v>735</v>
      </c>
    </row>
    <row r="693" spans="1:26" ht="12.75" hidden="1" customHeight="1">
      <c r="A693" s="405"/>
      <c r="B693" s="406"/>
      <c r="C693" s="418"/>
      <c r="D693" s="418"/>
      <c r="E693" s="419"/>
      <c r="F693" s="420"/>
      <c r="G693" s="420"/>
      <c r="H693" s="420"/>
      <c r="I693" s="420"/>
      <c r="J693" s="420"/>
      <c r="K693" s="420"/>
      <c r="L693" s="420"/>
      <c r="M693" s="420"/>
      <c r="N693" s="420"/>
      <c r="O693" s="420"/>
      <c r="P693" s="420"/>
      <c r="Q693" s="420"/>
      <c r="R693" s="409"/>
      <c r="S693" s="410" t="str">
        <f t="shared" si="246"/>
        <v/>
      </c>
      <c r="T693" s="410" t="str">
        <f t="shared" si="246"/>
        <v/>
      </c>
      <c r="U693" s="410" t="str">
        <f t="shared" si="246"/>
        <v/>
      </c>
      <c r="V693" s="410"/>
      <c r="W693" s="413"/>
    </row>
    <row r="694" spans="1:26" s="404" customFormat="1" ht="12.75" customHeight="1">
      <c r="A694" s="405" t="s">
        <v>398</v>
      </c>
      <c r="B694" s="405" t="s">
        <v>403</v>
      </c>
      <c r="C694" s="414"/>
      <c r="D694" s="414" t="s">
        <v>319</v>
      </c>
      <c r="E694" s="415" t="s">
        <v>324</v>
      </c>
      <c r="F694" s="416">
        <f>+F695</f>
        <v>680602</v>
      </c>
      <c r="G694" s="416">
        <f t="shared" ref="G694:Q694" si="257">+G695</f>
        <v>0</v>
      </c>
      <c r="H694" s="416">
        <f t="shared" si="257"/>
        <v>0</v>
      </c>
      <c r="I694" s="416">
        <f t="shared" si="257"/>
        <v>680602</v>
      </c>
      <c r="J694" s="416">
        <f t="shared" si="257"/>
        <v>657374.03</v>
      </c>
      <c r="K694" s="416">
        <f t="shared" si="257"/>
        <v>0</v>
      </c>
      <c r="L694" s="416">
        <f t="shared" si="257"/>
        <v>0</v>
      </c>
      <c r="M694" s="416">
        <f t="shared" si="257"/>
        <v>657374.03</v>
      </c>
      <c r="N694" s="416">
        <f t="shared" si="257"/>
        <v>23227.969999999972</v>
      </c>
      <c r="O694" s="416">
        <f t="shared" si="257"/>
        <v>0</v>
      </c>
      <c r="P694" s="416">
        <f t="shared" si="257"/>
        <v>0</v>
      </c>
      <c r="Q694" s="416">
        <f t="shared" si="257"/>
        <v>23227.969999999972</v>
      </c>
      <c r="S694" s="410">
        <f t="shared" si="246"/>
        <v>0.96587143440659895</v>
      </c>
      <c r="T694" s="410" t="str">
        <f t="shared" si="246"/>
        <v/>
      </c>
      <c r="U694" s="410" t="str">
        <f t="shared" si="246"/>
        <v/>
      </c>
      <c r="V694" s="410">
        <f t="shared" si="246"/>
        <v>0.96587143440659895</v>
      </c>
      <c r="W694" s="413"/>
      <c r="Z694" s="404" t="s">
        <v>735</v>
      </c>
    </row>
    <row r="695" spans="1:26" ht="12.75" customHeight="1">
      <c r="A695" s="405" t="s">
        <v>398</v>
      </c>
      <c r="B695" s="405" t="s">
        <v>403</v>
      </c>
      <c r="C695" s="418"/>
      <c r="D695" s="418"/>
      <c r="E695" s="408" t="s">
        <v>528</v>
      </c>
      <c r="F695" s="403">
        <f>SUM('[3]chd6-SAOB'!V14)</f>
        <v>680602</v>
      </c>
      <c r="G695" s="403">
        <f>SUM('[3]chd6-SAOB'!V50)</f>
        <v>0</v>
      </c>
      <c r="H695" s="403">
        <f>SUM('[3]chd6-SAOB'!V143)</f>
        <v>0</v>
      </c>
      <c r="I695" s="403">
        <f t="shared" si="239"/>
        <v>680602</v>
      </c>
      <c r="J695" s="403">
        <f>SUM('[3]chd6-SAOB'!V15)</f>
        <v>657374.03</v>
      </c>
      <c r="K695" s="403">
        <f>SUM('[3]chd6-SAOB'!V51)</f>
        <v>0</v>
      </c>
      <c r="L695" s="403">
        <f>SUM('[3]chd6-SAOB'!V144)</f>
        <v>0</v>
      </c>
      <c r="M695" s="403">
        <f t="shared" si="240"/>
        <v>657374.03</v>
      </c>
      <c r="N695" s="403">
        <f t="shared" si="241"/>
        <v>23227.969999999972</v>
      </c>
      <c r="O695" s="403">
        <f t="shared" si="241"/>
        <v>0</v>
      </c>
      <c r="P695" s="403">
        <f t="shared" si="241"/>
        <v>0</v>
      </c>
      <c r="Q695" s="403">
        <f t="shared" si="242"/>
        <v>23227.969999999972</v>
      </c>
      <c r="S695" s="410">
        <f t="shared" si="246"/>
        <v>0.96587143440659895</v>
      </c>
      <c r="T695" s="410" t="str">
        <f t="shared" si="246"/>
        <v/>
      </c>
      <c r="U695" s="410" t="str">
        <f t="shared" si="246"/>
        <v/>
      </c>
      <c r="V695" s="410">
        <f t="shared" si="246"/>
        <v>0.96587143440659895</v>
      </c>
      <c r="W695" s="413"/>
      <c r="Z695" s="404" t="s">
        <v>735</v>
      </c>
    </row>
    <row r="696" spans="1:26" s="404" customFormat="1" ht="12.75" customHeight="1">
      <c r="A696" s="405" t="s">
        <v>398</v>
      </c>
      <c r="B696" s="405" t="s">
        <v>403</v>
      </c>
      <c r="C696" s="414"/>
      <c r="D696" s="414" t="s">
        <v>319</v>
      </c>
      <c r="E696" s="415" t="s">
        <v>325</v>
      </c>
      <c r="F696" s="416">
        <f>SUM(F697:F700)</f>
        <v>1204206</v>
      </c>
      <c r="G696" s="416">
        <f t="shared" ref="G696:Q696" si="258">SUM(G697:G700)</f>
        <v>0</v>
      </c>
      <c r="H696" s="416">
        <f t="shared" si="258"/>
        <v>0</v>
      </c>
      <c r="I696" s="416">
        <f t="shared" si="258"/>
        <v>1204206</v>
      </c>
      <c r="J696" s="416">
        <f t="shared" si="258"/>
        <v>1204206</v>
      </c>
      <c r="K696" s="416">
        <f t="shared" si="258"/>
        <v>0</v>
      </c>
      <c r="L696" s="416">
        <f t="shared" si="258"/>
        <v>0</v>
      </c>
      <c r="M696" s="416">
        <f t="shared" si="258"/>
        <v>1204206</v>
      </c>
      <c r="N696" s="416">
        <f t="shared" si="258"/>
        <v>0</v>
      </c>
      <c r="O696" s="416">
        <f t="shared" si="258"/>
        <v>0</v>
      </c>
      <c r="P696" s="416">
        <f t="shared" si="258"/>
        <v>0</v>
      </c>
      <c r="Q696" s="416">
        <f t="shared" si="258"/>
        <v>0</v>
      </c>
      <c r="R696" s="417"/>
      <c r="S696" s="410">
        <f t="shared" si="246"/>
        <v>1</v>
      </c>
      <c r="T696" s="410" t="str">
        <f t="shared" si="246"/>
        <v/>
      </c>
      <c r="U696" s="410" t="str">
        <f t="shared" si="246"/>
        <v/>
      </c>
      <c r="V696" s="410">
        <f t="shared" si="246"/>
        <v>1</v>
      </c>
      <c r="W696" s="413"/>
      <c r="Z696" s="404" t="s">
        <v>735</v>
      </c>
    </row>
    <row r="697" spans="1:26" ht="12.75" customHeight="1">
      <c r="A697" s="405" t="s">
        <v>398</v>
      </c>
      <c r="B697" s="405" t="s">
        <v>403</v>
      </c>
      <c r="C697" s="418"/>
      <c r="D697" s="418"/>
      <c r="E697" s="421" t="s">
        <v>531</v>
      </c>
      <c r="F697" s="403">
        <f>SUM('[3]chd6-SAOB'!AB14)</f>
        <v>1204206</v>
      </c>
      <c r="G697" s="403">
        <f>SUM('[3]chd6-SAOB'!AB50)</f>
        <v>0</v>
      </c>
      <c r="H697" s="403">
        <f>SUM('[3]chd6-SAOB'!AB143)</f>
        <v>0</v>
      </c>
      <c r="I697" s="403">
        <f t="shared" si="239"/>
        <v>1204206</v>
      </c>
      <c r="J697" s="403">
        <f>SUM('[3]chd6-SAOB'!AB15)</f>
        <v>1204206</v>
      </c>
      <c r="K697" s="403">
        <f>SUM('[3]chd6-SAOB'!AB51)</f>
        <v>0</v>
      </c>
      <c r="L697" s="403">
        <f>SUM('[3]chd6-SAOB'!AB144)</f>
        <v>0</v>
      </c>
      <c r="M697" s="403">
        <f t="shared" si="240"/>
        <v>1204206</v>
      </c>
      <c r="N697" s="403">
        <f t="shared" si="241"/>
        <v>0</v>
      </c>
      <c r="O697" s="403">
        <f t="shared" si="241"/>
        <v>0</v>
      </c>
      <c r="P697" s="403">
        <f t="shared" si="241"/>
        <v>0</v>
      </c>
      <c r="Q697" s="403">
        <f t="shared" si="242"/>
        <v>0</v>
      </c>
      <c r="S697" s="410">
        <f t="shared" si="246"/>
        <v>1</v>
      </c>
      <c r="T697" s="410" t="str">
        <f t="shared" si="246"/>
        <v/>
      </c>
      <c r="U697" s="410" t="str">
        <f t="shared" si="246"/>
        <v/>
      </c>
      <c r="V697" s="410">
        <f t="shared" si="246"/>
        <v>1</v>
      </c>
      <c r="W697" s="413"/>
      <c r="Z697" s="404" t="s">
        <v>735</v>
      </c>
    </row>
    <row r="698" spans="1:26" ht="12.75" customHeight="1">
      <c r="A698" s="405" t="s">
        <v>398</v>
      </c>
      <c r="B698" s="405" t="s">
        <v>403</v>
      </c>
      <c r="C698" s="418"/>
      <c r="D698" s="418"/>
      <c r="E698" s="408" t="s">
        <v>532</v>
      </c>
      <c r="F698" s="403">
        <f>SUM('[3]chd6-SAOB'!AH14)</f>
        <v>0</v>
      </c>
      <c r="G698" s="403">
        <f>SUM('[3]chd6-SAOB'!AH50)</f>
        <v>0</v>
      </c>
      <c r="H698" s="403">
        <f>SUM('[3]chd6-SAOB'!AH143)</f>
        <v>0</v>
      </c>
      <c r="I698" s="403">
        <f t="shared" si="239"/>
        <v>0</v>
      </c>
      <c r="J698" s="403">
        <f>SUM('[3]chd6-SAOB'!AH15)</f>
        <v>0</v>
      </c>
      <c r="K698" s="403">
        <f>SUM('[3]chd6-SAOB'!AH51)</f>
        <v>0</v>
      </c>
      <c r="L698" s="403">
        <f>SUM('[3]chd6-SAOB'!AH144)</f>
        <v>0</v>
      </c>
      <c r="M698" s="403">
        <f t="shared" si="240"/>
        <v>0</v>
      </c>
      <c r="N698" s="403">
        <f t="shared" si="241"/>
        <v>0</v>
      </c>
      <c r="O698" s="403">
        <f t="shared" si="241"/>
        <v>0</v>
      </c>
      <c r="P698" s="403">
        <f t="shared" si="241"/>
        <v>0</v>
      </c>
      <c r="Q698" s="403">
        <f t="shared" si="242"/>
        <v>0</v>
      </c>
      <c r="S698" s="410" t="str">
        <f t="shared" si="246"/>
        <v/>
      </c>
      <c r="T698" s="410" t="str">
        <f t="shared" si="246"/>
        <v/>
      </c>
      <c r="U698" s="410" t="str">
        <f t="shared" si="246"/>
        <v/>
      </c>
      <c r="V698" s="410" t="str">
        <f t="shared" si="246"/>
        <v/>
      </c>
      <c r="W698" s="413"/>
      <c r="Z698" s="404" t="s">
        <v>735</v>
      </c>
    </row>
    <row r="699" spans="1:26" ht="12.75" customHeight="1">
      <c r="A699" s="405" t="s">
        <v>398</v>
      </c>
      <c r="B699" s="405" t="s">
        <v>403</v>
      </c>
      <c r="C699" s="418"/>
      <c r="D699" s="418"/>
      <c r="E699" s="421" t="s">
        <v>533</v>
      </c>
      <c r="F699" s="403">
        <f>SUM('[3]chd6-SAOB'!AN14)</f>
        <v>0</v>
      </c>
      <c r="G699" s="403">
        <f>SUM('[3]chd6-SAOB'!AN50)</f>
        <v>0</v>
      </c>
      <c r="H699" s="403">
        <f>SUM('[3]chd6-SAOB'!AN143)</f>
        <v>0</v>
      </c>
      <c r="I699" s="403">
        <f t="shared" si="239"/>
        <v>0</v>
      </c>
      <c r="J699" s="403">
        <f>SUM('[3]chd6-SAOB'!AN15)</f>
        <v>0</v>
      </c>
      <c r="K699" s="403">
        <f>SUM('[3]chd6-SAOB'!AN51)</f>
        <v>0</v>
      </c>
      <c r="L699" s="403">
        <f>SUM('[3]chd6-SAOB'!AN144)</f>
        <v>0</v>
      </c>
      <c r="M699" s="403">
        <f t="shared" si="240"/>
        <v>0</v>
      </c>
      <c r="N699" s="403">
        <f t="shared" si="241"/>
        <v>0</v>
      </c>
      <c r="O699" s="403">
        <f t="shared" si="241"/>
        <v>0</v>
      </c>
      <c r="P699" s="403">
        <f t="shared" si="241"/>
        <v>0</v>
      </c>
      <c r="Q699" s="403">
        <f t="shared" si="242"/>
        <v>0</v>
      </c>
      <c r="S699" s="410" t="str">
        <f t="shared" si="246"/>
        <v/>
      </c>
      <c r="T699" s="410" t="str">
        <f t="shared" si="246"/>
        <v/>
      </c>
      <c r="U699" s="410" t="str">
        <f t="shared" si="246"/>
        <v/>
      </c>
      <c r="V699" s="410" t="str">
        <f t="shared" si="246"/>
        <v/>
      </c>
      <c r="W699" s="413"/>
      <c r="Z699" s="404" t="s">
        <v>735</v>
      </c>
    </row>
    <row r="700" spans="1:26" ht="12.75" hidden="1" customHeight="1">
      <c r="A700" s="405" t="s">
        <v>398</v>
      </c>
      <c r="B700" s="405" t="s">
        <v>403</v>
      </c>
      <c r="C700" s="418"/>
      <c r="D700" s="418"/>
      <c r="E700" s="421" t="s">
        <v>738</v>
      </c>
      <c r="F700" s="403">
        <f>SUM('[3]chd6-SAOB'!AT14)</f>
        <v>0</v>
      </c>
      <c r="G700" s="403">
        <f>SUM('[3]chd6-SAOB'!AT50)</f>
        <v>0</v>
      </c>
      <c r="H700" s="403">
        <f>SUM('[3]chd6-SAOB'!AT143)</f>
        <v>0</v>
      </c>
      <c r="I700" s="403">
        <f t="shared" si="239"/>
        <v>0</v>
      </c>
      <c r="J700" s="403">
        <f>SUM('[3]chd6-SAOB'!AT15)</f>
        <v>0</v>
      </c>
      <c r="K700" s="403">
        <f>SUM('[3]chd6-SAOB'!AT51)</f>
        <v>0</v>
      </c>
      <c r="L700" s="403">
        <f>SUM('[3]chd6-SAOB'!AT144)</f>
        <v>0</v>
      </c>
      <c r="M700" s="403">
        <f t="shared" si="240"/>
        <v>0</v>
      </c>
      <c r="N700" s="403">
        <f t="shared" si="241"/>
        <v>0</v>
      </c>
      <c r="O700" s="403">
        <f t="shared" si="241"/>
        <v>0</v>
      </c>
      <c r="P700" s="403">
        <f t="shared" si="241"/>
        <v>0</v>
      </c>
      <c r="Q700" s="403">
        <f t="shared" si="242"/>
        <v>0</v>
      </c>
      <c r="S700" s="410" t="str">
        <f t="shared" si="246"/>
        <v/>
      </c>
      <c r="T700" s="410" t="str">
        <f t="shared" si="246"/>
        <v/>
      </c>
      <c r="U700" s="410" t="str">
        <f t="shared" si="246"/>
        <v/>
      </c>
      <c r="V700" s="422" t="str">
        <f t="shared" si="246"/>
        <v/>
      </c>
      <c r="W700" s="413"/>
    </row>
    <row r="701" spans="1:26" s="617" customFormat="1" ht="12.75" customHeight="1">
      <c r="A701" s="405" t="s">
        <v>398</v>
      </c>
      <c r="B701" s="402" t="s">
        <v>403</v>
      </c>
      <c r="C701" s="613"/>
      <c r="D701" s="613"/>
      <c r="E701" s="614" t="s">
        <v>5</v>
      </c>
      <c r="F701" s="615">
        <f>+F692+F694+F696</f>
        <v>9302808</v>
      </c>
      <c r="G701" s="615">
        <f t="shared" ref="G701:Q701" si="259">+G692+G694+G696</f>
        <v>12958000</v>
      </c>
      <c r="H701" s="615">
        <f t="shared" si="259"/>
        <v>12850000</v>
      </c>
      <c r="I701" s="615">
        <f t="shared" si="259"/>
        <v>35110808</v>
      </c>
      <c r="J701" s="615">
        <f t="shared" si="259"/>
        <v>9555016.5399999991</v>
      </c>
      <c r="K701" s="615">
        <f t="shared" si="259"/>
        <v>11053395.789999999</v>
      </c>
      <c r="L701" s="615">
        <f t="shared" si="259"/>
        <v>0</v>
      </c>
      <c r="M701" s="615">
        <f t="shared" si="259"/>
        <v>20608412.330000002</v>
      </c>
      <c r="N701" s="615">
        <f t="shared" si="259"/>
        <v>-252208.5399999998</v>
      </c>
      <c r="O701" s="615">
        <f t="shared" si="259"/>
        <v>1904604.2100000009</v>
      </c>
      <c r="P701" s="615">
        <f t="shared" si="259"/>
        <v>12850000</v>
      </c>
      <c r="Q701" s="615">
        <f t="shared" si="259"/>
        <v>14502395.670000002</v>
      </c>
      <c r="R701" s="616">
        <f>+Q701-'[3]chd6-SAOB'!BI180</f>
        <v>0</v>
      </c>
      <c r="S701" s="410">
        <f t="shared" si="246"/>
        <v>1.0271110120729139</v>
      </c>
      <c r="T701" s="410">
        <f t="shared" si="246"/>
        <v>0.85301711606729425</v>
      </c>
      <c r="U701" s="410">
        <f t="shared" si="246"/>
        <v>0</v>
      </c>
      <c r="V701" s="410">
        <f t="shared" si="246"/>
        <v>0.58695351955443464</v>
      </c>
      <c r="W701" s="413"/>
      <c r="Z701" s="404" t="s">
        <v>735</v>
      </c>
    </row>
    <row r="702" spans="1:26" ht="12.75" customHeight="1">
      <c r="A702" s="405" t="s">
        <v>398</v>
      </c>
      <c r="B702" s="402" t="s">
        <v>403</v>
      </c>
      <c r="C702" s="418"/>
      <c r="D702" s="407"/>
      <c r="E702" s="412"/>
      <c r="F702" s="403"/>
      <c r="G702" s="403"/>
      <c r="H702" s="403"/>
      <c r="I702" s="403">
        <f t="shared" si="239"/>
        <v>0</v>
      </c>
      <c r="J702" s="403"/>
      <c r="K702" s="403"/>
      <c r="L702" s="403"/>
      <c r="M702" s="403">
        <f t="shared" si="240"/>
        <v>0</v>
      </c>
      <c r="N702" s="403">
        <f t="shared" si="241"/>
        <v>0</v>
      </c>
      <c r="O702" s="403">
        <f t="shared" si="241"/>
        <v>0</v>
      </c>
      <c r="P702" s="403">
        <f t="shared" si="241"/>
        <v>0</v>
      </c>
      <c r="Q702" s="403">
        <f t="shared" si="242"/>
        <v>0</v>
      </c>
      <c r="S702" s="410" t="str">
        <f t="shared" si="246"/>
        <v/>
      </c>
      <c r="T702" s="410" t="str">
        <f t="shared" si="246"/>
        <v/>
      </c>
      <c r="U702" s="410" t="str">
        <f t="shared" si="246"/>
        <v/>
      </c>
      <c r="V702" s="410" t="str">
        <f t="shared" si="246"/>
        <v/>
      </c>
      <c r="W702" s="413"/>
      <c r="Z702" s="404" t="s">
        <v>735</v>
      </c>
    </row>
    <row r="703" spans="1:26" s="612" customFormat="1" ht="12.75" customHeight="1">
      <c r="A703" s="405" t="s">
        <v>398</v>
      </c>
      <c r="B703" s="402" t="s">
        <v>404</v>
      </c>
      <c r="C703" s="426" t="s">
        <v>319</v>
      </c>
      <c r="D703" s="609">
        <v>4</v>
      </c>
      <c r="E703" s="610" t="s">
        <v>405</v>
      </c>
      <c r="F703" s="621"/>
      <c r="G703" s="621"/>
      <c r="H703" s="621"/>
      <c r="I703" s="611">
        <f t="shared" si="239"/>
        <v>0</v>
      </c>
      <c r="J703" s="621"/>
      <c r="K703" s="621"/>
      <c r="L703" s="621"/>
      <c r="M703" s="611">
        <f t="shared" si="240"/>
        <v>0</v>
      </c>
      <c r="N703" s="611">
        <f t="shared" si="241"/>
        <v>0</v>
      </c>
      <c r="O703" s="611">
        <f t="shared" si="241"/>
        <v>0</v>
      </c>
      <c r="P703" s="611">
        <f t="shared" si="241"/>
        <v>0</v>
      </c>
      <c r="Q703" s="611">
        <f t="shared" si="242"/>
        <v>0</v>
      </c>
      <c r="S703" s="410" t="str">
        <f t="shared" si="246"/>
        <v/>
      </c>
      <c r="T703" s="410" t="str">
        <f t="shared" si="246"/>
        <v/>
      </c>
      <c r="U703" s="410" t="str">
        <f t="shared" si="246"/>
        <v/>
      </c>
      <c r="V703" s="410" t="str">
        <f t="shared" si="246"/>
        <v/>
      </c>
      <c r="W703" s="413"/>
      <c r="Z703" s="404" t="s">
        <v>735</v>
      </c>
    </row>
    <row r="704" spans="1:26" ht="12.75" customHeight="1">
      <c r="A704" s="405" t="s">
        <v>398</v>
      </c>
      <c r="B704" s="402" t="s">
        <v>404</v>
      </c>
      <c r="C704" s="407"/>
      <c r="D704" s="407" t="s">
        <v>319</v>
      </c>
      <c r="E704" s="408" t="s">
        <v>320</v>
      </c>
      <c r="F704" s="408">
        <f>'[3]chd6-SAOB'!C360</f>
        <v>110895000</v>
      </c>
      <c r="G704" s="408">
        <f>'[3]chd6-SAOB'!D360</f>
        <v>40268000</v>
      </c>
      <c r="H704" s="408">
        <f>'[3]chd6-SAOB'!E360</f>
        <v>0</v>
      </c>
      <c r="I704" s="403">
        <f t="shared" si="239"/>
        <v>151163000</v>
      </c>
      <c r="J704" s="408">
        <f>'[3]chd6-SAOB'!G360</f>
        <v>110890326.28</v>
      </c>
      <c r="K704" s="408">
        <f>'[3]chd6-SAOB'!H360</f>
        <v>39719876.200000003</v>
      </c>
      <c r="L704" s="408">
        <f>'[3]chd6-SAOB'!I360</f>
        <v>0</v>
      </c>
      <c r="M704" s="403">
        <f t="shared" si="240"/>
        <v>150610202.48000002</v>
      </c>
      <c r="N704" s="403">
        <f t="shared" si="241"/>
        <v>4673.7199999988079</v>
      </c>
      <c r="O704" s="403">
        <f t="shared" si="241"/>
        <v>548123.79999999702</v>
      </c>
      <c r="P704" s="403">
        <f t="shared" si="241"/>
        <v>0</v>
      </c>
      <c r="Q704" s="403">
        <f t="shared" si="242"/>
        <v>552797.51999999583</v>
      </c>
      <c r="S704" s="410">
        <f t="shared" si="246"/>
        <v>0.99995785454709407</v>
      </c>
      <c r="T704" s="410">
        <f t="shared" si="246"/>
        <v>0.98638810469852001</v>
      </c>
      <c r="U704" s="410" t="str">
        <f t="shared" si="246"/>
        <v/>
      </c>
      <c r="V704" s="410">
        <f t="shared" si="246"/>
        <v>0.99634303685425674</v>
      </c>
      <c r="W704" s="413"/>
      <c r="Z704" s="411" t="s">
        <v>736</v>
      </c>
    </row>
    <row r="705" spans="1:26" ht="12.75" customHeight="1">
      <c r="A705" s="405" t="s">
        <v>398</v>
      </c>
      <c r="B705" s="405" t="s">
        <v>404</v>
      </c>
      <c r="C705" s="407"/>
      <c r="D705" s="407" t="s">
        <v>319</v>
      </c>
      <c r="E705" s="408" t="s">
        <v>204</v>
      </c>
      <c r="F705" s="408">
        <f>'[3]chd6-SAOB'!C362</f>
        <v>0</v>
      </c>
      <c r="G705" s="408">
        <f>'[3]chd6-SAOB'!D362</f>
        <v>7558000</v>
      </c>
      <c r="H705" s="408">
        <f>'[3]chd6-SAOB'!E362</f>
        <v>0</v>
      </c>
      <c r="I705" s="403">
        <f>SUM(F705:H705)</f>
        <v>7558000</v>
      </c>
      <c r="J705" s="408">
        <f>'[3]chd6-SAOB'!G362</f>
        <v>0</v>
      </c>
      <c r="K705" s="408">
        <f>'[3]chd6-SAOB'!H362</f>
        <v>3901921.7299999995</v>
      </c>
      <c r="L705" s="408">
        <f>'[3]chd6-SAOB'!I362</f>
        <v>0</v>
      </c>
      <c r="M705" s="403">
        <f>SUM(J705:L705)</f>
        <v>3901921.7299999995</v>
      </c>
      <c r="N705" s="403">
        <f>+F705-J705</f>
        <v>0</v>
      </c>
      <c r="O705" s="403">
        <f>+G705-K705</f>
        <v>3656078.2700000005</v>
      </c>
      <c r="P705" s="403">
        <f>+H705-L705</f>
        <v>0</v>
      </c>
      <c r="Q705" s="403">
        <f>SUM(N705:P705)</f>
        <v>3656078.2700000005</v>
      </c>
      <c r="S705" s="410" t="str">
        <f t="shared" si="246"/>
        <v/>
      </c>
      <c r="T705" s="410">
        <f t="shared" si="246"/>
        <v>0.51626379068536643</v>
      </c>
      <c r="U705" s="410" t="str">
        <f t="shared" si="246"/>
        <v/>
      </c>
      <c r="V705" s="410">
        <f t="shared" si="246"/>
        <v>0.51626379068536643</v>
      </c>
      <c r="W705" s="413"/>
      <c r="Z705" s="411" t="s">
        <v>736</v>
      </c>
    </row>
    <row r="706" spans="1:26" s="404" customFormat="1" ht="12.75" customHeight="1">
      <c r="A706" s="405"/>
      <c r="B706" s="402" t="s">
        <v>404</v>
      </c>
      <c r="C706" s="414"/>
      <c r="D706" s="414" t="s">
        <v>319</v>
      </c>
      <c r="E706" s="415" t="s">
        <v>737</v>
      </c>
      <c r="F706" s="416">
        <f>+F704+F705</f>
        <v>110895000</v>
      </c>
      <c r="G706" s="416">
        <f t="shared" ref="G706:Q706" si="260">+G704+G705</f>
        <v>47826000</v>
      </c>
      <c r="H706" s="416">
        <f t="shared" si="260"/>
        <v>0</v>
      </c>
      <c r="I706" s="416">
        <f t="shared" si="260"/>
        <v>158721000</v>
      </c>
      <c r="J706" s="416">
        <f t="shared" si="260"/>
        <v>110890326.28</v>
      </c>
      <c r="K706" s="416">
        <f t="shared" si="260"/>
        <v>43621797.93</v>
      </c>
      <c r="L706" s="416">
        <f t="shared" si="260"/>
        <v>0</v>
      </c>
      <c r="M706" s="416">
        <f t="shared" si="260"/>
        <v>154512124.21000001</v>
      </c>
      <c r="N706" s="416">
        <f t="shared" si="260"/>
        <v>4673.7199999988079</v>
      </c>
      <c r="O706" s="416">
        <f t="shared" si="260"/>
        <v>4204202.0699999975</v>
      </c>
      <c r="P706" s="416">
        <f t="shared" si="260"/>
        <v>0</v>
      </c>
      <c r="Q706" s="416">
        <f t="shared" si="260"/>
        <v>4208875.7899999963</v>
      </c>
      <c r="R706" s="417"/>
      <c r="S706" s="410">
        <f t="shared" si="246"/>
        <v>0.99995785454709407</v>
      </c>
      <c r="T706" s="410">
        <f t="shared" si="246"/>
        <v>0.91209379688872161</v>
      </c>
      <c r="U706" s="410" t="str">
        <f t="shared" si="246"/>
        <v/>
      </c>
      <c r="V706" s="410">
        <f t="shared" si="246"/>
        <v>0.97348255246627735</v>
      </c>
      <c r="W706" s="413"/>
      <c r="Z706" s="404" t="s">
        <v>735</v>
      </c>
    </row>
    <row r="707" spans="1:26" ht="12.75" hidden="1" customHeight="1">
      <c r="A707" s="405"/>
      <c r="B707" s="406"/>
      <c r="C707" s="418"/>
      <c r="D707" s="418"/>
      <c r="E707" s="419"/>
      <c r="F707" s="420"/>
      <c r="G707" s="420"/>
      <c r="H707" s="420"/>
      <c r="I707" s="420"/>
      <c r="J707" s="420"/>
      <c r="K707" s="420"/>
      <c r="L707" s="420"/>
      <c r="M707" s="420"/>
      <c r="N707" s="420"/>
      <c r="O707" s="420"/>
      <c r="P707" s="420"/>
      <c r="Q707" s="420"/>
      <c r="R707" s="409"/>
      <c r="S707" s="410" t="str">
        <f t="shared" si="246"/>
        <v/>
      </c>
      <c r="T707" s="410" t="str">
        <f t="shared" si="246"/>
        <v/>
      </c>
      <c r="U707" s="410" t="str">
        <f t="shared" si="246"/>
        <v/>
      </c>
      <c r="V707" s="410"/>
      <c r="W707" s="413"/>
    </row>
    <row r="708" spans="1:26" s="404" customFormat="1" ht="12.75" customHeight="1">
      <c r="A708" s="405" t="s">
        <v>398</v>
      </c>
      <c r="B708" s="405" t="s">
        <v>404</v>
      </c>
      <c r="C708" s="414"/>
      <c r="D708" s="414" t="s">
        <v>319</v>
      </c>
      <c r="E708" s="415" t="s">
        <v>324</v>
      </c>
      <c r="F708" s="416">
        <f>+F709</f>
        <v>11328278</v>
      </c>
      <c r="G708" s="416">
        <f t="shared" ref="G708:Q708" si="261">+G709</f>
        <v>0</v>
      </c>
      <c r="H708" s="416">
        <f t="shared" si="261"/>
        <v>0</v>
      </c>
      <c r="I708" s="416">
        <f t="shared" si="261"/>
        <v>11328278</v>
      </c>
      <c r="J708" s="416">
        <f t="shared" si="261"/>
        <v>11306325.689999999</v>
      </c>
      <c r="K708" s="416">
        <f t="shared" si="261"/>
        <v>0</v>
      </c>
      <c r="L708" s="416">
        <f t="shared" si="261"/>
        <v>0</v>
      </c>
      <c r="M708" s="416">
        <f t="shared" si="261"/>
        <v>11306325.689999999</v>
      </c>
      <c r="N708" s="416">
        <f t="shared" si="261"/>
        <v>21952.310000000522</v>
      </c>
      <c r="O708" s="416">
        <f t="shared" si="261"/>
        <v>0</v>
      </c>
      <c r="P708" s="416">
        <f t="shared" si="261"/>
        <v>0</v>
      </c>
      <c r="Q708" s="416">
        <f t="shared" si="261"/>
        <v>21952.310000000522</v>
      </c>
      <c r="S708" s="410">
        <f t="shared" si="246"/>
        <v>0.99806216708311712</v>
      </c>
      <c r="T708" s="410" t="str">
        <f t="shared" si="246"/>
        <v/>
      </c>
      <c r="U708" s="410" t="str">
        <f t="shared" si="246"/>
        <v/>
      </c>
      <c r="V708" s="410">
        <f t="shared" si="246"/>
        <v>0.99806216708311712</v>
      </c>
      <c r="W708" s="413"/>
      <c r="Z708" s="404" t="s">
        <v>735</v>
      </c>
    </row>
    <row r="709" spans="1:26" ht="12.75" customHeight="1">
      <c r="A709" s="405" t="s">
        <v>398</v>
      </c>
      <c r="B709" s="405" t="s">
        <v>404</v>
      </c>
      <c r="C709" s="418"/>
      <c r="D709" s="418"/>
      <c r="E709" s="408" t="s">
        <v>528</v>
      </c>
      <c r="F709" s="403">
        <f>SUM('[3]chd6-SAOB'!T14)</f>
        <v>11328278</v>
      </c>
      <c r="G709" s="403">
        <f>SUM('[3]chd6-SAOB'!T50)</f>
        <v>0</v>
      </c>
      <c r="H709" s="403">
        <f>SUM('[3]chd6-SAOB'!T143)</f>
        <v>0</v>
      </c>
      <c r="I709" s="403">
        <f t="shared" si="239"/>
        <v>11328278</v>
      </c>
      <c r="J709" s="403">
        <f>SUM('[3]chd6-SAOB'!T15)</f>
        <v>11306325.689999999</v>
      </c>
      <c r="K709" s="403">
        <f>SUM('[3]chd6-SAOB'!T51)</f>
        <v>0</v>
      </c>
      <c r="L709" s="403">
        <f>SUM('[3]chd6-SAOB'!T144)</f>
        <v>0</v>
      </c>
      <c r="M709" s="403">
        <f t="shared" si="240"/>
        <v>11306325.689999999</v>
      </c>
      <c r="N709" s="403">
        <f t="shared" si="241"/>
        <v>21952.310000000522</v>
      </c>
      <c r="O709" s="403">
        <f t="shared" si="241"/>
        <v>0</v>
      </c>
      <c r="P709" s="403">
        <f t="shared" si="241"/>
        <v>0</v>
      </c>
      <c r="Q709" s="403">
        <f t="shared" si="242"/>
        <v>21952.310000000522</v>
      </c>
      <c r="S709" s="410">
        <f t="shared" si="246"/>
        <v>0.99806216708311712</v>
      </c>
      <c r="T709" s="410" t="str">
        <f t="shared" si="246"/>
        <v/>
      </c>
      <c r="U709" s="410" t="str">
        <f t="shared" si="246"/>
        <v/>
      </c>
      <c r="V709" s="410">
        <f t="shared" si="246"/>
        <v>0.99806216708311712</v>
      </c>
      <c r="W709" s="413"/>
      <c r="Z709" s="404" t="s">
        <v>735</v>
      </c>
    </row>
    <row r="710" spans="1:26" s="404" customFormat="1" ht="12.75" customHeight="1">
      <c r="A710" s="405" t="s">
        <v>398</v>
      </c>
      <c r="B710" s="405" t="s">
        <v>404</v>
      </c>
      <c r="C710" s="414"/>
      <c r="D710" s="414" t="s">
        <v>319</v>
      </c>
      <c r="E710" s="415" t="s">
        <v>325</v>
      </c>
      <c r="F710" s="416">
        <f>SUM(F711:F714)</f>
        <v>24260963</v>
      </c>
      <c r="G710" s="416">
        <f t="shared" ref="G710:Q710" si="262">SUM(G711:G714)</f>
        <v>18900000</v>
      </c>
      <c r="H710" s="416">
        <f t="shared" si="262"/>
        <v>0</v>
      </c>
      <c r="I710" s="416">
        <f t="shared" si="262"/>
        <v>43160963</v>
      </c>
      <c r="J710" s="416">
        <f t="shared" si="262"/>
        <v>24260963</v>
      </c>
      <c r="K710" s="416">
        <f t="shared" si="262"/>
        <v>9614577.9299999997</v>
      </c>
      <c r="L710" s="416">
        <f t="shared" si="262"/>
        <v>0</v>
      </c>
      <c r="M710" s="416">
        <f t="shared" si="262"/>
        <v>33875540.93</v>
      </c>
      <c r="N710" s="416">
        <f t="shared" si="262"/>
        <v>0</v>
      </c>
      <c r="O710" s="416">
        <f t="shared" si="262"/>
        <v>9285422.0700000003</v>
      </c>
      <c r="P710" s="416">
        <f t="shared" si="262"/>
        <v>0</v>
      </c>
      <c r="Q710" s="416">
        <f t="shared" si="262"/>
        <v>9285422.0700000003</v>
      </c>
      <c r="R710" s="417"/>
      <c r="S710" s="410">
        <f t="shared" si="246"/>
        <v>1</v>
      </c>
      <c r="T710" s="410">
        <f t="shared" si="246"/>
        <v>0.50870782698412698</v>
      </c>
      <c r="U710" s="410" t="str">
        <f t="shared" si="246"/>
        <v/>
      </c>
      <c r="V710" s="410">
        <f t="shared" si="246"/>
        <v>0.7848652711942502</v>
      </c>
      <c r="W710" s="413"/>
      <c r="Z710" s="404" t="s">
        <v>735</v>
      </c>
    </row>
    <row r="711" spans="1:26" ht="12.75" customHeight="1">
      <c r="A711" s="405" t="s">
        <v>398</v>
      </c>
      <c r="B711" s="405" t="s">
        <v>404</v>
      </c>
      <c r="C711" s="418"/>
      <c r="D711" s="418"/>
      <c r="E711" s="421" t="s">
        <v>531</v>
      </c>
      <c r="F711" s="403">
        <f>SUM('[3]chd6-SAOB'!Z14)</f>
        <v>20549993</v>
      </c>
      <c r="G711" s="403">
        <f>SUM('[3]chd6-SAOB'!Z50)</f>
        <v>0</v>
      </c>
      <c r="H711" s="403">
        <f>SUM('[3]chd6-SAOB'!Z143)</f>
        <v>0</v>
      </c>
      <c r="I711" s="403">
        <f t="shared" si="239"/>
        <v>20549993</v>
      </c>
      <c r="J711" s="403">
        <f>SUM('[3]chd6-SAOB'!Z15)</f>
        <v>20549993</v>
      </c>
      <c r="K711" s="403">
        <f>SUM('[3]chd6-SAOB'!Z51)</f>
        <v>0</v>
      </c>
      <c r="L711" s="403">
        <f>SUM('[3]chd6-SAOB'!Z144)</f>
        <v>0</v>
      </c>
      <c r="M711" s="403">
        <f t="shared" si="240"/>
        <v>20549993</v>
      </c>
      <c r="N711" s="403">
        <f t="shared" si="241"/>
        <v>0</v>
      </c>
      <c r="O711" s="403">
        <f t="shared" si="241"/>
        <v>0</v>
      </c>
      <c r="P711" s="403">
        <f t="shared" si="241"/>
        <v>0</v>
      </c>
      <c r="Q711" s="403">
        <f t="shared" si="242"/>
        <v>0</v>
      </c>
      <c r="S711" s="410">
        <f t="shared" si="246"/>
        <v>1</v>
      </c>
      <c r="T711" s="410" t="str">
        <f t="shared" si="246"/>
        <v/>
      </c>
      <c r="U711" s="410" t="str">
        <f t="shared" si="246"/>
        <v/>
      </c>
      <c r="V711" s="410">
        <f t="shared" si="246"/>
        <v>1</v>
      </c>
      <c r="W711" s="413"/>
      <c r="Z711" s="404" t="s">
        <v>735</v>
      </c>
    </row>
    <row r="712" spans="1:26" ht="12.75" customHeight="1">
      <c r="A712" s="405" t="s">
        <v>398</v>
      </c>
      <c r="B712" s="405" t="s">
        <v>404</v>
      </c>
      <c r="C712" s="418"/>
      <c r="D712" s="418"/>
      <c r="E712" s="408" t="s">
        <v>532</v>
      </c>
      <c r="F712" s="403">
        <f>SUM('[3]chd6-SAOB'!AF14)</f>
        <v>3710970</v>
      </c>
      <c r="G712" s="403">
        <f>SUM('[3]chd6-SAOB'!AF50)</f>
        <v>0</v>
      </c>
      <c r="H712" s="403">
        <f>SUM('[3]chd6-SAOB'!AF143)</f>
        <v>0</v>
      </c>
      <c r="I712" s="403">
        <f t="shared" si="239"/>
        <v>3710970</v>
      </c>
      <c r="J712" s="403">
        <f>SUM('[3]chd6-SAOB'!AF15)</f>
        <v>3710970</v>
      </c>
      <c r="K712" s="403">
        <f>SUM('[3]chd6-SAOB'!AF51)</f>
        <v>0</v>
      </c>
      <c r="L712" s="403">
        <f>SUM('[3]chd6-SAOB'!AF144)</f>
        <v>0</v>
      </c>
      <c r="M712" s="403">
        <f t="shared" si="240"/>
        <v>3710970</v>
      </c>
      <c r="N712" s="403">
        <f t="shared" si="241"/>
        <v>0</v>
      </c>
      <c r="O712" s="403">
        <f t="shared" si="241"/>
        <v>0</v>
      </c>
      <c r="P712" s="403">
        <f t="shared" si="241"/>
        <v>0</v>
      </c>
      <c r="Q712" s="403">
        <f t="shared" si="242"/>
        <v>0</v>
      </c>
      <c r="S712" s="410">
        <f t="shared" si="246"/>
        <v>1</v>
      </c>
      <c r="T712" s="410" t="str">
        <f t="shared" si="246"/>
        <v/>
      </c>
      <c r="U712" s="410" t="str">
        <f t="shared" si="246"/>
        <v/>
      </c>
      <c r="V712" s="410">
        <f t="shared" si="246"/>
        <v>1</v>
      </c>
      <c r="W712" s="413"/>
      <c r="Z712" s="404" t="s">
        <v>735</v>
      </c>
    </row>
    <row r="713" spans="1:26" ht="12.75" customHeight="1">
      <c r="A713" s="405" t="s">
        <v>398</v>
      </c>
      <c r="B713" s="405" t="s">
        <v>404</v>
      </c>
      <c r="C713" s="418"/>
      <c r="D713" s="418"/>
      <c r="E713" s="421" t="s">
        <v>533</v>
      </c>
      <c r="F713" s="403">
        <f>SUM('[3]chd6-SAOB'!AL14)</f>
        <v>0</v>
      </c>
      <c r="G713" s="403">
        <f>SUM('[3]chd6-SAOB'!AL50)</f>
        <v>18900000</v>
      </c>
      <c r="H713" s="403">
        <f>SUM('[3]chd6-SAOB'!AL143)</f>
        <v>0</v>
      </c>
      <c r="I713" s="403">
        <f t="shared" si="239"/>
        <v>18900000</v>
      </c>
      <c r="J713" s="403">
        <f>SUM('[3]chd6-SAOB'!AL15)</f>
        <v>0</v>
      </c>
      <c r="K713" s="403">
        <f>SUM('[3]chd6-SAOB'!AL51)</f>
        <v>9614577.9299999997</v>
      </c>
      <c r="L713" s="403">
        <f>SUM('[3]chd6-SAOB'!AL144)</f>
        <v>0</v>
      </c>
      <c r="M713" s="403">
        <f t="shared" si="240"/>
        <v>9614577.9299999997</v>
      </c>
      <c r="N713" s="403">
        <f t="shared" si="241"/>
        <v>0</v>
      </c>
      <c r="O713" s="403">
        <f t="shared" si="241"/>
        <v>9285422.0700000003</v>
      </c>
      <c r="P713" s="403">
        <f t="shared" si="241"/>
        <v>0</v>
      </c>
      <c r="Q713" s="403">
        <f t="shared" si="242"/>
        <v>9285422.0700000003</v>
      </c>
      <c r="S713" s="410" t="str">
        <f t="shared" si="246"/>
        <v/>
      </c>
      <c r="T713" s="410">
        <f t="shared" si="246"/>
        <v>0.50870782698412698</v>
      </c>
      <c r="U713" s="410" t="str">
        <f t="shared" si="246"/>
        <v/>
      </c>
      <c r="V713" s="410">
        <f t="shared" si="246"/>
        <v>0.50870782698412698</v>
      </c>
      <c r="W713" s="413"/>
      <c r="Z713" s="404" t="s">
        <v>735</v>
      </c>
    </row>
    <row r="714" spans="1:26" ht="12.75" hidden="1" customHeight="1">
      <c r="A714" s="405" t="s">
        <v>398</v>
      </c>
      <c r="B714" s="405" t="s">
        <v>404</v>
      </c>
      <c r="C714" s="418"/>
      <c r="D714" s="418"/>
      <c r="E714" s="421" t="s">
        <v>738</v>
      </c>
      <c r="F714" s="403">
        <f>SUM('[3]chd6-SAOB'!AR14)</f>
        <v>0</v>
      </c>
      <c r="G714" s="403">
        <f>SUM('[3]chd6-SAOB'!AR50)</f>
        <v>0</v>
      </c>
      <c r="H714" s="403">
        <f>SUM('[3]chd6-SAOB'!AR143)</f>
        <v>0</v>
      </c>
      <c r="I714" s="403">
        <f t="shared" si="239"/>
        <v>0</v>
      </c>
      <c r="J714" s="403">
        <f>SUM('[3]chd6-SAOB'!AR15)</f>
        <v>0</v>
      </c>
      <c r="K714" s="403">
        <f>SUM('[3]chd6-SAOB'!AR51)</f>
        <v>0</v>
      </c>
      <c r="L714" s="403">
        <f>SUM('[3]chd6-SAOB'!AR144)</f>
        <v>0</v>
      </c>
      <c r="M714" s="403">
        <f t="shared" si="240"/>
        <v>0</v>
      </c>
      <c r="N714" s="403">
        <f t="shared" si="241"/>
        <v>0</v>
      </c>
      <c r="O714" s="403">
        <f t="shared" si="241"/>
        <v>0</v>
      </c>
      <c r="P714" s="403">
        <f t="shared" si="241"/>
        <v>0</v>
      </c>
      <c r="Q714" s="403">
        <f t="shared" si="242"/>
        <v>0</v>
      </c>
      <c r="S714" s="410" t="str">
        <f t="shared" si="246"/>
        <v/>
      </c>
      <c r="T714" s="410" t="str">
        <f t="shared" si="246"/>
        <v/>
      </c>
      <c r="U714" s="410" t="str">
        <f t="shared" si="246"/>
        <v/>
      </c>
      <c r="V714" s="422" t="str">
        <f t="shared" si="246"/>
        <v/>
      </c>
      <c r="W714" s="413"/>
    </row>
    <row r="715" spans="1:26" s="617" customFormat="1" ht="12.75" customHeight="1">
      <c r="A715" s="405" t="s">
        <v>398</v>
      </c>
      <c r="B715" s="405" t="s">
        <v>404</v>
      </c>
      <c r="C715" s="613"/>
      <c r="D715" s="613"/>
      <c r="E715" s="614" t="s">
        <v>5</v>
      </c>
      <c r="F715" s="615">
        <f>+F706+F708+F710</f>
        <v>146484241</v>
      </c>
      <c r="G715" s="615">
        <f t="shared" ref="G715:Q715" si="263">+G706+G708+G710</f>
        <v>66726000</v>
      </c>
      <c r="H715" s="615">
        <f t="shared" si="263"/>
        <v>0</v>
      </c>
      <c r="I715" s="615">
        <f t="shared" si="263"/>
        <v>213210241</v>
      </c>
      <c r="J715" s="615">
        <f t="shared" si="263"/>
        <v>146457614.97</v>
      </c>
      <c r="K715" s="615">
        <f t="shared" si="263"/>
        <v>53236375.859999999</v>
      </c>
      <c r="L715" s="615">
        <f t="shared" si="263"/>
        <v>0</v>
      </c>
      <c r="M715" s="615">
        <f t="shared" si="263"/>
        <v>199693990.83000001</v>
      </c>
      <c r="N715" s="615">
        <f t="shared" si="263"/>
        <v>26626.029999999329</v>
      </c>
      <c r="O715" s="615">
        <f t="shared" si="263"/>
        <v>13489624.139999997</v>
      </c>
      <c r="P715" s="615">
        <f t="shared" si="263"/>
        <v>0</v>
      </c>
      <c r="Q715" s="615">
        <f t="shared" si="263"/>
        <v>13516250.169999998</v>
      </c>
      <c r="R715" s="616">
        <f>+Q715-'[3]chd6-SAOB'!BG180</f>
        <v>1.4901161193847656E-8</v>
      </c>
      <c r="S715" s="410">
        <f t="shared" si="246"/>
        <v>0.99981823280225757</v>
      </c>
      <c r="T715" s="410">
        <f t="shared" si="246"/>
        <v>0.79783556424781943</v>
      </c>
      <c r="U715" s="410" t="str">
        <f t="shared" si="246"/>
        <v/>
      </c>
      <c r="V715" s="410">
        <f t="shared" si="246"/>
        <v>0.93660599928687294</v>
      </c>
      <c r="W715" s="413"/>
      <c r="Z715" s="404" t="s">
        <v>735</v>
      </c>
    </row>
    <row r="716" spans="1:26" ht="12.75" customHeight="1">
      <c r="A716" s="405" t="s">
        <v>398</v>
      </c>
      <c r="B716" s="402" t="s">
        <v>778</v>
      </c>
      <c r="C716" s="418"/>
      <c r="D716" s="407"/>
      <c r="E716" s="412"/>
      <c r="F716" s="403"/>
      <c r="G716" s="403"/>
      <c r="H716" s="403"/>
      <c r="I716" s="403">
        <f t="shared" si="239"/>
        <v>0</v>
      </c>
      <c r="J716" s="403"/>
      <c r="K716" s="403"/>
      <c r="L716" s="403"/>
      <c r="M716" s="403">
        <f t="shared" si="240"/>
        <v>0</v>
      </c>
      <c r="N716" s="403">
        <f t="shared" si="241"/>
        <v>0</v>
      </c>
      <c r="O716" s="403">
        <f t="shared" si="241"/>
        <v>0</v>
      </c>
      <c r="P716" s="403">
        <f t="shared" si="241"/>
        <v>0</v>
      </c>
      <c r="Q716" s="403">
        <f t="shared" si="242"/>
        <v>0</v>
      </c>
      <c r="S716" s="410" t="str">
        <f t="shared" si="246"/>
        <v/>
      </c>
      <c r="T716" s="410" t="str">
        <f t="shared" si="246"/>
        <v/>
      </c>
      <c r="U716" s="410" t="str">
        <f t="shared" si="246"/>
        <v/>
      </c>
      <c r="V716" s="410" t="str">
        <f t="shared" si="246"/>
        <v/>
      </c>
      <c r="W716" s="413"/>
      <c r="Z716" s="404" t="s">
        <v>735</v>
      </c>
    </row>
    <row r="717" spans="1:26" s="429" customFormat="1" ht="12.75" customHeight="1">
      <c r="A717" s="405" t="s">
        <v>398</v>
      </c>
      <c r="B717" s="402" t="s">
        <v>778</v>
      </c>
      <c r="C717" s="718" t="s">
        <v>779</v>
      </c>
      <c r="D717" s="718"/>
      <c r="E717" s="718"/>
      <c r="F717" s="428">
        <f>+F673+F687+F701+F715</f>
        <v>353806575</v>
      </c>
      <c r="G717" s="428">
        <f>+G673+G687+G701+G715</f>
        <v>193280540</v>
      </c>
      <c r="H717" s="428">
        <f>+H673+H687+H701+H715</f>
        <v>16813062</v>
      </c>
      <c r="I717" s="428">
        <f t="shared" si="239"/>
        <v>563900177</v>
      </c>
      <c r="J717" s="428">
        <f>+J673+J687+J701+J715</f>
        <v>354031679.21999997</v>
      </c>
      <c r="K717" s="428">
        <f>+K673+K687+K701+K715</f>
        <v>165391189.60000002</v>
      </c>
      <c r="L717" s="428">
        <f>+L673+L687+L701+L715</f>
        <v>0</v>
      </c>
      <c r="M717" s="428">
        <f t="shared" si="240"/>
        <v>519422868.81999999</v>
      </c>
      <c r="N717" s="428">
        <f t="shared" si="241"/>
        <v>-225104.21999996901</v>
      </c>
      <c r="O717" s="428">
        <f t="shared" si="241"/>
        <v>27889350.399999976</v>
      </c>
      <c r="P717" s="428">
        <f t="shared" si="241"/>
        <v>16813062</v>
      </c>
      <c r="Q717" s="428">
        <f t="shared" si="242"/>
        <v>44477308.180000007</v>
      </c>
      <c r="S717" s="410">
        <f t="shared" si="246"/>
        <v>1.0006362352649889</v>
      </c>
      <c r="T717" s="410">
        <f t="shared" si="246"/>
        <v>0.85570533691596695</v>
      </c>
      <c r="U717" s="410">
        <f t="shared" si="246"/>
        <v>0</v>
      </c>
      <c r="V717" s="410">
        <f t="shared" si="246"/>
        <v>0.92112556442769122</v>
      </c>
      <c r="W717" s="413"/>
      <c r="Z717" s="404" t="s">
        <v>735</v>
      </c>
    </row>
    <row r="718" spans="1:26" ht="12.75" customHeight="1">
      <c r="A718" s="405" t="s">
        <v>398</v>
      </c>
      <c r="B718" s="402" t="s">
        <v>778</v>
      </c>
      <c r="C718" s="650"/>
      <c r="D718" s="425"/>
      <c r="E718" s="412"/>
      <c r="F718" s="403"/>
      <c r="G718" s="403"/>
      <c r="H718" s="403"/>
      <c r="I718" s="403">
        <f t="shared" si="239"/>
        <v>0</v>
      </c>
      <c r="J718" s="403"/>
      <c r="K718" s="403"/>
      <c r="L718" s="403"/>
      <c r="M718" s="403">
        <f t="shared" si="240"/>
        <v>0</v>
      </c>
      <c r="N718" s="403">
        <f t="shared" si="241"/>
        <v>0</v>
      </c>
      <c r="O718" s="403">
        <f t="shared" si="241"/>
        <v>0</v>
      </c>
      <c r="P718" s="403">
        <f t="shared" si="241"/>
        <v>0</v>
      </c>
      <c r="Q718" s="403">
        <f t="shared" si="242"/>
        <v>0</v>
      </c>
      <c r="S718" s="410" t="str">
        <f t="shared" si="246"/>
        <v/>
      </c>
      <c r="T718" s="410" t="str">
        <f t="shared" si="246"/>
        <v/>
      </c>
      <c r="U718" s="410" t="str">
        <f t="shared" si="246"/>
        <v/>
      </c>
      <c r="V718" s="410" t="str">
        <f t="shared" si="246"/>
        <v/>
      </c>
      <c r="W718" s="413"/>
      <c r="Z718" s="404" t="s">
        <v>735</v>
      </c>
    </row>
    <row r="719" spans="1:26" s="429" customFormat="1" ht="12.75" hidden="1" customHeight="1">
      <c r="A719" s="402" t="s">
        <v>780</v>
      </c>
      <c r="B719" s="402" t="s">
        <v>778</v>
      </c>
      <c r="C719" s="426" t="s">
        <v>781</v>
      </c>
      <c r="D719" s="431"/>
      <c r="E719" s="432"/>
      <c r="F719" s="428"/>
      <c r="G719" s="428"/>
      <c r="H719" s="428"/>
      <c r="I719" s="428">
        <f t="shared" si="239"/>
        <v>0</v>
      </c>
      <c r="J719" s="428"/>
      <c r="K719" s="428"/>
      <c r="L719" s="428"/>
      <c r="M719" s="428">
        <f t="shared" si="240"/>
        <v>0</v>
      </c>
      <c r="N719" s="428">
        <f t="shared" si="241"/>
        <v>0</v>
      </c>
      <c r="O719" s="428">
        <f t="shared" si="241"/>
        <v>0</v>
      </c>
      <c r="P719" s="428">
        <f t="shared" si="241"/>
        <v>0</v>
      </c>
      <c r="Q719" s="428">
        <f t="shared" si="242"/>
        <v>0</v>
      </c>
      <c r="S719" s="410" t="str">
        <f t="shared" ref="S719:V781" si="264">IF(F719=0,"",J719/F719)</f>
        <v/>
      </c>
      <c r="T719" s="410" t="str">
        <f t="shared" si="264"/>
        <v/>
      </c>
      <c r="U719" s="410" t="str">
        <f t="shared" si="264"/>
        <v/>
      </c>
      <c r="V719" s="433" t="str">
        <f t="shared" si="264"/>
        <v/>
      </c>
      <c r="W719" s="413"/>
      <c r="Y719" s="429" t="s">
        <v>735</v>
      </c>
    </row>
    <row r="720" spans="1:26" ht="12.75" customHeight="1">
      <c r="A720" s="405" t="s">
        <v>780</v>
      </c>
      <c r="B720" s="402" t="s">
        <v>778</v>
      </c>
      <c r="C720" s="407"/>
      <c r="D720" s="407" t="s">
        <v>319</v>
      </c>
      <c r="E720" s="412" t="s">
        <v>320</v>
      </c>
      <c r="F720" s="403">
        <f>+F644+F662+F676+F690+F704</f>
        <v>333214000</v>
      </c>
      <c r="G720" s="403">
        <f>+G644+G662+G676+G690+G704</f>
        <v>172823000</v>
      </c>
      <c r="H720" s="403">
        <f>+H644+H662+H676+H690+H704</f>
        <v>0</v>
      </c>
      <c r="I720" s="403">
        <f t="shared" si="239"/>
        <v>506037000</v>
      </c>
      <c r="J720" s="403">
        <f>+J644+J662+J676+J690+J704</f>
        <v>331782372.79999995</v>
      </c>
      <c r="K720" s="403">
        <f>+K644+K662+K676+K690+K704</f>
        <v>170085674.74000001</v>
      </c>
      <c r="L720" s="403">
        <f>+L644+L662+L676+L690+L704</f>
        <v>0</v>
      </c>
      <c r="M720" s="403">
        <f t="shared" si="240"/>
        <v>501868047.53999996</v>
      </c>
      <c r="N720" s="403">
        <f t="shared" si="241"/>
        <v>1431627.2000000477</v>
      </c>
      <c r="O720" s="403">
        <f t="shared" si="241"/>
        <v>2737325.2599999905</v>
      </c>
      <c r="P720" s="403">
        <f t="shared" si="241"/>
        <v>0</v>
      </c>
      <c r="Q720" s="403">
        <f t="shared" si="242"/>
        <v>4168952.4600000381</v>
      </c>
      <c r="S720" s="410">
        <f t="shared" si="264"/>
        <v>0.99570358028174077</v>
      </c>
      <c r="T720" s="410">
        <f t="shared" si="264"/>
        <v>0.98416110552414904</v>
      </c>
      <c r="U720" s="410" t="str">
        <f t="shared" si="264"/>
        <v/>
      </c>
      <c r="V720" s="410">
        <f t="shared" si="264"/>
        <v>0.99176156593292575</v>
      </c>
      <c r="W720" s="413"/>
      <c r="Y720" s="411" t="s">
        <v>735</v>
      </c>
      <c r="Z720" s="411" t="s">
        <v>736</v>
      </c>
    </row>
    <row r="721" spans="1:26" ht="12.75" customHeight="1">
      <c r="A721" s="405" t="s">
        <v>780</v>
      </c>
      <c r="B721" s="402" t="s">
        <v>778</v>
      </c>
      <c r="C721" s="407"/>
      <c r="D721" s="407" t="s">
        <v>319</v>
      </c>
      <c r="E721" s="412" t="s">
        <v>204</v>
      </c>
      <c r="F721" s="403">
        <f>+F648+F663+F677+F691+F705</f>
        <v>0</v>
      </c>
      <c r="G721" s="403">
        <f>+G648+G663+G677+G691+G705</f>
        <v>184981402</v>
      </c>
      <c r="H721" s="403">
        <f>+H648+H663+H677+H691+H705</f>
        <v>132263062</v>
      </c>
      <c r="I721" s="403">
        <f>SUM(F721:H721)</f>
        <v>317244464</v>
      </c>
      <c r="J721" s="403">
        <f>+J648+J663+J677+J691+J705</f>
        <v>0</v>
      </c>
      <c r="K721" s="403">
        <f>+K648+K663+K677+K691+K705</f>
        <v>90365598.420000017</v>
      </c>
      <c r="L721" s="403">
        <f>+L648+L663+L677+L691+L705</f>
        <v>94450000</v>
      </c>
      <c r="M721" s="403">
        <f>SUM(J721:L721)</f>
        <v>184815598.42000002</v>
      </c>
      <c r="N721" s="403">
        <f>+F721-J721</f>
        <v>0</v>
      </c>
      <c r="O721" s="403">
        <f>+G721-K721</f>
        <v>94615803.579999983</v>
      </c>
      <c r="P721" s="403">
        <f>+H721-L721</f>
        <v>37813062</v>
      </c>
      <c r="Q721" s="403">
        <f>SUM(N721:P721)</f>
        <v>132428865.57999998</v>
      </c>
      <c r="S721" s="410" t="str">
        <f t="shared" si="264"/>
        <v/>
      </c>
      <c r="T721" s="410">
        <f t="shared" si="264"/>
        <v>0.4885118041218004</v>
      </c>
      <c r="U721" s="410">
        <f t="shared" si="264"/>
        <v>0.71410716319269851</v>
      </c>
      <c r="V721" s="410">
        <f>IF(I721=0,"",M721/I721)</f>
        <v>0.58256524350256278</v>
      </c>
      <c r="W721" s="413"/>
      <c r="Y721" s="411" t="s">
        <v>735</v>
      </c>
      <c r="Z721" s="411" t="s">
        <v>736</v>
      </c>
    </row>
    <row r="722" spans="1:26" s="404" customFormat="1" ht="12.75" hidden="1" customHeight="1">
      <c r="A722" s="405"/>
      <c r="B722" s="406"/>
      <c r="C722" s="414"/>
      <c r="D722" s="414" t="s">
        <v>319</v>
      </c>
      <c r="E722" s="415" t="s">
        <v>737</v>
      </c>
      <c r="F722" s="416">
        <f>+F720+F721</f>
        <v>333214000</v>
      </c>
      <c r="G722" s="416">
        <f t="shared" ref="G722:Q722" si="265">+G720+G721</f>
        <v>357804402</v>
      </c>
      <c r="H722" s="416">
        <f t="shared" si="265"/>
        <v>132263062</v>
      </c>
      <c r="I722" s="416">
        <f t="shared" si="265"/>
        <v>823281464</v>
      </c>
      <c r="J722" s="416">
        <f t="shared" si="265"/>
        <v>331782372.79999995</v>
      </c>
      <c r="K722" s="416">
        <f t="shared" si="265"/>
        <v>260451273.16000003</v>
      </c>
      <c r="L722" s="416">
        <f t="shared" si="265"/>
        <v>94450000</v>
      </c>
      <c r="M722" s="416">
        <f t="shared" si="265"/>
        <v>686683645.96000004</v>
      </c>
      <c r="N722" s="416">
        <f t="shared" si="265"/>
        <v>1431627.2000000477</v>
      </c>
      <c r="O722" s="416">
        <f t="shared" si="265"/>
        <v>97353128.839999974</v>
      </c>
      <c r="P722" s="416">
        <f t="shared" si="265"/>
        <v>37813062</v>
      </c>
      <c r="Q722" s="416">
        <f t="shared" si="265"/>
        <v>136597818.04000002</v>
      </c>
      <c r="R722" s="417"/>
      <c r="S722" s="410">
        <f t="shared" si="264"/>
        <v>0.99570358028174077</v>
      </c>
      <c r="T722" s="410">
        <f t="shared" si="264"/>
        <v>0.72791522883499915</v>
      </c>
      <c r="U722" s="410">
        <f t="shared" si="264"/>
        <v>0.71410716319269851</v>
      </c>
      <c r="V722" s="422"/>
      <c r="W722" s="413"/>
      <c r="Y722" s="404" t="s">
        <v>735</v>
      </c>
    </row>
    <row r="723" spans="1:26" ht="12.75" hidden="1" customHeight="1">
      <c r="A723" s="405"/>
      <c r="B723" s="406"/>
      <c r="C723" s="418"/>
      <c r="D723" s="418"/>
      <c r="E723" s="419"/>
      <c r="F723" s="420"/>
      <c r="G723" s="420"/>
      <c r="H723" s="420"/>
      <c r="I723" s="420"/>
      <c r="J723" s="420"/>
      <c r="K723" s="420"/>
      <c r="L723" s="420"/>
      <c r="M723" s="420"/>
      <c r="N723" s="420"/>
      <c r="O723" s="420"/>
      <c r="P723" s="420"/>
      <c r="Q723" s="420"/>
      <c r="R723" s="409"/>
      <c r="S723" s="410" t="str">
        <f t="shared" si="264"/>
        <v/>
      </c>
      <c r="T723" s="410" t="str">
        <f t="shared" si="264"/>
        <v/>
      </c>
      <c r="U723" s="410" t="str">
        <f t="shared" si="264"/>
        <v/>
      </c>
      <c r="V723" s="410"/>
      <c r="W723" s="413"/>
      <c r="Y723" s="411" t="s">
        <v>735</v>
      </c>
    </row>
    <row r="724" spans="1:26" s="404" customFormat="1" ht="12.75" hidden="1" customHeight="1">
      <c r="A724" s="405" t="s">
        <v>780</v>
      </c>
      <c r="B724" s="402" t="s">
        <v>778</v>
      </c>
      <c r="C724" s="414"/>
      <c r="D724" s="414" t="s">
        <v>319</v>
      </c>
      <c r="E724" s="415" t="s">
        <v>324</v>
      </c>
      <c r="F724" s="416">
        <f>+F725</f>
        <v>34722317</v>
      </c>
      <c r="G724" s="416">
        <f t="shared" ref="G724:Q724" si="266">+G725</f>
        <v>0</v>
      </c>
      <c r="H724" s="416">
        <f t="shared" si="266"/>
        <v>0</v>
      </c>
      <c r="I724" s="416">
        <f t="shared" si="266"/>
        <v>34722317</v>
      </c>
      <c r="J724" s="416">
        <f t="shared" si="266"/>
        <v>34403625.710000001</v>
      </c>
      <c r="K724" s="416">
        <f t="shared" si="266"/>
        <v>0</v>
      </c>
      <c r="L724" s="416">
        <f t="shared" si="266"/>
        <v>0</v>
      </c>
      <c r="M724" s="416">
        <f t="shared" si="266"/>
        <v>34403625.710000001</v>
      </c>
      <c r="N724" s="416">
        <f t="shared" si="266"/>
        <v>318691.28999999911</v>
      </c>
      <c r="O724" s="416">
        <f t="shared" si="266"/>
        <v>0</v>
      </c>
      <c r="P724" s="416">
        <f t="shared" si="266"/>
        <v>0</v>
      </c>
      <c r="Q724" s="416">
        <f t="shared" si="266"/>
        <v>318691.28999999911</v>
      </c>
      <c r="S724" s="410">
        <f t="shared" si="264"/>
        <v>0.99082171590104429</v>
      </c>
      <c r="T724" s="410" t="str">
        <f t="shared" si="264"/>
        <v/>
      </c>
      <c r="U724" s="410" t="str">
        <f t="shared" si="264"/>
        <v/>
      </c>
      <c r="V724" s="422">
        <f t="shared" si="264"/>
        <v>0.99082171590104429</v>
      </c>
      <c r="W724" s="413"/>
      <c r="Y724" s="404" t="s">
        <v>735</v>
      </c>
    </row>
    <row r="725" spans="1:26" ht="12.75" hidden="1" customHeight="1">
      <c r="A725" s="405" t="s">
        <v>780</v>
      </c>
      <c r="B725" s="402" t="s">
        <v>778</v>
      </c>
      <c r="C725" s="418"/>
      <c r="D725" s="418"/>
      <c r="E725" s="408" t="s">
        <v>528</v>
      </c>
      <c r="F725" s="403">
        <f>+F652+F667+F681+F695+F709</f>
        <v>34722317</v>
      </c>
      <c r="G725" s="403">
        <f>+G652+G667+G681+G695+G709</f>
        <v>0</v>
      </c>
      <c r="H725" s="403">
        <f>+H652+H667+H681+H695+H709</f>
        <v>0</v>
      </c>
      <c r="I725" s="403">
        <f t="shared" si="239"/>
        <v>34722317</v>
      </c>
      <c r="J725" s="403">
        <f>+J652+J667+J681+J695+J709</f>
        <v>34403625.710000001</v>
      </c>
      <c r="K725" s="403">
        <f>+K652+K667+K681+K695+K709</f>
        <v>0</v>
      </c>
      <c r="L725" s="403">
        <f>+L652+L667+L681+L695+L709</f>
        <v>0</v>
      </c>
      <c r="M725" s="403">
        <f t="shared" si="240"/>
        <v>34403625.710000001</v>
      </c>
      <c r="N725" s="403">
        <f t="shared" si="241"/>
        <v>318691.28999999911</v>
      </c>
      <c r="O725" s="403">
        <f t="shared" si="241"/>
        <v>0</v>
      </c>
      <c r="P725" s="403">
        <f t="shared" si="241"/>
        <v>0</v>
      </c>
      <c r="Q725" s="403">
        <f t="shared" si="242"/>
        <v>318691.28999999911</v>
      </c>
      <c r="S725" s="410">
        <f t="shared" si="264"/>
        <v>0.99082171590104429</v>
      </c>
      <c r="T725" s="410" t="str">
        <f t="shared" si="264"/>
        <v/>
      </c>
      <c r="U725" s="410" t="str">
        <f t="shared" si="264"/>
        <v/>
      </c>
      <c r="V725" s="410">
        <f t="shared" si="264"/>
        <v>0.99082171590104429</v>
      </c>
      <c r="W725" s="413"/>
      <c r="Y725" s="411" t="s">
        <v>735</v>
      </c>
    </row>
    <row r="726" spans="1:26" s="404" customFormat="1" ht="12.75" hidden="1" customHeight="1">
      <c r="A726" s="405" t="s">
        <v>780</v>
      </c>
      <c r="B726" s="402" t="s">
        <v>778</v>
      </c>
      <c r="C726" s="414"/>
      <c r="D726" s="414" t="s">
        <v>319</v>
      </c>
      <c r="E726" s="415" t="s">
        <v>325</v>
      </c>
      <c r="F726" s="416">
        <f>SUM(F727:F730)</f>
        <v>75785006</v>
      </c>
      <c r="G726" s="416">
        <f t="shared" ref="G726:Q726" si="267">SUM(G727:G730)</f>
        <v>28300000</v>
      </c>
      <c r="H726" s="416">
        <f t="shared" si="267"/>
        <v>0</v>
      </c>
      <c r="I726" s="416">
        <f t="shared" si="267"/>
        <v>104085006</v>
      </c>
      <c r="J726" s="416">
        <f t="shared" si="267"/>
        <v>74350389.959999993</v>
      </c>
      <c r="K726" s="416">
        <f t="shared" si="267"/>
        <v>18014577.93</v>
      </c>
      <c r="L726" s="416">
        <f t="shared" si="267"/>
        <v>0</v>
      </c>
      <c r="M726" s="416">
        <f t="shared" si="267"/>
        <v>92364967.889999986</v>
      </c>
      <c r="N726" s="416">
        <f t="shared" si="267"/>
        <v>1434616.040000001</v>
      </c>
      <c r="O726" s="416">
        <f t="shared" si="267"/>
        <v>10285422.07</v>
      </c>
      <c r="P726" s="416">
        <f t="shared" si="267"/>
        <v>0</v>
      </c>
      <c r="Q726" s="416">
        <f t="shared" si="267"/>
        <v>11720038.110000001</v>
      </c>
      <c r="R726" s="417"/>
      <c r="S726" s="410">
        <f t="shared" si="264"/>
        <v>0.98106992245933178</v>
      </c>
      <c r="T726" s="410">
        <f t="shared" si="264"/>
        <v>0.6365575240282686</v>
      </c>
      <c r="U726" s="410" t="str">
        <f t="shared" si="264"/>
        <v/>
      </c>
      <c r="V726" s="422">
        <f t="shared" si="264"/>
        <v>0.88739936172939249</v>
      </c>
      <c r="W726" s="413"/>
      <c r="Y726" s="404" t="s">
        <v>735</v>
      </c>
    </row>
    <row r="727" spans="1:26" ht="12.75" hidden="1" customHeight="1">
      <c r="A727" s="405" t="s">
        <v>780</v>
      </c>
      <c r="B727" s="402" t="s">
        <v>778</v>
      </c>
      <c r="C727" s="418"/>
      <c r="D727" s="418"/>
      <c r="E727" s="421" t="s">
        <v>531</v>
      </c>
      <c r="F727" s="403">
        <f t="shared" ref="F727:H730" si="268">+F654+F669+F683+F697+F711</f>
        <v>63359147</v>
      </c>
      <c r="G727" s="403">
        <f t="shared" si="268"/>
        <v>0</v>
      </c>
      <c r="H727" s="403">
        <f t="shared" si="268"/>
        <v>0</v>
      </c>
      <c r="I727" s="403">
        <f t="shared" si="239"/>
        <v>63359147</v>
      </c>
      <c r="J727" s="403">
        <f t="shared" ref="J727:L730" si="269">+J654+J669+J683+J697+J711</f>
        <v>61924531.789999999</v>
      </c>
      <c r="K727" s="403">
        <f t="shared" si="269"/>
        <v>0</v>
      </c>
      <c r="L727" s="403">
        <f t="shared" si="269"/>
        <v>0</v>
      </c>
      <c r="M727" s="403">
        <f t="shared" si="240"/>
        <v>61924531.789999999</v>
      </c>
      <c r="N727" s="403">
        <f t="shared" si="241"/>
        <v>1434615.2100000009</v>
      </c>
      <c r="O727" s="403">
        <f t="shared" si="241"/>
        <v>0</v>
      </c>
      <c r="P727" s="403">
        <f t="shared" si="241"/>
        <v>0</v>
      </c>
      <c r="Q727" s="403">
        <f t="shared" si="242"/>
        <v>1434615.2100000009</v>
      </c>
      <c r="S727" s="410">
        <f t="shared" si="264"/>
        <v>0.97735740965704598</v>
      </c>
      <c r="T727" s="410" t="str">
        <f t="shared" si="264"/>
        <v/>
      </c>
      <c r="U727" s="410" t="str">
        <f t="shared" si="264"/>
        <v/>
      </c>
      <c r="V727" s="410">
        <f t="shared" si="264"/>
        <v>0.97735740965704598</v>
      </c>
      <c r="W727" s="413"/>
      <c r="Y727" s="411" t="s">
        <v>735</v>
      </c>
    </row>
    <row r="728" spans="1:26" ht="12.75" hidden="1" customHeight="1">
      <c r="A728" s="405" t="s">
        <v>780</v>
      </c>
      <c r="B728" s="402" t="s">
        <v>778</v>
      </c>
      <c r="C728" s="418"/>
      <c r="D728" s="418"/>
      <c r="E728" s="408" t="s">
        <v>532</v>
      </c>
      <c r="F728" s="403">
        <f t="shared" si="268"/>
        <v>12425859</v>
      </c>
      <c r="G728" s="403">
        <f t="shared" si="268"/>
        <v>0</v>
      </c>
      <c r="H728" s="403">
        <f t="shared" si="268"/>
        <v>0</v>
      </c>
      <c r="I728" s="403">
        <f t="shared" si="239"/>
        <v>12425859</v>
      </c>
      <c r="J728" s="403">
        <f t="shared" si="269"/>
        <v>12425858.17</v>
      </c>
      <c r="K728" s="403">
        <f t="shared" si="269"/>
        <v>0</v>
      </c>
      <c r="L728" s="403">
        <f t="shared" si="269"/>
        <v>0</v>
      </c>
      <c r="M728" s="403">
        <f t="shared" si="240"/>
        <v>12425858.17</v>
      </c>
      <c r="N728" s="403">
        <f t="shared" si="241"/>
        <v>0.83000000007450581</v>
      </c>
      <c r="O728" s="403">
        <f t="shared" si="241"/>
        <v>0</v>
      </c>
      <c r="P728" s="403">
        <f t="shared" si="241"/>
        <v>0</v>
      </c>
      <c r="Q728" s="403">
        <f t="shared" si="242"/>
        <v>0.83000000007450581</v>
      </c>
      <c r="S728" s="410">
        <f t="shared" si="264"/>
        <v>0.99999993320381309</v>
      </c>
      <c r="T728" s="410" t="str">
        <f t="shared" si="264"/>
        <v/>
      </c>
      <c r="U728" s="410" t="str">
        <f t="shared" si="264"/>
        <v/>
      </c>
      <c r="V728" s="410">
        <f t="shared" si="264"/>
        <v>0.99999993320381309</v>
      </c>
      <c r="W728" s="413"/>
      <c r="Y728" s="411" t="s">
        <v>735</v>
      </c>
    </row>
    <row r="729" spans="1:26" ht="12.75" hidden="1" customHeight="1">
      <c r="A729" s="405" t="s">
        <v>780</v>
      </c>
      <c r="B729" s="402" t="s">
        <v>778</v>
      </c>
      <c r="C729" s="418"/>
      <c r="D729" s="418"/>
      <c r="E729" s="421" t="s">
        <v>533</v>
      </c>
      <c r="F729" s="403">
        <f t="shared" si="268"/>
        <v>0</v>
      </c>
      <c r="G729" s="403">
        <f t="shared" si="268"/>
        <v>28300000</v>
      </c>
      <c r="H729" s="403">
        <f t="shared" si="268"/>
        <v>0</v>
      </c>
      <c r="I729" s="403">
        <f t="shared" si="239"/>
        <v>28300000</v>
      </c>
      <c r="J729" s="403">
        <f t="shared" si="269"/>
        <v>0</v>
      </c>
      <c r="K729" s="403">
        <f t="shared" si="269"/>
        <v>18014577.93</v>
      </c>
      <c r="L729" s="403">
        <f t="shared" si="269"/>
        <v>0</v>
      </c>
      <c r="M729" s="403">
        <f t="shared" si="240"/>
        <v>18014577.93</v>
      </c>
      <c r="N729" s="403">
        <f t="shared" si="241"/>
        <v>0</v>
      </c>
      <c r="O729" s="403">
        <f t="shared" si="241"/>
        <v>10285422.07</v>
      </c>
      <c r="P729" s="403">
        <f t="shared" si="241"/>
        <v>0</v>
      </c>
      <c r="Q729" s="403">
        <f t="shared" si="242"/>
        <v>10285422.07</v>
      </c>
      <c r="S729" s="410" t="str">
        <f t="shared" si="264"/>
        <v/>
      </c>
      <c r="T729" s="410">
        <f t="shared" si="264"/>
        <v>0.6365575240282686</v>
      </c>
      <c r="U729" s="410" t="str">
        <f t="shared" si="264"/>
        <v/>
      </c>
      <c r="V729" s="410">
        <f t="shared" si="264"/>
        <v>0.6365575240282686</v>
      </c>
      <c r="W729" s="413"/>
      <c r="Y729" s="411" t="s">
        <v>735</v>
      </c>
    </row>
    <row r="730" spans="1:26" ht="12.75" hidden="1" customHeight="1">
      <c r="A730" s="405" t="s">
        <v>780</v>
      </c>
      <c r="B730" s="402" t="s">
        <v>778</v>
      </c>
      <c r="C730" s="418"/>
      <c r="D730" s="418"/>
      <c r="E730" s="421" t="s">
        <v>738</v>
      </c>
      <c r="F730" s="403">
        <f t="shared" si="268"/>
        <v>0</v>
      </c>
      <c r="G730" s="403">
        <f t="shared" si="268"/>
        <v>0</v>
      </c>
      <c r="H730" s="403">
        <f t="shared" si="268"/>
        <v>0</v>
      </c>
      <c r="I730" s="403">
        <f t="shared" ref="I730:I807" si="270">SUM(F730:H730)</f>
        <v>0</v>
      </c>
      <c r="J730" s="403">
        <f t="shared" si="269"/>
        <v>0</v>
      </c>
      <c r="K730" s="403">
        <f t="shared" si="269"/>
        <v>0</v>
      </c>
      <c r="L730" s="403">
        <f t="shared" si="269"/>
        <v>0</v>
      </c>
      <c r="M730" s="403">
        <f t="shared" ref="M730:M807" si="271">SUM(J730:L730)</f>
        <v>0</v>
      </c>
      <c r="N730" s="403">
        <f t="shared" ref="N730:P807" si="272">+F730-J730</f>
        <v>0</v>
      </c>
      <c r="O730" s="403">
        <f t="shared" si="272"/>
        <v>0</v>
      </c>
      <c r="P730" s="403">
        <f t="shared" si="272"/>
        <v>0</v>
      </c>
      <c r="Q730" s="403">
        <f t="shared" ref="Q730:Q807" si="273">SUM(N730:P730)</f>
        <v>0</v>
      </c>
      <c r="S730" s="410" t="str">
        <f t="shared" si="264"/>
        <v/>
      </c>
      <c r="T730" s="410" t="str">
        <f t="shared" si="264"/>
        <v/>
      </c>
      <c r="U730" s="410" t="str">
        <f t="shared" si="264"/>
        <v/>
      </c>
      <c r="V730" s="410" t="str">
        <f t="shared" si="264"/>
        <v/>
      </c>
      <c r="W730" s="413"/>
      <c r="Y730" s="411" t="s">
        <v>735</v>
      </c>
    </row>
    <row r="731" spans="1:26" s="526" customFormat="1" ht="12.75" customHeight="1">
      <c r="A731" s="405" t="s">
        <v>780</v>
      </c>
      <c r="B731" s="402" t="s">
        <v>778</v>
      </c>
      <c r="C731" s="717" t="s">
        <v>782</v>
      </c>
      <c r="D731" s="717"/>
      <c r="E731" s="717"/>
      <c r="F731" s="524">
        <f>+F726+F724+F722</f>
        <v>443721323</v>
      </c>
      <c r="G731" s="524">
        <f t="shared" ref="G731:Q731" si="274">+G726+G724+G722</f>
        <v>386104402</v>
      </c>
      <c r="H731" s="524">
        <f t="shared" si="274"/>
        <v>132263062</v>
      </c>
      <c r="I731" s="524">
        <f t="shared" si="274"/>
        <v>962088787</v>
      </c>
      <c r="J731" s="524">
        <f t="shared" si="274"/>
        <v>440536388.46999991</v>
      </c>
      <c r="K731" s="524">
        <f t="shared" si="274"/>
        <v>278465851.09000003</v>
      </c>
      <c r="L731" s="524">
        <f t="shared" si="274"/>
        <v>94450000</v>
      </c>
      <c r="M731" s="524">
        <f t="shared" si="274"/>
        <v>813452239.56000006</v>
      </c>
      <c r="N731" s="524">
        <f t="shared" si="274"/>
        <v>3184934.5300000478</v>
      </c>
      <c r="O731" s="524">
        <f t="shared" si="274"/>
        <v>107638550.90999997</v>
      </c>
      <c r="P731" s="524">
        <f t="shared" si="274"/>
        <v>37813062</v>
      </c>
      <c r="Q731" s="524">
        <f t="shared" si="274"/>
        <v>148636547.44000003</v>
      </c>
      <c r="R731" s="525">
        <f>+Q731-'[3]chd6-SAOB'!BJ180</f>
        <v>0</v>
      </c>
      <c r="S731" s="410">
        <f t="shared" si="264"/>
        <v>0.99282221889075162</v>
      </c>
      <c r="T731" s="410">
        <f t="shared" si="264"/>
        <v>0.72121905279391252</v>
      </c>
      <c r="U731" s="410">
        <f t="shared" si="264"/>
        <v>0.71410716319269851</v>
      </c>
      <c r="V731" s="410">
        <f t="shared" si="264"/>
        <v>0.84550641328698917</v>
      </c>
      <c r="W731" s="413"/>
      <c r="Z731" s="404" t="s">
        <v>735</v>
      </c>
    </row>
    <row r="732" spans="1:26" ht="12.75" customHeight="1">
      <c r="A732" s="405" t="s">
        <v>780</v>
      </c>
      <c r="B732" s="402" t="s">
        <v>778</v>
      </c>
      <c r="C732" s="430"/>
      <c r="D732" s="436"/>
      <c r="E732" s="412"/>
      <c r="F732" s="408"/>
      <c r="G732" s="408"/>
      <c r="H732" s="408"/>
      <c r="I732" s="403">
        <f t="shared" si="270"/>
        <v>0</v>
      </c>
      <c r="J732" s="408"/>
      <c r="K732" s="408"/>
      <c r="L732" s="408"/>
      <c r="M732" s="403">
        <f t="shared" si="271"/>
        <v>0</v>
      </c>
      <c r="N732" s="403">
        <f t="shared" si="272"/>
        <v>0</v>
      </c>
      <c r="O732" s="403">
        <f t="shared" si="272"/>
        <v>0</v>
      </c>
      <c r="P732" s="403">
        <f t="shared" si="272"/>
        <v>0</v>
      </c>
      <c r="Q732" s="403">
        <f t="shared" si="273"/>
        <v>0</v>
      </c>
      <c r="S732" s="410" t="str">
        <f t="shared" si="264"/>
        <v/>
      </c>
      <c r="T732" s="410" t="str">
        <f t="shared" si="264"/>
        <v/>
      </c>
      <c r="U732" s="410" t="str">
        <f t="shared" si="264"/>
        <v/>
      </c>
      <c r="V732" s="410" t="str">
        <f t="shared" si="264"/>
        <v/>
      </c>
      <c r="W732" s="413"/>
      <c r="Z732" s="404" t="s">
        <v>735</v>
      </c>
    </row>
    <row r="733" spans="1:26" s="606" customFormat="1" ht="12.75" customHeight="1">
      <c r="A733" s="402" t="s">
        <v>406</v>
      </c>
      <c r="B733" s="402" t="s">
        <v>407</v>
      </c>
      <c r="C733" s="623" t="s">
        <v>407</v>
      </c>
      <c r="D733" s="626"/>
      <c r="E733" s="625"/>
      <c r="F733" s="619"/>
      <c r="G733" s="619"/>
      <c r="H733" s="619"/>
      <c r="I733" s="620">
        <f t="shared" si="270"/>
        <v>0</v>
      </c>
      <c r="J733" s="619"/>
      <c r="K733" s="619"/>
      <c r="L733" s="619"/>
      <c r="M733" s="620">
        <f t="shared" si="271"/>
        <v>0</v>
      </c>
      <c r="N733" s="620">
        <f t="shared" si="272"/>
        <v>0</v>
      </c>
      <c r="O733" s="620">
        <f t="shared" si="272"/>
        <v>0</v>
      </c>
      <c r="P733" s="620">
        <f t="shared" si="272"/>
        <v>0</v>
      </c>
      <c r="Q733" s="620">
        <f t="shared" si="273"/>
        <v>0</v>
      </c>
      <c r="S733" s="410" t="str">
        <f t="shared" si="264"/>
        <v/>
      </c>
      <c r="T733" s="410" t="str">
        <f t="shared" si="264"/>
        <v/>
      </c>
      <c r="U733" s="410" t="str">
        <f t="shared" si="264"/>
        <v/>
      </c>
      <c r="V733" s="410" t="str">
        <f t="shared" si="264"/>
        <v/>
      </c>
      <c r="W733" s="413"/>
      <c r="Z733" s="404" t="s">
        <v>735</v>
      </c>
    </row>
    <row r="734" spans="1:26" ht="12.75" customHeight="1">
      <c r="A734" s="402" t="s">
        <v>406</v>
      </c>
      <c r="B734" s="402" t="s">
        <v>407</v>
      </c>
      <c r="C734" s="407"/>
      <c r="D734" s="407" t="s">
        <v>319</v>
      </c>
      <c r="E734" s="408" t="s">
        <v>320</v>
      </c>
      <c r="F734" s="403">
        <f>SUM(F735:F737)</f>
        <v>62993138.319999993</v>
      </c>
      <c r="G734" s="403">
        <f t="shared" ref="G734:Q734" si="275">SUM(G735:G737)</f>
        <v>48579000</v>
      </c>
      <c r="H734" s="403">
        <f t="shared" si="275"/>
        <v>0</v>
      </c>
      <c r="I734" s="403">
        <f t="shared" si="275"/>
        <v>111572138.31999999</v>
      </c>
      <c r="J734" s="403">
        <f t="shared" si="275"/>
        <v>62993138.319999993</v>
      </c>
      <c r="K734" s="403">
        <f t="shared" si="275"/>
        <v>48168277.450000003</v>
      </c>
      <c r="L734" s="403">
        <f t="shared" si="275"/>
        <v>0</v>
      </c>
      <c r="M734" s="403">
        <f t="shared" si="275"/>
        <v>111161415.77</v>
      </c>
      <c r="N734" s="403">
        <f t="shared" si="275"/>
        <v>0</v>
      </c>
      <c r="O734" s="403">
        <f t="shared" si="275"/>
        <v>410722.55000000075</v>
      </c>
      <c r="P734" s="403">
        <f t="shared" si="275"/>
        <v>0</v>
      </c>
      <c r="Q734" s="403">
        <f t="shared" si="275"/>
        <v>410722.55000000075</v>
      </c>
      <c r="S734" s="410">
        <f t="shared" si="264"/>
        <v>1</v>
      </c>
      <c r="T734" s="410">
        <f t="shared" si="264"/>
        <v>0.99154526544391619</v>
      </c>
      <c r="U734" s="410" t="str">
        <f t="shared" si="264"/>
        <v/>
      </c>
      <c r="V734" s="410">
        <f t="shared" si="264"/>
        <v>0.99631877136904912</v>
      </c>
      <c r="W734" s="413"/>
      <c r="Z734" s="411" t="s">
        <v>736</v>
      </c>
    </row>
    <row r="735" spans="1:26" ht="12.75" hidden="1" customHeight="1">
      <c r="A735" s="402" t="s">
        <v>406</v>
      </c>
      <c r="B735" s="402" t="s">
        <v>407</v>
      </c>
      <c r="C735" s="407"/>
      <c r="D735" s="407" t="s">
        <v>319</v>
      </c>
      <c r="E735" s="412" t="s">
        <v>321</v>
      </c>
      <c r="F735" s="403">
        <f>+'[3]chd7-SAOB'!C14</f>
        <v>23462171.91</v>
      </c>
      <c r="G735" s="403">
        <f>+'[3]chd7-SAOB'!C50</f>
        <v>13846000</v>
      </c>
      <c r="H735" s="403">
        <f>+'[3]chd7-SAOB'!C142</f>
        <v>0</v>
      </c>
      <c r="I735" s="403">
        <f t="shared" si="270"/>
        <v>37308171.909999996</v>
      </c>
      <c r="J735" s="403">
        <f>+'[3]chd7-SAOB'!C15</f>
        <v>23462171.91</v>
      </c>
      <c r="K735" s="403">
        <f>+'[3]chd7-SAOB'!C51</f>
        <v>13652521.210000001</v>
      </c>
      <c r="L735" s="403">
        <f>+'[3]chd7-SAOB'!C143</f>
        <v>0</v>
      </c>
      <c r="M735" s="403">
        <f t="shared" si="271"/>
        <v>37114693.120000005</v>
      </c>
      <c r="N735" s="403">
        <f t="shared" si="272"/>
        <v>0</v>
      </c>
      <c r="O735" s="403">
        <f t="shared" si="272"/>
        <v>193478.78999999911</v>
      </c>
      <c r="P735" s="403">
        <f t="shared" si="272"/>
        <v>0</v>
      </c>
      <c r="Q735" s="403">
        <f t="shared" si="273"/>
        <v>193478.78999999911</v>
      </c>
      <c r="S735" s="410">
        <f t="shared" si="264"/>
        <v>1</v>
      </c>
      <c r="T735" s="410">
        <f t="shared" si="264"/>
        <v>0.9860263765708509</v>
      </c>
      <c r="U735" s="410" t="str">
        <f t="shared" si="264"/>
        <v/>
      </c>
      <c r="V735" s="410">
        <f t="shared" si="264"/>
        <v>0.99481403724452844</v>
      </c>
      <c r="W735" s="413"/>
    </row>
    <row r="736" spans="1:26" ht="12.75" hidden="1" customHeight="1">
      <c r="A736" s="402" t="s">
        <v>406</v>
      </c>
      <c r="B736" s="402" t="s">
        <v>407</v>
      </c>
      <c r="C736" s="407"/>
      <c r="D736" s="407" t="s">
        <v>319</v>
      </c>
      <c r="E736" s="412" t="s">
        <v>322</v>
      </c>
      <c r="F736" s="403">
        <f>+'[3]chd7-SAOB'!D14</f>
        <v>1785018.97</v>
      </c>
      <c r="G736" s="403">
        <f>+'[3]chd7-SAOB'!D50</f>
        <v>4141000</v>
      </c>
      <c r="H736" s="403">
        <f>+'[3]chd7-SAOB'!D142</f>
        <v>0</v>
      </c>
      <c r="I736" s="403">
        <f t="shared" si="270"/>
        <v>5926018.9699999997</v>
      </c>
      <c r="J736" s="403">
        <f>+'[3]chd7-SAOB'!D15</f>
        <v>1785018.97</v>
      </c>
      <c r="K736" s="403">
        <f>+'[3]chd7-SAOB'!D51</f>
        <v>4141000</v>
      </c>
      <c r="L736" s="403">
        <f>+'[3]chd7-SAOB'!D143</f>
        <v>0</v>
      </c>
      <c r="M736" s="403">
        <f t="shared" si="271"/>
        <v>5926018.9699999997</v>
      </c>
      <c r="N736" s="403">
        <f t="shared" si="272"/>
        <v>0</v>
      </c>
      <c r="O736" s="403">
        <f t="shared" si="272"/>
        <v>0</v>
      </c>
      <c r="P736" s="403">
        <f t="shared" si="272"/>
        <v>0</v>
      </c>
      <c r="Q736" s="403">
        <f t="shared" si="273"/>
        <v>0</v>
      </c>
      <c r="S736" s="410">
        <f t="shared" si="264"/>
        <v>1</v>
      </c>
      <c r="T736" s="410">
        <f t="shared" si="264"/>
        <v>1</v>
      </c>
      <c r="U736" s="410" t="str">
        <f t="shared" si="264"/>
        <v/>
      </c>
      <c r="V736" s="410">
        <f t="shared" si="264"/>
        <v>1</v>
      </c>
      <c r="W736" s="413"/>
    </row>
    <row r="737" spans="1:26" ht="12.75" hidden="1" customHeight="1">
      <c r="A737" s="402" t="s">
        <v>406</v>
      </c>
      <c r="B737" s="402" t="s">
        <v>407</v>
      </c>
      <c r="C737" s="407"/>
      <c r="D737" s="407" t="s">
        <v>319</v>
      </c>
      <c r="E737" s="412" t="s">
        <v>323</v>
      </c>
      <c r="F737" s="403">
        <f>+'[3]chd7-SAOB'!E14</f>
        <v>37745947.439999998</v>
      </c>
      <c r="G737" s="403">
        <f>+'[3]chd7-SAOB'!E50</f>
        <v>30592000</v>
      </c>
      <c r="H737" s="403">
        <f>+'[3]chd7-SAOB'!E142</f>
        <v>0</v>
      </c>
      <c r="I737" s="403">
        <f t="shared" si="270"/>
        <v>68337947.439999998</v>
      </c>
      <c r="J737" s="403">
        <f>+'[3]chd7-SAOB'!E15</f>
        <v>37745947.439999998</v>
      </c>
      <c r="K737" s="403">
        <f>+'[3]chd7-SAOB'!E51</f>
        <v>30374756.239999998</v>
      </c>
      <c r="L737" s="403">
        <f>+'[3]chd7-SAOB'!E143</f>
        <v>0</v>
      </c>
      <c r="M737" s="403">
        <f t="shared" si="271"/>
        <v>68120703.679999992</v>
      </c>
      <c r="N737" s="403">
        <f t="shared" si="272"/>
        <v>0</v>
      </c>
      <c r="O737" s="403">
        <f t="shared" si="272"/>
        <v>217243.76000000164</v>
      </c>
      <c r="P737" s="403">
        <f t="shared" si="272"/>
        <v>0</v>
      </c>
      <c r="Q737" s="403">
        <f t="shared" si="273"/>
        <v>217243.76000000164</v>
      </c>
      <c r="S737" s="410">
        <f t="shared" si="264"/>
        <v>1</v>
      </c>
      <c r="T737" s="410">
        <f t="shared" si="264"/>
        <v>0.9928986741631799</v>
      </c>
      <c r="U737" s="410" t="str">
        <f t="shared" si="264"/>
        <v/>
      </c>
      <c r="V737" s="410">
        <f t="shared" si="264"/>
        <v>0.99682103767909125</v>
      </c>
      <c r="W737" s="413"/>
    </row>
    <row r="738" spans="1:26" ht="12.75" customHeight="1">
      <c r="A738" s="405" t="s">
        <v>406</v>
      </c>
      <c r="B738" s="405" t="s">
        <v>407</v>
      </c>
      <c r="C738" s="407"/>
      <c r="D738" s="407" t="s">
        <v>319</v>
      </c>
      <c r="E738" s="408" t="s">
        <v>204</v>
      </c>
      <c r="F738" s="408">
        <f>+'[3]chd7-SAOB'!C347</f>
        <v>0</v>
      </c>
      <c r="G738" s="408">
        <f>+'[3]chd7-SAOB'!D347</f>
        <v>131087993</v>
      </c>
      <c r="H738" s="408">
        <f>+'[3]chd7-SAOB'!E347</f>
        <v>457600000</v>
      </c>
      <c r="I738" s="403">
        <f>SUM(F738:H738)</f>
        <v>588687993</v>
      </c>
      <c r="J738" s="408">
        <f>+'[3]chd7-SAOB'!G347</f>
        <v>0</v>
      </c>
      <c r="K738" s="408">
        <f>+'[3]chd7-SAOB'!H347</f>
        <v>67111930.350000009</v>
      </c>
      <c r="L738" s="408">
        <f>+'[3]chd7-SAOB'!I347</f>
        <v>241431108.02999997</v>
      </c>
      <c r="M738" s="403">
        <f>SUM(J738:L738)</f>
        <v>308543038.38</v>
      </c>
      <c r="N738" s="403">
        <f>+F738-J738</f>
        <v>0</v>
      </c>
      <c r="O738" s="403">
        <f>+G738-K738</f>
        <v>63976062.649999991</v>
      </c>
      <c r="P738" s="403">
        <f>+H738-L738</f>
        <v>216168891.97000003</v>
      </c>
      <c r="Q738" s="403">
        <f>SUM(N738:P738)</f>
        <v>280144954.62</v>
      </c>
      <c r="S738" s="410" t="str">
        <f t="shared" si="264"/>
        <v/>
      </c>
      <c r="T738" s="410">
        <f t="shared" si="264"/>
        <v>0.5119609265052979</v>
      </c>
      <c r="U738" s="410">
        <f t="shared" si="264"/>
        <v>0.5276029458697552</v>
      </c>
      <c r="V738" s="410">
        <f t="shared" si="264"/>
        <v>0.52411980887811316</v>
      </c>
      <c r="W738" s="413"/>
      <c r="Z738" s="411" t="s">
        <v>736</v>
      </c>
    </row>
    <row r="739" spans="1:26" s="404" customFormat="1" ht="12.75" customHeight="1">
      <c r="A739" s="405"/>
      <c r="B739" s="402" t="s">
        <v>407</v>
      </c>
      <c r="C739" s="414"/>
      <c r="D739" s="414" t="s">
        <v>319</v>
      </c>
      <c r="E739" s="415" t="s">
        <v>737</v>
      </c>
      <c r="F739" s="416">
        <f>+F738+F734</f>
        <v>62993138.319999993</v>
      </c>
      <c r="G739" s="416">
        <f t="shared" ref="G739:Q739" si="276">+G738+G734</f>
        <v>179666993</v>
      </c>
      <c r="H739" s="416">
        <f t="shared" si="276"/>
        <v>457600000</v>
      </c>
      <c r="I739" s="416">
        <f t="shared" si="276"/>
        <v>700260131.31999993</v>
      </c>
      <c r="J739" s="416">
        <f t="shared" si="276"/>
        <v>62993138.319999993</v>
      </c>
      <c r="K739" s="416">
        <f t="shared" si="276"/>
        <v>115280207.80000001</v>
      </c>
      <c r="L739" s="416">
        <f t="shared" si="276"/>
        <v>241431108.02999997</v>
      </c>
      <c r="M739" s="416">
        <f t="shared" si="276"/>
        <v>419704454.14999998</v>
      </c>
      <c r="N739" s="416">
        <f t="shared" si="276"/>
        <v>0</v>
      </c>
      <c r="O739" s="416">
        <f t="shared" si="276"/>
        <v>64386785.199999988</v>
      </c>
      <c r="P739" s="416">
        <f t="shared" si="276"/>
        <v>216168891.97000003</v>
      </c>
      <c r="Q739" s="416">
        <f t="shared" si="276"/>
        <v>280555677.17000002</v>
      </c>
      <c r="R739" s="417"/>
      <c r="S739" s="410">
        <f t="shared" si="264"/>
        <v>1</v>
      </c>
      <c r="T739" s="410">
        <f t="shared" si="264"/>
        <v>0.64163264423310085</v>
      </c>
      <c r="U739" s="410">
        <f t="shared" si="264"/>
        <v>0.5276029458697552</v>
      </c>
      <c r="V739" s="410">
        <f t="shared" si="264"/>
        <v>0.59935506160953544</v>
      </c>
      <c r="W739" s="413"/>
      <c r="Z739" s="404" t="s">
        <v>735</v>
      </c>
    </row>
    <row r="740" spans="1:26" ht="12.75" hidden="1" customHeight="1">
      <c r="A740" s="405"/>
      <c r="B740" s="406"/>
      <c r="C740" s="418"/>
      <c r="D740" s="418"/>
      <c r="E740" s="419"/>
      <c r="F740" s="420"/>
      <c r="G740" s="420"/>
      <c r="H740" s="420"/>
      <c r="I740" s="420"/>
      <c r="J740" s="420"/>
      <c r="K740" s="420"/>
      <c r="L740" s="420"/>
      <c r="M740" s="420"/>
      <c r="N740" s="420"/>
      <c r="O740" s="420"/>
      <c r="P740" s="420"/>
      <c r="Q740" s="420"/>
      <c r="R740" s="409"/>
      <c r="S740" s="410" t="str">
        <f t="shared" si="264"/>
        <v/>
      </c>
      <c r="T740" s="410" t="str">
        <f t="shared" si="264"/>
        <v/>
      </c>
      <c r="U740" s="410" t="str">
        <f t="shared" si="264"/>
        <v/>
      </c>
      <c r="V740" s="410"/>
      <c r="W740" s="413"/>
    </row>
    <row r="741" spans="1:26" s="404" customFormat="1" ht="12.75" customHeight="1">
      <c r="A741" s="405" t="s">
        <v>406</v>
      </c>
      <c r="B741" s="405" t="s">
        <v>407</v>
      </c>
      <c r="C741" s="414"/>
      <c r="D741" s="414" t="s">
        <v>319</v>
      </c>
      <c r="E741" s="415" t="s">
        <v>324</v>
      </c>
      <c r="F741" s="416">
        <f>+F742</f>
        <v>6332000</v>
      </c>
      <c r="G741" s="416">
        <f t="shared" ref="G741:Q741" si="277">+G742</f>
        <v>0</v>
      </c>
      <c r="H741" s="416">
        <f t="shared" si="277"/>
        <v>0</v>
      </c>
      <c r="I741" s="416">
        <f t="shared" si="277"/>
        <v>6332000</v>
      </c>
      <c r="J741" s="416">
        <f t="shared" si="277"/>
        <v>6094323.5</v>
      </c>
      <c r="K741" s="416">
        <f t="shared" si="277"/>
        <v>0</v>
      </c>
      <c r="L741" s="416">
        <f t="shared" si="277"/>
        <v>0</v>
      </c>
      <c r="M741" s="416">
        <f t="shared" si="277"/>
        <v>6094323.5</v>
      </c>
      <c r="N741" s="416">
        <f t="shared" si="277"/>
        <v>237676.5</v>
      </c>
      <c r="O741" s="416">
        <f t="shared" si="277"/>
        <v>0</v>
      </c>
      <c r="P741" s="416">
        <f t="shared" si="277"/>
        <v>0</v>
      </c>
      <c r="Q741" s="416">
        <f t="shared" si="277"/>
        <v>237676.5</v>
      </c>
      <c r="S741" s="410">
        <f t="shared" si="264"/>
        <v>0.96246422931143394</v>
      </c>
      <c r="T741" s="410" t="str">
        <f t="shared" si="264"/>
        <v/>
      </c>
      <c r="U741" s="410" t="str">
        <f t="shared" si="264"/>
        <v/>
      </c>
      <c r="V741" s="410">
        <f t="shared" si="264"/>
        <v>0.96246422931143394</v>
      </c>
      <c r="W741" s="413"/>
      <c r="Z741" s="404" t="s">
        <v>735</v>
      </c>
    </row>
    <row r="742" spans="1:26" ht="12.75" customHeight="1">
      <c r="A742" s="405" t="s">
        <v>406</v>
      </c>
      <c r="B742" s="405" t="s">
        <v>407</v>
      </c>
      <c r="C742" s="418"/>
      <c r="D742" s="418"/>
      <c r="E742" s="408" t="s">
        <v>528</v>
      </c>
      <c r="F742" s="403">
        <f>SUM('[3]chd7-SAOB'!V14)</f>
        <v>6332000</v>
      </c>
      <c r="G742" s="403">
        <f>SUM('[3]chd7-SAOB'!V50)</f>
        <v>0</v>
      </c>
      <c r="H742" s="403">
        <f>SUM('[3]chd7-SAOB'!V142)</f>
        <v>0</v>
      </c>
      <c r="I742" s="403">
        <f t="shared" si="270"/>
        <v>6332000</v>
      </c>
      <c r="J742" s="403">
        <f>SUM('[3]chd7-SAOB'!V15)</f>
        <v>6094323.5</v>
      </c>
      <c r="K742" s="403">
        <f>SUM('[3]chd7-SAOB'!V51)</f>
        <v>0</v>
      </c>
      <c r="L742" s="403">
        <f>SUM('[3]chd7-SAOB'!V143)</f>
        <v>0</v>
      </c>
      <c r="M742" s="403">
        <f t="shared" si="271"/>
        <v>6094323.5</v>
      </c>
      <c r="N742" s="403">
        <f t="shared" si="272"/>
        <v>237676.5</v>
      </c>
      <c r="O742" s="403">
        <f t="shared" si="272"/>
        <v>0</v>
      </c>
      <c r="P742" s="403">
        <f t="shared" si="272"/>
        <v>0</v>
      </c>
      <c r="Q742" s="403">
        <f t="shared" si="273"/>
        <v>237676.5</v>
      </c>
      <c r="S742" s="410">
        <f t="shared" si="264"/>
        <v>0.96246422931143394</v>
      </c>
      <c r="T742" s="410" t="str">
        <f t="shared" si="264"/>
        <v/>
      </c>
      <c r="U742" s="410" t="str">
        <f t="shared" si="264"/>
        <v/>
      </c>
      <c r="V742" s="410">
        <f t="shared" si="264"/>
        <v>0.96246422931143394</v>
      </c>
      <c r="W742" s="413"/>
      <c r="Z742" s="404" t="s">
        <v>735</v>
      </c>
    </row>
    <row r="743" spans="1:26" s="404" customFormat="1" ht="12.75" customHeight="1">
      <c r="A743" s="405" t="s">
        <v>406</v>
      </c>
      <c r="B743" s="405" t="s">
        <v>407</v>
      </c>
      <c r="C743" s="414"/>
      <c r="D743" s="414" t="s">
        <v>319</v>
      </c>
      <c r="E743" s="415" t="s">
        <v>325</v>
      </c>
      <c r="F743" s="416">
        <f>SUM(F744:F747)</f>
        <v>9395654.6799999997</v>
      </c>
      <c r="G743" s="416">
        <f t="shared" ref="G743:Q743" si="278">SUM(G744:G747)</f>
        <v>0</v>
      </c>
      <c r="H743" s="416">
        <f t="shared" si="278"/>
        <v>0</v>
      </c>
      <c r="I743" s="416">
        <f t="shared" si="278"/>
        <v>9395654.6799999997</v>
      </c>
      <c r="J743" s="416">
        <f t="shared" si="278"/>
        <v>9392159.8099999987</v>
      </c>
      <c r="K743" s="416">
        <f t="shared" si="278"/>
        <v>0</v>
      </c>
      <c r="L743" s="416">
        <f t="shared" si="278"/>
        <v>0</v>
      </c>
      <c r="M743" s="416">
        <f t="shared" si="278"/>
        <v>9392159.8099999987</v>
      </c>
      <c r="N743" s="416">
        <f t="shared" si="278"/>
        <v>3494.8700000006065</v>
      </c>
      <c r="O743" s="416">
        <f t="shared" si="278"/>
        <v>0</v>
      </c>
      <c r="P743" s="416">
        <f t="shared" si="278"/>
        <v>0</v>
      </c>
      <c r="Q743" s="416">
        <f t="shared" si="278"/>
        <v>3494.8700000006065</v>
      </c>
      <c r="R743" s="417"/>
      <c r="S743" s="410">
        <f t="shared" si="264"/>
        <v>0.99962803337084749</v>
      </c>
      <c r="T743" s="410" t="str">
        <f t="shared" si="264"/>
        <v/>
      </c>
      <c r="U743" s="410" t="str">
        <f t="shared" si="264"/>
        <v/>
      </c>
      <c r="V743" s="410">
        <f t="shared" si="264"/>
        <v>0.99962803337084749</v>
      </c>
      <c r="W743" s="413"/>
      <c r="Z743" s="404" t="s">
        <v>735</v>
      </c>
    </row>
    <row r="744" spans="1:26" ht="12.75" customHeight="1">
      <c r="A744" s="405" t="s">
        <v>406</v>
      </c>
      <c r="B744" s="405" t="s">
        <v>407</v>
      </c>
      <c r="C744" s="418"/>
      <c r="D744" s="418"/>
      <c r="E744" s="421" t="s">
        <v>531</v>
      </c>
      <c r="F744" s="403">
        <f>SUM('[3]chd7-SAOB'!AD14)</f>
        <v>9258861.6799999997</v>
      </c>
      <c r="G744" s="403">
        <f>SUM('[3]chd7-SAOB'!AD50)</f>
        <v>0</v>
      </c>
      <c r="H744" s="403">
        <f>SUM('[3]chd7-SAOB'!AD142)</f>
        <v>0</v>
      </c>
      <c r="I744" s="403">
        <f t="shared" si="270"/>
        <v>9258861.6799999997</v>
      </c>
      <c r="J744" s="403">
        <f>SUM('[3]chd7-SAOB'!AD15)</f>
        <v>9255367.7899999991</v>
      </c>
      <c r="K744" s="403">
        <f>SUM('[3]chd7-SAOB'!AD51)</f>
        <v>0</v>
      </c>
      <c r="L744" s="403">
        <f>SUM('[3]chd7-SAOB'!AD143)</f>
        <v>0</v>
      </c>
      <c r="M744" s="403">
        <f t="shared" si="271"/>
        <v>9255367.7899999991</v>
      </c>
      <c r="N744" s="403">
        <f t="shared" si="272"/>
        <v>3493.890000000596</v>
      </c>
      <c r="O744" s="403">
        <f t="shared" si="272"/>
        <v>0</v>
      </c>
      <c r="P744" s="403">
        <f t="shared" si="272"/>
        <v>0</v>
      </c>
      <c r="Q744" s="403">
        <f t="shared" si="273"/>
        <v>3493.890000000596</v>
      </c>
      <c r="S744" s="410">
        <f t="shared" si="264"/>
        <v>0.99962264367686282</v>
      </c>
      <c r="T744" s="410" t="str">
        <f t="shared" si="264"/>
        <v/>
      </c>
      <c r="U744" s="410" t="str">
        <f t="shared" si="264"/>
        <v/>
      </c>
      <c r="V744" s="410">
        <f t="shared" si="264"/>
        <v>0.99962264367686282</v>
      </c>
      <c r="W744" s="413"/>
      <c r="Z744" s="404" t="s">
        <v>735</v>
      </c>
    </row>
    <row r="745" spans="1:26" ht="12.75" customHeight="1">
      <c r="A745" s="405" t="s">
        <v>406</v>
      </c>
      <c r="B745" s="405" t="s">
        <v>407</v>
      </c>
      <c r="C745" s="418"/>
      <c r="D745" s="418"/>
      <c r="E745" s="408" t="s">
        <v>532</v>
      </c>
      <c r="F745" s="403">
        <f>SUM('[3]chd7-SAOB'!AL14)</f>
        <v>136793</v>
      </c>
      <c r="G745" s="403">
        <f>SUM('[3]chd7-SAOB'!AL50)</f>
        <v>0</v>
      </c>
      <c r="H745" s="403">
        <f>SUM('[3]chd7-SAOB'!AL142)</f>
        <v>0</v>
      </c>
      <c r="I745" s="403">
        <f t="shared" si="270"/>
        <v>136793</v>
      </c>
      <c r="J745" s="403">
        <f>SUM('[3]chd7-SAOB'!AL15)</f>
        <v>136792.01999999999</v>
      </c>
      <c r="K745" s="403">
        <f>SUM('[3]chd7-SAOB'!AL51)</f>
        <v>0</v>
      </c>
      <c r="L745" s="403">
        <f>SUM('[3]chd7-SAOB'!AL143)</f>
        <v>0</v>
      </c>
      <c r="M745" s="403">
        <f t="shared" si="271"/>
        <v>136792.01999999999</v>
      </c>
      <c r="N745" s="403">
        <f t="shared" si="272"/>
        <v>0.98000000001047738</v>
      </c>
      <c r="O745" s="403">
        <f t="shared" si="272"/>
        <v>0</v>
      </c>
      <c r="P745" s="403">
        <f t="shared" si="272"/>
        <v>0</v>
      </c>
      <c r="Q745" s="403">
        <f t="shared" si="273"/>
        <v>0.98000000001047738</v>
      </c>
      <c r="S745" s="410">
        <f t="shared" si="264"/>
        <v>0.9999928358907253</v>
      </c>
      <c r="T745" s="410" t="str">
        <f t="shared" si="264"/>
        <v/>
      </c>
      <c r="U745" s="410" t="str">
        <f t="shared" si="264"/>
        <v/>
      </c>
      <c r="V745" s="410">
        <f t="shared" si="264"/>
        <v>0.9999928358907253</v>
      </c>
      <c r="W745" s="413"/>
      <c r="Z745" s="404" t="s">
        <v>735</v>
      </c>
    </row>
    <row r="746" spans="1:26" ht="12.75" customHeight="1">
      <c r="A746" s="405" t="s">
        <v>406</v>
      </c>
      <c r="B746" s="405" t="s">
        <v>407</v>
      </c>
      <c r="C746" s="418"/>
      <c r="D746" s="418"/>
      <c r="E746" s="421" t="s">
        <v>533</v>
      </c>
      <c r="F746" s="403">
        <f>SUM('[3]chd7-SAOB'!AT14)</f>
        <v>0</v>
      </c>
      <c r="G746" s="403">
        <f>SUM('[3]chd7-SAOB'!AT50)</f>
        <v>0</v>
      </c>
      <c r="H746" s="403">
        <f>SUM('[3]chd7-SAOB'!AT142)</f>
        <v>0</v>
      </c>
      <c r="I746" s="403">
        <f t="shared" si="270"/>
        <v>0</v>
      </c>
      <c r="J746" s="403">
        <f>SUM('[3]chd7-SAOB'!AT15)</f>
        <v>0</v>
      </c>
      <c r="K746" s="403">
        <f>SUM('[3]chd7-SAOB'!AT51)</f>
        <v>0</v>
      </c>
      <c r="L746" s="403">
        <f>SUM('[3]chd7-SAOB'!AT143)</f>
        <v>0</v>
      </c>
      <c r="M746" s="403">
        <f t="shared" si="271"/>
        <v>0</v>
      </c>
      <c r="N746" s="403">
        <f t="shared" si="272"/>
        <v>0</v>
      </c>
      <c r="O746" s="403">
        <f t="shared" si="272"/>
        <v>0</v>
      </c>
      <c r="P746" s="403">
        <f t="shared" si="272"/>
        <v>0</v>
      </c>
      <c r="Q746" s="403">
        <f t="shared" si="273"/>
        <v>0</v>
      </c>
      <c r="S746" s="410" t="str">
        <f t="shared" si="264"/>
        <v/>
      </c>
      <c r="T746" s="410" t="str">
        <f t="shared" si="264"/>
        <v/>
      </c>
      <c r="U746" s="410" t="str">
        <f t="shared" si="264"/>
        <v/>
      </c>
      <c r="V746" s="410" t="str">
        <f t="shared" si="264"/>
        <v/>
      </c>
      <c r="W746" s="413"/>
      <c r="Z746" s="404" t="s">
        <v>735</v>
      </c>
    </row>
    <row r="747" spans="1:26" ht="12.75" hidden="1" customHeight="1">
      <c r="A747" s="405" t="s">
        <v>406</v>
      </c>
      <c r="B747" s="405" t="s">
        <v>407</v>
      </c>
      <c r="C747" s="418"/>
      <c r="D747" s="418"/>
      <c r="E747" s="421" t="s">
        <v>738</v>
      </c>
      <c r="F747" s="403">
        <f>SUM('[3]chd7-SAOB'!BB14)</f>
        <v>0</v>
      </c>
      <c r="G747" s="403">
        <f>SUM('[3]chd7-SAOB'!BB50)</f>
        <v>0</v>
      </c>
      <c r="H747" s="403">
        <f>SUM('[3]chd7-SAOB'!BB142)</f>
        <v>0</v>
      </c>
      <c r="I747" s="403">
        <f t="shared" si="270"/>
        <v>0</v>
      </c>
      <c r="J747" s="403">
        <f>SUM('[3]chd7-SAOB'!BB15)</f>
        <v>0</v>
      </c>
      <c r="K747" s="403">
        <f>SUM('[3]chd7-SAOB'!BB51)</f>
        <v>0</v>
      </c>
      <c r="L747" s="403">
        <f>SUM('[3]chd7-SAOB'!BB143)</f>
        <v>0</v>
      </c>
      <c r="M747" s="403">
        <f t="shared" si="271"/>
        <v>0</v>
      </c>
      <c r="N747" s="403">
        <f t="shared" si="272"/>
        <v>0</v>
      </c>
      <c r="O747" s="403">
        <f t="shared" si="272"/>
        <v>0</v>
      </c>
      <c r="P747" s="403">
        <f t="shared" si="272"/>
        <v>0</v>
      </c>
      <c r="Q747" s="403">
        <f t="shared" si="273"/>
        <v>0</v>
      </c>
      <c r="S747" s="410" t="str">
        <f t="shared" si="264"/>
        <v/>
      </c>
      <c r="T747" s="410" t="str">
        <f t="shared" si="264"/>
        <v/>
      </c>
      <c r="U747" s="410" t="str">
        <f t="shared" si="264"/>
        <v/>
      </c>
      <c r="V747" s="422" t="str">
        <f t="shared" si="264"/>
        <v/>
      </c>
      <c r="W747" s="413"/>
    </row>
    <row r="748" spans="1:26" s="429" customFormat="1" ht="12.75" customHeight="1">
      <c r="A748" s="405" t="s">
        <v>406</v>
      </c>
      <c r="B748" s="405" t="s">
        <v>407</v>
      </c>
      <c r="C748" s="719" t="s">
        <v>556</v>
      </c>
      <c r="D748" s="719"/>
      <c r="E748" s="719"/>
      <c r="F748" s="423">
        <f t="shared" ref="F748:Q748" si="279">+F739+F741+F743</f>
        <v>78720793</v>
      </c>
      <c r="G748" s="423">
        <f t="shared" si="279"/>
        <v>179666993</v>
      </c>
      <c r="H748" s="423">
        <f t="shared" si="279"/>
        <v>457600000</v>
      </c>
      <c r="I748" s="423">
        <f t="shared" si="279"/>
        <v>715987785.99999988</v>
      </c>
      <c r="J748" s="423">
        <f t="shared" si="279"/>
        <v>78479621.629999995</v>
      </c>
      <c r="K748" s="423">
        <f t="shared" si="279"/>
        <v>115280207.80000001</v>
      </c>
      <c r="L748" s="423">
        <f t="shared" si="279"/>
        <v>241431108.02999997</v>
      </c>
      <c r="M748" s="423">
        <f t="shared" si="279"/>
        <v>435190937.45999998</v>
      </c>
      <c r="N748" s="423">
        <f t="shared" si="279"/>
        <v>241171.37000000061</v>
      </c>
      <c r="O748" s="423">
        <f t="shared" si="279"/>
        <v>64386785.199999988</v>
      </c>
      <c r="P748" s="423">
        <f t="shared" si="279"/>
        <v>216168891.97000003</v>
      </c>
      <c r="Q748" s="423">
        <f t="shared" si="279"/>
        <v>280796848.54000002</v>
      </c>
      <c r="R748" s="434">
        <f>+Q748-'[3]chd7-SAOB'!BU179</f>
        <v>0</v>
      </c>
      <c r="S748" s="410">
        <f t="shared" si="264"/>
        <v>0.99693637016588488</v>
      </c>
      <c r="T748" s="410">
        <f t="shared" si="264"/>
        <v>0.64163264423310085</v>
      </c>
      <c r="U748" s="410">
        <f t="shared" si="264"/>
        <v>0.5276029458697552</v>
      </c>
      <c r="V748" s="410">
        <f t="shared" si="264"/>
        <v>0.6078189404476797</v>
      </c>
      <c r="W748" s="413"/>
      <c r="Z748" s="404" t="s">
        <v>735</v>
      </c>
    </row>
    <row r="749" spans="1:26" ht="12.75" customHeight="1">
      <c r="A749" s="402" t="s">
        <v>326</v>
      </c>
      <c r="B749" s="405" t="s">
        <v>407</v>
      </c>
      <c r="C749" s="418"/>
      <c r="D749" s="407"/>
      <c r="E749" s="412"/>
      <c r="F749" s="403"/>
      <c r="G749" s="403"/>
      <c r="H749" s="403"/>
      <c r="I749" s="403">
        <f t="shared" si="270"/>
        <v>0</v>
      </c>
      <c r="J749" s="403"/>
      <c r="K749" s="403"/>
      <c r="L749" s="403"/>
      <c r="M749" s="403">
        <f t="shared" si="271"/>
        <v>0</v>
      </c>
      <c r="N749" s="403">
        <f t="shared" si="272"/>
        <v>0</v>
      </c>
      <c r="O749" s="403">
        <f t="shared" si="272"/>
        <v>0</v>
      </c>
      <c r="P749" s="403">
        <f t="shared" si="272"/>
        <v>0</v>
      </c>
      <c r="Q749" s="403">
        <f t="shared" si="273"/>
        <v>0</v>
      </c>
      <c r="S749" s="410" t="str">
        <f t="shared" si="264"/>
        <v/>
      </c>
      <c r="T749" s="410" t="str">
        <f t="shared" si="264"/>
        <v/>
      </c>
      <c r="U749" s="410" t="str">
        <f t="shared" si="264"/>
        <v/>
      </c>
      <c r="V749" s="410" t="str">
        <f t="shared" si="264"/>
        <v/>
      </c>
      <c r="W749" s="413"/>
      <c r="Z749" s="404" t="s">
        <v>735</v>
      </c>
    </row>
    <row r="750" spans="1:26" ht="12.75" customHeight="1">
      <c r="A750" s="402" t="s">
        <v>408</v>
      </c>
      <c r="B750" s="405" t="s">
        <v>407</v>
      </c>
      <c r="C750" s="608" t="s">
        <v>409</v>
      </c>
      <c r="D750" s="407"/>
      <c r="E750" s="412"/>
      <c r="F750" s="408"/>
      <c r="G750" s="408"/>
      <c r="H750" s="408"/>
      <c r="I750" s="403">
        <f t="shared" si="270"/>
        <v>0</v>
      </c>
      <c r="J750" s="408"/>
      <c r="K750" s="408"/>
      <c r="L750" s="408"/>
      <c r="M750" s="403">
        <f t="shared" si="271"/>
        <v>0</v>
      </c>
      <c r="N750" s="403">
        <f t="shared" si="272"/>
        <v>0</v>
      </c>
      <c r="O750" s="403">
        <f t="shared" si="272"/>
        <v>0</v>
      </c>
      <c r="P750" s="403">
        <f t="shared" si="272"/>
        <v>0</v>
      </c>
      <c r="Q750" s="403">
        <f t="shared" si="273"/>
        <v>0</v>
      </c>
      <c r="S750" s="410" t="str">
        <f t="shared" si="264"/>
        <v/>
      </c>
      <c r="T750" s="410" t="str">
        <f t="shared" si="264"/>
        <v/>
      </c>
      <c r="U750" s="410" t="str">
        <f t="shared" si="264"/>
        <v/>
      </c>
      <c r="V750" s="410" t="str">
        <f t="shared" si="264"/>
        <v/>
      </c>
      <c r="W750" s="413"/>
      <c r="Z750" s="404" t="s">
        <v>735</v>
      </c>
    </row>
    <row r="751" spans="1:26" s="612" customFormat="1" ht="12.75" customHeight="1">
      <c r="A751" s="402" t="s">
        <v>408</v>
      </c>
      <c r="B751" s="402" t="s">
        <v>410</v>
      </c>
      <c r="C751" s="426" t="s">
        <v>319</v>
      </c>
      <c r="D751" s="609" t="s">
        <v>330</v>
      </c>
      <c r="E751" s="610" t="s">
        <v>410</v>
      </c>
      <c r="F751" s="621"/>
      <c r="G751" s="621"/>
      <c r="H751" s="621"/>
      <c r="I751" s="611">
        <f t="shared" si="270"/>
        <v>0</v>
      </c>
      <c r="J751" s="621"/>
      <c r="K751" s="621"/>
      <c r="L751" s="621"/>
      <c r="M751" s="611">
        <f t="shared" si="271"/>
        <v>0</v>
      </c>
      <c r="N751" s="611">
        <f t="shared" si="272"/>
        <v>0</v>
      </c>
      <c r="O751" s="611">
        <f t="shared" si="272"/>
        <v>0</v>
      </c>
      <c r="P751" s="611">
        <f t="shared" si="272"/>
        <v>0</v>
      </c>
      <c r="Q751" s="611">
        <f t="shared" si="273"/>
        <v>0</v>
      </c>
      <c r="S751" s="410" t="str">
        <f t="shared" si="264"/>
        <v/>
      </c>
      <c r="T751" s="410" t="str">
        <f t="shared" si="264"/>
        <v/>
      </c>
      <c r="U751" s="410" t="str">
        <f t="shared" si="264"/>
        <v/>
      </c>
      <c r="V751" s="410" t="str">
        <f t="shared" si="264"/>
        <v/>
      </c>
      <c r="W751" s="413"/>
      <c r="Z751" s="404" t="s">
        <v>735</v>
      </c>
    </row>
    <row r="752" spans="1:26" ht="12.75" customHeight="1">
      <c r="A752" s="402" t="s">
        <v>408</v>
      </c>
      <c r="B752" s="402" t="s">
        <v>410</v>
      </c>
      <c r="C752" s="407"/>
      <c r="D752" s="407" t="s">
        <v>319</v>
      </c>
      <c r="E752" s="408" t="s">
        <v>320</v>
      </c>
      <c r="F752" s="408">
        <f>+'[3]chd7-SAOB'!C352</f>
        <v>193308491</v>
      </c>
      <c r="G752" s="408">
        <f>+'[3]chd7-SAOB'!D352</f>
        <v>149134000</v>
      </c>
      <c r="H752" s="408">
        <f>+'[3]chd7-SAOB'!E352</f>
        <v>0</v>
      </c>
      <c r="I752" s="403">
        <f t="shared" si="270"/>
        <v>342442491</v>
      </c>
      <c r="J752" s="408">
        <f>+'[3]chd7-SAOB'!G352</f>
        <v>196909977.74000001</v>
      </c>
      <c r="K752" s="408">
        <f>+'[3]chd7-SAOB'!H352</f>
        <v>137689522.12</v>
      </c>
      <c r="L752" s="408">
        <f>+'[3]chd7-SAOB'!I352</f>
        <v>0</v>
      </c>
      <c r="M752" s="403">
        <f t="shared" si="271"/>
        <v>334599499.86000001</v>
      </c>
      <c r="N752" s="403">
        <f t="shared" si="272"/>
        <v>-3601486.7400000095</v>
      </c>
      <c r="O752" s="403">
        <f t="shared" si="272"/>
        <v>11444477.879999995</v>
      </c>
      <c r="P752" s="403">
        <f t="shared" si="272"/>
        <v>0</v>
      </c>
      <c r="Q752" s="403">
        <f t="shared" si="273"/>
        <v>7842991.1399999857</v>
      </c>
      <c r="S752" s="410">
        <f t="shared" si="264"/>
        <v>1.0186307736477029</v>
      </c>
      <c r="T752" s="410">
        <f t="shared" si="264"/>
        <v>0.92326043772714472</v>
      </c>
      <c r="U752" s="410" t="str">
        <f t="shared" si="264"/>
        <v/>
      </c>
      <c r="V752" s="410">
        <f t="shared" si="264"/>
        <v>0.97709691014950595</v>
      </c>
      <c r="W752" s="413"/>
      <c r="Z752" s="411" t="s">
        <v>736</v>
      </c>
    </row>
    <row r="753" spans="1:26" ht="12.75" customHeight="1">
      <c r="A753" s="405" t="s">
        <v>408</v>
      </c>
      <c r="B753" s="405" t="s">
        <v>410</v>
      </c>
      <c r="C753" s="407"/>
      <c r="D753" s="407" t="s">
        <v>319</v>
      </c>
      <c r="E753" s="408" t="s">
        <v>204</v>
      </c>
      <c r="F753" s="408">
        <f>+'[3]chd7-SAOB'!C354</f>
        <v>0</v>
      </c>
      <c r="G753" s="408">
        <f>+'[3]chd7-SAOB'!D354</f>
        <v>28757700</v>
      </c>
      <c r="H753" s="408">
        <f>+'[3]chd7-SAOB'!E354</f>
        <v>2800000</v>
      </c>
      <c r="I753" s="403">
        <f>SUM(F753:H753)</f>
        <v>31557700</v>
      </c>
      <c r="J753" s="408">
        <f>+'[3]chd7-SAOB'!G354</f>
        <v>0</v>
      </c>
      <c r="K753" s="408">
        <f>+'[3]chd7-SAOB'!H354</f>
        <v>17213222.060000002</v>
      </c>
      <c r="L753" s="408">
        <f>+'[3]chd7-SAOB'!I354</f>
        <v>0</v>
      </c>
      <c r="M753" s="403">
        <f>SUM(J753:L753)</f>
        <v>17213222.060000002</v>
      </c>
      <c r="N753" s="403">
        <f>+F753-J753</f>
        <v>0</v>
      </c>
      <c r="O753" s="403">
        <f>+G753-K753</f>
        <v>11544477.939999998</v>
      </c>
      <c r="P753" s="403">
        <f>+H753-L753</f>
        <v>2800000</v>
      </c>
      <c r="Q753" s="403">
        <f>SUM(N753:P753)</f>
        <v>14344477.939999998</v>
      </c>
      <c r="S753" s="410" t="str">
        <f t="shared" si="264"/>
        <v/>
      </c>
      <c r="T753" s="410">
        <f t="shared" si="264"/>
        <v>0.5985604571992893</v>
      </c>
      <c r="U753" s="410">
        <f t="shared" si="264"/>
        <v>0</v>
      </c>
      <c r="V753" s="410">
        <f t="shared" si="264"/>
        <v>0.54545236376542028</v>
      </c>
      <c r="W753" s="413"/>
      <c r="Z753" s="411" t="s">
        <v>736</v>
      </c>
    </row>
    <row r="754" spans="1:26" s="404" customFormat="1" ht="12.75" customHeight="1">
      <c r="A754" s="405"/>
      <c r="B754" s="402" t="s">
        <v>410</v>
      </c>
      <c r="C754" s="414"/>
      <c r="D754" s="414" t="s">
        <v>319</v>
      </c>
      <c r="E754" s="415" t="s">
        <v>737</v>
      </c>
      <c r="F754" s="416">
        <f>+F752+F753</f>
        <v>193308491</v>
      </c>
      <c r="G754" s="416">
        <f t="shared" ref="G754:Q754" si="280">+G752+G753</f>
        <v>177891700</v>
      </c>
      <c r="H754" s="416">
        <f t="shared" si="280"/>
        <v>2800000</v>
      </c>
      <c r="I754" s="416">
        <f t="shared" si="280"/>
        <v>374000191</v>
      </c>
      <c r="J754" s="416">
        <f t="shared" si="280"/>
        <v>196909977.74000001</v>
      </c>
      <c r="K754" s="416">
        <f t="shared" si="280"/>
        <v>154902744.18000001</v>
      </c>
      <c r="L754" s="416">
        <f t="shared" si="280"/>
        <v>0</v>
      </c>
      <c r="M754" s="416">
        <f t="shared" si="280"/>
        <v>351812721.92000002</v>
      </c>
      <c r="N754" s="416">
        <f t="shared" si="280"/>
        <v>-3601486.7400000095</v>
      </c>
      <c r="O754" s="416">
        <f t="shared" si="280"/>
        <v>22988955.819999993</v>
      </c>
      <c r="P754" s="416">
        <f t="shared" si="280"/>
        <v>2800000</v>
      </c>
      <c r="Q754" s="416">
        <f t="shared" si="280"/>
        <v>22187469.079999983</v>
      </c>
      <c r="R754" s="417"/>
      <c r="S754" s="410">
        <f t="shared" si="264"/>
        <v>1.0186307736477029</v>
      </c>
      <c r="T754" s="410">
        <f t="shared" si="264"/>
        <v>0.87076993575304529</v>
      </c>
      <c r="U754" s="410">
        <f t="shared" si="264"/>
        <v>0</v>
      </c>
      <c r="V754" s="410">
        <f t="shared" si="264"/>
        <v>0.9406752466605024</v>
      </c>
      <c r="W754" s="413"/>
      <c r="Z754" s="404" t="s">
        <v>735</v>
      </c>
    </row>
    <row r="755" spans="1:26" ht="12.75" hidden="1" customHeight="1">
      <c r="A755" s="405"/>
      <c r="B755" s="406"/>
      <c r="C755" s="418"/>
      <c r="D755" s="418"/>
      <c r="E755" s="419"/>
      <c r="F755" s="420"/>
      <c r="G755" s="420"/>
      <c r="H755" s="420"/>
      <c r="I755" s="420"/>
      <c r="J755" s="420"/>
      <c r="K755" s="420"/>
      <c r="L755" s="420"/>
      <c r="M755" s="420"/>
      <c r="N755" s="420"/>
      <c r="O755" s="420"/>
      <c r="P755" s="420"/>
      <c r="Q755" s="420"/>
      <c r="R755" s="409"/>
      <c r="S755" s="410" t="str">
        <f t="shared" si="264"/>
        <v/>
      </c>
      <c r="T755" s="410" t="str">
        <f t="shared" si="264"/>
        <v/>
      </c>
      <c r="U755" s="410" t="str">
        <f t="shared" si="264"/>
        <v/>
      </c>
      <c r="V755" s="410"/>
      <c r="W755" s="413"/>
    </row>
    <row r="756" spans="1:26" s="404" customFormat="1" ht="12.75" customHeight="1">
      <c r="A756" s="405" t="s">
        <v>408</v>
      </c>
      <c r="B756" s="405" t="s">
        <v>410</v>
      </c>
      <c r="C756" s="414"/>
      <c r="D756" s="414" t="s">
        <v>319</v>
      </c>
      <c r="E756" s="415" t="s">
        <v>324</v>
      </c>
      <c r="F756" s="416">
        <f>+F757</f>
        <v>20406530</v>
      </c>
      <c r="G756" s="416">
        <f t="shared" ref="G756:Q756" si="281">+G757</f>
        <v>0</v>
      </c>
      <c r="H756" s="416">
        <f t="shared" si="281"/>
        <v>0</v>
      </c>
      <c r="I756" s="416">
        <f t="shared" si="281"/>
        <v>20406530</v>
      </c>
      <c r="J756" s="416">
        <f t="shared" si="281"/>
        <v>19485754.370000001</v>
      </c>
      <c r="K756" s="416">
        <f t="shared" si="281"/>
        <v>0</v>
      </c>
      <c r="L756" s="416">
        <f t="shared" si="281"/>
        <v>0</v>
      </c>
      <c r="M756" s="416">
        <f t="shared" si="281"/>
        <v>19485754.370000001</v>
      </c>
      <c r="N756" s="416">
        <f t="shared" si="281"/>
        <v>920775.62999999896</v>
      </c>
      <c r="O756" s="416">
        <f t="shared" si="281"/>
        <v>0</v>
      </c>
      <c r="P756" s="416">
        <f t="shared" si="281"/>
        <v>0</v>
      </c>
      <c r="Q756" s="416">
        <f t="shared" si="281"/>
        <v>920775.62999999896</v>
      </c>
      <c r="S756" s="410">
        <f t="shared" si="264"/>
        <v>0.95487838304699535</v>
      </c>
      <c r="T756" s="410" t="str">
        <f t="shared" si="264"/>
        <v/>
      </c>
      <c r="U756" s="410" t="str">
        <f t="shared" si="264"/>
        <v/>
      </c>
      <c r="V756" s="410">
        <f t="shared" si="264"/>
        <v>0.95487838304699535</v>
      </c>
      <c r="W756" s="413"/>
      <c r="Z756" s="404" t="s">
        <v>735</v>
      </c>
    </row>
    <row r="757" spans="1:26" ht="12.75" customHeight="1">
      <c r="A757" s="405" t="s">
        <v>408</v>
      </c>
      <c r="B757" s="405" t="s">
        <v>410</v>
      </c>
      <c r="C757" s="418"/>
      <c r="D757" s="418"/>
      <c r="E757" s="408" t="s">
        <v>528</v>
      </c>
      <c r="F757" s="403">
        <f>SUM('[3]chd7-SAOB'!W14)</f>
        <v>20406530</v>
      </c>
      <c r="G757" s="403">
        <f>SUM('[3]chd7-SAOB'!W50)</f>
        <v>0</v>
      </c>
      <c r="H757" s="403">
        <f>SUM('[3]chd7-SAOB'!W142)</f>
        <v>0</v>
      </c>
      <c r="I757" s="403">
        <f t="shared" si="270"/>
        <v>20406530</v>
      </c>
      <c r="J757" s="403">
        <f>SUM('[3]chd7-SAOB'!W15)</f>
        <v>19485754.370000001</v>
      </c>
      <c r="K757" s="403">
        <f>SUM('[3]chd7-SAOB'!W51)</f>
        <v>0</v>
      </c>
      <c r="L757" s="403">
        <f>SUM('[3]chd7-SAOB'!W143)</f>
        <v>0</v>
      </c>
      <c r="M757" s="403">
        <f t="shared" si="271"/>
        <v>19485754.370000001</v>
      </c>
      <c r="N757" s="403">
        <f t="shared" si="272"/>
        <v>920775.62999999896</v>
      </c>
      <c r="O757" s="403">
        <f t="shared" si="272"/>
        <v>0</v>
      </c>
      <c r="P757" s="403">
        <f t="shared" si="272"/>
        <v>0</v>
      </c>
      <c r="Q757" s="403">
        <f t="shared" si="273"/>
        <v>920775.62999999896</v>
      </c>
      <c r="S757" s="410">
        <f t="shared" si="264"/>
        <v>0.95487838304699535</v>
      </c>
      <c r="T757" s="410" t="str">
        <f t="shared" si="264"/>
        <v/>
      </c>
      <c r="U757" s="410" t="str">
        <f t="shared" si="264"/>
        <v/>
      </c>
      <c r="V757" s="410">
        <f t="shared" si="264"/>
        <v>0.95487838304699535</v>
      </c>
      <c r="W757" s="413"/>
      <c r="Z757" s="404" t="s">
        <v>735</v>
      </c>
    </row>
    <row r="758" spans="1:26" s="404" customFormat="1" ht="12.75" customHeight="1">
      <c r="A758" s="405" t="s">
        <v>408</v>
      </c>
      <c r="B758" s="405" t="s">
        <v>410</v>
      </c>
      <c r="C758" s="414"/>
      <c r="D758" s="414" t="s">
        <v>319</v>
      </c>
      <c r="E758" s="415" t="s">
        <v>325</v>
      </c>
      <c r="F758" s="416">
        <f>SUM(F759:F762)</f>
        <v>41182453</v>
      </c>
      <c r="G758" s="416">
        <f t="shared" ref="G758:Q758" si="282">SUM(G759:G762)</f>
        <v>52939948</v>
      </c>
      <c r="H758" s="416">
        <f t="shared" si="282"/>
        <v>0</v>
      </c>
      <c r="I758" s="416">
        <f t="shared" si="282"/>
        <v>94122401</v>
      </c>
      <c r="J758" s="416">
        <f t="shared" si="282"/>
        <v>38501741.890000001</v>
      </c>
      <c r="K758" s="416">
        <f t="shared" si="282"/>
        <v>12312414.769999998</v>
      </c>
      <c r="L758" s="416">
        <f t="shared" si="282"/>
        <v>0</v>
      </c>
      <c r="M758" s="416">
        <f t="shared" si="282"/>
        <v>50814156.659999996</v>
      </c>
      <c r="N758" s="416">
        <f t="shared" si="282"/>
        <v>2680711.1099999994</v>
      </c>
      <c r="O758" s="416">
        <f t="shared" si="282"/>
        <v>40627533.230000004</v>
      </c>
      <c r="P758" s="416">
        <f t="shared" si="282"/>
        <v>0</v>
      </c>
      <c r="Q758" s="416">
        <f t="shared" si="282"/>
        <v>43308244.340000004</v>
      </c>
      <c r="R758" s="417"/>
      <c r="S758" s="410">
        <f t="shared" si="264"/>
        <v>0.93490647315253417</v>
      </c>
      <c r="T758" s="410">
        <f t="shared" si="264"/>
        <v>0.23257323127706883</v>
      </c>
      <c r="U758" s="410" t="str">
        <f t="shared" si="264"/>
        <v/>
      </c>
      <c r="V758" s="410">
        <f t="shared" si="264"/>
        <v>0.53987314518251606</v>
      </c>
      <c r="W758" s="413"/>
      <c r="Z758" s="404" t="s">
        <v>735</v>
      </c>
    </row>
    <row r="759" spans="1:26" ht="12.75" customHeight="1">
      <c r="A759" s="405" t="s">
        <v>408</v>
      </c>
      <c r="B759" s="405" t="s">
        <v>410</v>
      </c>
      <c r="C759" s="418"/>
      <c r="D759" s="418"/>
      <c r="E759" s="421" t="s">
        <v>531</v>
      </c>
      <c r="F759" s="403">
        <f>SUM('[3]chd7-SAOB'!AE14)</f>
        <v>36169000</v>
      </c>
      <c r="G759" s="403">
        <f>SUM('[3]chd7-SAOB'!AE50)</f>
        <v>0</v>
      </c>
      <c r="H759" s="403">
        <f>SUM('[3]chd7-SAOB'!AE142)</f>
        <v>0</v>
      </c>
      <c r="I759" s="403">
        <f t="shared" si="270"/>
        <v>36169000</v>
      </c>
      <c r="J759" s="403">
        <f>SUM('[3]chd7-SAOB'!AE15)</f>
        <v>33440854.460000001</v>
      </c>
      <c r="K759" s="403">
        <f>SUM('[3]chd7-SAOB'!AE51)</f>
        <v>0</v>
      </c>
      <c r="L759" s="403">
        <f>SUM('[3]chd7-SAOB'!AE143)</f>
        <v>0</v>
      </c>
      <c r="M759" s="403">
        <f t="shared" si="271"/>
        <v>33440854.460000001</v>
      </c>
      <c r="N759" s="403">
        <f t="shared" si="272"/>
        <v>2728145.5399999991</v>
      </c>
      <c r="O759" s="403">
        <f t="shared" si="272"/>
        <v>0</v>
      </c>
      <c r="P759" s="403">
        <f t="shared" si="272"/>
        <v>0</v>
      </c>
      <c r="Q759" s="403">
        <f t="shared" si="273"/>
        <v>2728145.5399999991</v>
      </c>
      <c r="S759" s="410">
        <f t="shared" si="264"/>
        <v>0.92457227072907744</v>
      </c>
      <c r="T759" s="410" t="str">
        <f t="shared" si="264"/>
        <v/>
      </c>
      <c r="U759" s="410" t="str">
        <f t="shared" si="264"/>
        <v/>
      </c>
      <c r="V759" s="410">
        <f t="shared" si="264"/>
        <v>0.92457227072907744</v>
      </c>
      <c r="W759" s="413"/>
      <c r="Z759" s="404" t="s">
        <v>735</v>
      </c>
    </row>
    <row r="760" spans="1:26" ht="12.75" customHeight="1">
      <c r="A760" s="405" t="s">
        <v>408</v>
      </c>
      <c r="B760" s="405" t="s">
        <v>410</v>
      </c>
      <c r="C760" s="418"/>
      <c r="D760" s="418"/>
      <c r="E760" s="408" t="s">
        <v>532</v>
      </c>
      <c r="F760" s="403">
        <f>SUM('[3]chd7-SAOB'!AM14)</f>
        <v>5013453</v>
      </c>
      <c r="G760" s="403">
        <f>SUM('[3]chd7-SAOB'!AM50)</f>
        <v>0</v>
      </c>
      <c r="H760" s="403">
        <f>SUM('[3]chd7-SAOB'!AM142)</f>
        <v>0</v>
      </c>
      <c r="I760" s="403">
        <f t="shared" si="270"/>
        <v>5013453</v>
      </c>
      <c r="J760" s="403">
        <f>SUM('[3]chd7-SAOB'!AM15)</f>
        <v>5060887.43</v>
      </c>
      <c r="K760" s="403">
        <f>SUM('[3]chd7-SAOB'!AM51)</f>
        <v>0</v>
      </c>
      <c r="L760" s="403">
        <f>SUM('[3]chd7-SAOB'!AM143)</f>
        <v>0</v>
      </c>
      <c r="M760" s="403">
        <f t="shared" si="271"/>
        <v>5060887.43</v>
      </c>
      <c r="N760" s="403">
        <f t="shared" si="272"/>
        <v>-47434.429999999702</v>
      </c>
      <c r="O760" s="403">
        <f t="shared" si="272"/>
        <v>0</v>
      </c>
      <c r="P760" s="403">
        <f t="shared" si="272"/>
        <v>0</v>
      </c>
      <c r="Q760" s="403">
        <f t="shared" si="273"/>
        <v>-47434.429999999702</v>
      </c>
      <c r="S760" s="410">
        <f t="shared" si="264"/>
        <v>1.0094614290789201</v>
      </c>
      <c r="T760" s="410" t="str">
        <f t="shared" si="264"/>
        <v/>
      </c>
      <c r="U760" s="410" t="str">
        <f t="shared" si="264"/>
        <v/>
      </c>
      <c r="V760" s="410">
        <f t="shared" si="264"/>
        <v>1.0094614290789201</v>
      </c>
      <c r="W760" s="413"/>
      <c r="Z760" s="404" t="s">
        <v>735</v>
      </c>
    </row>
    <row r="761" spans="1:26" ht="12.75" customHeight="1">
      <c r="A761" s="405" t="s">
        <v>408</v>
      </c>
      <c r="B761" s="405" t="s">
        <v>410</v>
      </c>
      <c r="C761" s="418"/>
      <c r="D761" s="418"/>
      <c r="E761" s="421" t="s">
        <v>533</v>
      </c>
      <c r="F761" s="403">
        <f>SUM('[3]chd7-SAOB'!AU14)</f>
        <v>0</v>
      </c>
      <c r="G761" s="403">
        <f>SUM('[3]chd7-SAOB'!AU50)</f>
        <v>52939948</v>
      </c>
      <c r="H761" s="403">
        <f>SUM('[3]chd7-SAOB'!AU142)</f>
        <v>0</v>
      </c>
      <c r="I761" s="403">
        <f t="shared" si="270"/>
        <v>52939948</v>
      </c>
      <c r="J761" s="403">
        <f>SUM('[3]chd7-SAOB'!AU15)</f>
        <v>0</v>
      </c>
      <c r="K761" s="403">
        <f>SUM('[3]chd7-SAOB'!AU51)</f>
        <v>12312414.769999998</v>
      </c>
      <c r="L761" s="403">
        <f>SUM('[3]chd7-SAOB'!AU143)</f>
        <v>0</v>
      </c>
      <c r="M761" s="403">
        <f t="shared" si="271"/>
        <v>12312414.769999998</v>
      </c>
      <c r="N761" s="403">
        <f t="shared" si="272"/>
        <v>0</v>
      </c>
      <c r="O761" s="403">
        <f t="shared" si="272"/>
        <v>40627533.230000004</v>
      </c>
      <c r="P761" s="403">
        <f t="shared" si="272"/>
        <v>0</v>
      </c>
      <c r="Q761" s="403">
        <f t="shared" si="273"/>
        <v>40627533.230000004</v>
      </c>
      <c r="S761" s="410" t="str">
        <f t="shared" si="264"/>
        <v/>
      </c>
      <c r="T761" s="410">
        <f t="shared" si="264"/>
        <v>0.23257323127706883</v>
      </c>
      <c r="U761" s="410" t="str">
        <f t="shared" si="264"/>
        <v/>
      </c>
      <c r="V761" s="410">
        <f t="shared" si="264"/>
        <v>0.23257323127706883</v>
      </c>
      <c r="W761" s="413"/>
      <c r="Z761" s="404" t="s">
        <v>735</v>
      </c>
    </row>
    <row r="762" spans="1:26" ht="12.75" hidden="1" customHeight="1">
      <c r="A762" s="405" t="s">
        <v>408</v>
      </c>
      <c r="B762" s="405" t="s">
        <v>410</v>
      </c>
      <c r="C762" s="418"/>
      <c r="D762" s="418"/>
      <c r="E762" s="421" t="s">
        <v>738</v>
      </c>
      <c r="F762" s="403">
        <f>SUM('[3]chd7-SAOB'!BC14)</f>
        <v>0</v>
      </c>
      <c r="G762" s="403">
        <f>SUM('[3]chd7-SAOB'!BC50)</f>
        <v>0</v>
      </c>
      <c r="H762" s="403">
        <f>SUM('[3]chd7-SAOB'!BC142)</f>
        <v>0</v>
      </c>
      <c r="I762" s="403">
        <f t="shared" si="270"/>
        <v>0</v>
      </c>
      <c r="J762" s="403">
        <f>SUM('[3]chd7-SAOB'!BC15)</f>
        <v>0</v>
      </c>
      <c r="K762" s="403">
        <f>SUM('[3]chd7-SAOB'!BC51)</f>
        <v>0</v>
      </c>
      <c r="L762" s="403">
        <f>SUM('[3]chd7-SAOB'!BC143)</f>
        <v>0</v>
      </c>
      <c r="M762" s="403">
        <f t="shared" si="271"/>
        <v>0</v>
      </c>
      <c r="N762" s="403">
        <f t="shared" si="272"/>
        <v>0</v>
      </c>
      <c r="O762" s="403">
        <f t="shared" si="272"/>
        <v>0</v>
      </c>
      <c r="P762" s="403">
        <f t="shared" si="272"/>
        <v>0</v>
      </c>
      <c r="Q762" s="403">
        <f t="shared" si="273"/>
        <v>0</v>
      </c>
      <c r="S762" s="410" t="str">
        <f t="shared" si="264"/>
        <v/>
      </c>
      <c r="T762" s="410" t="str">
        <f t="shared" si="264"/>
        <v/>
      </c>
      <c r="U762" s="410" t="str">
        <f t="shared" si="264"/>
        <v/>
      </c>
      <c r="V762" s="422" t="str">
        <f t="shared" si="264"/>
        <v/>
      </c>
      <c r="W762" s="413"/>
    </row>
    <row r="763" spans="1:26" s="617" customFormat="1" ht="12.75" customHeight="1">
      <c r="A763" s="405" t="s">
        <v>408</v>
      </c>
      <c r="B763" s="402" t="s">
        <v>410</v>
      </c>
      <c r="C763" s="613"/>
      <c r="D763" s="613"/>
      <c r="E763" s="614" t="s">
        <v>5</v>
      </c>
      <c r="F763" s="615">
        <f>+F754+F756+F758</f>
        <v>254897474</v>
      </c>
      <c r="G763" s="615">
        <f t="shared" ref="G763:Q763" si="283">+G754+G756+G758</f>
        <v>230831648</v>
      </c>
      <c r="H763" s="615">
        <f t="shared" si="283"/>
        <v>2800000</v>
      </c>
      <c r="I763" s="615">
        <f t="shared" si="283"/>
        <v>488529122</v>
      </c>
      <c r="J763" s="615">
        <f t="shared" si="283"/>
        <v>254897474</v>
      </c>
      <c r="K763" s="615">
        <f t="shared" si="283"/>
        <v>167215158.95000002</v>
      </c>
      <c r="L763" s="615">
        <f t="shared" si="283"/>
        <v>0</v>
      </c>
      <c r="M763" s="615">
        <f t="shared" si="283"/>
        <v>422112632.95000005</v>
      </c>
      <c r="N763" s="615">
        <f t="shared" si="283"/>
        <v>-1.1175870895385742E-8</v>
      </c>
      <c r="O763" s="615">
        <f t="shared" si="283"/>
        <v>63616489.049999997</v>
      </c>
      <c r="P763" s="615">
        <f t="shared" si="283"/>
        <v>2800000</v>
      </c>
      <c r="Q763" s="615">
        <f t="shared" si="283"/>
        <v>66416489.049999982</v>
      </c>
      <c r="R763" s="616">
        <f>+Q763-'[3]chd7-SAOB'!BV179</f>
        <v>0</v>
      </c>
      <c r="S763" s="410">
        <f t="shared" si="264"/>
        <v>1</v>
      </c>
      <c r="T763" s="410">
        <f t="shared" si="264"/>
        <v>0.72440308943252019</v>
      </c>
      <c r="U763" s="410">
        <f t="shared" si="264"/>
        <v>0</v>
      </c>
      <c r="V763" s="410">
        <f t="shared" si="264"/>
        <v>0.86404804532819657</v>
      </c>
      <c r="W763" s="413"/>
      <c r="Z763" s="404" t="s">
        <v>735</v>
      </c>
    </row>
    <row r="764" spans="1:26" ht="12.75" customHeight="1">
      <c r="A764" s="405" t="s">
        <v>408</v>
      </c>
      <c r="B764" s="402" t="s">
        <v>410</v>
      </c>
      <c r="C764" s="418"/>
      <c r="D764" s="407"/>
      <c r="E764" s="412"/>
      <c r="F764" s="403"/>
      <c r="G764" s="403"/>
      <c r="H764" s="403"/>
      <c r="I764" s="403"/>
      <c r="J764" s="403"/>
      <c r="K764" s="403"/>
      <c r="L764" s="403"/>
      <c r="M764" s="403">
        <f t="shared" si="271"/>
        <v>0</v>
      </c>
      <c r="N764" s="403">
        <f t="shared" si="272"/>
        <v>0</v>
      </c>
      <c r="O764" s="403">
        <f t="shared" si="272"/>
        <v>0</v>
      </c>
      <c r="P764" s="403">
        <f t="shared" si="272"/>
        <v>0</v>
      </c>
      <c r="Q764" s="403">
        <f t="shared" si="273"/>
        <v>0</v>
      </c>
      <c r="S764" s="410" t="str">
        <f t="shared" si="264"/>
        <v/>
      </c>
      <c r="T764" s="410" t="str">
        <f t="shared" si="264"/>
        <v/>
      </c>
      <c r="U764" s="410" t="str">
        <f t="shared" si="264"/>
        <v/>
      </c>
      <c r="V764" s="410" t="str">
        <f t="shared" si="264"/>
        <v/>
      </c>
      <c r="W764" s="413"/>
      <c r="Z764" s="404" t="s">
        <v>735</v>
      </c>
    </row>
    <row r="765" spans="1:26" s="612" customFormat="1" ht="12.75" customHeight="1">
      <c r="A765" s="405" t="s">
        <v>408</v>
      </c>
      <c r="B765" s="402" t="s">
        <v>411</v>
      </c>
      <c r="C765" s="426" t="s">
        <v>319</v>
      </c>
      <c r="D765" s="609" t="s">
        <v>332</v>
      </c>
      <c r="E765" s="610" t="s">
        <v>411</v>
      </c>
      <c r="F765" s="621"/>
      <c r="G765" s="621"/>
      <c r="H765" s="621"/>
      <c r="I765" s="611">
        <f t="shared" si="270"/>
        <v>0</v>
      </c>
      <c r="J765" s="621"/>
      <c r="K765" s="621"/>
      <c r="L765" s="621"/>
      <c r="M765" s="611">
        <f t="shared" si="271"/>
        <v>0</v>
      </c>
      <c r="N765" s="611">
        <f t="shared" si="272"/>
        <v>0</v>
      </c>
      <c r="O765" s="611">
        <f t="shared" si="272"/>
        <v>0</v>
      </c>
      <c r="P765" s="611">
        <f t="shared" si="272"/>
        <v>0</v>
      </c>
      <c r="Q765" s="611">
        <f t="shared" si="273"/>
        <v>0</v>
      </c>
      <c r="S765" s="410" t="str">
        <f t="shared" si="264"/>
        <v/>
      </c>
      <c r="T765" s="410" t="str">
        <f t="shared" si="264"/>
        <v/>
      </c>
      <c r="U765" s="410" t="str">
        <f t="shared" si="264"/>
        <v/>
      </c>
      <c r="V765" s="410" t="str">
        <f t="shared" si="264"/>
        <v/>
      </c>
      <c r="W765" s="413"/>
      <c r="Z765" s="404" t="s">
        <v>735</v>
      </c>
    </row>
    <row r="766" spans="1:26" ht="12.75" customHeight="1">
      <c r="A766" s="405" t="s">
        <v>408</v>
      </c>
      <c r="B766" s="402" t="s">
        <v>411</v>
      </c>
      <c r="C766" s="407"/>
      <c r="D766" s="407" t="s">
        <v>319</v>
      </c>
      <c r="E766" s="408" t="s">
        <v>320</v>
      </c>
      <c r="F766" s="408">
        <f>+'[3]chd7-SAOB'!C359</f>
        <v>94701000</v>
      </c>
      <c r="G766" s="408">
        <f>+'[3]chd7-SAOB'!D359</f>
        <v>36409000</v>
      </c>
      <c r="H766" s="408">
        <f>+'[3]chd7-SAOB'!E359</f>
        <v>0</v>
      </c>
      <c r="I766" s="403">
        <f t="shared" si="270"/>
        <v>131110000</v>
      </c>
      <c r="J766" s="408">
        <f>+'[3]chd7-SAOB'!G359</f>
        <v>94841953.650000021</v>
      </c>
      <c r="K766" s="408">
        <f>+'[3]chd7-SAOB'!H359</f>
        <v>35255845.229999997</v>
      </c>
      <c r="L766" s="408">
        <f>+'[3]chd7-SAOB'!I359</f>
        <v>0</v>
      </c>
      <c r="M766" s="403">
        <f t="shared" si="271"/>
        <v>130097798.88000003</v>
      </c>
      <c r="N766" s="403">
        <f t="shared" si="272"/>
        <v>-140953.65000002086</v>
      </c>
      <c r="O766" s="403">
        <f t="shared" si="272"/>
        <v>1153154.7700000033</v>
      </c>
      <c r="P766" s="403">
        <f t="shared" si="272"/>
        <v>0</v>
      </c>
      <c r="Q766" s="403">
        <f t="shared" si="273"/>
        <v>1012201.1199999824</v>
      </c>
      <c r="S766" s="410">
        <f t="shared" si="264"/>
        <v>1.00148840719739</v>
      </c>
      <c r="T766" s="410">
        <f t="shared" si="264"/>
        <v>0.96832775495069889</v>
      </c>
      <c r="U766" s="410" t="str">
        <f t="shared" si="264"/>
        <v/>
      </c>
      <c r="V766" s="410">
        <f t="shared" si="264"/>
        <v>0.99227975654030987</v>
      </c>
      <c r="W766" s="413"/>
      <c r="Z766" s="411" t="s">
        <v>736</v>
      </c>
    </row>
    <row r="767" spans="1:26" ht="12.75" customHeight="1">
      <c r="A767" s="405" t="s">
        <v>408</v>
      </c>
      <c r="B767" s="405" t="s">
        <v>411</v>
      </c>
      <c r="C767" s="407"/>
      <c r="D767" s="407" t="s">
        <v>319</v>
      </c>
      <c r="E767" s="408" t="s">
        <v>204</v>
      </c>
      <c r="F767" s="408">
        <f>+'[3]chd7-SAOB'!C361</f>
        <v>0</v>
      </c>
      <c r="G767" s="408">
        <f>+'[3]chd7-SAOB'!D361</f>
        <v>11838200</v>
      </c>
      <c r="H767" s="408">
        <f>+'[3]chd7-SAOB'!E361</f>
        <v>0</v>
      </c>
      <c r="I767" s="403">
        <f>SUM(F767:H767)</f>
        <v>11838200</v>
      </c>
      <c r="J767" s="408">
        <f>+'[3]chd7-SAOB'!G361</f>
        <v>0</v>
      </c>
      <c r="K767" s="408">
        <f>+'[3]chd7-SAOB'!H361</f>
        <v>7620471.5300000003</v>
      </c>
      <c r="L767" s="408">
        <f>+'[3]chd7-SAOB'!I361</f>
        <v>0</v>
      </c>
      <c r="M767" s="403">
        <f>SUM(J767:L767)</f>
        <v>7620471.5300000003</v>
      </c>
      <c r="N767" s="403">
        <f>+F767-J767</f>
        <v>0</v>
      </c>
      <c r="O767" s="403">
        <f>+G767-K767</f>
        <v>4217728.47</v>
      </c>
      <c r="P767" s="403">
        <f>+H767-L767</f>
        <v>0</v>
      </c>
      <c r="Q767" s="403">
        <f>SUM(N767:P767)</f>
        <v>4217728.47</v>
      </c>
      <c r="S767" s="410" t="str">
        <f t="shared" si="264"/>
        <v/>
      </c>
      <c r="T767" s="410">
        <f t="shared" si="264"/>
        <v>0.64371876890067747</v>
      </c>
      <c r="U767" s="410" t="str">
        <f t="shared" si="264"/>
        <v/>
      </c>
      <c r="V767" s="410">
        <f t="shared" si="264"/>
        <v>0.64371876890067747</v>
      </c>
      <c r="W767" s="413"/>
      <c r="Z767" s="411" t="s">
        <v>736</v>
      </c>
    </row>
    <row r="768" spans="1:26" s="404" customFormat="1" ht="12.75" customHeight="1">
      <c r="A768" s="405"/>
      <c r="B768" s="402" t="s">
        <v>411</v>
      </c>
      <c r="C768" s="414"/>
      <c r="D768" s="414" t="s">
        <v>319</v>
      </c>
      <c r="E768" s="415" t="s">
        <v>737</v>
      </c>
      <c r="F768" s="416">
        <f>+F766+F767</f>
        <v>94701000</v>
      </c>
      <c r="G768" s="416">
        <f t="shared" ref="G768:Q768" si="284">+G766+G767</f>
        <v>48247200</v>
      </c>
      <c r="H768" s="416">
        <f t="shared" si="284"/>
        <v>0</v>
      </c>
      <c r="I768" s="416">
        <f t="shared" si="284"/>
        <v>142948200</v>
      </c>
      <c r="J768" s="416">
        <f t="shared" si="284"/>
        <v>94841953.650000021</v>
      </c>
      <c r="K768" s="416">
        <f t="shared" si="284"/>
        <v>42876316.759999998</v>
      </c>
      <c r="L768" s="416">
        <f t="shared" si="284"/>
        <v>0</v>
      </c>
      <c r="M768" s="416">
        <f t="shared" si="284"/>
        <v>137718270.41000003</v>
      </c>
      <c r="N768" s="416">
        <f t="shared" si="284"/>
        <v>-140953.65000002086</v>
      </c>
      <c r="O768" s="416">
        <f t="shared" si="284"/>
        <v>5370883.240000003</v>
      </c>
      <c r="P768" s="416">
        <f t="shared" si="284"/>
        <v>0</v>
      </c>
      <c r="Q768" s="416">
        <f t="shared" si="284"/>
        <v>5229929.5899999822</v>
      </c>
      <c r="R768" s="417"/>
      <c r="S768" s="410">
        <f t="shared" si="264"/>
        <v>1.00148840719739</v>
      </c>
      <c r="T768" s="410">
        <f t="shared" si="264"/>
        <v>0.88867989769354483</v>
      </c>
      <c r="U768" s="410" t="str">
        <f t="shared" si="264"/>
        <v/>
      </c>
      <c r="V768" s="410">
        <f t="shared" si="264"/>
        <v>0.96341381290565409</v>
      </c>
      <c r="W768" s="413"/>
      <c r="Z768" s="404" t="s">
        <v>735</v>
      </c>
    </row>
    <row r="769" spans="1:26" ht="12.75" hidden="1" customHeight="1">
      <c r="A769" s="405"/>
      <c r="B769" s="406"/>
      <c r="C769" s="418"/>
      <c r="D769" s="418"/>
      <c r="E769" s="419"/>
      <c r="F769" s="420"/>
      <c r="G769" s="420"/>
      <c r="H769" s="420"/>
      <c r="I769" s="420"/>
      <c r="J769" s="420"/>
      <c r="K769" s="420"/>
      <c r="L769" s="420"/>
      <c r="M769" s="420"/>
      <c r="N769" s="420"/>
      <c r="O769" s="420"/>
      <c r="P769" s="420"/>
      <c r="Q769" s="420"/>
      <c r="R769" s="409"/>
      <c r="S769" s="410" t="str">
        <f t="shared" si="264"/>
        <v/>
      </c>
      <c r="T769" s="410" t="str">
        <f t="shared" si="264"/>
        <v/>
      </c>
      <c r="U769" s="410" t="str">
        <f t="shared" si="264"/>
        <v/>
      </c>
      <c r="V769" s="410"/>
      <c r="W769" s="413"/>
    </row>
    <row r="770" spans="1:26" s="404" customFormat="1" ht="12.75" customHeight="1">
      <c r="A770" s="405" t="s">
        <v>408</v>
      </c>
      <c r="B770" s="405" t="s">
        <v>411</v>
      </c>
      <c r="C770" s="414"/>
      <c r="D770" s="414" t="s">
        <v>319</v>
      </c>
      <c r="E770" s="415" t="s">
        <v>324</v>
      </c>
      <c r="F770" s="416">
        <f>+F771</f>
        <v>10157000</v>
      </c>
      <c r="G770" s="416">
        <f t="shared" ref="G770:Q770" si="285">+G771</f>
        <v>0</v>
      </c>
      <c r="H770" s="416">
        <f t="shared" si="285"/>
        <v>0</v>
      </c>
      <c r="I770" s="416">
        <f t="shared" si="285"/>
        <v>10157000</v>
      </c>
      <c r="J770" s="416">
        <f t="shared" si="285"/>
        <v>10059881.65</v>
      </c>
      <c r="K770" s="416">
        <f t="shared" si="285"/>
        <v>0</v>
      </c>
      <c r="L770" s="416">
        <f t="shared" si="285"/>
        <v>0</v>
      </c>
      <c r="M770" s="416">
        <f t="shared" si="285"/>
        <v>10059881.65</v>
      </c>
      <c r="N770" s="416">
        <f t="shared" si="285"/>
        <v>97118.349999999627</v>
      </c>
      <c r="O770" s="416">
        <f t="shared" si="285"/>
        <v>0</v>
      </c>
      <c r="P770" s="416">
        <f t="shared" si="285"/>
        <v>0</v>
      </c>
      <c r="Q770" s="416">
        <f t="shared" si="285"/>
        <v>97118.349999999627</v>
      </c>
      <c r="S770" s="410">
        <f t="shared" si="264"/>
        <v>0.99043828394210898</v>
      </c>
      <c r="T770" s="410" t="str">
        <f t="shared" si="264"/>
        <v/>
      </c>
      <c r="U770" s="410" t="str">
        <f t="shared" si="264"/>
        <v/>
      </c>
      <c r="V770" s="410">
        <f t="shared" si="264"/>
        <v>0.99043828394210898</v>
      </c>
      <c r="W770" s="413"/>
      <c r="Z770" s="404" t="s">
        <v>735</v>
      </c>
    </row>
    <row r="771" spans="1:26" ht="12.75" customHeight="1">
      <c r="A771" s="405" t="s">
        <v>408</v>
      </c>
      <c r="B771" s="405" t="s">
        <v>411</v>
      </c>
      <c r="C771" s="418"/>
      <c r="D771" s="418"/>
      <c r="E771" s="408" t="s">
        <v>528</v>
      </c>
      <c r="F771" s="403">
        <f>SUM('[3]chd7-SAOB'!X14)</f>
        <v>10157000</v>
      </c>
      <c r="G771" s="403">
        <f>SUM('[3]chd7-SAOB'!X50)</f>
        <v>0</v>
      </c>
      <c r="H771" s="403">
        <f>SUM('[3]chd7-SAOB'!X142)</f>
        <v>0</v>
      </c>
      <c r="I771" s="403">
        <f t="shared" si="270"/>
        <v>10157000</v>
      </c>
      <c r="J771" s="403">
        <f>SUM('[3]chd7-SAOB'!X15)</f>
        <v>10059881.65</v>
      </c>
      <c r="K771" s="403">
        <f>SUM('[3]chd7-SAOB'!X51)</f>
        <v>0</v>
      </c>
      <c r="L771" s="403">
        <f>SUM('[3]chd7-SAOB'!X143)</f>
        <v>0</v>
      </c>
      <c r="M771" s="403">
        <f t="shared" si="271"/>
        <v>10059881.65</v>
      </c>
      <c r="N771" s="403">
        <f t="shared" si="272"/>
        <v>97118.349999999627</v>
      </c>
      <c r="O771" s="403">
        <f t="shared" si="272"/>
        <v>0</v>
      </c>
      <c r="P771" s="403">
        <f t="shared" si="272"/>
        <v>0</v>
      </c>
      <c r="Q771" s="403">
        <f t="shared" si="273"/>
        <v>97118.349999999627</v>
      </c>
      <c r="S771" s="410">
        <f t="shared" si="264"/>
        <v>0.99043828394210898</v>
      </c>
      <c r="T771" s="410" t="str">
        <f t="shared" si="264"/>
        <v/>
      </c>
      <c r="U771" s="410" t="str">
        <f t="shared" si="264"/>
        <v/>
      </c>
      <c r="V771" s="410">
        <f t="shared" si="264"/>
        <v>0.99043828394210898</v>
      </c>
      <c r="W771" s="413"/>
      <c r="Z771" s="404" t="s">
        <v>735</v>
      </c>
    </row>
    <row r="772" spans="1:26" s="404" customFormat="1" ht="12.75" customHeight="1">
      <c r="A772" s="405" t="s">
        <v>408</v>
      </c>
      <c r="B772" s="405" t="s">
        <v>411</v>
      </c>
      <c r="C772" s="414"/>
      <c r="D772" s="414" t="s">
        <v>319</v>
      </c>
      <c r="E772" s="415" t="s">
        <v>325</v>
      </c>
      <c r="F772" s="416">
        <f>SUM(F773:F776)</f>
        <v>20295170</v>
      </c>
      <c r="G772" s="416">
        <f t="shared" ref="G772:Q772" si="286">SUM(G773:G776)</f>
        <v>1010000</v>
      </c>
      <c r="H772" s="416">
        <f t="shared" si="286"/>
        <v>0</v>
      </c>
      <c r="I772" s="416">
        <f t="shared" si="286"/>
        <v>21305170</v>
      </c>
      <c r="J772" s="416">
        <f t="shared" si="286"/>
        <v>20154079.469999999</v>
      </c>
      <c r="K772" s="416">
        <f t="shared" si="286"/>
        <v>1004076.8</v>
      </c>
      <c r="L772" s="416">
        <f t="shared" si="286"/>
        <v>0</v>
      </c>
      <c r="M772" s="416">
        <f t="shared" si="286"/>
        <v>21158156.27</v>
      </c>
      <c r="N772" s="416">
        <f t="shared" si="286"/>
        <v>141090.53000000026</v>
      </c>
      <c r="O772" s="416">
        <f t="shared" si="286"/>
        <v>5923.1999999999534</v>
      </c>
      <c r="P772" s="416">
        <f t="shared" si="286"/>
        <v>0</v>
      </c>
      <c r="Q772" s="416">
        <f t="shared" si="286"/>
        <v>147013.73000000021</v>
      </c>
      <c r="R772" s="417"/>
      <c r="S772" s="410">
        <f t="shared" si="264"/>
        <v>0.99304807350714475</v>
      </c>
      <c r="T772" s="410">
        <f t="shared" si="264"/>
        <v>0.99413544554455446</v>
      </c>
      <c r="U772" s="410" t="str">
        <f t="shared" si="264"/>
        <v/>
      </c>
      <c r="V772" s="410">
        <f t="shared" si="264"/>
        <v>0.99309962182888001</v>
      </c>
      <c r="W772" s="413"/>
      <c r="Z772" s="404" t="s">
        <v>735</v>
      </c>
    </row>
    <row r="773" spans="1:26" ht="12.75" customHeight="1">
      <c r="A773" s="405" t="s">
        <v>408</v>
      </c>
      <c r="B773" s="405" t="s">
        <v>411</v>
      </c>
      <c r="C773" s="418"/>
      <c r="D773" s="418"/>
      <c r="E773" s="421" t="s">
        <v>531</v>
      </c>
      <c r="F773" s="403">
        <f>SUM('[3]chd7-SAOB'!AF14)</f>
        <v>18963000</v>
      </c>
      <c r="G773" s="403">
        <f>SUM('[3]chd7-SAOB'!AF50)</f>
        <v>0</v>
      </c>
      <c r="H773" s="403">
        <f>SUM('[3]chd7-SAOB'!AF142)</f>
        <v>0</v>
      </c>
      <c r="I773" s="403">
        <f t="shared" si="270"/>
        <v>18963000</v>
      </c>
      <c r="J773" s="403">
        <f>SUM('[3]chd7-SAOB'!AF15)</f>
        <v>18812999.09</v>
      </c>
      <c r="K773" s="403">
        <f>SUM('[3]chd7-SAOB'!AF51)</f>
        <v>0</v>
      </c>
      <c r="L773" s="403">
        <f>SUM('[3]chd7-SAOB'!AF143)</f>
        <v>0</v>
      </c>
      <c r="M773" s="403">
        <f t="shared" si="271"/>
        <v>18812999.09</v>
      </c>
      <c r="N773" s="403">
        <f t="shared" si="272"/>
        <v>150000.91000000015</v>
      </c>
      <c r="O773" s="403">
        <f t="shared" si="272"/>
        <v>0</v>
      </c>
      <c r="P773" s="403">
        <f t="shared" si="272"/>
        <v>0</v>
      </c>
      <c r="Q773" s="403">
        <f t="shared" si="273"/>
        <v>150000.91000000015</v>
      </c>
      <c r="S773" s="410">
        <f t="shared" si="264"/>
        <v>0.99208981121130624</v>
      </c>
      <c r="T773" s="410" t="str">
        <f t="shared" si="264"/>
        <v/>
      </c>
      <c r="U773" s="410" t="str">
        <f t="shared" si="264"/>
        <v/>
      </c>
      <c r="V773" s="410">
        <f t="shared" si="264"/>
        <v>0.99208981121130624</v>
      </c>
      <c r="W773" s="413"/>
      <c r="Z773" s="404" t="s">
        <v>735</v>
      </c>
    </row>
    <row r="774" spans="1:26" ht="12.75" customHeight="1">
      <c r="A774" s="405" t="s">
        <v>408</v>
      </c>
      <c r="B774" s="405" t="s">
        <v>411</v>
      </c>
      <c r="C774" s="418"/>
      <c r="D774" s="418"/>
      <c r="E774" s="408" t="s">
        <v>532</v>
      </c>
      <c r="F774" s="403">
        <f>SUM('[3]chd7-SAOB'!AN14)</f>
        <v>1332170</v>
      </c>
      <c r="G774" s="403">
        <f>SUM('[3]chd7-SAOB'!AN50)</f>
        <v>0</v>
      </c>
      <c r="H774" s="403">
        <f>SUM('[3]chd7-SAOB'!AN142)</f>
        <v>0</v>
      </c>
      <c r="I774" s="403">
        <f t="shared" si="270"/>
        <v>1332170</v>
      </c>
      <c r="J774" s="403">
        <f>SUM('[3]chd7-SAOB'!AN15)</f>
        <v>1341080.3799999999</v>
      </c>
      <c r="K774" s="403">
        <f>SUM('[3]chd7-SAOB'!AN51)</f>
        <v>0</v>
      </c>
      <c r="L774" s="403">
        <f>SUM('[3]chd7-SAOB'!AN143)</f>
        <v>0</v>
      </c>
      <c r="M774" s="403">
        <f t="shared" si="271"/>
        <v>1341080.3799999999</v>
      </c>
      <c r="N774" s="403">
        <f t="shared" si="272"/>
        <v>-8910.3799999998882</v>
      </c>
      <c r="O774" s="403">
        <f t="shared" si="272"/>
        <v>0</v>
      </c>
      <c r="P774" s="403">
        <f t="shared" si="272"/>
        <v>0</v>
      </c>
      <c r="Q774" s="403">
        <f t="shared" si="273"/>
        <v>-8910.3799999998882</v>
      </c>
      <c r="S774" s="410">
        <f t="shared" si="264"/>
        <v>1.0066886208216668</v>
      </c>
      <c r="T774" s="410" t="str">
        <f t="shared" si="264"/>
        <v/>
      </c>
      <c r="U774" s="410" t="str">
        <f t="shared" si="264"/>
        <v/>
      </c>
      <c r="V774" s="410">
        <f t="shared" si="264"/>
        <v>1.0066886208216668</v>
      </c>
      <c r="W774" s="413"/>
      <c r="Z774" s="404" t="s">
        <v>735</v>
      </c>
    </row>
    <row r="775" spans="1:26" ht="12.75" customHeight="1">
      <c r="A775" s="405" t="s">
        <v>408</v>
      </c>
      <c r="B775" s="405" t="s">
        <v>411</v>
      </c>
      <c r="C775" s="418"/>
      <c r="D775" s="418"/>
      <c r="E775" s="421" t="s">
        <v>533</v>
      </c>
      <c r="F775" s="403">
        <f>SUM('[3]chd7-SAOB'!AV14)</f>
        <v>0</v>
      </c>
      <c r="G775" s="403">
        <f>SUM('[3]chd7-SAOB'!AV50)</f>
        <v>1010000</v>
      </c>
      <c r="H775" s="403">
        <f>SUM('[3]chd7-SAOB'!AV142)</f>
        <v>0</v>
      </c>
      <c r="I775" s="403">
        <f t="shared" si="270"/>
        <v>1010000</v>
      </c>
      <c r="J775" s="403">
        <f>SUM('[3]chd7-SAOB'!AV15)</f>
        <v>0</v>
      </c>
      <c r="K775" s="403">
        <f>SUM('[3]chd7-SAOB'!AV51)</f>
        <v>1004076.8</v>
      </c>
      <c r="L775" s="403">
        <f>SUM('[3]chd7-SAOB'!AV143)</f>
        <v>0</v>
      </c>
      <c r="M775" s="403">
        <f t="shared" si="271"/>
        <v>1004076.8</v>
      </c>
      <c r="N775" s="403">
        <f t="shared" si="272"/>
        <v>0</v>
      </c>
      <c r="O775" s="403">
        <f t="shared" si="272"/>
        <v>5923.1999999999534</v>
      </c>
      <c r="P775" s="403">
        <f t="shared" si="272"/>
        <v>0</v>
      </c>
      <c r="Q775" s="403">
        <f t="shared" si="273"/>
        <v>5923.1999999999534</v>
      </c>
      <c r="S775" s="410" t="str">
        <f t="shared" si="264"/>
        <v/>
      </c>
      <c r="T775" s="410">
        <f t="shared" si="264"/>
        <v>0.99413544554455446</v>
      </c>
      <c r="U775" s="410" t="str">
        <f t="shared" si="264"/>
        <v/>
      </c>
      <c r="V775" s="410">
        <f t="shared" si="264"/>
        <v>0.99413544554455446</v>
      </c>
      <c r="W775" s="413"/>
      <c r="Z775" s="404" t="s">
        <v>735</v>
      </c>
    </row>
    <row r="776" spans="1:26" ht="12.75" hidden="1" customHeight="1">
      <c r="A776" s="405" t="s">
        <v>408</v>
      </c>
      <c r="B776" s="405" t="s">
        <v>411</v>
      </c>
      <c r="C776" s="418"/>
      <c r="D776" s="418"/>
      <c r="E776" s="421" t="s">
        <v>738</v>
      </c>
      <c r="F776" s="403">
        <f>SUM('[3]chd7-SAOB'!BC14)</f>
        <v>0</v>
      </c>
      <c r="G776" s="403">
        <f>SUM('[3]chd7-SAOB'!BC50)</f>
        <v>0</v>
      </c>
      <c r="H776" s="403">
        <f>SUM('[3]chd7-SAOB'!BC142)</f>
        <v>0</v>
      </c>
      <c r="I776" s="403">
        <f t="shared" si="270"/>
        <v>0</v>
      </c>
      <c r="J776" s="403">
        <f>SUM('[3]chd7-SAOB'!BC15)</f>
        <v>0</v>
      </c>
      <c r="K776" s="403">
        <f>SUM('[3]chd7-SAOB'!BC51)</f>
        <v>0</v>
      </c>
      <c r="L776" s="403">
        <f>SUM('[3]chd7-SAOB'!BC143)</f>
        <v>0</v>
      </c>
      <c r="M776" s="403">
        <f t="shared" si="271"/>
        <v>0</v>
      </c>
      <c r="N776" s="403">
        <f t="shared" si="272"/>
        <v>0</v>
      </c>
      <c r="O776" s="403">
        <f t="shared" si="272"/>
        <v>0</v>
      </c>
      <c r="P776" s="403">
        <f t="shared" si="272"/>
        <v>0</v>
      </c>
      <c r="Q776" s="403">
        <f t="shared" si="273"/>
        <v>0</v>
      </c>
      <c r="S776" s="410" t="str">
        <f t="shared" si="264"/>
        <v/>
      </c>
      <c r="T776" s="410" t="str">
        <f t="shared" si="264"/>
        <v/>
      </c>
      <c r="U776" s="410" t="str">
        <f t="shared" si="264"/>
        <v/>
      </c>
      <c r="V776" s="422" t="str">
        <f t="shared" si="264"/>
        <v/>
      </c>
      <c r="W776" s="413"/>
    </row>
    <row r="777" spans="1:26" s="617" customFormat="1" ht="12.75" customHeight="1">
      <c r="A777" s="405" t="s">
        <v>408</v>
      </c>
      <c r="B777" s="405" t="s">
        <v>411</v>
      </c>
      <c r="C777" s="613"/>
      <c r="D777" s="613"/>
      <c r="E777" s="614" t="s">
        <v>5</v>
      </c>
      <c r="F777" s="615">
        <f>+F768+F770+F772</f>
        <v>125153170</v>
      </c>
      <c r="G777" s="615">
        <f t="shared" ref="G777:Q777" si="287">+G768+G770+G772</f>
        <v>49257200</v>
      </c>
      <c r="H777" s="615">
        <f t="shared" si="287"/>
        <v>0</v>
      </c>
      <c r="I777" s="615">
        <f t="shared" si="287"/>
        <v>174410370</v>
      </c>
      <c r="J777" s="615">
        <f t="shared" si="287"/>
        <v>125055914.77000003</v>
      </c>
      <c r="K777" s="615">
        <f t="shared" si="287"/>
        <v>43880393.559999995</v>
      </c>
      <c r="L777" s="615">
        <f t="shared" si="287"/>
        <v>0</v>
      </c>
      <c r="M777" s="615">
        <f t="shared" si="287"/>
        <v>168936308.33000004</v>
      </c>
      <c r="N777" s="615">
        <f t="shared" si="287"/>
        <v>97255.229999979027</v>
      </c>
      <c r="O777" s="615">
        <f t="shared" si="287"/>
        <v>5376806.4400000032</v>
      </c>
      <c r="P777" s="615">
        <f t="shared" si="287"/>
        <v>0</v>
      </c>
      <c r="Q777" s="615">
        <f t="shared" si="287"/>
        <v>5474061.6699999822</v>
      </c>
      <c r="R777" s="616">
        <f>+Q777-'[3]chd7-SAOB'!BW179</f>
        <v>7.4505805969238281E-9</v>
      </c>
      <c r="S777" s="410">
        <f t="shared" si="264"/>
        <v>0.99922291037454369</v>
      </c>
      <c r="T777" s="410">
        <f t="shared" si="264"/>
        <v>0.8908422232688824</v>
      </c>
      <c r="U777" s="410" t="str">
        <f t="shared" si="264"/>
        <v/>
      </c>
      <c r="V777" s="410">
        <f t="shared" si="264"/>
        <v>0.96861389795801733</v>
      </c>
      <c r="W777" s="413"/>
      <c r="Z777" s="404" t="s">
        <v>735</v>
      </c>
    </row>
    <row r="778" spans="1:26" ht="12.75" customHeight="1">
      <c r="A778" s="405" t="s">
        <v>408</v>
      </c>
      <c r="B778" s="405" t="s">
        <v>411</v>
      </c>
      <c r="C778" s="418"/>
      <c r="D778" s="407"/>
      <c r="E778" s="412"/>
      <c r="F778" s="403"/>
      <c r="G778" s="403"/>
      <c r="H778" s="403"/>
      <c r="I778" s="403">
        <f t="shared" si="270"/>
        <v>0</v>
      </c>
      <c r="J778" s="403"/>
      <c r="K778" s="403"/>
      <c r="L778" s="403"/>
      <c r="M778" s="403">
        <f t="shared" si="271"/>
        <v>0</v>
      </c>
      <c r="N778" s="403">
        <f t="shared" si="272"/>
        <v>0</v>
      </c>
      <c r="O778" s="403">
        <f t="shared" si="272"/>
        <v>0</v>
      </c>
      <c r="P778" s="403">
        <f t="shared" si="272"/>
        <v>0</v>
      </c>
      <c r="Q778" s="403">
        <f t="shared" si="273"/>
        <v>0</v>
      </c>
      <c r="S778" s="410" t="str">
        <f t="shared" si="264"/>
        <v/>
      </c>
      <c r="T778" s="410" t="str">
        <f t="shared" si="264"/>
        <v/>
      </c>
      <c r="U778" s="410" t="str">
        <f t="shared" si="264"/>
        <v/>
      </c>
      <c r="V778" s="410" t="str">
        <f t="shared" si="264"/>
        <v/>
      </c>
      <c r="W778" s="413"/>
      <c r="Z778" s="404" t="s">
        <v>735</v>
      </c>
    </row>
    <row r="779" spans="1:26" s="612" customFormat="1" ht="12.75" customHeight="1">
      <c r="A779" s="405" t="s">
        <v>408</v>
      </c>
      <c r="B779" s="402" t="s">
        <v>412</v>
      </c>
      <c r="C779" s="426" t="s">
        <v>319</v>
      </c>
      <c r="D779" s="609" t="s">
        <v>334</v>
      </c>
      <c r="E779" s="610" t="s">
        <v>412</v>
      </c>
      <c r="F779" s="621"/>
      <c r="G779" s="621"/>
      <c r="H779" s="621"/>
      <c r="I779" s="611">
        <f t="shared" si="270"/>
        <v>0</v>
      </c>
      <c r="J779" s="621"/>
      <c r="K779" s="621"/>
      <c r="L779" s="621"/>
      <c r="M779" s="611">
        <f t="shared" si="271"/>
        <v>0</v>
      </c>
      <c r="N779" s="611">
        <f t="shared" si="272"/>
        <v>0</v>
      </c>
      <c r="O779" s="611">
        <f t="shared" si="272"/>
        <v>0</v>
      </c>
      <c r="P779" s="611">
        <f t="shared" si="272"/>
        <v>0</v>
      </c>
      <c r="Q779" s="611">
        <f t="shared" si="273"/>
        <v>0</v>
      </c>
      <c r="S779" s="410" t="str">
        <f t="shared" si="264"/>
        <v/>
      </c>
      <c r="T779" s="410" t="str">
        <f t="shared" si="264"/>
        <v/>
      </c>
      <c r="U779" s="410" t="str">
        <f t="shared" si="264"/>
        <v/>
      </c>
      <c r="V779" s="410" t="str">
        <f t="shared" si="264"/>
        <v/>
      </c>
      <c r="W779" s="413"/>
      <c r="Z779" s="404" t="s">
        <v>735</v>
      </c>
    </row>
    <row r="780" spans="1:26" ht="12.75" customHeight="1">
      <c r="A780" s="405" t="s">
        <v>408</v>
      </c>
      <c r="B780" s="402" t="s">
        <v>412</v>
      </c>
      <c r="C780" s="407"/>
      <c r="D780" s="407" t="s">
        <v>319</v>
      </c>
      <c r="E780" s="408" t="s">
        <v>320</v>
      </c>
      <c r="F780" s="408">
        <f>+'[3]chd7-SAOB'!C366</f>
        <v>14589590</v>
      </c>
      <c r="G780" s="408">
        <f>+'[3]chd7-SAOB'!D366</f>
        <v>5887000</v>
      </c>
      <c r="H780" s="408">
        <f>+'[3]chd7-SAOB'!E366</f>
        <v>0</v>
      </c>
      <c r="I780" s="403">
        <f t="shared" si="270"/>
        <v>20476590</v>
      </c>
      <c r="J780" s="408">
        <f>+'[3]chd7-SAOB'!G366</f>
        <v>14939587.82</v>
      </c>
      <c r="K780" s="408">
        <f>+'[3]chd7-SAOB'!H366</f>
        <v>5887000</v>
      </c>
      <c r="L780" s="408">
        <f>+'[3]chd7-SAOB'!I366</f>
        <v>0</v>
      </c>
      <c r="M780" s="403">
        <f t="shared" si="271"/>
        <v>20826587.82</v>
      </c>
      <c r="N780" s="403">
        <f t="shared" si="272"/>
        <v>-349997.8200000003</v>
      </c>
      <c r="O780" s="403">
        <f t="shared" si="272"/>
        <v>0</v>
      </c>
      <c r="P780" s="403">
        <f t="shared" si="272"/>
        <v>0</v>
      </c>
      <c r="Q780" s="403">
        <f t="shared" si="273"/>
        <v>-349997.8200000003</v>
      </c>
      <c r="S780" s="410">
        <f t="shared" si="264"/>
        <v>1.0239895583083556</v>
      </c>
      <c r="T780" s="410">
        <f t="shared" si="264"/>
        <v>1</v>
      </c>
      <c r="U780" s="410" t="str">
        <f t="shared" si="264"/>
        <v/>
      </c>
      <c r="V780" s="410">
        <f t="shared" si="264"/>
        <v>1.0170925832865727</v>
      </c>
      <c r="W780" s="413"/>
      <c r="Z780" s="411" t="s">
        <v>736</v>
      </c>
    </row>
    <row r="781" spans="1:26" ht="12.75" customHeight="1">
      <c r="A781" s="405" t="s">
        <v>408</v>
      </c>
      <c r="B781" s="405" t="s">
        <v>412</v>
      </c>
      <c r="C781" s="407"/>
      <c r="D781" s="407" t="s">
        <v>319</v>
      </c>
      <c r="E781" s="408" t="s">
        <v>204</v>
      </c>
      <c r="F781" s="408">
        <f>+'[3]chd7-SAOB'!C368</f>
        <v>0</v>
      </c>
      <c r="G781" s="408">
        <f>+'[3]chd7-SAOB'!D368</f>
        <v>1166000</v>
      </c>
      <c r="H781" s="408">
        <f>+'[3]chd7-SAOB'!E368</f>
        <v>0</v>
      </c>
      <c r="I781" s="403">
        <f>SUM(F781:H781)</f>
        <v>1166000</v>
      </c>
      <c r="J781" s="408">
        <f>+'[3]chd7-SAOB'!G368</f>
        <v>0</v>
      </c>
      <c r="K781" s="408">
        <f>+'[3]chd7-SAOB'!H368</f>
        <v>409018.16000000003</v>
      </c>
      <c r="L781" s="408">
        <f>+'[3]chd7-SAOB'!I368</f>
        <v>0</v>
      </c>
      <c r="M781" s="403">
        <f>SUM(J781:L781)</f>
        <v>409018.16000000003</v>
      </c>
      <c r="N781" s="403">
        <f>+F781-J781</f>
        <v>0</v>
      </c>
      <c r="O781" s="403">
        <f>+G781-K781</f>
        <v>756981.84</v>
      </c>
      <c r="P781" s="403">
        <f>+H781-L781</f>
        <v>0</v>
      </c>
      <c r="Q781" s="403">
        <f>SUM(N781:P781)</f>
        <v>756981.84</v>
      </c>
      <c r="S781" s="410" t="str">
        <f t="shared" si="264"/>
        <v/>
      </c>
      <c r="T781" s="410">
        <f t="shared" si="264"/>
        <v>0.35078744425385938</v>
      </c>
      <c r="U781" s="410" t="str">
        <f t="shared" si="264"/>
        <v/>
      </c>
      <c r="V781" s="410">
        <f t="shared" si="264"/>
        <v>0.35078744425385938</v>
      </c>
      <c r="W781" s="413"/>
      <c r="Z781" s="411" t="s">
        <v>736</v>
      </c>
    </row>
    <row r="782" spans="1:26" s="404" customFormat="1" ht="12.75" customHeight="1">
      <c r="A782" s="405"/>
      <c r="B782" s="402" t="s">
        <v>412</v>
      </c>
      <c r="C782" s="414"/>
      <c r="D782" s="414" t="s">
        <v>319</v>
      </c>
      <c r="E782" s="415" t="s">
        <v>737</v>
      </c>
      <c r="F782" s="416">
        <f>+F780+F781</f>
        <v>14589590</v>
      </c>
      <c r="G782" s="416">
        <f t="shared" ref="G782:Q782" si="288">+G780+G781</f>
        <v>7053000</v>
      </c>
      <c r="H782" s="416">
        <f t="shared" si="288"/>
        <v>0</v>
      </c>
      <c r="I782" s="416">
        <f t="shared" si="288"/>
        <v>21642590</v>
      </c>
      <c r="J782" s="416">
        <f t="shared" si="288"/>
        <v>14939587.82</v>
      </c>
      <c r="K782" s="416">
        <f t="shared" si="288"/>
        <v>6296018.1600000001</v>
      </c>
      <c r="L782" s="416">
        <f t="shared" si="288"/>
        <v>0</v>
      </c>
      <c r="M782" s="416">
        <f t="shared" si="288"/>
        <v>21235605.98</v>
      </c>
      <c r="N782" s="416">
        <f t="shared" si="288"/>
        <v>-349997.8200000003</v>
      </c>
      <c r="O782" s="416">
        <f t="shared" si="288"/>
        <v>756981.84</v>
      </c>
      <c r="P782" s="416">
        <f t="shared" si="288"/>
        <v>0</v>
      </c>
      <c r="Q782" s="416">
        <f t="shared" si="288"/>
        <v>406984.01999999967</v>
      </c>
      <c r="R782" s="417"/>
      <c r="S782" s="410">
        <f t="shared" ref="S782:V797" si="289">IF(F782=0,"",J782/F782)</f>
        <v>1.0239895583083556</v>
      </c>
      <c r="T782" s="410">
        <f t="shared" si="289"/>
        <v>0.8926723606975755</v>
      </c>
      <c r="U782" s="410" t="str">
        <f t="shared" si="289"/>
        <v/>
      </c>
      <c r="V782" s="410">
        <f t="shared" si="289"/>
        <v>0.98119522571004669</v>
      </c>
      <c r="W782" s="413"/>
      <c r="Z782" s="404" t="s">
        <v>735</v>
      </c>
    </row>
    <row r="783" spans="1:26" ht="12.75" hidden="1" customHeight="1">
      <c r="A783" s="405"/>
      <c r="B783" s="406"/>
      <c r="C783" s="418"/>
      <c r="D783" s="418"/>
      <c r="E783" s="419"/>
      <c r="F783" s="420"/>
      <c r="G783" s="420"/>
      <c r="H783" s="420"/>
      <c r="I783" s="420"/>
      <c r="J783" s="420"/>
      <c r="K783" s="420"/>
      <c r="L783" s="420"/>
      <c r="M783" s="420"/>
      <c r="N783" s="420"/>
      <c r="O783" s="420"/>
      <c r="P783" s="420"/>
      <c r="Q783" s="420"/>
      <c r="R783" s="409"/>
      <c r="S783" s="410" t="str">
        <f t="shared" si="289"/>
        <v/>
      </c>
      <c r="T783" s="410" t="str">
        <f t="shared" si="289"/>
        <v/>
      </c>
      <c r="U783" s="410" t="str">
        <f t="shared" si="289"/>
        <v/>
      </c>
      <c r="V783" s="410"/>
      <c r="W783" s="413"/>
    </row>
    <row r="784" spans="1:26" s="404" customFormat="1" ht="12.75" customHeight="1">
      <c r="A784" s="405" t="s">
        <v>408</v>
      </c>
      <c r="B784" s="405" t="s">
        <v>412</v>
      </c>
      <c r="C784" s="414"/>
      <c r="D784" s="414" t="s">
        <v>319</v>
      </c>
      <c r="E784" s="415" t="s">
        <v>324</v>
      </c>
      <c r="F784" s="416">
        <f>+F785</f>
        <v>1524900</v>
      </c>
      <c r="G784" s="416">
        <f t="shared" ref="G784:Q784" si="290">+G785</f>
        <v>0</v>
      </c>
      <c r="H784" s="416">
        <f t="shared" si="290"/>
        <v>0</v>
      </c>
      <c r="I784" s="416">
        <f t="shared" si="290"/>
        <v>1524900</v>
      </c>
      <c r="J784" s="416">
        <f t="shared" si="290"/>
        <v>1536274.62</v>
      </c>
      <c r="K784" s="416">
        <f t="shared" si="290"/>
        <v>0</v>
      </c>
      <c r="L784" s="416">
        <f t="shared" si="290"/>
        <v>0</v>
      </c>
      <c r="M784" s="416">
        <f t="shared" si="290"/>
        <v>1536274.62</v>
      </c>
      <c r="N784" s="416">
        <f t="shared" si="290"/>
        <v>-11374.620000000112</v>
      </c>
      <c r="O784" s="416">
        <f t="shared" si="290"/>
        <v>0</v>
      </c>
      <c r="P784" s="416">
        <f t="shared" si="290"/>
        <v>0</v>
      </c>
      <c r="Q784" s="416">
        <f t="shared" si="290"/>
        <v>-11374.620000000112</v>
      </c>
      <c r="S784" s="410">
        <f t="shared" si="289"/>
        <v>1.0074592563446785</v>
      </c>
      <c r="T784" s="410" t="str">
        <f t="shared" si="289"/>
        <v/>
      </c>
      <c r="U784" s="410" t="str">
        <f t="shared" si="289"/>
        <v/>
      </c>
      <c r="V784" s="410">
        <f t="shared" si="289"/>
        <v>1.0074592563446785</v>
      </c>
      <c r="W784" s="413"/>
      <c r="Z784" s="404" t="s">
        <v>735</v>
      </c>
    </row>
    <row r="785" spans="1:26" ht="12.75" customHeight="1">
      <c r="A785" s="405" t="s">
        <v>408</v>
      </c>
      <c r="B785" s="405" t="s">
        <v>412</v>
      </c>
      <c r="C785" s="418"/>
      <c r="D785" s="418"/>
      <c r="E785" s="408" t="s">
        <v>528</v>
      </c>
      <c r="F785" s="403">
        <f>SUM('[3]chd7-SAOB'!Y14)</f>
        <v>1524900</v>
      </c>
      <c r="G785" s="403">
        <f>SUM('[3]chd7-SAOB'!Y50)</f>
        <v>0</v>
      </c>
      <c r="H785" s="403">
        <f>SUM('[3]chd7-SAOB'!Y142)</f>
        <v>0</v>
      </c>
      <c r="I785" s="403">
        <f t="shared" si="270"/>
        <v>1524900</v>
      </c>
      <c r="J785" s="403">
        <f>SUM('[3]chd7-SAOB'!Y15)</f>
        <v>1536274.62</v>
      </c>
      <c r="K785" s="403">
        <f>SUM('[3]chd7-SAOB'!Y51)</f>
        <v>0</v>
      </c>
      <c r="L785" s="403">
        <f>SUM('[3]chd7-SAOB'!Y143)</f>
        <v>0</v>
      </c>
      <c r="M785" s="403">
        <f t="shared" si="271"/>
        <v>1536274.62</v>
      </c>
      <c r="N785" s="403">
        <f t="shared" si="272"/>
        <v>-11374.620000000112</v>
      </c>
      <c r="O785" s="403">
        <f t="shared" si="272"/>
        <v>0</v>
      </c>
      <c r="P785" s="403">
        <f t="shared" si="272"/>
        <v>0</v>
      </c>
      <c r="Q785" s="403">
        <f t="shared" si="273"/>
        <v>-11374.620000000112</v>
      </c>
      <c r="S785" s="410">
        <f t="shared" si="289"/>
        <v>1.0074592563446785</v>
      </c>
      <c r="T785" s="410" t="str">
        <f t="shared" si="289"/>
        <v/>
      </c>
      <c r="U785" s="410" t="str">
        <f t="shared" si="289"/>
        <v/>
      </c>
      <c r="V785" s="410">
        <f t="shared" si="289"/>
        <v>1.0074592563446785</v>
      </c>
      <c r="W785" s="413"/>
      <c r="Z785" s="404" t="s">
        <v>735</v>
      </c>
    </row>
    <row r="786" spans="1:26" s="404" customFormat="1" ht="12.75" customHeight="1">
      <c r="A786" s="405" t="s">
        <v>408</v>
      </c>
      <c r="B786" s="405" t="s">
        <v>412</v>
      </c>
      <c r="C786" s="414"/>
      <c r="D786" s="414" t="s">
        <v>319</v>
      </c>
      <c r="E786" s="415" t="s">
        <v>325</v>
      </c>
      <c r="F786" s="416">
        <f>SUM(F787:F790)</f>
        <v>2760000</v>
      </c>
      <c r="G786" s="416">
        <f t="shared" ref="G786:Q786" si="291">SUM(G787:G790)</f>
        <v>0</v>
      </c>
      <c r="H786" s="416">
        <f t="shared" si="291"/>
        <v>0</v>
      </c>
      <c r="I786" s="416">
        <f t="shared" si="291"/>
        <v>2760000</v>
      </c>
      <c r="J786" s="416">
        <f t="shared" si="291"/>
        <v>2750000</v>
      </c>
      <c r="K786" s="416">
        <f t="shared" si="291"/>
        <v>0</v>
      </c>
      <c r="L786" s="416">
        <f t="shared" si="291"/>
        <v>0</v>
      </c>
      <c r="M786" s="416">
        <f t="shared" si="291"/>
        <v>2750000</v>
      </c>
      <c r="N786" s="416">
        <f t="shared" si="291"/>
        <v>10000</v>
      </c>
      <c r="O786" s="416">
        <f t="shared" si="291"/>
        <v>0</v>
      </c>
      <c r="P786" s="416">
        <f t="shared" si="291"/>
        <v>0</v>
      </c>
      <c r="Q786" s="416">
        <f t="shared" si="291"/>
        <v>10000</v>
      </c>
      <c r="R786" s="417"/>
      <c r="S786" s="410">
        <f t="shared" si="289"/>
        <v>0.99637681159420288</v>
      </c>
      <c r="T786" s="410" t="str">
        <f t="shared" si="289"/>
        <v/>
      </c>
      <c r="U786" s="410" t="str">
        <f t="shared" si="289"/>
        <v/>
      </c>
      <c r="V786" s="410">
        <f t="shared" si="289"/>
        <v>0.99637681159420288</v>
      </c>
      <c r="W786" s="413"/>
      <c r="Z786" s="404" t="s">
        <v>735</v>
      </c>
    </row>
    <row r="787" spans="1:26" ht="12.75" customHeight="1">
      <c r="A787" s="405" t="s">
        <v>408</v>
      </c>
      <c r="B787" s="405" t="s">
        <v>412</v>
      </c>
      <c r="C787" s="418"/>
      <c r="D787" s="418"/>
      <c r="E787" s="421" t="s">
        <v>531</v>
      </c>
      <c r="F787" s="403">
        <f>SUM('[3]chd7-SAOB'!AG14)</f>
        <v>2760000</v>
      </c>
      <c r="G787" s="403">
        <f>SUM('[3]chd7-SAOB'!AG50)</f>
        <v>0</v>
      </c>
      <c r="H787" s="403">
        <f>SUM('[3]chd7-SAOB'!AG142)</f>
        <v>0</v>
      </c>
      <c r="I787" s="403">
        <f t="shared" si="270"/>
        <v>2760000</v>
      </c>
      <c r="J787" s="403">
        <f>SUM('[3]chd7-SAOB'!AG15)</f>
        <v>2750000</v>
      </c>
      <c r="K787" s="403">
        <f>SUM('[3]chd7-SAOB'!AG51)</f>
        <v>0</v>
      </c>
      <c r="L787" s="403">
        <f>SUM('[3]chd7-SAOB'!AG143)</f>
        <v>0</v>
      </c>
      <c r="M787" s="403">
        <f t="shared" si="271"/>
        <v>2750000</v>
      </c>
      <c r="N787" s="403">
        <f t="shared" si="272"/>
        <v>10000</v>
      </c>
      <c r="O787" s="403">
        <f t="shared" si="272"/>
        <v>0</v>
      </c>
      <c r="P787" s="403">
        <f t="shared" si="272"/>
        <v>0</v>
      </c>
      <c r="Q787" s="403">
        <f t="shared" si="273"/>
        <v>10000</v>
      </c>
      <c r="S787" s="410">
        <f t="shared" si="289"/>
        <v>0.99637681159420288</v>
      </c>
      <c r="T787" s="410" t="str">
        <f t="shared" si="289"/>
        <v/>
      </c>
      <c r="U787" s="410" t="str">
        <f t="shared" si="289"/>
        <v/>
      </c>
      <c r="V787" s="410">
        <f t="shared" si="289"/>
        <v>0.99637681159420288</v>
      </c>
      <c r="W787" s="413"/>
      <c r="Z787" s="404" t="s">
        <v>735</v>
      </c>
    </row>
    <row r="788" spans="1:26" ht="12.75" customHeight="1">
      <c r="A788" s="405" t="s">
        <v>408</v>
      </c>
      <c r="B788" s="405" t="s">
        <v>412</v>
      </c>
      <c r="C788" s="418"/>
      <c r="D788" s="418"/>
      <c r="E788" s="408" t="s">
        <v>532</v>
      </c>
      <c r="F788" s="403">
        <f>SUM('[3]chd7-SAOB'!AO14)</f>
        <v>0</v>
      </c>
      <c r="G788" s="403">
        <f>SUM('[3]chd7-SAOB'!AO50)</f>
        <v>0</v>
      </c>
      <c r="H788" s="403">
        <f>SUM('[3]chd7-SAOB'!AO142)</f>
        <v>0</v>
      </c>
      <c r="I788" s="403">
        <f t="shared" si="270"/>
        <v>0</v>
      </c>
      <c r="J788" s="403">
        <f>SUM('[3]chd7-SAOB'!AO15)</f>
        <v>0</v>
      </c>
      <c r="K788" s="403">
        <f>SUM('[3]chd7-SAOB'!AO51)</f>
        <v>0</v>
      </c>
      <c r="L788" s="403">
        <f>SUM('[3]chd7-SAOB'!AO143)</f>
        <v>0</v>
      </c>
      <c r="M788" s="403">
        <f t="shared" si="271"/>
        <v>0</v>
      </c>
      <c r="N788" s="403">
        <f t="shared" si="272"/>
        <v>0</v>
      </c>
      <c r="O788" s="403">
        <f t="shared" si="272"/>
        <v>0</v>
      </c>
      <c r="P788" s="403">
        <f t="shared" si="272"/>
        <v>0</v>
      </c>
      <c r="Q788" s="403">
        <f t="shared" si="273"/>
        <v>0</v>
      </c>
      <c r="S788" s="410" t="str">
        <f t="shared" si="289"/>
        <v/>
      </c>
      <c r="T788" s="410" t="str">
        <f t="shared" si="289"/>
        <v/>
      </c>
      <c r="U788" s="410" t="str">
        <f t="shared" si="289"/>
        <v/>
      </c>
      <c r="V788" s="410" t="str">
        <f t="shared" si="289"/>
        <v/>
      </c>
      <c r="W788" s="413"/>
      <c r="Z788" s="404" t="s">
        <v>735</v>
      </c>
    </row>
    <row r="789" spans="1:26" ht="12.75" customHeight="1">
      <c r="A789" s="405" t="s">
        <v>408</v>
      </c>
      <c r="B789" s="405" t="s">
        <v>412</v>
      </c>
      <c r="C789" s="418"/>
      <c r="D789" s="418"/>
      <c r="E789" s="421" t="s">
        <v>533</v>
      </c>
      <c r="F789" s="403">
        <f>SUM('[3]chd7-SAOB'!AW14)</f>
        <v>0</v>
      </c>
      <c r="G789" s="403">
        <f>SUM('[3]chd7-SAOB'!AW50)</f>
        <v>0</v>
      </c>
      <c r="H789" s="403">
        <f>SUM('[3]chd7-SAOB'!AW142)</f>
        <v>0</v>
      </c>
      <c r="I789" s="403">
        <f t="shared" si="270"/>
        <v>0</v>
      </c>
      <c r="J789" s="403">
        <f>SUM('[3]chd7-SAOB'!AW15)</f>
        <v>0</v>
      </c>
      <c r="K789" s="403">
        <f>SUM('[3]chd7-SAOB'!AW51)</f>
        <v>0</v>
      </c>
      <c r="L789" s="403">
        <f>SUM('[3]chd7-SAOB'!AW143)</f>
        <v>0</v>
      </c>
      <c r="M789" s="403">
        <f t="shared" si="271"/>
        <v>0</v>
      </c>
      <c r="N789" s="403">
        <f t="shared" si="272"/>
        <v>0</v>
      </c>
      <c r="O789" s="403">
        <f t="shared" si="272"/>
        <v>0</v>
      </c>
      <c r="P789" s="403">
        <f t="shared" si="272"/>
        <v>0</v>
      </c>
      <c r="Q789" s="403">
        <f t="shared" si="273"/>
        <v>0</v>
      </c>
      <c r="S789" s="410" t="str">
        <f t="shared" si="289"/>
        <v/>
      </c>
      <c r="T789" s="410" t="str">
        <f t="shared" si="289"/>
        <v/>
      </c>
      <c r="U789" s="410" t="str">
        <f t="shared" si="289"/>
        <v/>
      </c>
      <c r="V789" s="410" t="str">
        <f t="shared" si="289"/>
        <v/>
      </c>
      <c r="W789" s="413"/>
      <c r="Z789" s="404" t="s">
        <v>735</v>
      </c>
    </row>
    <row r="790" spans="1:26" ht="12.75" hidden="1" customHeight="1">
      <c r="A790" s="405" t="s">
        <v>408</v>
      </c>
      <c r="B790" s="405" t="s">
        <v>412</v>
      </c>
      <c r="C790" s="418"/>
      <c r="D790" s="418"/>
      <c r="E790" s="421" t="s">
        <v>738</v>
      </c>
      <c r="F790" s="403">
        <f>SUM('[3]chd7-SAOB'!BE14)</f>
        <v>0</v>
      </c>
      <c r="G790" s="403">
        <f>SUM('[3]chd7-SAOB'!BE50)</f>
        <v>0</v>
      </c>
      <c r="H790" s="403">
        <f>SUM('[3]chd7-SAOB'!BE142)</f>
        <v>0</v>
      </c>
      <c r="I790" s="403">
        <f t="shared" si="270"/>
        <v>0</v>
      </c>
      <c r="J790" s="403">
        <f>SUM('[3]chd7-SAOB'!BE15)</f>
        <v>0</v>
      </c>
      <c r="K790" s="403">
        <f>SUM('[3]chd7-SAOB'!BE51)</f>
        <v>0</v>
      </c>
      <c r="L790" s="403">
        <f>SUM('[3]chd7-SAOB'!BE143)</f>
        <v>0</v>
      </c>
      <c r="M790" s="403">
        <f t="shared" si="271"/>
        <v>0</v>
      </c>
      <c r="N790" s="403">
        <f t="shared" si="272"/>
        <v>0</v>
      </c>
      <c r="O790" s="403">
        <f t="shared" si="272"/>
        <v>0</v>
      </c>
      <c r="P790" s="403">
        <f t="shared" si="272"/>
        <v>0</v>
      </c>
      <c r="Q790" s="403">
        <f t="shared" si="273"/>
        <v>0</v>
      </c>
      <c r="S790" s="410" t="str">
        <f t="shared" si="289"/>
        <v/>
      </c>
      <c r="T790" s="410" t="str">
        <f t="shared" si="289"/>
        <v/>
      </c>
      <c r="U790" s="410" t="str">
        <f t="shared" si="289"/>
        <v/>
      </c>
      <c r="V790" s="422" t="str">
        <f t="shared" si="289"/>
        <v/>
      </c>
      <c r="W790" s="413"/>
    </row>
    <row r="791" spans="1:26" s="617" customFormat="1" ht="12.75" customHeight="1">
      <c r="A791" s="405" t="s">
        <v>408</v>
      </c>
      <c r="B791" s="402" t="s">
        <v>412</v>
      </c>
      <c r="C791" s="613"/>
      <c r="D791" s="613"/>
      <c r="E791" s="614" t="s">
        <v>5</v>
      </c>
      <c r="F791" s="615">
        <f>+F782+F784+F786</f>
        <v>18874490</v>
      </c>
      <c r="G791" s="615">
        <f t="shared" ref="G791:Q791" si="292">+G782+G784+G786</f>
        <v>7053000</v>
      </c>
      <c r="H791" s="615">
        <f t="shared" si="292"/>
        <v>0</v>
      </c>
      <c r="I791" s="615">
        <f t="shared" si="292"/>
        <v>25927490</v>
      </c>
      <c r="J791" s="615">
        <f t="shared" si="292"/>
        <v>19225862.440000001</v>
      </c>
      <c r="K791" s="615">
        <f t="shared" si="292"/>
        <v>6296018.1600000001</v>
      </c>
      <c r="L791" s="615">
        <f t="shared" si="292"/>
        <v>0</v>
      </c>
      <c r="M791" s="615">
        <f t="shared" si="292"/>
        <v>25521880.600000001</v>
      </c>
      <c r="N791" s="615">
        <f t="shared" si="292"/>
        <v>-351372.44000000041</v>
      </c>
      <c r="O791" s="615">
        <f t="shared" si="292"/>
        <v>756981.84</v>
      </c>
      <c r="P791" s="615">
        <f t="shared" si="292"/>
        <v>0</v>
      </c>
      <c r="Q791" s="615">
        <f t="shared" si="292"/>
        <v>405609.39999999956</v>
      </c>
      <c r="R791" s="616">
        <f>+Q791-'[3]chd7-SAOB'!BX179</f>
        <v>0</v>
      </c>
      <c r="S791" s="410">
        <f t="shared" si="289"/>
        <v>1.018616261419514</v>
      </c>
      <c r="T791" s="410">
        <f t="shared" si="289"/>
        <v>0.8926723606975755</v>
      </c>
      <c r="U791" s="410" t="str">
        <f t="shared" si="289"/>
        <v/>
      </c>
      <c r="V791" s="410">
        <f t="shared" si="289"/>
        <v>0.98435600977958149</v>
      </c>
      <c r="W791" s="413"/>
      <c r="Z791" s="404" t="s">
        <v>735</v>
      </c>
    </row>
    <row r="792" spans="1:26" ht="12.75" customHeight="1">
      <c r="A792" s="405" t="s">
        <v>408</v>
      </c>
      <c r="B792" s="402" t="s">
        <v>412</v>
      </c>
      <c r="C792" s="418"/>
      <c r="D792" s="407"/>
      <c r="E792" s="412"/>
      <c r="F792" s="403"/>
      <c r="G792" s="403"/>
      <c r="H792" s="403"/>
      <c r="I792" s="403">
        <f t="shared" si="270"/>
        <v>0</v>
      </c>
      <c r="J792" s="403"/>
      <c r="K792" s="403"/>
      <c r="L792" s="403"/>
      <c r="M792" s="403">
        <f t="shared" si="271"/>
        <v>0</v>
      </c>
      <c r="N792" s="403">
        <f t="shared" si="272"/>
        <v>0</v>
      </c>
      <c r="O792" s="403">
        <f t="shared" si="272"/>
        <v>0</v>
      </c>
      <c r="P792" s="403">
        <f t="shared" si="272"/>
        <v>0</v>
      </c>
      <c r="Q792" s="403">
        <f t="shared" si="273"/>
        <v>0</v>
      </c>
      <c r="S792" s="410" t="str">
        <f t="shared" si="289"/>
        <v/>
      </c>
      <c r="T792" s="410" t="str">
        <f t="shared" si="289"/>
        <v/>
      </c>
      <c r="U792" s="410" t="str">
        <f t="shared" si="289"/>
        <v/>
      </c>
      <c r="V792" s="410" t="str">
        <f t="shared" si="289"/>
        <v/>
      </c>
      <c r="W792" s="413"/>
      <c r="Z792" s="404" t="s">
        <v>735</v>
      </c>
    </row>
    <row r="793" spans="1:26" s="612" customFormat="1" ht="12.75" customHeight="1">
      <c r="A793" s="405" t="s">
        <v>408</v>
      </c>
      <c r="B793" s="402" t="s">
        <v>413</v>
      </c>
      <c r="C793" s="426" t="s">
        <v>319</v>
      </c>
      <c r="D793" s="609" t="s">
        <v>336</v>
      </c>
      <c r="E793" s="610" t="s">
        <v>414</v>
      </c>
      <c r="F793" s="621"/>
      <c r="G793" s="621"/>
      <c r="H793" s="621"/>
      <c r="I793" s="611">
        <f t="shared" si="270"/>
        <v>0</v>
      </c>
      <c r="J793" s="621"/>
      <c r="K793" s="621"/>
      <c r="L793" s="621"/>
      <c r="M793" s="611">
        <f t="shared" si="271"/>
        <v>0</v>
      </c>
      <c r="N793" s="611">
        <f t="shared" si="272"/>
        <v>0</v>
      </c>
      <c r="O793" s="611">
        <f t="shared" si="272"/>
        <v>0</v>
      </c>
      <c r="P793" s="611">
        <f t="shared" si="272"/>
        <v>0</v>
      </c>
      <c r="Q793" s="611">
        <f t="shared" si="273"/>
        <v>0</v>
      </c>
      <c r="S793" s="410" t="str">
        <f t="shared" si="289"/>
        <v/>
      </c>
      <c r="T793" s="410" t="str">
        <f t="shared" si="289"/>
        <v/>
      </c>
      <c r="U793" s="410" t="str">
        <f t="shared" si="289"/>
        <v/>
      </c>
      <c r="V793" s="410" t="str">
        <f t="shared" si="289"/>
        <v/>
      </c>
      <c r="W793" s="413"/>
      <c r="Z793" s="404" t="s">
        <v>735</v>
      </c>
    </row>
    <row r="794" spans="1:26" ht="12.75" customHeight="1">
      <c r="A794" s="405" t="s">
        <v>408</v>
      </c>
      <c r="B794" s="402" t="s">
        <v>413</v>
      </c>
      <c r="C794" s="407"/>
      <c r="D794" s="407" t="s">
        <v>319</v>
      </c>
      <c r="E794" s="408" t="s">
        <v>320</v>
      </c>
      <c r="F794" s="408">
        <f>+'[3]chd7-SAOB'!C372</f>
        <v>14105184</v>
      </c>
      <c r="G794" s="408">
        <f>+'[3]chd7-SAOB'!D372</f>
        <v>12258000</v>
      </c>
      <c r="H794" s="408">
        <f>+'[3]chd7-SAOB'!E372</f>
        <v>0</v>
      </c>
      <c r="I794" s="403">
        <f t="shared" si="270"/>
        <v>26363184</v>
      </c>
      <c r="J794" s="408">
        <f>+'[3]chd7-SAOB'!G372</f>
        <v>13657511.390000001</v>
      </c>
      <c r="K794" s="408">
        <f>+'[3]chd7-SAOB'!H372</f>
        <v>12126439.73</v>
      </c>
      <c r="L794" s="408">
        <f>+'[3]chd7-SAOB'!I372</f>
        <v>0</v>
      </c>
      <c r="M794" s="403">
        <f t="shared" si="271"/>
        <v>25783951.120000001</v>
      </c>
      <c r="N794" s="403">
        <f t="shared" si="272"/>
        <v>447672.6099999994</v>
      </c>
      <c r="O794" s="403">
        <f t="shared" si="272"/>
        <v>131560.26999999955</v>
      </c>
      <c r="P794" s="403">
        <f t="shared" si="272"/>
        <v>0</v>
      </c>
      <c r="Q794" s="403">
        <f t="shared" si="273"/>
        <v>579232.87999999896</v>
      </c>
      <c r="S794" s="410">
        <f t="shared" si="289"/>
        <v>0.96826183834255553</v>
      </c>
      <c r="T794" s="410">
        <f t="shared" si="289"/>
        <v>0.98926739517050089</v>
      </c>
      <c r="U794" s="410" t="str">
        <f t="shared" si="289"/>
        <v/>
      </c>
      <c r="V794" s="410">
        <f t="shared" si="289"/>
        <v>0.97802872065832414</v>
      </c>
      <c r="W794" s="413"/>
      <c r="Z794" s="411" t="s">
        <v>736</v>
      </c>
    </row>
    <row r="795" spans="1:26" ht="12.75" customHeight="1">
      <c r="A795" s="405" t="s">
        <v>408</v>
      </c>
      <c r="B795" s="405" t="s">
        <v>413</v>
      </c>
      <c r="C795" s="407"/>
      <c r="D795" s="407" t="s">
        <v>319</v>
      </c>
      <c r="E795" s="408" t="s">
        <v>204</v>
      </c>
      <c r="F795" s="408">
        <f>+'[3]chd7-SAOB'!C374</f>
        <v>0</v>
      </c>
      <c r="G795" s="408">
        <f>+'[3]chd7-SAOB'!D374</f>
        <v>3930000</v>
      </c>
      <c r="H795" s="408">
        <f>+'[3]chd7-SAOB'!E374</f>
        <v>0</v>
      </c>
      <c r="I795" s="403">
        <f>SUM(F795:H795)</f>
        <v>3930000</v>
      </c>
      <c r="J795" s="408">
        <f>+'[3]chd7-SAOB'!G374</f>
        <v>0</v>
      </c>
      <c r="K795" s="408">
        <f>+'[3]chd7-SAOB'!H374</f>
        <v>3203866.44</v>
      </c>
      <c r="L795" s="408">
        <f>+'[3]chd7-SAOB'!I374</f>
        <v>0</v>
      </c>
      <c r="M795" s="403">
        <f>SUM(J795:L795)</f>
        <v>3203866.44</v>
      </c>
      <c r="N795" s="403">
        <f>+F795-J795</f>
        <v>0</v>
      </c>
      <c r="O795" s="403">
        <f>+G795-K795</f>
        <v>726133.56</v>
      </c>
      <c r="P795" s="403">
        <f>+H795-L795</f>
        <v>0</v>
      </c>
      <c r="Q795" s="403">
        <f>SUM(N795:P795)</f>
        <v>726133.56</v>
      </c>
      <c r="S795" s="410" t="str">
        <f t="shared" si="289"/>
        <v/>
      </c>
      <c r="T795" s="410">
        <f t="shared" si="289"/>
        <v>0.81523319083969459</v>
      </c>
      <c r="U795" s="410" t="str">
        <f t="shared" si="289"/>
        <v/>
      </c>
      <c r="V795" s="410">
        <f t="shared" si="289"/>
        <v>0.81523319083969459</v>
      </c>
      <c r="W795" s="413"/>
      <c r="Z795" s="411" t="s">
        <v>736</v>
      </c>
    </row>
    <row r="796" spans="1:26" s="404" customFormat="1" ht="12.75" customHeight="1">
      <c r="A796" s="405"/>
      <c r="B796" s="402" t="s">
        <v>413</v>
      </c>
      <c r="C796" s="414"/>
      <c r="D796" s="414" t="s">
        <v>319</v>
      </c>
      <c r="E796" s="415" t="s">
        <v>737</v>
      </c>
      <c r="F796" s="416">
        <f>+F794+F795</f>
        <v>14105184</v>
      </c>
      <c r="G796" s="416">
        <f t="shared" ref="G796:Q796" si="293">+G794+G795</f>
        <v>16188000</v>
      </c>
      <c r="H796" s="416">
        <f t="shared" si="293"/>
        <v>0</v>
      </c>
      <c r="I796" s="416">
        <f t="shared" si="293"/>
        <v>30293184</v>
      </c>
      <c r="J796" s="416">
        <f t="shared" si="293"/>
        <v>13657511.390000001</v>
      </c>
      <c r="K796" s="416">
        <f t="shared" si="293"/>
        <v>15330306.17</v>
      </c>
      <c r="L796" s="416">
        <f t="shared" si="293"/>
        <v>0</v>
      </c>
      <c r="M796" s="416">
        <f t="shared" si="293"/>
        <v>28987817.560000002</v>
      </c>
      <c r="N796" s="416">
        <f t="shared" si="293"/>
        <v>447672.6099999994</v>
      </c>
      <c r="O796" s="416">
        <f t="shared" si="293"/>
        <v>857693.82999999961</v>
      </c>
      <c r="P796" s="416">
        <f t="shared" si="293"/>
        <v>0</v>
      </c>
      <c r="Q796" s="416">
        <f t="shared" si="293"/>
        <v>1305366.439999999</v>
      </c>
      <c r="R796" s="417"/>
      <c r="S796" s="410">
        <f t="shared" si="289"/>
        <v>0.96826183834255553</v>
      </c>
      <c r="T796" s="410">
        <f t="shared" si="289"/>
        <v>0.94701668952310358</v>
      </c>
      <c r="U796" s="410" t="str">
        <f t="shared" si="289"/>
        <v/>
      </c>
      <c r="V796" s="410">
        <f t="shared" si="289"/>
        <v>0.9569089059770014</v>
      </c>
      <c r="W796" s="413"/>
      <c r="Z796" s="404" t="s">
        <v>735</v>
      </c>
    </row>
    <row r="797" spans="1:26" ht="12.75" hidden="1" customHeight="1">
      <c r="A797" s="405"/>
      <c r="B797" s="406"/>
      <c r="C797" s="418"/>
      <c r="D797" s="418"/>
      <c r="E797" s="419"/>
      <c r="F797" s="420"/>
      <c r="G797" s="420"/>
      <c r="H797" s="420"/>
      <c r="I797" s="420"/>
      <c r="J797" s="420"/>
      <c r="K797" s="420"/>
      <c r="L797" s="420"/>
      <c r="M797" s="420"/>
      <c r="N797" s="420"/>
      <c r="O797" s="420"/>
      <c r="P797" s="420"/>
      <c r="Q797" s="420"/>
      <c r="R797" s="409"/>
      <c r="S797" s="410" t="str">
        <f t="shared" si="289"/>
        <v/>
      </c>
      <c r="T797" s="410" t="str">
        <f t="shared" si="289"/>
        <v/>
      </c>
      <c r="U797" s="410" t="str">
        <f t="shared" si="289"/>
        <v/>
      </c>
      <c r="V797" s="410"/>
      <c r="W797" s="413"/>
    </row>
    <row r="798" spans="1:26" s="404" customFormat="1" ht="12.75" customHeight="1">
      <c r="A798" s="405" t="s">
        <v>408</v>
      </c>
      <c r="B798" s="405" t="s">
        <v>413</v>
      </c>
      <c r="C798" s="414"/>
      <c r="D798" s="414" t="s">
        <v>319</v>
      </c>
      <c r="E798" s="415" t="s">
        <v>324</v>
      </c>
      <c r="F798" s="416">
        <f>+F799</f>
        <v>1393059</v>
      </c>
      <c r="G798" s="416">
        <f t="shared" ref="G798:Q798" si="294">+G799</f>
        <v>0</v>
      </c>
      <c r="H798" s="416">
        <f t="shared" si="294"/>
        <v>0</v>
      </c>
      <c r="I798" s="416">
        <f t="shared" si="294"/>
        <v>1393059</v>
      </c>
      <c r="J798" s="416">
        <f t="shared" si="294"/>
        <v>1263380.73</v>
      </c>
      <c r="K798" s="416">
        <f t="shared" si="294"/>
        <v>0</v>
      </c>
      <c r="L798" s="416">
        <f t="shared" si="294"/>
        <v>0</v>
      </c>
      <c r="M798" s="416">
        <f t="shared" si="294"/>
        <v>1263380.73</v>
      </c>
      <c r="N798" s="416">
        <f t="shared" si="294"/>
        <v>129678.27000000002</v>
      </c>
      <c r="O798" s="416">
        <f t="shared" si="294"/>
        <v>0</v>
      </c>
      <c r="P798" s="416">
        <f t="shared" si="294"/>
        <v>0</v>
      </c>
      <c r="Q798" s="416">
        <f t="shared" si="294"/>
        <v>129678.27000000002</v>
      </c>
      <c r="S798" s="410">
        <f t="shared" ref="S798:V855" si="295">IF(F798=0,"",J798/F798)</f>
        <v>0.90691114303127141</v>
      </c>
      <c r="T798" s="410" t="str">
        <f t="shared" si="295"/>
        <v/>
      </c>
      <c r="U798" s="410" t="str">
        <f t="shared" si="295"/>
        <v/>
      </c>
      <c r="V798" s="410">
        <f t="shared" si="295"/>
        <v>0.90691114303127141</v>
      </c>
      <c r="W798" s="413"/>
      <c r="Z798" s="404" t="s">
        <v>735</v>
      </c>
    </row>
    <row r="799" spans="1:26" ht="12.75" customHeight="1">
      <c r="A799" s="405" t="s">
        <v>408</v>
      </c>
      <c r="B799" s="405" t="s">
        <v>413</v>
      </c>
      <c r="C799" s="418"/>
      <c r="D799" s="418"/>
      <c r="E799" s="408" t="s">
        <v>528</v>
      </c>
      <c r="F799" s="403">
        <f>SUM('[3]chd7-SAOB'!Z14)</f>
        <v>1393059</v>
      </c>
      <c r="G799" s="403">
        <f>SUM('[3]chd7-SAOB'!Z50)</f>
        <v>0</v>
      </c>
      <c r="H799" s="403">
        <f>SUM('[3]chd7-SAOB'!Z142)</f>
        <v>0</v>
      </c>
      <c r="I799" s="403">
        <f t="shared" si="270"/>
        <v>1393059</v>
      </c>
      <c r="J799" s="403">
        <f>SUM('[3]chd7-SAOB'!Z15)</f>
        <v>1263380.73</v>
      </c>
      <c r="K799" s="403">
        <f>SUM('[3]chd7-SAOB'!Z51)</f>
        <v>0</v>
      </c>
      <c r="L799" s="403">
        <f>SUM('[3]chd7-SAOB'!Z143)</f>
        <v>0</v>
      </c>
      <c r="M799" s="403">
        <f t="shared" si="271"/>
        <v>1263380.73</v>
      </c>
      <c r="N799" s="403">
        <f t="shared" si="272"/>
        <v>129678.27000000002</v>
      </c>
      <c r="O799" s="403">
        <f t="shared" si="272"/>
        <v>0</v>
      </c>
      <c r="P799" s="403">
        <f t="shared" si="272"/>
        <v>0</v>
      </c>
      <c r="Q799" s="403">
        <f t="shared" si="273"/>
        <v>129678.27000000002</v>
      </c>
      <c r="S799" s="410">
        <f t="shared" si="295"/>
        <v>0.90691114303127141</v>
      </c>
      <c r="T799" s="410" t="str">
        <f t="shared" si="295"/>
        <v/>
      </c>
      <c r="U799" s="410" t="str">
        <f t="shared" si="295"/>
        <v/>
      </c>
      <c r="V799" s="410">
        <f t="shared" si="295"/>
        <v>0.90691114303127141</v>
      </c>
      <c r="W799" s="413"/>
      <c r="Z799" s="404" t="s">
        <v>735</v>
      </c>
    </row>
    <row r="800" spans="1:26" s="404" customFormat="1" ht="12.75" customHeight="1">
      <c r="A800" s="405" t="s">
        <v>408</v>
      </c>
      <c r="B800" s="405" t="s">
        <v>413</v>
      </c>
      <c r="C800" s="414"/>
      <c r="D800" s="414" t="s">
        <v>319</v>
      </c>
      <c r="E800" s="415" t="s">
        <v>325</v>
      </c>
      <c r="F800" s="416">
        <f>SUM(F801:F804)</f>
        <v>4045310</v>
      </c>
      <c r="G800" s="416">
        <f t="shared" ref="G800:Q800" si="296">SUM(G801:G804)</f>
        <v>2500000</v>
      </c>
      <c r="H800" s="416">
        <f t="shared" si="296"/>
        <v>0</v>
      </c>
      <c r="I800" s="416">
        <f t="shared" si="296"/>
        <v>6545310</v>
      </c>
      <c r="J800" s="416">
        <f t="shared" si="296"/>
        <v>4045307.95</v>
      </c>
      <c r="K800" s="416">
        <f t="shared" si="296"/>
        <v>2042526.5</v>
      </c>
      <c r="L800" s="416">
        <f t="shared" si="296"/>
        <v>0</v>
      </c>
      <c r="M800" s="416">
        <f t="shared" si="296"/>
        <v>6087834.4500000002</v>
      </c>
      <c r="N800" s="416">
        <f t="shared" si="296"/>
        <v>2.0500000000465661</v>
      </c>
      <c r="O800" s="416">
        <f t="shared" si="296"/>
        <v>457473.5</v>
      </c>
      <c r="P800" s="416">
        <f t="shared" si="296"/>
        <v>0</v>
      </c>
      <c r="Q800" s="416">
        <f t="shared" si="296"/>
        <v>457475.55000000005</v>
      </c>
      <c r="R800" s="417"/>
      <c r="S800" s="410">
        <f t="shared" si="295"/>
        <v>0.99999949324032034</v>
      </c>
      <c r="T800" s="410">
        <f t="shared" si="295"/>
        <v>0.81701060000000003</v>
      </c>
      <c r="U800" s="410" t="str">
        <f t="shared" si="295"/>
        <v/>
      </c>
      <c r="V800" s="410">
        <f t="shared" si="295"/>
        <v>0.93010635859875246</v>
      </c>
      <c r="W800" s="413"/>
      <c r="Z800" s="404" t="s">
        <v>735</v>
      </c>
    </row>
    <row r="801" spans="1:26" ht="12.75" customHeight="1">
      <c r="A801" s="405" t="s">
        <v>408</v>
      </c>
      <c r="B801" s="405" t="s">
        <v>413</v>
      </c>
      <c r="C801" s="418"/>
      <c r="D801" s="418"/>
      <c r="E801" s="421" t="s">
        <v>531</v>
      </c>
      <c r="F801" s="403">
        <f>SUM('[3]chd7-SAOB'!AH14)</f>
        <v>2336000</v>
      </c>
      <c r="G801" s="403">
        <f>SUM('[3]chd7-SAOB'!AH50)</f>
        <v>0</v>
      </c>
      <c r="H801" s="403">
        <f>SUM('[3]chd7-SAOB'!AH142)</f>
        <v>0</v>
      </c>
      <c r="I801" s="403">
        <f t="shared" si="270"/>
        <v>2336000</v>
      </c>
      <c r="J801" s="403">
        <f>SUM('[3]chd7-SAOB'!AH15)</f>
        <v>2336000</v>
      </c>
      <c r="K801" s="403">
        <f>SUM('[3]chd7-SAOB'!AH51)</f>
        <v>0</v>
      </c>
      <c r="L801" s="403">
        <f>SUM('[3]chd7-SAOB'!AH143)</f>
        <v>0</v>
      </c>
      <c r="M801" s="403">
        <f t="shared" si="271"/>
        <v>2336000</v>
      </c>
      <c r="N801" s="403">
        <f t="shared" si="272"/>
        <v>0</v>
      </c>
      <c r="O801" s="403">
        <f t="shared" si="272"/>
        <v>0</v>
      </c>
      <c r="P801" s="403">
        <f t="shared" si="272"/>
        <v>0</v>
      </c>
      <c r="Q801" s="403">
        <f t="shared" si="273"/>
        <v>0</v>
      </c>
      <c r="S801" s="410">
        <f t="shared" si="295"/>
        <v>1</v>
      </c>
      <c r="T801" s="410" t="str">
        <f t="shared" si="295"/>
        <v/>
      </c>
      <c r="U801" s="410" t="str">
        <f t="shared" si="295"/>
        <v/>
      </c>
      <c r="V801" s="410">
        <f t="shared" si="295"/>
        <v>1</v>
      </c>
      <c r="W801" s="413"/>
      <c r="Z801" s="404" t="s">
        <v>735</v>
      </c>
    </row>
    <row r="802" spans="1:26" ht="12.75" customHeight="1">
      <c r="A802" s="405" t="s">
        <v>408</v>
      </c>
      <c r="B802" s="405" t="s">
        <v>413</v>
      </c>
      <c r="C802" s="418"/>
      <c r="D802" s="418"/>
      <c r="E802" s="408" t="s">
        <v>532</v>
      </c>
      <c r="F802" s="403">
        <f>SUM('[3]chd7-SAOB'!AP14)</f>
        <v>1709310</v>
      </c>
      <c r="G802" s="403">
        <f>SUM('[3]chd7-SAOB'!AP50)</f>
        <v>0</v>
      </c>
      <c r="H802" s="403">
        <f>SUM('[3]chd7-SAOB'!AP142)</f>
        <v>0</v>
      </c>
      <c r="I802" s="403">
        <f t="shared" si="270"/>
        <v>1709310</v>
      </c>
      <c r="J802" s="403">
        <f>SUM('[3]chd7-SAOB'!AP15)</f>
        <v>1709307.95</v>
      </c>
      <c r="K802" s="403">
        <f>SUM('[3]chd7-SAOB'!AP51)</f>
        <v>0</v>
      </c>
      <c r="L802" s="403">
        <f>SUM('[3]chd7-SAOB'!AP143)</f>
        <v>0</v>
      </c>
      <c r="M802" s="403">
        <f t="shared" si="271"/>
        <v>1709307.95</v>
      </c>
      <c r="N802" s="403">
        <f t="shared" si="272"/>
        <v>2.0500000000465661</v>
      </c>
      <c r="O802" s="403">
        <f t="shared" si="272"/>
        <v>0</v>
      </c>
      <c r="P802" s="403">
        <f t="shared" si="272"/>
        <v>0</v>
      </c>
      <c r="Q802" s="403">
        <f t="shared" si="273"/>
        <v>2.0500000000465661</v>
      </c>
      <c r="S802" s="410">
        <f t="shared" si="295"/>
        <v>0.99999880068565672</v>
      </c>
      <c r="T802" s="410" t="str">
        <f t="shared" si="295"/>
        <v/>
      </c>
      <c r="U802" s="410" t="str">
        <f t="shared" si="295"/>
        <v/>
      </c>
      <c r="V802" s="410">
        <f t="shared" si="295"/>
        <v>0.99999880068565672</v>
      </c>
      <c r="W802" s="413"/>
      <c r="Z802" s="404" t="s">
        <v>735</v>
      </c>
    </row>
    <row r="803" spans="1:26" ht="12.75" customHeight="1">
      <c r="A803" s="405" t="s">
        <v>408</v>
      </c>
      <c r="B803" s="405" t="s">
        <v>413</v>
      </c>
      <c r="C803" s="418"/>
      <c r="D803" s="418"/>
      <c r="E803" s="421" t="s">
        <v>533</v>
      </c>
      <c r="F803" s="403">
        <f>SUM('[3]chd7-SAOB'!AX14)</f>
        <v>0</v>
      </c>
      <c r="G803" s="403">
        <f>SUM('[3]chd7-SAOB'!AX50)</f>
        <v>2500000</v>
      </c>
      <c r="H803" s="403">
        <f>SUM('[3]chd7-SAOB'!AX142)</f>
        <v>0</v>
      </c>
      <c r="I803" s="403">
        <f t="shared" si="270"/>
        <v>2500000</v>
      </c>
      <c r="J803" s="403">
        <f>SUM('[3]chd7-SAOB'!AX15)</f>
        <v>0</v>
      </c>
      <c r="K803" s="403">
        <f>SUM('[3]chd7-SAOB'!AX51)</f>
        <v>2042526.5</v>
      </c>
      <c r="L803" s="403">
        <f>SUM('[3]chd7-SAOB'!AX143)</f>
        <v>0</v>
      </c>
      <c r="M803" s="403">
        <f t="shared" si="271"/>
        <v>2042526.5</v>
      </c>
      <c r="N803" s="403">
        <f t="shared" si="272"/>
        <v>0</v>
      </c>
      <c r="O803" s="403">
        <f t="shared" si="272"/>
        <v>457473.5</v>
      </c>
      <c r="P803" s="403">
        <f t="shared" si="272"/>
        <v>0</v>
      </c>
      <c r="Q803" s="403">
        <f t="shared" si="273"/>
        <v>457473.5</v>
      </c>
      <c r="S803" s="410" t="str">
        <f t="shared" si="295"/>
        <v/>
      </c>
      <c r="T803" s="410">
        <f t="shared" si="295"/>
        <v>0.81701060000000003</v>
      </c>
      <c r="U803" s="410" t="str">
        <f t="shared" si="295"/>
        <v/>
      </c>
      <c r="V803" s="410">
        <f t="shared" si="295"/>
        <v>0.81701060000000003</v>
      </c>
      <c r="W803" s="413"/>
      <c r="Z803" s="404" t="s">
        <v>735</v>
      </c>
    </row>
    <row r="804" spans="1:26" ht="12.75" hidden="1" customHeight="1">
      <c r="A804" s="405" t="s">
        <v>408</v>
      </c>
      <c r="B804" s="405" t="s">
        <v>413</v>
      </c>
      <c r="C804" s="418"/>
      <c r="D804" s="418"/>
      <c r="E804" s="421" t="s">
        <v>738</v>
      </c>
      <c r="F804" s="403">
        <f>SUM('[3]chd7-SAOB'!BF14)</f>
        <v>0</v>
      </c>
      <c r="G804" s="403">
        <f>SUM('[3]chd7-SAOB'!BF50)</f>
        <v>0</v>
      </c>
      <c r="H804" s="403">
        <f>SUM('[3]chd7-SAOB'!BF142)</f>
        <v>0</v>
      </c>
      <c r="I804" s="403">
        <f t="shared" si="270"/>
        <v>0</v>
      </c>
      <c r="J804" s="403">
        <f>SUM('[3]chd7-SAOB'!BF15)</f>
        <v>0</v>
      </c>
      <c r="K804" s="403">
        <f>SUM('[3]chd7-SAOB'!BF51)</f>
        <v>0</v>
      </c>
      <c r="L804" s="403">
        <f>SUM('[3]chd7-SAOB'!BF143)</f>
        <v>0</v>
      </c>
      <c r="M804" s="403">
        <f t="shared" si="271"/>
        <v>0</v>
      </c>
      <c r="N804" s="403">
        <f t="shared" si="272"/>
        <v>0</v>
      </c>
      <c r="O804" s="403">
        <f t="shared" si="272"/>
        <v>0</v>
      </c>
      <c r="P804" s="403">
        <f t="shared" si="272"/>
        <v>0</v>
      </c>
      <c r="Q804" s="403">
        <f t="shared" si="273"/>
        <v>0</v>
      </c>
      <c r="S804" s="410" t="str">
        <f t="shared" si="295"/>
        <v/>
      </c>
      <c r="T804" s="410" t="str">
        <f t="shared" si="295"/>
        <v/>
      </c>
      <c r="U804" s="410" t="str">
        <f t="shared" si="295"/>
        <v/>
      </c>
      <c r="V804" s="422" t="str">
        <f t="shared" si="295"/>
        <v/>
      </c>
      <c r="W804" s="413"/>
    </row>
    <row r="805" spans="1:26" s="617" customFormat="1" ht="12.75" customHeight="1">
      <c r="A805" s="405" t="s">
        <v>408</v>
      </c>
      <c r="B805" s="402" t="s">
        <v>413</v>
      </c>
      <c r="C805" s="613"/>
      <c r="D805" s="613"/>
      <c r="E805" s="614" t="s">
        <v>5</v>
      </c>
      <c r="F805" s="615">
        <f>+F796+F798+F800</f>
        <v>19543553</v>
      </c>
      <c r="G805" s="615">
        <f t="shared" ref="G805:Q805" si="297">+G796+G798+G800</f>
        <v>18688000</v>
      </c>
      <c r="H805" s="615">
        <f t="shared" si="297"/>
        <v>0</v>
      </c>
      <c r="I805" s="615">
        <f t="shared" si="297"/>
        <v>38231553</v>
      </c>
      <c r="J805" s="615">
        <f t="shared" si="297"/>
        <v>18966200.07</v>
      </c>
      <c r="K805" s="615">
        <f t="shared" si="297"/>
        <v>17372832.670000002</v>
      </c>
      <c r="L805" s="615">
        <f t="shared" si="297"/>
        <v>0</v>
      </c>
      <c r="M805" s="615">
        <f t="shared" si="297"/>
        <v>36339032.740000002</v>
      </c>
      <c r="N805" s="615">
        <f t="shared" si="297"/>
        <v>577352.92999999947</v>
      </c>
      <c r="O805" s="615">
        <f t="shared" si="297"/>
        <v>1315167.3299999996</v>
      </c>
      <c r="P805" s="615">
        <f t="shared" si="297"/>
        <v>0</v>
      </c>
      <c r="Q805" s="615">
        <f t="shared" si="297"/>
        <v>1892520.2599999991</v>
      </c>
      <c r="R805" s="616">
        <f>+Q805-'[3]chd7-SAOB'!BY179</f>
        <v>0</v>
      </c>
      <c r="S805" s="410">
        <f t="shared" si="295"/>
        <v>0.97045813880413656</v>
      </c>
      <c r="T805" s="410">
        <f t="shared" si="295"/>
        <v>0.92962503585188361</v>
      </c>
      <c r="U805" s="410" t="str">
        <f t="shared" si="295"/>
        <v/>
      </c>
      <c r="V805" s="410">
        <f t="shared" si="295"/>
        <v>0.95049847281903521</v>
      </c>
      <c r="W805" s="413"/>
      <c r="Z805" s="404" t="s">
        <v>735</v>
      </c>
    </row>
    <row r="806" spans="1:26" ht="12.75" customHeight="1">
      <c r="A806" s="405" t="s">
        <v>408</v>
      </c>
      <c r="B806" s="402" t="s">
        <v>413</v>
      </c>
      <c r="C806" s="418"/>
      <c r="D806" s="407"/>
      <c r="E806" s="412"/>
      <c r="F806" s="403"/>
      <c r="G806" s="403"/>
      <c r="H806" s="403"/>
      <c r="I806" s="403">
        <f t="shared" si="270"/>
        <v>0</v>
      </c>
      <c r="J806" s="403"/>
      <c r="K806" s="403"/>
      <c r="L806" s="403"/>
      <c r="M806" s="403">
        <f t="shared" si="271"/>
        <v>0</v>
      </c>
      <c r="N806" s="403">
        <f t="shared" si="272"/>
        <v>0</v>
      </c>
      <c r="O806" s="403">
        <f t="shared" si="272"/>
        <v>0</v>
      </c>
      <c r="P806" s="403">
        <f t="shared" si="272"/>
        <v>0</v>
      </c>
      <c r="Q806" s="403">
        <f t="shared" si="273"/>
        <v>0</v>
      </c>
      <c r="S806" s="410" t="str">
        <f t="shared" si="295"/>
        <v/>
      </c>
      <c r="T806" s="410" t="str">
        <f t="shared" si="295"/>
        <v/>
      </c>
      <c r="U806" s="410" t="str">
        <f t="shared" si="295"/>
        <v/>
      </c>
      <c r="V806" s="410" t="str">
        <f t="shared" si="295"/>
        <v/>
      </c>
      <c r="W806" s="413"/>
      <c r="Z806" s="404" t="s">
        <v>735</v>
      </c>
    </row>
    <row r="807" spans="1:26" s="612" customFormat="1" ht="12.75" customHeight="1">
      <c r="A807" s="405" t="s">
        <v>408</v>
      </c>
      <c r="B807" s="402" t="s">
        <v>415</v>
      </c>
      <c r="C807" s="426" t="s">
        <v>319</v>
      </c>
      <c r="D807" s="609" t="s">
        <v>374</v>
      </c>
      <c r="E807" s="610" t="s">
        <v>415</v>
      </c>
      <c r="F807" s="621"/>
      <c r="G807" s="621"/>
      <c r="H807" s="621"/>
      <c r="I807" s="611">
        <f t="shared" si="270"/>
        <v>0</v>
      </c>
      <c r="J807" s="621"/>
      <c r="K807" s="621"/>
      <c r="L807" s="621"/>
      <c r="M807" s="611">
        <f t="shared" si="271"/>
        <v>0</v>
      </c>
      <c r="N807" s="611">
        <f t="shared" si="272"/>
        <v>0</v>
      </c>
      <c r="O807" s="611">
        <f t="shared" si="272"/>
        <v>0</v>
      </c>
      <c r="P807" s="611">
        <f t="shared" si="272"/>
        <v>0</v>
      </c>
      <c r="Q807" s="611">
        <f t="shared" si="273"/>
        <v>0</v>
      </c>
      <c r="S807" s="410" t="str">
        <f t="shared" si="295"/>
        <v/>
      </c>
      <c r="T807" s="410" t="str">
        <f t="shared" si="295"/>
        <v/>
      </c>
      <c r="U807" s="410" t="str">
        <f t="shared" si="295"/>
        <v/>
      </c>
      <c r="V807" s="410" t="str">
        <f t="shared" si="295"/>
        <v/>
      </c>
      <c r="W807" s="413"/>
      <c r="Z807" s="404" t="s">
        <v>735</v>
      </c>
    </row>
    <row r="808" spans="1:26" ht="12.75" customHeight="1">
      <c r="A808" s="405" t="s">
        <v>408</v>
      </c>
      <c r="B808" s="402" t="s">
        <v>415</v>
      </c>
      <c r="C808" s="407"/>
      <c r="D808" s="407" t="s">
        <v>319</v>
      </c>
      <c r="E808" s="408" t="s">
        <v>320</v>
      </c>
      <c r="F808" s="408">
        <f>+'[3]chd7-SAOB'!C378</f>
        <v>8921664</v>
      </c>
      <c r="G808" s="408">
        <f>+'[3]chd7-SAOB'!D378</f>
        <v>4008000</v>
      </c>
      <c r="H808" s="408">
        <f>+'[3]chd7-SAOB'!E378</f>
        <v>0</v>
      </c>
      <c r="I808" s="403">
        <f t="shared" ref="I808:I889" si="298">SUM(F808:H808)</f>
        <v>12929664</v>
      </c>
      <c r="J808" s="408">
        <f>+'[3]chd7-SAOB'!G378</f>
        <v>8921664</v>
      </c>
      <c r="K808" s="408">
        <f>+'[3]chd7-SAOB'!H378</f>
        <v>4007999.98</v>
      </c>
      <c r="L808" s="408">
        <f>+'[3]chd7-SAOB'!I378</f>
        <v>0</v>
      </c>
      <c r="M808" s="403">
        <f t="shared" ref="M808:M889" si="299">SUM(J808:L808)</f>
        <v>12929663.98</v>
      </c>
      <c r="N808" s="403">
        <f t="shared" ref="N808:P889" si="300">+F808-J808</f>
        <v>0</v>
      </c>
      <c r="O808" s="403">
        <f t="shared" si="300"/>
        <v>2.0000000018626451E-2</v>
      </c>
      <c r="P808" s="403">
        <f t="shared" si="300"/>
        <v>0</v>
      </c>
      <c r="Q808" s="403">
        <f t="shared" ref="Q808:Q889" si="301">SUM(N808:P808)</f>
        <v>2.0000000018626451E-2</v>
      </c>
      <c r="S808" s="410">
        <f t="shared" si="295"/>
        <v>1</v>
      </c>
      <c r="T808" s="410">
        <f t="shared" si="295"/>
        <v>0.99999999500998005</v>
      </c>
      <c r="U808" s="410" t="str">
        <f t="shared" si="295"/>
        <v/>
      </c>
      <c r="V808" s="410">
        <f t="shared" si="295"/>
        <v>0.99999999845316945</v>
      </c>
      <c r="W808" s="413"/>
      <c r="Z808" s="411" t="s">
        <v>736</v>
      </c>
    </row>
    <row r="809" spans="1:26" ht="12.75" customHeight="1">
      <c r="A809" s="405" t="s">
        <v>408</v>
      </c>
      <c r="B809" s="405" t="s">
        <v>415</v>
      </c>
      <c r="C809" s="407"/>
      <c r="D809" s="407" t="s">
        <v>319</v>
      </c>
      <c r="E809" s="408" t="s">
        <v>204</v>
      </c>
      <c r="F809" s="408">
        <f>+'[3]chd7-SAOB'!C380</f>
        <v>0</v>
      </c>
      <c r="G809" s="408">
        <f>+'[3]chd7-SAOB'!D380</f>
        <v>570000</v>
      </c>
      <c r="H809" s="408">
        <f>+'[3]chd7-SAOB'!E380</f>
        <v>6000000</v>
      </c>
      <c r="I809" s="403">
        <f>SUM(F809:H809)</f>
        <v>6570000</v>
      </c>
      <c r="J809" s="408">
        <f>+'[3]chd7-SAOB'!G380</f>
        <v>0</v>
      </c>
      <c r="K809" s="408">
        <f>+'[3]chd7-SAOB'!H380</f>
        <v>399235</v>
      </c>
      <c r="L809" s="408">
        <f>+'[3]chd7-SAOB'!I380</f>
        <v>0</v>
      </c>
      <c r="M809" s="403">
        <f>SUM(J809:L809)</f>
        <v>399235</v>
      </c>
      <c r="N809" s="403">
        <f>+F809-J809</f>
        <v>0</v>
      </c>
      <c r="O809" s="403">
        <f>+G809-K809</f>
        <v>170765</v>
      </c>
      <c r="P809" s="403">
        <f>+H809-L809</f>
        <v>6000000</v>
      </c>
      <c r="Q809" s="403">
        <f>SUM(N809:P809)</f>
        <v>6170765</v>
      </c>
      <c r="S809" s="410" t="str">
        <f t="shared" si="295"/>
        <v/>
      </c>
      <c r="T809" s="410">
        <f t="shared" si="295"/>
        <v>0.70041228070175443</v>
      </c>
      <c r="U809" s="410">
        <f t="shared" si="295"/>
        <v>0</v>
      </c>
      <c r="V809" s="410">
        <f t="shared" si="295"/>
        <v>6.0766362252663624E-2</v>
      </c>
      <c r="W809" s="413"/>
      <c r="Z809" s="411" t="s">
        <v>736</v>
      </c>
    </row>
    <row r="810" spans="1:26" s="404" customFormat="1" ht="12.75" customHeight="1">
      <c r="A810" s="405"/>
      <c r="B810" s="402" t="s">
        <v>415</v>
      </c>
      <c r="C810" s="414"/>
      <c r="D810" s="414" t="s">
        <v>319</v>
      </c>
      <c r="E810" s="415" t="s">
        <v>737</v>
      </c>
      <c r="F810" s="416">
        <f>+F808+F809</f>
        <v>8921664</v>
      </c>
      <c r="G810" s="416">
        <f t="shared" ref="G810:Q810" si="302">+G808+G809</f>
        <v>4578000</v>
      </c>
      <c r="H810" s="416">
        <f t="shared" si="302"/>
        <v>6000000</v>
      </c>
      <c r="I810" s="416">
        <f t="shared" si="302"/>
        <v>19499664</v>
      </c>
      <c r="J810" s="416">
        <f t="shared" si="302"/>
        <v>8921664</v>
      </c>
      <c r="K810" s="416">
        <f t="shared" si="302"/>
        <v>4407234.9800000004</v>
      </c>
      <c r="L810" s="416">
        <f t="shared" si="302"/>
        <v>0</v>
      </c>
      <c r="M810" s="416">
        <f t="shared" si="302"/>
        <v>13328898.98</v>
      </c>
      <c r="N810" s="416">
        <f t="shared" si="302"/>
        <v>0</v>
      </c>
      <c r="O810" s="416">
        <f t="shared" si="302"/>
        <v>170765.02000000002</v>
      </c>
      <c r="P810" s="416">
        <f t="shared" si="302"/>
        <v>6000000</v>
      </c>
      <c r="Q810" s="416">
        <f t="shared" si="302"/>
        <v>6170765.0199999996</v>
      </c>
      <c r="R810" s="417"/>
      <c r="S810" s="410">
        <f t="shared" si="295"/>
        <v>1</v>
      </c>
      <c r="T810" s="410">
        <f t="shared" si="295"/>
        <v>0.96269877238968993</v>
      </c>
      <c r="U810" s="410">
        <f t="shared" si="295"/>
        <v>0</v>
      </c>
      <c r="V810" s="410">
        <f t="shared" si="295"/>
        <v>0.68354505903281204</v>
      </c>
      <c r="W810" s="413"/>
      <c r="Z810" s="404" t="s">
        <v>735</v>
      </c>
    </row>
    <row r="811" spans="1:26" ht="12.75" hidden="1" customHeight="1">
      <c r="A811" s="405"/>
      <c r="B811" s="406"/>
      <c r="C811" s="418"/>
      <c r="D811" s="418"/>
      <c r="E811" s="419"/>
      <c r="F811" s="420"/>
      <c r="G811" s="420"/>
      <c r="H811" s="420"/>
      <c r="I811" s="420"/>
      <c r="J811" s="420"/>
      <c r="K811" s="420"/>
      <c r="L811" s="420"/>
      <c r="M811" s="420"/>
      <c r="N811" s="420"/>
      <c r="O811" s="420"/>
      <c r="P811" s="420"/>
      <c r="Q811" s="420"/>
      <c r="R811" s="409"/>
      <c r="S811" s="410" t="str">
        <f t="shared" si="295"/>
        <v/>
      </c>
      <c r="T811" s="410" t="str">
        <f t="shared" si="295"/>
        <v/>
      </c>
      <c r="U811" s="410" t="str">
        <f t="shared" si="295"/>
        <v/>
      </c>
      <c r="V811" s="410"/>
      <c r="W811" s="413"/>
    </row>
    <row r="812" spans="1:26" s="404" customFormat="1" ht="12.75" customHeight="1">
      <c r="A812" s="405" t="s">
        <v>408</v>
      </c>
      <c r="B812" s="405" t="s">
        <v>415</v>
      </c>
      <c r="C812" s="414"/>
      <c r="D812" s="414" t="s">
        <v>319</v>
      </c>
      <c r="E812" s="415" t="s">
        <v>324</v>
      </c>
      <c r="F812" s="416">
        <f>+F813</f>
        <v>908077</v>
      </c>
      <c r="G812" s="416">
        <f t="shared" ref="G812:Q812" si="303">+G813</f>
        <v>0</v>
      </c>
      <c r="H812" s="416">
        <f t="shared" si="303"/>
        <v>0</v>
      </c>
      <c r="I812" s="416">
        <f t="shared" si="303"/>
        <v>908077</v>
      </c>
      <c r="J812" s="416">
        <f t="shared" si="303"/>
        <v>908077</v>
      </c>
      <c r="K812" s="416">
        <f t="shared" si="303"/>
        <v>0</v>
      </c>
      <c r="L812" s="416">
        <f t="shared" si="303"/>
        <v>0</v>
      </c>
      <c r="M812" s="416">
        <f t="shared" si="303"/>
        <v>908077</v>
      </c>
      <c r="N812" s="416">
        <f t="shared" si="303"/>
        <v>0</v>
      </c>
      <c r="O812" s="416">
        <f t="shared" si="303"/>
        <v>0</v>
      </c>
      <c r="P812" s="416">
        <f t="shared" si="303"/>
        <v>0</v>
      </c>
      <c r="Q812" s="416">
        <f t="shared" si="303"/>
        <v>0</v>
      </c>
      <c r="S812" s="410">
        <f t="shared" si="295"/>
        <v>1</v>
      </c>
      <c r="T812" s="410" t="str">
        <f t="shared" si="295"/>
        <v/>
      </c>
      <c r="U812" s="410" t="str">
        <f t="shared" si="295"/>
        <v/>
      </c>
      <c r="V812" s="410">
        <f t="shared" si="295"/>
        <v>1</v>
      </c>
      <c r="W812" s="413"/>
      <c r="Z812" s="404" t="s">
        <v>735</v>
      </c>
    </row>
    <row r="813" spans="1:26" ht="12.75" customHeight="1">
      <c r="A813" s="405" t="s">
        <v>408</v>
      </c>
      <c r="B813" s="405" t="s">
        <v>415</v>
      </c>
      <c r="C813" s="418"/>
      <c r="D813" s="418"/>
      <c r="E813" s="408" t="s">
        <v>528</v>
      </c>
      <c r="F813" s="403">
        <f>SUM('[3]chd7-SAOB'!AA14)</f>
        <v>908077</v>
      </c>
      <c r="G813" s="403">
        <f>SUM('[3]chd7-SAOB'!AA50)</f>
        <v>0</v>
      </c>
      <c r="H813" s="403">
        <f>SUM('[3]chd7-SAOB'!AA142)</f>
        <v>0</v>
      </c>
      <c r="I813" s="403">
        <f t="shared" si="298"/>
        <v>908077</v>
      </c>
      <c r="J813" s="403">
        <f>SUM('[3]chd7-SAOB'!AA15)</f>
        <v>908077</v>
      </c>
      <c r="K813" s="403">
        <f>SUM('[3]chd7-SAOB'!AA51)</f>
        <v>0</v>
      </c>
      <c r="L813" s="403">
        <f>SUM('[3]chd7-SAOB'!AA143)</f>
        <v>0</v>
      </c>
      <c r="M813" s="403">
        <f t="shared" si="299"/>
        <v>908077</v>
      </c>
      <c r="N813" s="403">
        <f t="shared" si="300"/>
        <v>0</v>
      </c>
      <c r="O813" s="403">
        <f t="shared" si="300"/>
        <v>0</v>
      </c>
      <c r="P813" s="403">
        <f t="shared" si="300"/>
        <v>0</v>
      </c>
      <c r="Q813" s="403">
        <f t="shared" si="301"/>
        <v>0</v>
      </c>
      <c r="S813" s="410">
        <f t="shared" si="295"/>
        <v>1</v>
      </c>
      <c r="T813" s="410" t="str">
        <f t="shared" si="295"/>
        <v/>
      </c>
      <c r="U813" s="410" t="str">
        <f t="shared" si="295"/>
        <v/>
      </c>
      <c r="V813" s="410">
        <f t="shared" si="295"/>
        <v>1</v>
      </c>
      <c r="W813" s="413"/>
      <c r="Z813" s="404" t="s">
        <v>735</v>
      </c>
    </row>
    <row r="814" spans="1:26" s="404" customFormat="1" ht="12.75" customHeight="1">
      <c r="A814" s="405" t="s">
        <v>408</v>
      </c>
      <c r="B814" s="405" t="s">
        <v>415</v>
      </c>
      <c r="C814" s="414"/>
      <c r="D814" s="414" t="s">
        <v>319</v>
      </c>
      <c r="E814" s="415" t="s">
        <v>325</v>
      </c>
      <c r="F814" s="416">
        <f>SUM(F815:F818)</f>
        <v>1942087</v>
      </c>
      <c r="G814" s="416">
        <f t="shared" ref="G814:Q814" si="304">SUM(G815:G818)</f>
        <v>0</v>
      </c>
      <c r="H814" s="416">
        <f t="shared" si="304"/>
        <v>0</v>
      </c>
      <c r="I814" s="416">
        <f t="shared" si="304"/>
        <v>1942087</v>
      </c>
      <c r="J814" s="416">
        <f t="shared" si="304"/>
        <v>1942087</v>
      </c>
      <c r="K814" s="416">
        <f t="shared" si="304"/>
        <v>0</v>
      </c>
      <c r="L814" s="416">
        <f t="shared" si="304"/>
        <v>0</v>
      </c>
      <c r="M814" s="416">
        <f t="shared" si="304"/>
        <v>1942087</v>
      </c>
      <c r="N814" s="416">
        <f t="shared" si="304"/>
        <v>0</v>
      </c>
      <c r="O814" s="416">
        <f t="shared" si="304"/>
        <v>0</v>
      </c>
      <c r="P814" s="416">
        <f t="shared" si="304"/>
        <v>0</v>
      </c>
      <c r="Q814" s="416">
        <f t="shared" si="304"/>
        <v>0</v>
      </c>
      <c r="R814" s="417"/>
      <c r="S814" s="410">
        <f t="shared" si="295"/>
        <v>1</v>
      </c>
      <c r="T814" s="410" t="str">
        <f t="shared" si="295"/>
        <v/>
      </c>
      <c r="U814" s="410" t="str">
        <f t="shared" si="295"/>
        <v/>
      </c>
      <c r="V814" s="410">
        <f t="shared" si="295"/>
        <v>1</v>
      </c>
      <c r="W814" s="413"/>
      <c r="Z814" s="404" t="s">
        <v>735</v>
      </c>
    </row>
    <row r="815" spans="1:26" ht="12.75" customHeight="1">
      <c r="A815" s="405" t="s">
        <v>408</v>
      </c>
      <c r="B815" s="405" t="s">
        <v>415</v>
      </c>
      <c r="C815" s="418"/>
      <c r="D815" s="418"/>
      <c r="E815" s="421" t="s">
        <v>531</v>
      </c>
      <c r="F815" s="403">
        <f>SUM('[3]chd7-SAOB'!AI14)</f>
        <v>1619000</v>
      </c>
      <c r="G815" s="403">
        <f>SUM('[3]chd7-SAOB'!AI50)</f>
        <v>0</v>
      </c>
      <c r="H815" s="403">
        <f>SUM('[3]chd7-SAOB'!AI142)</f>
        <v>0</v>
      </c>
      <c r="I815" s="403">
        <f t="shared" si="298"/>
        <v>1619000</v>
      </c>
      <c r="J815" s="403">
        <f>SUM('[3]chd7-SAOB'!AI15)</f>
        <v>1619000</v>
      </c>
      <c r="K815" s="403">
        <f>SUM('[3]chd7-SAOB'!AI51)</f>
        <v>0</v>
      </c>
      <c r="L815" s="403">
        <f>SUM('[3]chd7-SAOB'!AI143)</f>
        <v>0</v>
      </c>
      <c r="M815" s="403">
        <f t="shared" si="299"/>
        <v>1619000</v>
      </c>
      <c r="N815" s="403">
        <f t="shared" si="300"/>
        <v>0</v>
      </c>
      <c r="O815" s="403">
        <f t="shared" si="300"/>
        <v>0</v>
      </c>
      <c r="P815" s="403">
        <f t="shared" si="300"/>
        <v>0</v>
      </c>
      <c r="Q815" s="403">
        <f t="shared" si="301"/>
        <v>0</v>
      </c>
      <c r="S815" s="410">
        <f t="shared" si="295"/>
        <v>1</v>
      </c>
      <c r="T815" s="410" t="str">
        <f t="shared" si="295"/>
        <v/>
      </c>
      <c r="U815" s="410" t="str">
        <f t="shared" si="295"/>
        <v/>
      </c>
      <c r="V815" s="410">
        <f t="shared" si="295"/>
        <v>1</v>
      </c>
      <c r="W815" s="413"/>
      <c r="Z815" s="404" t="s">
        <v>735</v>
      </c>
    </row>
    <row r="816" spans="1:26" ht="12.75" customHeight="1">
      <c r="A816" s="405" t="s">
        <v>408</v>
      </c>
      <c r="B816" s="405" t="s">
        <v>415</v>
      </c>
      <c r="C816" s="418"/>
      <c r="D816" s="418"/>
      <c r="E816" s="408" t="s">
        <v>532</v>
      </c>
      <c r="F816" s="403">
        <f>SUM('[3]chd7-SAOB'!AQ14)</f>
        <v>323087</v>
      </c>
      <c r="G816" s="403">
        <f>SUM('[3]chd7-SAOB'!AQ50)</f>
        <v>0</v>
      </c>
      <c r="H816" s="403">
        <f>SUM('[3]chd7-SAOB'!AQ142)</f>
        <v>0</v>
      </c>
      <c r="I816" s="403">
        <f t="shared" si="298"/>
        <v>323087</v>
      </c>
      <c r="J816" s="403">
        <f>SUM('[3]chd7-SAOB'!AQ15)</f>
        <v>323087</v>
      </c>
      <c r="K816" s="403">
        <f>SUM('[3]chd7-SAOB'!AQ51)</f>
        <v>0</v>
      </c>
      <c r="L816" s="403">
        <f>SUM('[3]chd7-SAOB'!AQ143)</f>
        <v>0</v>
      </c>
      <c r="M816" s="403">
        <f t="shared" si="299"/>
        <v>323087</v>
      </c>
      <c r="N816" s="403">
        <f t="shared" si="300"/>
        <v>0</v>
      </c>
      <c r="O816" s="403">
        <f t="shared" si="300"/>
        <v>0</v>
      </c>
      <c r="P816" s="403">
        <f t="shared" si="300"/>
        <v>0</v>
      </c>
      <c r="Q816" s="403">
        <f t="shared" si="301"/>
        <v>0</v>
      </c>
      <c r="S816" s="410">
        <f t="shared" si="295"/>
        <v>1</v>
      </c>
      <c r="T816" s="410" t="str">
        <f t="shared" si="295"/>
        <v/>
      </c>
      <c r="U816" s="410" t="str">
        <f t="shared" si="295"/>
        <v/>
      </c>
      <c r="V816" s="410">
        <f t="shared" si="295"/>
        <v>1</v>
      </c>
      <c r="W816" s="413"/>
      <c r="Z816" s="404" t="s">
        <v>735</v>
      </c>
    </row>
    <row r="817" spans="1:26" ht="12.75" customHeight="1">
      <c r="A817" s="405" t="s">
        <v>408</v>
      </c>
      <c r="B817" s="405" t="s">
        <v>415</v>
      </c>
      <c r="C817" s="418"/>
      <c r="D817" s="418"/>
      <c r="E817" s="421" t="s">
        <v>533</v>
      </c>
      <c r="F817" s="403">
        <f>SUM('[3]chd7-SAOB'!AY14)</f>
        <v>0</v>
      </c>
      <c r="G817" s="403">
        <f>SUM('[3]chd7-SAOB'!AY50)</f>
        <v>0</v>
      </c>
      <c r="H817" s="403">
        <f>SUM('[3]chd7-SAOB'!AY142)</f>
        <v>0</v>
      </c>
      <c r="I817" s="403">
        <f t="shared" si="298"/>
        <v>0</v>
      </c>
      <c r="J817" s="403">
        <f>SUM('[3]chd7-SAOB'!AY15)</f>
        <v>0</v>
      </c>
      <c r="K817" s="403">
        <f>SUM('[3]chd7-SAOB'!AY51)</f>
        <v>0</v>
      </c>
      <c r="L817" s="403">
        <f>SUM('[3]chd7-SAOB'!AY143)</f>
        <v>0</v>
      </c>
      <c r="M817" s="403">
        <f t="shared" si="299"/>
        <v>0</v>
      </c>
      <c r="N817" s="403">
        <f t="shared" si="300"/>
        <v>0</v>
      </c>
      <c r="O817" s="403">
        <f t="shared" si="300"/>
        <v>0</v>
      </c>
      <c r="P817" s="403">
        <f t="shared" si="300"/>
        <v>0</v>
      </c>
      <c r="Q817" s="403">
        <f t="shared" si="301"/>
        <v>0</v>
      </c>
      <c r="S817" s="410" t="str">
        <f t="shared" si="295"/>
        <v/>
      </c>
      <c r="T817" s="410" t="str">
        <f t="shared" si="295"/>
        <v/>
      </c>
      <c r="U817" s="410" t="str">
        <f t="shared" si="295"/>
        <v/>
      </c>
      <c r="V817" s="410" t="str">
        <f t="shared" si="295"/>
        <v/>
      </c>
      <c r="W817" s="413"/>
      <c r="Z817" s="404" t="s">
        <v>735</v>
      </c>
    </row>
    <row r="818" spans="1:26" ht="12.75" hidden="1" customHeight="1">
      <c r="A818" s="405" t="s">
        <v>408</v>
      </c>
      <c r="B818" s="405" t="s">
        <v>415</v>
      </c>
      <c r="C818" s="418"/>
      <c r="D818" s="418"/>
      <c r="E818" s="421" t="s">
        <v>738</v>
      </c>
      <c r="F818" s="403">
        <f>SUM('[3]chd7-SAOB'!BG14)</f>
        <v>0</v>
      </c>
      <c r="G818" s="403">
        <f>SUM('[3]chd7-SAOB'!BG50)</f>
        <v>0</v>
      </c>
      <c r="H818" s="403">
        <f>SUM('[3]chd7-SAOB'!BG142)</f>
        <v>0</v>
      </c>
      <c r="I818" s="403">
        <f t="shared" si="298"/>
        <v>0</v>
      </c>
      <c r="J818" s="403">
        <f>SUM('[3]chd7-SAOB'!BG15)</f>
        <v>0</v>
      </c>
      <c r="K818" s="403">
        <f>SUM('[3]chd7-SAOB'!BG51)</f>
        <v>0</v>
      </c>
      <c r="L818" s="403">
        <f>SUM('[3]chd7-SAOB'!BG143)</f>
        <v>0</v>
      </c>
      <c r="M818" s="403">
        <f t="shared" si="299"/>
        <v>0</v>
      </c>
      <c r="N818" s="403">
        <f t="shared" si="300"/>
        <v>0</v>
      </c>
      <c r="O818" s="403">
        <f t="shared" si="300"/>
        <v>0</v>
      </c>
      <c r="P818" s="403">
        <f t="shared" si="300"/>
        <v>0</v>
      </c>
      <c r="Q818" s="403">
        <f t="shared" si="301"/>
        <v>0</v>
      </c>
      <c r="S818" s="410" t="str">
        <f t="shared" si="295"/>
        <v/>
      </c>
      <c r="T818" s="410" t="str">
        <f t="shared" si="295"/>
        <v/>
      </c>
      <c r="U818" s="410" t="str">
        <f t="shared" si="295"/>
        <v/>
      </c>
      <c r="V818" s="422" t="str">
        <f t="shared" si="295"/>
        <v/>
      </c>
      <c r="W818" s="413"/>
    </row>
    <row r="819" spans="1:26" s="617" customFormat="1" ht="12.75" customHeight="1">
      <c r="A819" s="405" t="s">
        <v>408</v>
      </c>
      <c r="B819" s="402" t="s">
        <v>415</v>
      </c>
      <c r="C819" s="613"/>
      <c r="D819" s="613"/>
      <c r="E819" s="614" t="s">
        <v>5</v>
      </c>
      <c r="F819" s="615">
        <f>+F810+F812+F814</f>
        <v>11771828</v>
      </c>
      <c r="G819" s="615">
        <f t="shared" ref="G819:Q819" si="305">+G810+G812+G814</f>
        <v>4578000</v>
      </c>
      <c r="H819" s="615">
        <f t="shared" si="305"/>
        <v>6000000</v>
      </c>
      <c r="I819" s="615">
        <f t="shared" si="305"/>
        <v>22349828</v>
      </c>
      <c r="J819" s="615">
        <f t="shared" si="305"/>
        <v>11771828</v>
      </c>
      <c r="K819" s="615">
        <f t="shared" si="305"/>
        <v>4407234.9800000004</v>
      </c>
      <c r="L819" s="615">
        <f t="shared" si="305"/>
        <v>0</v>
      </c>
      <c r="M819" s="615">
        <f t="shared" si="305"/>
        <v>16179062.98</v>
      </c>
      <c r="N819" s="615">
        <f t="shared" si="305"/>
        <v>0</v>
      </c>
      <c r="O819" s="615">
        <f t="shared" si="305"/>
        <v>170765.02000000002</v>
      </c>
      <c r="P819" s="615">
        <f t="shared" si="305"/>
        <v>6000000</v>
      </c>
      <c r="Q819" s="615">
        <f t="shared" si="305"/>
        <v>6170765.0199999996</v>
      </c>
      <c r="R819" s="616">
        <f>+Q819-'[3]chd7-SAOB'!BZ179</f>
        <v>0</v>
      </c>
      <c r="S819" s="410">
        <f t="shared" si="295"/>
        <v>1</v>
      </c>
      <c r="T819" s="410">
        <f t="shared" si="295"/>
        <v>0.96269877238968993</v>
      </c>
      <c r="U819" s="410">
        <f t="shared" si="295"/>
        <v>0</v>
      </c>
      <c r="V819" s="410">
        <f t="shared" si="295"/>
        <v>0.72390100630752063</v>
      </c>
      <c r="W819" s="413"/>
      <c r="Z819" s="404" t="s">
        <v>735</v>
      </c>
    </row>
    <row r="820" spans="1:26" ht="12.75" customHeight="1">
      <c r="A820" s="405" t="s">
        <v>408</v>
      </c>
      <c r="B820" s="402" t="s">
        <v>415</v>
      </c>
      <c r="C820" s="418"/>
      <c r="D820" s="407"/>
      <c r="E820" s="412"/>
      <c r="F820" s="403"/>
      <c r="G820" s="403"/>
      <c r="H820" s="403"/>
      <c r="I820" s="403">
        <f t="shared" si="298"/>
        <v>0</v>
      </c>
      <c r="J820" s="403"/>
      <c r="K820" s="403"/>
      <c r="L820" s="403"/>
      <c r="M820" s="403">
        <f t="shared" si="299"/>
        <v>0</v>
      </c>
      <c r="N820" s="403">
        <f t="shared" si="300"/>
        <v>0</v>
      </c>
      <c r="O820" s="403">
        <f t="shared" si="300"/>
        <v>0</v>
      </c>
      <c r="P820" s="403">
        <f t="shared" si="300"/>
        <v>0</v>
      </c>
      <c r="Q820" s="403">
        <f t="shared" si="301"/>
        <v>0</v>
      </c>
      <c r="S820" s="410" t="str">
        <f t="shared" si="295"/>
        <v/>
      </c>
      <c r="T820" s="410" t="str">
        <f t="shared" si="295"/>
        <v/>
      </c>
      <c r="U820" s="410" t="str">
        <f t="shared" si="295"/>
        <v/>
      </c>
      <c r="V820" s="410" t="str">
        <f t="shared" si="295"/>
        <v/>
      </c>
      <c r="W820" s="413"/>
      <c r="Z820" s="404" t="s">
        <v>735</v>
      </c>
    </row>
    <row r="821" spans="1:26" s="612" customFormat="1" ht="12.75" customHeight="1">
      <c r="A821" s="405" t="s">
        <v>408</v>
      </c>
      <c r="B821" s="402" t="s">
        <v>416</v>
      </c>
      <c r="C821" s="426" t="s">
        <v>319</v>
      </c>
      <c r="D821" s="609" t="s">
        <v>417</v>
      </c>
      <c r="E821" s="610" t="s">
        <v>416</v>
      </c>
      <c r="F821" s="621"/>
      <c r="G821" s="621"/>
      <c r="H821" s="621"/>
      <c r="I821" s="611">
        <f t="shared" si="298"/>
        <v>0</v>
      </c>
      <c r="J821" s="621"/>
      <c r="K821" s="621"/>
      <c r="L821" s="621"/>
      <c r="M821" s="611">
        <f t="shared" si="299"/>
        <v>0</v>
      </c>
      <c r="N821" s="611">
        <f t="shared" si="300"/>
        <v>0</v>
      </c>
      <c r="O821" s="611">
        <f t="shared" si="300"/>
        <v>0</v>
      </c>
      <c r="P821" s="611">
        <f t="shared" si="300"/>
        <v>0</v>
      </c>
      <c r="Q821" s="611">
        <f t="shared" si="301"/>
        <v>0</v>
      </c>
      <c r="S821" s="410" t="str">
        <f t="shared" si="295"/>
        <v/>
      </c>
      <c r="T821" s="410" t="str">
        <f t="shared" si="295"/>
        <v/>
      </c>
      <c r="U821" s="410" t="str">
        <f t="shared" si="295"/>
        <v/>
      </c>
      <c r="V821" s="410" t="str">
        <f t="shared" si="295"/>
        <v/>
      </c>
      <c r="W821" s="413"/>
      <c r="Z821" s="404" t="s">
        <v>735</v>
      </c>
    </row>
    <row r="822" spans="1:26" ht="12.75" customHeight="1">
      <c r="A822" s="405" t="s">
        <v>408</v>
      </c>
      <c r="B822" s="402" t="s">
        <v>416</v>
      </c>
      <c r="C822" s="407"/>
      <c r="D822" s="407" t="s">
        <v>319</v>
      </c>
      <c r="E822" s="408" t="s">
        <v>320</v>
      </c>
      <c r="F822" s="408">
        <f>+'[3]chd7-SAOB'!C384</f>
        <v>11208104</v>
      </c>
      <c r="G822" s="408">
        <f>+'[3]chd7-SAOB'!D384</f>
        <v>6205000</v>
      </c>
      <c r="H822" s="408">
        <f>+'[3]chd7-SAOB'!E384</f>
        <v>0</v>
      </c>
      <c r="I822" s="403">
        <f t="shared" si="298"/>
        <v>17413104</v>
      </c>
      <c r="J822" s="408">
        <f>+'[3]chd7-SAOB'!G384</f>
        <v>11207952.02</v>
      </c>
      <c r="K822" s="408">
        <f>+'[3]chd7-SAOB'!H384</f>
        <v>6148726.9199999999</v>
      </c>
      <c r="L822" s="408">
        <f>+'[3]chd7-SAOB'!I384</f>
        <v>0</v>
      </c>
      <c r="M822" s="403">
        <f t="shared" si="299"/>
        <v>17356678.939999998</v>
      </c>
      <c r="N822" s="403">
        <f t="shared" si="300"/>
        <v>151.98000000044703</v>
      </c>
      <c r="O822" s="403">
        <f t="shared" si="300"/>
        <v>56273.080000000075</v>
      </c>
      <c r="P822" s="403">
        <f t="shared" si="300"/>
        <v>0</v>
      </c>
      <c r="Q822" s="403">
        <f t="shared" si="301"/>
        <v>56425.060000000522</v>
      </c>
      <c r="S822" s="410">
        <f t="shared" si="295"/>
        <v>0.99998644016864935</v>
      </c>
      <c r="T822" s="410">
        <f t="shared" si="295"/>
        <v>0.99093101047542298</v>
      </c>
      <c r="U822" s="410" t="str">
        <f t="shared" si="295"/>
        <v/>
      </c>
      <c r="V822" s="410">
        <f t="shared" si="295"/>
        <v>0.99675962080051883</v>
      </c>
      <c r="W822" s="413"/>
      <c r="Z822" s="411" t="s">
        <v>736</v>
      </c>
    </row>
    <row r="823" spans="1:26" ht="12.75" customHeight="1">
      <c r="A823" s="405" t="s">
        <v>408</v>
      </c>
      <c r="B823" s="402" t="s">
        <v>416</v>
      </c>
      <c r="C823" s="407"/>
      <c r="D823" s="407" t="s">
        <v>319</v>
      </c>
      <c r="E823" s="408" t="s">
        <v>204</v>
      </c>
      <c r="F823" s="408">
        <f>+'[3]chd7-SAOB'!C386</f>
        <v>0</v>
      </c>
      <c r="G823" s="408">
        <f>+'[3]chd7-SAOB'!D386</f>
        <v>858000</v>
      </c>
      <c r="H823" s="408">
        <f>+'[3]chd7-SAOB'!E386</f>
        <v>10000000</v>
      </c>
      <c r="I823" s="403">
        <f>SUM(F823:H823)</f>
        <v>10858000</v>
      </c>
      <c r="J823" s="408">
        <f>+'[3]chd7-SAOB'!G386</f>
        <v>0</v>
      </c>
      <c r="K823" s="408">
        <f>+'[3]chd7-SAOB'!H386</f>
        <v>91745</v>
      </c>
      <c r="L823" s="408">
        <f>+'[3]chd7-SAOB'!I386</f>
        <v>0</v>
      </c>
      <c r="M823" s="403">
        <f>SUM(J823:L823)</f>
        <v>91745</v>
      </c>
      <c r="N823" s="403">
        <f>+F823-J823</f>
        <v>0</v>
      </c>
      <c r="O823" s="403">
        <f>+G823-K823</f>
        <v>766255</v>
      </c>
      <c r="P823" s="403">
        <f>+H823-L823</f>
        <v>10000000</v>
      </c>
      <c r="Q823" s="403">
        <f>SUM(N823:P823)</f>
        <v>10766255</v>
      </c>
      <c r="S823" s="410" t="str">
        <f t="shared" si="295"/>
        <v/>
      </c>
      <c r="T823" s="410">
        <f t="shared" si="295"/>
        <v>0.10692890442890443</v>
      </c>
      <c r="U823" s="410">
        <f t="shared" si="295"/>
        <v>0</v>
      </c>
      <c r="V823" s="410">
        <f t="shared" si="295"/>
        <v>8.4495303002394551E-3</v>
      </c>
      <c r="W823" s="413"/>
      <c r="Z823" s="411" t="s">
        <v>736</v>
      </c>
    </row>
    <row r="824" spans="1:26" s="404" customFormat="1" ht="12.75" customHeight="1">
      <c r="A824" s="405"/>
      <c r="B824" s="402" t="s">
        <v>416</v>
      </c>
      <c r="C824" s="414"/>
      <c r="D824" s="414" t="s">
        <v>319</v>
      </c>
      <c r="E824" s="415" t="s">
        <v>737</v>
      </c>
      <c r="F824" s="416">
        <f>+F822+F823</f>
        <v>11208104</v>
      </c>
      <c r="G824" s="416">
        <f t="shared" ref="G824:Q824" si="306">+G822+G823</f>
        <v>7063000</v>
      </c>
      <c r="H824" s="416">
        <f t="shared" si="306"/>
        <v>10000000</v>
      </c>
      <c r="I824" s="416">
        <f t="shared" si="306"/>
        <v>28271104</v>
      </c>
      <c r="J824" s="416">
        <f t="shared" si="306"/>
        <v>11207952.02</v>
      </c>
      <c r="K824" s="416">
        <f t="shared" si="306"/>
        <v>6240471.9199999999</v>
      </c>
      <c r="L824" s="416">
        <f t="shared" si="306"/>
        <v>0</v>
      </c>
      <c r="M824" s="416">
        <f t="shared" si="306"/>
        <v>17448423.939999998</v>
      </c>
      <c r="N824" s="416">
        <f t="shared" si="306"/>
        <v>151.98000000044703</v>
      </c>
      <c r="O824" s="416">
        <f t="shared" si="306"/>
        <v>822528.08000000007</v>
      </c>
      <c r="P824" s="416">
        <f t="shared" si="306"/>
        <v>10000000</v>
      </c>
      <c r="Q824" s="416">
        <f t="shared" si="306"/>
        <v>10822680.060000001</v>
      </c>
      <c r="R824" s="417"/>
      <c r="S824" s="410">
        <f t="shared" si="295"/>
        <v>0.99998644016864935</v>
      </c>
      <c r="T824" s="410">
        <f t="shared" si="295"/>
        <v>0.88354409174571713</v>
      </c>
      <c r="U824" s="410">
        <f t="shared" si="295"/>
        <v>0</v>
      </c>
      <c r="V824" s="410">
        <f t="shared" si="295"/>
        <v>0.61718226285043543</v>
      </c>
      <c r="W824" s="413"/>
      <c r="Z824" s="404" t="s">
        <v>735</v>
      </c>
    </row>
    <row r="825" spans="1:26" ht="12.75" hidden="1" customHeight="1">
      <c r="A825" s="405"/>
      <c r="B825" s="406"/>
      <c r="C825" s="418"/>
      <c r="D825" s="418"/>
      <c r="E825" s="419"/>
      <c r="F825" s="420"/>
      <c r="G825" s="420"/>
      <c r="H825" s="420"/>
      <c r="I825" s="420"/>
      <c r="J825" s="420"/>
      <c r="K825" s="420"/>
      <c r="L825" s="420"/>
      <c r="M825" s="420"/>
      <c r="N825" s="420"/>
      <c r="O825" s="420"/>
      <c r="P825" s="420"/>
      <c r="Q825" s="420"/>
      <c r="R825" s="409"/>
      <c r="S825" s="410" t="str">
        <f t="shared" si="295"/>
        <v/>
      </c>
      <c r="T825" s="410" t="str">
        <f t="shared" si="295"/>
        <v/>
      </c>
      <c r="U825" s="410" t="str">
        <f t="shared" si="295"/>
        <v/>
      </c>
      <c r="V825" s="410"/>
      <c r="W825" s="413"/>
    </row>
    <row r="826" spans="1:26" s="404" customFormat="1" ht="12.75" customHeight="1">
      <c r="A826" s="405" t="s">
        <v>408</v>
      </c>
      <c r="B826" s="402" t="s">
        <v>416</v>
      </c>
      <c r="C826" s="414"/>
      <c r="D826" s="414" t="s">
        <v>319</v>
      </c>
      <c r="E826" s="415" t="s">
        <v>324</v>
      </c>
      <c r="F826" s="416">
        <f>+F827</f>
        <v>1125038</v>
      </c>
      <c r="G826" s="416">
        <f t="shared" ref="G826:Q826" si="307">+G827</f>
        <v>0</v>
      </c>
      <c r="H826" s="416">
        <f t="shared" si="307"/>
        <v>0</v>
      </c>
      <c r="I826" s="416">
        <f t="shared" si="307"/>
        <v>1125038</v>
      </c>
      <c r="J826" s="416">
        <f t="shared" si="307"/>
        <v>1066451</v>
      </c>
      <c r="K826" s="416">
        <f t="shared" si="307"/>
        <v>0</v>
      </c>
      <c r="L826" s="416">
        <f t="shared" si="307"/>
        <v>0</v>
      </c>
      <c r="M826" s="416">
        <f t="shared" si="307"/>
        <v>1066451</v>
      </c>
      <c r="N826" s="416">
        <f t="shared" si="307"/>
        <v>58587</v>
      </c>
      <c r="O826" s="416">
        <f t="shared" si="307"/>
        <v>0</v>
      </c>
      <c r="P826" s="416">
        <f t="shared" si="307"/>
        <v>0</v>
      </c>
      <c r="Q826" s="416">
        <f t="shared" si="307"/>
        <v>58587</v>
      </c>
      <c r="S826" s="410">
        <f t="shared" si="295"/>
        <v>0.94792442566384427</v>
      </c>
      <c r="T826" s="410" t="str">
        <f t="shared" si="295"/>
        <v/>
      </c>
      <c r="U826" s="410" t="str">
        <f t="shared" si="295"/>
        <v/>
      </c>
      <c r="V826" s="410">
        <f t="shared" si="295"/>
        <v>0.94792442566384427</v>
      </c>
      <c r="W826" s="413"/>
      <c r="Z826" s="404" t="s">
        <v>735</v>
      </c>
    </row>
    <row r="827" spans="1:26" ht="12.75" customHeight="1">
      <c r="A827" s="405" t="s">
        <v>408</v>
      </c>
      <c r="B827" s="402" t="s">
        <v>416</v>
      </c>
      <c r="C827" s="418"/>
      <c r="D827" s="418"/>
      <c r="E827" s="408" t="s">
        <v>528</v>
      </c>
      <c r="F827" s="403">
        <f>SUM('[3]chd7-SAOB'!AB14)</f>
        <v>1125038</v>
      </c>
      <c r="G827" s="403">
        <f>SUM('[3]chd7-SAOB'!AB50)</f>
        <v>0</v>
      </c>
      <c r="H827" s="403">
        <f>SUM('[3]chd7-SAOB'!AB142)</f>
        <v>0</v>
      </c>
      <c r="I827" s="403">
        <f t="shared" si="298"/>
        <v>1125038</v>
      </c>
      <c r="J827" s="403">
        <f>SUM('[3]chd7-SAOB'!AB15)</f>
        <v>1066451</v>
      </c>
      <c r="K827" s="403">
        <f>SUM('[3]chd7-SAOB'!AB51)</f>
        <v>0</v>
      </c>
      <c r="L827" s="403">
        <f>SUM('[3]chd7-SAOB'!AB143)</f>
        <v>0</v>
      </c>
      <c r="M827" s="403">
        <f t="shared" si="299"/>
        <v>1066451</v>
      </c>
      <c r="N827" s="403">
        <f t="shared" si="300"/>
        <v>58587</v>
      </c>
      <c r="O827" s="403">
        <f t="shared" si="300"/>
        <v>0</v>
      </c>
      <c r="P827" s="403">
        <f t="shared" si="300"/>
        <v>0</v>
      </c>
      <c r="Q827" s="403">
        <f t="shared" si="301"/>
        <v>58587</v>
      </c>
      <c r="S827" s="410">
        <f t="shared" si="295"/>
        <v>0.94792442566384427</v>
      </c>
      <c r="T827" s="410" t="str">
        <f t="shared" si="295"/>
        <v/>
      </c>
      <c r="U827" s="410" t="str">
        <f t="shared" si="295"/>
        <v/>
      </c>
      <c r="V827" s="410">
        <f t="shared" si="295"/>
        <v>0.94792442566384427</v>
      </c>
      <c r="W827" s="413"/>
      <c r="Z827" s="404" t="s">
        <v>735</v>
      </c>
    </row>
    <row r="828" spans="1:26" s="404" customFormat="1" ht="12.75" customHeight="1">
      <c r="A828" s="405" t="s">
        <v>408</v>
      </c>
      <c r="B828" s="402" t="s">
        <v>416</v>
      </c>
      <c r="C828" s="414"/>
      <c r="D828" s="414" t="s">
        <v>319</v>
      </c>
      <c r="E828" s="415" t="s">
        <v>325</v>
      </c>
      <c r="F828" s="416">
        <f>SUM(F829:F832)</f>
        <v>1980000</v>
      </c>
      <c r="G828" s="416">
        <f t="shared" ref="G828:Q828" si="308">SUM(G829:G832)</f>
        <v>400000</v>
      </c>
      <c r="H828" s="416">
        <f t="shared" si="308"/>
        <v>60000</v>
      </c>
      <c r="I828" s="416">
        <f t="shared" si="308"/>
        <v>2440000</v>
      </c>
      <c r="J828" s="416">
        <f t="shared" si="308"/>
        <v>1980000</v>
      </c>
      <c r="K828" s="416">
        <f t="shared" si="308"/>
        <v>0</v>
      </c>
      <c r="L828" s="416">
        <f t="shared" si="308"/>
        <v>0</v>
      </c>
      <c r="M828" s="416">
        <f t="shared" si="308"/>
        <v>1980000</v>
      </c>
      <c r="N828" s="416">
        <f t="shared" si="308"/>
        <v>0</v>
      </c>
      <c r="O828" s="416">
        <f t="shared" si="308"/>
        <v>400000</v>
      </c>
      <c r="P828" s="416">
        <f t="shared" si="308"/>
        <v>60000</v>
      </c>
      <c r="Q828" s="416">
        <f t="shared" si="308"/>
        <v>460000</v>
      </c>
      <c r="R828" s="417"/>
      <c r="S828" s="410">
        <f t="shared" si="295"/>
        <v>1</v>
      </c>
      <c r="T828" s="410">
        <f t="shared" si="295"/>
        <v>0</v>
      </c>
      <c r="U828" s="410">
        <f t="shared" si="295"/>
        <v>0</v>
      </c>
      <c r="V828" s="410">
        <f t="shared" si="295"/>
        <v>0.81147540983606559</v>
      </c>
      <c r="W828" s="413"/>
      <c r="Z828" s="404" t="s">
        <v>735</v>
      </c>
    </row>
    <row r="829" spans="1:26" ht="12.75" customHeight="1">
      <c r="A829" s="405" t="s">
        <v>408</v>
      </c>
      <c r="B829" s="402" t="s">
        <v>416</v>
      </c>
      <c r="C829" s="418"/>
      <c r="D829" s="418"/>
      <c r="E829" s="421" t="s">
        <v>531</v>
      </c>
      <c r="F829" s="403">
        <f>SUM('[3]chd7-SAOB'!AJ14)</f>
        <v>1980000</v>
      </c>
      <c r="G829" s="403">
        <f>SUM('[3]chd7-SAOB'!AJ50)</f>
        <v>0</v>
      </c>
      <c r="H829" s="403">
        <f>SUM('[3]chd7-SAOB'!AJ142)</f>
        <v>0</v>
      </c>
      <c r="I829" s="403">
        <f t="shared" si="298"/>
        <v>1980000</v>
      </c>
      <c r="J829" s="403">
        <f>SUM('[3]chd7-SAOB'!AJ15)</f>
        <v>1980000</v>
      </c>
      <c r="K829" s="403">
        <f>SUM('[3]chd7-SAOB'!AJ51)</f>
        <v>0</v>
      </c>
      <c r="L829" s="403">
        <f>SUM('[3]chd7-SAOB'!AJ143)</f>
        <v>0</v>
      </c>
      <c r="M829" s="403">
        <f t="shared" si="299"/>
        <v>1980000</v>
      </c>
      <c r="N829" s="403">
        <f t="shared" si="300"/>
        <v>0</v>
      </c>
      <c r="O829" s="403">
        <f t="shared" si="300"/>
        <v>0</v>
      </c>
      <c r="P829" s="403">
        <f t="shared" si="300"/>
        <v>0</v>
      </c>
      <c r="Q829" s="403">
        <f t="shared" si="301"/>
        <v>0</v>
      </c>
      <c r="S829" s="410">
        <f t="shared" si="295"/>
        <v>1</v>
      </c>
      <c r="T829" s="410" t="str">
        <f t="shared" si="295"/>
        <v/>
      </c>
      <c r="U829" s="410" t="str">
        <f t="shared" si="295"/>
        <v/>
      </c>
      <c r="V829" s="410">
        <f t="shared" si="295"/>
        <v>1</v>
      </c>
      <c r="W829" s="413"/>
      <c r="Z829" s="404" t="s">
        <v>735</v>
      </c>
    </row>
    <row r="830" spans="1:26" ht="12.75" customHeight="1">
      <c r="A830" s="405" t="s">
        <v>408</v>
      </c>
      <c r="B830" s="402" t="s">
        <v>416</v>
      </c>
      <c r="C830" s="418"/>
      <c r="D830" s="418"/>
      <c r="E830" s="408" t="s">
        <v>532</v>
      </c>
      <c r="F830" s="403">
        <f>SUM('[3]chd7-SAOB'!AR14)</f>
        <v>0</v>
      </c>
      <c r="G830" s="403">
        <f>SUM('[3]chd7-SAOB'!AR50)</f>
        <v>0</v>
      </c>
      <c r="H830" s="403">
        <f>SUM('[3]chd7-SAOB'!AR142)</f>
        <v>0</v>
      </c>
      <c r="I830" s="403">
        <f t="shared" si="298"/>
        <v>0</v>
      </c>
      <c r="J830" s="403">
        <f>SUM('[3]chd7-SAOB'!AR15)</f>
        <v>0</v>
      </c>
      <c r="K830" s="403">
        <f>SUM('[3]chd7-SAOB'!AR51)</f>
        <v>0</v>
      </c>
      <c r="L830" s="403">
        <f>SUM('[3]chd7-SAOB'!AR143)</f>
        <v>0</v>
      </c>
      <c r="M830" s="403">
        <f t="shared" si="299"/>
        <v>0</v>
      </c>
      <c r="N830" s="403">
        <f t="shared" si="300"/>
        <v>0</v>
      </c>
      <c r="O830" s="403">
        <f t="shared" si="300"/>
        <v>0</v>
      </c>
      <c r="P830" s="403">
        <f t="shared" si="300"/>
        <v>0</v>
      </c>
      <c r="Q830" s="403">
        <f t="shared" si="301"/>
        <v>0</v>
      </c>
      <c r="S830" s="410" t="str">
        <f t="shared" si="295"/>
        <v/>
      </c>
      <c r="T830" s="410" t="str">
        <f t="shared" si="295"/>
        <v/>
      </c>
      <c r="U830" s="410" t="str">
        <f t="shared" si="295"/>
        <v/>
      </c>
      <c r="V830" s="410" t="str">
        <f t="shared" si="295"/>
        <v/>
      </c>
      <c r="W830" s="413"/>
      <c r="Z830" s="404" t="s">
        <v>735</v>
      </c>
    </row>
    <row r="831" spans="1:26" ht="12.75" customHeight="1">
      <c r="A831" s="405" t="s">
        <v>408</v>
      </c>
      <c r="B831" s="402" t="s">
        <v>416</v>
      </c>
      <c r="C831" s="418"/>
      <c r="D831" s="418"/>
      <c r="E831" s="421" t="s">
        <v>533</v>
      </c>
      <c r="F831" s="403">
        <f>SUM('[3]chd7-SAOB'!AZ14)</f>
        <v>0</v>
      </c>
      <c r="G831" s="403">
        <f>SUM('[3]chd7-SAOB'!AZ50)</f>
        <v>400000</v>
      </c>
      <c r="H831" s="403">
        <f>SUM('[3]chd7-SAOB'!AZ142)</f>
        <v>60000</v>
      </c>
      <c r="I831" s="403">
        <f t="shared" si="298"/>
        <v>460000</v>
      </c>
      <c r="J831" s="403">
        <f>SUM('[3]chd7-SAOB'!AZ15)</f>
        <v>0</v>
      </c>
      <c r="K831" s="403">
        <f>SUM('[3]chd7-SAOB'!AZ51)</f>
        <v>0</v>
      </c>
      <c r="L831" s="403">
        <f>SUM('[3]chd7-SAOB'!AZ143)</f>
        <v>0</v>
      </c>
      <c r="M831" s="403">
        <f t="shared" si="299"/>
        <v>0</v>
      </c>
      <c r="N831" s="403">
        <f t="shared" si="300"/>
        <v>0</v>
      </c>
      <c r="O831" s="403">
        <f t="shared" si="300"/>
        <v>400000</v>
      </c>
      <c r="P831" s="403">
        <f t="shared" si="300"/>
        <v>60000</v>
      </c>
      <c r="Q831" s="403">
        <f t="shared" si="301"/>
        <v>460000</v>
      </c>
      <c r="S831" s="410" t="str">
        <f t="shared" si="295"/>
        <v/>
      </c>
      <c r="T831" s="410">
        <f t="shared" si="295"/>
        <v>0</v>
      </c>
      <c r="U831" s="410">
        <f t="shared" si="295"/>
        <v>0</v>
      </c>
      <c r="V831" s="410">
        <f t="shared" si="295"/>
        <v>0</v>
      </c>
      <c r="W831" s="413"/>
      <c r="Z831" s="404" t="s">
        <v>735</v>
      </c>
    </row>
    <row r="832" spans="1:26" ht="12.75" hidden="1" customHeight="1">
      <c r="A832" s="405" t="s">
        <v>408</v>
      </c>
      <c r="B832" s="402" t="s">
        <v>416</v>
      </c>
      <c r="C832" s="418"/>
      <c r="D832" s="418"/>
      <c r="E832" s="421" t="s">
        <v>738</v>
      </c>
      <c r="F832" s="403">
        <f>SUM('[3]chd7-SAOB'!BH14)</f>
        <v>0</v>
      </c>
      <c r="G832" s="403">
        <f>SUM('[3]chd7-SAOB'!BH50)</f>
        <v>0</v>
      </c>
      <c r="H832" s="403">
        <f>SUM('[3]chd7-SAOB'!BH142)</f>
        <v>0</v>
      </c>
      <c r="I832" s="403">
        <f t="shared" si="298"/>
        <v>0</v>
      </c>
      <c r="J832" s="403">
        <f>SUM('[3]chd7-SAOB'!BH15)</f>
        <v>0</v>
      </c>
      <c r="K832" s="403">
        <f>SUM('[3]chd7-SAOB'!BH51)</f>
        <v>0</v>
      </c>
      <c r="L832" s="403">
        <f>SUM('[3]chd7-SAOB'!BH1433)</f>
        <v>0</v>
      </c>
      <c r="M832" s="403">
        <f t="shared" si="299"/>
        <v>0</v>
      </c>
      <c r="N832" s="403">
        <f t="shared" si="300"/>
        <v>0</v>
      </c>
      <c r="O832" s="403">
        <f t="shared" si="300"/>
        <v>0</v>
      </c>
      <c r="P832" s="403">
        <f t="shared" si="300"/>
        <v>0</v>
      </c>
      <c r="Q832" s="403">
        <f t="shared" si="301"/>
        <v>0</v>
      </c>
      <c r="S832" s="410" t="str">
        <f t="shared" si="295"/>
        <v/>
      </c>
      <c r="T832" s="410" t="str">
        <f t="shared" si="295"/>
        <v/>
      </c>
      <c r="U832" s="410" t="str">
        <f t="shared" si="295"/>
        <v/>
      </c>
      <c r="V832" s="422" t="str">
        <f t="shared" si="295"/>
        <v/>
      </c>
      <c r="W832" s="413"/>
    </row>
    <row r="833" spans="1:26" s="617" customFormat="1" ht="12.75" customHeight="1">
      <c r="A833" s="405" t="s">
        <v>408</v>
      </c>
      <c r="B833" s="402" t="s">
        <v>416</v>
      </c>
      <c r="C833" s="613"/>
      <c r="D833" s="613"/>
      <c r="E833" s="614" t="s">
        <v>5</v>
      </c>
      <c r="F833" s="615">
        <f>+F824+F826+F828</f>
        <v>14313142</v>
      </c>
      <c r="G833" s="615">
        <f t="shared" ref="G833:Q833" si="309">+G824+G826+G828</f>
        <v>7463000</v>
      </c>
      <c r="H833" s="615">
        <f t="shared" si="309"/>
        <v>10060000</v>
      </c>
      <c r="I833" s="615">
        <f t="shared" si="309"/>
        <v>31836142</v>
      </c>
      <c r="J833" s="615">
        <f t="shared" si="309"/>
        <v>14254403.02</v>
      </c>
      <c r="K833" s="615">
        <f t="shared" si="309"/>
        <v>6240471.9199999999</v>
      </c>
      <c r="L833" s="615">
        <f t="shared" si="309"/>
        <v>0</v>
      </c>
      <c r="M833" s="615">
        <f t="shared" si="309"/>
        <v>20494874.939999998</v>
      </c>
      <c r="N833" s="615">
        <f t="shared" si="309"/>
        <v>58738.980000000447</v>
      </c>
      <c r="O833" s="615">
        <f t="shared" si="309"/>
        <v>1222528.08</v>
      </c>
      <c r="P833" s="615">
        <f t="shared" si="309"/>
        <v>10060000</v>
      </c>
      <c r="Q833" s="615">
        <f t="shared" si="309"/>
        <v>11341267.060000001</v>
      </c>
      <c r="R833" s="616">
        <f>+Q833-'[3]chd7-SAOB'!CA179</f>
        <v>0</v>
      </c>
      <c r="S833" s="410">
        <f t="shared" si="295"/>
        <v>0.99589615054472314</v>
      </c>
      <c r="T833" s="410">
        <f t="shared" si="295"/>
        <v>0.83618811737907006</v>
      </c>
      <c r="U833" s="410">
        <f t="shared" si="295"/>
        <v>0</v>
      </c>
      <c r="V833" s="410">
        <f t="shared" si="295"/>
        <v>0.64376126165035941</v>
      </c>
      <c r="W833" s="413"/>
      <c r="Z833" s="404" t="s">
        <v>735</v>
      </c>
    </row>
    <row r="834" spans="1:26" ht="12.75" customHeight="1">
      <c r="A834" s="405" t="s">
        <v>408</v>
      </c>
      <c r="B834" s="402" t="s">
        <v>416</v>
      </c>
      <c r="C834" s="418"/>
      <c r="D834" s="407"/>
      <c r="E834" s="412"/>
      <c r="F834" s="403"/>
      <c r="G834" s="403"/>
      <c r="H834" s="403"/>
      <c r="I834" s="403">
        <f t="shared" si="298"/>
        <v>0</v>
      </c>
      <c r="J834" s="403"/>
      <c r="K834" s="403"/>
      <c r="L834" s="403"/>
      <c r="M834" s="403">
        <f t="shared" si="299"/>
        <v>0</v>
      </c>
      <c r="N834" s="403">
        <f t="shared" si="300"/>
        <v>0</v>
      </c>
      <c r="O834" s="403">
        <f t="shared" si="300"/>
        <v>0</v>
      </c>
      <c r="P834" s="403">
        <f t="shared" si="300"/>
        <v>0</v>
      </c>
      <c r="Q834" s="403">
        <f t="shared" si="301"/>
        <v>0</v>
      </c>
      <c r="S834" s="410" t="str">
        <f t="shared" si="295"/>
        <v/>
      </c>
      <c r="T834" s="410" t="str">
        <f t="shared" si="295"/>
        <v/>
      </c>
      <c r="U834" s="410" t="str">
        <f t="shared" si="295"/>
        <v/>
      </c>
      <c r="V834" s="410" t="str">
        <f t="shared" si="295"/>
        <v/>
      </c>
      <c r="W834" s="413"/>
      <c r="Z834" s="404" t="s">
        <v>735</v>
      </c>
    </row>
    <row r="835" spans="1:26" s="429" customFormat="1" ht="12.75" customHeight="1">
      <c r="A835" s="405" t="s">
        <v>408</v>
      </c>
      <c r="B835" s="402" t="s">
        <v>783</v>
      </c>
      <c r="C835" s="718" t="s">
        <v>784</v>
      </c>
      <c r="D835" s="718"/>
      <c r="E835" s="718"/>
      <c r="F835" s="428">
        <f>+F763+F777+F791+F805+F819+F833</f>
        <v>444553657</v>
      </c>
      <c r="G835" s="428">
        <f>+G763+G777+G791+G805+G819+G833</f>
        <v>317870848</v>
      </c>
      <c r="H835" s="428">
        <f>+H763+H777+H791+H805+H819+H833</f>
        <v>18860000</v>
      </c>
      <c r="I835" s="428">
        <f t="shared" si="298"/>
        <v>781284505</v>
      </c>
      <c r="J835" s="428">
        <f>+J763+J777+J791+J805+J819+J833</f>
        <v>444171682.30000001</v>
      </c>
      <c r="K835" s="428">
        <f>+K763+K777+K791+K805+K819+K833</f>
        <v>245412110.24000001</v>
      </c>
      <c r="L835" s="428">
        <f>+L763+L777+L791+L805+L819+L833</f>
        <v>0</v>
      </c>
      <c r="M835" s="428">
        <f t="shared" si="299"/>
        <v>689583792.53999996</v>
      </c>
      <c r="N835" s="428">
        <f t="shared" si="300"/>
        <v>381974.69999998808</v>
      </c>
      <c r="O835" s="428">
        <f t="shared" si="300"/>
        <v>72458737.75999999</v>
      </c>
      <c r="P835" s="428">
        <f t="shared" si="300"/>
        <v>18860000</v>
      </c>
      <c r="Q835" s="428">
        <f t="shared" si="301"/>
        <v>91700712.459999979</v>
      </c>
      <c r="S835" s="410">
        <f t="shared" si="295"/>
        <v>0.99914076806256036</v>
      </c>
      <c r="T835" s="410">
        <f t="shared" si="295"/>
        <v>0.7720497547481926</v>
      </c>
      <c r="U835" s="410">
        <f t="shared" si="295"/>
        <v>0</v>
      </c>
      <c r="V835" s="410">
        <f t="shared" si="295"/>
        <v>0.88262827193789029</v>
      </c>
      <c r="W835" s="413"/>
      <c r="Z835" s="404" t="s">
        <v>735</v>
      </c>
    </row>
    <row r="836" spans="1:26" ht="12.75" customHeight="1">
      <c r="A836" s="405" t="s">
        <v>408</v>
      </c>
      <c r="B836" s="402" t="s">
        <v>783</v>
      </c>
      <c r="C836" s="650"/>
      <c r="D836" s="425"/>
      <c r="E836" s="412"/>
      <c r="F836" s="403"/>
      <c r="G836" s="403"/>
      <c r="H836" s="403"/>
      <c r="I836" s="403">
        <f t="shared" si="298"/>
        <v>0</v>
      </c>
      <c r="J836" s="403"/>
      <c r="K836" s="403"/>
      <c r="L836" s="403"/>
      <c r="M836" s="403">
        <f t="shared" si="299"/>
        <v>0</v>
      </c>
      <c r="N836" s="403">
        <f t="shared" si="300"/>
        <v>0</v>
      </c>
      <c r="O836" s="403">
        <f t="shared" si="300"/>
        <v>0</v>
      </c>
      <c r="P836" s="403">
        <f t="shared" si="300"/>
        <v>0</v>
      </c>
      <c r="Q836" s="403">
        <f t="shared" si="301"/>
        <v>0</v>
      </c>
      <c r="S836" s="410" t="str">
        <f t="shared" si="295"/>
        <v/>
      </c>
      <c r="T836" s="410" t="str">
        <f t="shared" si="295"/>
        <v/>
      </c>
      <c r="U836" s="410" t="str">
        <f t="shared" si="295"/>
        <v/>
      </c>
      <c r="V836" s="410" t="str">
        <f t="shared" si="295"/>
        <v/>
      </c>
      <c r="W836" s="413"/>
      <c r="Z836" s="404" t="s">
        <v>735</v>
      </c>
    </row>
    <row r="837" spans="1:26" s="429" customFormat="1" ht="12.75" hidden="1" customHeight="1">
      <c r="A837" s="402" t="s">
        <v>785</v>
      </c>
      <c r="B837" s="402" t="s">
        <v>783</v>
      </c>
      <c r="C837" s="426" t="s">
        <v>786</v>
      </c>
      <c r="D837" s="431"/>
      <c r="E837" s="432"/>
      <c r="F837" s="428"/>
      <c r="G837" s="428"/>
      <c r="H837" s="428"/>
      <c r="I837" s="428">
        <f t="shared" si="298"/>
        <v>0</v>
      </c>
      <c r="J837" s="428"/>
      <c r="K837" s="428"/>
      <c r="L837" s="428"/>
      <c r="M837" s="428">
        <f t="shared" si="299"/>
        <v>0</v>
      </c>
      <c r="N837" s="428">
        <f t="shared" si="300"/>
        <v>0</v>
      </c>
      <c r="O837" s="428">
        <f t="shared" si="300"/>
        <v>0</v>
      </c>
      <c r="P837" s="428">
        <f t="shared" si="300"/>
        <v>0</v>
      </c>
      <c r="Q837" s="428">
        <f t="shared" si="301"/>
        <v>0</v>
      </c>
      <c r="S837" s="410" t="str">
        <f t="shared" si="295"/>
        <v/>
      </c>
      <c r="T837" s="410" t="str">
        <f t="shared" si="295"/>
        <v/>
      </c>
      <c r="U837" s="410" t="str">
        <f t="shared" si="295"/>
        <v/>
      </c>
      <c r="V837" s="433" t="str">
        <f t="shared" si="295"/>
        <v/>
      </c>
      <c r="W837" s="413"/>
      <c r="Y837" s="429" t="s">
        <v>735</v>
      </c>
    </row>
    <row r="838" spans="1:26" ht="12.75" customHeight="1">
      <c r="A838" s="405" t="s">
        <v>785</v>
      </c>
      <c r="B838" s="402" t="s">
        <v>783</v>
      </c>
      <c r="C838" s="407"/>
      <c r="D838" s="407" t="s">
        <v>319</v>
      </c>
      <c r="E838" s="412" t="s">
        <v>320</v>
      </c>
      <c r="F838" s="403">
        <f>+F734+F752+F766+F780+F794+F808+F822</f>
        <v>399827171.31999999</v>
      </c>
      <c r="G838" s="403">
        <f>+G734+G752+G766+G780+G794+G808+G822</f>
        <v>262480000</v>
      </c>
      <c r="H838" s="403">
        <f>+H734+H752+H766+H780+H794+H808+H822</f>
        <v>0</v>
      </c>
      <c r="I838" s="403">
        <f t="shared" si="298"/>
        <v>662307171.31999993</v>
      </c>
      <c r="J838" s="403">
        <f>+J734+J752+J766+J780+J794+J808+J822</f>
        <v>403471784.94</v>
      </c>
      <c r="K838" s="403">
        <f>+K734+K752+K766+K780+K794+K808+K822</f>
        <v>249283811.42999995</v>
      </c>
      <c r="L838" s="403">
        <f>+L734+L752+L766+L780+L794+L808+L822</f>
        <v>0</v>
      </c>
      <c r="M838" s="403">
        <f t="shared" si="299"/>
        <v>652755596.36999989</v>
      </c>
      <c r="N838" s="403">
        <f t="shared" si="300"/>
        <v>-3644613.6200000048</v>
      </c>
      <c r="O838" s="403">
        <f t="shared" si="300"/>
        <v>13196188.570000052</v>
      </c>
      <c r="P838" s="403">
        <f t="shared" si="300"/>
        <v>0</v>
      </c>
      <c r="Q838" s="403">
        <f t="shared" si="301"/>
        <v>9551574.9500000477</v>
      </c>
      <c r="S838" s="410">
        <f t="shared" si="295"/>
        <v>1.0091154725877374</v>
      </c>
      <c r="T838" s="410">
        <f t="shared" si="295"/>
        <v>0.94972497496952124</v>
      </c>
      <c r="U838" s="410" t="str">
        <f t="shared" si="295"/>
        <v/>
      </c>
      <c r="V838" s="410">
        <f t="shared" si="295"/>
        <v>0.98557833077518475</v>
      </c>
      <c r="W838" s="413"/>
      <c r="Y838" s="411" t="s">
        <v>735</v>
      </c>
      <c r="Z838" s="411" t="s">
        <v>736</v>
      </c>
    </row>
    <row r="839" spans="1:26" ht="12.75" customHeight="1">
      <c r="A839" s="405" t="s">
        <v>785</v>
      </c>
      <c r="B839" s="402" t="s">
        <v>783</v>
      </c>
      <c r="C839" s="407"/>
      <c r="D839" s="407" t="s">
        <v>319</v>
      </c>
      <c r="E839" s="412" t="s">
        <v>204</v>
      </c>
      <c r="F839" s="403">
        <f>+F738+F753+F767+F781+F795+F809+F823</f>
        <v>0</v>
      </c>
      <c r="G839" s="403">
        <f>+G738+G753+G767+G781+G795+G809+G823</f>
        <v>178207893</v>
      </c>
      <c r="H839" s="403">
        <f>+H738+H753+H767+H781+H795+H809+H823</f>
        <v>476400000</v>
      </c>
      <c r="I839" s="403">
        <f>SUM(F839:H839)</f>
        <v>654607893</v>
      </c>
      <c r="J839" s="403">
        <f>+J738+J753+J767+J781+J795+J809+J823</f>
        <v>0</v>
      </c>
      <c r="K839" s="403">
        <f>+K738+K753+K767+K781+K795+K809+K823</f>
        <v>96049488.540000007</v>
      </c>
      <c r="L839" s="403">
        <f>+L738+L753+L767+L781+L795+L809+L823</f>
        <v>241431108.02999997</v>
      </c>
      <c r="M839" s="403">
        <f>SUM(J839:L839)</f>
        <v>337480596.56999999</v>
      </c>
      <c r="N839" s="403">
        <f>+F839-J839</f>
        <v>0</v>
      </c>
      <c r="O839" s="403">
        <f>+G839-K839</f>
        <v>82158404.459999993</v>
      </c>
      <c r="P839" s="403">
        <f>+H839-L839</f>
        <v>234968891.97000003</v>
      </c>
      <c r="Q839" s="403">
        <f>SUM(N839:P839)</f>
        <v>317127296.43000001</v>
      </c>
      <c r="S839" s="410" t="str">
        <f t="shared" si="295"/>
        <v/>
      </c>
      <c r="T839" s="410">
        <f t="shared" si="295"/>
        <v>0.53897437943447324</v>
      </c>
      <c r="U839" s="410">
        <f t="shared" si="295"/>
        <v>0.50678234263224176</v>
      </c>
      <c r="V839" s="410">
        <f>IF(I839=0,"",M839/I839)</f>
        <v>0.51554617684696935</v>
      </c>
      <c r="W839" s="413"/>
      <c r="Y839" s="411" t="s">
        <v>735</v>
      </c>
      <c r="Z839" s="411" t="s">
        <v>736</v>
      </c>
    </row>
    <row r="840" spans="1:26" s="404" customFormat="1" ht="12.75" hidden="1" customHeight="1">
      <c r="A840" s="405"/>
      <c r="B840" s="406"/>
      <c r="C840" s="414"/>
      <c r="D840" s="414" t="s">
        <v>319</v>
      </c>
      <c r="E840" s="415" t="s">
        <v>737</v>
      </c>
      <c r="F840" s="416">
        <f>+F838+F839</f>
        <v>399827171.31999999</v>
      </c>
      <c r="G840" s="416">
        <f t="shared" ref="G840:Q840" si="310">+G838+G839</f>
        <v>440687893</v>
      </c>
      <c r="H840" s="416">
        <f t="shared" si="310"/>
        <v>476400000</v>
      </c>
      <c r="I840" s="416">
        <f t="shared" si="310"/>
        <v>1316915064.3199999</v>
      </c>
      <c r="J840" s="416">
        <f t="shared" si="310"/>
        <v>403471784.94</v>
      </c>
      <c r="K840" s="416">
        <f t="shared" si="310"/>
        <v>345333299.96999997</v>
      </c>
      <c r="L840" s="416">
        <f t="shared" si="310"/>
        <v>241431108.02999997</v>
      </c>
      <c r="M840" s="416">
        <f t="shared" si="310"/>
        <v>990236192.93999982</v>
      </c>
      <c r="N840" s="416">
        <f t="shared" si="310"/>
        <v>-3644613.6200000048</v>
      </c>
      <c r="O840" s="416">
        <f t="shared" si="310"/>
        <v>95354593.030000046</v>
      </c>
      <c r="P840" s="416">
        <f t="shared" si="310"/>
        <v>234968891.97000003</v>
      </c>
      <c r="Q840" s="416">
        <f t="shared" si="310"/>
        <v>326678871.38000005</v>
      </c>
      <c r="R840" s="417"/>
      <c r="S840" s="410">
        <f t="shared" si="295"/>
        <v>1.0091154725877374</v>
      </c>
      <c r="T840" s="410">
        <f t="shared" si="295"/>
        <v>0.78362329770198602</v>
      </c>
      <c r="U840" s="410">
        <f t="shared" si="295"/>
        <v>0.50678234263224176</v>
      </c>
      <c r="V840" s="422"/>
      <c r="W840" s="413"/>
      <c r="Y840" s="404" t="s">
        <v>735</v>
      </c>
    </row>
    <row r="841" spans="1:26" ht="12.75" hidden="1" customHeight="1">
      <c r="A841" s="405"/>
      <c r="B841" s="406"/>
      <c r="C841" s="418"/>
      <c r="D841" s="418"/>
      <c r="E841" s="419"/>
      <c r="F841" s="420"/>
      <c r="G841" s="420"/>
      <c r="H841" s="420"/>
      <c r="I841" s="420"/>
      <c r="J841" s="420"/>
      <c r="K841" s="420"/>
      <c r="L841" s="420"/>
      <c r="M841" s="420"/>
      <c r="N841" s="420"/>
      <c r="O841" s="420"/>
      <c r="P841" s="420"/>
      <c r="Q841" s="420"/>
      <c r="R841" s="409"/>
      <c r="S841" s="410" t="str">
        <f t="shared" si="295"/>
        <v/>
      </c>
      <c r="T841" s="410" t="str">
        <f t="shared" si="295"/>
        <v/>
      </c>
      <c r="U841" s="410" t="str">
        <f t="shared" si="295"/>
        <v/>
      </c>
      <c r="V841" s="410"/>
      <c r="W841" s="413"/>
      <c r="Y841" s="411" t="s">
        <v>735</v>
      </c>
    </row>
    <row r="842" spans="1:26" s="404" customFormat="1" ht="12.75" hidden="1" customHeight="1">
      <c r="A842" s="405" t="s">
        <v>785</v>
      </c>
      <c r="B842" s="402" t="s">
        <v>783</v>
      </c>
      <c r="C842" s="414"/>
      <c r="D842" s="414" t="s">
        <v>319</v>
      </c>
      <c r="E842" s="415" t="s">
        <v>324</v>
      </c>
      <c r="F842" s="416">
        <f>+F843</f>
        <v>41846604</v>
      </c>
      <c r="G842" s="416">
        <f t="shared" ref="G842:Q842" si="311">+G843</f>
        <v>0</v>
      </c>
      <c r="H842" s="416">
        <f t="shared" si="311"/>
        <v>0</v>
      </c>
      <c r="I842" s="416">
        <f t="shared" si="311"/>
        <v>41846604</v>
      </c>
      <c r="J842" s="416">
        <f t="shared" si="311"/>
        <v>40414142.869999997</v>
      </c>
      <c r="K842" s="416">
        <f t="shared" si="311"/>
        <v>0</v>
      </c>
      <c r="L842" s="416">
        <f t="shared" si="311"/>
        <v>0</v>
      </c>
      <c r="M842" s="416">
        <f t="shared" si="311"/>
        <v>40414142.869999997</v>
      </c>
      <c r="N842" s="416">
        <f t="shared" si="311"/>
        <v>1432461.1300000027</v>
      </c>
      <c r="O842" s="416">
        <f t="shared" si="311"/>
        <v>0</v>
      </c>
      <c r="P842" s="416">
        <f t="shared" si="311"/>
        <v>0</v>
      </c>
      <c r="Q842" s="416">
        <f t="shared" si="311"/>
        <v>1432461.1300000027</v>
      </c>
      <c r="S842" s="410">
        <f t="shared" si="295"/>
        <v>0.96576876035149706</v>
      </c>
      <c r="T842" s="410" t="str">
        <f t="shared" si="295"/>
        <v/>
      </c>
      <c r="U842" s="410" t="str">
        <f t="shared" si="295"/>
        <v/>
      </c>
      <c r="V842" s="422">
        <f t="shared" si="295"/>
        <v>0.96576876035149706</v>
      </c>
      <c r="W842" s="413"/>
      <c r="Y842" s="404" t="s">
        <v>735</v>
      </c>
    </row>
    <row r="843" spans="1:26" ht="12.75" hidden="1" customHeight="1">
      <c r="A843" s="405" t="s">
        <v>785</v>
      </c>
      <c r="B843" s="402" t="s">
        <v>783</v>
      </c>
      <c r="C843" s="418"/>
      <c r="D843" s="418"/>
      <c r="E843" s="408" t="s">
        <v>528</v>
      </c>
      <c r="F843" s="403">
        <f>+F742+F757+F771+F785+F799+F813+F827</f>
        <v>41846604</v>
      </c>
      <c r="G843" s="403">
        <f>+G742+G757+G771+G785+G799+G813+G827</f>
        <v>0</v>
      </c>
      <c r="H843" s="403">
        <f>+H742+H757+H771+H785+H799+H813+H827</f>
        <v>0</v>
      </c>
      <c r="I843" s="403">
        <f t="shared" si="298"/>
        <v>41846604</v>
      </c>
      <c r="J843" s="403">
        <f>+J742+J757+J771+J785+J799+J813+J827</f>
        <v>40414142.869999997</v>
      </c>
      <c r="K843" s="403">
        <f>+K742+K757+K771+K785+K799+K813+K827</f>
        <v>0</v>
      </c>
      <c r="L843" s="403">
        <f>+L742+L757+L771+L785+L799+L813+L827</f>
        <v>0</v>
      </c>
      <c r="M843" s="403">
        <f t="shared" si="299"/>
        <v>40414142.869999997</v>
      </c>
      <c r="N843" s="403">
        <f t="shared" si="300"/>
        <v>1432461.1300000027</v>
      </c>
      <c r="O843" s="403">
        <f t="shared" si="300"/>
        <v>0</v>
      </c>
      <c r="P843" s="403">
        <f t="shared" si="300"/>
        <v>0</v>
      </c>
      <c r="Q843" s="403">
        <f t="shared" si="301"/>
        <v>1432461.1300000027</v>
      </c>
      <c r="S843" s="410">
        <f t="shared" si="295"/>
        <v>0.96576876035149706</v>
      </c>
      <c r="T843" s="410" t="str">
        <f t="shared" si="295"/>
        <v/>
      </c>
      <c r="U843" s="410" t="str">
        <f t="shared" si="295"/>
        <v/>
      </c>
      <c r="V843" s="410">
        <f t="shared" si="295"/>
        <v>0.96576876035149706</v>
      </c>
      <c r="W843" s="413"/>
      <c r="Y843" s="411" t="s">
        <v>735</v>
      </c>
    </row>
    <row r="844" spans="1:26" s="404" customFormat="1" ht="12.75" hidden="1" customHeight="1">
      <c r="A844" s="405" t="s">
        <v>785</v>
      </c>
      <c r="B844" s="402" t="s">
        <v>783</v>
      </c>
      <c r="C844" s="414"/>
      <c r="D844" s="414" t="s">
        <v>319</v>
      </c>
      <c r="E844" s="415" t="s">
        <v>325</v>
      </c>
      <c r="F844" s="416">
        <f>SUM(F845:F848)</f>
        <v>81600674.680000007</v>
      </c>
      <c r="G844" s="416">
        <f t="shared" ref="G844:Q844" si="312">SUM(G845:G848)</f>
        <v>56849948</v>
      </c>
      <c r="H844" s="416">
        <f t="shared" si="312"/>
        <v>60000</v>
      </c>
      <c r="I844" s="416">
        <f t="shared" si="312"/>
        <v>138510622.68000001</v>
      </c>
      <c r="J844" s="416">
        <f t="shared" si="312"/>
        <v>78765376.120000005</v>
      </c>
      <c r="K844" s="416">
        <f t="shared" si="312"/>
        <v>15359018.069999998</v>
      </c>
      <c r="L844" s="416">
        <f t="shared" si="312"/>
        <v>0</v>
      </c>
      <c r="M844" s="416">
        <f t="shared" si="312"/>
        <v>94124394.189999998</v>
      </c>
      <c r="N844" s="416">
        <f t="shared" si="312"/>
        <v>2835298.5600000042</v>
      </c>
      <c r="O844" s="416">
        <f t="shared" si="312"/>
        <v>41490929.93</v>
      </c>
      <c r="P844" s="416">
        <f t="shared" si="312"/>
        <v>60000</v>
      </c>
      <c r="Q844" s="416">
        <f t="shared" si="312"/>
        <v>44386228.490000002</v>
      </c>
      <c r="R844" s="417"/>
      <c r="S844" s="410">
        <f t="shared" si="295"/>
        <v>0.96525398140249785</v>
      </c>
      <c r="T844" s="410">
        <f t="shared" si="295"/>
        <v>0.27016767139347247</v>
      </c>
      <c r="U844" s="410">
        <f t="shared" si="295"/>
        <v>0</v>
      </c>
      <c r="V844" s="422">
        <f t="shared" si="295"/>
        <v>0.67954639412353834</v>
      </c>
      <c r="W844" s="413"/>
      <c r="Y844" s="404" t="s">
        <v>735</v>
      </c>
    </row>
    <row r="845" spans="1:26" ht="12.75" hidden="1" customHeight="1">
      <c r="A845" s="405" t="s">
        <v>785</v>
      </c>
      <c r="B845" s="402" t="s">
        <v>783</v>
      </c>
      <c r="C845" s="418"/>
      <c r="D845" s="418"/>
      <c r="E845" s="421" t="s">
        <v>531</v>
      </c>
      <c r="F845" s="403">
        <f t="shared" ref="F845:H848" si="313">+F744+F759+F773+F787+F801+F815+F829</f>
        <v>73085861.680000007</v>
      </c>
      <c r="G845" s="403">
        <f t="shared" si="313"/>
        <v>0</v>
      </c>
      <c r="H845" s="403">
        <f t="shared" si="313"/>
        <v>0</v>
      </c>
      <c r="I845" s="403">
        <f t="shared" si="298"/>
        <v>73085861.680000007</v>
      </c>
      <c r="J845" s="403">
        <f t="shared" ref="J845:L848" si="314">+J744+J759+J773+J787+J801+J815+J829</f>
        <v>70194221.340000004</v>
      </c>
      <c r="K845" s="403">
        <f t="shared" si="314"/>
        <v>0</v>
      </c>
      <c r="L845" s="403">
        <f t="shared" si="314"/>
        <v>0</v>
      </c>
      <c r="M845" s="403">
        <f t="shared" si="299"/>
        <v>70194221.340000004</v>
      </c>
      <c r="N845" s="403">
        <f t="shared" si="300"/>
        <v>2891640.3400000036</v>
      </c>
      <c r="O845" s="403">
        <f t="shared" si="300"/>
        <v>0</v>
      </c>
      <c r="P845" s="403">
        <f t="shared" si="300"/>
        <v>0</v>
      </c>
      <c r="Q845" s="403">
        <f t="shared" si="301"/>
        <v>2891640.3400000036</v>
      </c>
      <c r="S845" s="410">
        <f t="shared" si="295"/>
        <v>0.96043502431891958</v>
      </c>
      <c r="T845" s="410" t="str">
        <f t="shared" si="295"/>
        <v/>
      </c>
      <c r="U845" s="410" t="str">
        <f t="shared" si="295"/>
        <v/>
      </c>
      <c r="V845" s="410">
        <f t="shared" si="295"/>
        <v>0.96043502431891958</v>
      </c>
      <c r="W845" s="413"/>
      <c r="Y845" s="411" t="s">
        <v>735</v>
      </c>
    </row>
    <row r="846" spans="1:26" ht="12.75" hidden="1" customHeight="1">
      <c r="A846" s="405" t="s">
        <v>785</v>
      </c>
      <c r="B846" s="402" t="s">
        <v>783</v>
      </c>
      <c r="C846" s="418"/>
      <c r="D846" s="418"/>
      <c r="E846" s="408" t="s">
        <v>532</v>
      </c>
      <c r="F846" s="403">
        <f t="shared" si="313"/>
        <v>8514813</v>
      </c>
      <c r="G846" s="403">
        <f t="shared" si="313"/>
        <v>0</v>
      </c>
      <c r="H846" s="403">
        <f t="shared" si="313"/>
        <v>0</v>
      </c>
      <c r="I846" s="403">
        <f t="shared" si="298"/>
        <v>8514813</v>
      </c>
      <c r="J846" s="403">
        <f t="shared" si="314"/>
        <v>8571154.7799999993</v>
      </c>
      <c r="K846" s="403">
        <f t="shared" si="314"/>
        <v>0</v>
      </c>
      <c r="L846" s="403">
        <f t="shared" si="314"/>
        <v>0</v>
      </c>
      <c r="M846" s="403">
        <f t="shared" si="299"/>
        <v>8571154.7799999993</v>
      </c>
      <c r="N846" s="403">
        <f t="shared" si="300"/>
        <v>-56341.779999999329</v>
      </c>
      <c r="O846" s="403">
        <f t="shared" si="300"/>
        <v>0</v>
      </c>
      <c r="P846" s="403">
        <f t="shared" si="300"/>
        <v>0</v>
      </c>
      <c r="Q846" s="403">
        <f t="shared" si="301"/>
        <v>-56341.779999999329</v>
      </c>
      <c r="S846" s="410">
        <f t="shared" si="295"/>
        <v>1.0066169133720257</v>
      </c>
      <c r="T846" s="410" t="str">
        <f t="shared" si="295"/>
        <v/>
      </c>
      <c r="U846" s="410" t="str">
        <f t="shared" si="295"/>
        <v/>
      </c>
      <c r="V846" s="410">
        <f t="shared" si="295"/>
        <v>1.0066169133720257</v>
      </c>
      <c r="W846" s="413"/>
      <c r="Y846" s="411" t="s">
        <v>735</v>
      </c>
    </row>
    <row r="847" spans="1:26" ht="12.75" hidden="1" customHeight="1">
      <c r="A847" s="405" t="s">
        <v>785</v>
      </c>
      <c r="B847" s="402" t="s">
        <v>783</v>
      </c>
      <c r="C847" s="418"/>
      <c r="D847" s="418"/>
      <c r="E847" s="421" t="s">
        <v>533</v>
      </c>
      <c r="F847" s="403">
        <f t="shared" si="313"/>
        <v>0</v>
      </c>
      <c r="G847" s="403">
        <f t="shared" si="313"/>
        <v>56849948</v>
      </c>
      <c r="H847" s="403">
        <f t="shared" si="313"/>
        <v>60000</v>
      </c>
      <c r="I847" s="403">
        <f t="shared" si="298"/>
        <v>56909948</v>
      </c>
      <c r="J847" s="403">
        <f t="shared" si="314"/>
        <v>0</v>
      </c>
      <c r="K847" s="403">
        <f t="shared" si="314"/>
        <v>15359018.069999998</v>
      </c>
      <c r="L847" s="403">
        <f t="shared" si="314"/>
        <v>0</v>
      </c>
      <c r="M847" s="403">
        <f t="shared" si="299"/>
        <v>15359018.069999998</v>
      </c>
      <c r="N847" s="403">
        <f t="shared" si="300"/>
        <v>0</v>
      </c>
      <c r="O847" s="403">
        <f t="shared" si="300"/>
        <v>41490929.93</v>
      </c>
      <c r="P847" s="403">
        <f t="shared" si="300"/>
        <v>60000</v>
      </c>
      <c r="Q847" s="403">
        <f t="shared" si="301"/>
        <v>41550929.93</v>
      </c>
      <c r="S847" s="410" t="str">
        <f t="shared" si="295"/>
        <v/>
      </c>
      <c r="T847" s="410">
        <f t="shared" si="295"/>
        <v>0.27016767139347247</v>
      </c>
      <c r="U847" s="410">
        <f t="shared" si="295"/>
        <v>0</v>
      </c>
      <c r="V847" s="410">
        <f t="shared" si="295"/>
        <v>0.26988283436843058</v>
      </c>
      <c r="W847" s="413"/>
      <c r="Y847" s="411" t="s">
        <v>735</v>
      </c>
    </row>
    <row r="848" spans="1:26" ht="12.75" hidden="1" customHeight="1">
      <c r="A848" s="405" t="s">
        <v>785</v>
      </c>
      <c r="B848" s="402" t="s">
        <v>783</v>
      </c>
      <c r="C848" s="418"/>
      <c r="D848" s="418"/>
      <c r="E848" s="421" t="s">
        <v>738</v>
      </c>
      <c r="F848" s="403">
        <f t="shared" si="313"/>
        <v>0</v>
      </c>
      <c r="G848" s="403">
        <f t="shared" si="313"/>
        <v>0</v>
      </c>
      <c r="H848" s="403">
        <f t="shared" si="313"/>
        <v>0</v>
      </c>
      <c r="I848" s="403">
        <f t="shared" si="298"/>
        <v>0</v>
      </c>
      <c r="J848" s="403">
        <f t="shared" si="314"/>
        <v>0</v>
      </c>
      <c r="K848" s="403">
        <f t="shared" si="314"/>
        <v>0</v>
      </c>
      <c r="L848" s="403">
        <f t="shared" si="314"/>
        <v>0</v>
      </c>
      <c r="M848" s="403">
        <f t="shared" si="299"/>
        <v>0</v>
      </c>
      <c r="N848" s="403">
        <f t="shared" si="300"/>
        <v>0</v>
      </c>
      <c r="O848" s="403">
        <f t="shared" si="300"/>
        <v>0</v>
      </c>
      <c r="P848" s="403">
        <f t="shared" si="300"/>
        <v>0</v>
      </c>
      <c r="Q848" s="403">
        <f t="shared" si="301"/>
        <v>0</v>
      </c>
      <c r="S848" s="410" t="str">
        <f t="shared" si="295"/>
        <v/>
      </c>
      <c r="T848" s="410" t="str">
        <f t="shared" si="295"/>
        <v/>
      </c>
      <c r="U848" s="410" t="str">
        <f t="shared" si="295"/>
        <v/>
      </c>
      <c r="V848" s="410" t="str">
        <f t="shared" si="295"/>
        <v/>
      </c>
      <c r="W848" s="413"/>
      <c r="Y848" s="411" t="s">
        <v>735</v>
      </c>
    </row>
    <row r="849" spans="1:26" s="526" customFormat="1" ht="12.75" customHeight="1">
      <c r="A849" s="405" t="s">
        <v>785</v>
      </c>
      <c r="B849" s="402" t="s">
        <v>783</v>
      </c>
      <c r="C849" s="717" t="s">
        <v>787</v>
      </c>
      <c r="D849" s="717"/>
      <c r="E849" s="717"/>
      <c r="F849" s="524">
        <f>+F844+F842+F840</f>
        <v>523274450</v>
      </c>
      <c r="G849" s="524">
        <f t="shared" ref="G849:Q849" si="315">+G844+G842+G840</f>
        <v>497537841</v>
      </c>
      <c r="H849" s="524">
        <f t="shared" si="315"/>
        <v>476460000</v>
      </c>
      <c r="I849" s="524">
        <f t="shared" si="315"/>
        <v>1497272291</v>
      </c>
      <c r="J849" s="524">
        <f t="shared" si="315"/>
        <v>522651303.93000001</v>
      </c>
      <c r="K849" s="524">
        <f t="shared" si="315"/>
        <v>360692318.03999996</v>
      </c>
      <c r="L849" s="524">
        <f t="shared" si="315"/>
        <v>241431108.02999997</v>
      </c>
      <c r="M849" s="524">
        <f t="shared" si="315"/>
        <v>1124774729.9999998</v>
      </c>
      <c r="N849" s="524">
        <f t="shared" si="315"/>
        <v>623146.07000000216</v>
      </c>
      <c r="O849" s="524">
        <f t="shared" si="315"/>
        <v>136845522.96000004</v>
      </c>
      <c r="P849" s="524">
        <f t="shared" si="315"/>
        <v>235028891.97000003</v>
      </c>
      <c r="Q849" s="524">
        <f t="shared" si="315"/>
        <v>372497561.00000006</v>
      </c>
      <c r="R849" s="525">
        <f>+Q849-'[3]chd7-SAOB'!CB179</f>
        <v>0</v>
      </c>
      <c r="S849" s="410">
        <f t="shared" si="295"/>
        <v>0.99880914103488139</v>
      </c>
      <c r="T849" s="410">
        <f t="shared" si="295"/>
        <v>0.72495454278421401</v>
      </c>
      <c r="U849" s="410">
        <f t="shared" si="295"/>
        <v>0.50671852417831498</v>
      </c>
      <c r="V849" s="410">
        <f t="shared" si="295"/>
        <v>0.7512158855546468</v>
      </c>
      <c r="W849" s="413"/>
      <c r="Z849" s="404" t="s">
        <v>735</v>
      </c>
    </row>
    <row r="850" spans="1:26" ht="12.75" customHeight="1">
      <c r="A850" s="405" t="s">
        <v>785</v>
      </c>
      <c r="B850" s="402" t="s">
        <v>783</v>
      </c>
      <c r="C850" s="430"/>
      <c r="D850" s="436"/>
      <c r="E850" s="412"/>
      <c r="F850" s="408"/>
      <c r="G850" s="408"/>
      <c r="H850" s="408"/>
      <c r="I850" s="403">
        <f t="shared" si="298"/>
        <v>0</v>
      </c>
      <c r="J850" s="408"/>
      <c r="K850" s="408"/>
      <c r="L850" s="408"/>
      <c r="M850" s="403">
        <f t="shared" si="299"/>
        <v>0</v>
      </c>
      <c r="N850" s="403">
        <f t="shared" si="300"/>
        <v>0</v>
      </c>
      <c r="O850" s="403">
        <f t="shared" si="300"/>
        <v>0</v>
      </c>
      <c r="P850" s="403">
        <f t="shared" si="300"/>
        <v>0</v>
      </c>
      <c r="Q850" s="403">
        <f t="shared" si="301"/>
        <v>0</v>
      </c>
      <c r="S850" s="410" t="str">
        <f t="shared" si="295"/>
        <v/>
      </c>
      <c r="T850" s="410" t="str">
        <f t="shared" si="295"/>
        <v/>
      </c>
      <c r="U850" s="410" t="str">
        <f t="shared" si="295"/>
        <v/>
      </c>
      <c r="V850" s="410" t="str">
        <f t="shared" si="295"/>
        <v/>
      </c>
      <c r="W850" s="413"/>
      <c r="Z850" s="404" t="s">
        <v>735</v>
      </c>
    </row>
    <row r="851" spans="1:26" s="606" customFormat="1" ht="12.75" customHeight="1">
      <c r="A851" s="402" t="s">
        <v>418</v>
      </c>
      <c r="B851" s="402" t="s">
        <v>419</v>
      </c>
      <c r="C851" s="623" t="s">
        <v>419</v>
      </c>
      <c r="D851" s="626"/>
      <c r="E851" s="625"/>
      <c r="F851" s="619"/>
      <c r="G851" s="619"/>
      <c r="H851" s="619"/>
      <c r="I851" s="620">
        <f t="shared" si="298"/>
        <v>0</v>
      </c>
      <c r="J851" s="619"/>
      <c r="K851" s="619"/>
      <c r="L851" s="619"/>
      <c r="M851" s="620">
        <f t="shared" si="299"/>
        <v>0</v>
      </c>
      <c r="N851" s="620">
        <f t="shared" si="300"/>
        <v>0</v>
      </c>
      <c r="O851" s="620">
        <f t="shared" si="300"/>
        <v>0</v>
      </c>
      <c r="P851" s="620">
        <f t="shared" si="300"/>
        <v>0</v>
      </c>
      <c r="Q851" s="620">
        <f t="shared" si="301"/>
        <v>0</v>
      </c>
      <c r="S851" s="410" t="str">
        <f t="shared" si="295"/>
        <v/>
      </c>
      <c r="T851" s="410" t="str">
        <f t="shared" si="295"/>
        <v/>
      </c>
      <c r="U851" s="410" t="str">
        <f t="shared" si="295"/>
        <v/>
      </c>
      <c r="V851" s="410" t="str">
        <f t="shared" si="295"/>
        <v/>
      </c>
      <c r="W851" s="413"/>
      <c r="Z851" s="404" t="s">
        <v>735</v>
      </c>
    </row>
    <row r="852" spans="1:26" ht="12.75" customHeight="1">
      <c r="A852" s="402" t="s">
        <v>418</v>
      </c>
      <c r="B852" s="402" t="s">
        <v>419</v>
      </c>
      <c r="C852" s="407"/>
      <c r="D852" s="407" t="s">
        <v>319</v>
      </c>
      <c r="E852" s="408" t="s">
        <v>320</v>
      </c>
      <c r="F852" s="403">
        <f>SUM(F853:F855)</f>
        <v>90663000</v>
      </c>
      <c r="G852" s="403">
        <f t="shared" ref="G852:Q852" si="316">SUM(G853:G855)</f>
        <v>43444000</v>
      </c>
      <c r="H852" s="403">
        <f t="shared" si="316"/>
        <v>0</v>
      </c>
      <c r="I852" s="403">
        <f t="shared" si="316"/>
        <v>134107000</v>
      </c>
      <c r="J852" s="403">
        <f t="shared" si="316"/>
        <v>90595533.00999999</v>
      </c>
      <c r="K852" s="403">
        <f t="shared" si="316"/>
        <v>42970185.640000001</v>
      </c>
      <c r="L852" s="403">
        <f t="shared" si="316"/>
        <v>0</v>
      </c>
      <c r="M852" s="403">
        <f t="shared" si="316"/>
        <v>133565718.64999999</v>
      </c>
      <c r="N852" s="403">
        <f t="shared" si="316"/>
        <v>67466.990000006044</v>
      </c>
      <c r="O852" s="403">
        <f t="shared" si="316"/>
        <v>473814.35999999987</v>
      </c>
      <c r="P852" s="403">
        <f t="shared" si="316"/>
        <v>0</v>
      </c>
      <c r="Q852" s="403">
        <f t="shared" si="316"/>
        <v>541281.35000000591</v>
      </c>
      <c r="S852" s="410">
        <f t="shared" si="295"/>
        <v>0.99925584869241024</v>
      </c>
      <c r="T852" s="410">
        <f t="shared" si="295"/>
        <v>0.98909367553632266</v>
      </c>
      <c r="U852" s="410" t="str">
        <f t="shared" si="295"/>
        <v/>
      </c>
      <c r="V852" s="410">
        <f t="shared" si="295"/>
        <v>0.99596380986823951</v>
      </c>
      <c r="W852" s="413"/>
      <c r="Z852" s="411" t="s">
        <v>736</v>
      </c>
    </row>
    <row r="853" spans="1:26" ht="12.75" hidden="1" customHeight="1">
      <c r="A853" s="402" t="s">
        <v>418</v>
      </c>
      <c r="B853" s="402" t="s">
        <v>419</v>
      </c>
      <c r="C853" s="407"/>
      <c r="D853" s="407" t="s">
        <v>319</v>
      </c>
      <c r="E853" s="412" t="s">
        <v>321</v>
      </c>
      <c r="F853" s="403">
        <f>+'[3]chd 8-SAOB'!C14</f>
        <v>19021000</v>
      </c>
      <c r="G853" s="403">
        <f>+'[3]chd 8-SAOB'!C50</f>
        <v>10167000</v>
      </c>
      <c r="H853" s="403">
        <f>+'[3]chd 8-SAOB'!C142</f>
        <v>0</v>
      </c>
      <c r="I853" s="403">
        <f t="shared" si="298"/>
        <v>29188000</v>
      </c>
      <c r="J853" s="403">
        <f>+'[3]chd 8-SAOB'!C15</f>
        <v>19005929.219999999</v>
      </c>
      <c r="K853" s="403">
        <f>+'[3]chd 8-SAOB'!C51</f>
        <v>10116883.9</v>
      </c>
      <c r="L853" s="403">
        <f>+'[3]chd 8-SAOB'!C143</f>
        <v>0</v>
      </c>
      <c r="M853" s="403">
        <f t="shared" si="299"/>
        <v>29122813.119999997</v>
      </c>
      <c r="N853" s="403">
        <f t="shared" si="300"/>
        <v>15070.780000001192</v>
      </c>
      <c r="O853" s="403">
        <f t="shared" si="300"/>
        <v>50116.099999999627</v>
      </c>
      <c r="P853" s="403">
        <f t="shared" si="300"/>
        <v>0</v>
      </c>
      <c r="Q853" s="403">
        <f t="shared" si="301"/>
        <v>65186.88000000082</v>
      </c>
      <c r="S853" s="410">
        <f t="shared" si="295"/>
        <v>0.99920767677829758</v>
      </c>
      <c r="T853" s="410">
        <f t="shared" si="295"/>
        <v>0.99507070915707685</v>
      </c>
      <c r="U853" s="410" t="str">
        <f t="shared" si="295"/>
        <v/>
      </c>
      <c r="V853" s="410">
        <f t="shared" si="295"/>
        <v>0.99776665478963944</v>
      </c>
      <c r="W853" s="413"/>
    </row>
    <row r="854" spans="1:26" ht="12.75" hidden="1" customHeight="1">
      <c r="A854" s="402" t="s">
        <v>418</v>
      </c>
      <c r="B854" s="402" t="s">
        <v>419</v>
      </c>
      <c r="C854" s="407"/>
      <c r="D854" s="407" t="s">
        <v>319</v>
      </c>
      <c r="E854" s="412" t="s">
        <v>322</v>
      </c>
      <c r="F854" s="403">
        <f>+'[3]chd 8-SAOB'!D14</f>
        <v>1760000</v>
      </c>
      <c r="G854" s="403">
        <f>+'[3]chd 8-SAOB'!D50</f>
        <v>3805000</v>
      </c>
      <c r="H854" s="403">
        <f>+'[3]chd 8-SAOB'!D142</f>
        <v>0</v>
      </c>
      <c r="I854" s="403">
        <f t="shared" si="298"/>
        <v>5565000</v>
      </c>
      <c r="J854" s="403">
        <f>+'[3]chd 8-SAOB'!D15</f>
        <v>1753386.16</v>
      </c>
      <c r="K854" s="403">
        <f>+'[3]chd 8-SAOB'!D51</f>
        <v>3758207.47</v>
      </c>
      <c r="L854" s="403">
        <f>+'[3]chd 8-SAOB'!D143</f>
        <v>0</v>
      </c>
      <c r="M854" s="403">
        <f t="shared" si="299"/>
        <v>5511593.6299999999</v>
      </c>
      <c r="N854" s="403">
        <f t="shared" si="300"/>
        <v>6613.8400000000838</v>
      </c>
      <c r="O854" s="403">
        <f t="shared" si="300"/>
        <v>46792.529999999795</v>
      </c>
      <c r="P854" s="403">
        <f t="shared" si="300"/>
        <v>0</v>
      </c>
      <c r="Q854" s="403">
        <f t="shared" si="301"/>
        <v>53406.369999999879</v>
      </c>
      <c r="S854" s="410">
        <f t="shared" si="295"/>
        <v>0.99624213636363634</v>
      </c>
      <c r="T854" s="410">
        <f t="shared" si="295"/>
        <v>0.98770235742444157</v>
      </c>
      <c r="U854" s="410" t="str">
        <f t="shared" si="295"/>
        <v/>
      </c>
      <c r="V854" s="410">
        <f t="shared" si="295"/>
        <v>0.99040316801437556</v>
      </c>
      <c r="W854" s="413"/>
    </row>
    <row r="855" spans="1:26" ht="12.75" hidden="1" customHeight="1">
      <c r="A855" s="402" t="s">
        <v>418</v>
      </c>
      <c r="B855" s="402" t="s">
        <v>419</v>
      </c>
      <c r="C855" s="407"/>
      <c r="D855" s="407" t="s">
        <v>319</v>
      </c>
      <c r="E855" s="412" t="s">
        <v>323</v>
      </c>
      <c r="F855" s="403">
        <f>+'[3]chd 8-SAOB'!E14</f>
        <v>69882000</v>
      </c>
      <c r="G855" s="403">
        <f>+'[3]chd 8-SAOB'!E50</f>
        <v>29472000</v>
      </c>
      <c r="H855" s="403">
        <f>+'[3]chd 8-SAOB'!E142</f>
        <v>0</v>
      </c>
      <c r="I855" s="403">
        <f t="shared" si="298"/>
        <v>99354000</v>
      </c>
      <c r="J855" s="403">
        <f>+'[3]chd 8-SAOB'!E15</f>
        <v>69836217.629999995</v>
      </c>
      <c r="K855" s="403">
        <f>+'[3]chd 8-SAOB'!E51</f>
        <v>29095094.27</v>
      </c>
      <c r="L855" s="403">
        <f>+'[3]chd 8-SAOB'!E143</f>
        <v>0</v>
      </c>
      <c r="M855" s="403">
        <f t="shared" si="299"/>
        <v>98931311.899999991</v>
      </c>
      <c r="N855" s="403">
        <f t="shared" si="300"/>
        <v>45782.370000004768</v>
      </c>
      <c r="O855" s="403">
        <f t="shared" si="300"/>
        <v>376905.73000000045</v>
      </c>
      <c r="P855" s="403">
        <f t="shared" si="300"/>
        <v>0</v>
      </c>
      <c r="Q855" s="403">
        <f t="shared" si="301"/>
        <v>422688.10000000522</v>
      </c>
      <c r="S855" s="410">
        <f t="shared" si="295"/>
        <v>0.99934486176697856</v>
      </c>
      <c r="T855" s="410">
        <f t="shared" si="295"/>
        <v>0.98721139624049947</v>
      </c>
      <c r="U855" s="410" t="str">
        <f t="shared" si="295"/>
        <v/>
      </c>
      <c r="V855" s="410">
        <f t="shared" si="295"/>
        <v>0.99574563580731512</v>
      </c>
      <c r="W855" s="413"/>
    </row>
    <row r="856" spans="1:26" ht="12.75" customHeight="1">
      <c r="A856" s="402" t="s">
        <v>418</v>
      </c>
      <c r="B856" s="402" t="s">
        <v>419</v>
      </c>
      <c r="C856" s="407"/>
      <c r="D856" s="407" t="s">
        <v>319</v>
      </c>
      <c r="E856" s="408" t="s">
        <v>204</v>
      </c>
      <c r="F856" s="408">
        <f>+'[3]chd 8-SAOB'!C346</f>
        <v>0</v>
      </c>
      <c r="G856" s="408">
        <f>+'[3]chd 8-SAOB'!D346</f>
        <v>126692239.5</v>
      </c>
      <c r="H856" s="408">
        <f>+'[3]chd 8-SAOB'!E346</f>
        <v>677433000</v>
      </c>
      <c r="I856" s="403">
        <f>SUM(F856:H856)</f>
        <v>804125239.5</v>
      </c>
      <c r="J856" s="408">
        <f>+'[3]chd 8-SAOB'!G346</f>
        <v>0</v>
      </c>
      <c r="K856" s="408">
        <f>+'[3]chd 8-SAOB'!H346</f>
        <v>51186358.270000003</v>
      </c>
      <c r="L856" s="408">
        <f>+'[3]chd 8-SAOB'!I346</f>
        <v>352809095.25</v>
      </c>
      <c r="M856" s="403">
        <f>SUM(J856:L856)</f>
        <v>403995453.51999998</v>
      </c>
      <c r="N856" s="403">
        <f>+F856-J856</f>
        <v>0</v>
      </c>
      <c r="O856" s="403">
        <f>+G856-K856</f>
        <v>75505881.229999989</v>
      </c>
      <c r="P856" s="403">
        <f>+H856-L856</f>
        <v>324623904.75</v>
      </c>
      <c r="Q856" s="403">
        <f>SUM(N856:P856)</f>
        <v>400129785.98000002</v>
      </c>
      <c r="S856" s="410" t="str">
        <f t="shared" ref="S856:V919" si="317">IF(F856=0,"",J856/F856)</f>
        <v/>
      </c>
      <c r="T856" s="410">
        <f t="shared" si="317"/>
        <v>0.40402126027616714</v>
      </c>
      <c r="U856" s="410">
        <f t="shared" si="317"/>
        <v>0.52080293586229187</v>
      </c>
      <c r="V856" s="410">
        <f t="shared" si="317"/>
        <v>0.5024036476845346</v>
      </c>
      <c r="W856" s="413"/>
      <c r="Z856" s="411" t="s">
        <v>736</v>
      </c>
    </row>
    <row r="857" spans="1:26" s="404" customFormat="1" ht="12.75" customHeight="1">
      <c r="A857" s="405"/>
      <c r="B857" s="402" t="s">
        <v>419</v>
      </c>
      <c r="C857" s="414"/>
      <c r="D857" s="414" t="s">
        <v>319</v>
      </c>
      <c r="E857" s="415" t="s">
        <v>737</v>
      </c>
      <c r="F857" s="416">
        <f>+F856+F852</f>
        <v>90663000</v>
      </c>
      <c r="G857" s="416">
        <f t="shared" ref="G857:Q857" si="318">+G856+G852</f>
        <v>170136239.5</v>
      </c>
      <c r="H857" s="416">
        <f t="shared" si="318"/>
        <v>677433000</v>
      </c>
      <c r="I857" s="416">
        <f t="shared" si="318"/>
        <v>938232239.5</v>
      </c>
      <c r="J857" s="416">
        <f t="shared" si="318"/>
        <v>90595533.00999999</v>
      </c>
      <c r="K857" s="416">
        <f t="shared" si="318"/>
        <v>94156543.909999996</v>
      </c>
      <c r="L857" s="416">
        <f t="shared" si="318"/>
        <v>352809095.25</v>
      </c>
      <c r="M857" s="416">
        <f t="shared" si="318"/>
        <v>537561172.16999996</v>
      </c>
      <c r="N857" s="416">
        <f t="shared" si="318"/>
        <v>67466.990000006044</v>
      </c>
      <c r="O857" s="416">
        <f t="shared" si="318"/>
        <v>75979695.589999989</v>
      </c>
      <c r="P857" s="416">
        <f t="shared" si="318"/>
        <v>324623904.75</v>
      </c>
      <c r="Q857" s="416">
        <f t="shared" si="318"/>
        <v>400671067.33000004</v>
      </c>
      <c r="R857" s="417"/>
      <c r="S857" s="410">
        <f t="shared" si="317"/>
        <v>0.99925584869241024</v>
      </c>
      <c r="T857" s="410">
        <f t="shared" si="317"/>
        <v>0.55341850852416419</v>
      </c>
      <c r="U857" s="410">
        <f t="shared" si="317"/>
        <v>0.52080293586229187</v>
      </c>
      <c r="V857" s="410">
        <f t="shared" si="317"/>
        <v>0.57295107707711634</v>
      </c>
      <c r="W857" s="413"/>
      <c r="Z857" s="404" t="s">
        <v>735</v>
      </c>
    </row>
    <row r="858" spans="1:26" ht="12.75" hidden="1" customHeight="1">
      <c r="A858" s="405"/>
      <c r="B858" s="406"/>
      <c r="C858" s="418"/>
      <c r="D858" s="418"/>
      <c r="E858" s="419"/>
      <c r="F858" s="420"/>
      <c r="G858" s="420"/>
      <c r="H858" s="420"/>
      <c r="I858" s="420"/>
      <c r="J858" s="420"/>
      <c r="K858" s="420"/>
      <c r="L858" s="420"/>
      <c r="M858" s="420"/>
      <c r="N858" s="420"/>
      <c r="O858" s="420"/>
      <c r="P858" s="420"/>
      <c r="Q858" s="420"/>
      <c r="R858" s="409"/>
      <c r="S858" s="410" t="str">
        <f t="shared" si="317"/>
        <v/>
      </c>
      <c r="T858" s="410" t="str">
        <f t="shared" si="317"/>
        <v/>
      </c>
      <c r="U858" s="410" t="str">
        <f t="shared" si="317"/>
        <v/>
      </c>
      <c r="V858" s="410"/>
      <c r="W858" s="413"/>
    </row>
    <row r="859" spans="1:26" s="404" customFormat="1" ht="12.75" customHeight="1">
      <c r="A859" s="402" t="s">
        <v>418</v>
      </c>
      <c r="B859" s="402" t="s">
        <v>419</v>
      </c>
      <c r="C859" s="414"/>
      <c r="D859" s="414" t="s">
        <v>319</v>
      </c>
      <c r="E859" s="415" t="s">
        <v>324</v>
      </c>
      <c r="F859" s="416">
        <f>+F860</f>
        <v>9251000</v>
      </c>
      <c r="G859" s="416">
        <f t="shared" ref="G859:Q859" si="319">+G860</f>
        <v>0</v>
      </c>
      <c r="H859" s="416">
        <f t="shared" si="319"/>
        <v>0</v>
      </c>
      <c r="I859" s="416">
        <f t="shared" si="319"/>
        <v>9251000</v>
      </c>
      <c r="J859" s="416">
        <f t="shared" si="319"/>
        <v>8954421.6999999993</v>
      </c>
      <c r="K859" s="416">
        <f t="shared" si="319"/>
        <v>0</v>
      </c>
      <c r="L859" s="416">
        <f t="shared" si="319"/>
        <v>0</v>
      </c>
      <c r="M859" s="416">
        <f t="shared" si="319"/>
        <v>8954421.6999999993</v>
      </c>
      <c r="N859" s="416">
        <f t="shared" si="319"/>
        <v>296578.30000000075</v>
      </c>
      <c r="O859" s="416">
        <f t="shared" si="319"/>
        <v>0</v>
      </c>
      <c r="P859" s="416">
        <f t="shared" si="319"/>
        <v>0</v>
      </c>
      <c r="Q859" s="416">
        <f t="shared" si="319"/>
        <v>296578.30000000075</v>
      </c>
      <c r="S859" s="410">
        <f t="shared" si="317"/>
        <v>0.96794094692465671</v>
      </c>
      <c r="T859" s="410" t="str">
        <f t="shared" si="317"/>
        <v/>
      </c>
      <c r="U859" s="410" t="str">
        <f t="shared" si="317"/>
        <v/>
      </c>
      <c r="V859" s="410">
        <f t="shared" si="317"/>
        <v>0.96794094692465671</v>
      </c>
      <c r="W859" s="413"/>
      <c r="Z859" s="404" t="s">
        <v>735</v>
      </c>
    </row>
    <row r="860" spans="1:26" ht="12.75" customHeight="1">
      <c r="A860" s="402" t="s">
        <v>418</v>
      </c>
      <c r="B860" s="402" t="s">
        <v>419</v>
      </c>
      <c r="C860" s="418"/>
      <c r="D860" s="418"/>
      <c r="E860" s="408" t="s">
        <v>528</v>
      </c>
      <c r="F860" s="403">
        <f>SUM('[3]chd 8-SAOB'!N14)</f>
        <v>9251000</v>
      </c>
      <c r="G860" s="403">
        <f>SUM('[3]chd 8-SAOB'!N50)</f>
        <v>0</v>
      </c>
      <c r="H860" s="403">
        <f>SUM('[3]chd 8-SAOB'!N142)</f>
        <v>0</v>
      </c>
      <c r="I860" s="403">
        <f t="shared" si="298"/>
        <v>9251000</v>
      </c>
      <c r="J860" s="403">
        <f>SUM('[3]chd 8-SAOB'!N15)</f>
        <v>8954421.6999999993</v>
      </c>
      <c r="K860" s="403">
        <f>SUM('[3]chd 8-SAOB'!N51)</f>
        <v>0</v>
      </c>
      <c r="L860" s="403">
        <f>SUM('[3]chd 8-SAOB'!N143)</f>
        <v>0</v>
      </c>
      <c r="M860" s="403">
        <f t="shared" si="299"/>
        <v>8954421.6999999993</v>
      </c>
      <c r="N860" s="403">
        <f t="shared" si="300"/>
        <v>296578.30000000075</v>
      </c>
      <c r="O860" s="403">
        <f t="shared" si="300"/>
        <v>0</v>
      </c>
      <c r="P860" s="403">
        <f t="shared" si="300"/>
        <v>0</v>
      </c>
      <c r="Q860" s="403">
        <f t="shared" si="301"/>
        <v>296578.30000000075</v>
      </c>
      <c r="S860" s="410">
        <f t="shared" si="317"/>
        <v>0.96794094692465671</v>
      </c>
      <c r="T860" s="410" t="str">
        <f t="shared" si="317"/>
        <v/>
      </c>
      <c r="U860" s="410" t="str">
        <f t="shared" si="317"/>
        <v/>
      </c>
      <c r="V860" s="410">
        <f t="shared" si="317"/>
        <v>0.96794094692465671</v>
      </c>
      <c r="W860" s="413"/>
      <c r="Z860" s="404" t="s">
        <v>735</v>
      </c>
    </row>
    <row r="861" spans="1:26" s="404" customFormat="1" ht="12.75" customHeight="1">
      <c r="A861" s="402" t="s">
        <v>418</v>
      </c>
      <c r="B861" s="402" t="s">
        <v>419</v>
      </c>
      <c r="C861" s="414"/>
      <c r="D861" s="414" t="s">
        <v>319</v>
      </c>
      <c r="E861" s="415" t="s">
        <v>325</v>
      </c>
      <c r="F861" s="416">
        <f>SUM(F862:F865)</f>
        <v>16626100</v>
      </c>
      <c r="G861" s="416">
        <f t="shared" ref="G861:Q861" si="320">SUM(G862:G865)</f>
        <v>0</v>
      </c>
      <c r="H861" s="416">
        <f t="shared" si="320"/>
        <v>0</v>
      </c>
      <c r="I861" s="416">
        <f t="shared" si="320"/>
        <v>16626100</v>
      </c>
      <c r="J861" s="416">
        <f t="shared" si="320"/>
        <v>16615532.16</v>
      </c>
      <c r="K861" s="416">
        <f t="shared" si="320"/>
        <v>0</v>
      </c>
      <c r="L861" s="416">
        <f t="shared" si="320"/>
        <v>0</v>
      </c>
      <c r="M861" s="416">
        <f t="shared" si="320"/>
        <v>16615532.16</v>
      </c>
      <c r="N861" s="416">
        <f t="shared" si="320"/>
        <v>10567.840000000026</v>
      </c>
      <c r="O861" s="416">
        <f t="shared" si="320"/>
        <v>0</v>
      </c>
      <c r="P861" s="416">
        <f t="shared" si="320"/>
        <v>0</v>
      </c>
      <c r="Q861" s="416">
        <f t="shared" si="320"/>
        <v>10567.840000000026</v>
      </c>
      <c r="R861" s="417"/>
      <c r="S861" s="410">
        <f t="shared" si="317"/>
        <v>0.99936438250702209</v>
      </c>
      <c r="T861" s="410" t="str">
        <f t="shared" si="317"/>
        <v/>
      </c>
      <c r="U861" s="410" t="str">
        <f t="shared" si="317"/>
        <v/>
      </c>
      <c r="V861" s="410">
        <f t="shared" si="317"/>
        <v>0.99936438250702209</v>
      </c>
      <c r="W861" s="413"/>
      <c r="Z861" s="404" t="s">
        <v>735</v>
      </c>
    </row>
    <row r="862" spans="1:26" ht="12.75" customHeight="1">
      <c r="A862" s="402" t="s">
        <v>418</v>
      </c>
      <c r="B862" s="402" t="s">
        <v>419</v>
      </c>
      <c r="C862" s="418"/>
      <c r="D862" s="418"/>
      <c r="E862" s="421" t="s">
        <v>531</v>
      </c>
      <c r="F862" s="403">
        <f>SUM('[3]chd 8-SAOB'!R14)</f>
        <v>16181000</v>
      </c>
      <c r="G862" s="403">
        <f>SUM('[3]chd 8-SAOB'!R50)</f>
        <v>0</v>
      </c>
      <c r="H862" s="403">
        <f>SUM('[3]chd 8-SAOB'!R142)</f>
        <v>0</v>
      </c>
      <c r="I862" s="403">
        <f t="shared" si="298"/>
        <v>16181000</v>
      </c>
      <c r="J862" s="403">
        <f>SUM('[3]chd 8-SAOB'!R15)</f>
        <v>16170432.5</v>
      </c>
      <c r="K862" s="403">
        <f>SUM('[3]chd 8-SAOB'!R51)</f>
        <v>0</v>
      </c>
      <c r="L862" s="403">
        <f>SUM('[3]chd 8-SAOB'!R143)</f>
        <v>0</v>
      </c>
      <c r="M862" s="403">
        <f t="shared" si="299"/>
        <v>16170432.5</v>
      </c>
      <c r="N862" s="403">
        <f t="shared" si="300"/>
        <v>10567.5</v>
      </c>
      <c r="O862" s="403">
        <f t="shared" si="300"/>
        <v>0</v>
      </c>
      <c r="P862" s="403">
        <f t="shared" si="300"/>
        <v>0</v>
      </c>
      <c r="Q862" s="403">
        <f t="shared" si="301"/>
        <v>10567.5</v>
      </c>
      <c r="S862" s="410">
        <f t="shared" si="317"/>
        <v>0.99934691922625296</v>
      </c>
      <c r="T862" s="410" t="str">
        <f t="shared" si="317"/>
        <v/>
      </c>
      <c r="U862" s="410" t="str">
        <f t="shared" si="317"/>
        <v/>
      </c>
      <c r="V862" s="410">
        <f t="shared" si="317"/>
        <v>0.99934691922625296</v>
      </c>
      <c r="W862" s="413"/>
      <c r="Z862" s="404" t="s">
        <v>735</v>
      </c>
    </row>
    <row r="863" spans="1:26" ht="12.75" customHeight="1">
      <c r="A863" s="402" t="s">
        <v>418</v>
      </c>
      <c r="B863" s="402" t="s">
        <v>419</v>
      </c>
      <c r="C863" s="418"/>
      <c r="D863" s="418"/>
      <c r="E863" s="408" t="s">
        <v>532</v>
      </c>
      <c r="F863" s="403">
        <f>SUM('[3]chd 8-SAOB'!V14)</f>
        <v>445100</v>
      </c>
      <c r="G863" s="403">
        <f>SUM('[3]chd 8-SAOB'!V50)</f>
        <v>0</v>
      </c>
      <c r="H863" s="403">
        <f>SUM('[3]chd 8-SAOB'!V142)</f>
        <v>0</v>
      </c>
      <c r="I863" s="403">
        <f t="shared" si="298"/>
        <v>445100</v>
      </c>
      <c r="J863" s="403">
        <f>SUM('[3]chd 8-SAOB'!V15)</f>
        <v>445099.66</v>
      </c>
      <c r="K863" s="403">
        <f>SUM('[3]chd 8-SAOB'!V51)</f>
        <v>0</v>
      </c>
      <c r="L863" s="403">
        <f>SUM('[3]chd 8-SAOB'!V143)</f>
        <v>0</v>
      </c>
      <c r="M863" s="403">
        <f t="shared" si="299"/>
        <v>445099.66</v>
      </c>
      <c r="N863" s="403">
        <f t="shared" si="300"/>
        <v>0.34000000002561137</v>
      </c>
      <c r="O863" s="403">
        <f t="shared" si="300"/>
        <v>0</v>
      </c>
      <c r="P863" s="403">
        <f t="shared" si="300"/>
        <v>0</v>
      </c>
      <c r="Q863" s="403">
        <f t="shared" si="301"/>
        <v>0.34000000002561137</v>
      </c>
      <c r="S863" s="410">
        <f t="shared" si="317"/>
        <v>0.99999923612671304</v>
      </c>
      <c r="T863" s="410" t="str">
        <f t="shared" si="317"/>
        <v/>
      </c>
      <c r="U863" s="410" t="str">
        <f t="shared" si="317"/>
        <v/>
      </c>
      <c r="V863" s="410">
        <f t="shared" si="317"/>
        <v>0.99999923612671304</v>
      </c>
      <c r="W863" s="413"/>
      <c r="Z863" s="404" t="s">
        <v>735</v>
      </c>
    </row>
    <row r="864" spans="1:26" ht="12.75" customHeight="1">
      <c r="A864" s="402" t="s">
        <v>418</v>
      </c>
      <c r="B864" s="402" t="s">
        <v>419</v>
      </c>
      <c r="C864" s="418"/>
      <c r="D864" s="418"/>
      <c r="E864" s="421" t="s">
        <v>533</v>
      </c>
      <c r="F864" s="403">
        <f>SUM('[3]chd 8-SAOB'!Z14)</f>
        <v>0</v>
      </c>
      <c r="G864" s="403">
        <f>SUM('[3]chd 8-SAOB'!Z50)</f>
        <v>0</v>
      </c>
      <c r="H864" s="403">
        <f>SUM('[3]chd 8-SAOB'!Z142)</f>
        <v>0</v>
      </c>
      <c r="I864" s="403">
        <f t="shared" si="298"/>
        <v>0</v>
      </c>
      <c r="J864" s="403">
        <f>SUM('[3]chd 8-SAOB'!Z15)</f>
        <v>0</v>
      </c>
      <c r="K864" s="403">
        <f>SUM('[3]chd 8-SAOB'!Z51)</f>
        <v>0</v>
      </c>
      <c r="L864" s="403">
        <f>SUM('[3]chd 8-SAOB'!Z143)</f>
        <v>0</v>
      </c>
      <c r="M864" s="403">
        <f t="shared" si="299"/>
        <v>0</v>
      </c>
      <c r="N864" s="403">
        <f t="shared" si="300"/>
        <v>0</v>
      </c>
      <c r="O864" s="403">
        <f t="shared" si="300"/>
        <v>0</v>
      </c>
      <c r="P864" s="403">
        <f t="shared" si="300"/>
        <v>0</v>
      </c>
      <c r="Q864" s="403">
        <f t="shared" si="301"/>
        <v>0</v>
      </c>
      <c r="S864" s="410" t="str">
        <f t="shared" si="317"/>
        <v/>
      </c>
      <c r="T864" s="410" t="str">
        <f t="shared" si="317"/>
        <v/>
      </c>
      <c r="U864" s="410" t="str">
        <f t="shared" si="317"/>
        <v/>
      </c>
      <c r="V864" s="410" t="str">
        <f t="shared" si="317"/>
        <v/>
      </c>
      <c r="W864" s="413"/>
      <c r="Z864" s="404" t="s">
        <v>735</v>
      </c>
    </row>
    <row r="865" spans="1:26" ht="12.75" hidden="1" customHeight="1">
      <c r="A865" s="402" t="s">
        <v>418</v>
      </c>
      <c r="B865" s="402" t="s">
        <v>419</v>
      </c>
      <c r="C865" s="418"/>
      <c r="D865" s="418"/>
      <c r="E865" s="421" t="s">
        <v>738</v>
      </c>
      <c r="F865" s="403">
        <f>SUM('[3]chd 8-SAOB'!AD14)</f>
        <v>0</v>
      </c>
      <c r="G865" s="403">
        <f>SUM('[3]chd 8-SAOB'!AD50)</f>
        <v>0</v>
      </c>
      <c r="H865" s="403">
        <f>SUM('[3]chd 8-SAOB'!AD142)</f>
        <v>0</v>
      </c>
      <c r="I865" s="403">
        <f t="shared" si="298"/>
        <v>0</v>
      </c>
      <c r="J865" s="403">
        <f>SUM('[3]chd 8-SAOB'!AD15)</f>
        <v>0</v>
      </c>
      <c r="K865" s="403">
        <f>SUM('[3]chd 8-SAOB'!AD51)</f>
        <v>0</v>
      </c>
      <c r="L865" s="403">
        <f>SUM('[3]chd 8-SAOB'!AD143)</f>
        <v>0</v>
      </c>
      <c r="M865" s="403">
        <f t="shared" si="299"/>
        <v>0</v>
      </c>
      <c r="N865" s="403">
        <f t="shared" si="300"/>
        <v>0</v>
      </c>
      <c r="O865" s="403">
        <f t="shared" si="300"/>
        <v>0</v>
      </c>
      <c r="P865" s="403">
        <f t="shared" si="300"/>
        <v>0</v>
      </c>
      <c r="Q865" s="403">
        <f t="shared" si="301"/>
        <v>0</v>
      </c>
      <c r="S865" s="410" t="str">
        <f t="shared" si="317"/>
        <v/>
      </c>
      <c r="T865" s="410" t="str">
        <f t="shared" si="317"/>
        <v/>
      </c>
      <c r="U865" s="410" t="str">
        <f t="shared" si="317"/>
        <v/>
      </c>
      <c r="V865" s="422" t="str">
        <f t="shared" si="317"/>
        <v/>
      </c>
      <c r="W865" s="413"/>
    </row>
    <row r="866" spans="1:26" s="429" customFormat="1" ht="12.75" customHeight="1">
      <c r="A866" s="402" t="s">
        <v>418</v>
      </c>
      <c r="B866" s="402" t="s">
        <v>419</v>
      </c>
      <c r="C866" s="719" t="s">
        <v>558</v>
      </c>
      <c r="D866" s="719"/>
      <c r="E866" s="719"/>
      <c r="F866" s="423">
        <f t="shared" ref="F866:Q866" si="321">+F857+F859+F861</f>
        <v>116540100</v>
      </c>
      <c r="G866" s="423">
        <f t="shared" si="321"/>
        <v>170136239.5</v>
      </c>
      <c r="H866" s="423">
        <f t="shared" si="321"/>
        <v>677433000</v>
      </c>
      <c r="I866" s="423">
        <f t="shared" si="321"/>
        <v>964109339.5</v>
      </c>
      <c r="J866" s="423">
        <f t="shared" si="321"/>
        <v>116165486.86999999</v>
      </c>
      <c r="K866" s="423">
        <f t="shared" si="321"/>
        <v>94156543.909999996</v>
      </c>
      <c r="L866" s="423">
        <f t="shared" si="321"/>
        <v>352809095.25</v>
      </c>
      <c r="M866" s="423">
        <f t="shared" si="321"/>
        <v>563131126.02999997</v>
      </c>
      <c r="N866" s="423">
        <f t="shared" si="321"/>
        <v>374613.13000000681</v>
      </c>
      <c r="O866" s="423">
        <f t="shared" si="321"/>
        <v>75979695.589999989</v>
      </c>
      <c r="P866" s="423">
        <f t="shared" si="321"/>
        <v>324623904.75</v>
      </c>
      <c r="Q866" s="423">
        <f t="shared" si="321"/>
        <v>400978213.47000003</v>
      </c>
      <c r="R866" s="434">
        <f>+Q866-'[3]chd 8-SAOB'!AO179</f>
        <v>0</v>
      </c>
      <c r="S866" s="410">
        <f t="shared" si="317"/>
        <v>0.99678554308774392</v>
      </c>
      <c r="T866" s="410">
        <f t="shared" si="317"/>
        <v>0.55341850852416419</v>
      </c>
      <c r="U866" s="410">
        <f t="shared" si="317"/>
        <v>0.52080293586229187</v>
      </c>
      <c r="V866" s="410">
        <f t="shared" si="317"/>
        <v>0.58409466951336386</v>
      </c>
      <c r="W866" s="413"/>
      <c r="Z866" s="404" t="s">
        <v>735</v>
      </c>
    </row>
    <row r="867" spans="1:26" ht="12.75" customHeight="1">
      <c r="A867" s="402" t="s">
        <v>326</v>
      </c>
      <c r="B867" s="402" t="s">
        <v>419</v>
      </c>
      <c r="C867" s="418"/>
      <c r="D867" s="418"/>
      <c r="E867" s="419"/>
      <c r="F867" s="403"/>
      <c r="G867" s="403"/>
      <c r="H867" s="403"/>
      <c r="I867" s="403">
        <f t="shared" si="298"/>
        <v>0</v>
      </c>
      <c r="J867" s="403"/>
      <c r="K867" s="403"/>
      <c r="L867" s="403"/>
      <c r="M867" s="403">
        <f t="shared" si="299"/>
        <v>0</v>
      </c>
      <c r="N867" s="403">
        <f t="shared" si="300"/>
        <v>0</v>
      </c>
      <c r="O867" s="403">
        <f t="shared" si="300"/>
        <v>0</v>
      </c>
      <c r="P867" s="403">
        <f t="shared" si="300"/>
        <v>0</v>
      </c>
      <c r="Q867" s="403">
        <f t="shared" si="301"/>
        <v>0</v>
      </c>
      <c r="S867" s="410" t="str">
        <f t="shared" si="317"/>
        <v/>
      </c>
      <c r="T867" s="410" t="str">
        <f t="shared" si="317"/>
        <v/>
      </c>
      <c r="U867" s="410" t="str">
        <f t="shared" si="317"/>
        <v/>
      </c>
      <c r="V867" s="410" t="str">
        <f t="shared" si="317"/>
        <v/>
      </c>
      <c r="W867" s="413"/>
      <c r="Z867" s="404" t="s">
        <v>735</v>
      </c>
    </row>
    <row r="868" spans="1:26" ht="12.75" customHeight="1">
      <c r="A868" s="402" t="s">
        <v>420</v>
      </c>
      <c r="B868" s="402" t="s">
        <v>419</v>
      </c>
      <c r="C868" s="608" t="s">
        <v>421</v>
      </c>
      <c r="D868" s="418"/>
      <c r="E868" s="419"/>
      <c r="F868" s="408"/>
      <c r="G868" s="408"/>
      <c r="H868" s="408"/>
      <c r="I868" s="403">
        <f t="shared" si="298"/>
        <v>0</v>
      </c>
      <c r="J868" s="408"/>
      <c r="K868" s="408"/>
      <c r="L868" s="408"/>
      <c r="M868" s="403">
        <f t="shared" si="299"/>
        <v>0</v>
      </c>
      <c r="N868" s="403">
        <f t="shared" si="300"/>
        <v>0</v>
      </c>
      <c r="O868" s="403">
        <f t="shared" si="300"/>
        <v>0</v>
      </c>
      <c r="P868" s="403">
        <f t="shared" si="300"/>
        <v>0</v>
      </c>
      <c r="Q868" s="403">
        <f t="shared" si="301"/>
        <v>0</v>
      </c>
      <c r="S868" s="410" t="str">
        <f t="shared" si="317"/>
        <v/>
      </c>
      <c r="T868" s="410" t="str">
        <f t="shared" si="317"/>
        <v/>
      </c>
      <c r="U868" s="410" t="str">
        <f t="shared" si="317"/>
        <v/>
      </c>
      <c r="V868" s="410" t="str">
        <f t="shared" si="317"/>
        <v/>
      </c>
      <c r="W868" s="413"/>
      <c r="Z868" s="404" t="s">
        <v>735</v>
      </c>
    </row>
    <row r="869" spans="1:26" s="612" customFormat="1" ht="12.75" customHeight="1">
      <c r="A869" s="402" t="s">
        <v>420</v>
      </c>
      <c r="B869" s="402" t="s">
        <v>422</v>
      </c>
      <c r="C869" s="426" t="s">
        <v>319</v>
      </c>
      <c r="D869" s="609" t="s">
        <v>330</v>
      </c>
      <c r="E869" s="610" t="s">
        <v>422</v>
      </c>
      <c r="F869" s="621"/>
      <c r="G869" s="621"/>
      <c r="H869" s="621"/>
      <c r="I869" s="611">
        <f t="shared" si="298"/>
        <v>0</v>
      </c>
      <c r="J869" s="621"/>
      <c r="K869" s="621"/>
      <c r="L869" s="621"/>
      <c r="M869" s="611">
        <f t="shared" si="299"/>
        <v>0</v>
      </c>
      <c r="N869" s="611">
        <f t="shared" si="300"/>
        <v>0</v>
      </c>
      <c r="O869" s="611">
        <f t="shared" si="300"/>
        <v>0</v>
      </c>
      <c r="P869" s="611">
        <f t="shared" si="300"/>
        <v>0</v>
      </c>
      <c r="Q869" s="611">
        <f t="shared" si="301"/>
        <v>0</v>
      </c>
      <c r="S869" s="410" t="str">
        <f t="shared" si="317"/>
        <v/>
      </c>
      <c r="T869" s="410" t="str">
        <f t="shared" si="317"/>
        <v/>
      </c>
      <c r="U869" s="410" t="str">
        <f t="shared" si="317"/>
        <v/>
      </c>
      <c r="V869" s="410" t="str">
        <f t="shared" si="317"/>
        <v/>
      </c>
      <c r="W869" s="413"/>
      <c r="Z869" s="404" t="s">
        <v>735</v>
      </c>
    </row>
    <row r="870" spans="1:26" ht="12.75" customHeight="1">
      <c r="A870" s="402" t="s">
        <v>420</v>
      </c>
      <c r="B870" s="402" t="s">
        <v>422</v>
      </c>
      <c r="C870" s="407"/>
      <c r="D870" s="407" t="s">
        <v>319</v>
      </c>
      <c r="E870" s="408" t="s">
        <v>320</v>
      </c>
      <c r="F870" s="408">
        <f>+'[3]chd 8-SAOB'!C351</f>
        <v>115287375</v>
      </c>
      <c r="G870" s="408">
        <f>+'[3]chd 8-SAOB'!D351</f>
        <v>43516000</v>
      </c>
      <c r="H870" s="408">
        <f>+'[3]chd 8-SAOB'!E351</f>
        <v>0</v>
      </c>
      <c r="I870" s="403">
        <f t="shared" si="298"/>
        <v>158803375</v>
      </c>
      <c r="J870" s="408">
        <f>+'[3]chd 8-SAOB'!G351</f>
        <v>115287374.16</v>
      </c>
      <c r="K870" s="408">
        <f>+'[3]chd 8-SAOB'!H351</f>
        <v>43515999.789999999</v>
      </c>
      <c r="L870" s="408">
        <f>+'[3]chd 8-SAOB'!I351</f>
        <v>0</v>
      </c>
      <c r="M870" s="403">
        <f t="shared" si="299"/>
        <v>158803373.94999999</v>
      </c>
      <c r="N870" s="403">
        <f t="shared" si="300"/>
        <v>0.84000000357627869</v>
      </c>
      <c r="O870" s="403">
        <f t="shared" si="300"/>
        <v>0.21000000089406967</v>
      </c>
      <c r="P870" s="403">
        <f t="shared" si="300"/>
        <v>0</v>
      </c>
      <c r="Q870" s="403">
        <f t="shared" si="301"/>
        <v>1.0500000044703484</v>
      </c>
      <c r="S870" s="410">
        <f t="shared" si="317"/>
        <v>0.99999999271385953</v>
      </c>
      <c r="T870" s="410">
        <f t="shared" si="317"/>
        <v>0.9999999951741888</v>
      </c>
      <c r="U870" s="410" t="str">
        <f t="shared" si="317"/>
        <v/>
      </c>
      <c r="V870" s="410">
        <f t="shared" si="317"/>
        <v>0.99999999338804979</v>
      </c>
      <c r="W870" s="413"/>
      <c r="Z870" s="411" t="s">
        <v>736</v>
      </c>
    </row>
    <row r="871" spans="1:26" ht="12.75" customHeight="1">
      <c r="A871" s="402" t="s">
        <v>420</v>
      </c>
      <c r="B871" s="405" t="s">
        <v>422</v>
      </c>
      <c r="C871" s="407"/>
      <c r="D871" s="407" t="s">
        <v>319</v>
      </c>
      <c r="E871" s="408" t="s">
        <v>204</v>
      </c>
      <c r="F871" s="408">
        <f>+'[3]chd 8-SAOB'!C353</f>
        <v>0</v>
      </c>
      <c r="G871" s="408">
        <f>+'[3]chd 8-SAOB'!D353</f>
        <v>11936465</v>
      </c>
      <c r="H871" s="408">
        <f>+'[3]chd 8-SAOB'!E353</f>
        <v>0</v>
      </c>
      <c r="I871" s="403">
        <f>SUM(F871:H871)</f>
        <v>11936465</v>
      </c>
      <c r="J871" s="408">
        <f>+'[3]chd 8-SAOB'!G353</f>
        <v>0</v>
      </c>
      <c r="K871" s="408">
        <f>+'[3]chd 8-SAOB'!H353</f>
        <v>9903462.1500000004</v>
      </c>
      <c r="L871" s="408">
        <f>+'[3]chd 8-SAOB'!I353</f>
        <v>0</v>
      </c>
      <c r="M871" s="403">
        <f>SUM(J871:L871)</f>
        <v>9903462.1500000004</v>
      </c>
      <c r="N871" s="403">
        <f>+F871-J871</f>
        <v>0</v>
      </c>
      <c r="O871" s="403">
        <f>+G871-K871</f>
        <v>2033002.8499999996</v>
      </c>
      <c r="P871" s="403">
        <f>+H871-L871</f>
        <v>0</v>
      </c>
      <c r="Q871" s="403">
        <f>SUM(N871:P871)</f>
        <v>2033002.8499999996</v>
      </c>
      <c r="S871" s="410" t="str">
        <f t="shared" si="317"/>
        <v/>
      </c>
      <c r="T871" s="410">
        <f t="shared" si="317"/>
        <v>0.82968132943882467</v>
      </c>
      <c r="U871" s="410" t="str">
        <f t="shared" si="317"/>
        <v/>
      </c>
      <c r="V871" s="410">
        <f t="shared" si="317"/>
        <v>0.82968132943882467</v>
      </c>
      <c r="W871" s="413"/>
      <c r="Z871" s="411" t="s">
        <v>736</v>
      </c>
    </row>
    <row r="872" spans="1:26" s="404" customFormat="1" ht="12.75" customHeight="1">
      <c r="A872" s="405"/>
      <c r="B872" s="402" t="s">
        <v>422</v>
      </c>
      <c r="C872" s="414"/>
      <c r="D872" s="414" t="s">
        <v>319</v>
      </c>
      <c r="E872" s="415" t="s">
        <v>737</v>
      </c>
      <c r="F872" s="416">
        <f>+F870+F871</f>
        <v>115287375</v>
      </c>
      <c r="G872" s="416">
        <f t="shared" ref="G872:Q872" si="322">+G870+G871</f>
        <v>55452465</v>
      </c>
      <c r="H872" s="416">
        <f t="shared" si="322"/>
        <v>0</v>
      </c>
      <c r="I872" s="416">
        <f t="shared" si="322"/>
        <v>170739840</v>
      </c>
      <c r="J872" s="416">
        <f t="shared" si="322"/>
        <v>115287374.16</v>
      </c>
      <c r="K872" s="416">
        <f t="shared" si="322"/>
        <v>53419461.939999998</v>
      </c>
      <c r="L872" s="416">
        <f t="shared" si="322"/>
        <v>0</v>
      </c>
      <c r="M872" s="416">
        <f t="shared" si="322"/>
        <v>168706836.09999999</v>
      </c>
      <c r="N872" s="416">
        <f t="shared" si="322"/>
        <v>0.84000000357627869</v>
      </c>
      <c r="O872" s="416">
        <f t="shared" si="322"/>
        <v>2033003.0600000005</v>
      </c>
      <c r="P872" s="416">
        <f t="shared" si="322"/>
        <v>0</v>
      </c>
      <c r="Q872" s="416">
        <f t="shared" si="322"/>
        <v>2033003.9000000041</v>
      </c>
      <c r="R872" s="417"/>
      <c r="S872" s="410">
        <f t="shared" si="317"/>
        <v>0.99999999271385953</v>
      </c>
      <c r="T872" s="410">
        <f t="shared" si="317"/>
        <v>0.96333791365271138</v>
      </c>
      <c r="U872" s="410" t="str">
        <f t="shared" si="317"/>
        <v/>
      </c>
      <c r="V872" s="410">
        <f t="shared" si="317"/>
        <v>0.98809297291130171</v>
      </c>
      <c r="W872" s="413"/>
      <c r="Z872" s="404" t="s">
        <v>735</v>
      </c>
    </row>
    <row r="873" spans="1:26" ht="12.75" hidden="1" customHeight="1">
      <c r="A873" s="405"/>
      <c r="B873" s="406"/>
      <c r="C873" s="418"/>
      <c r="D873" s="418"/>
      <c r="E873" s="419"/>
      <c r="F873" s="420"/>
      <c r="G873" s="420"/>
      <c r="H873" s="420"/>
      <c r="I873" s="420"/>
      <c r="J873" s="420"/>
      <c r="K873" s="420"/>
      <c r="L873" s="420"/>
      <c r="M873" s="420"/>
      <c r="N873" s="420"/>
      <c r="O873" s="420"/>
      <c r="P873" s="420"/>
      <c r="Q873" s="420"/>
      <c r="R873" s="409"/>
      <c r="S873" s="410" t="str">
        <f t="shared" si="317"/>
        <v/>
      </c>
      <c r="T873" s="410" t="str">
        <f t="shared" si="317"/>
        <v/>
      </c>
      <c r="U873" s="410" t="str">
        <f t="shared" si="317"/>
        <v/>
      </c>
      <c r="V873" s="410"/>
      <c r="W873" s="413"/>
    </row>
    <row r="874" spans="1:26" s="404" customFormat="1" ht="12.75" customHeight="1">
      <c r="A874" s="402" t="s">
        <v>420</v>
      </c>
      <c r="B874" s="405" t="s">
        <v>422</v>
      </c>
      <c r="C874" s="414"/>
      <c r="D874" s="414" t="s">
        <v>319</v>
      </c>
      <c r="E874" s="415" t="s">
        <v>324</v>
      </c>
      <c r="F874" s="416">
        <f>+F875</f>
        <v>12350972</v>
      </c>
      <c r="G874" s="416">
        <f t="shared" ref="G874:Q874" si="323">+G875</f>
        <v>0</v>
      </c>
      <c r="H874" s="416">
        <f t="shared" si="323"/>
        <v>0</v>
      </c>
      <c r="I874" s="416">
        <f t="shared" si="323"/>
        <v>12350972</v>
      </c>
      <c r="J874" s="416">
        <f t="shared" si="323"/>
        <v>11986145.380000001</v>
      </c>
      <c r="K874" s="416">
        <f t="shared" si="323"/>
        <v>0</v>
      </c>
      <c r="L874" s="416">
        <f t="shared" si="323"/>
        <v>0</v>
      </c>
      <c r="M874" s="416">
        <f t="shared" si="323"/>
        <v>11986145.380000001</v>
      </c>
      <c r="N874" s="416">
        <f t="shared" si="323"/>
        <v>364826.61999999918</v>
      </c>
      <c r="O874" s="416">
        <f t="shared" si="323"/>
        <v>0</v>
      </c>
      <c r="P874" s="416">
        <f t="shared" si="323"/>
        <v>0</v>
      </c>
      <c r="Q874" s="416">
        <f t="shared" si="323"/>
        <v>364826.61999999918</v>
      </c>
      <c r="S874" s="410">
        <f t="shared" si="317"/>
        <v>0.97046170779109542</v>
      </c>
      <c r="T874" s="410" t="str">
        <f t="shared" si="317"/>
        <v/>
      </c>
      <c r="U874" s="410" t="str">
        <f t="shared" si="317"/>
        <v/>
      </c>
      <c r="V874" s="410">
        <f t="shared" si="317"/>
        <v>0.97046170779109542</v>
      </c>
      <c r="W874" s="413"/>
      <c r="Z874" s="404" t="s">
        <v>735</v>
      </c>
    </row>
    <row r="875" spans="1:26" ht="12.75" customHeight="1">
      <c r="A875" s="402" t="s">
        <v>420</v>
      </c>
      <c r="B875" s="405" t="s">
        <v>422</v>
      </c>
      <c r="C875" s="418"/>
      <c r="D875" s="418"/>
      <c r="E875" s="408" t="s">
        <v>528</v>
      </c>
      <c r="F875" s="403">
        <f>SUM('[3]chd 8-SAOB'!O14)</f>
        <v>12350972</v>
      </c>
      <c r="G875" s="403">
        <f>SUM('[3]chd 8-SAOB'!O50)</f>
        <v>0</v>
      </c>
      <c r="H875" s="403">
        <f>SUM('[3]chd 8-SAOB'!O142)</f>
        <v>0</v>
      </c>
      <c r="I875" s="403">
        <f t="shared" si="298"/>
        <v>12350972</v>
      </c>
      <c r="J875" s="403">
        <f>SUM('[3]chd 8-SAOB'!O15)</f>
        <v>11986145.380000001</v>
      </c>
      <c r="K875" s="403">
        <f>SUM('[3]chd 8-SAOB'!O51)</f>
        <v>0</v>
      </c>
      <c r="L875" s="403">
        <f>SUM('[3]chd 8-SAOB'!O143)</f>
        <v>0</v>
      </c>
      <c r="M875" s="403">
        <f t="shared" si="299"/>
        <v>11986145.380000001</v>
      </c>
      <c r="N875" s="403">
        <f t="shared" si="300"/>
        <v>364826.61999999918</v>
      </c>
      <c r="O875" s="403">
        <f t="shared" si="300"/>
        <v>0</v>
      </c>
      <c r="P875" s="403">
        <f t="shared" si="300"/>
        <v>0</v>
      </c>
      <c r="Q875" s="403">
        <f t="shared" si="301"/>
        <v>364826.61999999918</v>
      </c>
      <c r="S875" s="410">
        <f t="shared" si="317"/>
        <v>0.97046170779109542</v>
      </c>
      <c r="T875" s="410" t="str">
        <f t="shared" si="317"/>
        <v/>
      </c>
      <c r="U875" s="410" t="str">
        <f t="shared" si="317"/>
        <v/>
      </c>
      <c r="V875" s="410">
        <f t="shared" si="317"/>
        <v>0.97046170779109542</v>
      </c>
      <c r="W875" s="413"/>
      <c r="Z875" s="404" t="s">
        <v>735</v>
      </c>
    </row>
    <row r="876" spans="1:26" s="404" customFormat="1" ht="12.75" customHeight="1">
      <c r="A876" s="402" t="s">
        <v>420</v>
      </c>
      <c r="B876" s="405" t="s">
        <v>422</v>
      </c>
      <c r="C876" s="414"/>
      <c r="D876" s="414" t="s">
        <v>319</v>
      </c>
      <c r="E876" s="415" t="s">
        <v>325</v>
      </c>
      <c r="F876" s="416">
        <f>SUM(F877:F880)</f>
        <v>24828608</v>
      </c>
      <c r="G876" s="416">
        <f t="shared" ref="G876:Q876" si="324">SUM(G877:G880)</f>
        <v>18500000</v>
      </c>
      <c r="H876" s="416">
        <f t="shared" si="324"/>
        <v>0</v>
      </c>
      <c r="I876" s="416">
        <f t="shared" si="324"/>
        <v>43328608</v>
      </c>
      <c r="J876" s="416">
        <f t="shared" si="324"/>
        <v>24828605.280000001</v>
      </c>
      <c r="K876" s="416">
        <f t="shared" si="324"/>
        <v>15997896</v>
      </c>
      <c r="L876" s="416">
        <f t="shared" si="324"/>
        <v>0</v>
      </c>
      <c r="M876" s="416">
        <f t="shared" si="324"/>
        <v>40826501.280000001</v>
      </c>
      <c r="N876" s="416">
        <f t="shared" si="324"/>
        <v>2.7199999999720603</v>
      </c>
      <c r="O876" s="416">
        <f t="shared" si="324"/>
        <v>2502104</v>
      </c>
      <c r="P876" s="416">
        <f t="shared" si="324"/>
        <v>0</v>
      </c>
      <c r="Q876" s="416">
        <f t="shared" si="324"/>
        <v>2502106.7199999997</v>
      </c>
      <c r="R876" s="417"/>
      <c r="S876" s="410">
        <f t="shared" si="317"/>
        <v>0.9999998904489531</v>
      </c>
      <c r="T876" s="410">
        <f t="shared" si="317"/>
        <v>0.86475113513513513</v>
      </c>
      <c r="U876" s="410" t="str">
        <f t="shared" si="317"/>
        <v/>
      </c>
      <c r="V876" s="410">
        <f t="shared" si="317"/>
        <v>0.94225277857991652</v>
      </c>
      <c r="W876" s="413"/>
      <c r="Z876" s="404" t="s">
        <v>735</v>
      </c>
    </row>
    <row r="877" spans="1:26" ht="12.75" customHeight="1">
      <c r="A877" s="402" t="s">
        <v>420</v>
      </c>
      <c r="B877" s="405" t="s">
        <v>422</v>
      </c>
      <c r="C877" s="418"/>
      <c r="D877" s="418"/>
      <c r="E877" s="421" t="s">
        <v>531</v>
      </c>
      <c r="F877" s="403">
        <f>SUM('[3]chd 8-SAOB'!S14)</f>
        <v>23474986</v>
      </c>
      <c r="G877" s="403">
        <f>SUM('[3]chd 8-SAOB'!S50)</f>
        <v>0</v>
      </c>
      <c r="H877" s="403">
        <f>SUM('[3]chd 8-SAOB'!S142)</f>
        <v>0</v>
      </c>
      <c r="I877" s="403">
        <f t="shared" si="298"/>
        <v>23474986</v>
      </c>
      <c r="J877" s="403">
        <f>SUM('[3]chd 8-SAOB'!S15)</f>
        <v>23474986</v>
      </c>
      <c r="K877" s="403">
        <f>SUM('[3]chd 8-SAOB'!S51)</f>
        <v>0</v>
      </c>
      <c r="L877" s="403">
        <f>SUM('[3]chd 8-SAOB'!S143)</f>
        <v>0</v>
      </c>
      <c r="M877" s="403">
        <f t="shared" si="299"/>
        <v>23474986</v>
      </c>
      <c r="N877" s="403">
        <f t="shared" si="300"/>
        <v>0</v>
      </c>
      <c r="O877" s="403">
        <f t="shared" si="300"/>
        <v>0</v>
      </c>
      <c r="P877" s="403">
        <f t="shared" si="300"/>
        <v>0</v>
      </c>
      <c r="Q877" s="403">
        <f t="shared" si="301"/>
        <v>0</v>
      </c>
      <c r="S877" s="410">
        <f t="shared" si="317"/>
        <v>1</v>
      </c>
      <c r="T877" s="410" t="str">
        <f t="shared" si="317"/>
        <v/>
      </c>
      <c r="U877" s="410" t="str">
        <f t="shared" si="317"/>
        <v/>
      </c>
      <c r="V877" s="410">
        <f t="shared" si="317"/>
        <v>1</v>
      </c>
      <c r="W877" s="413"/>
      <c r="Z877" s="404" t="s">
        <v>735</v>
      </c>
    </row>
    <row r="878" spans="1:26" ht="12.75" customHeight="1">
      <c r="A878" s="402" t="s">
        <v>420</v>
      </c>
      <c r="B878" s="405" t="s">
        <v>422</v>
      </c>
      <c r="C878" s="418"/>
      <c r="D878" s="418"/>
      <c r="E878" s="408" t="s">
        <v>532</v>
      </c>
      <c r="F878" s="403">
        <f>SUM('[3]chd 8-SAOB'!W14)</f>
        <v>1353622</v>
      </c>
      <c r="G878" s="403">
        <f>SUM('[3]chd 8-SAOB'!W50)</f>
        <v>0</v>
      </c>
      <c r="H878" s="403">
        <f>SUM('[3]chd 8-SAOB'!W142)</f>
        <v>0</v>
      </c>
      <c r="I878" s="403">
        <f t="shared" si="298"/>
        <v>1353622</v>
      </c>
      <c r="J878" s="403">
        <f>SUM('[3]chd 8-SAOB'!W15)</f>
        <v>1353619.28</v>
      </c>
      <c r="K878" s="403">
        <f>SUM('[3]chd 8-SAOB'!W51)</f>
        <v>0</v>
      </c>
      <c r="L878" s="403">
        <f>SUM('[3]chd 8-SAOB'!W143)</f>
        <v>0</v>
      </c>
      <c r="M878" s="403">
        <f t="shared" si="299"/>
        <v>1353619.28</v>
      </c>
      <c r="N878" s="403">
        <f t="shared" si="300"/>
        <v>2.7199999999720603</v>
      </c>
      <c r="O878" s="403">
        <f t="shared" si="300"/>
        <v>0</v>
      </c>
      <c r="P878" s="403">
        <f t="shared" si="300"/>
        <v>0</v>
      </c>
      <c r="Q878" s="403">
        <f t="shared" si="301"/>
        <v>2.7199999999720603</v>
      </c>
      <c r="S878" s="410">
        <f t="shared" si="317"/>
        <v>0.99999799057639427</v>
      </c>
      <c r="T878" s="410" t="str">
        <f t="shared" si="317"/>
        <v/>
      </c>
      <c r="U878" s="410" t="str">
        <f t="shared" si="317"/>
        <v/>
      </c>
      <c r="V878" s="410">
        <f t="shared" si="317"/>
        <v>0.99999799057639427</v>
      </c>
      <c r="W878" s="413"/>
      <c r="Z878" s="404" t="s">
        <v>735</v>
      </c>
    </row>
    <row r="879" spans="1:26" ht="12.75" customHeight="1">
      <c r="A879" s="402" t="s">
        <v>420</v>
      </c>
      <c r="B879" s="405" t="s">
        <v>422</v>
      </c>
      <c r="C879" s="418"/>
      <c r="D879" s="418"/>
      <c r="E879" s="421" t="s">
        <v>533</v>
      </c>
      <c r="F879" s="403">
        <f>SUM('[3]chd 8-SAOB'!AA14)</f>
        <v>0</v>
      </c>
      <c r="G879" s="403">
        <f>SUM('[3]chd 8-SAOB'!AA50)</f>
        <v>18500000</v>
      </c>
      <c r="H879" s="403">
        <f>SUM('[3]chd 8-SAOB'!AA142)</f>
        <v>0</v>
      </c>
      <c r="I879" s="403">
        <f t="shared" si="298"/>
        <v>18500000</v>
      </c>
      <c r="J879" s="403">
        <f>SUM('[3]chd 8-SAOB'!AA15)</f>
        <v>0</v>
      </c>
      <c r="K879" s="403">
        <f>SUM('[3]chd 8-SAOB'!AA51)</f>
        <v>15997896</v>
      </c>
      <c r="L879" s="403">
        <f>SUM('[3]chd 8-SAOB'!AA143)</f>
        <v>0</v>
      </c>
      <c r="M879" s="403">
        <f t="shared" si="299"/>
        <v>15997896</v>
      </c>
      <c r="N879" s="403">
        <f t="shared" si="300"/>
        <v>0</v>
      </c>
      <c r="O879" s="403">
        <f t="shared" si="300"/>
        <v>2502104</v>
      </c>
      <c r="P879" s="403">
        <f t="shared" si="300"/>
        <v>0</v>
      </c>
      <c r="Q879" s="403">
        <f t="shared" si="301"/>
        <v>2502104</v>
      </c>
      <c r="S879" s="410" t="str">
        <f t="shared" si="317"/>
        <v/>
      </c>
      <c r="T879" s="410">
        <f t="shared" si="317"/>
        <v>0.86475113513513513</v>
      </c>
      <c r="U879" s="410" t="str">
        <f t="shared" si="317"/>
        <v/>
      </c>
      <c r="V879" s="410">
        <f t="shared" si="317"/>
        <v>0.86475113513513513</v>
      </c>
      <c r="W879" s="413"/>
      <c r="Z879" s="404" t="s">
        <v>735</v>
      </c>
    </row>
    <row r="880" spans="1:26" ht="12.75" hidden="1" customHeight="1">
      <c r="A880" s="402" t="s">
        <v>420</v>
      </c>
      <c r="B880" s="405" t="s">
        <v>422</v>
      </c>
      <c r="C880" s="418"/>
      <c r="D880" s="418"/>
      <c r="E880" s="421" t="s">
        <v>738</v>
      </c>
      <c r="F880" s="403">
        <f>SUM('[3]chd 8-SAOB'!AE14)</f>
        <v>0</v>
      </c>
      <c r="G880" s="403">
        <f>SUM('[3]chd 8-SAOB'!AE50)</f>
        <v>0</v>
      </c>
      <c r="H880" s="403">
        <f>SUM('[3]chd 8-SAOB'!AE142)</f>
        <v>0</v>
      </c>
      <c r="I880" s="403">
        <f t="shared" si="298"/>
        <v>0</v>
      </c>
      <c r="J880" s="403">
        <f>SUM('[3]chd 8-SAOB'!AE15)</f>
        <v>0</v>
      </c>
      <c r="K880" s="403">
        <f>SUM('[3]chd 8-SAOB'!AE51)</f>
        <v>0</v>
      </c>
      <c r="L880" s="403">
        <f>SUM('[3]chd 8-SAOB'!AE143)</f>
        <v>0</v>
      </c>
      <c r="M880" s="403">
        <f t="shared" si="299"/>
        <v>0</v>
      </c>
      <c r="N880" s="403">
        <f t="shared" si="300"/>
        <v>0</v>
      </c>
      <c r="O880" s="403">
        <f t="shared" si="300"/>
        <v>0</v>
      </c>
      <c r="P880" s="403">
        <f t="shared" si="300"/>
        <v>0</v>
      </c>
      <c r="Q880" s="403">
        <f t="shared" si="301"/>
        <v>0</v>
      </c>
      <c r="S880" s="410" t="str">
        <f t="shared" si="317"/>
        <v/>
      </c>
      <c r="T880" s="410" t="str">
        <f t="shared" si="317"/>
        <v/>
      </c>
      <c r="U880" s="410" t="str">
        <f t="shared" si="317"/>
        <v/>
      </c>
      <c r="V880" s="422" t="str">
        <f t="shared" si="317"/>
        <v/>
      </c>
      <c r="W880" s="413"/>
    </row>
    <row r="881" spans="1:26" s="617" customFormat="1" ht="12.75" customHeight="1">
      <c r="A881" s="402" t="s">
        <v>420</v>
      </c>
      <c r="B881" s="405" t="s">
        <v>422</v>
      </c>
      <c r="C881" s="613"/>
      <c r="D881" s="613"/>
      <c r="E881" s="614" t="s">
        <v>5</v>
      </c>
      <c r="F881" s="615">
        <f>+F872+F874+F876</f>
        <v>152466955</v>
      </c>
      <c r="G881" s="615">
        <f t="shared" ref="G881:Q881" si="325">+G872+G874+G876</f>
        <v>73952465</v>
      </c>
      <c r="H881" s="615">
        <f t="shared" si="325"/>
        <v>0</v>
      </c>
      <c r="I881" s="615">
        <f t="shared" si="325"/>
        <v>226419420</v>
      </c>
      <c r="J881" s="615">
        <f t="shared" si="325"/>
        <v>152102124.81999999</v>
      </c>
      <c r="K881" s="615">
        <f t="shared" si="325"/>
        <v>69417357.939999998</v>
      </c>
      <c r="L881" s="615">
        <f t="shared" si="325"/>
        <v>0</v>
      </c>
      <c r="M881" s="615">
        <f t="shared" si="325"/>
        <v>221519482.75999999</v>
      </c>
      <c r="N881" s="615">
        <f t="shared" si="325"/>
        <v>364830.18000000273</v>
      </c>
      <c r="O881" s="615">
        <f t="shared" si="325"/>
        <v>4535107.0600000005</v>
      </c>
      <c r="P881" s="615">
        <f t="shared" si="325"/>
        <v>0</v>
      </c>
      <c r="Q881" s="615">
        <f t="shared" si="325"/>
        <v>4899937.240000003</v>
      </c>
      <c r="R881" s="616">
        <f>+Q881-'[3]chd 8-SAOB'!AP179</f>
        <v>0</v>
      </c>
      <c r="S881" s="410">
        <f t="shared" si="317"/>
        <v>0.99760715244821407</v>
      </c>
      <c r="T881" s="410">
        <f t="shared" si="317"/>
        <v>0.93867537667608503</v>
      </c>
      <c r="U881" s="410" t="str">
        <f t="shared" si="317"/>
        <v/>
      </c>
      <c r="V881" s="410">
        <f t="shared" si="317"/>
        <v>0.97835902397418029</v>
      </c>
      <c r="W881" s="413"/>
      <c r="Z881" s="404" t="s">
        <v>735</v>
      </c>
    </row>
    <row r="882" spans="1:26" ht="12.75" customHeight="1">
      <c r="A882" s="402" t="s">
        <v>420</v>
      </c>
      <c r="B882" s="405" t="s">
        <v>422</v>
      </c>
      <c r="C882" s="418"/>
      <c r="D882" s="407"/>
      <c r="E882" s="412"/>
      <c r="F882" s="403"/>
      <c r="G882" s="403"/>
      <c r="H882" s="403"/>
      <c r="I882" s="403">
        <f t="shared" si="298"/>
        <v>0</v>
      </c>
      <c r="J882" s="403"/>
      <c r="K882" s="403"/>
      <c r="L882" s="403"/>
      <c r="M882" s="403">
        <f t="shared" si="299"/>
        <v>0</v>
      </c>
      <c r="N882" s="403">
        <f t="shared" si="300"/>
        <v>0</v>
      </c>
      <c r="O882" s="403">
        <f t="shared" si="300"/>
        <v>0</v>
      </c>
      <c r="P882" s="403">
        <f t="shared" si="300"/>
        <v>0</v>
      </c>
      <c r="Q882" s="403">
        <f t="shared" si="301"/>
        <v>0</v>
      </c>
      <c r="S882" s="410" t="str">
        <f t="shared" si="317"/>
        <v/>
      </c>
      <c r="T882" s="410" t="str">
        <f t="shared" si="317"/>
        <v/>
      </c>
      <c r="U882" s="410" t="str">
        <f t="shared" si="317"/>
        <v/>
      </c>
      <c r="V882" s="410" t="str">
        <f t="shared" si="317"/>
        <v/>
      </c>
      <c r="W882" s="413"/>
      <c r="Z882" s="404" t="s">
        <v>735</v>
      </c>
    </row>
    <row r="883" spans="1:26" s="612" customFormat="1" ht="12.75" customHeight="1">
      <c r="A883" s="402" t="s">
        <v>420</v>
      </c>
      <c r="B883" s="402" t="s">
        <v>423</v>
      </c>
      <c r="C883" s="426" t="s">
        <v>319</v>
      </c>
      <c r="D883" s="609" t="s">
        <v>332</v>
      </c>
      <c r="E883" s="610" t="s">
        <v>423</v>
      </c>
      <c r="F883" s="621"/>
      <c r="G883" s="621"/>
      <c r="H883" s="621"/>
      <c r="I883" s="611">
        <f t="shared" si="298"/>
        <v>0</v>
      </c>
      <c r="J883" s="621"/>
      <c r="K883" s="621"/>
      <c r="L883" s="621"/>
      <c r="M883" s="611"/>
      <c r="N883" s="611">
        <f t="shared" si="300"/>
        <v>0</v>
      </c>
      <c r="O883" s="611">
        <f t="shared" si="300"/>
        <v>0</v>
      </c>
      <c r="P883" s="611">
        <f t="shared" si="300"/>
        <v>0</v>
      </c>
      <c r="Q883" s="611">
        <f t="shared" si="301"/>
        <v>0</v>
      </c>
      <c r="S883" s="410" t="str">
        <f t="shared" si="317"/>
        <v/>
      </c>
      <c r="T883" s="410" t="str">
        <f t="shared" si="317"/>
        <v/>
      </c>
      <c r="U883" s="410" t="str">
        <f t="shared" si="317"/>
        <v/>
      </c>
      <c r="V883" s="410" t="str">
        <f t="shared" si="317"/>
        <v/>
      </c>
      <c r="W883" s="413"/>
      <c r="Z883" s="404" t="s">
        <v>735</v>
      </c>
    </row>
    <row r="884" spans="1:26" ht="12.75" customHeight="1">
      <c r="A884" s="402" t="s">
        <v>420</v>
      </c>
      <c r="B884" s="402" t="s">
        <v>423</v>
      </c>
      <c r="C884" s="407"/>
      <c r="D884" s="407" t="s">
        <v>319</v>
      </c>
      <c r="E884" s="408" t="s">
        <v>320</v>
      </c>
      <c r="F884" s="408">
        <f>+'[3]chd 8-SAOB'!C358</f>
        <v>9929000</v>
      </c>
      <c r="G884" s="408">
        <f>+'[3]chd 8-SAOB'!D358</f>
        <v>4996000</v>
      </c>
      <c r="H884" s="408">
        <f>+'[3]chd 8-SAOB'!E358</f>
        <v>0</v>
      </c>
      <c r="I884" s="403">
        <f t="shared" si="298"/>
        <v>14925000</v>
      </c>
      <c r="J884" s="408">
        <f>+'[3]chd 8-SAOB'!G358</f>
        <v>9929000</v>
      </c>
      <c r="K884" s="408">
        <f>+'[3]chd 8-SAOB'!H358</f>
        <v>4996000</v>
      </c>
      <c r="L884" s="408">
        <f>+'[3]chd 8-SAOB'!I358</f>
        <v>0</v>
      </c>
      <c r="M884" s="403">
        <f t="shared" si="299"/>
        <v>14925000</v>
      </c>
      <c r="N884" s="403">
        <f t="shared" si="300"/>
        <v>0</v>
      </c>
      <c r="O884" s="403">
        <f t="shared" si="300"/>
        <v>0</v>
      </c>
      <c r="P884" s="403">
        <f t="shared" si="300"/>
        <v>0</v>
      </c>
      <c r="Q884" s="403">
        <f t="shared" si="301"/>
        <v>0</v>
      </c>
      <c r="S884" s="410">
        <f t="shared" si="317"/>
        <v>1</v>
      </c>
      <c r="T884" s="410">
        <f t="shared" si="317"/>
        <v>1</v>
      </c>
      <c r="U884" s="410" t="str">
        <f t="shared" si="317"/>
        <v/>
      </c>
      <c r="V884" s="410">
        <f t="shared" si="317"/>
        <v>1</v>
      </c>
      <c r="W884" s="413"/>
      <c r="Z884" s="411" t="s">
        <v>736</v>
      </c>
    </row>
    <row r="885" spans="1:26" ht="12.75" customHeight="1">
      <c r="A885" s="402" t="s">
        <v>420</v>
      </c>
      <c r="B885" s="402" t="s">
        <v>423</v>
      </c>
      <c r="C885" s="407"/>
      <c r="D885" s="407" t="s">
        <v>319</v>
      </c>
      <c r="E885" s="408" t="s">
        <v>204</v>
      </c>
      <c r="F885" s="408">
        <f>+'[3]chd 8-SAOB'!C360</f>
        <v>0</v>
      </c>
      <c r="G885" s="408">
        <f>+'[3]chd 8-SAOB'!D360</f>
        <v>2070000</v>
      </c>
      <c r="H885" s="408">
        <f>+'[3]chd 8-SAOB'!E360</f>
        <v>0</v>
      </c>
      <c r="I885" s="403">
        <f>SUM(F885:H885)</f>
        <v>2070000</v>
      </c>
      <c r="J885" s="408">
        <f>+'[3]chd 8-SAOB'!G360</f>
        <v>0</v>
      </c>
      <c r="K885" s="408">
        <f>+'[3]chd 8-SAOB'!H360</f>
        <v>940000</v>
      </c>
      <c r="L885" s="408">
        <f>+'[3]chd 8-SAOB'!I360</f>
        <v>0</v>
      </c>
      <c r="M885" s="403">
        <f>SUM(J885:L885)</f>
        <v>940000</v>
      </c>
      <c r="N885" s="403">
        <f>+F885-J885</f>
        <v>0</v>
      </c>
      <c r="O885" s="403">
        <f>+G885-K885</f>
        <v>1130000</v>
      </c>
      <c r="P885" s="403">
        <f>+H885-L885</f>
        <v>0</v>
      </c>
      <c r="Q885" s="403">
        <f>SUM(N885:P885)</f>
        <v>1130000</v>
      </c>
      <c r="S885" s="410" t="str">
        <f t="shared" si="317"/>
        <v/>
      </c>
      <c r="T885" s="410">
        <f t="shared" si="317"/>
        <v>0.45410628019323673</v>
      </c>
      <c r="U885" s="410" t="str">
        <f t="shared" si="317"/>
        <v/>
      </c>
      <c r="V885" s="410">
        <f t="shared" si="317"/>
        <v>0.45410628019323673</v>
      </c>
      <c r="W885" s="413"/>
      <c r="Z885" s="411" t="s">
        <v>736</v>
      </c>
    </row>
    <row r="886" spans="1:26" s="404" customFormat="1" ht="12.75" customHeight="1">
      <c r="A886" s="405"/>
      <c r="B886" s="402" t="s">
        <v>423</v>
      </c>
      <c r="C886" s="414"/>
      <c r="D886" s="414" t="s">
        <v>319</v>
      </c>
      <c r="E886" s="415" t="s">
        <v>737</v>
      </c>
      <c r="F886" s="416">
        <f>+F884+F885</f>
        <v>9929000</v>
      </c>
      <c r="G886" s="416">
        <f t="shared" ref="G886:Q886" si="326">+G884+G885</f>
        <v>7066000</v>
      </c>
      <c r="H886" s="416">
        <f t="shared" si="326"/>
        <v>0</v>
      </c>
      <c r="I886" s="416">
        <f t="shared" si="326"/>
        <v>16995000</v>
      </c>
      <c r="J886" s="416">
        <f t="shared" si="326"/>
        <v>9929000</v>
      </c>
      <c r="K886" s="416">
        <f t="shared" si="326"/>
        <v>5936000</v>
      </c>
      <c r="L886" s="416">
        <f t="shared" si="326"/>
        <v>0</v>
      </c>
      <c r="M886" s="416">
        <f t="shared" si="326"/>
        <v>15865000</v>
      </c>
      <c r="N886" s="416">
        <f t="shared" si="326"/>
        <v>0</v>
      </c>
      <c r="O886" s="416">
        <f t="shared" si="326"/>
        <v>1130000</v>
      </c>
      <c r="P886" s="416">
        <f t="shared" si="326"/>
        <v>0</v>
      </c>
      <c r="Q886" s="416">
        <f t="shared" si="326"/>
        <v>1130000</v>
      </c>
      <c r="R886" s="417"/>
      <c r="S886" s="410">
        <f t="shared" si="317"/>
        <v>1</v>
      </c>
      <c r="T886" s="410">
        <f t="shared" si="317"/>
        <v>0.84007925275969431</v>
      </c>
      <c r="U886" s="410" t="str">
        <f t="shared" si="317"/>
        <v/>
      </c>
      <c r="V886" s="410">
        <f t="shared" si="317"/>
        <v>0.93350985583995294</v>
      </c>
      <c r="W886" s="413"/>
      <c r="Z886" s="404" t="s">
        <v>735</v>
      </c>
    </row>
    <row r="887" spans="1:26" ht="12.75" hidden="1" customHeight="1">
      <c r="A887" s="405"/>
      <c r="B887" s="406"/>
      <c r="C887" s="418"/>
      <c r="D887" s="418"/>
      <c r="E887" s="419"/>
      <c r="F887" s="420"/>
      <c r="G887" s="420"/>
      <c r="H887" s="420"/>
      <c r="I887" s="420"/>
      <c r="J887" s="420"/>
      <c r="K887" s="420"/>
      <c r="L887" s="420"/>
      <c r="M887" s="420"/>
      <c r="N887" s="420"/>
      <c r="O887" s="420"/>
      <c r="P887" s="420"/>
      <c r="Q887" s="420"/>
      <c r="R887" s="409"/>
      <c r="S887" s="410" t="str">
        <f t="shared" si="317"/>
        <v/>
      </c>
      <c r="T887" s="410" t="str">
        <f t="shared" si="317"/>
        <v/>
      </c>
      <c r="U887" s="410" t="str">
        <f t="shared" si="317"/>
        <v/>
      </c>
      <c r="V887" s="410"/>
      <c r="W887" s="413"/>
    </row>
    <row r="888" spans="1:26" s="404" customFormat="1" ht="12.75" customHeight="1">
      <c r="A888" s="402" t="s">
        <v>420</v>
      </c>
      <c r="B888" s="402" t="s">
        <v>423</v>
      </c>
      <c r="C888" s="414"/>
      <c r="D888" s="414" t="s">
        <v>319</v>
      </c>
      <c r="E888" s="415" t="s">
        <v>324</v>
      </c>
      <c r="F888" s="416">
        <f>+F889</f>
        <v>972000</v>
      </c>
      <c r="G888" s="416">
        <f t="shared" ref="G888:Q888" si="327">+G889</f>
        <v>0</v>
      </c>
      <c r="H888" s="416">
        <f t="shared" si="327"/>
        <v>0</v>
      </c>
      <c r="I888" s="416">
        <f t="shared" si="327"/>
        <v>972000</v>
      </c>
      <c r="J888" s="416">
        <f t="shared" si="327"/>
        <v>877807.76</v>
      </c>
      <c r="K888" s="416">
        <f t="shared" si="327"/>
        <v>0</v>
      </c>
      <c r="L888" s="416">
        <f t="shared" si="327"/>
        <v>0</v>
      </c>
      <c r="M888" s="416">
        <f t="shared" si="327"/>
        <v>877807.76</v>
      </c>
      <c r="N888" s="416">
        <f t="shared" si="327"/>
        <v>94192.239999999991</v>
      </c>
      <c r="O888" s="416">
        <f t="shared" si="327"/>
        <v>0</v>
      </c>
      <c r="P888" s="416">
        <f t="shared" si="327"/>
        <v>0</v>
      </c>
      <c r="Q888" s="416">
        <f t="shared" si="327"/>
        <v>94192.239999999991</v>
      </c>
      <c r="S888" s="410">
        <f t="shared" si="317"/>
        <v>0.90309440329218105</v>
      </c>
      <c r="T888" s="410" t="str">
        <f t="shared" si="317"/>
        <v/>
      </c>
      <c r="U888" s="410" t="str">
        <f t="shared" si="317"/>
        <v/>
      </c>
      <c r="V888" s="410">
        <f t="shared" si="317"/>
        <v>0.90309440329218105</v>
      </c>
      <c r="W888" s="413"/>
      <c r="Z888" s="404" t="s">
        <v>735</v>
      </c>
    </row>
    <row r="889" spans="1:26" ht="12.75" customHeight="1">
      <c r="A889" s="402" t="s">
        <v>420</v>
      </c>
      <c r="B889" s="402" t="s">
        <v>423</v>
      </c>
      <c r="C889" s="418"/>
      <c r="D889" s="418"/>
      <c r="E889" s="408" t="s">
        <v>528</v>
      </c>
      <c r="F889" s="403">
        <f>SUM('[3]chd 8-SAOB'!P14)</f>
        <v>972000</v>
      </c>
      <c r="G889" s="403">
        <f>SUM('[3]chd 8-SAOB'!P50)</f>
        <v>0</v>
      </c>
      <c r="H889" s="403">
        <f>SUM('[3]chd 8-SAOB'!P142)</f>
        <v>0</v>
      </c>
      <c r="I889" s="403">
        <f t="shared" si="298"/>
        <v>972000</v>
      </c>
      <c r="J889" s="403">
        <f>SUM('[3]chd 8-SAOB'!P15)</f>
        <v>877807.76</v>
      </c>
      <c r="K889" s="403">
        <f>SUM('[3]chd 8-SAOB'!P51)</f>
        <v>0</v>
      </c>
      <c r="L889" s="403">
        <f>SUM('[3]chd 8-SAOB'!P143)</f>
        <v>0</v>
      </c>
      <c r="M889" s="403">
        <f t="shared" si="299"/>
        <v>877807.76</v>
      </c>
      <c r="N889" s="403">
        <f t="shared" si="300"/>
        <v>94192.239999999991</v>
      </c>
      <c r="O889" s="403">
        <f t="shared" si="300"/>
        <v>0</v>
      </c>
      <c r="P889" s="403">
        <f t="shared" si="300"/>
        <v>0</v>
      </c>
      <c r="Q889" s="403">
        <f t="shared" si="301"/>
        <v>94192.239999999991</v>
      </c>
      <c r="S889" s="410">
        <f t="shared" si="317"/>
        <v>0.90309440329218105</v>
      </c>
      <c r="T889" s="410" t="str">
        <f t="shared" si="317"/>
        <v/>
      </c>
      <c r="U889" s="410" t="str">
        <f t="shared" si="317"/>
        <v/>
      </c>
      <c r="V889" s="410">
        <f t="shared" si="317"/>
        <v>0.90309440329218105</v>
      </c>
      <c r="W889" s="413"/>
      <c r="Z889" s="404" t="s">
        <v>735</v>
      </c>
    </row>
    <row r="890" spans="1:26" s="404" customFormat="1" ht="12.75" customHeight="1">
      <c r="A890" s="402" t="s">
        <v>420</v>
      </c>
      <c r="B890" s="402" t="s">
        <v>423</v>
      </c>
      <c r="C890" s="414"/>
      <c r="D890" s="414" t="s">
        <v>319</v>
      </c>
      <c r="E890" s="415" t="s">
        <v>325</v>
      </c>
      <c r="F890" s="416">
        <f>SUM(F891:F894)</f>
        <v>2844248</v>
      </c>
      <c r="G890" s="416">
        <f t="shared" ref="G890:Q890" si="328">SUM(G891:G894)</f>
        <v>300000</v>
      </c>
      <c r="H890" s="416">
        <f t="shared" si="328"/>
        <v>0</v>
      </c>
      <c r="I890" s="416">
        <f t="shared" si="328"/>
        <v>3144248</v>
      </c>
      <c r="J890" s="416">
        <f t="shared" si="328"/>
        <v>2844247.8200000003</v>
      </c>
      <c r="K890" s="416">
        <f t="shared" si="328"/>
        <v>300000</v>
      </c>
      <c r="L890" s="416">
        <f t="shared" si="328"/>
        <v>0</v>
      </c>
      <c r="M890" s="416">
        <f t="shared" si="328"/>
        <v>3144247.8200000003</v>
      </c>
      <c r="N890" s="416">
        <f t="shared" si="328"/>
        <v>0.17999999993480742</v>
      </c>
      <c r="O890" s="416">
        <f t="shared" si="328"/>
        <v>0</v>
      </c>
      <c r="P890" s="416">
        <f t="shared" si="328"/>
        <v>0</v>
      </c>
      <c r="Q890" s="416">
        <f t="shared" si="328"/>
        <v>0.17999999993480742</v>
      </c>
      <c r="R890" s="417"/>
      <c r="S890" s="410">
        <f t="shared" si="317"/>
        <v>0.99999993671437948</v>
      </c>
      <c r="T890" s="410">
        <f t="shared" si="317"/>
        <v>1</v>
      </c>
      <c r="U890" s="410" t="str">
        <f t="shared" si="317"/>
        <v/>
      </c>
      <c r="V890" s="410">
        <f t="shared" si="317"/>
        <v>0.9999999427526074</v>
      </c>
      <c r="W890" s="413"/>
      <c r="Z890" s="404" t="s">
        <v>735</v>
      </c>
    </row>
    <row r="891" spans="1:26" ht="12.75" customHeight="1">
      <c r="A891" s="402" t="s">
        <v>420</v>
      </c>
      <c r="B891" s="402" t="s">
        <v>423</v>
      </c>
      <c r="C891" s="418"/>
      <c r="D891" s="418"/>
      <c r="E891" s="421" t="s">
        <v>531</v>
      </c>
      <c r="F891" s="403">
        <f>SUM('[3]chd 8-SAOB'!T14)</f>
        <v>1539000</v>
      </c>
      <c r="G891" s="403">
        <f>SUM('[3]chd 8-SAOB'!T50)</f>
        <v>0</v>
      </c>
      <c r="H891" s="403">
        <f>SUM('[3]chd 8-SAOB'!T142)</f>
        <v>0</v>
      </c>
      <c r="I891" s="403">
        <f t="shared" ref="I891:I969" si="329">SUM(F891:H891)</f>
        <v>1539000</v>
      </c>
      <c r="J891" s="403">
        <f>SUM('[3]chd 8-SAOB'!T15)</f>
        <v>1539000</v>
      </c>
      <c r="K891" s="403">
        <f>SUM('[3]chd 8-SAOB'!T51)</f>
        <v>0</v>
      </c>
      <c r="L891" s="403">
        <f>SUM('[3]chd 8-SAOB'!T143)</f>
        <v>0</v>
      </c>
      <c r="M891" s="403">
        <f t="shared" ref="M891:M969" si="330">SUM(J891:L891)</f>
        <v>1539000</v>
      </c>
      <c r="N891" s="403">
        <f t="shared" ref="N891:P969" si="331">+F891-J891</f>
        <v>0</v>
      </c>
      <c r="O891" s="403">
        <f t="shared" si="331"/>
        <v>0</v>
      </c>
      <c r="P891" s="403">
        <f t="shared" si="331"/>
        <v>0</v>
      </c>
      <c r="Q891" s="403">
        <f t="shared" ref="Q891:Q969" si="332">SUM(N891:P891)</f>
        <v>0</v>
      </c>
      <c r="S891" s="410">
        <f t="shared" si="317"/>
        <v>1</v>
      </c>
      <c r="T891" s="410" t="str">
        <f t="shared" si="317"/>
        <v/>
      </c>
      <c r="U891" s="410" t="str">
        <f t="shared" si="317"/>
        <v/>
      </c>
      <c r="V891" s="410">
        <f t="shared" si="317"/>
        <v>1</v>
      </c>
      <c r="W891" s="413"/>
      <c r="Z891" s="404" t="s">
        <v>735</v>
      </c>
    </row>
    <row r="892" spans="1:26" ht="12.75" customHeight="1">
      <c r="A892" s="402" t="s">
        <v>420</v>
      </c>
      <c r="B892" s="402" t="s">
        <v>423</v>
      </c>
      <c r="C892" s="418"/>
      <c r="D892" s="418"/>
      <c r="E892" s="408" t="s">
        <v>532</v>
      </c>
      <c r="F892" s="403">
        <f>SUM('[3]chd 8-SAOB'!X14)</f>
        <v>1305248</v>
      </c>
      <c r="G892" s="403">
        <f>SUM('[3]chd 8-SAOB'!X50)</f>
        <v>0</v>
      </c>
      <c r="H892" s="403">
        <f>SUM('[3]chd 8-SAOB'!X142)</f>
        <v>0</v>
      </c>
      <c r="I892" s="403">
        <f t="shared" si="329"/>
        <v>1305248</v>
      </c>
      <c r="J892" s="403">
        <f>SUM('[3]chd 8-SAOB'!X15)</f>
        <v>1305247.82</v>
      </c>
      <c r="K892" s="403">
        <f>SUM('[3]chd 8-SAOB'!X51)</f>
        <v>0</v>
      </c>
      <c r="L892" s="403">
        <f>SUM('[3]chd 8-SAOB'!X143)</f>
        <v>0</v>
      </c>
      <c r="M892" s="403">
        <f t="shared" si="330"/>
        <v>1305247.82</v>
      </c>
      <c r="N892" s="403">
        <f t="shared" si="331"/>
        <v>0.17999999993480742</v>
      </c>
      <c r="O892" s="403">
        <f t="shared" si="331"/>
        <v>0</v>
      </c>
      <c r="P892" s="403">
        <f t="shared" si="331"/>
        <v>0</v>
      </c>
      <c r="Q892" s="403">
        <f t="shared" si="332"/>
        <v>0.17999999993480742</v>
      </c>
      <c r="S892" s="410">
        <f t="shared" si="317"/>
        <v>0.99999986209517278</v>
      </c>
      <c r="T892" s="410" t="str">
        <f t="shared" si="317"/>
        <v/>
      </c>
      <c r="U892" s="410" t="str">
        <f t="shared" si="317"/>
        <v/>
      </c>
      <c r="V892" s="410">
        <f t="shared" si="317"/>
        <v>0.99999986209517278</v>
      </c>
      <c r="W892" s="413"/>
      <c r="Z892" s="404" t="s">
        <v>735</v>
      </c>
    </row>
    <row r="893" spans="1:26" ht="12.75" customHeight="1">
      <c r="A893" s="402" t="s">
        <v>420</v>
      </c>
      <c r="B893" s="402" t="s">
        <v>423</v>
      </c>
      <c r="C893" s="418"/>
      <c r="D893" s="418"/>
      <c r="E893" s="421" t="s">
        <v>533</v>
      </c>
      <c r="F893" s="403">
        <f>SUM('[3]chd 8-SAOB'!AB14)</f>
        <v>0</v>
      </c>
      <c r="G893" s="403">
        <f>SUM('[3]chd 8-SAOB'!AB50)</f>
        <v>300000</v>
      </c>
      <c r="H893" s="403">
        <f>SUM('[3]chd 8-SAOB'!AB142)</f>
        <v>0</v>
      </c>
      <c r="I893" s="403">
        <f t="shared" si="329"/>
        <v>300000</v>
      </c>
      <c r="J893" s="403">
        <f>SUM('[3]chd 8-SAOB'!AB15)</f>
        <v>0</v>
      </c>
      <c r="K893" s="403">
        <f>SUM('[3]chd 8-SAOB'!AB51)</f>
        <v>300000</v>
      </c>
      <c r="L893" s="403">
        <f>SUM('[3]chd 8-SAOB'!AB143)</f>
        <v>0</v>
      </c>
      <c r="M893" s="403">
        <f t="shared" si="330"/>
        <v>300000</v>
      </c>
      <c r="N893" s="403">
        <f t="shared" si="331"/>
        <v>0</v>
      </c>
      <c r="O893" s="403">
        <f t="shared" si="331"/>
        <v>0</v>
      </c>
      <c r="P893" s="403">
        <f t="shared" si="331"/>
        <v>0</v>
      </c>
      <c r="Q893" s="403">
        <f t="shared" si="332"/>
        <v>0</v>
      </c>
      <c r="S893" s="410" t="str">
        <f t="shared" si="317"/>
        <v/>
      </c>
      <c r="T893" s="410">
        <f t="shared" si="317"/>
        <v>1</v>
      </c>
      <c r="U893" s="410" t="str">
        <f t="shared" si="317"/>
        <v/>
      </c>
      <c r="V893" s="410">
        <f t="shared" si="317"/>
        <v>1</v>
      </c>
      <c r="W893" s="413"/>
      <c r="Z893" s="404" t="s">
        <v>735</v>
      </c>
    </row>
    <row r="894" spans="1:26" ht="12.75" hidden="1" customHeight="1">
      <c r="A894" s="402" t="s">
        <v>420</v>
      </c>
      <c r="B894" s="402" t="s">
        <v>423</v>
      </c>
      <c r="C894" s="418"/>
      <c r="D894" s="418"/>
      <c r="E894" s="421" t="s">
        <v>738</v>
      </c>
      <c r="F894" s="403">
        <f>SUM('[3]chd 8-SAOB'!AF14)</f>
        <v>0</v>
      </c>
      <c r="G894" s="403">
        <f>SUM('[3]chd 8-SAOB'!AF50)</f>
        <v>0</v>
      </c>
      <c r="H894" s="403">
        <f>SUM('[3]chd 8-SAOB'!AF142)</f>
        <v>0</v>
      </c>
      <c r="I894" s="403">
        <f t="shared" si="329"/>
        <v>0</v>
      </c>
      <c r="J894" s="403">
        <f>SUM('[3]chd 8-SAOB'!AF15)</f>
        <v>0</v>
      </c>
      <c r="K894" s="403">
        <f>SUM('[3]chd 8-SAOB'!AF51)</f>
        <v>0</v>
      </c>
      <c r="L894" s="403">
        <f>SUM('[3]chd 8-SAOB'!AF143)</f>
        <v>0</v>
      </c>
      <c r="M894" s="403">
        <f t="shared" si="330"/>
        <v>0</v>
      </c>
      <c r="N894" s="403">
        <f t="shared" si="331"/>
        <v>0</v>
      </c>
      <c r="O894" s="403">
        <f t="shared" si="331"/>
        <v>0</v>
      </c>
      <c r="P894" s="403">
        <f t="shared" si="331"/>
        <v>0</v>
      </c>
      <c r="Q894" s="403">
        <f t="shared" si="332"/>
        <v>0</v>
      </c>
      <c r="S894" s="410" t="str">
        <f t="shared" si="317"/>
        <v/>
      </c>
      <c r="T894" s="410" t="str">
        <f t="shared" si="317"/>
        <v/>
      </c>
      <c r="U894" s="410" t="str">
        <f t="shared" si="317"/>
        <v/>
      </c>
      <c r="V894" s="422" t="str">
        <f t="shared" si="317"/>
        <v/>
      </c>
      <c r="W894" s="413"/>
    </row>
    <row r="895" spans="1:26" s="617" customFormat="1" ht="12.75" customHeight="1">
      <c r="A895" s="402" t="s">
        <v>420</v>
      </c>
      <c r="B895" s="402" t="s">
        <v>423</v>
      </c>
      <c r="C895" s="613"/>
      <c r="D895" s="613"/>
      <c r="E895" s="614" t="s">
        <v>5</v>
      </c>
      <c r="F895" s="615">
        <f>+F886+F888+F890</f>
        <v>13745248</v>
      </c>
      <c r="G895" s="615">
        <f t="shared" ref="G895:Q895" si="333">+G886+G888+G890</f>
        <v>7366000</v>
      </c>
      <c r="H895" s="615">
        <f t="shared" si="333"/>
        <v>0</v>
      </c>
      <c r="I895" s="615">
        <f t="shared" si="333"/>
        <v>21111248</v>
      </c>
      <c r="J895" s="615">
        <f t="shared" si="333"/>
        <v>13651055.58</v>
      </c>
      <c r="K895" s="615">
        <f t="shared" si="333"/>
        <v>6236000</v>
      </c>
      <c r="L895" s="615">
        <f t="shared" si="333"/>
        <v>0</v>
      </c>
      <c r="M895" s="615">
        <f t="shared" si="333"/>
        <v>19887055.579999998</v>
      </c>
      <c r="N895" s="615">
        <f t="shared" si="333"/>
        <v>94192.419999999925</v>
      </c>
      <c r="O895" s="615">
        <f t="shared" si="333"/>
        <v>1130000</v>
      </c>
      <c r="P895" s="615">
        <f t="shared" si="333"/>
        <v>0</v>
      </c>
      <c r="Q895" s="615">
        <f t="shared" si="333"/>
        <v>1224192.42</v>
      </c>
      <c r="R895" s="616">
        <f>+Q895-'[3]chd 8-SAOB'!AQ179</f>
        <v>-1.862645149230957E-9</v>
      </c>
      <c r="S895" s="410">
        <f t="shared" si="317"/>
        <v>0.99314727387967106</v>
      </c>
      <c r="T895" s="410">
        <f t="shared" si="317"/>
        <v>0.84659245180559328</v>
      </c>
      <c r="U895" s="410" t="str">
        <f t="shared" si="317"/>
        <v/>
      </c>
      <c r="V895" s="410">
        <f t="shared" si="317"/>
        <v>0.9420123140043638</v>
      </c>
      <c r="W895" s="413"/>
      <c r="Z895" s="404" t="s">
        <v>735</v>
      </c>
    </row>
    <row r="896" spans="1:26" ht="12.75" customHeight="1">
      <c r="A896" s="402" t="s">
        <v>420</v>
      </c>
      <c r="B896" s="402" t="s">
        <v>788</v>
      </c>
      <c r="C896" s="418"/>
      <c r="D896" s="407"/>
      <c r="E896" s="412"/>
      <c r="F896" s="403"/>
      <c r="G896" s="403"/>
      <c r="H896" s="403"/>
      <c r="I896" s="403">
        <f t="shared" si="329"/>
        <v>0</v>
      </c>
      <c r="J896" s="403"/>
      <c r="K896" s="403"/>
      <c r="L896" s="403"/>
      <c r="M896" s="403">
        <f t="shared" si="330"/>
        <v>0</v>
      </c>
      <c r="N896" s="403">
        <f t="shared" si="331"/>
        <v>0</v>
      </c>
      <c r="O896" s="403">
        <f t="shared" si="331"/>
        <v>0</v>
      </c>
      <c r="P896" s="403">
        <f t="shared" si="331"/>
        <v>0</v>
      </c>
      <c r="Q896" s="403">
        <f t="shared" si="332"/>
        <v>0</v>
      </c>
      <c r="S896" s="410" t="str">
        <f t="shared" si="317"/>
        <v/>
      </c>
      <c r="T896" s="410" t="str">
        <f t="shared" si="317"/>
        <v/>
      </c>
      <c r="U896" s="410" t="str">
        <f t="shared" si="317"/>
        <v/>
      </c>
      <c r="V896" s="410" t="str">
        <f t="shared" si="317"/>
        <v/>
      </c>
      <c r="W896" s="413"/>
      <c r="Z896" s="404" t="s">
        <v>735</v>
      </c>
    </row>
    <row r="897" spans="1:26" s="429" customFormat="1" ht="12.75" customHeight="1">
      <c r="A897" s="402" t="s">
        <v>420</v>
      </c>
      <c r="B897" s="402" t="s">
        <v>788</v>
      </c>
      <c r="C897" s="718" t="s">
        <v>789</v>
      </c>
      <c r="D897" s="718"/>
      <c r="E897" s="718"/>
      <c r="F897" s="428">
        <f>+F881+F895</f>
        <v>166212203</v>
      </c>
      <c r="G897" s="428">
        <f>+G881+G895</f>
        <v>81318465</v>
      </c>
      <c r="H897" s="428">
        <f>+H881+H895</f>
        <v>0</v>
      </c>
      <c r="I897" s="428">
        <f t="shared" si="329"/>
        <v>247530668</v>
      </c>
      <c r="J897" s="428">
        <f>+J881+J895</f>
        <v>165753180.40000001</v>
      </c>
      <c r="K897" s="428">
        <f>+K881+K895</f>
        <v>75653357.939999998</v>
      </c>
      <c r="L897" s="428">
        <f>+L881+L895</f>
        <v>0</v>
      </c>
      <c r="M897" s="428">
        <f t="shared" si="330"/>
        <v>241406538.34</v>
      </c>
      <c r="N897" s="428">
        <f t="shared" si="331"/>
        <v>459022.59999999404</v>
      </c>
      <c r="O897" s="428">
        <f t="shared" si="331"/>
        <v>5665107.0600000024</v>
      </c>
      <c r="P897" s="428">
        <f t="shared" si="331"/>
        <v>0</v>
      </c>
      <c r="Q897" s="428">
        <f t="shared" si="332"/>
        <v>6124129.6599999964</v>
      </c>
      <c r="S897" s="410">
        <f t="shared" si="317"/>
        <v>0.9972383339386941</v>
      </c>
      <c r="T897" s="410">
        <f t="shared" si="317"/>
        <v>0.93033430894200964</v>
      </c>
      <c r="U897" s="410" t="str">
        <f t="shared" si="317"/>
        <v/>
      </c>
      <c r="V897" s="410">
        <f t="shared" si="317"/>
        <v>0.97525910744926358</v>
      </c>
      <c r="W897" s="413"/>
      <c r="Z897" s="404" t="s">
        <v>735</v>
      </c>
    </row>
    <row r="898" spans="1:26" ht="12.75" customHeight="1">
      <c r="A898" s="402" t="s">
        <v>420</v>
      </c>
      <c r="B898" s="402" t="s">
        <v>788</v>
      </c>
      <c r="C898" s="650"/>
      <c r="D898" s="430"/>
      <c r="E898" s="419"/>
      <c r="F898" s="403"/>
      <c r="G898" s="403"/>
      <c r="H898" s="403"/>
      <c r="I898" s="403">
        <f t="shared" si="329"/>
        <v>0</v>
      </c>
      <c r="J898" s="403"/>
      <c r="K898" s="403"/>
      <c r="L898" s="403"/>
      <c r="M898" s="403">
        <f t="shared" si="330"/>
        <v>0</v>
      </c>
      <c r="N898" s="403">
        <f t="shared" si="331"/>
        <v>0</v>
      </c>
      <c r="O898" s="403">
        <f t="shared" si="331"/>
        <v>0</v>
      </c>
      <c r="P898" s="403">
        <f t="shared" si="331"/>
        <v>0</v>
      </c>
      <c r="Q898" s="403">
        <f t="shared" si="332"/>
        <v>0</v>
      </c>
      <c r="S898" s="410" t="str">
        <f t="shared" si="317"/>
        <v/>
      </c>
      <c r="T898" s="410" t="str">
        <f t="shared" si="317"/>
        <v/>
      </c>
      <c r="U898" s="410" t="str">
        <f t="shared" si="317"/>
        <v/>
      </c>
      <c r="V898" s="410" t="str">
        <f t="shared" si="317"/>
        <v/>
      </c>
      <c r="W898" s="413"/>
      <c r="Z898" s="404" t="s">
        <v>735</v>
      </c>
    </row>
    <row r="899" spans="1:26" s="429" customFormat="1" ht="12.75" hidden="1" customHeight="1">
      <c r="A899" s="402" t="s">
        <v>790</v>
      </c>
      <c r="B899" s="402" t="s">
        <v>788</v>
      </c>
      <c r="C899" s="426" t="s">
        <v>791</v>
      </c>
      <c r="D899" s="431"/>
      <c r="E899" s="432"/>
      <c r="F899" s="428"/>
      <c r="G899" s="428"/>
      <c r="H899" s="428"/>
      <c r="I899" s="428">
        <f t="shared" si="329"/>
        <v>0</v>
      </c>
      <c r="J899" s="428"/>
      <c r="K899" s="428"/>
      <c r="L899" s="428"/>
      <c r="M899" s="428">
        <f t="shared" si="330"/>
        <v>0</v>
      </c>
      <c r="N899" s="428">
        <f t="shared" si="331"/>
        <v>0</v>
      </c>
      <c r="O899" s="428">
        <f t="shared" si="331"/>
        <v>0</v>
      </c>
      <c r="P899" s="428">
        <f t="shared" si="331"/>
        <v>0</v>
      </c>
      <c r="Q899" s="428">
        <f t="shared" si="332"/>
        <v>0</v>
      </c>
      <c r="S899" s="410" t="str">
        <f t="shared" si="317"/>
        <v/>
      </c>
      <c r="T899" s="410" t="str">
        <f t="shared" si="317"/>
        <v/>
      </c>
      <c r="U899" s="410" t="str">
        <f t="shared" si="317"/>
        <v/>
      </c>
      <c r="V899" s="433" t="str">
        <f t="shared" si="317"/>
        <v/>
      </c>
      <c r="W899" s="413"/>
      <c r="Y899" s="429" t="s">
        <v>735</v>
      </c>
    </row>
    <row r="900" spans="1:26" ht="12.75" customHeight="1">
      <c r="A900" s="405" t="s">
        <v>790</v>
      </c>
      <c r="B900" s="402" t="s">
        <v>788</v>
      </c>
      <c r="C900" s="407"/>
      <c r="D900" s="407" t="s">
        <v>319</v>
      </c>
      <c r="E900" s="412" t="s">
        <v>320</v>
      </c>
      <c r="F900" s="403">
        <f>+F852+F870+F884</f>
        <v>215879375</v>
      </c>
      <c r="G900" s="403">
        <f>+G852+G870+G884</f>
        <v>91956000</v>
      </c>
      <c r="H900" s="403">
        <f>+H852+H870+H884</f>
        <v>0</v>
      </c>
      <c r="I900" s="403">
        <f t="shared" si="329"/>
        <v>307835375</v>
      </c>
      <c r="J900" s="403">
        <f>+J852+J870+J884</f>
        <v>215811907.16999999</v>
      </c>
      <c r="K900" s="403">
        <f>+K852+K870+K884</f>
        <v>91482185.430000007</v>
      </c>
      <c r="L900" s="403">
        <f>+L852+L870+L884</f>
        <v>0</v>
      </c>
      <c r="M900" s="403">
        <f t="shared" si="330"/>
        <v>307294092.60000002</v>
      </c>
      <c r="N900" s="403">
        <f t="shared" si="331"/>
        <v>67467.830000013113</v>
      </c>
      <c r="O900" s="403">
        <f t="shared" si="331"/>
        <v>473814.56999999285</v>
      </c>
      <c r="P900" s="403">
        <f t="shared" si="331"/>
        <v>0</v>
      </c>
      <c r="Q900" s="403">
        <f t="shared" si="332"/>
        <v>541282.40000000596</v>
      </c>
      <c r="S900" s="410">
        <f t="shared" si="317"/>
        <v>0.99968747440555628</v>
      </c>
      <c r="T900" s="410">
        <f t="shared" si="317"/>
        <v>0.99484737733263739</v>
      </c>
      <c r="U900" s="410" t="str">
        <f t="shared" si="317"/>
        <v/>
      </c>
      <c r="V900" s="410">
        <f t="shared" si="317"/>
        <v>0.99824164977790486</v>
      </c>
      <c r="W900" s="413"/>
      <c r="Y900" s="411" t="s">
        <v>735</v>
      </c>
      <c r="Z900" s="411" t="s">
        <v>736</v>
      </c>
    </row>
    <row r="901" spans="1:26" ht="12.75" customHeight="1">
      <c r="A901" s="405" t="s">
        <v>790</v>
      </c>
      <c r="B901" s="402" t="s">
        <v>788</v>
      </c>
      <c r="C901" s="407"/>
      <c r="D901" s="407" t="s">
        <v>319</v>
      </c>
      <c r="E901" s="412" t="s">
        <v>204</v>
      </c>
      <c r="F901" s="403">
        <f>+F856+F871+F885</f>
        <v>0</v>
      </c>
      <c r="G901" s="403">
        <f>+G856+G871+G885</f>
        <v>140698704.5</v>
      </c>
      <c r="H901" s="403">
        <f>+H856+H871+H885</f>
        <v>677433000</v>
      </c>
      <c r="I901" s="403">
        <f>SUM(F901:H901)</f>
        <v>818131704.5</v>
      </c>
      <c r="J901" s="403">
        <f>+J856+J871+J885</f>
        <v>0</v>
      </c>
      <c r="K901" s="403">
        <f>+K856+K871+K885</f>
        <v>62029820.420000002</v>
      </c>
      <c r="L901" s="403">
        <f>+L856+L871+L885</f>
        <v>352809095.25</v>
      </c>
      <c r="M901" s="403">
        <f>SUM(J901:L901)</f>
        <v>414838915.67000002</v>
      </c>
      <c r="N901" s="403">
        <f>+F901-J901</f>
        <v>0</v>
      </c>
      <c r="O901" s="403">
        <f>+G901-K901</f>
        <v>78668884.079999998</v>
      </c>
      <c r="P901" s="403">
        <f>+H901-L901</f>
        <v>324623904.75</v>
      </c>
      <c r="Q901" s="403">
        <f>SUM(N901:P901)</f>
        <v>403292788.82999998</v>
      </c>
      <c r="S901" s="410" t="str">
        <f t="shared" si="317"/>
        <v/>
      </c>
      <c r="T901" s="410">
        <f t="shared" si="317"/>
        <v>0.4408698760975443</v>
      </c>
      <c r="U901" s="410">
        <f t="shared" si="317"/>
        <v>0.52080293586229187</v>
      </c>
      <c r="V901" s="410">
        <f>IF(I901=0,"",M901/I901)</f>
        <v>0.50705639860702889</v>
      </c>
      <c r="W901" s="413"/>
      <c r="Y901" s="411" t="s">
        <v>735</v>
      </c>
      <c r="Z901" s="411" t="s">
        <v>736</v>
      </c>
    </row>
    <row r="902" spans="1:26" s="404" customFormat="1" ht="12.75" hidden="1" customHeight="1">
      <c r="A902" s="405"/>
      <c r="B902" s="406"/>
      <c r="C902" s="414"/>
      <c r="D902" s="414" t="s">
        <v>319</v>
      </c>
      <c r="E902" s="415" t="s">
        <v>737</v>
      </c>
      <c r="F902" s="416">
        <f>+F900+F901</f>
        <v>215879375</v>
      </c>
      <c r="G902" s="416">
        <f t="shared" ref="G902:Q902" si="334">+G900+G901</f>
        <v>232654704.5</v>
      </c>
      <c r="H902" s="416">
        <f t="shared" si="334"/>
        <v>677433000</v>
      </c>
      <c r="I902" s="416">
        <f t="shared" si="334"/>
        <v>1125967079.5</v>
      </c>
      <c r="J902" s="416">
        <f t="shared" si="334"/>
        <v>215811907.16999999</v>
      </c>
      <c r="K902" s="416">
        <f t="shared" si="334"/>
        <v>153512005.85000002</v>
      </c>
      <c r="L902" s="416">
        <f t="shared" si="334"/>
        <v>352809095.25</v>
      </c>
      <c r="M902" s="416">
        <f t="shared" si="334"/>
        <v>722133008.26999998</v>
      </c>
      <c r="N902" s="416">
        <f t="shared" si="334"/>
        <v>67467.830000013113</v>
      </c>
      <c r="O902" s="416">
        <f t="shared" si="334"/>
        <v>79142698.649999991</v>
      </c>
      <c r="P902" s="416">
        <f t="shared" si="334"/>
        <v>324623904.75</v>
      </c>
      <c r="Q902" s="416">
        <f t="shared" si="334"/>
        <v>403834071.23000002</v>
      </c>
      <c r="R902" s="417"/>
      <c r="S902" s="410">
        <f t="shared" si="317"/>
        <v>0.99968747440555628</v>
      </c>
      <c r="T902" s="410">
        <f t="shared" si="317"/>
        <v>0.65982764535070915</v>
      </c>
      <c r="U902" s="410">
        <f t="shared" si="317"/>
        <v>0.52080293586229187</v>
      </c>
      <c r="V902" s="422"/>
      <c r="W902" s="413"/>
      <c r="Y902" s="404" t="s">
        <v>735</v>
      </c>
    </row>
    <row r="903" spans="1:26" ht="12.75" hidden="1" customHeight="1">
      <c r="A903" s="405"/>
      <c r="B903" s="406"/>
      <c r="C903" s="418"/>
      <c r="D903" s="418"/>
      <c r="E903" s="419"/>
      <c r="F903" s="420"/>
      <c r="G903" s="420"/>
      <c r="H903" s="420"/>
      <c r="I903" s="420"/>
      <c r="J903" s="420"/>
      <c r="K903" s="420"/>
      <c r="L903" s="420"/>
      <c r="M903" s="420"/>
      <c r="N903" s="420"/>
      <c r="O903" s="420"/>
      <c r="P903" s="420"/>
      <c r="Q903" s="420"/>
      <c r="R903" s="409"/>
      <c r="S903" s="410" t="str">
        <f t="shared" si="317"/>
        <v/>
      </c>
      <c r="T903" s="410" t="str">
        <f t="shared" si="317"/>
        <v/>
      </c>
      <c r="U903" s="410" t="str">
        <f t="shared" si="317"/>
        <v/>
      </c>
      <c r="V903" s="410"/>
      <c r="W903" s="413"/>
      <c r="Y903" s="411" t="s">
        <v>735</v>
      </c>
    </row>
    <row r="904" spans="1:26" s="404" customFormat="1" ht="12.75" hidden="1" customHeight="1">
      <c r="A904" s="405" t="s">
        <v>790</v>
      </c>
      <c r="B904" s="402" t="s">
        <v>788</v>
      </c>
      <c r="C904" s="414"/>
      <c r="D904" s="414" t="s">
        <v>319</v>
      </c>
      <c r="E904" s="415" t="s">
        <v>324</v>
      </c>
      <c r="F904" s="416">
        <f>+F905</f>
        <v>22573972</v>
      </c>
      <c r="G904" s="416">
        <f t="shared" ref="G904:Q904" si="335">+G905</f>
        <v>0</v>
      </c>
      <c r="H904" s="416">
        <f t="shared" si="335"/>
        <v>0</v>
      </c>
      <c r="I904" s="416">
        <f t="shared" si="335"/>
        <v>22573972</v>
      </c>
      <c r="J904" s="416">
        <f t="shared" si="335"/>
        <v>21818374.84</v>
      </c>
      <c r="K904" s="416">
        <f t="shared" si="335"/>
        <v>0</v>
      </c>
      <c r="L904" s="416">
        <f t="shared" si="335"/>
        <v>0</v>
      </c>
      <c r="M904" s="416">
        <f t="shared" si="335"/>
        <v>21818374.84</v>
      </c>
      <c r="N904" s="416">
        <f t="shared" si="335"/>
        <v>755597.16000000015</v>
      </c>
      <c r="O904" s="416">
        <f t="shared" si="335"/>
        <v>0</v>
      </c>
      <c r="P904" s="416">
        <f t="shared" si="335"/>
        <v>0</v>
      </c>
      <c r="Q904" s="416">
        <f t="shared" si="335"/>
        <v>755597.16000000015</v>
      </c>
      <c r="S904" s="410">
        <f t="shared" si="317"/>
        <v>0.96652794820512755</v>
      </c>
      <c r="T904" s="410" t="str">
        <f t="shared" si="317"/>
        <v/>
      </c>
      <c r="U904" s="410" t="str">
        <f t="shared" si="317"/>
        <v/>
      </c>
      <c r="V904" s="422">
        <f t="shared" si="317"/>
        <v>0.96652794820512755</v>
      </c>
      <c r="W904" s="413"/>
      <c r="Y904" s="404" t="s">
        <v>735</v>
      </c>
    </row>
    <row r="905" spans="1:26" ht="12.75" hidden="1" customHeight="1">
      <c r="A905" s="405" t="s">
        <v>790</v>
      </c>
      <c r="B905" s="402" t="s">
        <v>788</v>
      </c>
      <c r="C905" s="418"/>
      <c r="D905" s="418"/>
      <c r="E905" s="408" t="s">
        <v>528</v>
      </c>
      <c r="F905" s="403">
        <f>+F860+F875+F889</f>
        <v>22573972</v>
      </c>
      <c r="G905" s="403">
        <f>+G860+G875+G889</f>
        <v>0</v>
      </c>
      <c r="H905" s="403">
        <f>+H860+H875+H889</f>
        <v>0</v>
      </c>
      <c r="I905" s="403">
        <f t="shared" si="329"/>
        <v>22573972</v>
      </c>
      <c r="J905" s="403">
        <f>+J860+J875+J889</f>
        <v>21818374.84</v>
      </c>
      <c r="K905" s="403">
        <f>+K860+K875+K889</f>
        <v>0</v>
      </c>
      <c r="L905" s="403">
        <f>+L860+L875+L889</f>
        <v>0</v>
      </c>
      <c r="M905" s="403">
        <f t="shared" si="330"/>
        <v>21818374.84</v>
      </c>
      <c r="N905" s="403">
        <f t="shared" si="331"/>
        <v>755597.16000000015</v>
      </c>
      <c r="O905" s="403">
        <f t="shared" si="331"/>
        <v>0</v>
      </c>
      <c r="P905" s="403">
        <f t="shared" si="331"/>
        <v>0</v>
      </c>
      <c r="Q905" s="403">
        <f t="shared" si="332"/>
        <v>755597.16000000015</v>
      </c>
      <c r="S905" s="410">
        <f t="shared" si="317"/>
        <v>0.96652794820512755</v>
      </c>
      <c r="T905" s="410" t="str">
        <f t="shared" si="317"/>
        <v/>
      </c>
      <c r="U905" s="410" t="str">
        <f t="shared" si="317"/>
        <v/>
      </c>
      <c r="V905" s="410">
        <f t="shared" si="317"/>
        <v>0.96652794820512755</v>
      </c>
      <c r="W905" s="413"/>
      <c r="Y905" s="411" t="s">
        <v>735</v>
      </c>
    </row>
    <row r="906" spans="1:26" s="404" customFormat="1" ht="12.75" hidden="1" customHeight="1">
      <c r="A906" s="405" t="s">
        <v>790</v>
      </c>
      <c r="B906" s="402" t="s">
        <v>788</v>
      </c>
      <c r="C906" s="414"/>
      <c r="D906" s="414" t="s">
        <v>319</v>
      </c>
      <c r="E906" s="415" t="s">
        <v>325</v>
      </c>
      <c r="F906" s="416">
        <f>SUM(F907:F910)</f>
        <v>44298956</v>
      </c>
      <c r="G906" s="416">
        <f t="shared" ref="G906:Q906" si="336">SUM(G907:G910)</f>
        <v>18800000</v>
      </c>
      <c r="H906" s="416">
        <f t="shared" si="336"/>
        <v>0</v>
      </c>
      <c r="I906" s="416">
        <f t="shared" si="336"/>
        <v>63098956</v>
      </c>
      <c r="J906" s="416">
        <f t="shared" si="336"/>
        <v>44288385.259999998</v>
      </c>
      <c r="K906" s="416">
        <f t="shared" si="336"/>
        <v>16297896</v>
      </c>
      <c r="L906" s="416">
        <f t="shared" si="336"/>
        <v>0</v>
      </c>
      <c r="M906" s="416">
        <f t="shared" si="336"/>
        <v>60586281.259999998</v>
      </c>
      <c r="N906" s="416">
        <f t="shared" si="336"/>
        <v>10570.740000000224</v>
      </c>
      <c r="O906" s="416">
        <f t="shared" si="336"/>
        <v>2502104</v>
      </c>
      <c r="P906" s="416">
        <f t="shared" si="336"/>
        <v>0</v>
      </c>
      <c r="Q906" s="416">
        <f t="shared" si="336"/>
        <v>2512674.7400000002</v>
      </c>
      <c r="R906" s="417"/>
      <c r="S906" s="410">
        <f t="shared" si="317"/>
        <v>0.99976137722071823</v>
      </c>
      <c r="T906" s="410">
        <f t="shared" si="317"/>
        <v>0.86690936170212762</v>
      </c>
      <c r="U906" s="410" t="str">
        <f t="shared" si="317"/>
        <v/>
      </c>
      <c r="V906" s="422">
        <f t="shared" si="317"/>
        <v>0.96017882229303442</v>
      </c>
      <c r="W906" s="413"/>
      <c r="Y906" s="404" t="s">
        <v>735</v>
      </c>
    </row>
    <row r="907" spans="1:26" ht="12.75" hidden="1" customHeight="1">
      <c r="A907" s="405" t="s">
        <v>790</v>
      </c>
      <c r="B907" s="402" t="s">
        <v>788</v>
      </c>
      <c r="C907" s="418"/>
      <c r="D907" s="418"/>
      <c r="E907" s="421" t="s">
        <v>531</v>
      </c>
      <c r="F907" s="403">
        <f t="shared" ref="F907:H910" si="337">+F862+F877+F891</f>
        <v>41194986</v>
      </c>
      <c r="G907" s="403">
        <f t="shared" si="337"/>
        <v>0</v>
      </c>
      <c r="H907" s="403">
        <f t="shared" si="337"/>
        <v>0</v>
      </c>
      <c r="I907" s="403">
        <f t="shared" si="329"/>
        <v>41194986</v>
      </c>
      <c r="J907" s="403">
        <f t="shared" ref="J907:L910" si="338">+J862+J877+J891</f>
        <v>41184418.5</v>
      </c>
      <c r="K907" s="403">
        <f t="shared" si="338"/>
        <v>0</v>
      </c>
      <c r="L907" s="403">
        <f t="shared" si="338"/>
        <v>0</v>
      </c>
      <c r="M907" s="403">
        <f t="shared" si="330"/>
        <v>41184418.5</v>
      </c>
      <c r="N907" s="403">
        <f t="shared" si="331"/>
        <v>10567.5</v>
      </c>
      <c r="O907" s="403">
        <f t="shared" si="331"/>
        <v>0</v>
      </c>
      <c r="P907" s="403">
        <f t="shared" si="331"/>
        <v>0</v>
      </c>
      <c r="Q907" s="403">
        <f t="shared" si="332"/>
        <v>10567.5</v>
      </c>
      <c r="S907" s="410">
        <f t="shared" si="317"/>
        <v>0.99974347606283931</v>
      </c>
      <c r="T907" s="410" t="str">
        <f t="shared" si="317"/>
        <v/>
      </c>
      <c r="U907" s="410" t="str">
        <f t="shared" si="317"/>
        <v/>
      </c>
      <c r="V907" s="410">
        <f t="shared" si="317"/>
        <v>0.99974347606283931</v>
      </c>
      <c r="W907" s="413"/>
      <c r="Y907" s="411" t="s">
        <v>735</v>
      </c>
    </row>
    <row r="908" spans="1:26" ht="12.75" hidden="1" customHeight="1">
      <c r="A908" s="405" t="s">
        <v>790</v>
      </c>
      <c r="B908" s="402" t="s">
        <v>788</v>
      </c>
      <c r="C908" s="418"/>
      <c r="D908" s="418"/>
      <c r="E908" s="408" t="s">
        <v>532</v>
      </c>
      <c r="F908" s="403">
        <f t="shared" si="337"/>
        <v>3103970</v>
      </c>
      <c r="G908" s="403">
        <f t="shared" si="337"/>
        <v>0</v>
      </c>
      <c r="H908" s="403">
        <f t="shared" si="337"/>
        <v>0</v>
      </c>
      <c r="I908" s="403">
        <f t="shared" si="329"/>
        <v>3103970</v>
      </c>
      <c r="J908" s="403">
        <f t="shared" si="338"/>
        <v>3103966.76</v>
      </c>
      <c r="K908" s="403">
        <f t="shared" si="338"/>
        <v>0</v>
      </c>
      <c r="L908" s="403">
        <f t="shared" si="338"/>
        <v>0</v>
      </c>
      <c r="M908" s="403">
        <f t="shared" si="330"/>
        <v>3103966.76</v>
      </c>
      <c r="N908" s="403">
        <f t="shared" si="331"/>
        <v>3.2400000002235174</v>
      </c>
      <c r="O908" s="403">
        <f t="shared" si="331"/>
        <v>0</v>
      </c>
      <c r="P908" s="403">
        <f t="shared" si="331"/>
        <v>0</v>
      </c>
      <c r="Q908" s="403">
        <f t="shared" si="332"/>
        <v>3.2400000002235174</v>
      </c>
      <c r="S908" s="410">
        <f t="shared" si="317"/>
        <v>0.9999989561754784</v>
      </c>
      <c r="T908" s="410" t="str">
        <f t="shared" si="317"/>
        <v/>
      </c>
      <c r="U908" s="410" t="str">
        <f t="shared" si="317"/>
        <v/>
      </c>
      <c r="V908" s="410">
        <f t="shared" si="317"/>
        <v>0.9999989561754784</v>
      </c>
      <c r="W908" s="413"/>
      <c r="Y908" s="411" t="s">
        <v>735</v>
      </c>
    </row>
    <row r="909" spans="1:26" ht="12.75" hidden="1" customHeight="1">
      <c r="A909" s="405" t="s">
        <v>790</v>
      </c>
      <c r="B909" s="402" t="s">
        <v>788</v>
      </c>
      <c r="C909" s="418"/>
      <c r="D909" s="418"/>
      <c r="E909" s="421" t="s">
        <v>533</v>
      </c>
      <c r="F909" s="403">
        <f t="shared" si="337"/>
        <v>0</v>
      </c>
      <c r="G909" s="403">
        <f t="shared" si="337"/>
        <v>18800000</v>
      </c>
      <c r="H909" s="403">
        <f t="shared" si="337"/>
        <v>0</v>
      </c>
      <c r="I909" s="403">
        <f t="shared" si="329"/>
        <v>18800000</v>
      </c>
      <c r="J909" s="403">
        <f t="shared" si="338"/>
        <v>0</v>
      </c>
      <c r="K909" s="403">
        <f t="shared" si="338"/>
        <v>16297896</v>
      </c>
      <c r="L909" s="403">
        <f t="shared" si="338"/>
        <v>0</v>
      </c>
      <c r="M909" s="403">
        <f t="shared" si="330"/>
        <v>16297896</v>
      </c>
      <c r="N909" s="403">
        <f t="shared" si="331"/>
        <v>0</v>
      </c>
      <c r="O909" s="403">
        <f t="shared" si="331"/>
        <v>2502104</v>
      </c>
      <c r="P909" s="403">
        <f t="shared" si="331"/>
        <v>0</v>
      </c>
      <c r="Q909" s="403">
        <f t="shared" si="332"/>
        <v>2502104</v>
      </c>
      <c r="S909" s="410" t="str">
        <f t="shared" si="317"/>
        <v/>
      </c>
      <c r="T909" s="410">
        <f t="shared" si="317"/>
        <v>0.86690936170212762</v>
      </c>
      <c r="U909" s="410" t="str">
        <f t="shared" si="317"/>
        <v/>
      </c>
      <c r="V909" s="410">
        <f t="shared" si="317"/>
        <v>0.86690936170212762</v>
      </c>
      <c r="W909" s="413"/>
      <c r="Y909" s="411" t="s">
        <v>735</v>
      </c>
    </row>
    <row r="910" spans="1:26" ht="12.75" hidden="1" customHeight="1">
      <c r="A910" s="405" t="s">
        <v>790</v>
      </c>
      <c r="B910" s="402" t="s">
        <v>788</v>
      </c>
      <c r="C910" s="418"/>
      <c r="D910" s="418"/>
      <c r="E910" s="421" t="s">
        <v>738</v>
      </c>
      <c r="F910" s="403">
        <f t="shared" si="337"/>
        <v>0</v>
      </c>
      <c r="G910" s="403">
        <f t="shared" si="337"/>
        <v>0</v>
      </c>
      <c r="H910" s="403">
        <f t="shared" si="337"/>
        <v>0</v>
      </c>
      <c r="I910" s="403">
        <f t="shared" si="329"/>
        <v>0</v>
      </c>
      <c r="J910" s="403">
        <f t="shared" si="338"/>
        <v>0</v>
      </c>
      <c r="K910" s="403">
        <f t="shared" si="338"/>
        <v>0</v>
      </c>
      <c r="L910" s="403">
        <f t="shared" si="338"/>
        <v>0</v>
      </c>
      <c r="M910" s="403">
        <f t="shared" si="330"/>
        <v>0</v>
      </c>
      <c r="N910" s="403">
        <f t="shared" si="331"/>
        <v>0</v>
      </c>
      <c r="O910" s="403">
        <f t="shared" si="331"/>
        <v>0</v>
      </c>
      <c r="P910" s="403">
        <f t="shared" si="331"/>
        <v>0</v>
      </c>
      <c r="Q910" s="403">
        <f t="shared" si="332"/>
        <v>0</v>
      </c>
      <c r="S910" s="410" t="str">
        <f t="shared" si="317"/>
        <v/>
      </c>
      <c r="T910" s="410" t="str">
        <f t="shared" si="317"/>
        <v/>
      </c>
      <c r="U910" s="410" t="str">
        <f t="shared" si="317"/>
        <v/>
      </c>
      <c r="V910" s="410" t="str">
        <f t="shared" si="317"/>
        <v/>
      </c>
      <c r="W910" s="413"/>
      <c r="Y910" s="411" t="s">
        <v>735</v>
      </c>
    </row>
    <row r="911" spans="1:26" s="526" customFormat="1" ht="12.75" customHeight="1">
      <c r="A911" s="402" t="s">
        <v>790</v>
      </c>
      <c r="B911" s="402" t="s">
        <v>788</v>
      </c>
      <c r="C911" s="717" t="s">
        <v>792</v>
      </c>
      <c r="D911" s="717"/>
      <c r="E911" s="717"/>
      <c r="F911" s="524">
        <f>+F906+F904+F902</f>
        <v>282752303</v>
      </c>
      <c r="G911" s="524">
        <f t="shared" ref="G911:Q911" si="339">+G906+G904+G902</f>
        <v>251454704.5</v>
      </c>
      <c r="H911" s="524">
        <f t="shared" si="339"/>
        <v>677433000</v>
      </c>
      <c r="I911" s="524">
        <f t="shared" si="339"/>
        <v>1211640007.5</v>
      </c>
      <c r="J911" s="524">
        <f t="shared" si="339"/>
        <v>281918667.26999998</v>
      </c>
      <c r="K911" s="524">
        <f t="shared" si="339"/>
        <v>169809901.85000002</v>
      </c>
      <c r="L911" s="524">
        <f t="shared" si="339"/>
        <v>352809095.25</v>
      </c>
      <c r="M911" s="524">
        <f t="shared" si="339"/>
        <v>804537664.37</v>
      </c>
      <c r="N911" s="524">
        <f t="shared" si="339"/>
        <v>833635.73000001349</v>
      </c>
      <c r="O911" s="524">
        <f t="shared" si="339"/>
        <v>81644802.649999991</v>
      </c>
      <c r="P911" s="524">
        <f t="shared" si="339"/>
        <v>324623904.75</v>
      </c>
      <c r="Q911" s="524">
        <f t="shared" si="339"/>
        <v>407102343.13</v>
      </c>
      <c r="R911" s="525">
        <f>+Q911-'[3]chd 8-SAOB'!AR179</f>
        <v>0</v>
      </c>
      <c r="S911" s="410">
        <f t="shared" si="317"/>
        <v>0.9970517102030465</v>
      </c>
      <c r="T911" s="410">
        <f t="shared" si="317"/>
        <v>0.67531010082971032</v>
      </c>
      <c r="U911" s="410">
        <f t="shared" si="317"/>
        <v>0.52080293586229187</v>
      </c>
      <c r="V911" s="410">
        <f t="shared" si="317"/>
        <v>0.66400717984710489</v>
      </c>
      <c r="W911" s="413"/>
      <c r="Z911" s="404" t="s">
        <v>735</v>
      </c>
    </row>
    <row r="912" spans="1:26" ht="12.75" customHeight="1">
      <c r="A912" s="402" t="s">
        <v>790</v>
      </c>
      <c r="B912" s="402" t="s">
        <v>788</v>
      </c>
      <c r="C912" s="430"/>
      <c r="D912" s="436"/>
      <c r="E912" s="412"/>
      <c r="F912" s="408"/>
      <c r="G912" s="408"/>
      <c r="H912" s="408"/>
      <c r="I912" s="403">
        <f t="shared" si="329"/>
        <v>0</v>
      </c>
      <c r="J912" s="408"/>
      <c r="K912" s="408"/>
      <c r="L912" s="408"/>
      <c r="M912" s="403">
        <f t="shared" si="330"/>
        <v>0</v>
      </c>
      <c r="N912" s="403">
        <f t="shared" si="331"/>
        <v>0</v>
      </c>
      <c r="O912" s="403">
        <f t="shared" si="331"/>
        <v>0</v>
      </c>
      <c r="P912" s="403">
        <f t="shared" si="331"/>
        <v>0</v>
      </c>
      <c r="Q912" s="403">
        <f t="shared" si="332"/>
        <v>0</v>
      </c>
      <c r="S912" s="410" t="str">
        <f t="shared" si="317"/>
        <v/>
      </c>
      <c r="T912" s="410" t="str">
        <f t="shared" si="317"/>
        <v/>
      </c>
      <c r="U912" s="410" t="str">
        <f t="shared" si="317"/>
        <v/>
      </c>
      <c r="V912" s="410" t="str">
        <f t="shared" si="317"/>
        <v/>
      </c>
      <c r="W912" s="413"/>
      <c r="Z912" s="404" t="s">
        <v>735</v>
      </c>
    </row>
    <row r="913" spans="1:26" s="606" customFormat="1" ht="12.75" customHeight="1">
      <c r="A913" s="402" t="s">
        <v>424</v>
      </c>
      <c r="B913" s="402" t="s">
        <v>425</v>
      </c>
      <c r="C913" s="623" t="s">
        <v>425</v>
      </c>
      <c r="D913" s="626"/>
      <c r="E913" s="625"/>
      <c r="F913" s="619"/>
      <c r="G913" s="619"/>
      <c r="H913" s="619"/>
      <c r="I913" s="620">
        <f t="shared" si="329"/>
        <v>0</v>
      </c>
      <c r="J913" s="619"/>
      <c r="K913" s="619"/>
      <c r="L913" s="619"/>
      <c r="M913" s="620">
        <f t="shared" si="330"/>
        <v>0</v>
      </c>
      <c r="N913" s="620">
        <f t="shared" si="331"/>
        <v>0</v>
      </c>
      <c r="O913" s="620">
        <f t="shared" si="331"/>
        <v>0</v>
      </c>
      <c r="P913" s="620">
        <f t="shared" si="331"/>
        <v>0</v>
      </c>
      <c r="Q913" s="620">
        <f t="shared" si="332"/>
        <v>0</v>
      </c>
      <c r="S913" s="410" t="str">
        <f t="shared" si="317"/>
        <v/>
      </c>
      <c r="T913" s="410" t="str">
        <f t="shared" si="317"/>
        <v/>
      </c>
      <c r="U913" s="410" t="str">
        <f t="shared" si="317"/>
        <v/>
      </c>
      <c r="V913" s="410" t="str">
        <f t="shared" si="317"/>
        <v/>
      </c>
      <c r="W913" s="413"/>
      <c r="Z913" s="404" t="s">
        <v>735</v>
      </c>
    </row>
    <row r="914" spans="1:26" ht="12.75" customHeight="1">
      <c r="A914" s="402" t="s">
        <v>424</v>
      </c>
      <c r="B914" s="402" t="s">
        <v>425</v>
      </c>
      <c r="C914" s="407"/>
      <c r="D914" s="407" t="s">
        <v>319</v>
      </c>
      <c r="E914" s="408" t="s">
        <v>320</v>
      </c>
      <c r="F914" s="403">
        <f>SUM(F915:F917)</f>
        <v>70053125</v>
      </c>
      <c r="G914" s="403">
        <f t="shared" ref="G914:Q914" si="340">SUM(G915:G917)</f>
        <v>45220000</v>
      </c>
      <c r="H914" s="403">
        <f t="shared" si="340"/>
        <v>1463873.15</v>
      </c>
      <c r="I914" s="403">
        <f t="shared" si="340"/>
        <v>116736998.15000001</v>
      </c>
      <c r="J914" s="403">
        <f t="shared" si="340"/>
        <v>70053125</v>
      </c>
      <c r="K914" s="403">
        <f t="shared" si="340"/>
        <v>44427139.420000002</v>
      </c>
      <c r="L914" s="403">
        <f t="shared" si="340"/>
        <v>1402976</v>
      </c>
      <c r="M914" s="403">
        <f t="shared" si="340"/>
        <v>115883240.42000002</v>
      </c>
      <c r="N914" s="403">
        <f t="shared" si="340"/>
        <v>0</v>
      </c>
      <c r="O914" s="403">
        <f t="shared" si="340"/>
        <v>792860.57999999821</v>
      </c>
      <c r="P914" s="403">
        <f t="shared" si="340"/>
        <v>60897.149999999907</v>
      </c>
      <c r="Q914" s="403">
        <f t="shared" si="340"/>
        <v>853757.72999999812</v>
      </c>
      <c r="S914" s="410">
        <f t="shared" si="317"/>
        <v>1</v>
      </c>
      <c r="T914" s="410">
        <f t="shared" si="317"/>
        <v>0.98246659486952681</v>
      </c>
      <c r="U914" s="410">
        <f t="shared" si="317"/>
        <v>0.9583999815831038</v>
      </c>
      <c r="V914" s="410">
        <f t="shared" si="317"/>
        <v>0.99268648548849125</v>
      </c>
      <c r="W914" s="413"/>
      <c r="Z914" s="411" t="s">
        <v>736</v>
      </c>
    </row>
    <row r="915" spans="1:26" ht="12.75" hidden="1" customHeight="1">
      <c r="A915" s="402" t="s">
        <v>424</v>
      </c>
      <c r="B915" s="402" t="s">
        <v>425</v>
      </c>
      <c r="C915" s="407"/>
      <c r="D915" s="407" t="s">
        <v>319</v>
      </c>
      <c r="E915" s="412" t="s">
        <v>321</v>
      </c>
      <c r="F915" s="408">
        <f>+'[3]chd9-SAOB'!C14</f>
        <v>17645125</v>
      </c>
      <c r="G915" s="408">
        <f>+'[3]chd9-SAOB'!C50</f>
        <v>10666000</v>
      </c>
      <c r="H915" s="408">
        <f>+'[3]chd9-SAOB'!C142</f>
        <v>1463873.15</v>
      </c>
      <c r="I915" s="403">
        <f t="shared" si="329"/>
        <v>29774998.149999999</v>
      </c>
      <c r="J915" s="408">
        <f>+'[3]chd9-SAOB'!C15</f>
        <v>17645125</v>
      </c>
      <c r="K915" s="408">
        <f>+'[3]chd9-SAOB'!C51</f>
        <v>10073250.51</v>
      </c>
      <c r="L915" s="408">
        <f>+'[3]chd9-SAOB'!C143</f>
        <v>1402976</v>
      </c>
      <c r="M915" s="403">
        <f t="shared" si="330"/>
        <v>29121351.509999998</v>
      </c>
      <c r="N915" s="403">
        <f t="shared" si="331"/>
        <v>0</v>
      </c>
      <c r="O915" s="403">
        <f t="shared" si="331"/>
        <v>592749.49000000022</v>
      </c>
      <c r="P915" s="403">
        <f t="shared" si="331"/>
        <v>60897.149999999907</v>
      </c>
      <c r="Q915" s="403">
        <f t="shared" si="332"/>
        <v>653646.64000000013</v>
      </c>
      <c r="S915" s="410">
        <f t="shared" si="317"/>
        <v>1</v>
      </c>
      <c r="T915" s="410">
        <f t="shared" si="317"/>
        <v>0.94442626195387214</v>
      </c>
      <c r="U915" s="410">
        <f t="shared" si="317"/>
        <v>0.9583999815831038</v>
      </c>
      <c r="V915" s="410">
        <f t="shared" si="317"/>
        <v>0.9780471307938603</v>
      </c>
      <c r="W915" s="413"/>
    </row>
    <row r="916" spans="1:26" ht="12.75" hidden="1" customHeight="1">
      <c r="A916" s="402" t="s">
        <v>424</v>
      </c>
      <c r="B916" s="402" t="s">
        <v>425</v>
      </c>
      <c r="C916" s="407"/>
      <c r="D916" s="407" t="s">
        <v>319</v>
      </c>
      <c r="E916" s="412" t="s">
        <v>322</v>
      </c>
      <c r="F916" s="408">
        <f>+'[3]chd9-SAOB'!D14</f>
        <v>1792000</v>
      </c>
      <c r="G916" s="408">
        <f>+'[3]chd9-SAOB'!D50</f>
        <v>5396000</v>
      </c>
      <c r="H916" s="408">
        <f>+'[3]chd9-SAOB'!D142</f>
        <v>0</v>
      </c>
      <c r="I916" s="403">
        <f t="shared" si="329"/>
        <v>7188000</v>
      </c>
      <c r="J916" s="408">
        <f>+'[3]chd9-SAOB'!D15</f>
        <v>1792000</v>
      </c>
      <c r="K916" s="408">
        <f>+'[3]chd9-SAOB'!D51</f>
        <v>5376674.9199999999</v>
      </c>
      <c r="L916" s="408">
        <f>+'[3]chd9-SAOB'!D143</f>
        <v>0</v>
      </c>
      <c r="M916" s="403">
        <f t="shared" si="330"/>
        <v>7168674.9199999999</v>
      </c>
      <c r="N916" s="403">
        <f t="shared" si="331"/>
        <v>0</v>
      </c>
      <c r="O916" s="403">
        <f t="shared" si="331"/>
        <v>19325.080000000075</v>
      </c>
      <c r="P916" s="403">
        <f t="shared" si="331"/>
        <v>0</v>
      </c>
      <c r="Q916" s="403">
        <f t="shared" si="332"/>
        <v>19325.080000000075</v>
      </c>
      <c r="S916" s="410">
        <f t="shared" si="317"/>
        <v>1</v>
      </c>
      <c r="T916" s="410">
        <f t="shared" si="317"/>
        <v>0.99641862861378794</v>
      </c>
      <c r="U916" s="410" t="str">
        <f t="shared" si="317"/>
        <v/>
      </c>
      <c r="V916" s="410">
        <f t="shared" si="317"/>
        <v>0.9973114802448525</v>
      </c>
      <c r="W916" s="413"/>
    </row>
    <row r="917" spans="1:26" ht="12.75" hidden="1" customHeight="1">
      <c r="A917" s="402" t="s">
        <v>424</v>
      </c>
      <c r="B917" s="402" t="s">
        <v>425</v>
      </c>
      <c r="C917" s="407"/>
      <c r="D917" s="407" t="s">
        <v>319</v>
      </c>
      <c r="E917" s="412" t="s">
        <v>323</v>
      </c>
      <c r="F917" s="408">
        <f>+'[3]chd9-SAOB'!E14</f>
        <v>50616000</v>
      </c>
      <c r="G917" s="408">
        <f>+'[3]chd9-SAOB'!E50</f>
        <v>29158000</v>
      </c>
      <c r="H917" s="408">
        <f>+'[3]chd9-SAOB'!E142</f>
        <v>0</v>
      </c>
      <c r="I917" s="403">
        <f t="shared" si="329"/>
        <v>79774000</v>
      </c>
      <c r="J917" s="408">
        <f>+'[3]chd9-SAOB'!E15</f>
        <v>50616000.000000007</v>
      </c>
      <c r="K917" s="408">
        <f>+'[3]chd9-SAOB'!E51</f>
        <v>28977213.990000002</v>
      </c>
      <c r="L917" s="408">
        <f>+'[3]chd9-SAOB'!E143</f>
        <v>0</v>
      </c>
      <c r="M917" s="403">
        <f t="shared" si="330"/>
        <v>79593213.99000001</v>
      </c>
      <c r="N917" s="403">
        <f t="shared" si="331"/>
        <v>0</v>
      </c>
      <c r="O917" s="403">
        <f t="shared" si="331"/>
        <v>180786.00999999791</v>
      </c>
      <c r="P917" s="403">
        <f t="shared" si="331"/>
        <v>0</v>
      </c>
      <c r="Q917" s="403">
        <f t="shared" si="332"/>
        <v>180786.00999999791</v>
      </c>
      <c r="S917" s="410">
        <f t="shared" si="317"/>
        <v>1.0000000000000002</v>
      </c>
      <c r="T917" s="410">
        <f t="shared" si="317"/>
        <v>0.99379978016324855</v>
      </c>
      <c r="U917" s="410" t="str">
        <f t="shared" si="317"/>
        <v/>
      </c>
      <c r="V917" s="410">
        <f t="shared" si="317"/>
        <v>0.99773377278311237</v>
      </c>
      <c r="W917" s="413"/>
    </row>
    <row r="918" spans="1:26" ht="12.75" customHeight="1">
      <c r="A918" s="405" t="s">
        <v>424</v>
      </c>
      <c r="B918" s="405" t="s">
        <v>425</v>
      </c>
      <c r="C918" s="407"/>
      <c r="D918" s="407" t="s">
        <v>319</v>
      </c>
      <c r="E918" s="408" t="s">
        <v>204</v>
      </c>
      <c r="F918" s="408">
        <f>+'[3]chd9-SAOB'!C346</f>
        <v>0</v>
      </c>
      <c r="G918" s="408">
        <f>+'[3]chd9-SAOB'!D346</f>
        <v>123227879</v>
      </c>
      <c r="H918" s="408">
        <f>+'[3]chd9-SAOB'!E346</f>
        <v>301850000</v>
      </c>
      <c r="I918" s="403">
        <f>SUM(F918:H918)</f>
        <v>425077879</v>
      </c>
      <c r="J918" s="408">
        <f>+'[3]chd9-SAOB'!G346</f>
        <v>0</v>
      </c>
      <c r="K918" s="408">
        <f>+'[3]chd9-SAOB'!H346</f>
        <v>97868738.75</v>
      </c>
      <c r="L918" s="408">
        <f>+'[3]chd9-SAOB'!I346</f>
        <v>187475651.41</v>
      </c>
      <c r="M918" s="403">
        <f>SUM(J918:L918)</f>
        <v>285344390.15999997</v>
      </c>
      <c r="N918" s="403">
        <f>+F918-J918</f>
        <v>0</v>
      </c>
      <c r="O918" s="403">
        <f>+G918-K918</f>
        <v>25359140.25</v>
      </c>
      <c r="P918" s="403">
        <f>+H918-L918</f>
        <v>114374348.59</v>
      </c>
      <c r="Q918" s="403">
        <f>SUM(N918:P918)</f>
        <v>139733488.84</v>
      </c>
      <c r="S918" s="410" t="str">
        <f t="shared" si="317"/>
        <v/>
      </c>
      <c r="T918" s="410">
        <f t="shared" si="317"/>
        <v>0.79420939112325384</v>
      </c>
      <c r="U918" s="410">
        <f t="shared" si="317"/>
        <v>0.62108879049196619</v>
      </c>
      <c r="V918" s="410">
        <f t="shared" si="317"/>
        <v>0.67127555739027289</v>
      </c>
      <c r="W918" s="413"/>
      <c r="Z918" s="411" t="s">
        <v>736</v>
      </c>
    </row>
    <row r="919" spans="1:26" s="404" customFormat="1" ht="12.75" customHeight="1">
      <c r="A919" s="405"/>
      <c r="B919" s="402" t="s">
        <v>425</v>
      </c>
      <c r="C919" s="414"/>
      <c r="D919" s="414" t="s">
        <v>319</v>
      </c>
      <c r="E919" s="415" t="s">
        <v>737</v>
      </c>
      <c r="F919" s="416">
        <f>+F918+F914</f>
        <v>70053125</v>
      </c>
      <c r="G919" s="416">
        <f t="shared" ref="G919:Q919" si="341">+G918+G914</f>
        <v>168447879</v>
      </c>
      <c r="H919" s="416">
        <f t="shared" si="341"/>
        <v>303313873.14999998</v>
      </c>
      <c r="I919" s="416">
        <f t="shared" si="341"/>
        <v>541814877.14999998</v>
      </c>
      <c r="J919" s="416">
        <f t="shared" si="341"/>
        <v>70053125</v>
      </c>
      <c r="K919" s="416">
        <f t="shared" si="341"/>
        <v>142295878.17000002</v>
      </c>
      <c r="L919" s="416">
        <f t="shared" si="341"/>
        <v>188878627.41</v>
      </c>
      <c r="M919" s="416">
        <f t="shared" si="341"/>
        <v>401227630.57999998</v>
      </c>
      <c r="N919" s="416">
        <f t="shared" si="341"/>
        <v>0</v>
      </c>
      <c r="O919" s="416">
        <f t="shared" si="341"/>
        <v>26152000.829999998</v>
      </c>
      <c r="P919" s="416">
        <f t="shared" si="341"/>
        <v>114435245.74000001</v>
      </c>
      <c r="Q919" s="416">
        <f t="shared" si="341"/>
        <v>140587246.56999999</v>
      </c>
      <c r="R919" s="417"/>
      <c r="S919" s="410">
        <f t="shared" si="317"/>
        <v>1</v>
      </c>
      <c r="T919" s="410">
        <f t="shared" si="317"/>
        <v>0.84474722397662261</v>
      </c>
      <c r="U919" s="410">
        <f t="shared" si="317"/>
        <v>0.62271674370988139</v>
      </c>
      <c r="V919" s="410">
        <f t="shared" si="317"/>
        <v>0.74052531132127108</v>
      </c>
      <c r="W919" s="413"/>
      <c r="Z919" s="404" t="s">
        <v>735</v>
      </c>
    </row>
    <row r="920" spans="1:26" ht="12.75" hidden="1" customHeight="1">
      <c r="A920" s="405"/>
      <c r="B920" s="406"/>
      <c r="C920" s="418"/>
      <c r="D920" s="418"/>
      <c r="E920" s="419"/>
      <c r="F920" s="420"/>
      <c r="G920" s="420"/>
      <c r="H920" s="420"/>
      <c r="I920" s="420"/>
      <c r="J920" s="420"/>
      <c r="K920" s="420"/>
      <c r="L920" s="420"/>
      <c r="M920" s="420"/>
      <c r="N920" s="420"/>
      <c r="O920" s="420"/>
      <c r="P920" s="420"/>
      <c r="Q920" s="420"/>
      <c r="R920" s="409"/>
      <c r="S920" s="410" t="str">
        <f t="shared" ref="S920:V983" si="342">IF(F920=0,"",J920/F920)</f>
        <v/>
      </c>
      <c r="T920" s="410" t="str">
        <f t="shared" si="342"/>
        <v/>
      </c>
      <c r="U920" s="410" t="str">
        <f t="shared" si="342"/>
        <v/>
      </c>
      <c r="V920" s="410"/>
      <c r="W920" s="413"/>
    </row>
    <row r="921" spans="1:26" s="404" customFormat="1" ht="12.75" customHeight="1">
      <c r="A921" s="405" t="s">
        <v>424</v>
      </c>
      <c r="B921" s="405" t="s">
        <v>425</v>
      </c>
      <c r="C921" s="414"/>
      <c r="D921" s="414" t="s">
        <v>319</v>
      </c>
      <c r="E921" s="415" t="s">
        <v>324</v>
      </c>
      <c r="F921" s="416">
        <f>+F922</f>
        <v>6492000</v>
      </c>
      <c r="G921" s="416">
        <f t="shared" ref="G921:Q921" si="343">+G922</f>
        <v>0</v>
      </c>
      <c r="H921" s="416">
        <f t="shared" si="343"/>
        <v>0</v>
      </c>
      <c r="I921" s="416">
        <f t="shared" si="343"/>
        <v>6492000</v>
      </c>
      <c r="J921" s="416">
        <f t="shared" si="343"/>
        <v>6344161.1900000004</v>
      </c>
      <c r="K921" s="416">
        <f t="shared" si="343"/>
        <v>0</v>
      </c>
      <c r="L921" s="416">
        <f t="shared" si="343"/>
        <v>0</v>
      </c>
      <c r="M921" s="416">
        <f t="shared" si="343"/>
        <v>6344161.1900000004</v>
      </c>
      <c r="N921" s="416">
        <f t="shared" si="343"/>
        <v>147838.80999999959</v>
      </c>
      <c r="O921" s="416">
        <f t="shared" si="343"/>
        <v>0</v>
      </c>
      <c r="P921" s="416">
        <f t="shared" si="343"/>
        <v>0</v>
      </c>
      <c r="Q921" s="416">
        <f t="shared" si="343"/>
        <v>147838.80999999959</v>
      </c>
      <c r="S921" s="410">
        <f t="shared" si="342"/>
        <v>0.97722754004929147</v>
      </c>
      <c r="T921" s="410" t="str">
        <f t="shared" si="342"/>
        <v/>
      </c>
      <c r="U921" s="410" t="str">
        <f t="shared" si="342"/>
        <v/>
      </c>
      <c r="V921" s="410">
        <f t="shared" si="342"/>
        <v>0.97722754004929147</v>
      </c>
      <c r="W921" s="413"/>
      <c r="Z921" s="404" t="s">
        <v>735</v>
      </c>
    </row>
    <row r="922" spans="1:26" ht="12.75" customHeight="1">
      <c r="A922" s="405" t="s">
        <v>424</v>
      </c>
      <c r="B922" s="405" t="s">
        <v>425</v>
      </c>
      <c r="C922" s="418"/>
      <c r="D922" s="418"/>
      <c r="E922" s="408" t="s">
        <v>528</v>
      </c>
      <c r="F922" s="403">
        <f>SUM('[3]chd9-SAOB'!Z14)</f>
        <v>6492000</v>
      </c>
      <c r="G922" s="403">
        <f>SUM('[3]chd9-SAOB'!Z50)</f>
        <v>0</v>
      </c>
      <c r="H922" s="403">
        <f>SUM('[3]chd9-SAOB'!Z142)</f>
        <v>0</v>
      </c>
      <c r="I922" s="403">
        <f t="shared" si="329"/>
        <v>6492000</v>
      </c>
      <c r="J922" s="403">
        <f>SUM('[3]chd9-SAOB'!Z15)</f>
        <v>6344161.1900000004</v>
      </c>
      <c r="K922" s="403">
        <f>SUM('[3]chd9-SAOB'!Z51)</f>
        <v>0</v>
      </c>
      <c r="L922" s="403">
        <f>SUM('[3]chd9-SAOB'!Z143)</f>
        <v>0</v>
      </c>
      <c r="M922" s="403">
        <f t="shared" si="330"/>
        <v>6344161.1900000004</v>
      </c>
      <c r="N922" s="403">
        <f t="shared" si="331"/>
        <v>147838.80999999959</v>
      </c>
      <c r="O922" s="403">
        <f t="shared" si="331"/>
        <v>0</v>
      </c>
      <c r="P922" s="403">
        <f t="shared" si="331"/>
        <v>0</v>
      </c>
      <c r="Q922" s="403">
        <f t="shared" si="332"/>
        <v>147838.80999999959</v>
      </c>
      <c r="S922" s="410">
        <f t="shared" si="342"/>
        <v>0.97722754004929147</v>
      </c>
      <c r="T922" s="410" t="str">
        <f t="shared" si="342"/>
        <v/>
      </c>
      <c r="U922" s="410" t="str">
        <f t="shared" si="342"/>
        <v/>
      </c>
      <c r="V922" s="410">
        <f t="shared" si="342"/>
        <v>0.97722754004929147</v>
      </c>
      <c r="W922" s="413"/>
      <c r="Z922" s="404" t="s">
        <v>735</v>
      </c>
    </row>
    <row r="923" spans="1:26" s="404" customFormat="1" ht="12.75" customHeight="1">
      <c r="A923" s="405" t="s">
        <v>424</v>
      </c>
      <c r="B923" s="405" t="s">
        <v>425</v>
      </c>
      <c r="C923" s="414"/>
      <c r="D923" s="414" t="s">
        <v>319</v>
      </c>
      <c r="E923" s="415" t="s">
        <v>325</v>
      </c>
      <c r="F923" s="416">
        <f>SUM(F924:F927)</f>
        <v>12758992</v>
      </c>
      <c r="G923" s="416">
        <f t="shared" ref="G923:Q923" si="344">SUM(G924:G927)</f>
        <v>0</v>
      </c>
      <c r="H923" s="416">
        <f t="shared" si="344"/>
        <v>0</v>
      </c>
      <c r="I923" s="416">
        <f t="shared" si="344"/>
        <v>12758992</v>
      </c>
      <c r="J923" s="416">
        <f t="shared" si="344"/>
        <v>12484556.550000001</v>
      </c>
      <c r="K923" s="416">
        <f t="shared" si="344"/>
        <v>0</v>
      </c>
      <c r="L923" s="416">
        <f t="shared" si="344"/>
        <v>0</v>
      </c>
      <c r="M923" s="416">
        <f t="shared" si="344"/>
        <v>12484556.550000001</v>
      </c>
      <c r="N923" s="416">
        <f t="shared" si="344"/>
        <v>274435.44999999925</v>
      </c>
      <c r="O923" s="416">
        <f t="shared" si="344"/>
        <v>0</v>
      </c>
      <c r="P923" s="416">
        <f t="shared" si="344"/>
        <v>0</v>
      </c>
      <c r="Q923" s="416">
        <f t="shared" si="344"/>
        <v>274435.44999999925</v>
      </c>
      <c r="R923" s="417"/>
      <c r="S923" s="410">
        <f t="shared" si="342"/>
        <v>0.9784908204347178</v>
      </c>
      <c r="T923" s="410" t="str">
        <f t="shared" si="342"/>
        <v/>
      </c>
      <c r="U923" s="410" t="str">
        <f t="shared" si="342"/>
        <v/>
      </c>
      <c r="V923" s="410">
        <f t="shared" si="342"/>
        <v>0.9784908204347178</v>
      </c>
      <c r="W923" s="413"/>
      <c r="Z923" s="404" t="s">
        <v>735</v>
      </c>
    </row>
    <row r="924" spans="1:26" ht="12.75" customHeight="1">
      <c r="A924" s="405" t="s">
        <v>424</v>
      </c>
      <c r="B924" s="405" t="s">
        <v>425</v>
      </c>
      <c r="C924" s="418"/>
      <c r="D924" s="418"/>
      <c r="E924" s="421" t="s">
        <v>531</v>
      </c>
      <c r="F924" s="403">
        <f>SUM('[3]chd9-SAOB'!AJ14)</f>
        <v>11999000</v>
      </c>
      <c r="G924" s="403">
        <f>SUM('[3]chd9-SAOB'!AJ50)</f>
        <v>0</v>
      </c>
      <c r="H924" s="403">
        <f>SUM('[3]chd9-SAOB'!AJ142)</f>
        <v>0</v>
      </c>
      <c r="I924" s="403">
        <f t="shared" si="329"/>
        <v>11999000</v>
      </c>
      <c r="J924" s="403">
        <f>SUM('[3]chd9-SAOB'!AJ15)</f>
        <v>11724564.550000001</v>
      </c>
      <c r="K924" s="403">
        <f>SUM('[3]chd9-SAOB'!AJ51)</f>
        <v>0</v>
      </c>
      <c r="L924" s="403">
        <f>SUM('[3]chd9-SAOB'!AJ143)</f>
        <v>0</v>
      </c>
      <c r="M924" s="403">
        <f t="shared" si="330"/>
        <v>11724564.550000001</v>
      </c>
      <c r="N924" s="403">
        <f t="shared" si="331"/>
        <v>274435.44999999925</v>
      </c>
      <c r="O924" s="403">
        <f t="shared" si="331"/>
        <v>0</v>
      </c>
      <c r="P924" s="403">
        <f t="shared" si="331"/>
        <v>0</v>
      </c>
      <c r="Q924" s="403">
        <f t="shared" si="332"/>
        <v>274435.44999999925</v>
      </c>
      <c r="S924" s="410">
        <f t="shared" si="342"/>
        <v>0.97712847320610052</v>
      </c>
      <c r="T924" s="410" t="str">
        <f t="shared" si="342"/>
        <v/>
      </c>
      <c r="U924" s="410" t="str">
        <f t="shared" si="342"/>
        <v/>
      </c>
      <c r="V924" s="410">
        <f t="shared" si="342"/>
        <v>0.97712847320610052</v>
      </c>
      <c r="W924" s="413"/>
      <c r="Z924" s="404" t="s">
        <v>735</v>
      </c>
    </row>
    <row r="925" spans="1:26" ht="12.75" customHeight="1">
      <c r="A925" s="405" t="s">
        <v>424</v>
      </c>
      <c r="B925" s="405" t="s">
        <v>425</v>
      </c>
      <c r="C925" s="418"/>
      <c r="D925" s="418"/>
      <c r="E925" s="408" t="s">
        <v>532</v>
      </c>
      <c r="F925" s="403">
        <f>SUM('[3]chd9-SAOB'!AT14)</f>
        <v>759992</v>
      </c>
      <c r="G925" s="403">
        <f>SUM('[3]chd9-SAOB'!AT50)</f>
        <v>0</v>
      </c>
      <c r="H925" s="403">
        <f>SUM('[3]chd9-SAOB'!AT142)</f>
        <v>0</v>
      </c>
      <c r="I925" s="403">
        <f t="shared" si="329"/>
        <v>759992</v>
      </c>
      <c r="J925" s="403">
        <f>SUM('[3]chd9-SAOB'!AT15)</f>
        <v>759992</v>
      </c>
      <c r="K925" s="403">
        <f>SUM('[3]chd9-SAOB'!AT51)</f>
        <v>0</v>
      </c>
      <c r="L925" s="403">
        <f>SUM('[3]chd9-SAOB'!AT143)</f>
        <v>0</v>
      </c>
      <c r="M925" s="403">
        <f t="shared" si="330"/>
        <v>759992</v>
      </c>
      <c r="N925" s="403">
        <f t="shared" si="331"/>
        <v>0</v>
      </c>
      <c r="O925" s="403">
        <f t="shared" si="331"/>
        <v>0</v>
      </c>
      <c r="P925" s="403">
        <f t="shared" si="331"/>
        <v>0</v>
      </c>
      <c r="Q925" s="403">
        <f t="shared" si="332"/>
        <v>0</v>
      </c>
      <c r="S925" s="410">
        <f t="shared" si="342"/>
        <v>1</v>
      </c>
      <c r="T925" s="410" t="str">
        <f t="shared" si="342"/>
        <v/>
      </c>
      <c r="U925" s="410" t="str">
        <f t="shared" si="342"/>
        <v/>
      </c>
      <c r="V925" s="410">
        <f t="shared" si="342"/>
        <v>1</v>
      </c>
      <c r="W925" s="413"/>
      <c r="Z925" s="404" t="s">
        <v>735</v>
      </c>
    </row>
    <row r="926" spans="1:26" ht="12.75" customHeight="1">
      <c r="A926" s="405" t="s">
        <v>424</v>
      </c>
      <c r="B926" s="405" t="s">
        <v>425</v>
      </c>
      <c r="C926" s="418"/>
      <c r="D926" s="418"/>
      <c r="E926" s="421" t="s">
        <v>533</v>
      </c>
      <c r="F926" s="403">
        <f>SUM('[3]chd9-SAOB'!BD14)</f>
        <v>0</v>
      </c>
      <c r="G926" s="403">
        <f>SUM('[3]chd9-SAOB'!BD50)</f>
        <v>0</v>
      </c>
      <c r="H926" s="403">
        <f>SUM('[3]chd9-SAOB'!BD142)</f>
        <v>0</v>
      </c>
      <c r="I926" s="403">
        <f t="shared" si="329"/>
        <v>0</v>
      </c>
      <c r="J926" s="403">
        <f>SUM('[3]chd9-SAOB'!BD15)</f>
        <v>0</v>
      </c>
      <c r="K926" s="403">
        <f>SUM('[3]chd9-SAOB'!BD51)</f>
        <v>0</v>
      </c>
      <c r="L926" s="403">
        <f>SUM('[3]chd9-SAOB'!BD143)</f>
        <v>0</v>
      </c>
      <c r="M926" s="403">
        <f t="shared" si="330"/>
        <v>0</v>
      </c>
      <c r="N926" s="403">
        <f t="shared" si="331"/>
        <v>0</v>
      </c>
      <c r="O926" s="403">
        <f t="shared" si="331"/>
        <v>0</v>
      </c>
      <c r="P926" s="403">
        <f t="shared" si="331"/>
        <v>0</v>
      </c>
      <c r="Q926" s="403">
        <f t="shared" si="332"/>
        <v>0</v>
      </c>
      <c r="S926" s="410" t="str">
        <f t="shared" si="342"/>
        <v/>
      </c>
      <c r="T926" s="410" t="str">
        <f t="shared" si="342"/>
        <v/>
      </c>
      <c r="U926" s="410" t="str">
        <f t="shared" si="342"/>
        <v/>
      </c>
      <c r="V926" s="410" t="str">
        <f t="shared" si="342"/>
        <v/>
      </c>
      <c r="W926" s="413"/>
      <c r="Z926" s="404" t="s">
        <v>735</v>
      </c>
    </row>
    <row r="927" spans="1:26" ht="12.75" hidden="1" customHeight="1">
      <c r="A927" s="405" t="s">
        <v>424</v>
      </c>
      <c r="B927" s="405" t="s">
        <v>425</v>
      </c>
      <c r="C927" s="418"/>
      <c r="D927" s="418"/>
      <c r="E927" s="421" t="s">
        <v>738</v>
      </c>
      <c r="F927" s="403">
        <f>SUM('[3]chd9-SAOB'!BN14)</f>
        <v>0</v>
      </c>
      <c r="G927" s="403">
        <f>SUM('[3]chd9-SAOB'!BN50)</f>
        <v>0</v>
      </c>
      <c r="H927" s="403">
        <f>SUM('[3]chd9-SAOB'!BN142)</f>
        <v>0</v>
      </c>
      <c r="I927" s="403">
        <f t="shared" si="329"/>
        <v>0</v>
      </c>
      <c r="J927" s="403">
        <f>SUM('[3]chd9-SAOB'!BN15)</f>
        <v>0</v>
      </c>
      <c r="K927" s="403">
        <f>SUM('[3]chd9-SAOB'!BN51)</f>
        <v>0</v>
      </c>
      <c r="L927" s="403">
        <f>SUM('[3]chd9-SAOB'!BN143)</f>
        <v>0</v>
      </c>
      <c r="M927" s="403">
        <f t="shared" si="330"/>
        <v>0</v>
      </c>
      <c r="N927" s="403">
        <f t="shared" si="331"/>
        <v>0</v>
      </c>
      <c r="O927" s="403">
        <f t="shared" si="331"/>
        <v>0</v>
      </c>
      <c r="P927" s="403">
        <f t="shared" si="331"/>
        <v>0</v>
      </c>
      <c r="Q927" s="403">
        <f t="shared" si="332"/>
        <v>0</v>
      </c>
      <c r="S927" s="410" t="str">
        <f t="shared" si="342"/>
        <v/>
      </c>
      <c r="T927" s="410" t="str">
        <f t="shared" si="342"/>
        <v/>
      </c>
      <c r="U927" s="410" t="str">
        <f t="shared" si="342"/>
        <v/>
      </c>
      <c r="V927" s="422" t="str">
        <f t="shared" si="342"/>
        <v/>
      </c>
      <c r="W927" s="413"/>
    </row>
    <row r="928" spans="1:26" s="429" customFormat="1" ht="12.75" customHeight="1">
      <c r="A928" s="405" t="s">
        <v>424</v>
      </c>
      <c r="B928" s="405" t="s">
        <v>425</v>
      </c>
      <c r="C928" s="719" t="s">
        <v>560</v>
      </c>
      <c r="D928" s="719"/>
      <c r="E928" s="719"/>
      <c r="F928" s="423">
        <f t="shared" ref="F928:Q928" si="345">+F919+F921+F923</f>
        <v>89304117</v>
      </c>
      <c r="G928" s="423">
        <f t="shared" si="345"/>
        <v>168447879</v>
      </c>
      <c r="H928" s="423">
        <f t="shared" si="345"/>
        <v>303313873.14999998</v>
      </c>
      <c r="I928" s="423">
        <f t="shared" si="345"/>
        <v>561065869.14999998</v>
      </c>
      <c r="J928" s="423">
        <f t="shared" si="345"/>
        <v>88881842.739999995</v>
      </c>
      <c r="K928" s="423">
        <f t="shared" si="345"/>
        <v>142295878.17000002</v>
      </c>
      <c r="L928" s="423">
        <f t="shared" si="345"/>
        <v>188878627.41</v>
      </c>
      <c r="M928" s="423">
        <f t="shared" si="345"/>
        <v>420056348.31999999</v>
      </c>
      <c r="N928" s="423">
        <f t="shared" si="345"/>
        <v>422274.25999999885</v>
      </c>
      <c r="O928" s="423">
        <f t="shared" si="345"/>
        <v>26152000.829999998</v>
      </c>
      <c r="P928" s="423">
        <f t="shared" si="345"/>
        <v>114435245.74000001</v>
      </c>
      <c r="Q928" s="423">
        <f t="shared" si="345"/>
        <v>141009520.82999998</v>
      </c>
      <c r="R928" s="434">
        <f>+Q928-'[3]chd9-SAOB'!CK179</f>
        <v>0</v>
      </c>
      <c r="S928" s="410">
        <f t="shared" si="342"/>
        <v>0.99527150288043265</v>
      </c>
      <c r="T928" s="410">
        <f t="shared" si="342"/>
        <v>0.84474722397662261</v>
      </c>
      <c r="U928" s="410">
        <f t="shared" si="342"/>
        <v>0.62271674370988139</v>
      </c>
      <c r="V928" s="410">
        <f t="shared" si="342"/>
        <v>0.74867563937969406</v>
      </c>
      <c r="W928" s="413"/>
      <c r="Z928" s="404" t="s">
        <v>735</v>
      </c>
    </row>
    <row r="929" spans="1:26" ht="12.75" customHeight="1">
      <c r="A929" s="402" t="s">
        <v>326</v>
      </c>
      <c r="B929" s="405" t="s">
        <v>425</v>
      </c>
      <c r="C929" s="418"/>
      <c r="D929" s="407"/>
      <c r="E929" s="412"/>
      <c r="F929" s="403"/>
      <c r="G929" s="403"/>
      <c r="H929" s="403"/>
      <c r="I929" s="403">
        <f t="shared" si="329"/>
        <v>0</v>
      </c>
      <c r="J929" s="403"/>
      <c r="K929" s="403"/>
      <c r="L929" s="403"/>
      <c r="M929" s="403">
        <f t="shared" si="330"/>
        <v>0</v>
      </c>
      <c r="N929" s="403">
        <f t="shared" si="331"/>
        <v>0</v>
      </c>
      <c r="O929" s="403">
        <f t="shared" si="331"/>
        <v>0</v>
      </c>
      <c r="P929" s="403">
        <f t="shared" si="331"/>
        <v>0</v>
      </c>
      <c r="Q929" s="403">
        <f t="shared" si="332"/>
        <v>0</v>
      </c>
      <c r="S929" s="410" t="str">
        <f t="shared" si="342"/>
        <v/>
      </c>
      <c r="T929" s="410" t="str">
        <f t="shared" si="342"/>
        <v/>
      </c>
      <c r="U929" s="410" t="str">
        <f t="shared" si="342"/>
        <v/>
      </c>
      <c r="V929" s="410" t="str">
        <f t="shared" si="342"/>
        <v/>
      </c>
      <c r="W929" s="413"/>
      <c r="Z929" s="404" t="s">
        <v>735</v>
      </c>
    </row>
    <row r="930" spans="1:26" ht="12.75" customHeight="1">
      <c r="A930" s="402" t="s">
        <v>426</v>
      </c>
      <c r="B930" s="402" t="s">
        <v>427</v>
      </c>
      <c r="C930" s="608" t="s">
        <v>428</v>
      </c>
      <c r="D930" s="407"/>
      <c r="E930" s="412"/>
      <c r="F930" s="403"/>
      <c r="G930" s="403"/>
      <c r="H930" s="403"/>
      <c r="I930" s="403">
        <f t="shared" si="329"/>
        <v>0</v>
      </c>
      <c r="J930" s="403"/>
      <c r="K930" s="403"/>
      <c r="L930" s="403"/>
      <c r="M930" s="403">
        <f t="shared" si="330"/>
        <v>0</v>
      </c>
      <c r="N930" s="403">
        <f t="shared" si="331"/>
        <v>0</v>
      </c>
      <c r="O930" s="403">
        <f t="shared" si="331"/>
        <v>0</v>
      </c>
      <c r="P930" s="403">
        <f t="shared" si="331"/>
        <v>0</v>
      </c>
      <c r="Q930" s="403">
        <f t="shared" si="332"/>
        <v>0</v>
      </c>
      <c r="S930" s="410" t="str">
        <f t="shared" si="342"/>
        <v/>
      </c>
      <c r="T930" s="410" t="str">
        <f t="shared" si="342"/>
        <v/>
      </c>
      <c r="U930" s="410" t="str">
        <f t="shared" si="342"/>
        <v/>
      </c>
      <c r="V930" s="410" t="str">
        <f t="shared" si="342"/>
        <v/>
      </c>
      <c r="W930" s="413"/>
      <c r="Z930" s="404" t="s">
        <v>735</v>
      </c>
    </row>
    <row r="931" spans="1:26" s="612" customFormat="1" ht="12.75" customHeight="1">
      <c r="A931" s="402" t="s">
        <v>426</v>
      </c>
      <c r="B931" s="402" t="s">
        <v>429</v>
      </c>
      <c r="C931" s="426" t="s">
        <v>319</v>
      </c>
      <c r="D931" s="609" t="s">
        <v>330</v>
      </c>
      <c r="E931" s="610" t="s">
        <v>429</v>
      </c>
      <c r="F931" s="621"/>
      <c r="G931" s="621"/>
      <c r="H931" s="621"/>
      <c r="I931" s="611"/>
      <c r="J931" s="621"/>
      <c r="K931" s="621"/>
      <c r="L931" s="621"/>
      <c r="M931" s="611"/>
      <c r="N931" s="611"/>
      <c r="O931" s="611"/>
      <c r="P931" s="611"/>
      <c r="Q931" s="611"/>
      <c r="S931" s="410" t="str">
        <f t="shared" si="342"/>
        <v/>
      </c>
      <c r="T931" s="410" t="str">
        <f t="shared" si="342"/>
        <v/>
      </c>
      <c r="U931" s="410" t="str">
        <f t="shared" si="342"/>
        <v/>
      </c>
      <c r="V931" s="410" t="str">
        <f t="shared" si="342"/>
        <v/>
      </c>
      <c r="W931" s="413"/>
      <c r="Z931" s="404" t="s">
        <v>735</v>
      </c>
    </row>
    <row r="932" spans="1:26" ht="12.75" customHeight="1">
      <c r="A932" s="402" t="s">
        <v>426</v>
      </c>
      <c r="B932" s="402" t="s">
        <v>429</v>
      </c>
      <c r="C932" s="407"/>
      <c r="D932" s="407" t="s">
        <v>319</v>
      </c>
      <c r="E932" s="408" t="s">
        <v>320</v>
      </c>
      <c r="F932" s="622">
        <f>+'[3]chd9-SAOB'!C351</f>
        <v>116657176</v>
      </c>
      <c r="G932" s="622">
        <f>+'[3]chd9-SAOB'!D351</f>
        <v>44862000</v>
      </c>
      <c r="H932" s="622">
        <f>+'[3]chd9-SAOB'!E351</f>
        <v>0</v>
      </c>
      <c r="I932" s="403">
        <f t="shared" si="329"/>
        <v>161519176</v>
      </c>
      <c r="J932" s="622">
        <f>+'[3]chd9-SAOB'!G351</f>
        <v>116657175.99999999</v>
      </c>
      <c r="K932" s="622">
        <f>+'[3]chd9-SAOB'!H351</f>
        <v>44862000</v>
      </c>
      <c r="L932" s="622">
        <f>+'[3]chd9-SAOB'!I351</f>
        <v>0</v>
      </c>
      <c r="M932" s="403">
        <f t="shared" si="330"/>
        <v>161519176</v>
      </c>
      <c r="N932" s="403">
        <f t="shared" si="331"/>
        <v>0</v>
      </c>
      <c r="O932" s="403">
        <f t="shared" si="331"/>
        <v>0</v>
      </c>
      <c r="P932" s="403">
        <f t="shared" si="331"/>
        <v>0</v>
      </c>
      <c r="Q932" s="403">
        <f t="shared" si="332"/>
        <v>0</v>
      </c>
      <c r="S932" s="410">
        <f t="shared" si="342"/>
        <v>0.99999999999999989</v>
      </c>
      <c r="T932" s="410">
        <f t="shared" si="342"/>
        <v>1</v>
      </c>
      <c r="U932" s="410" t="str">
        <f t="shared" si="342"/>
        <v/>
      </c>
      <c r="V932" s="410">
        <f t="shared" si="342"/>
        <v>1</v>
      </c>
      <c r="W932" s="413"/>
      <c r="Z932" s="411" t="s">
        <v>736</v>
      </c>
    </row>
    <row r="933" spans="1:26" ht="12.75" customHeight="1">
      <c r="A933" s="402" t="s">
        <v>426</v>
      </c>
      <c r="B933" s="405" t="s">
        <v>429</v>
      </c>
      <c r="C933" s="407"/>
      <c r="D933" s="407" t="s">
        <v>319</v>
      </c>
      <c r="E933" s="408" t="s">
        <v>204</v>
      </c>
      <c r="F933" s="622">
        <f>+'[3]chd9-SAOB'!C353</f>
        <v>0</v>
      </c>
      <c r="G933" s="622">
        <f>+'[3]chd9-SAOB'!D353</f>
        <v>21045693</v>
      </c>
      <c r="H933" s="622">
        <f>+'[3]chd9-SAOB'!E353</f>
        <v>0</v>
      </c>
      <c r="I933" s="403">
        <f>SUM(F933:H933)</f>
        <v>21045693</v>
      </c>
      <c r="J933" s="622">
        <f>+'[3]chd9-SAOB'!G353</f>
        <v>0</v>
      </c>
      <c r="K933" s="622">
        <f>+'[3]chd9-SAOB'!H353</f>
        <v>18912657.25</v>
      </c>
      <c r="L933" s="622">
        <f>+'[3]chd9-SAOB'!I353</f>
        <v>0</v>
      </c>
      <c r="M933" s="403">
        <f>SUM(J933:L933)</f>
        <v>18912657.25</v>
      </c>
      <c r="N933" s="403">
        <f>+F933-J933</f>
        <v>0</v>
      </c>
      <c r="O933" s="403">
        <f>+G933-K933</f>
        <v>2133035.75</v>
      </c>
      <c r="P933" s="403">
        <f>+H933-L933</f>
        <v>0</v>
      </c>
      <c r="Q933" s="403">
        <f>SUM(N933:P933)</f>
        <v>2133035.75</v>
      </c>
      <c r="S933" s="410" t="str">
        <f t="shared" si="342"/>
        <v/>
      </c>
      <c r="T933" s="410">
        <f t="shared" si="342"/>
        <v>0.89864739783099568</v>
      </c>
      <c r="U933" s="410" t="str">
        <f t="shared" si="342"/>
        <v/>
      </c>
      <c r="V933" s="410">
        <f t="shared" si="342"/>
        <v>0.89864739783099568</v>
      </c>
      <c r="W933" s="413"/>
      <c r="Z933" s="411" t="s">
        <v>736</v>
      </c>
    </row>
    <row r="934" spans="1:26" s="404" customFormat="1" ht="12.75" customHeight="1">
      <c r="A934" s="405"/>
      <c r="B934" s="402" t="s">
        <v>429</v>
      </c>
      <c r="C934" s="414"/>
      <c r="D934" s="414" t="s">
        <v>319</v>
      </c>
      <c r="E934" s="415" t="s">
        <v>737</v>
      </c>
      <c r="F934" s="416">
        <f>+F932+F933</f>
        <v>116657176</v>
      </c>
      <c r="G934" s="416">
        <f t="shared" ref="G934:Q934" si="346">+G932+G933</f>
        <v>65907693</v>
      </c>
      <c r="H934" s="416">
        <f t="shared" si="346"/>
        <v>0</v>
      </c>
      <c r="I934" s="416">
        <f t="shared" si="346"/>
        <v>182564869</v>
      </c>
      <c r="J934" s="416">
        <f t="shared" si="346"/>
        <v>116657175.99999999</v>
      </c>
      <c r="K934" s="416">
        <f t="shared" si="346"/>
        <v>63774657.25</v>
      </c>
      <c r="L934" s="416">
        <f t="shared" si="346"/>
        <v>0</v>
      </c>
      <c r="M934" s="416">
        <f t="shared" si="346"/>
        <v>180431833.25</v>
      </c>
      <c r="N934" s="416">
        <f t="shared" si="346"/>
        <v>0</v>
      </c>
      <c r="O934" s="416">
        <f t="shared" si="346"/>
        <v>2133035.75</v>
      </c>
      <c r="P934" s="416">
        <f t="shared" si="346"/>
        <v>0</v>
      </c>
      <c r="Q934" s="416">
        <f t="shared" si="346"/>
        <v>2133035.75</v>
      </c>
      <c r="R934" s="417"/>
      <c r="S934" s="410">
        <f t="shared" si="342"/>
        <v>0.99999999999999989</v>
      </c>
      <c r="T934" s="410">
        <f t="shared" si="342"/>
        <v>0.96763601253650311</v>
      </c>
      <c r="U934" s="410" t="str">
        <f t="shared" si="342"/>
        <v/>
      </c>
      <c r="V934" s="410">
        <f t="shared" si="342"/>
        <v>0.98831628581290742</v>
      </c>
      <c r="W934" s="413"/>
      <c r="Z934" s="404" t="s">
        <v>735</v>
      </c>
    </row>
    <row r="935" spans="1:26" ht="12.75" hidden="1" customHeight="1">
      <c r="A935" s="405"/>
      <c r="B935" s="406"/>
      <c r="C935" s="418"/>
      <c r="D935" s="418"/>
      <c r="E935" s="419"/>
      <c r="F935" s="420"/>
      <c r="G935" s="420"/>
      <c r="H935" s="420"/>
      <c r="I935" s="420"/>
      <c r="J935" s="420"/>
      <c r="K935" s="420"/>
      <c r="L935" s="420"/>
      <c r="M935" s="420"/>
      <c r="N935" s="420"/>
      <c r="O935" s="420"/>
      <c r="P935" s="420"/>
      <c r="Q935" s="420"/>
      <c r="R935" s="409"/>
      <c r="S935" s="410" t="str">
        <f t="shared" si="342"/>
        <v/>
      </c>
      <c r="T935" s="410" t="str">
        <f t="shared" si="342"/>
        <v/>
      </c>
      <c r="U935" s="410" t="str">
        <f t="shared" si="342"/>
        <v/>
      </c>
      <c r="V935" s="410"/>
      <c r="W935" s="413"/>
    </row>
    <row r="936" spans="1:26" s="404" customFormat="1" ht="12.75" customHeight="1">
      <c r="A936" s="402" t="s">
        <v>426</v>
      </c>
      <c r="B936" s="405" t="s">
        <v>429</v>
      </c>
      <c r="C936" s="414"/>
      <c r="D936" s="414" t="s">
        <v>319</v>
      </c>
      <c r="E936" s="415" t="s">
        <v>324</v>
      </c>
      <c r="F936" s="416">
        <f>+F937</f>
        <v>12503501</v>
      </c>
      <c r="G936" s="416">
        <f t="shared" ref="G936:Q936" si="347">+G937</f>
        <v>0</v>
      </c>
      <c r="H936" s="416">
        <f t="shared" si="347"/>
        <v>0</v>
      </c>
      <c r="I936" s="416">
        <f t="shared" si="347"/>
        <v>12503501</v>
      </c>
      <c r="J936" s="416">
        <f t="shared" si="347"/>
        <v>12253481.6</v>
      </c>
      <c r="K936" s="416">
        <f t="shared" si="347"/>
        <v>0</v>
      </c>
      <c r="L936" s="416">
        <f t="shared" si="347"/>
        <v>0</v>
      </c>
      <c r="M936" s="416">
        <f t="shared" si="347"/>
        <v>12253481.6</v>
      </c>
      <c r="N936" s="416">
        <f t="shared" si="347"/>
        <v>250019.40000000037</v>
      </c>
      <c r="O936" s="416">
        <f t="shared" si="347"/>
        <v>0</v>
      </c>
      <c r="P936" s="416">
        <f t="shared" si="347"/>
        <v>0</v>
      </c>
      <c r="Q936" s="416">
        <f t="shared" si="347"/>
        <v>250019.40000000037</v>
      </c>
      <c r="S936" s="410">
        <f t="shared" si="342"/>
        <v>0.98000404846610556</v>
      </c>
      <c r="T936" s="410" t="str">
        <f t="shared" si="342"/>
        <v/>
      </c>
      <c r="U936" s="410" t="str">
        <f t="shared" si="342"/>
        <v/>
      </c>
      <c r="V936" s="410">
        <f t="shared" si="342"/>
        <v>0.98000404846610556</v>
      </c>
      <c r="W936" s="413"/>
      <c r="Z936" s="404" t="s">
        <v>735</v>
      </c>
    </row>
    <row r="937" spans="1:26" ht="12.75" customHeight="1">
      <c r="A937" s="402" t="s">
        <v>426</v>
      </c>
      <c r="B937" s="405" t="s">
        <v>429</v>
      </c>
      <c r="C937" s="418"/>
      <c r="D937" s="418"/>
      <c r="E937" s="408" t="s">
        <v>528</v>
      </c>
      <c r="F937" s="403">
        <f>SUM('[3]chd9-SAOB'!AA14)</f>
        <v>12503501</v>
      </c>
      <c r="G937" s="403">
        <f>SUM('[3]chd9-SAOB'!AA50)</f>
        <v>0</v>
      </c>
      <c r="H937" s="403">
        <f>SUM('[3]chd9-SAOB'!AA142)</f>
        <v>0</v>
      </c>
      <c r="I937" s="403">
        <f t="shared" si="329"/>
        <v>12503501</v>
      </c>
      <c r="J937" s="403">
        <f>SUM('[3]chd9-SAOB'!AA15)</f>
        <v>12253481.6</v>
      </c>
      <c r="K937" s="403">
        <f>SUM('[3]chd9-SAOB'!AA51)</f>
        <v>0</v>
      </c>
      <c r="L937" s="403">
        <f>SUM('[3]chd9-SAOB'!AA143)</f>
        <v>0</v>
      </c>
      <c r="M937" s="403">
        <f t="shared" si="330"/>
        <v>12253481.6</v>
      </c>
      <c r="N937" s="403">
        <f t="shared" si="331"/>
        <v>250019.40000000037</v>
      </c>
      <c r="O937" s="403">
        <f t="shared" si="331"/>
        <v>0</v>
      </c>
      <c r="P937" s="403">
        <f t="shared" si="331"/>
        <v>0</v>
      </c>
      <c r="Q937" s="403">
        <f t="shared" si="332"/>
        <v>250019.40000000037</v>
      </c>
      <c r="S937" s="410">
        <f t="shared" si="342"/>
        <v>0.98000404846610556</v>
      </c>
      <c r="T937" s="410" t="str">
        <f t="shared" si="342"/>
        <v/>
      </c>
      <c r="U937" s="410" t="str">
        <f t="shared" si="342"/>
        <v/>
      </c>
      <c r="V937" s="410">
        <f t="shared" si="342"/>
        <v>0.98000404846610556</v>
      </c>
      <c r="W937" s="413"/>
      <c r="Z937" s="404" t="s">
        <v>735</v>
      </c>
    </row>
    <row r="938" spans="1:26" s="404" customFormat="1" ht="12.75" customHeight="1">
      <c r="A938" s="402" t="s">
        <v>426</v>
      </c>
      <c r="B938" s="405" t="s">
        <v>429</v>
      </c>
      <c r="C938" s="414"/>
      <c r="D938" s="414" t="s">
        <v>319</v>
      </c>
      <c r="E938" s="415" t="s">
        <v>325</v>
      </c>
      <c r="F938" s="416">
        <f>SUM(F939:F942)</f>
        <v>25315354</v>
      </c>
      <c r="G938" s="416">
        <f t="shared" ref="G938:Q938" si="348">SUM(G939:G942)</f>
        <v>7200000</v>
      </c>
      <c r="H938" s="416">
        <f t="shared" si="348"/>
        <v>0</v>
      </c>
      <c r="I938" s="416">
        <f t="shared" si="348"/>
        <v>32515354</v>
      </c>
      <c r="J938" s="416">
        <f t="shared" si="348"/>
        <v>25308014.490000006</v>
      </c>
      <c r="K938" s="416">
        <f t="shared" si="348"/>
        <v>1775503.0699999998</v>
      </c>
      <c r="L938" s="416">
        <f t="shared" si="348"/>
        <v>0</v>
      </c>
      <c r="M938" s="416">
        <f t="shared" si="348"/>
        <v>27083517.560000006</v>
      </c>
      <c r="N938" s="416">
        <f t="shared" si="348"/>
        <v>7339.5099999951199</v>
      </c>
      <c r="O938" s="416">
        <f t="shared" si="348"/>
        <v>5424496.9299999997</v>
      </c>
      <c r="P938" s="416">
        <f t="shared" si="348"/>
        <v>0</v>
      </c>
      <c r="Q938" s="416">
        <f t="shared" si="348"/>
        <v>5431836.4399999948</v>
      </c>
      <c r="R938" s="417"/>
      <c r="S938" s="410">
        <f t="shared" si="342"/>
        <v>0.99971007673840961</v>
      </c>
      <c r="T938" s="410">
        <f t="shared" si="342"/>
        <v>0.24659764861111108</v>
      </c>
      <c r="U938" s="410" t="str">
        <f t="shared" si="342"/>
        <v/>
      </c>
      <c r="V938" s="410">
        <f t="shared" si="342"/>
        <v>0.83294549276627916</v>
      </c>
      <c r="W938" s="413"/>
      <c r="Z938" s="404" t="s">
        <v>735</v>
      </c>
    </row>
    <row r="939" spans="1:26" ht="12.75" customHeight="1">
      <c r="A939" s="402" t="s">
        <v>426</v>
      </c>
      <c r="B939" s="405" t="s">
        <v>429</v>
      </c>
      <c r="C939" s="418"/>
      <c r="D939" s="418"/>
      <c r="E939" s="421" t="s">
        <v>531</v>
      </c>
      <c r="F939" s="403">
        <f>SUM('[3]chd9-SAOB'!AK14)</f>
        <v>22824827</v>
      </c>
      <c r="G939" s="403">
        <f>SUM('[3]chd9-SAOB'!AK50)</f>
        <v>0</v>
      </c>
      <c r="H939" s="403">
        <f>SUM('[3]chd9-SAOB'!AK142)</f>
        <v>0</v>
      </c>
      <c r="I939" s="403">
        <f t="shared" si="329"/>
        <v>22824827</v>
      </c>
      <c r="J939" s="403">
        <f>SUM('[3]chd9-SAOB'!AK15)</f>
        <v>22823865.460000005</v>
      </c>
      <c r="K939" s="403">
        <f>SUM('[3]chd9-SAOB'!AK51)</f>
        <v>0</v>
      </c>
      <c r="L939" s="403">
        <f>SUM('[3]chd9-SAOB'!AK143)</f>
        <v>0</v>
      </c>
      <c r="M939" s="403">
        <f t="shared" si="330"/>
        <v>22823865.460000005</v>
      </c>
      <c r="N939" s="403">
        <f t="shared" si="331"/>
        <v>961.53999999538064</v>
      </c>
      <c r="O939" s="403">
        <f t="shared" si="331"/>
        <v>0</v>
      </c>
      <c r="P939" s="403">
        <f t="shared" si="331"/>
        <v>0</v>
      </c>
      <c r="Q939" s="403">
        <f t="shared" si="332"/>
        <v>961.53999999538064</v>
      </c>
      <c r="S939" s="410">
        <f t="shared" si="342"/>
        <v>0.99995787306514983</v>
      </c>
      <c r="T939" s="410" t="str">
        <f t="shared" si="342"/>
        <v/>
      </c>
      <c r="U939" s="410" t="str">
        <f t="shared" si="342"/>
        <v/>
      </c>
      <c r="V939" s="410">
        <f t="shared" si="342"/>
        <v>0.99995787306514983</v>
      </c>
      <c r="W939" s="413"/>
      <c r="Z939" s="404" t="s">
        <v>735</v>
      </c>
    </row>
    <row r="940" spans="1:26" ht="12.75" customHeight="1">
      <c r="A940" s="402" t="s">
        <v>426</v>
      </c>
      <c r="B940" s="405" t="s">
        <v>429</v>
      </c>
      <c r="C940" s="418"/>
      <c r="D940" s="418"/>
      <c r="E940" s="408" t="s">
        <v>532</v>
      </c>
      <c r="F940" s="403">
        <f>SUM('[3]chd9-SAOB'!AU14)</f>
        <v>2490527</v>
      </c>
      <c r="G940" s="403">
        <f>SUM('[3]chd9-SAOB'!AU50)</f>
        <v>0</v>
      </c>
      <c r="H940" s="403">
        <f>SUM('[3]chd9-SAOB'!AU142)</f>
        <v>0</v>
      </c>
      <c r="I940" s="403">
        <f t="shared" si="329"/>
        <v>2490527</v>
      </c>
      <c r="J940" s="403">
        <f>SUM('[3]chd9-SAOB'!AU15)</f>
        <v>2484149.0300000003</v>
      </c>
      <c r="K940" s="403">
        <f>SUM('[3]chd9-SAOB'!AU51)</f>
        <v>0</v>
      </c>
      <c r="L940" s="403">
        <f>SUM('[3]chd9-SAOB'!AU143)</f>
        <v>0</v>
      </c>
      <c r="M940" s="403">
        <f t="shared" si="330"/>
        <v>2484149.0300000003</v>
      </c>
      <c r="N940" s="403">
        <f t="shared" si="331"/>
        <v>6377.9699999997392</v>
      </c>
      <c r="O940" s="403">
        <f t="shared" si="331"/>
        <v>0</v>
      </c>
      <c r="P940" s="403">
        <f t="shared" si="331"/>
        <v>0</v>
      </c>
      <c r="Q940" s="403">
        <f t="shared" si="332"/>
        <v>6377.9699999997392</v>
      </c>
      <c r="S940" s="410">
        <f t="shared" si="342"/>
        <v>0.99743910826905324</v>
      </c>
      <c r="T940" s="410" t="str">
        <f t="shared" si="342"/>
        <v/>
      </c>
      <c r="U940" s="410" t="str">
        <f t="shared" si="342"/>
        <v/>
      </c>
      <c r="V940" s="410">
        <f t="shared" si="342"/>
        <v>0.99743910826905324</v>
      </c>
      <c r="W940" s="413"/>
      <c r="Z940" s="404" t="s">
        <v>735</v>
      </c>
    </row>
    <row r="941" spans="1:26" ht="12.75" customHeight="1">
      <c r="A941" s="402" t="s">
        <v>426</v>
      </c>
      <c r="B941" s="405" t="s">
        <v>429</v>
      </c>
      <c r="C941" s="418"/>
      <c r="D941" s="418"/>
      <c r="E941" s="421" t="s">
        <v>533</v>
      </c>
      <c r="F941" s="403">
        <f>SUM('[3]chd9-SAOB'!BE14)</f>
        <v>0</v>
      </c>
      <c r="G941" s="403">
        <f>SUM('[3]chd9-SAOB'!BE50)</f>
        <v>7200000</v>
      </c>
      <c r="H941" s="403">
        <f>SUM('[3]chd9-SAOB'!BE142)</f>
        <v>0</v>
      </c>
      <c r="I941" s="403">
        <f t="shared" si="329"/>
        <v>7200000</v>
      </c>
      <c r="J941" s="403">
        <f>SUM('[3]chd9-SAOB'!BE15)</f>
        <v>0</v>
      </c>
      <c r="K941" s="403">
        <f>SUM('[3]chd9-SAOB'!BE51)</f>
        <v>1775503.0699999998</v>
      </c>
      <c r="L941" s="403">
        <f>SUM('[3]chd9-SAOB'!BE143)</f>
        <v>0</v>
      </c>
      <c r="M941" s="403">
        <f t="shared" si="330"/>
        <v>1775503.0699999998</v>
      </c>
      <c r="N941" s="403">
        <f t="shared" si="331"/>
        <v>0</v>
      </c>
      <c r="O941" s="403">
        <f t="shared" si="331"/>
        <v>5424496.9299999997</v>
      </c>
      <c r="P941" s="403">
        <f t="shared" si="331"/>
        <v>0</v>
      </c>
      <c r="Q941" s="403">
        <f t="shared" si="332"/>
        <v>5424496.9299999997</v>
      </c>
      <c r="S941" s="410" t="str">
        <f t="shared" si="342"/>
        <v/>
      </c>
      <c r="T941" s="410">
        <f t="shared" si="342"/>
        <v>0.24659764861111108</v>
      </c>
      <c r="U941" s="410" t="str">
        <f t="shared" si="342"/>
        <v/>
      </c>
      <c r="V941" s="410">
        <f t="shared" si="342"/>
        <v>0.24659764861111108</v>
      </c>
      <c r="W941" s="413"/>
      <c r="Z941" s="404" t="s">
        <v>735</v>
      </c>
    </row>
    <row r="942" spans="1:26" ht="12.75" hidden="1" customHeight="1">
      <c r="A942" s="402" t="s">
        <v>426</v>
      </c>
      <c r="B942" s="405" t="s">
        <v>429</v>
      </c>
      <c r="C942" s="418"/>
      <c r="D942" s="418"/>
      <c r="E942" s="421" t="s">
        <v>738</v>
      </c>
      <c r="F942" s="403">
        <f>SUM('[3]chd9-SAOB'!BO14)</f>
        <v>0</v>
      </c>
      <c r="G942" s="403">
        <f>SUM('[3]chd9-SAOB'!BO50)</f>
        <v>0</v>
      </c>
      <c r="H942" s="403">
        <f>SUM('[3]chd9-SAOB'!BO142)</f>
        <v>0</v>
      </c>
      <c r="I942" s="403">
        <f t="shared" si="329"/>
        <v>0</v>
      </c>
      <c r="J942" s="403">
        <f>SUM('[3]chd9-SAOB'!BO15)</f>
        <v>0</v>
      </c>
      <c r="K942" s="403">
        <f>SUM('[3]chd9-SAOB'!BO51)</f>
        <v>0</v>
      </c>
      <c r="L942" s="403">
        <f>SUM('[3]chd9-SAOB'!BO143)</f>
        <v>0</v>
      </c>
      <c r="M942" s="403">
        <f t="shared" si="330"/>
        <v>0</v>
      </c>
      <c r="N942" s="403">
        <f t="shared" si="331"/>
        <v>0</v>
      </c>
      <c r="O942" s="403">
        <f t="shared" si="331"/>
        <v>0</v>
      </c>
      <c r="P942" s="403">
        <f t="shared" si="331"/>
        <v>0</v>
      </c>
      <c r="Q942" s="403">
        <f t="shared" si="332"/>
        <v>0</v>
      </c>
      <c r="S942" s="410" t="str">
        <f t="shared" si="342"/>
        <v/>
      </c>
      <c r="T942" s="410" t="str">
        <f t="shared" si="342"/>
        <v/>
      </c>
      <c r="U942" s="410" t="str">
        <f t="shared" si="342"/>
        <v/>
      </c>
      <c r="V942" s="422" t="str">
        <f t="shared" si="342"/>
        <v/>
      </c>
      <c r="W942" s="413"/>
    </row>
    <row r="943" spans="1:26" s="617" customFormat="1" ht="12.75" customHeight="1">
      <c r="A943" s="402" t="s">
        <v>426</v>
      </c>
      <c r="B943" s="402" t="s">
        <v>429</v>
      </c>
      <c r="C943" s="613"/>
      <c r="D943" s="613"/>
      <c r="E943" s="614" t="s">
        <v>5</v>
      </c>
      <c r="F943" s="615">
        <f>+F934+F936+F938</f>
        <v>154476031</v>
      </c>
      <c r="G943" s="615">
        <f t="shared" ref="G943:Q943" si="349">+G934+G936+G938</f>
        <v>73107693</v>
      </c>
      <c r="H943" s="615">
        <f t="shared" si="349"/>
        <v>0</v>
      </c>
      <c r="I943" s="615">
        <f t="shared" si="349"/>
        <v>227583724</v>
      </c>
      <c r="J943" s="615">
        <f t="shared" si="349"/>
        <v>154218672.08999997</v>
      </c>
      <c r="K943" s="615">
        <f t="shared" si="349"/>
        <v>65550160.32</v>
      </c>
      <c r="L943" s="615">
        <f t="shared" si="349"/>
        <v>0</v>
      </c>
      <c r="M943" s="615">
        <f t="shared" si="349"/>
        <v>219768832.41</v>
      </c>
      <c r="N943" s="615">
        <f t="shared" si="349"/>
        <v>257358.90999999549</v>
      </c>
      <c r="O943" s="615">
        <f t="shared" si="349"/>
        <v>7557532.6799999997</v>
      </c>
      <c r="P943" s="615">
        <f t="shared" si="349"/>
        <v>0</v>
      </c>
      <c r="Q943" s="615">
        <f t="shared" si="349"/>
        <v>7814891.5899999952</v>
      </c>
      <c r="R943" s="616">
        <f>+Q943-'[3]chd9-SAOB'!CL179</f>
        <v>0</v>
      </c>
      <c r="S943" s="410">
        <f t="shared" si="342"/>
        <v>0.99833398807352824</v>
      </c>
      <c r="T943" s="410">
        <f t="shared" si="342"/>
        <v>0.89662465918600387</v>
      </c>
      <c r="U943" s="410" t="str">
        <f t="shared" si="342"/>
        <v/>
      </c>
      <c r="V943" s="410">
        <f t="shared" si="342"/>
        <v>0.96566146536032604</v>
      </c>
      <c r="W943" s="413"/>
      <c r="Z943" s="404" t="s">
        <v>735</v>
      </c>
    </row>
    <row r="944" spans="1:26" ht="12.75" customHeight="1">
      <c r="A944" s="402" t="s">
        <v>426</v>
      </c>
      <c r="B944" s="402" t="s">
        <v>429</v>
      </c>
      <c r="C944" s="418"/>
      <c r="D944" s="407"/>
      <c r="E944" s="412"/>
      <c r="F944" s="403"/>
      <c r="G944" s="403"/>
      <c r="H944" s="403"/>
      <c r="I944" s="403">
        <f t="shared" si="329"/>
        <v>0</v>
      </c>
      <c r="J944" s="403"/>
      <c r="K944" s="403"/>
      <c r="L944" s="403"/>
      <c r="M944" s="403">
        <f t="shared" si="330"/>
        <v>0</v>
      </c>
      <c r="N944" s="403">
        <f t="shared" si="331"/>
        <v>0</v>
      </c>
      <c r="O944" s="403">
        <f t="shared" si="331"/>
        <v>0</v>
      </c>
      <c r="P944" s="403">
        <f t="shared" si="331"/>
        <v>0</v>
      </c>
      <c r="Q944" s="403">
        <f t="shared" si="332"/>
        <v>0</v>
      </c>
      <c r="S944" s="410" t="str">
        <f t="shared" si="342"/>
        <v/>
      </c>
      <c r="T944" s="410" t="str">
        <f t="shared" si="342"/>
        <v/>
      </c>
      <c r="U944" s="410" t="str">
        <f t="shared" si="342"/>
        <v/>
      </c>
      <c r="V944" s="410" t="str">
        <f t="shared" si="342"/>
        <v/>
      </c>
      <c r="W944" s="413"/>
      <c r="Z944" s="404" t="s">
        <v>735</v>
      </c>
    </row>
    <row r="945" spans="1:26" s="612" customFormat="1" ht="12.75" customHeight="1">
      <c r="A945" s="402" t="s">
        <v>426</v>
      </c>
      <c r="B945" s="402" t="s">
        <v>431</v>
      </c>
      <c r="C945" s="426" t="s">
        <v>319</v>
      </c>
      <c r="D945" s="609" t="s">
        <v>332</v>
      </c>
      <c r="E945" s="610" t="s">
        <v>431</v>
      </c>
      <c r="F945" s="621"/>
      <c r="G945" s="621"/>
      <c r="H945" s="621"/>
      <c r="I945" s="611">
        <f t="shared" si="329"/>
        <v>0</v>
      </c>
      <c r="J945" s="621"/>
      <c r="K945" s="621"/>
      <c r="L945" s="621"/>
      <c r="M945" s="611">
        <f t="shared" si="330"/>
        <v>0</v>
      </c>
      <c r="N945" s="611">
        <f t="shared" si="331"/>
        <v>0</v>
      </c>
      <c r="O945" s="611">
        <f t="shared" si="331"/>
        <v>0</v>
      </c>
      <c r="P945" s="611">
        <f t="shared" si="331"/>
        <v>0</v>
      </c>
      <c r="Q945" s="611">
        <f t="shared" si="332"/>
        <v>0</v>
      </c>
      <c r="S945" s="410" t="str">
        <f t="shared" si="342"/>
        <v/>
      </c>
      <c r="T945" s="410" t="str">
        <f t="shared" si="342"/>
        <v/>
      </c>
      <c r="U945" s="410" t="str">
        <f t="shared" si="342"/>
        <v/>
      </c>
      <c r="V945" s="410" t="str">
        <f t="shared" si="342"/>
        <v/>
      </c>
      <c r="W945" s="413"/>
      <c r="Z945" s="404" t="s">
        <v>735</v>
      </c>
    </row>
    <row r="946" spans="1:26" ht="12.75" customHeight="1">
      <c r="A946" s="402" t="s">
        <v>426</v>
      </c>
      <c r="B946" s="402" t="s">
        <v>431</v>
      </c>
      <c r="C946" s="407"/>
      <c r="D946" s="407" t="s">
        <v>319</v>
      </c>
      <c r="E946" s="408" t="s">
        <v>320</v>
      </c>
      <c r="F946" s="408">
        <f>+'[3]chd9-SAOB'!C358</f>
        <v>11739989.439999999</v>
      </c>
      <c r="G946" s="408">
        <f>+'[3]chd9-SAOB'!D358</f>
        <v>13057000</v>
      </c>
      <c r="H946" s="408">
        <f>+'[3]chd9-SAOB'!E358</f>
        <v>0</v>
      </c>
      <c r="I946" s="403">
        <f t="shared" si="329"/>
        <v>24796989.439999998</v>
      </c>
      <c r="J946" s="408">
        <f>+'[3]chd9-SAOB'!G358</f>
        <v>11739989.439999999</v>
      </c>
      <c r="K946" s="408">
        <f>+'[3]chd9-SAOB'!H358</f>
        <v>12982460.239999998</v>
      </c>
      <c r="L946" s="408">
        <f>+'[3]chd9-SAOB'!I358</f>
        <v>0</v>
      </c>
      <c r="M946" s="403">
        <f t="shared" si="330"/>
        <v>24722449.68</v>
      </c>
      <c r="N946" s="403">
        <f t="shared" si="331"/>
        <v>0</v>
      </c>
      <c r="O946" s="403">
        <f t="shared" si="331"/>
        <v>74539.760000001639</v>
      </c>
      <c r="P946" s="403">
        <f t="shared" si="331"/>
        <v>0</v>
      </c>
      <c r="Q946" s="403">
        <f t="shared" si="332"/>
        <v>74539.760000001639</v>
      </c>
      <c r="S946" s="410">
        <f t="shared" si="342"/>
        <v>1</v>
      </c>
      <c r="T946" s="410">
        <f t="shared" si="342"/>
        <v>0.99429120318603037</v>
      </c>
      <c r="U946" s="410" t="str">
        <f t="shared" si="342"/>
        <v/>
      </c>
      <c r="V946" s="410">
        <f t="shared" si="342"/>
        <v>0.99699399960707502</v>
      </c>
      <c r="W946" s="413"/>
      <c r="Z946" s="411" t="s">
        <v>736</v>
      </c>
    </row>
    <row r="947" spans="1:26" ht="12.75" customHeight="1">
      <c r="A947" s="402" t="s">
        <v>426</v>
      </c>
      <c r="B947" s="405" t="s">
        <v>431</v>
      </c>
      <c r="C947" s="407"/>
      <c r="D947" s="407" t="s">
        <v>319</v>
      </c>
      <c r="E947" s="408" t="s">
        <v>204</v>
      </c>
      <c r="F947" s="408">
        <f>+'[3]chd9-SAOB'!C360</f>
        <v>0</v>
      </c>
      <c r="G947" s="408">
        <f>+'[3]chd9-SAOB'!D360</f>
        <v>5930000</v>
      </c>
      <c r="H947" s="408">
        <f>+'[3]chd9-SAOB'!E360</f>
        <v>0</v>
      </c>
      <c r="I947" s="403">
        <f>SUM(F947:H947)</f>
        <v>5930000</v>
      </c>
      <c r="J947" s="408">
        <f>+'[3]chd9-SAOB'!G360</f>
        <v>0</v>
      </c>
      <c r="K947" s="408">
        <f>+'[3]chd9-SAOB'!H360</f>
        <v>5181820.0199999996</v>
      </c>
      <c r="L947" s="408">
        <f>+'[3]chd9-SAOB'!I360</f>
        <v>0</v>
      </c>
      <c r="M947" s="403">
        <f>SUM(J947:L947)</f>
        <v>5181820.0199999996</v>
      </c>
      <c r="N947" s="403">
        <f>+F947-J947</f>
        <v>0</v>
      </c>
      <c r="O947" s="403">
        <f>+G947-K947</f>
        <v>748179.98000000045</v>
      </c>
      <c r="P947" s="403">
        <f>+H947-L947</f>
        <v>0</v>
      </c>
      <c r="Q947" s="403">
        <f>SUM(N947:P947)</f>
        <v>748179.98000000045</v>
      </c>
      <c r="S947" s="410" t="str">
        <f t="shared" si="342"/>
        <v/>
      </c>
      <c r="T947" s="410">
        <f t="shared" si="342"/>
        <v>0.87383136930860028</v>
      </c>
      <c r="U947" s="410" t="str">
        <f t="shared" si="342"/>
        <v/>
      </c>
      <c r="V947" s="410">
        <f t="shared" si="342"/>
        <v>0.87383136930860028</v>
      </c>
      <c r="W947" s="413"/>
      <c r="Z947" s="411" t="s">
        <v>736</v>
      </c>
    </row>
    <row r="948" spans="1:26" s="404" customFormat="1" ht="12.75" customHeight="1">
      <c r="A948" s="405"/>
      <c r="B948" s="402" t="s">
        <v>431</v>
      </c>
      <c r="C948" s="414"/>
      <c r="D948" s="414" t="s">
        <v>319</v>
      </c>
      <c r="E948" s="415" t="s">
        <v>737</v>
      </c>
      <c r="F948" s="416">
        <f>+F946+F947</f>
        <v>11739989.439999999</v>
      </c>
      <c r="G948" s="416">
        <f t="shared" ref="G948:Q948" si="350">+G946+G947</f>
        <v>18987000</v>
      </c>
      <c r="H948" s="416">
        <f t="shared" si="350"/>
        <v>0</v>
      </c>
      <c r="I948" s="416">
        <f t="shared" si="350"/>
        <v>30726989.439999998</v>
      </c>
      <c r="J948" s="416">
        <f t="shared" si="350"/>
        <v>11739989.439999999</v>
      </c>
      <c r="K948" s="416">
        <f t="shared" si="350"/>
        <v>18164280.259999998</v>
      </c>
      <c r="L948" s="416">
        <f t="shared" si="350"/>
        <v>0</v>
      </c>
      <c r="M948" s="416">
        <f t="shared" si="350"/>
        <v>29904269.699999999</v>
      </c>
      <c r="N948" s="416">
        <f t="shared" si="350"/>
        <v>0</v>
      </c>
      <c r="O948" s="416">
        <f t="shared" si="350"/>
        <v>822719.74000000209</v>
      </c>
      <c r="P948" s="416">
        <f t="shared" si="350"/>
        <v>0</v>
      </c>
      <c r="Q948" s="416">
        <f t="shared" si="350"/>
        <v>822719.74000000209</v>
      </c>
      <c r="R948" s="417"/>
      <c r="S948" s="410">
        <f t="shared" si="342"/>
        <v>1</v>
      </c>
      <c r="T948" s="410">
        <f t="shared" si="342"/>
        <v>0.95666931374098052</v>
      </c>
      <c r="U948" s="410" t="str">
        <f t="shared" si="342"/>
        <v/>
      </c>
      <c r="V948" s="410">
        <f t="shared" si="342"/>
        <v>0.97322485036789863</v>
      </c>
      <c r="W948" s="413"/>
      <c r="Z948" s="404" t="s">
        <v>735</v>
      </c>
    </row>
    <row r="949" spans="1:26" ht="12.75" hidden="1" customHeight="1">
      <c r="A949" s="405"/>
      <c r="B949" s="406"/>
      <c r="C949" s="418"/>
      <c r="D949" s="418"/>
      <c r="E949" s="419"/>
      <c r="F949" s="420"/>
      <c r="G949" s="420"/>
      <c r="H949" s="420"/>
      <c r="I949" s="420"/>
      <c r="J949" s="420"/>
      <c r="K949" s="420"/>
      <c r="L949" s="420"/>
      <c r="M949" s="420"/>
      <c r="N949" s="420"/>
      <c r="O949" s="420"/>
      <c r="P949" s="420"/>
      <c r="Q949" s="420"/>
      <c r="R949" s="409"/>
      <c r="S949" s="410" t="str">
        <f t="shared" si="342"/>
        <v/>
      </c>
      <c r="T949" s="410" t="str">
        <f t="shared" si="342"/>
        <v/>
      </c>
      <c r="U949" s="410" t="str">
        <f t="shared" si="342"/>
        <v/>
      </c>
      <c r="V949" s="410"/>
      <c r="W949" s="413"/>
    </row>
    <row r="950" spans="1:26" s="404" customFormat="1" ht="12.75" customHeight="1">
      <c r="A950" s="402" t="s">
        <v>426</v>
      </c>
      <c r="B950" s="405" t="s">
        <v>431</v>
      </c>
      <c r="C950" s="414"/>
      <c r="D950" s="414" t="s">
        <v>319</v>
      </c>
      <c r="E950" s="415" t="s">
        <v>324</v>
      </c>
      <c r="F950" s="416">
        <f>+F951</f>
        <v>1202350.56</v>
      </c>
      <c r="G950" s="416">
        <f t="shared" ref="G950:Q950" si="351">+G951</f>
        <v>0</v>
      </c>
      <c r="H950" s="416">
        <f t="shared" si="351"/>
        <v>0</v>
      </c>
      <c r="I950" s="416">
        <f t="shared" si="351"/>
        <v>1202350.56</v>
      </c>
      <c r="J950" s="416">
        <f t="shared" si="351"/>
        <v>1199536.43</v>
      </c>
      <c r="K950" s="416">
        <f t="shared" si="351"/>
        <v>0</v>
      </c>
      <c r="L950" s="416">
        <f t="shared" si="351"/>
        <v>0</v>
      </c>
      <c r="M950" s="416">
        <f t="shared" si="351"/>
        <v>1199536.43</v>
      </c>
      <c r="N950" s="416">
        <f t="shared" si="351"/>
        <v>2814.1300000001211</v>
      </c>
      <c r="O950" s="416">
        <f t="shared" si="351"/>
        <v>0</v>
      </c>
      <c r="P950" s="416">
        <f t="shared" si="351"/>
        <v>0</v>
      </c>
      <c r="Q950" s="416">
        <f t="shared" si="351"/>
        <v>2814.1300000001211</v>
      </c>
      <c r="S950" s="410">
        <f t="shared" si="342"/>
        <v>0.99765947628452045</v>
      </c>
      <c r="T950" s="410" t="str">
        <f t="shared" si="342"/>
        <v/>
      </c>
      <c r="U950" s="410" t="str">
        <f t="shared" si="342"/>
        <v/>
      </c>
      <c r="V950" s="410">
        <f t="shared" si="342"/>
        <v>0.99765947628452045</v>
      </c>
      <c r="W950" s="413"/>
      <c r="Z950" s="404" t="s">
        <v>735</v>
      </c>
    </row>
    <row r="951" spans="1:26" ht="12.75" customHeight="1">
      <c r="A951" s="402" t="s">
        <v>426</v>
      </c>
      <c r="B951" s="405" t="s">
        <v>431</v>
      </c>
      <c r="C951" s="418"/>
      <c r="D951" s="418"/>
      <c r="E951" s="408" t="s">
        <v>528</v>
      </c>
      <c r="F951" s="403">
        <f>SUM('[3]chd9-SAOB'!AB14)</f>
        <v>1202350.56</v>
      </c>
      <c r="G951" s="403">
        <f>SUM('[3]chd9-SAOB'!AB50)</f>
        <v>0</v>
      </c>
      <c r="H951" s="403">
        <f>SUM('[3]chd9-SAOB'!AB142)</f>
        <v>0</v>
      </c>
      <c r="I951" s="403">
        <f t="shared" si="329"/>
        <v>1202350.56</v>
      </c>
      <c r="J951" s="403">
        <f>SUM('[3]chd9-SAOB'!AB15)</f>
        <v>1199536.43</v>
      </c>
      <c r="K951" s="403">
        <f>SUM('[3]chd9-SAOB'!AB51)</f>
        <v>0</v>
      </c>
      <c r="L951" s="403">
        <f>SUM('[3]chd9-SAOB'!AB143)</f>
        <v>0</v>
      </c>
      <c r="M951" s="403">
        <f t="shared" si="330"/>
        <v>1199536.43</v>
      </c>
      <c r="N951" s="403">
        <f t="shared" si="331"/>
        <v>2814.1300000001211</v>
      </c>
      <c r="O951" s="403">
        <f t="shared" si="331"/>
        <v>0</v>
      </c>
      <c r="P951" s="403">
        <f t="shared" si="331"/>
        <v>0</v>
      </c>
      <c r="Q951" s="403">
        <f t="shared" si="332"/>
        <v>2814.1300000001211</v>
      </c>
      <c r="S951" s="410">
        <f t="shared" si="342"/>
        <v>0.99765947628452045</v>
      </c>
      <c r="T951" s="410" t="str">
        <f t="shared" si="342"/>
        <v/>
      </c>
      <c r="U951" s="410" t="str">
        <f t="shared" si="342"/>
        <v/>
      </c>
      <c r="V951" s="410">
        <f t="shared" si="342"/>
        <v>0.99765947628452045</v>
      </c>
      <c r="W951" s="413"/>
      <c r="Z951" s="404" t="s">
        <v>735</v>
      </c>
    </row>
    <row r="952" spans="1:26" s="404" customFormat="1" ht="12.75" customHeight="1">
      <c r="A952" s="402" t="s">
        <v>426</v>
      </c>
      <c r="B952" s="405" t="s">
        <v>431</v>
      </c>
      <c r="C952" s="414"/>
      <c r="D952" s="414" t="s">
        <v>319</v>
      </c>
      <c r="E952" s="415" t="s">
        <v>325</v>
      </c>
      <c r="F952" s="416">
        <f>SUM(F953:F956)</f>
        <v>2341015</v>
      </c>
      <c r="G952" s="416">
        <f t="shared" ref="G952:Q952" si="352">SUM(G953:G956)</f>
        <v>0</v>
      </c>
      <c r="H952" s="416">
        <f t="shared" si="352"/>
        <v>0</v>
      </c>
      <c r="I952" s="416">
        <f t="shared" si="352"/>
        <v>2341015</v>
      </c>
      <c r="J952" s="416">
        <f t="shared" si="352"/>
        <v>2339015</v>
      </c>
      <c r="K952" s="416">
        <f t="shared" si="352"/>
        <v>0</v>
      </c>
      <c r="L952" s="416">
        <f t="shared" si="352"/>
        <v>0</v>
      </c>
      <c r="M952" s="416">
        <f t="shared" si="352"/>
        <v>2339015</v>
      </c>
      <c r="N952" s="416">
        <f t="shared" si="352"/>
        <v>2000</v>
      </c>
      <c r="O952" s="416">
        <f t="shared" si="352"/>
        <v>0</v>
      </c>
      <c r="P952" s="416">
        <f t="shared" si="352"/>
        <v>0</v>
      </c>
      <c r="Q952" s="416">
        <f t="shared" si="352"/>
        <v>2000</v>
      </c>
      <c r="R952" s="417">
        <f>Q952-'[3]ncr-SAOB'!AX991</f>
        <v>2000</v>
      </c>
      <c r="S952" s="410">
        <f t="shared" si="342"/>
        <v>0.99914566972018548</v>
      </c>
      <c r="T952" s="410" t="str">
        <f t="shared" si="342"/>
        <v/>
      </c>
      <c r="U952" s="410" t="str">
        <f t="shared" si="342"/>
        <v/>
      </c>
      <c r="V952" s="410">
        <f t="shared" si="342"/>
        <v>0.99914566972018548</v>
      </c>
      <c r="W952" s="413"/>
      <c r="Z952" s="404" t="s">
        <v>735</v>
      </c>
    </row>
    <row r="953" spans="1:26" ht="12.75" customHeight="1">
      <c r="A953" s="402" t="s">
        <v>426</v>
      </c>
      <c r="B953" s="405" t="s">
        <v>431</v>
      </c>
      <c r="C953" s="418"/>
      <c r="D953" s="418"/>
      <c r="E953" s="421" t="s">
        <v>531</v>
      </c>
      <c r="F953" s="403">
        <f>SUM('[3]chd9-SAOB'!AL14)</f>
        <v>2049285</v>
      </c>
      <c r="G953" s="403">
        <f>SUM('[3]chd9-SAOB'!AL50)</f>
        <v>0</v>
      </c>
      <c r="H953" s="403">
        <f>SUM('[3]chd9-SAOB'!AL142)</f>
        <v>0</v>
      </c>
      <c r="I953" s="403">
        <f t="shared" si="329"/>
        <v>2049285</v>
      </c>
      <c r="J953" s="403">
        <f>SUM('[3]chd9-SAOB'!AL15)</f>
        <v>2049285</v>
      </c>
      <c r="K953" s="403">
        <f>SUM('[3]chd9-SAOB'!AL51)</f>
        <v>0</v>
      </c>
      <c r="L953" s="403">
        <f>SUM('[3]chd9-SAOB'!AL143)</f>
        <v>0</v>
      </c>
      <c r="M953" s="403">
        <f t="shared" si="330"/>
        <v>2049285</v>
      </c>
      <c r="N953" s="403">
        <f t="shared" si="331"/>
        <v>0</v>
      </c>
      <c r="O953" s="403">
        <f t="shared" si="331"/>
        <v>0</v>
      </c>
      <c r="P953" s="403">
        <f t="shared" si="331"/>
        <v>0</v>
      </c>
      <c r="Q953" s="403">
        <f t="shared" si="332"/>
        <v>0</v>
      </c>
      <c r="S953" s="410">
        <f t="shared" si="342"/>
        <v>1</v>
      </c>
      <c r="T953" s="410" t="str">
        <f t="shared" si="342"/>
        <v/>
      </c>
      <c r="U953" s="410" t="str">
        <f t="shared" si="342"/>
        <v/>
      </c>
      <c r="V953" s="410">
        <f t="shared" si="342"/>
        <v>1</v>
      </c>
      <c r="W953" s="413"/>
      <c r="Z953" s="404" t="s">
        <v>735</v>
      </c>
    </row>
    <row r="954" spans="1:26" ht="12.75" customHeight="1">
      <c r="A954" s="402" t="s">
        <v>426</v>
      </c>
      <c r="B954" s="405" t="s">
        <v>431</v>
      </c>
      <c r="C954" s="418"/>
      <c r="D954" s="418"/>
      <c r="E954" s="408" t="s">
        <v>532</v>
      </c>
      <c r="F954" s="403">
        <f>SUM('[3]chd9-SAOB'!AV14)</f>
        <v>291730</v>
      </c>
      <c r="G954" s="403">
        <f>SUM('[3]chd9-SAOB'!AV50)</f>
        <v>0</v>
      </c>
      <c r="H954" s="403">
        <f>SUM('[3]chd9-SAOB'!AV142)</f>
        <v>0</v>
      </c>
      <c r="I954" s="403">
        <f t="shared" si="329"/>
        <v>291730</v>
      </c>
      <c r="J954" s="403">
        <f>SUM('[3]chd9-SAOB'!AV15)</f>
        <v>289730</v>
      </c>
      <c r="K954" s="403">
        <f>SUM('[3]chd9-SAOB'!AV51)</f>
        <v>0</v>
      </c>
      <c r="L954" s="403">
        <f>SUM('[3]chd9-SAOB'!AV143)</f>
        <v>0</v>
      </c>
      <c r="M954" s="403">
        <f t="shared" si="330"/>
        <v>289730</v>
      </c>
      <c r="N954" s="403">
        <f t="shared" si="331"/>
        <v>2000</v>
      </c>
      <c r="O954" s="403">
        <f t="shared" si="331"/>
        <v>0</v>
      </c>
      <c r="P954" s="403">
        <f t="shared" si="331"/>
        <v>0</v>
      </c>
      <c r="Q954" s="403">
        <f t="shared" si="332"/>
        <v>2000</v>
      </c>
      <c r="S954" s="410">
        <f t="shared" si="342"/>
        <v>0.99314434579919786</v>
      </c>
      <c r="T954" s="410" t="str">
        <f t="shared" si="342"/>
        <v/>
      </c>
      <c r="U954" s="410" t="str">
        <f t="shared" si="342"/>
        <v/>
      </c>
      <c r="V954" s="410">
        <f t="shared" si="342"/>
        <v>0.99314434579919786</v>
      </c>
      <c r="W954" s="413"/>
      <c r="Z954" s="404" t="s">
        <v>735</v>
      </c>
    </row>
    <row r="955" spans="1:26" ht="12.75" customHeight="1">
      <c r="A955" s="402" t="s">
        <v>426</v>
      </c>
      <c r="B955" s="405" t="s">
        <v>431</v>
      </c>
      <c r="C955" s="418"/>
      <c r="D955" s="418"/>
      <c r="E955" s="421" t="s">
        <v>533</v>
      </c>
      <c r="F955" s="403">
        <f>SUM('[3]chd9-SAOB'!BF14)</f>
        <v>0</v>
      </c>
      <c r="G955" s="403">
        <f>SUM('[3]chd9-SAOB'!BF50)</f>
        <v>0</v>
      </c>
      <c r="H955" s="403">
        <f>SUM('[3]chd9-SAOB'!BF142)</f>
        <v>0</v>
      </c>
      <c r="I955" s="403">
        <f t="shared" si="329"/>
        <v>0</v>
      </c>
      <c r="J955" s="403">
        <f>SUM('[3]chd9-SAOB'!BF15)</f>
        <v>0</v>
      </c>
      <c r="K955" s="403">
        <f>SUM('[3]chd9-SAOB'!BF51)</f>
        <v>0</v>
      </c>
      <c r="L955" s="403">
        <f>SUM('[3]chd9-SAOB'!BF143)</f>
        <v>0</v>
      </c>
      <c r="M955" s="403">
        <f t="shared" si="330"/>
        <v>0</v>
      </c>
      <c r="N955" s="403">
        <f t="shared" si="331"/>
        <v>0</v>
      </c>
      <c r="O955" s="403">
        <f t="shared" si="331"/>
        <v>0</v>
      </c>
      <c r="P955" s="403">
        <f t="shared" si="331"/>
        <v>0</v>
      </c>
      <c r="Q955" s="403">
        <f t="shared" si="332"/>
        <v>0</v>
      </c>
      <c r="S955" s="410" t="str">
        <f t="shared" si="342"/>
        <v/>
      </c>
      <c r="T955" s="410" t="str">
        <f t="shared" si="342"/>
        <v/>
      </c>
      <c r="U955" s="410" t="str">
        <f t="shared" si="342"/>
        <v/>
      </c>
      <c r="V955" s="410" t="str">
        <f t="shared" si="342"/>
        <v/>
      </c>
      <c r="W955" s="413"/>
      <c r="Z955" s="404" t="s">
        <v>735</v>
      </c>
    </row>
    <row r="956" spans="1:26" ht="12.75" hidden="1" customHeight="1">
      <c r="A956" s="402" t="s">
        <v>426</v>
      </c>
      <c r="B956" s="405" t="s">
        <v>431</v>
      </c>
      <c r="C956" s="418"/>
      <c r="D956" s="418"/>
      <c r="E956" s="421" t="s">
        <v>738</v>
      </c>
      <c r="F956" s="403">
        <f>SUM('[3]chd9-SAOB'!BP14)</f>
        <v>0</v>
      </c>
      <c r="G956" s="403">
        <f>SUM('[3]chd9-SAOB'!BP50)</f>
        <v>0</v>
      </c>
      <c r="H956" s="403">
        <f>SUM('[3]chd9-SAOB'!BP142)</f>
        <v>0</v>
      </c>
      <c r="I956" s="403">
        <f t="shared" si="329"/>
        <v>0</v>
      </c>
      <c r="J956" s="403">
        <f>SUM('[3]chd9-SAOB'!BP15)</f>
        <v>0</v>
      </c>
      <c r="K956" s="403">
        <f>SUM('[3]chd9-SAOB'!BP51)</f>
        <v>0</v>
      </c>
      <c r="L956" s="403">
        <f>SUM('[3]chd9-SAOB'!BP143)</f>
        <v>0</v>
      </c>
      <c r="M956" s="403">
        <f t="shared" si="330"/>
        <v>0</v>
      </c>
      <c r="N956" s="403">
        <f t="shared" si="331"/>
        <v>0</v>
      </c>
      <c r="O956" s="403">
        <f t="shared" si="331"/>
        <v>0</v>
      </c>
      <c r="P956" s="403">
        <f t="shared" si="331"/>
        <v>0</v>
      </c>
      <c r="Q956" s="403">
        <f t="shared" si="332"/>
        <v>0</v>
      </c>
      <c r="S956" s="410" t="str">
        <f t="shared" si="342"/>
        <v/>
      </c>
      <c r="T956" s="410" t="str">
        <f t="shared" si="342"/>
        <v/>
      </c>
      <c r="U956" s="410" t="str">
        <f t="shared" si="342"/>
        <v/>
      </c>
      <c r="V956" s="422" t="str">
        <f t="shared" si="342"/>
        <v/>
      </c>
      <c r="W956" s="413"/>
    </row>
    <row r="957" spans="1:26" s="617" customFormat="1" ht="12.75" customHeight="1">
      <c r="A957" s="402" t="s">
        <v>426</v>
      </c>
      <c r="B957" s="402" t="s">
        <v>431</v>
      </c>
      <c r="C957" s="613"/>
      <c r="D957" s="613"/>
      <c r="E957" s="614" t="s">
        <v>5</v>
      </c>
      <c r="F957" s="615">
        <f>+F948+F950+F952</f>
        <v>15283355</v>
      </c>
      <c r="G957" s="615">
        <f t="shared" ref="G957:Q957" si="353">+G948+G950+G952</f>
        <v>18987000</v>
      </c>
      <c r="H957" s="615">
        <f t="shared" si="353"/>
        <v>0</v>
      </c>
      <c r="I957" s="615">
        <f t="shared" si="353"/>
        <v>34270355</v>
      </c>
      <c r="J957" s="615">
        <f t="shared" si="353"/>
        <v>15278540.869999999</v>
      </c>
      <c r="K957" s="615">
        <f t="shared" si="353"/>
        <v>18164280.259999998</v>
      </c>
      <c r="L957" s="615">
        <f t="shared" si="353"/>
        <v>0</v>
      </c>
      <c r="M957" s="615">
        <f t="shared" si="353"/>
        <v>33442821.129999999</v>
      </c>
      <c r="N957" s="615">
        <f t="shared" si="353"/>
        <v>4814.1300000001211</v>
      </c>
      <c r="O957" s="615">
        <f t="shared" si="353"/>
        <v>822719.74000000209</v>
      </c>
      <c r="P957" s="615">
        <f t="shared" si="353"/>
        <v>0</v>
      </c>
      <c r="Q957" s="615">
        <f t="shared" si="353"/>
        <v>827533.87000000221</v>
      </c>
      <c r="R957" s="616">
        <f>+Q957-'[3]chd9-SAOB'!CM179</f>
        <v>0</v>
      </c>
      <c r="S957" s="410">
        <f t="shared" si="342"/>
        <v>0.99968500829824336</v>
      </c>
      <c r="T957" s="410">
        <f t="shared" si="342"/>
        <v>0.95666931374098052</v>
      </c>
      <c r="U957" s="410" t="str">
        <f t="shared" si="342"/>
        <v/>
      </c>
      <c r="V957" s="410">
        <f t="shared" si="342"/>
        <v>0.97585277800594705</v>
      </c>
      <c r="W957" s="413"/>
      <c r="Z957" s="404" t="s">
        <v>735</v>
      </c>
    </row>
    <row r="958" spans="1:26" ht="12.75" customHeight="1">
      <c r="A958" s="402" t="s">
        <v>426</v>
      </c>
      <c r="B958" s="402" t="s">
        <v>431</v>
      </c>
      <c r="C958" s="418"/>
      <c r="D958" s="407"/>
      <c r="E958" s="412"/>
      <c r="F958" s="403"/>
      <c r="G958" s="403"/>
      <c r="H958" s="403"/>
      <c r="I958" s="403">
        <f t="shared" si="329"/>
        <v>0</v>
      </c>
      <c r="J958" s="403"/>
      <c r="K958" s="403"/>
      <c r="L958" s="403"/>
      <c r="M958" s="403">
        <f t="shared" si="330"/>
        <v>0</v>
      </c>
      <c r="N958" s="403">
        <f t="shared" si="331"/>
        <v>0</v>
      </c>
      <c r="O958" s="403">
        <f t="shared" si="331"/>
        <v>0</v>
      </c>
      <c r="P958" s="403">
        <f t="shared" si="331"/>
        <v>0</v>
      </c>
      <c r="Q958" s="403">
        <f t="shared" si="332"/>
        <v>0</v>
      </c>
      <c r="S958" s="410" t="str">
        <f t="shared" si="342"/>
        <v/>
      </c>
      <c r="T958" s="410" t="str">
        <f t="shared" si="342"/>
        <v/>
      </c>
      <c r="U958" s="410" t="str">
        <f t="shared" si="342"/>
        <v/>
      </c>
      <c r="V958" s="410" t="str">
        <f t="shared" si="342"/>
        <v/>
      </c>
      <c r="W958" s="413"/>
      <c r="Z958" s="404" t="s">
        <v>735</v>
      </c>
    </row>
    <row r="959" spans="1:26" s="612" customFormat="1" ht="12.75" customHeight="1">
      <c r="A959" s="402" t="s">
        <v>426</v>
      </c>
      <c r="B959" s="402" t="s">
        <v>432</v>
      </c>
      <c r="C959" s="426" t="s">
        <v>319</v>
      </c>
      <c r="D959" s="609" t="s">
        <v>334</v>
      </c>
      <c r="E959" s="610" t="s">
        <v>432</v>
      </c>
      <c r="F959" s="621"/>
      <c r="G959" s="621"/>
      <c r="H959" s="621"/>
      <c r="I959" s="611">
        <f t="shared" si="329"/>
        <v>0</v>
      </c>
      <c r="J959" s="621"/>
      <c r="K959" s="621"/>
      <c r="L959" s="621"/>
      <c r="M959" s="611">
        <f t="shared" si="330"/>
        <v>0</v>
      </c>
      <c r="N959" s="611">
        <f t="shared" si="331"/>
        <v>0</v>
      </c>
      <c r="O959" s="611">
        <f t="shared" si="331"/>
        <v>0</v>
      </c>
      <c r="P959" s="611">
        <f t="shared" si="331"/>
        <v>0</v>
      </c>
      <c r="Q959" s="611">
        <f t="shared" si="332"/>
        <v>0</v>
      </c>
      <c r="S959" s="410" t="str">
        <f t="shared" si="342"/>
        <v/>
      </c>
      <c r="T959" s="410" t="str">
        <f t="shared" si="342"/>
        <v/>
      </c>
      <c r="U959" s="410" t="str">
        <f t="shared" si="342"/>
        <v/>
      </c>
      <c r="V959" s="410" t="str">
        <f t="shared" si="342"/>
        <v/>
      </c>
      <c r="W959" s="413"/>
      <c r="Z959" s="404" t="s">
        <v>735</v>
      </c>
    </row>
    <row r="960" spans="1:26" ht="12.75" customHeight="1">
      <c r="A960" s="402" t="s">
        <v>426</v>
      </c>
      <c r="B960" s="402" t="s">
        <v>432</v>
      </c>
      <c r="C960" s="407"/>
      <c r="D960" s="407" t="s">
        <v>319</v>
      </c>
      <c r="E960" s="408" t="s">
        <v>320</v>
      </c>
      <c r="F960" s="408">
        <f>+'[3]chd9-SAOB'!C365</f>
        <v>6695000</v>
      </c>
      <c r="G960" s="408">
        <f>+'[3]chd9-SAOB'!D365</f>
        <v>4480000</v>
      </c>
      <c r="H960" s="408">
        <f>+'[3]chd9-SAOB'!E365</f>
        <v>0</v>
      </c>
      <c r="I960" s="403">
        <f t="shared" si="329"/>
        <v>11175000</v>
      </c>
      <c r="J960" s="408">
        <f>+'[3]chd9-SAOB'!G365</f>
        <v>6695000</v>
      </c>
      <c r="K960" s="408">
        <f>+'[3]chd9-SAOB'!H365</f>
        <v>4480000</v>
      </c>
      <c r="L960" s="408">
        <f>+'[3]chd9-SAOB'!I365</f>
        <v>0</v>
      </c>
      <c r="M960" s="403">
        <f t="shared" si="330"/>
        <v>11175000</v>
      </c>
      <c r="N960" s="403">
        <f t="shared" si="331"/>
        <v>0</v>
      </c>
      <c r="O960" s="403">
        <f t="shared" si="331"/>
        <v>0</v>
      </c>
      <c r="P960" s="403">
        <f t="shared" si="331"/>
        <v>0</v>
      </c>
      <c r="Q960" s="403">
        <f t="shared" si="332"/>
        <v>0</v>
      </c>
      <c r="S960" s="410">
        <f t="shared" si="342"/>
        <v>1</v>
      </c>
      <c r="T960" s="410">
        <f t="shared" si="342"/>
        <v>1</v>
      </c>
      <c r="U960" s="410" t="str">
        <f t="shared" si="342"/>
        <v/>
      </c>
      <c r="V960" s="410">
        <f t="shared" si="342"/>
        <v>1</v>
      </c>
      <c r="W960" s="413"/>
      <c r="Z960" s="411" t="s">
        <v>736</v>
      </c>
    </row>
    <row r="961" spans="1:26" ht="12.75" customHeight="1">
      <c r="A961" s="402" t="s">
        <v>426</v>
      </c>
      <c r="B961" s="405" t="s">
        <v>432</v>
      </c>
      <c r="C961" s="407"/>
      <c r="D961" s="407" t="s">
        <v>319</v>
      </c>
      <c r="E961" s="408" t="s">
        <v>204</v>
      </c>
      <c r="F961" s="408">
        <f>+'[3]chd9-SAOB'!C367</f>
        <v>0</v>
      </c>
      <c r="G961" s="408">
        <f>+'[3]chd9-SAOB'!D367</f>
        <v>1930000</v>
      </c>
      <c r="H961" s="408">
        <f>+'[3]chd9-SAOB'!E367</f>
        <v>0</v>
      </c>
      <c r="I961" s="403">
        <f>SUM(F961:H961)</f>
        <v>1930000</v>
      </c>
      <c r="J961" s="408">
        <f>+'[3]chd9-SAOB'!G367</f>
        <v>0</v>
      </c>
      <c r="K961" s="408">
        <f>+'[3]chd9-SAOB'!H367</f>
        <v>1605927.8199999998</v>
      </c>
      <c r="L961" s="408">
        <f>+'[3]chd9-SAOB'!I367</f>
        <v>0</v>
      </c>
      <c r="M961" s="403">
        <f>SUM(J961:L961)</f>
        <v>1605927.8199999998</v>
      </c>
      <c r="N961" s="403">
        <f>+F961-J961</f>
        <v>0</v>
      </c>
      <c r="O961" s="403">
        <f>+G961-K961</f>
        <v>324072.18000000017</v>
      </c>
      <c r="P961" s="403">
        <f>+H961-L961</f>
        <v>0</v>
      </c>
      <c r="Q961" s="403">
        <f>SUM(N961:P961)</f>
        <v>324072.18000000017</v>
      </c>
      <c r="S961" s="410" t="str">
        <f t="shared" si="342"/>
        <v/>
      </c>
      <c r="T961" s="410">
        <f t="shared" si="342"/>
        <v>0.83208695336787553</v>
      </c>
      <c r="U961" s="410" t="str">
        <f t="shared" si="342"/>
        <v/>
      </c>
      <c r="V961" s="410">
        <f t="shared" si="342"/>
        <v>0.83208695336787553</v>
      </c>
      <c r="W961" s="413"/>
      <c r="Z961" s="411" t="s">
        <v>736</v>
      </c>
    </row>
    <row r="962" spans="1:26" s="404" customFormat="1" ht="12.75" customHeight="1">
      <c r="A962" s="405"/>
      <c r="B962" s="402" t="s">
        <v>432</v>
      </c>
      <c r="C962" s="414"/>
      <c r="D962" s="414" t="s">
        <v>319</v>
      </c>
      <c r="E962" s="415" t="s">
        <v>737</v>
      </c>
      <c r="F962" s="416">
        <f>+F960+F961</f>
        <v>6695000</v>
      </c>
      <c r="G962" s="416">
        <f t="shared" ref="G962:Q962" si="354">+G960+G961</f>
        <v>6410000</v>
      </c>
      <c r="H962" s="416">
        <f t="shared" si="354"/>
        <v>0</v>
      </c>
      <c r="I962" s="416">
        <f t="shared" si="354"/>
        <v>13105000</v>
      </c>
      <c r="J962" s="416">
        <f t="shared" si="354"/>
        <v>6695000</v>
      </c>
      <c r="K962" s="416">
        <f t="shared" si="354"/>
        <v>6085927.8200000003</v>
      </c>
      <c r="L962" s="416">
        <f t="shared" si="354"/>
        <v>0</v>
      </c>
      <c r="M962" s="416">
        <f t="shared" si="354"/>
        <v>12780927.82</v>
      </c>
      <c r="N962" s="416">
        <f t="shared" si="354"/>
        <v>0</v>
      </c>
      <c r="O962" s="416">
        <f t="shared" si="354"/>
        <v>324072.18000000017</v>
      </c>
      <c r="P962" s="416">
        <f t="shared" si="354"/>
        <v>0</v>
      </c>
      <c r="Q962" s="416">
        <f t="shared" si="354"/>
        <v>324072.18000000017</v>
      </c>
      <c r="R962" s="417"/>
      <c r="S962" s="410">
        <f t="shared" si="342"/>
        <v>1</v>
      </c>
      <c r="T962" s="410">
        <f t="shared" si="342"/>
        <v>0.94944271762870525</v>
      </c>
      <c r="U962" s="410" t="str">
        <f t="shared" si="342"/>
        <v/>
      </c>
      <c r="V962" s="410">
        <f t="shared" si="342"/>
        <v>0.97527110415871809</v>
      </c>
      <c r="W962" s="413"/>
      <c r="Z962" s="404" t="s">
        <v>735</v>
      </c>
    </row>
    <row r="963" spans="1:26" ht="12.75" hidden="1" customHeight="1">
      <c r="A963" s="405"/>
      <c r="B963" s="406"/>
      <c r="C963" s="418"/>
      <c r="D963" s="418"/>
      <c r="E963" s="419"/>
      <c r="F963" s="420"/>
      <c r="G963" s="420"/>
      <c r="H963" s="420"/>
      <c r="I963" s="420"/>
      <c r="J963" s="420"/>
      <c r="K963" s="420"/>
      <c r="L963" s="420"/>
      <c r="M963" s="420"/>
      <c r="N963" s="420"/>
      <c r="O963" s="420"/>
      <c r="P963" s="420"/>
      <c r="Q963" s="420"/>
      <c r="R963" s="409"/>
      <c r="S963" s="410" t="str">
        <f t="shared" si="342"/>
        <v/>
      </c>
      <c r="T963" s="410" t="str">
        <f t="shared" si="342"/>
        <v/>
      </c>
      <c r="U963" s="410" t="str">
        <f t="shared" si="342"/>
        <v/>
      </c>
      <c r="V963" s="410"/>
      <c r="W963" s="413"/>
    </row>
    <row r="964" spans="1:26" s="437" customFormat="1" ht="12.75" customHeight="1">
      <c r="A964" s="402" t="s">
        <v>426</v>
      </c>
      <c r="B964" s="405" t="s">
        <v>432</v>
      </c>
      <c r="C964" s="414"/>
      <c r="D964" s="414" t="s">
        <v>319</v>
      </c>
      <c r="E964" s="415" t="s">
        <v>324</v>
      </c>
      <c r="F964" s="416">
        <f>+F965</f>
        <v>674000</v>
      </c>
      <c r="G964" s="416">
        <f t="shared" ref="G964:Q964" si="355">+G965</f>
        <v>0</v>
      </c>
      <c r="H964" s="416">
        <f t="shared" si="355"/>
        <v>0</v>
      </c>
      <c r="I964" s="416">
        <f t="shared" si="355"/>
        <v>674000</v>
      </c>
      <c r="J964" s="416">
        <f t="shared" si="355"/>
        <v>674000</v>
      </c>
      <c r="K964" s="416">
        <f t="shared" si="355"/>
        <v>0</v>
      </c>
      <c r="L964" s="416">
        <f t="shared" si="355"/>
        <v>0</v>
      </c>
      <c r="M964" s="416">
        <f t="shared" si="355"/>
        <v>674000</v>
      </c>
      <c r="N964" s="416">
        <f t="shared" si="355"/>
        <v>0</v>
      </c>
      <c r="O964" s="416">
        <f t="shared" si="355"/>
        <v>0</v>
      </c>
      <c r="P964" s="416">
        <f t="shared" si="355"/>
        <v>0</v>
      </c>
      <c r="Q964" s="416">
        <f t="shared" si="355"/>
        <v>0</v>
      </c>
      <c r="S964" s="410">
        <f t="shared" si="342"/>
        <v>1</v>
      </c>
      <c r="T964" s="410" t="str">
        <f t="shared" si="342"/>
        <v/>
      </c>
      <c r="U964" s="410" t="str">
        <f t="shared" si="342"/>
        <v/>
      </c>
      <c r="V964" s="410">
        <f t="shared" si="342"/>
        <v>1</v>
      </c>
      <c r="W964" s="413"/>
      <c r="Z964" s="404" t="s">
        <v>735</v>
      </c>
    </row>
    <row r="965" spans="1:26" ht="12.75" customHeight="1">
      <c r="A965" s="402" t="s">
        <v>426</v>
      </c>
      <c r="B965" s="405" t="s">
        <v>432</v>
      </c>
      <c r="C965" s="418"/>
      <c r="D965" s="418"/>
      <c r="E965" s="408" t="s">
        <v>528</v>
      </c>
      <c r="F965" s="403">
        <f>SUM('[3]chd9-SAOB'!AC14)</f>
        <v>674000</v>
      </c>
      <c r="G965" s="403">
        <f>SUM('[3]chd9-SAOB'!AC50)</f>
        <v>0</v>
      </c>
      <c r="H965" s="403">
        <f>SUM('[3]chd9-SAOB'!AC142)</f>
        <v>0</v>
      </c>
      <c r="I965" s="403">
        <f t="shared" si="329"/>
        <v>674000</v>
      </c>
      <c r="J965" s="403">
        <f>SUM('[3]chd9-SAOB'!AC15)</f>
        <v>674000</v>
      </c>
      <c r="K965" s="403">
        <f>SUM('[3]chd9-SAOB'!AC51)</f>
        <v>0</v>
      </c>
      <c r="L965" s="403">
        <f>SUM('[3]chd9-SAOB'!AC143)</f>
        <v>0</v>
      </c>
      <c r="M965" s="403">
        <f t="shared" si="330"/>
        <v>674000</v>
      </c>
      <c r="N965" s="403">
        <f t="shared" si="331"/>
        <v>0</v>
      </c>
      <c r="O965" s="403">
        <f t="shared" si="331"/>
        <v>0</v>
      </c>
      <c r="P965" s="403">
        <f t="shared" si="331"/>
        <v>0</v>
      </c>
      <c r="Q965" s="403">
        <f t="shared" si="332"/>
        <v>0</v>
      </c>
      <c r="S965" s="410">
        <f t="shared" si="342"/>
        <v>1</v>
      </c>
      <c r="T965" s="410" t="str">
        <f t="shared" si="342"/>
        <v/>
      </c>
      <c r="U965" s="410" t="str">
        <f t="shared" si="342"/>
        <v/>
      </c>
      <c r="V965" s="410">
        <f t="shared" si="342"/>
        <v>1</v>
      </c>
      <c r="W965" s="413"/>
      <c r="Z965" s="404" t="s">
        <v>735</v>
      </c>
    </row>
    <row r="966" spans="1:26" s="404" customFormat="1" ht="12.75" customHeight="1">
      <c r="A966" s="402" t="s">
        <v>426</v>
      </c>
      <c r="B966" s="405" t="s">
        <v>432</v>
      </c>
      <c r="C966" s="414"/>
      <c r="D966" s="414" t="s">
        <v>319</v>
      </c>
      <c r="E966" s="415" t="s">
        <v>325</v>
      </c>
      <c r="F966" s="416">
        <f>SUM(F967:F970)</f>
        <v>1132000</v>
      </c>
      <c r="G966" s="416">
        <f t="shared" ref="G966:Q966" si="356">SUM(G967:G970)</f>
        <v>0</v>
      </c>
      <c r="H966" s="416">
        <f t="shared" si="356"/>
        <v>0</v>
      </c>
      <c r="I966" s="416">
        <f t="shared" si="356"/>
        <v>1132000</v>
      </c>
      <c r="J966" s="416">
        <f t="shared" si="356"/>
        <v>1132000</v>
      </c>
      <c r="K966" s="416">
        <f t="shared" si="356"/>
        <v>0</v>
      </c>
      <c r="L966" s="416">
        <f t="shared" si="356"/>
        <v>0</v>
      </c>
      <c r="M966" s="416">
        <f t="shared" si="356"/>
        <v>1132000</v>
      </c>
      <c r="N966" s="416">
        <f t="shared" si="356"/>
        <v>0</v>
      </c>
      <c r="O966" s="416">
        <f t="shared" si="356"/>
        <v>0</v>
      </c>
      <c r="P966" s="416">
        <f t="shared" si="356"/>
        <v>0</v>
      </c>
      <c r="Q966" s="416">
        <f t="shared" si="356"/>
        <v>0</v>
      </c>
      <c r="R966" s="417"/>
      <c r="S966" s="410">
        <f t="shared" si="342"/>
        <v>1</v>
      </c>
      <c r="T966" s="410" t="str">
        <f t="shared" si="342"/>
        <v/>
      </c>
      <c r="U966" s="410" t="str">
        <f t="shared" si="342"/>
        <v/>
      </c>
      <c r="V966" s="410">
        <f t="shared" si="342"/>
        <v>1</v>
      </c>
      <c r="W966" s="413"/>
      <c r="Z966" s="404" t="s">
        <v>735</v>
      </c>
    </row>
    <row r="967" spans="1:26" ht="12.75" customHeight="1">
      <c r="A967" s="402" t="s">
        <v>426</v>
      </c>
      <c r="B967" s="405" t="s">
        <v>432</v>
      </c>
      <c r="C967" s="418"/>
      <c r="D967" s="418"/>
      <c r="E967" s="421" t="s">
        <v>531</v>
      </c>
      <c r="F967" s="403">
        <f>SUM('[3]chd9-SAOB'!AM14)</f>
        <v>1132000</v>
      </c>
      <c r="G967" s="403">
        <f>SUM('[3]chd9-SAOB'!AM50)</f>
        <v>0</v>
      </c>
      <c r="H967" s="403">
        <f>SUM('[3]chd9-SAOB'!AM142)</f>
        <v>0</v>
      </c>
      <c r="I967" s="403">
        <f t="shared" si="329"/>
        <v>1132000</v>
      </c>
      <c r="J967" s="403">
        <f>SUM('[3]chd9-SAOB'!AM15)</f>
        <v>1132000</v>
      </c>
      <c r="K967" s="403">
        <f>SUM('[3]chd9-SAOB'!AM51)</f>
        <v>0</v>
      </c>
      <c r="L967" s="403">
        <f>SUM('[3]chd9-SAOB'!AM143)</f>
        <v>0</v>
      </c>
      <c r="M967" s="403">
        <f t="shared" si="330"/>
        <v>1132000</v>
      </c>
      <c r="N967" s="403">
        <f t="shared" si="331"/>
        <v>0</v>
      </c>
      <c r="O967" s="403">
        <f t="shared" si="331"/>
        <v>0</v>
      </c>
      <c r="P967" s="403">
        <f t="shared" si="331"/>
        <v>0</v>
      </c>
      <c r="Q967" s="403">
        <f t="shared" si="332"/>
        <v>0</v>
      </c>
      <c r="S967" s="410">
        <f t="shared" si="342"/>
        <v>1</v>
      </c>
      <c r="T967" s="410" t="str">
        <f t="shared" si="342"/>
        <v/>
      </c>
      <c r="U967" s="410" t="str">
        <f t="shared" si="342"/>
        <v/>
      </c>
      <c r="V967" s="410">
        <f t="shared" si="342"/>
        <v>1</v>
      </c>
      <c r="W967" s="413"/>
      <c r="Z967" s="404" t="s">
        <v>735</v>
      </c>
    </row>
    <row r="968" spans="1:26" ht="12.75" customHeight="1">
      <c r="A968" s="402" t="s">
        <v>426</v>
      </c>
      <c r="B968" s="405" t="s">
        <v>432</v>
      </c>
      <c r="C968" s="418"/>
      <c r="D968" s="418"/>
      <c r="E968" s="408" t="s">
        <v>532</v>
      </c>
      <c r="F968" s="403">
        <f>SUM('[3]chd9-SAOB'!AW14)</f>
        <v>0</v>
      </c>
      <c r="G968" s="403">
        <f>SUM('[3]chd9-SAOB'!AW50)</f>
        <v>0</v>
      </c>
      <c r="H968" s="403">
        <f>SUM('[3]chd9-SAOB'!AW142)</f>
        <v>0</v>
      </c>
      <c r="I968" s="403">
        <f t="shared" si="329"/>
        <v>0</v>
      </c>
      <c r="J968" s="403">
        <f>SUM('[3]chd9-SAOB'!AW15)</f>
        <v>0</v>
      </c>
      <c r="K968" s="403">
        <f>SUM('[3]chd9-SAOB'!AW51)</f>
        <v>0</v>
      </c>
      <c r="L968" s="403">
        <f>SUM('[3]chd9-SAOB'!AW143)</f>
        <v>0</v>
      </c>
      <c r="M968" s="403">
        <f t="shared" si="330"/>
        <v>0</v>
      </c>
      <c r="N968" s="403">
        <f t="shared" si="331"/>
        <v>0</v>
      </c>
      <c r="O968" s="403">
        <f t="shared" si="331"/>
        <v>0</v>
      </c>
      <c r="P968" s="403">
        <f t="shared" si="331"/>
        <v>0</v>
      </c>
      <c r="Q968" s="403">
        <f t="shared" si="332"/>
        <v>0</v>
      </c>
      <c r="S968" s="410" t="str">
        <f t="shared" si="342"/>
        <v/>
      </c>
      <c r="T968" s="410" t="str">
        <f t="shared" si="342"/>
        <v/>
      </c>
      <c r="U968" s="410" t="str">
        <f t="shared" si="342"/>
        <v/>
      </c>
      <c r="V968" s="410" t="str">
        <f t="shared" si="342"/>
        <v/>
      </c>
      <c r="W968" s="413"/>
      <c r="Z968" s="404" t="s">
        <v>735</v>
      </c>
    </row>
    <row r="969" spans="1:26" ht="12.75" customHeight="1">
      <c r="A969" s="402" t="s">
        <v>426</v>
      </c>
      <c r="B969" s="405" t="s">
        <v>432</v>
      </c>
      <c r="C969" s="418"/>
      <c r="D969" s="418"/>
      <c r="E969" s="421" t="s">
        <v>533</v>
      </c>
      <c r="F969" s="403">
        <f>SUM('[3]chd9-SAOB'!BG14)</f>
        <v>0</v>
      </c>
      <c r="G969" s="403">
        <f>SUM('[3]chd9-SAOB'!BG50)</f>
        <v>0</v>
      </c>
      <c r="H969" s="403">
        <f>SUM('[3]chd9-SAOB'!BG142)</f>
        <v>0</v>
      </c>
      <c r="I969" s="403">
        <f t="shared" si="329"/>
        <v>0</v>
      </c>
      <c r="J969" s="403">
        <f>SUM('[3]chd9-SAOB'!BG15)</f>
        <v>0</v>
      </c>
      <c r="K969" s="403">
        <f>SUM('[3]chd9-SAOB'!BG51)</f>
        <v>0</v>
      </c>
      <c r="L969" s="403">
        <f>SUM('[3]chd9-SAOB'!BG143)</f>
        <v>0</v>
      </c>
      <c r="M969" s="403">
        <f t="shared" si="330"/>
        <v>0</v>
      </c>
      <c r="N969" s="403">
        <f t="shared" si="331"/>
        <v>0</v>
      </c>
      <c r="O969" s="403">
        <f t="shared" si="331"/>
        <v>0</v>
      </c>
      <c r="P969" s="403">
        <f t="shared" si="331"/>
        <v>0</v>
      </c>
      <c r="Q969" s="403">
        <f t="shared" si="332"/>
        <v>0</v>
      </c>
      <c r="S969" s="410" t="str">
        <f t="shared" si="342"/>
        <v/>
      </c>
      <c r="T969" s="410" t="str">
        <f t="shared" si="342"/>
        <v/>
      </c>
      <c r="U969" s="410" t="str">
        <f t="shared" si="342"/>
        <v/>
      </c>
      <c r="V969" s="410" t="str">
        <f t="shared" si="342"/>
        <v/>
      </c>
      <c r="W969" s="413"/>
      <c r="Z969" s="404" t="s">
        <v>735</v>
      </c>
    </row>
    <row r="970" spans="1:26" ht="12.75" hidden="1" customHeight="1">
      <c r="A970" s="402" t="s">
        <v>426</v>
      </c>
      <c r="B970" s="405" t="s">
        <v>432</v>
      </c>
      <c r="C970" s="418"/>
      <c r="D970" s="418"/>
      <c r="E970" s="421" t="s">
        <v>738</v>
      </c>
      <c r="F970" s="403">
        <f>SUM('[3]chd9-SAOB'!BQ14)</f>
        <v>0</v>
      </c>
      <c r="G970" s="403">
        <f>SUM('[3]chd9-SAOB'!BQ50)</f>
        <v>0</v>
      </c>
      <c r="H970" s="403">
        <f>SUM('[3]chd9-SAOB'!BQ142)</f>
        <v>0</v>
      </c>
      <c r="I970" s="403">
        <f t="shared" ref="I970:I1046" si="357">SUM(F970:H970)</f>
        <v>0</v>
      </c>
      <c r="J970" s="403">
        <f>SUM('[3]chd9-SAOB'!BQ15)</f>
        <v>0</v>
      </c>
      <c r="K970" s="403">
        <f>SUM('[3]chd9-SAOB'!BQ51)</f>
        <v>0</v>
      </c>
      <c r="L970" s="403">
        <f>SUM('[3]chd9-SAOB'!BQ143)</f>
        <v>0</v>
      </c>
      <c r="M970" s="403">
        <f t="shared" ref="M970:M1046" si="358">SUM(J970:L970)</f>
        <v>0</v>
      </c>
      <c r="N970" s="403">
        <f t="shared" ref="N970:P1046" si="359">+F970-J970</f>
        <v>0</v>
      </c>
      <c r="O970" s="403">
        <f t="shared" si="359"/>
        <v>0</v>
      </c>
      <c r="P970" s="403">
        <f t="shared" si="359"/>
        <v>0</v>
      </c>
      <c r="Q970" s="403">
        <f t="shared" ref="Q970:Q1046" si="360">SUM(N970:P970)</f>
        <v>0</v>
      </c>
      <c r="S970" s="410" t="str">
        <f t="shared" si="342"/>
        <v/>
      </c>
      <c r="T970" s="410" t="str">
        <f t="shared" si="342"/>
        <v/>
      </c>
      <c r="U970" s="410" t="str">
        <f t="shared" si="342"/>
        <v/>
      </c>
      <c r="V970" s="422" t="str">
        <f t="shared" si="342"/>
        <v/>
      </c>
      <c r="W970" s="413"/>
    </row>
    <row r="971" spans="1:26" s="617" customFormat="1" ht="12.75" customHeight="1">
      <c r="A971" s="402" t="s">
        <v>426</v>
      </c>
      <c r="B971" s="405" t="s">
        <v>432</v>
      </c>
      <c r="C971" s="613"/>
      <c r="D971" s="613"/>
      <c r="E971" s="614" t="s">
        <v>5</v>
      </c>
      <c r="F971" s="615">
        <f>+F962+F964+F966</f>
        <v>8501000</v>
      </c>
      <c r="G971" s="615">
        <f t="shared" ref="G971:Q971" si="361">+G962+G964+G966</f>
        <v>6410000</v>
      </c>
      <c r="H971" s="615">
        <f t="shared" si="361"/>
        <v>0</v>
      </c>
      <c r="I971" s="615">
        <f t="shared" si="361"/>
        <v>14911000</v>
      </c>
      <c r="J971" s="615">
        <f t="shared" si="361"/>
        <v>8501000</v>
      </c>
      <c r="K971" s="615">
        <f t="shared" si="361"/>
        <v>6085927.8200000003</v>
      </c>
      <c r="L971" s="615">
        <f t="shared" si="361"/>
        <v>0</v>
      </c>
      <c r="M971" s="615">
        <f t="shared" si="361"/>
        <v>14586927.82</v>
      </c>
      <c r="N971" s="615">
        <f t="shared" si="361"/>
        <v>0</v>
      </c>
      <c r="O971" s="615">
        <f t="shared" si="361"/>
        <v>324072.18000000017</v>
      </c>
      <c r="P971" s="615">
        <f t="shared" si="361"/>
        <v>0</v>
      </c>
      <c r="Q971" s="615">
        <f t="shared" si="361"/>
        <v>324072.18000000017</v>
      </c>
      <c r="R971" s="616">
        <f>+Q971-'[3]chd9-SAOB'!CN179</f>
        <v>0</v>
      </c>
      <c r="S971" s="410">
        <f t="shared" si="342"/>
        <v>1</v>
      </c>
      <c r="T971" s="410">
        <f t="shared" si="342"/>
        <v>0.94944271762870525</v>
      </c>
      <c r="U971" s="410" t="str">
        <f t="shared" si="342"/>
        <v/>
      </c>
      <c r="V971" s="410">
        <f t="shared" si="342"/>
        <v>0.97826623432365367</v>
      </c>
      <c r="W971" s="413"/>
      <c r="Z971" s="404" t="s">
        <v>735</v>
      </c>
    </row>
    <row r="972" spans="1:26" ht="12.75" customHeight="1">
      <c r="A972" s="402" t="s">
        <v>426</v>
      </c>
      <c r="B972" s="405" t="s">
        <v>432</v>
      </c>
      <c r="C972" s="418"/>
      <c r="D972" s="407"/>
      <c r="E972" s="412"/>
      <c r="F972" s="403"/>
      <c r="G972" s="403"/>
      <c r="H972" s="403"/>
      <c r="I972" s="403">
        <f t="shared" si="357"/>
        <v>0</v>
      </c>
      <c r="J972" s="403"/>
      <c r="K972" s="403"/>
      <c r="L972" s="403"/>
      <c r="M972" s="403">
        <f t="shared" si="358"/>
        <v>0</v>
      </c>
      <c r="N972" s="403">
        <f t="shared" si="359"/>
        <v>0</v>
      </c>
      <c r="O972" s="403">
        <f t="shared" si="359"/>
        <v>0</v>
      </c>
      <c r="P972" s="403">
        <f t="shared" si="359"/>
        <v>0</v>
      </c>
      <c r="Q972" s="403">
        <f t="shared" si="360"/>
        <v>0</v>
      </c>
      <c r="S972" s="410" t="str">
        <f t="shared" si="342"/>
        <v/>
      </c>
      <c r="T972" s="410" t="str">
        <f t="shared" si="342"/>
        <v/>
      </c>
      <c r="U972" s="410" t="str">
        <f t="shared" si="342"/>
        <v/>
      </c>
      <c r="V972" s="410" t="str">
        <f t="shared" si="342"/>
        <v/>
      </c>
      <c r="W972" s="413"/>
      <c r="Z972" s="404" t="s">
        <v>735</v>
      </c>
    </row>
    <row r="973" spans="1:26" s="612" customFormat="1" ht="12.75" customHeight="1">
      <c r="A973" s="402" t="s">
        <v>426</v>
      </c>
      <c r="B973" s="402" t="s">
        <v>433</v>
      </c>
      <c r="C973" s="426" t="s">
        <v>319</v>
      </c>
      <c r="D973" s="609" t="s">
        <v>336</v>
      </c>
      <c r="E973" s="610" t="s">
        <v>433</v>
      </c>
      <c r="F973" s="621"/>
      <c r="G973" s="621"/>
      <c r="H973" s="621"/>
      <c r="I973" s="611">
        <f t="shared" si="357"/>
        <v>0</v>
      </c>
      <c r="J973" s="621"/>
      <c r="K973" s="621"/>
      <c r="L973" s="621"/>
      <c r="M973" s="611">
        <f t="shared" si="358"/>
        <v>0</v>
      </c>
      <c r="N973" s="611">
        <f t="shared" si="359"/>
        <v>0</v>
      </c>
      <c r="O973" s="611">
        <f t="shared" si="359"/>
        <v>0</v>
      </c>
      <c r="P973" s="611">
        <f t="shared" si="359"/>
        <v>0</v>
      </c>
      <c r="Q973" s="611">
        <f t="shared" si="360"/>
        <v>0</v>
      </c>
      <c r="S973" s="410" t="str">
        <f t="shared" si="342"/>
        <v/>
      </c>
      <c r="T973" s="410" t="str">
        <f t="shared" si="342"/>
        <v/>
      </c>
      <c r="U973" s="410" t="str">
        <f t="shared" si="342"/>
        <v/>
      </c>
      <c r="V973" s="410" t="str">
        <f t="shared" si="342"/>
        <v/>
      </c>
      <c r="W973" s="413"/>
      <c r="Z973" s="404" t="s">
        <v>735</v>
      </c>
    </row>
    <row r="974" spans="1:26" ht="12.75" customHeight="1">
      <c r="A974" s="402" t="s">
        <v>426</v>
      </c>
      <c r="B974" s="402" t="s">
        <v>433</v>
      </c>
      <c r="C974" s="407"/>
      <c r="D974" s="407" t="s">
        <v>319</v>
      </c>
      <c r="E974" s="408" t="s">
        <v>320</v>
      </c>
      <c r="F974" s="408">
        <f>+'[3]chd9-SAOB'!C371</f>
        <v>5211000</v>
      </c>
      <c r="G974" s="408">
        <f>+'[3]chd9-SAOB'!D371</f>
        <v>2619000</v>
      </c>
      <c r="H974" s="408">
        <f>+'[3]chd9-SAOB'!E371</f>
        <v>0</v>
      </c>
      <c r="I974" s="403">
        <f t="shared" si="357"/>
        <v>7830000</v>
      </c>
      <c r="J974" s="408">
        <f>+'[3]chd9-SAOB'!G371</f>
        <v>5210998.1400000006</v>
      </c>
      <c r="K974" s="408">
        <f>+'[3]chd9-SAOB'!H371</f>
        <v>2618992.96</v>
      </c>
      <c r="L974" s="408">
        <f>+'[3]chd9-SAOB'!I371</f>
        <v>0</v>
      </c>
      <c r="M974" s="403">
        <f t="shared" si="358"/>
        <v>7829991.1000000006</v>
      </c>
      <c r="N974" s="403">
        <f t="shared" si="359"/>
        <v>1.8599999994039536</v>
      </c>
      <c r="O974" s="403">
        <f t="shared" si="359"/>
        <v>7.0400000000372529</v>
      </c>
      <c r="P974" s="403">
        <f t="shared" si="359"/>
        <v>0</v>
      </c>
      <c r="Q974" s="403">
        <f t="shared" si="360"/>
        <v>8.8999999994412065</v>
      </c>
      <c r="S974" s="410">
        <f t="shared" si="342"/>
        <v>0.99999964306275202</v>
      </c>
      <c r="T974" s="410">
        <f t="shared" si="342"/>
        <v>0.9999973119511264</v>
      </c>
      <c r="U974" s="410" t="str">
        <f t="shared" si="342"/>
        <v/>
      </c>
      <c r="V974" s="410">
        <f t="shared" si="342"/>
        <v>0.99999886334610477</v>
      </c>
      <c r="W974" s="413"/>
      <c r="Z974" s="411" t="s">
        <v>736</v>
      </c>
    </row>
    <row r="975" spans="1:26" ht="12.75" customHeight="1">
      <c r="A975" s="402" t="s">
        <v>426</v>
      </c>
      <c r="B975" s="405" t="s">
        <v>433</v>
      </c>
      <c r="C975" s="407"/>
      <c r="D975" s="407" t="s">
        <v>319</v>
      </c>
      <c r="E975" s="408" t="s">
        <v>204</v>
      </c>
      <c r="F975" s="408">
        <f>+'[3]chd9-SAOB'!C373</f>
        <v>0</v>
      </c>
      <c r="G975" s="408">
        <f>+'[3]chd9-SAOB'!D373</f>
        <v>3990000</v>
      </c>
      <c r="H975" s="408">
        <f>+'[3]chd9-SAOB'!E373</f>
        <v>0</v>
      </c>
      <c r="I975" s="403">
        <f>SUM(F975:H975)</f>
        <v>3990000</v>
      </c>
      <c r="J975" s="408">
        <f>+'[3]chd9-SAOB'!G373</f>
        <v>0</v>
      </c>
      <c r="K975" s="408">
        <f>+'[3]chd9-SAOB'!H373</f>
        <v>1770208.8</v>
      </c>
      <c r="L975" s="408">
        <f>+'[3]chd9-SAOB'!I373</f>
        <v>0</v>
      </c>
      <c r="M975" s="403">
        <f>SUM(J975:L975)</f>
        <v>1770208.8</v>
      </c>
      <c r="N975" s="403">
        <f>+F975-J975</f>
        <v>0</v>
      </c>
      <c r="O975" s="403">
        <f>+G975-K975</f>
        <v>2219791.2000000002</v>
      </c>
      <c r="P975" s="403">
        <f>+H975-L975</f>
        <v>0</v>
      </c>
      <c r="Q975" s="403">
        <f>SUM(N975:P975)</f>
        <v>2219791.2000000002</v>
      </c>
      <c r="S975" s="410" t="str">
        <f t="shared" si="342"/>
        <v/>
      </c>
      <c r="T975" s="410">
        <f t="shared" si="342"/>
        <v>0.44366135338345863</v>
      </c>
      <c r="U975" s="410" t="str">
        <f t="shared" si="342"/>
        <v/>
      </c>
      <c r="V975" s="410">
        <f t="shared" si="342"/>
        <v>0.44366135338345863</v>
      </c>
      <c r="W975" s="413"/>
      <c r="Z975" s="411" t="s">
        <v>736</v>
      </c>
    </row>
    <row r="976" spans="1:26" s="404" customFormat="1" ht="12.75" customHeight="1">
      <c r="A976" s="405"/>
      <c r="B976" s="402" t="s">
        <v>433</v>
      </c>
      <c r="C976" s="414"/>
      <c r="D976" s="414" t="s">
        <v>319</v>
      </c>
      <c r="E976" s="415" t="s">
        <v>737</v>
      </c>
      <c r="F976" s="416">
        <f>+F974+F975</f>
        <v>5211000</v>
      </c>
      <c r="G976" s="416">
        <f t="shared" ref="G976:Q976" si="362">+G974+G975</f>
        <v>6609000</v>
      </c>
      <c r="H976" s="416">
        <f t="shared" si="362"/>
        <v>0</v>
      </c>
      <c r="I976" s="416">
        <f t="shared" si="362"/>
        <v>11820000</v>
      </c>
      <c r="J976" s="416">
        <f t="shared" si="362"/>
        <v>5210998.1400000006</v>
      </c>
      <c r="K976" s="416">
        <f t="shared" si="362"/>
        <v>4389201.76</v>
      </c>
      <c r="L976" s="416">
        <f t="shared" si="362"/>
        <v>0</v>
      </c>
      <c r="M976" s="416">
        <f t="shared" si="362"/>
        <v>9600199.9000000004</v>
      </c>
      <c r="N976" s="416">
        <f t="shared" si="362"/>
        <v>1.8599999994039536</v>
      </c>
      <c r="O976" s="416">
        <f t="shared" si="362"/>
        <v>2219798.2400000002</v>
      </c>
      <c r="P976" s="416">
        <f t="shared" si="362"/>
        <v>0</v>
      </c>
      <c r="Q976" s="416">
        <f t="shared" si="362"/>
        <v>2219800.0999999996</v>
      </c>
      <c r="R976" s="417"/>
      <c r="S976" s="410">
        <f t="shared" si="342"/>
        <v>0.99999964306275202</v>
      </c>
      <c r="T976" s="410">
        <f t="shared" si="342"/>
        <v>0.66412494477228023</v>
      </c>
      <c r="U976" s="410" t="str">
        <f t="shared" si="342"/>
        <v/>
      </c>
      <c r="V976" s="410">
        <f t="shared" si="342"/>
        <v>0.81219965313028764</v>
      </c>
      <c r="W976" s="413"/>
      <c r="Z976" s="404" t="s">
        <v>735</v>
      </c>
    </row>
    <row r="977" spans="1:26" ht="12.75" hidden="1" customHeight="1">
      <c r="A977" s="405"/>
      <c r="B977" s="406"/>
      <c r="C977" s="418"/>
      <c r="D977" s="418"/>
      <c r="E977" s="419"/>
      <c r="F977" s="420"/>
      <c r="G977" s="420"/>
      <c r="H977" s="420"/>
      <c r="I977" s="420"/>
      <c r="J977" s="420"/>
      <c r="K977" s="420"/>
      <c r="L977" s="420"/>
      <c r="M977" s="420"/>
      <c r="N977" s="420"/>
      <c r="O977" s="420"/>
      <c r="P977" s="420"/>
      <c r="Q977" s="420"/>
      <c r="R977" s="409"/>
      <c r="S977" s="410" t="str">
        <f t="shared" si="342"/>
        <v/>
      </c>
      <c r="T977" s="410" t="str">
        <f t="shared" si="342"/>
        <v/>
      </c>
      <c r="U977" s="410" t="str">
        <f t="shared" si="342"/>
        <v/>
      </c>
      <c r="V977" s="410"/>
      <c r="W977" s="413"/>
    </row>
    <row r="978" spans="1:26" s="404" customFormat="1" ht="12.75" customHeight="1">
      <c r="A978" s="402" t="s">
        <v>426</v>
      </c>
      <c r="B978" s="405" t="s">
        <v>433</v>
      </c>
      <c r="C978" s="414"/>
      <c r="D978" s="414" t="s">
        <v>319</v>
      </c>
      <c r="E978" s="415" t="s">
        <v>324</v>
      </c>
      <c r="F978" s="416">
        <f>+F979</f>
        <v>535807</v>
      </c>
      <c r="G978" s="416">
        <f t="shared" ref="G978:Q978" si="363">+G979</f>
        <v>0</v>
      </c>
      <c r="H978" s="416">
        <f t="shared" si="363"/>
        <v>0</v>
      </c>
      <c r="I978" s="416">
        <f t="shared" si="363"/>
        <v>535807</v>
      </c>
      <c r="J978" s="416">
        <f t="shared" si="363"/>
        <v>528432.04</v>
      </c>
      <c r="K978" s="416">
        <f t="shared" si="363"/>
        <v>0</v>
      </c>
      <c r="L978" s="416">
        <f t="shared" si="363"/>
        <v>0</v>
      </c>
      <c r="M978" s="416">
        <f t="shared" si="363"/>
        <v>528432.04</v>
      </c>
      <c r="N978" s="416">
        <f t="shared" si="363"/>
        <v>7374.9599999999627</v>
      </c>
      <c r="O978" s="416">
        <f t="shared" si="363"/>
        <v>0</v>
      </c>
      <c r="P978" s="416">
        <f t="shared" si="363"/>
        <v>0</v>
      </c>
      <c r="Q978" s="416">
        <f t="shared" si="363"/>
        <v>7374.9599999999627</v>
      </c>
      <c r="S978" s="410">
        <f t="shared" si="342"/>
        <v>0.98623579012592233</v>
      </c>
      <c r="T978" s="410" t="str">
        <f t="shared" si="342"/>
        <v/>
      </c>
      <c r="U978" s="410" t="str">
        <f t="shared" si="342"/>
        <v/>
      </c>
      <c r="V978" s="410">
        <f t="shared" si="342"/>
        <v>0.98623579012592233</v>
      </c>
      <c r="W978" s="413"/>
      <c r="Z978" s="404" t="s">
        <v>735</v>
      </c>
    </row>
    <row r="979" spans="1:26" ht="12.75" customHeight="1">
      <c r="A979" s="402" t="s">
        <v>426</v>
      </c>
      <c r="B979" s="405" t="s">
        <v>433</v>
      </c>
      <c r="C979" s="418"/>
      <c r="D979" s="418"/>
      <c r="E979" s="408" t="s">
        <v>528</v>
      </c>
      <c r="F979" s="403">
        <f>SUM('[3]chd9-SAOB'!AD14)</f>
        <v>535807</v>
      </c>
      <c r="G979" s="403">
        <f>SUM('[3]chd9-SAOB'!AD50)</f>
        <v>0</v>
      </c>
      <c r="H979" s="403">
        <f>SUM('[3]chd9-SAOB'!AD142)</f>
        <v>0</v>
      </c>
      <c r="I979" s="403">
        <f t="shared" si="357"/>
        <v>535807</v>
      </c>
      <c r="J979" s="403">
        <f>SUM('[3]chd9-SAOB'!AD15)</f>
        <v>528432.04</v>
      </c>
      <c r="K979" s="403">
        <f>SUM('[3]chd9-SAOB'!AD51)</f>
        <v>0</v>
      </c>
      <c r="L979" s="403">
        <f>SUM('[3]chd9-SAOB'!AD143)</f>
        <v>0</v>
      </c>
      <c r="M979" s="403">
        <f t="shared" si="358"/>
        <v>528432.04</v>
      </c>
      <c r="N979" s="403">
        <f t="shared" si="359"/>
        <v>7374.9599999999627</v>
      </c>
      <c r="O979" s="403">
        <f t="shared" si="359"/>
        <v>0</v>
      </c>
      <c r="P979" s="403">
        <f t="shared" si="359"/>
        <v>0</v>
      </c>
      <c r="Q979" s="403">
        <f t="shared" si="360"/>
        <v>7374.9599999999627</v>
      </c>
      <c r="S979" s="410">
        <f t="shared" si="342"/>
        <v>0.98623579012592233</v>
      </c>
      <c r="T979" s="410" t="str">
        <f t="shared" si="342"/>
        <v/>
      </c>
      <c r="U979" s="410" t="str">
        <f t="shared" si="342"/>
        <v/>
      </c>
      <c r="V979" s="410">
        <f t="shared" si="342"/>
        <v>0.98623579012592233</v>
      </c>
      <c r="W979" s="413"/>
      <c r="Z979" s="404" t="s">
        <v>735</v>
      </c>
    </row>
    <row r="980" spans="1:26" s="404" customFormat="1" ht="12.75" customHeight="1">
      <c r="A980" s="402" t="s">
        <v>426</v>
      </c>
      <c r="B980" s="405" t="s">
        <v>433</v>
      </c>
      <c r="C980" s="414"/>
      <c r="D980" s="414" t="s">
        <v>319</v>
      </c>
      <c r="E980" s="415" t="s">
        <v>325</v>
      </c>
      <c r="F980" s="416">
        <f>SUM(F981:F984)</f>
        <v>903696</v>
      </c>
      <c r="G980" s="416">
        <f t="shared" ref="G980:Q980" si="364">SUM(G981:G984)</f>
        <v>0</v>
      </c>
      <c r="H980" s="416">
        <f t="shared" si="364"/>
        <v>0</v>
      </c>
      <c r="I980" s="416">
        <f t="shared" si="364"/>
        <v>903696</v>
      </c>
      <c r="J980" s="416">
        <f t="shared" si="364"/>
        <v>903695.57</v>
      </c>
      <c r="K980" s="416">
        <f t="shared" si="364"/>
        <v>0</v>
      </c>
      <c r="L980" s="416">
        <f t="shared" si="364"/>
        <v>0</v>
      </c>
      <c r="M980" s="416">
        <f t="shared" si="364"/>
        <v>903695.57</v>
      </c>
      <c r="N980" s="416">
        <f t="shared" si="364"/>
        <v>0.43000000005122274</v>
      </c>
      <c r="O980" s="416">
        <f t="shared" si="364"/>
        <v>0</v>
      </c>
      <c r="P980" s="416">
        <f t="shared" si="364"/>
        <v>0</v>
      </c>
      <c r="Q980" s="416">
        <f t="shared" si="364"/>
        <v>0.43000000005122274</v>
      </c>
      <c r="R980" s="417">
        <f>Q980-'[3]ncr-SAOB'!AX1015</f>
        <v>0.43000000005122274</v>
      </c>
      <c r="S980" s="410">
        <f t="shared" si="342"/>
        <v>0.99999952417627158</v>
      </c>
      <c r="T980" s="410" t="str">
        <f t="shared" si="342"/>
        <v/>
      </c>
      <c r="U980" s="410" t="str">
        <f t="shared" si="342"/>
        <v/>
      </c>
      <c r="V980" s="410">
        <f t="shared" si="342"/>
        <v>0.99999952417627158</v>
      </c>
      <c r="W980" s="413"/>
      <c r="Z980" s="404" t="s">
        <v>735</v>
      </c>
    </row>
    <row r="981" spans="1:26" ht="12.75" customHeight="1">
      <c r="A981" s="402" t="s">
        <v>426</v>
      </c>
      <c r="B981" s="405" t="s">
        <v>433</v>
      </c>
      <c r="C981" s="418"/>
      <c r="D981" s="418"/>
      <c r="E981" s="421" t="s">
        <v>531</v>
      </c>
      <c r="F981" s="403">
        <f>SUM('[3]chd9-SAOB'!AN14)</f>
        <v>903696</v>
      </c>
      <c r="G981" s="403">
        <f>SUM('[3]chd9-SAOB'!AN50)</f>
        <v>0</v>
      </c>
      <c r="H981" s="403">
        <f>SUM('[3]chd9-SAOB'!AN142)</f>
        <v>0</v>
      </c>
      <c r="I981" s="403">
        <f t="shared" si="357"/>
        <v>903696</v>
      </c>
      <c r="J981" s="403">
        <f>SUM('[3]chd9-SAOB'!AN15)</f>
        <v>903695.57</v>
      </c>
      <c r="K981" s="403">
        <f>SUM('[3]chd9-SAOB'!AN51)</f>
        <v>0</v>
      </c>
      <c r="L981" s="403">
        <f>SUM('[3]chd9-SAOB'!AN143)</f>
        <v>0</v>
      </c>
      <c r="M981" s="403">
        <f t="shared" si="358"/>
        <v>903695.57</v>
      </c>
      <c r="N981" s="403">
        <f t="shared" si="359"/>
        <v>0.43000000005122274</v>
      </c>
      <c r="O981" s="403">
        <f t="shared" si="359"/>
        <v>0</v>
      </c>
      <c r="P981" s="403">
        <f t="shared" si="359"/>
        <v>0</v>
      </c>
      <c r="Q981" s="403">
        <f t="shared" si="360"/>
        <v>0.43000000005122274</v>
      </c>
      <c r="S981" s="410">
        <f t="shared" si="342"/>
        <v>0.99999952417627158</v>
      </c>
      <c r="T981" s="410" t="str">
        <f t="shared" si="342"/>
        <v/>
      </c>
      <c r="U981" s="410" t="str">
        <f t="shared" si="342"/>
        <v/>
      </c>
      <c r="V981" s="410">
        <f t="shared" si="342"/>
        <v>0.99999952417627158</v>
      </c>
      <c r="W981" s="413"/>
      <c r="Z981" s="404" t="s">
        <v>735</v>
      </c>
    </row>
    <row r="982" spans="1:26" ht="12.75" customHeight="1">
      <c r="A982" s="402" t="s">
        <v>426</v>
      </c>
      <c r="B982" s="405" t="s">
        <v>433</v>
      </c>
      <c r="C982" s="418"/>
      <c r="D982" s="418"/>
      <c r="E982" s="408" t="s">
        <v>532</v>
      </c>
      <c r="F982" s="403">
        <f>SUM('[3]chd9-SAOB'!AX14)</f>
        <v>0</v>
      </c>
      <c r="G982" s="403">
        <f>SUM('[3]chd9-SAOB'!AX50)</f>
        <v>0</v>
      </c>
      <c r="H982" s="403">
        <f>SUM('[3]chd9-SAOB'!AX142)</f>
        <v>0</v>
      </c>
      <c r="I982" s="403">
        <f t="shared" si="357"/>
        <v>0</v>
      </c>
      <c r="J982" s="403">
        <f>SUM('[3]chd9-SAOB'!AX15)</f>
        <v>0</v>
      </c>
      <c r="K982" s="403">
        <f>SUM('[3]chd9-SAOB'!AX51)</f>
        <v>0</v>
      </c>
      <c r="L982" s="403">
        <f>SUM('[3]chd9-SAOB'!AX143)</f>
        <v>0</v>
      </c>
      <c r="M982" s="403">
        <f t="shared" si="358"/>
        <v>0</v>
      </c>
      <c r="N982" s="403">
        <f t="shared" si="359"/>
        <v>0</v>
      </c>
      <c r="O982" s="403">
        <f t="shared" si="359"/>
        <v>0</v>
      </c>
      <c r="P982" s="403">
        <f t="shared" si="359"/>
        <v>0</v>
      </c>
      <c r="Q982" s="403">
        <f t="shared" si="360"/>
        <v>0</v>
      </c>
      <c r="S982" s="410" t="str">
        <f t="shared" si="342"/>
        <v/>
      </c>
      <c r="T982" s="410" t="str">
        <f t="shared" si="342"/>
        <v/>
      </c>
      <c r="U982" s="410" t="str">
        <f t="shared" si="342"/>
        <v/>
      </c>
      <c r="V982" s="410" t="str">
        <f t="shared" si="342"/>
        <v/>
      </c>
      <c r="W982" s="413"/>
      <c r="Z982" s="404" t="s">
        <v>735</v>
      </c>
    </row>
    <row r="983" spans="1:26" ht="12.75" customHeight="1">
      <c r="A983" s="402" t="s">
        <v>426</v>
      </c>
      <c r="B983" s="405" t="s">
        <v>433</v>
      </c>
      <c r="C983" s="418"/>
      <c r="D983" s="418"/>
      <c r="E983" s="421" t="s">
        <v>533</v>
      </c>
      <c r="F983" s="403">
        <f>SUM('[3]chd9-SAOB'!BH14)</f>
        <v>0</v>
      </c>
      <c r="G983" s="403">
        <f>SUM('[3]chd9-SAOB'!BH50)</f>
        <v>0</v>
      </c>
      <c r="H983" s="403">
        <f>SUM('[3]chd9-SAOB'!BH142)</f>
        <v>0</v>
      </c>
      <c r="I983" s="403">
        <f t="shared" si="357"/>
        <v>0</v>
      </c>
      <c r="J983" s="403">
        <f>SUM('[3]chd9-SAOB'!BH15)</f>
        <v>0</v>
      </c>
      <c r="K983" s="403">
        <f>SUM('[3]chd9-SAOB'!BH51)</f>
        <v>0</v>
      </c>
      <c r="L983" s="403">
        <f>SUM('[3]chd9-SAOB'!BH143)</f>
        <v>0</v>
      </c>
      <c r="M983" s="403">
        <f t="shared" si="358"/>
        <v>0</v>
      </c>
      <c r="N983" s="403">
        <f t="shared" si="359"/>
        <v>0</v>
      </c>
      <c r="O983" s="403">
        <f t="shared" si="359"/>
        <v>0</v>
      </c>
      <c r="P983" s="403">
        <f t="shared" si="359"/>
        <v>0</v>
      </c>
      <c r="Q983" s="403">
        <f t="shared" si="360"/>
        <v>0</v>
      </c>
      <c r="S983" s="410" t="str">
        <f t="shared" si="342"/>
        <v/>
      </c>
      <c r="T983" s="410" t="str">
        <f t="shared" si="342"/>
        <v/>
      </c>
      <c r="U983" s="410" t="str">
        <f t="shared" si="342"/>
        <v/>
      </c>
      <c r="V983" s="410" t="str">
        <f t="shared" si="342"/>
        <v/>
      </c>
      <c r="W983" s="413"/>
      <c r="Z983" s="404" t="s">
        <v>735</v>
      </c>
    </row>
    <row r="984" spans="1:26" ht="12.75" hidden="1" customHeight="1">
      <c r="A984" s="402" t="s">
        <v>426</v>
      </c>
      <c r="B984" s="405" t="s">
        <v>433</v>
      </c>
      <c r="C984" s="418"/>
      <c r="D984" s="418"/>
      <c r="E984" s="421" t="s">
        <v>738</v>
      </c>
      <c r="F984" s="403">
        <f>SUM('[3]chd9-SAOB'!BR14)</f>
        <v>0</v>
      </c>
      <c r="G984" s="403">
        <f>SUM('[3]chd9-SAOB'!BR50)</f>
        <v>0</v>
      </c>
      <c r="H984" s="403">
        <f>SUM('[3]chd9-SAOB'!BR142)</f>
        <v>0</v>
      </c>
      <c r="I984" s="403">
        <f t="shared" si="357"/>
        <v>0</v>
      </c>
      <c r="J984" s="403">
        <f>SUM('[3]chd9-SAOB'!BR15)</f>
        <v>0</v>
      </c>
      <c r="K984" s="403">
        <f>SUM('[3]chd9-SAOB'!BR51)</f>
        <v>0</v>
      </c>
      <c r="L984" s="403">
        <f>SUM('[3]chd9-SAOB'!BR143)</f>
        <v>0</v>
      </c>
      <c r="M984" s="403">
        <f t="shared" si="358"/>
        <v>0</v>
      </c>
      <c r="N984" s="403">
        <f t="shared" si="359"/>
        <v>0</v>
      </c>
      <c r="O984" s="403">
        <f t="shared" si="359"/>
        <v>0</v>
      </c>
      <c r="P984" s="403">
        <f t="shared" si="359"/>
        <v>0</v>
      </c>
      <c r="Q984" s="403">
        <f t="shared" si="360"/>
        <v>0</v>
      </c>
      <c r="S984" s="410" t="str">
        <f t="shared" ref="S984:V1046" si="365">IF(F984=0,"",J984/F984)</f>
        <v/>
      </c>
      <c r="T984" s="410" t="str">
        <f t="shared" si="365"/>
        <v/>
      </c>
      <c r="U984" s="410" t="str">
        <f t="shared" si="365"/>
        <v/>
      </c>
      <c r="V984" s="422" t="str">
        <f t="shared" si="365"/>
        <v/>
      </c>
      <c r="W984" s="413"/>
    </row>
    <row r="985" spans="1:26" s="617" customFormat="1" ht="12.75" customHeight="1">
      <c r="A985" s="402" t="s">
        <v>426</v>
      </c>
      <c r="B985" s="405" t="s">
        <v>433</v>
      </c>
      <c r="C985" s="613"/>
      <c r="D985" s="613"/>
      <c r="E985" s="614" t="s">
        <v>5</v>
      </c>
      <c r="F985" s="615">
        <f>+F976+F978+F980</f>
        <v>6650503</v>
      </c>
      <c r="G985" s="615">
        <f t="shared" ref="G985:Q985" si="366">+G976+G978+G980</f>
        <v>6609000</v>
      </c>
      <c r="H985" s="615">
        <f t="shared" si="366"/>
        <v>0</v>
      </c>
      <c r="I985" s="615">
        <f t="shared" si="366"/>
        <v>13259503</v>
      </c>
      <c r="J985" s="615">
        <f t="shared" si="366"/>
        <v>6643125.7500000009</v>
      </c>
      <c r="K985" s="615">
        <f t="shared" si="366"/>
        <v>4389201.76</v>
      </c>
      <c r="L985" s="615">
        <f t="shared" si="366"/>
        <v>0</v>
      </c>
      <c r="M985" s="615">
        <f t="shared" si="366"/>
        <v>11032327.510000002</v>
      </c>
      <c r="N985" s="615">
        <f t="shared" si="366"/>
        <v>7377.2499999994179</v>
      </c>
      <c r="O985" s="615">
        <f t="shared" si="366"/>
        <v>2219798.2400000002</v>
      </c>
      <c r="P985" s="615">
        <f t="shared" si="366"/>
        <v>0</v>
      </c>
      <c r="Q985" s="615">
        <f t="shared" si="366"/>
        <v>2227175.4899999998</v>
      </c>
      <c r="R985" s="616">
        <f>+Q985-'[3]chd9-SAOB'!CO179</f>
        <v>0</v>
      </c>
      <c r="S985" s="410">
        <f t="shared" si="365"/>
        <v>0.99889072300245574</v>
      </c>
      <c r="T985" s="410">
        <f t="shared" si="365"/>
        <v>0.66412494477228023</v>
      </c>
      <c r="U985" s="410" t="str">
        <f t="shared" si="365"/>
        <v/>
      </c>
      <c r="V985" s="410">
        <f t="shared" si="365"/>
        <v>0.83203175186882961</v>
      </c>
      <c r="W985" s="413"/>
      <c r="Z985" s="404" t="s">
        <v>735</v>
      </c>
    </row>
    <row r="986" spans="1:26" ht="12.75" customHeight="1">
      <c r="A986" s="402"/>
      <c r="B986" s="405" t="s">
        <v>433</v>
      </c>
      <c r="C986" s="418"/>
      <c r="D986" s="407"/>
      <c r="E986" s="412"/>
      <c r="F986" s="403"/>
      <c r="G986" s="403"/>
      <c r="H986" s="403"/>
      <c r="I986" s="403"/>
      <c r="J986" s="403"/>
      <c r="K986" s="403"/>
      <c r="L986" s="403"/>
      <c r="M986" s="403"/>
      <c r="N986" s="403"/>
      <c r="O986" s="403"/>
      <c r="P986" s="403"/>
      <c r="Q986" s="403"/>
      <c r="S986" s="410" t="str">
        <f t="shared" si="365"/>
        <v/>
      </c>
      <c r="T986" s="410" t="str">
        <f t="shared" si="365"/>
        <v/>
      </c>
      <c r="U986" s="410" t="str">
        <f t="shared" si="365"/>
        <v/>
      </c>
      <c r="V986" s="410" t="str">
        <f t="shared" si="365"/>
        <v/>
      </c>
      <c r="W986" s="413"/>
      <c r="Z986" s="404" t="s">
        <v>735</v>
      </c>
    </row>
    <row r="987" spans="1:26" s="612" customFormat="1" ht="12.75" customHeight="1">
      <c r="A987" s="402" t="s">
        <v>426</v>
      </c>
      <c r="B987" s="402" t="s">
        <v>434</v>
      </c>
      <c r="C987" s="426" t="s">
        <v>319</v>
      </c>
      <c r="D987" s="609" t="s">
        <v>374</v>
      </c>
      <c r="E987" s="610" t="s">
        <v>434</v>
      </c>
      <c r="F987" s="621"/>
      <c r="G987" s="621"/>
      <c r="H987" s="621"/>
      <c r="I987" s="611">
        <f t="shared" si="357"/>
        <v>0</v>
      </c>
      <c r="J987" s="621"/>
      <c r="K987" s="621"/>
      <c r="L987" s="621"/>
      <c r="M987" s="611">
        <f t="shared" si="358"/>
        <v>0</v>
      </c>
      <c r="N987" s="611">
        <f t="shared" si="359"/>
        <v>0</v>
      </c>
      <c r="O987" s="611">
        <f t="shared" si="359"/>
        <v>0</v>
      </c>
      <c r="P987" s="611">
        <f t="shared" si="359"/>
        <v>0</v>
      </c>
      <c r="Q987" s="611">
        <f t="shared" si="360"/>
        <v>0</v>
      </c>
      <c r="S987" s="410" t="str">
        <f t="shared" si="365"/>
        <v/>
      </c>
      <c r="T987" s="410" t="str">
        <f t="shared" si="365"/>
        <v/>
      </c>
      <c r="U987" s="410" t="str">
        <f t="shared" si="365"/>
        <v/>
      </c>
      <c r="V987" s="410" t="str">
        <f t="shared" si="365"/>
        <v/>
      </c>
      <c r="W987" s="413"/>
      <c r="Z987" s="404" t="s">
        <v>735</v>
      </c>
    </row>
    <row r="988" spans="1:26" ht="12.75" customHeight="1">
      <c r="A988" s="402" t="s">
        <v>426</v>
      </c>
      <c r="B988" s="402" t="s">
        <v>434</v>
      </c>
      <c r="C988" s="407"/>
      <c r="D988" s="407" t="s">
        <v>319</v>
      </c>
      <c r="E988" s="408" t="s">
        <v>320</v>
      </c>
      <c r="F988" s="408">
        <f>+'[3]chd9-SAOB'!C377</f>
        <v>14089145</v>
      </c>
      <c r="G988" s="408">
        <f>+'[3]chd9-SAOB'!D377</f>
        <v>9482000</v>
      </c>
      <c r="H988" s="408">
        <f>+'[3]chd9-SAOB'!E377</f>
        <v>0</v>
      </c>
      <c r="I988" s="403">
        <f t="shared" si="357"/>
        <v>23571145</v>
      </c>
      <c r="J988" s="408">
        <f>+'[3]chd9-SAOB'!G377</f>
        <v>14089117.289999999</v>
      </c>
      <c r="K988" s="408">
        <f>+'[3]chd9-SAOB'!H377</f>
        <v>9357756.2899999991</v>
      </c>
      <c r="L988" s="408">
        <f>+'[3]chd9-SAOB'!I377</f>
        <v>0</v>
      </c>
      <c r="M988" s="403">
        <f t="shared" si="358"/>
        <v>23446873.579999998</v>
      </c>
      <c r="N988" s="403">
        <f t="shared" si="359"/>
        <v>27.71000000089407</v>
      </c>
      <c r="O988" s="403">
        <f t="shared" si="359"/>
        <v>124243.71000000089</v>
      </c>
      <c r="P988" s="403">
        <f t="shared" si="359"/>
        <v>0</v>
      </c>
      <c r="Q988" s="403">
        <f t="shared" si="360"/>
        <v>124271.42000000179</v>
      </c>
      <c r="S988" s="410">
        <f t="shared" si="365"/>
        <v>0.99999803323764491</v>
      </c>
      <c r="T988" s="410">
        <f t="shared" si="365"/>
        <v>0.98689688778738649</v>
      </c>
      <c r="U988" s="410" t="str">
        <f t="shared" si="365"/>
        <v/>
      </c>
      <c r="V988" s="410">
        <f t="shared" si="365"/>
        <v>0.99472781572554059</v>
      </c>
      <c r="W988" s="413"/>
      <c r="Z988" s="411" t="s">
        <v>736</v>
      </c>
    </row>
    <row r="989" spans="1:26" ht="12.75" customHeight="1">
      <c r="A989" s="402" t="s">
        <v>426</v>
      </c>
      <c r="B989" s="405" t="s">
        <v>434</v>
      </c>
      <c r="C989" s="407"/>
      <c r="D989" s="407" t="s">
        <v>319</v>
      </c>
      <c r="E989" s="408" t="s">
        <v>204</v>
      </c>
      <c r="F989" s="408">
        <f>+'[3]chd9-SAOB'!C379</f>
        <v>0</v>
      </c>
      <c r="G989" s="408">
        <f>+'[3]chd9-SAOB'!D379</f>
        <v>1650000</v>
      </c>
      <c r="H989" s="408">
        <f>+'[3]chd9-SAOB'!E379</f>
        <v>72000000</v>
      </c>
      <c r="I989" s="403">
        <f>SUM(F989:H989)</f>
        <v>73650000</v>
      </c>
      <c r="J989" s="408">
        <f>+'[3]chd9-SAOB'!G379</f>
        <v>0</v>
      </c>
      <c r="K989" s="408">
        <f>+'[3]chd9-SAOB'!H379</f>
        <v>721195.5</v>
      </c>
      <c r="L989" s="408">
        <f>+'[3]chd9-SAOB'!I379</f>
        <v>0</v>
      </c>
      <c r="M989" s="403">
        <f>SUM(J989:L989)</f>
        <v>721195.5</v>
      </c>
      <c r="N989" s="403">
        <f>+F989-J989</f>
        <v>0</v>
      </c>
      <c r="O989" s="403">
        <f>+G989-K989</f>
        <v>928804.5</v>
      </c>
      <c r="P989" s="403">
        <f>+H989-L989</f>
        <v>72000000</v>
      </c>
      <c r="Q989" s="403">
        <f>SUM(N989:P989)</f>
        <v>72928804.5</v>
      </c>
      <c r="S989" s="410" t="str">
        <f t="shared" si="365"/>
        <v/>
      </c>
      <c r="T989" s="410">
        <f t="shared" si="365"/>
        <v>0.43708818181818182</v>
      </c>
      <c r="U989" s="410">
        <f t="shared" si="365"/>
        <v>0</v>
      </c>
      <c r="V989" s="410">
        <f t="shared" si="365"/>
        <v>9.7921995926680237E-3</v>
      </c>
      <c r="W989" s="413"/>
      <c r="Z989" s="411" t="s">
        <v>736</v>
      </c>
    </row>
    <row r="990" spans="1:26" s="404" customFormat="1" ht="12.75" customHeight="1">
      <c r="A990" s="405"/>
      <c r="B990" s="402" t="s">
        <v>434</v>
      </c>
      <c r="C990" s="414"/>
      <c r="D990" s="414" t="s">
        <v>319</v>
      </c>
      <c r="E990" s="415" t="s">
        <v>737</v>
      </c>
      <c r="F990" s="416">
        <f>+F988+F989</f>
        <v>14089145</v>
      </c>
      <c r="G990" s="416">
        <f t="shared" ref="G990:Q990" si="367">+G988+G989</f>
        <v>11132000</v>
      </c>
      <c r="H990" s="416">
        <f t="shared" si="367"/>
        <v>72000000</v>
      </c>
      <c r="I990" s="416">
        <f t="shared" si="367"/>
        <v>97221145</v>
      </c>
      <c r="J990" s="416">
        <f t="shared" si="367"/>
        <v>14089117.289999999</v>
      </c>
      <c r="K990" s="416">
        <f t="shared" si="367"/>
        <v>10078951.789999999</v>
      </c>
      <c r="L990" s="416">
        <f t="shared" si="367"/>
        <v>0</v>
      </c>
      <c r="M990" s="416">
        <f t="shared" si="367"/>
        <v>24168069.079999998</v>
      </c>
      <c r="N990" s="416">
        <f t="shared" si="367"/>
        <v>27.71000000089407</v>
      </c>
      <c r="O990" s="416">
        <f t="shared" si="367"/>
        <v>1053048.2100000009</v>
      </c>
      <c r="P990" s="416">
        <f t="shared" si="367"/>
        <v>72000000</v>
      </c>
      <c r="Q990" s="416">
        <f t="shared" si="367"/>
        <v>73053075.920000002</v>
      </c>
      <c r="R990" s="417"/>
      <c r="S990" s="410">
        <f t="shared" si="365"/>
        <v>0.99999803323764491</v>
      </c>
      <c r="T990" s="410">
        <f t="shared" si="365"/>
        <v>0.90540350251527124</v>
      </c>
      <c r="U990" s="410">
        <f t="shared" si="365"/>
        <v>0</v>
      </c>
      <c r="V990" s="410">
        <f t="shared" si="365"/>
        <v>0.24858860775605962</v>
      </c>
      <c r="W990" s="413"/>
      <c r="Z990" s="404" t="s">
        <v>735</v>
      </c>
    </row>
    <row r="991" spans="1:26" ht="12.75" hidden="1" customHeight="1">
      <c r="A991" s="405"/>
      <c r="B991" s="406"/>
      <c r="C991" s="418"/>
      <c r="D991" s="418"/>
      <c r="E991" s="419"/>
      <c r="F991" s="420"/>
      <c r="G991" s="420"/>
      <c r="H991" s="420"/>
      <c r="I991" s="420"/>
      <c r="J991" s="420"/>
      <c r="K991" s="420"/>
      <c r="L991" s="420"/>
      <c r="M991" s="420"/>
      <c r="N991" s="420"/>
      <c r="O991" s="420"/>
      <c r="P991" s="420"/>
      <c r="Q991" s="420"/>
      <c r="R991" s="409"/>
      <c r="S991" s="410" t="str">
        <f t="shared" si="365"/>
        <v/>
      </c>
      <c r="T991" s="410" t="str">
        <f t="shared" si="365"/>
        <v/>
      </c>
      <c r="U991" s="410" t="str">
        <f t="shared" si="365"/>
        <v/>
      </c>
      <c r="V991" s="410"/>
      <c r="W991" s="413"/>
    </row>
    <row r="992" spans="1:26" s="404" customFormat="1" ht="12.75" customHeight="1">
      <c r="A992" s="402" t="s">
        <v>426</v>
      </c>
      <c r="B992" s="405" t="s">
        <v>434</v>
      </c>
      <c r="C992" s="414"/>
      <c r="D992" s="414" t="s">
        <v>319</v>
      </c>
      <c r="E992" s="415" t="s">
        <v>324</v>
      </c>
      <c r="F992" s="416">
        <f>+F993</f>
        <v>1498322</v>
      </c>
      <c r="G992" s="416">
        <f t="shared" ref="G992:Q992" si="368">+G993</f>
        <v>0</v>
      </c>
      <c r="H992" s="416">
        <f t="shared" si="368"/>
        <v>0</v>
      </c>
      <c r="I992" s="416">
        <f t="shared" si="368"/>
        <v>1498322</v>
      </c>
      <c r="J992" s="416">
        <f t="shared" si="368"/>
        <v>1491228.92</v>
      </c>
      <c r="K992" s="416">
        <f t="shared" si="368"/>
        <v>0</v>
      </c>
      <c r="L992" s="416">
        <f t="shared" si="368"/>
        <v>0</v>
      </c>
      <c r="M992" s="416">
        <f t="shared" si="368"/>
        <v>1491228.92</v>
      </c>
      <c r="N992" s="416">
        <f t="shared" si="368"/>
        <v>7093.0800000000745</v>
      </c>
      <c r="O992" s="416">
        <f t="shared" si="368"/>
        <v>0</v>
      </c>
      <c r="P992" s="416">
        <f t="shared" si="368"/>
        <v>0</v>
      </c>
      <c r="Q992" s="416">
        <f t="shared" si="368"/>
        <v>7093.0800000000745</v>
      </c>
      <c r="S992" s="410">
        <f t="shared" si="365"/>
        <v>0.99526598421434109</v>
      </c>
      <c r="T992" s="410" t="str">
        <f t="shared" si="365"/>
        <v/>
      </c>
      <c r="U992" s="410" t="str">
        <f t="shared" si="365"/>
        <v/>
      </c>
      <c r="V992" s="410">
        <f t="shared" si="365"/>
        <v>0.99526598421434109</v>
      </c>
      <c r="W992" s="413"/>
      <c r="Z992" s="404" t="s">
        <v>735</v>
      </c>
    </row>
    <row r="993" spans="1:26" ht="12.75" customHeight="1">
      <c r="A993" s="402" t="s">
        <v>426</v>
      </c>
      <c r="B993" s="405" t="s">
        <v>434</v>
      </c>
      <c r="C993" s="418"/>
      <c r="D993" s="418"/>
      <c r="E993" s="408" t="s">
        <v>528</v>
      </c>
      <c r="F993" s="403">
        <f>SUM('[3]chd9-SAOB'!AE14)</f>
        <v>1498322</v>
      </c>
      <c r="G993" s="403">
        <f>SUM('[3]chd9-SAOB'!AE50)</f>
        <v>0</v>
      </c>
      <c r="H993" s="403">
        <f>SUM('[3]chd9-SAOB'!AE142)</f>
        <v>0</v>
      </c>
      <c r="I993" s="403">
        <f t="shared" si="357"/>
        <v>1498322</v>
      </c>
      <c r="J993" s="403">
        <f>SUM('[3]chd9-SAOB'!AE15)</f>
        <v>1491228.92</v>
      </c>
      <c r="K993" s="403">
        <f>SUM('[3]chd9-SAOB'!AE51)</f>
        <v>0</v>
      </c>
      <c r="L993" s="403">
        <f>SUM('[3]chd9-SAOB'!AE143)</f>
        <v>0</v>
      </c>
      <c r="M993" s="403">
        <f t="shared" si="358"/>
        <v>1491228.92</v>
      </c>
      <c r="N993" s="403">
        <f t="shared" si="359"/>
        <v>7093.0800000000745</v>
      </c>
      <c r="O993" s="403">
        <f t="shared" si="359"/>
        <v>0</v>
      </c>
      <c r="P993" s="403">
        <f t="shared" si="359"/>
        <v>0</v>
      </c>
      <c r="Q993" s="403">
        <f t="shared" si="360"/>
        <v>7093.0800000000745</v>
      </c>
      <c r="S993" s="410">
        <f t="shared" si="365"/>
        <v>0.99526598421434109</v>
      </c>
      <c r="T993" s="410" t="str">
        <f t="shared" si="365"/>
        <v/>
      </c>
      <c r="U993" s="410" t="str">
        <f t="shared" si="365"/>
        <v/>
      </c>
      <c r="V993" s="410">
        <f t="shared" si="365"/>
        <v>0.99526598421434109</v>
      </c>
      <c r="W993" s="413"/>
      <c r="Z993" s="404" t="s">
        <v>735</v>
      </c>
    </row>
    <row r="994" spans="1:26" s="404" customFormat="1" ht="12.75" customHeight="1">
      <c r="A994" s="402" t="s">
        <v>426</v>
      </c>
      <c r="B994" s="405" t="s">
        <v>434</v>
      </c>
      <c r="C994" s="414"/>
      <c r="D994" s="414" t="s">
        <v>319</v>
      </c>
      <c r="E994" s="415" t="s">
        <v>325</v>
      </c>
      <c r="F994" s="416">
        <f>SUM(F995:F998)</f>
        <v>2618830</v>
      </c>
      <c r="G994" s="416">
        <f t="shared" ref="G994:Q994" si="369">SUM(G995:G998)</f>
        <v>1100000</v>
      </c>
      <c r="H994" s="416">
        <f t="shared" si="369"/>
        <v>0</v>
      </c>
      <c r="I994" s="416">
        <f t="shared" si="369"/>
        <v>3718830</v>
      </c>
      <c r="J994" s="416">
        <f t="shared" si="369"/>
        <v>2618830</v>
      </c>
      <c r="K994" s="416">
        <f t="shared" si="369"/>
        <v>999986.75</v>
      </c>
      <c r="L994" s="416">
        <f t="shared" si="369"/>
        <v>0</v>
      </c>
      <c r="M994" s="416">
        <f t="shared" si="369"/>
        <v>3618816.75</v>
      </c>
      <c r="N994" s="416">
        <f t="shared" si="369"/>
        <v>0</v>
      </c>
      <c r="O994" s="416">
        <f t="shared" si="369"/>
        <v>100013.25</v>
      </c>
      <c r="P994" s="416">
        <f t="shared" si="369"/>
        <v>0</v>
      </c>
      <c r="Q994" s="416">
        <f t="shared" si="369"/>
        <v>100013.25</v>
      </c>
      <c r="R994" s="417"/>
      <c r="S994" s="410">
        <f t="shared" si="365"/>
        <v>1</v>
      </c>
      <c r="T994" s="410">
        <f t="shared" si="365"/>
        <v>0.90907886363636359</v>
      </c>
      <c r="U994" s="410" t="str">
        <f t="shared" si="365"/>
        <v/>
      </c>
      <c r="V994" s="410">
        <f t="shared" si="365"/>
        <v>0.97310625922669225</v>
      </c>
      <c r="W994" s="413"/>
      <c r="Z994" s="404" t="s">
        <v>735</v>
      </c>
    </row>
    <row r="995" spans="1:26" ht="12.75" customHeight="1">
      <c r="A995" s="402" t="s">
        <v>426</v>
      </c>
      <c r="B995" s="405" t="s">
        <v>434</v>
      </c>
      <c r="C995" s="418"/>
      <c r="D995" s="418"/>
      <c r="E995" s="421" t="s">
        <v>531</v>
      </c>
      <c r="F995" s="403">
        <f>SUM('[3]chd9-SAOB'!AO14)</f>
        <v>2544361</v>
      </c>
      <c r="G995" s="403">
        <f>SUM('[3]chd9-SAOB'!AO50)</f>
        <v>0</v>
      </c>
      <c r="H995" s="403">
        <f>SUM('[3]chd9-SAOB'!AO142)</f>
        <v>0</v>
      </c>
      <c r="I995" s="403">
        <f t="shared" si="357"/>
        <v>2544361</v>
      </c>
      <c r="J995" s="403">
        <f>SUM('[3]chd9-SAOB'!AO15)</f>
        <v>2544361</v>
      </c>
      <c r="K995" s="403">
        <f>SUM('[3]chd9-SAOB'!AO51)</f>
        <v>0</v>
      </c>
      <c r="L995" s="403">
        <f>SUM('[3]chd9-SAOB'!AO143)</f>
        <v>0</v>
      </c>
      <c r="M995" s="403">
        <f t="shared" si="358"/>
        <v>2544361</v>
      </c>
      <c r="N995" s="403">
        <f t="shared" si="359"/>
        <v>0</v>
      </c>
      <c r="O995" s="403">
        <f t="shared" si="359"/>
        <v>0</v>
      </c>
      <c r="P995" s="403">
        <f t="shared" si="359"/>
        <v>0</v>
      </c>
      <c r="Q995" s="403">
        <f t="shared" si="360"/>
        <v>0</v>
      </c>
      <c r="S995" s="410">
        <f t="shared" si="365"/>
        <v>1</v>
      </c>
      <c r="T995" s="410" t="str">
        <f t="shared" si="365"/>
        <v/>
      </c>
      <c r="U995" s="410" t="str">
        <f t="shared" si="365"/>
        <v/>
      </c>
      <c r="V995" s="410">
        <f t="shared" si="365"/>
        <v>1</v>
      </c>
      <c r="W995" s="413"/>
      <c r="Z995" s="404" t="s">
        <v>735</v>
      </c>
    </row>
    <row r="996" spans="1:26" ht="12.75" customHeight="1">
      <c r="A996" s="402" t="s">
        <v>426</v>
      </c>
      <c r="B996" s="405" t="s">
        <v>434</v>
      </c>
      <c r="C996" s="418"/>
      <c r="D996" s="418"/>
      <c r="E996" s="408" t="s">
        <v>532</v>
      </c>
      <c r="F996" s="403">
        <f>SUM('[3]chd9-SAOB'!AY14)</f>
        <v>74469</v>
      </c>
      <c r="G996" s="403">
        <f>SUM('[3]chd9-SAOB'!AY50)</f>
        <v>0</v>
      </c>
      <c r="H996" s="403">
        <f>SUM('[3]chd9-SAOB'!AY142)</f>
        <v>0</v>
      </c>
      <c r="I996" s="403">
        <f t="shared" si="357"/>
        <v>74469</v>
      </c>
      <c r="J996" s="403">
        <f>SUM('[3]chd9-SAOB'!AY15)</f>
        <v>74469</v>
      </c>
      <c r="K996" s="403">
        <f>SUM('[3]chd9-SAOB'!AY51)</f>
        <v>0</v>
      </c>
      <c r="L996" s="403">
        <f>SUM('[3]chd9-SAOB'!AY143)</f>
        <v>0</v>
      </c>
      <c r="M996" s="403">
        <f t="shared" si="358"/>
        <v>74469</v>
      </c>
      <c r="N996" s="403">
        <f t="shared" si="359"/>
        <v>0</v>
      </c>
      <c r="O996" s="403">
        <f t="shared" si="359"/>
        <v>0</v>
      </c>
      <c r="P996" s="403">
        <f t="shared" si="359"/>
        <v>0</v>
      </c>
      <c r="Q996" s="403">
        <f t="shared" si="360"/>
        <v>0</v>
      </c>
      <c r="S996" s="410">
        <f t="shared" si="365"/>
        <v>1</v>
      </c>
      <c r="T996" s="410" t="str">
        <f t="shared" si="365"/>
        <v/>
      </c>
      <c r="U996" s="410" t="str">
        <f t="shared" si="365"/>
        <v/>
      </c>
      <c r="V996" s="410">
        <f t="shared" si="365"/>
        <v>1</v>
      </c>
      <c r="W996" s="413"/>
      <c r="Z996" s="404" t="s">
        <v>735</v>
      </c>
    </row>
    <row r="997" spans="1:26" ht="12.75" customHeight="1">
      <c r="A997" s="402" t="s">
        <v>426</v>
      </c>
      <c r="B997" s="405" t="s">
        <v>434</v>
      </c>
      <c r="C997" s="418"/>
      <c r="D997" s="418"/>
      <c r="E997" s="421" t="s">
        <v>533</v>
      </c>
      <c r="F997" s="403">
        <f>SUM('[3]chd9-SAOB'!BI14)</f>
        <v>0</v>
      </c>
      <c r="G997" s="403">
        <f>SUM('[3]chd9-SAOB'!BI50)</f>
        <v>1100000</v>
      </c>
      <c r="H997" s="403">
        <f>SUM('[3]chd9-SAOB'!BI142)</f>
        <v>0</v>
      </c>
      <c r="I997" s="403">
        <f t="shared" si="357"/>
        <v>1100000</v>
      </c>
      <c r="J997" s="403">
        <f>SUM('[3]chd9-SAOB'!BI15)</f>
        <v>0</v>
      </c>
      <c r="K997" s="403">
        <f>SUM('[3]chd9-SAOB'!BI51)</f>
        <v>999986.75</v>
      </c>
      <c r="L997" s="403">
        <f>SUM('[3]chd9-SAOB'!BI143)</f>
        <v>0</v>
      </c>
      <c r="M997" s="403">
        <f t="shared" si="358"/>
        <v>999986.75</v>
      </c>
      <c r="N997" s="403">
        <f t="shared" si="359"/>
        <v>0</v>
      </c>
      <c r="O997" s="403">
        <f t="shared" si="359"/>
        <v>100013.25</v>
      </c>
      <c r="P997" s="403">
        <f t="shared" si="359"/>
        <v>0</v>
      </c>
      <c r="Q997" s="403">
        <f t="shared" si="360"/>
        <v>100013.25</v>
      </c>
      <c r="S997" s="410" t="str">
        <f t="shared" si="365"/>
        <v/>
      </c>
      <c r="T997" s="410">
        <f t="shared" si="365"/>
        <v>0.90907886363636359</v>
      </c>
      <c r="U997" s="410" t="str">
        <f t="shared" si="365"/>
        <v/>
      </c>
      <c r="V997" s="410">
        <f t="shared" si="365"/>
        <v>0.90907886363636359</v>
      </c>
      <c r="W997" s="413"/>
      <c r="Z997" s="404" t="s">
        <v>735</v>
      </c>
    </row>
    <row r="998" spans="1:26" ht="12.75" hidden="1" customHeight="1">
      <c r="A998" s="402" t="s">
        <v>426</v>
      </c>
      <c r="B998" s="405" t="s">
        <v>434</v>
      </c>
      <c r="C998" s="418"/>
      <c r="D998" s="418"/>
      <c r="E998" s="421" t="s">
        <v>738</v>
      </c>
      <c r="F998" s="403">
        <f>SUM('[3]chd9-SAOB'!BS14)</f>
        <v>0</v>
      </c>
      <c r="G998" s="403">
        <f>SUM('[3]chd9-SAOB'!BS50)</f>
        <v>0</v>
      </c>
      <c r="H998" s="403">
        <f>SUM('[3]chd9-SAOB'!BS142)</f>
        <v>0</v>
      </c>
      <c r="I998" s="403">
        <f t="shared" si="357"/>
        <v>0</v>
      </c>
      <c r="J998" s="403">
        <f>SUM('[3]chd9-SAOB'!BS15)</f>
        <v>0</v>
      </c>
      <c r="K998" s="403">
        <f>SUM('[3]chd9-SAOB'!BS51)</f>
        <v>0</v>
      </c>
      <c r="L998" s="403">
        <f>SUM('[3]chd9-SAOB'!BS143)</f>
        <v>0</v>
      </c>
      <c r="M998" s="403">
        <f t="shared" si="358"/>
        <v>0</v>
      </c>
      <c r="N998" s="403">
        <f t="shared" si="359"/>
        <v>0</v>
      </c>
      <c r="O998" s="403">
        <f t="shared" si="359"/>
        <v>0</v>
      </c>
      <c r="P998" s="403">
        <f t="shared" si="359"/>
        <v>0</v>
      </c>
      <c r="Q998" s="403">
        <f t="shared" si="360"/>
        <v>0</v>
      </c>
      <c r="S998" s="410" t="str">
        <f t="shared" si="365"/>
        <v/>
      </c>
      <c r="T998" s="410" t="str">
        <f t="shared" si="365"/>
        <v/>
      </c>
      <c r="U998" s="410" t="str">
        <f t="shared" si="365"/>
        <v/>
      </c>
      <c r="V998" s="422" t="str">
        <f t="shared" si="365"/>
        <v/>
      </c>
      <c r="W998" s="413"/>
    </row>
    <row r="999" spans="1:26" s="617" customFormat="1" ht="12.75" customHeight="1">
      <c r="A999" s="402" t="s">
        <v>426</v>
      </c>
      <c r="B999" s="405" t="s">
        <v>434</v>
      </c>
      <c r="C999" s="613"/>
      <c r="D999" s="613"/>
      <c r="E999" s="614" t="s">
        <v>5</v>
      </c>
      <c r="F999" s="615">
        <f>+F990+F992+F994</f>
        <v>18206297</v>
      </c>
      <c r="G999" s="615">
        <f t="shared" ref="G999:Q999" si="370">+G990+G992+G994</f>
        <v>12232000</v>
      </c>
      <c r="H999" s="615">
        <f t="shared" si="370"/>
        <v>72000000</v>
      </c>
      <c r="I999" s="615">
        <f t="shared" si="370"/>
        <v>102438297</v>
      </c>
      <c r="J999" s="615">
        <f t="shared" si="370"/>
        <v>18199176.210000001</v>
      </c>
      <c r="K999" s="615">
        <f t="shared" si="370"/>
        <v>11078938.539999999</v>
      </c>
      <c r="L999" s="615">
        <f t="shared" si="370"/>
        <v>0</v>
      </c>
      <c r="M999" s="615">
        <f t="shared" si="370"/>
        <v>29278114.75</v>
      </c>
      <c r="N999" s="615">
        <f t="shared" si="370"/>
        <v>7120.7900000009686</v>
      </c>
      <c r="O999" s="615">
        <f t="shared" si="370"/>
        <v>1153061.4600000009</v>
      </c>
      <c r="P999" s="615">
        <f t="shared" si="370"/>
        <v>72000000</v>
      </c>
      <c r="Q999" s="615">
        <f t="shared" si="370"/>
        <v>73160182.25</v>
      </c>
      <c r="R999" s="616">
        <f>+Q999-'[3]chd9-SAOB'!CP179</f>
        <v>0</v>
      </c>
      <c r="S999" s="410">
        <f t="shared" si="365"/>
        <v>0.99960888312433882</v>
      </c>
      <c r="T999" s="410">
        <f t="shared" si="365"/>
        <v>0.90573402060170038</v>
      </c>
      <c r="U999" s="410">
        <f t="shared" si="365"/>
        <v>0</v>
      </c>
      <c r="V999" s="410">
        <f t="shared" si="365"/>
        <v>0.2858121972683712</v>
      </c>
      <c r="W999" s="413"/>
      <c r="Z999" s="404" t="s">
        <v>735</v>
      </c>
    </row>
    <row r="1000" spans="1:26" ht="12.75" customHeight="1">
      <c r="A1000" s="402" t="s">
        <v>426</v>
      </c>
      <c r="B1000" s="405" t="s">
        <v>434</v>
      </c>
      <c r="C1000" s="418"/>
      <c r="D1000" s="407"/>
      <c r="E1000" s="412"/>
      <c r="F1000" s="403"/>
      <c r="G1000" s="403"/>
      <c r="H1000" s="403"/>
      <c r="I1000" s="403">
        <f t="shared" si="357"/>
        <v>0</v>
      </c>
      <c r="J1000" s="403"/>
      <c r="K1000" s="403"/>
      <c r="L1000" s="403"/>
      <c r="M1000" s="403">
        <f t="shared" si="358"/>
        <v>0</v>
      </c>
      <c r="N1000" s="403">
        <f t="shared" si="359"/>
        <v>0</v>
      </c>
      <c r="O1000" s="403">
        <f t="shared" si="359"/>
        <v>0</v>
      </c>
      <c r="P1000" s="403">
        <f t="shared" si="359"/>
        <v>0</v>
      </c>
      <c r="Q1000" s="403">
        <f t="shared" si="360"/>
        <v>0</v>
      </c>
      <c r="S1000" s="410" t="str">
        <f t="shared" si="365"/>
        <v/>
      </c>
      <c r="T1000" s="410" t="str">
        <f t="shared" si="365"/>
        <v/>
      </c>
      <c r="U1000" s="410" t="str">
        <f t="shared" si="365"/>
        <v/>
      </c>
      <c r="V1000" s="410" t="str">
        <f t="shared" si="365"/>
        <v/>
      </c>
      <c r="W1000" s="413"/>
      <c r="Z1000" s="404" t="s">
        <v>735</v>
      </c>
    </row>
    <row r="1001" spans="1:26" s="612" customFormat="1" ht="12.75" customHeight="1">
      <c r="A1001" s="402" t="s">
        <v>426</v>
      </c>
      <c r="B1001" s="402" t="s">
        <v>435</v>
      </c>
      <c r="C1001" s="426" t="s">
        <v>319</v>
      </c>
      <c r="D1001" s="609" t="s">
        <v>417</v>
      </c>
      <c r="E1001" s="610" t="s">
        <v>435</v>
      </c>
      <c r="F1001" s="621"/>
      <c r="G1001" s="621"/>
      <c r="H1001" s="621"/>
      <c r="I1001" s="611">
        <f t="shared" si="357"/>
        <v>0</v>
      </c>
      <c r="J1001" s="621"/>
      <c r="K1001" s="621"/>
      <c r="L1001" s="621"/>
      <c r="M1001" s="611">
        <f t="shared" si="358"/>
        <v>0</v>
      </c>
      <c r="N1001" s="611">
        <f t="shared" si="359"/>
        <v>0</v>
      </c>
      <c r="O1001" s="611">
        <f t="shared" si="359"/>
        <v>0</v>
      </c>
      <c r="P1001" s="611">
        <f t="shared" si="359"/>
        <v>0</v>
      </c>
      <c r="Q1001" s="611">
        <f t="shared" si="360"/>
        <v>0</v>
      </c>
      <c r="S1001" s="410" t="str">
        <f t="shared" si="365"/>
        <v/>
      </c>
      <c r="T1001" s="410" t="str">
        <f t="shared" si="365"/>
        <v/>
      </c>
      <c r="U1001" s="410" t="str">
        <f t="shared" si="365"/>
        <v/>
      </c>
      <c r="V1001" s="410" t="str">
        <f t="shared" si="365"/>
        <v/>
      </c>
      <c r="W1001" s="413"/>
      <c r="Z1001" s="404" t="s">
        <v>735</v>
      </c>
    </row>
    <row r="1002" spans="1:26" ht="12.75" customHeight="1">
      <c r="A1002" s="402" t="s">
        <v>426</v>
      </c>
      <c r="B1002" s="402" t="s">
        <v>435</v>
      </c>
      <c r="C1002" s="407"/>
      <c r="D1002" s="407" t="s">
        <v>319</v>
      </c>
      <c r="E1002" s="408" t="s">
        <v>320</v>
      </c>
      <c r="F1002" s="408">
        <f>+'[3]chd9-SAOB'!C383</f>
        <v>28764656</v>
      </c>
      <c r="G1002" s="408">
        <f>+'[3]chd9-SAOB'!D383</f>
        <v>26752000</v>
      </c>
      <c r="H1002" s="408">
        <f>+'[3]chd9-SAOB'!E383</f>
        <v>0</v>
      </c>
      <c r="I1002" s="403">
        <f t="shared" si="357"/>
        <v>55516656</v>
      </c>
      <c r="J1002" s="408">
        <f>+'[3]chd9-SAOB'!G383</f>
        <v>28764656</v>
      </c>
      <c r="K1002" s="408">
        <f>+'[3]chd9-SAOB'!H383</f>
        <v>26751520.43</v>
      </c>
      <c r="L1002" s="408">
        <f>+'[3]chd9-SAOB'!I383</f>
        <v>0</v>
      </c>
      <c r="M1002" s="403">
        <f t="shared" si="358"/>
        <v>55516176.43</v>
      </c>
      <c r="N1002" s="403">
        <f t="shared" si="359"/>
        <v>0</v>
      </c>
      <c r="O1002" s="403">
        <f t="shared" si="359"/>
        <v>479.57000000029802</v>
      </c>
      <c r="P1002" s="403">
        <f t="shared" si="359"/>
        <v>0</v>
      </c>
      <c r="Q1002" s="403">
        <f t="shared" si="360"/>
        <v>479.57000000029802</v>
      </c>
      <c r="S1002" s="410">
        <f t="shared" si="365"/>
        <v>1</v>
      </c>
      <c r="T1002" s="410">
        <f t="shared" si="365"/>
        <v>0.99998207348983248</v>
      </c>
      <c r="U1002" s="410" t="str">
        <f t="shared" si="365"/>
        <v/>
      </c>
      <c r="V1002" s="410">
        <f t="shared" si="365"/>
        <v>0.99999136169152547</v>
      </c>
      <c r="W1002" s="413"/>
      <c r="Z1002" s="411" t="s">
        <v>736</v>
      </c>
    </row>
    <row r="1003" spans="1:26" ht="12.75" customHeight="1">
      <c r="A1003" s="402" t="s">
        <v>426</v>
      </c>
      <c r="B1003" s="405" t="s">
        <v>435</v>
      </c>
      <c r="C1003" s="407"/>
      <c r="D1003" s="407" t="s">
        <v>319</v>
      </c>
      <c r="E1003" s="408" t="s">
        <v>204</v>
      </c>
      <c r="F1003" s="408">
        <f>+'[3]chd9-SAOB'!C385</f>
        <v>0</v>
      </c>
      <c r="G1003" s="408">
        <f>+'[3]chd9-SAOB'!D385</f>
        <v>1530000</v>
      </c>
      <c r="H1003" s="408">
        <f>+'[3]chd9-SAOB'!E385</f>
        <v>62000000</v>
      </c>
      <c r="I1003" s="403">
        <f>SUM(F1003:H1003)</f>
        <v>63530000</v>
      </c>
      <c r="J1003" s="408">
        <f>+'[3]chd9-SAOB'!G385</f>
        <v>0</v>
      </c>
      <c r="K1003" s="408">
        <f>+'[3]chd9-SAOB'!H385</f>
        <v>675345.63</v>
      </c>
      <c r="L1003" s="408">
        <f>+'[3]chd9-SAOB'!I385</f>
        <v>0</v>
      </c>
      <c r="M1003" s="403">
        <f>SUM(J1003:L1003)</f>
        <v>675345.63</v>
      </c>
      <c r="N1003" s="403">
        <f>+F1003-J1003</f>
        <v>0</v>
      </c>
      <c r="O1003" s="403">
        <f>+G1003-K1003</f>
        <v>854654.37</v>
      </c>
      <c r="P1003" s="403">
        <f>+H1003-L1003</f>
        <v>62000000</v>
      </c>
      <c r="Q1003" s="403">
        <f>SUM(N1003:P1003)</f>
        <v>62854654.369999997</v>
      </c>
      <c r="S1003" s="410" t="str">
        <f t="shared" si="365"/>
        <v/>
      </c>
      <c r="T1003" s="410">
        <f t="shared" si="365"/>
        <v>0.44140237254901959</v>
      </c>
      <c r="U1003" s="410">
        <f t="shared" si="365"/>
        <v>0</v>
      </c>
      <c r="V1003" s="410">
        <f t="shared" si="365"/>
        <v>1.063034204312923E-2</v>
      </c>
      <c r="W1003" s="413"/>
      <c r="Z1003" s="411" t="s">
        <v>736</v>
      </c>
    </row>
    <row r="1004" spans="1:26" s="404" customFormat="1" ht="12.75" customHeight="1">
      <c r="A1004" s="405"/>
      <c r="B1004" s="402" t="s">
        <v>435</v>
      </c>
      <c r="C1004" s="414"/>
      <c r="D1004" s="414" t="s">
        <v>319</v>
      </c>
      <c r="E1004" s="415" t="s">
        <v>737</v>
      </c>
      <c r="F1004" s="416">
        <f>+F1002+F1003</f>
        <v>28764656</v>
      </c>
      <c r="G1004" s="416">
        <f t="shared" ref="G1004:Q1004" si="371">+G1002+G1003</f>
        <v>28282000</v>
      </c>
      <c r="H1004" s="416">
        <f t="shared" si="371"/>
        <v>62000000</v>
      </c>
      <c r="I1004" s="416">
        <f t="shared" si="371"/>
        <v>119046656</v>
      </c>
      <c r="J1004" s="416">
        <f t="shared" si="371"/>
        <v>28764656</v>
      </c>
      <c r="K1004" s="416">
        <f t="shared" si="371"/>
        <v>27426866.059999999</v>
      </c>
      <c r="L1004" s="416">
        <f t="shared" si="371"/>
        <v>0</v>
      </c>
      <c r="M1004" s="416">
        <f t="shared" si="371"/>
        <v>56191522.060000002</v>
      </c>
      <c r="N1004" s="416">
        <f t="shared" si="371"/>
        <v>0</v>
      </c>
      <c r="O1004" s="416">
        <f t="shared" si="371"/>
        <v>855133.94000000029</v>
      </c>
      <c r="P1004" s="416">
        <f t="shared" si="371"/>
        <v>62000000</v>
      </c>
      <c r="Q1004" s="416">
        <f t="shared" si="371"/>
        <v>62855133.939999998</v>
      </c>
      <c r="R1004" s="417"/>
      <c r="S1004" s="410">
        <f t="shared" si="365"/>
        <v>1</v>
      </c>
      <c r="T1004" s="410">
        <f t="shared" si="365"/>
        <v>0.96976402163920505</v>
      </c>
      <c r="U1004" s="410">
        <f t="shared" si="365"/>
        <v>0</v>
      </c>
      <c r="V1004" s="410">
        <f t="shared" si="365"/>
        <v>0.47201260369715886</v>
      </c>
      <c r="W1004" s="413"/>
      <c r="Z1004" s="404" t="s">
        <v>735</v>
      </c>
    </row>
    <row r="1005" spans="1:26" ht="12.75" hidden="1" customHeight="1">
      <c r="A1005" s="405"/>
      <c r="B1005" s="406"/>
      <c r="C1005" s="418"/>
      <c r="D1005" s="418"/>
      <c r="E1005" s="419"/>
      <c r="F1005" s="420"/>
      <c r="G1005" s="420"/>
      <c r="H1005" s="420"/>
      <c r="I1005" s="420"/>
      <c r="J1005" s="420"/>
      <c r="K1005" s="420"/>
      <c r="L1005" s="420"/>
      <c r="M1005" s="420"/>
      <c r="N1005" s="420"/>
      <c r="O1005" s="420"/>
      <c r="P1005" s="420"/>
      <c r="Q1005" s="420"/>
      <c r="R1005" s="409"/>
      <c r="S1005" s="410" t="str">
        <f t="shared" si="365"/>
        <v/>
      </c>
      <c r="T1005" s="410" t="str">
        <f t="shared" si="365"/>
        <v/>
      </c>
      <c r="U1005" s="410" t="str">
        <f t="shared" si="365"/>
        <v/>
      </c>
      <c r="V1005" s="410"/>
      <c r="W1005" s="413"/>
    </row>
    <row r="1006" spans="1:26" s="404" customFormat="1" ht="12.75" customHeight="1">
      <c r="A1006" s="402" t="s">
        <v>426</v>
      </c>
      <c r="B1006" s="405" t="s">
        <v>435</v>
      </c>
      <c r="C1006" s="414"/>
      <c r="D1006" s="414" t="s">
        <v>319</v>
      </c>
      <c r="E1006" s="415" t="s">
        <v>324</v>
      </c>
      <c r="F1006" s="416">
        <f>+F1007</f>
        <v>2997200</v>
      </c>
      <c r="G1006" s="416">
        <f t="shared" ref="G1006:Q1006" si="372">+G1007</f>
        <v>0</v>
      </c>
      <c r="H1006" s="416">
        <f t="shared" si="372"/>
        <v>0</v>
      </c>
      <c r="I1006" s="416">
        <f t="shared" si="372"/>
        <v>2997200</v>
      </c>
      <c r="J1006" s="416">
        <f t="shared" si="372"/>
        <v>2997200</v>
      </c>
      <c r="K1006" s="416">
        <f t="shared" si="372"/>
        <v>0</v>
      </c>
      <c r="L1006" s="416">
        <f t="shared" si="372"/>
        <v>0</v>
      </c>
      <c r="M1006" s="416">
        <f t="shared" si="372"/>
        <v>2997200</v>
      </c>
      <c r="N1006" s="416">
        <f t="shared" si="372"/>
        <v>0</v>
      </c>
      <c r="O1006" s="416">
        <f t="shared" si="372"/>
        <v>0</v>
      </c>
      <c r="P1006" s="416">
        <f t="shared" si="372"/>
        <v>0</v>
      </c>
      <c r="Q1006" s="416">
        <f t="shared" si="372"/>
        <v>0</v>
      </c>
      <c r="S1006" s="410">
        <f t="shared" si="365"/>
        <v>1</v>
      </c>
      <c r="T1006" s="410" t="str">
        <f t="shared" si="365"/>
        <v/>
      </c>
      <c r="U1006" s="410" t="str">
        <f t="shared" si="365"/>
        <v/>
      </c>
      <c r="V1006" s="410">
        <f t="shared" si="365"/>
        <v>1</v>
      </c>
      <c r="W1006" s="413"/>
      <c r="Z1006" s="404" t="s">
        <v>735</v>
      </c>
    </row>
    <row r="1007" spans="1:26" ht="12.75" customHeight="1">
      <c r="A1007" s="402" t="s">
        <v>426</v>
      </c>
      <c r="B1007" s="405" t="s">
        <v>435</v>
      </c>
      <c r="C1007" s="418"/>
      <c r="D1007" s="418"/>
      <c r="E1007" s="408" t="s">
        <v>528</v>
      </c>
      <c r="F1007" s="403">
        <f>SUM('[3]chd9-SAOB'!AF14)</f>
        <v>2997200</v>
      </c>
      <c r="G1007" s="403">
        <f>SUM('[3]chd9-SAOB'!AF50)</f>
        <v>0</v>
      </c>
      <c r="H1007" s="403">
        <f>SUM('[3]chd9-SAOB'!AF142)</f>
        <v>0</v>
      </c>
      <c r="I1007" s="403">
        <f t="shared" si="357"/>
        <v>2997200</v>
      </c>
      <c r="J1007" s="403">
        <f>SUM('[3]chd9-SAOB'!AF15)</f>
        <v>2997200</v>
      </c>
      <c r="K1007" s="403">
        <f>SUM('[3]chd9-SAOB'!AF51)</f>
        <v>0</v>
      </c>
      <c r="L1007" s="403">
        <f>SUM('[3]chd9-SAOB'!AF143)</f>
        <v>0</v>
      </c>
      <c r="M1007" s="403">
        <f t="shared" si="358"/>
        <v>2997200</v>
      </c>
      <c r="N1007" s="403">
        <f t="shared" si="359"/>
        <v>0</v>
      </c>
      <c r="O1007" s="403">
        <f t="shared" si="359"/>
        <v>0</v>
      </c>
      <c r="P1007" s="403">
        <f t="shared" si="359"/>
        <v>0</v>
      </c>
      <c r="Q1007" s="403">
        <f t="shared" si="360"/>
        <v>0</v>
      </c>
      <c r="S1007" s="410">
        <f t="shared" si="365"/>
        <v>1</v>
      </c>
      <c r="T1007" s="410" t="str">
        <f t="shared" si="365"/>
        <v/>
      </c>
      <c r="U1007" s="410" t="str">
        <f t="shared" si="365"/>
        <v/>
      </c>
      <c r="V1007" s="410">
        <f t="shared" si="365"/>
        <v>1</v>
      </c>
      <c r="W1007" s="413"/>
      <c r="Z1007" s="404" t="s">
        <v>735</v>
      </c>
    </row>
    <row r="1008" spans="1:26" s="404" customFormat="1" ht="12.75" customHeight="1">
      <c r="A1008" s="402" t="s">
        <v>426</v>
      </c>
      <c r="B1008" s="405" t="s">
        <v>435</v>
      </c>
      <c r="C1008" s="414"/>
      <c r="D1008" s="414" t="s">
        <v>319</v>
      </c>
      <c r="E1008" s="415" t="s">
        <v>325</v>
      </c>
      <c r="F1008" s="416">
        <f>SUM(F1009:F1012)</f>
        <v>5275000</v>
      </c>
      <c r="G1008" s="416">
        <f t="shared" ref="G1008:Q1008" si="373">SUM(G1009:G1012)</f>
        <v>0</v>
      </c>
      <c r="H1008" s="416">
        <f t="shared" si="373"/>
        <v>0</v>
      </c>
      <c r="I1008" s="416">
        <f t="shared" si="373"/>
        <v>5275000</v>
      </c>
      <c r="J1008" s="416">
        <f t="shared" si="373"/>
        <v>5260000</v>
      </c>
      <c r="K1008" s="416">
        <f t="shared" si="373"/>
        <v>0</v>
      </c>
      <c r="L1008" s="416">
        <f t="shared" si="373"/>
        <v>0</v>
      </c>
      <c r="M1008" s="416">
        <f t="shared" si="373"/>
        <v>5260000</v>
      </c>
      <c r="N1008" s="416">
        <f t="shared" si="373"/>
        <v>15000</v>
      </c>
      <c r="O1008" s="416">
        <f t="shared" si="373"/>
        <v>0</v>
      </c>
      <c r="P1008" s="416">
        <f t="shared" si="373"/>
        <v>0</v>
      </c>
      <c r="Q1008" s="416">
        <f t="shared" si="373"/>
        <v>15000</v>
      </c>
      <c r="R1008" s="417"/>
      <c r="S1008" s="410">
        <f t="shared" si="365"/>
        <v>0.99715639810426537</v>
      </c>
      <c r="T1008" s="410" t="str">
        <f t="shared" si="365"/>
        <v/>
      </c>
      <c r="U1008" s="410" t="str">
        <f t="shared" si="365"/>
        <v/>
      </c>
      <c r="V1008" s="410">
        <f t="shared" si="365"/>
        <v>0.99715639810426537</v>
      </c>
      <c r="W1008" s="413"/>
      <c r="Z1008" s="404" t="s">
        <v>735</v>
      </c>
    </row>
    <row r="1009" spans="1:26" ht="12.75" customHeight="1">
      <c r="A1009" s="402" t="s">
        <v>426</v>
      </c>
      <c r="B1009" s="405" t="s">
        <v>435</v>
      </c>
      <c r="C1009" s="418"/>
      <c r="D1009" s="418"/>
      <c r="E1009" s="421" t="s">
        <v>531</v>
      </c>
      <c r="F1009" s="403">
        <f>SUM('[3]chd9-SAOB'!AP14)</f>
        <v>5275000</v>
      </c>
      <c r="G1009" s="403">
        <f>SUM('[3]chd9-SAOB'!AP50)</f>
        <v>0</v>
      </c>
      <c r="H1009" s="403">
        <f>SUM('[3]chd9-SAOB'!AP142)</f>
        <v>0</v>
      </c>
      <c r="I1009" s="403">
        <f t="shared" si="357"/>
        <v>5275000</v>
      </c>
      <c r="J1009" s="403">
        <f>SUM('[3]chd9-SAOB'!AP15)</f>
        <v>5260000</v>
      </c>
      <c r="K1009" s="403">
        <f>SUM('[3]chd9-SAOB'!AP51)</f>
        <v>0</v>
      </c>
      <c r="L1009" s="403">
        <f>SUM('[3]chd9-SAOB'!AP143)</f>
        <v>0</v>
      </c>
      <c r="M1009" s="403">
        <f t="shared" si="358"/>
        <v>5260000</v>
      </c>
      <c r="N1009" s="403">
        <f t="shared" si="359"/>
        <v>15000</v>
      </c>
      <c r="O1009" s="403">
        <f t="shared" si="359"/>
        <v>0</v>
      </c>
      <c r="P1009" s="403">
        <f t="shared" si="359"/>
        <v>0</v>
      </c>
      <c r="Q1009" s="403">
        <f t="shared" si="360"/>
        <v>15000</v>
      </c>
      <c r="S1009" s="410">
        <f t="shared" si="365"/>
        <v>0.99715639810426537</v>
      </c>
      <c r="T1009" s="410" t="str">
        <f t="shared" si="365"/>
        <v/>
      </c>
      <c r="U1009" s="410" t="str">
        <f t="shared" si="365"/>
        <v/>
      </c>
      <c r="V1009" s="410">
        <f t="shared" si="365"/>
        <v>0.99715639810426537</v>
      </c>
      <c r="W1009" s="413"/>
      <c r="Z1009" s="404" t="s">
        <v>735</v>
      </c>
    </row>
    <row r="1010" spans="1:26" ht="12.75" customHeight="1">
      <c r="A1010" s="402" t="s">
        <v>426</v>
      </c>
      <c r="B1010" s="405" t="s">
        <v>435</v>
      </c>
      <c r="C1010" s="418"/>
      <c r="D1010" s="418"/>
      <c r="E1010" s="408" t="s">
        <v>532</v>
      </c>
      <c r="F1010" s="403">
        <f>SUM('[3]chd9-SAOB'!AZ14)</f>
        <v>0</v>
      </c>
      <c r="G1010" s="403">
        <f>SUM('[3]chd9-SAOB'!AZ50)</f>
        <v>0</v>
      </c>
      <c r="H1010" s="403">
        <f>SUM('[3]chd9-SAOB'!AZ142)</f>
        <v>0</v>
      </c>
      <c r="I1010" s="403">
        <f t="shared" si="357"/>
        <v>0</v>
      </c>
      <c r="J1010" s="403">
        <f>SUM('[3]chd9-SAOB'!AZ15)</f>
        <v>0</v>
      </c>
      <c r="K1010" s="403">
        <f>SUM('[3]chd9-SAOB'!AZ51)</f>
        <v>0</v>
      </c>
      <c r="L1010" s="403">
        <f>SUM('[3]chd9-SAOB'!AZ143)</f>
        <v>0</v>
      </c>
      <c r="M1010" s="403">
        <f t="shared" si="358"/>
        <v>0</v>
      </c>
      <c r="N1010" s="403">
        <f t="shared" si="359"/>
        <v>0</v>
      </c>
      <c r="O1010" s="403">
        <f t="shared" si="359"/>
        <v>0</v>
      </c>
      <c r="P1010" s="403">
        <f t="shared" si="359"/>
        <v>0</v>
      </c>
      <c r="Q1010" s="403">
        <f t="shared" si="360"/>
        <v>0</v>
      </c>
      <c r="S1010" s="410" t="str">
        <f t="shared" si="365"/>
        <v/>
      </c>
      <c r="T1010" s="410" t="str">
        <f t="shared" si="365"/>
        <v/>
      </c>
      <c r="U1010" s="410" t="str">
        <f t="shared" si="365"/>
        <v/>
      </c>
      <c r="V1010" s="410" t="str">
        <f t="shared" si="365"/>
        <v/>
      </c>
      <c r="W1010" s="413"/>
      <c r="Z1010" s="404" t="s">
        <v>735</v>
      </c>
    </row>
    <row r="1011" spans="1:26" ht="12.75" customHeight="1">
      <c r="A1011" s="402" t="s">
        <v>426</v>
      </c>
      <c r="B1011" s="405" t="s">
        <v>435</v>
      </c>
      <c r="C1011" s="418"/>
      <c r="D1011" s="418"/>
      <c r="E1011" s="421" t="s">
        <v>533</v>
      </c>
      <c r="F1011" s="403">
        <f>SUM('[3]chd9-SAOB'!BJ14)</f>
        <v>0</v>
      </c>
      <c r="G1011" s="403">
        <f>SUM('[3]chd9-SAOB'!BJ50)</f>
        <v>0</v>
      </c>
      <c r="H1011" s="403">
        <f>SUM('[3]chd9-SAOB'!BJ142)</f>
        <v>0</v>
      </c>
      <c r="I1011" s="403">
        <f t="shared" si="357"/>
        <v>0</v>
      </c>
      <c r="J1011" s="403">
        <f>SUM('[3]chd9-SAOB'!BJ15)</f>
        <v>0</v>
      </c>
      <c r="K1011" s="403">
        <f>SUM('[3]chd9-SAOB'!BJ51)</f>
        <v>0</v>
      </c>
      <c r="L1011" s="403">
        <f>SUM('[3]chd9-SAOB'!BJ143)</f>
        <v>0</v>
      </c>
      <c r="M1011" s="403">
        <f t="shared" si="358"/>
        <v>0</v>
      </c>
      <c r="N1011" s="403">
        <f t="shared" si="359"/>
        <v>0</v>
      </c>
      <c r="O1011" s="403">
        <f t="shared" si="359"/>
        <v>0</v>
      </c>
      <c r="P1011" s="403">
        <f t="shared" si="359"/>
        <v>0</v>
      </c>
      <c r="Q1011" s="403">
        <f t="shared" si="360"/>
        <v>0</v>
      </c>
      <c r="S1011" s="410" t="str">
        <f t="shared" si="365"/>
        <v/>
      </c>
      <c r="T1011" s="410" t="str">
        <f t="shared" si="365"/>
        <v/>
      </c>
      <c r="U1011" s="410" t="str">
        <f t="shared" si="365"/>
        <v/>
      </c>
      <c r="V1011" s="410" t="str">
        <f t="shared" si="365"/>
        <v/>
      </c>
      <c r="W1011" s="413"/>
      <c r="Z1011" s="404" t="s">
        <v>735</v>
      </c>
    </row>
    <row r="1012" spans="1:26" ht="12.75" hidden="1" customHeight="1">
      <c r="A1012" s="402" t="s">
        <v>426</v>
      </c>
      <c r="B1012" s="405" t="s">
        <v>435</v>
      </c>
      <c r="C1012" s="418"/>
      <c r="D1012" s="418"/>
      <c r="E1012" s="421" t="s">
        <v>738</v>
      </c>
      <c r="F1012" s="403">
        <f>SUM('[3]chd9-SAOB'!BT14)</f>
        <v>0</v>
      </c>
      <c r="G1012" s="403">
        <f>SUM('[3]chd9-SAOB'!BT50)</f>
        <v>0</v>
      </c>
      <c r="H1012" s="403">
        <f>SUM('[3]chd9-SAOB'!BT142)</f>
        <v>0</v>
      </c>
      <c r="I1012" s="403">
        <f t="shared" si="357"/>
        <v>0</v>
      </c>
      <c r="J1012" s="403">
        <f>SUM('[3]chd9-SAOB'!BT15)</f>
        <v>0</v>
      </c>
      <c r="K1012" s="403">
        <f>SUM('[3]chd9-SAOB'!BT51)</f>
        <v>0</v>
      </c>
      <c r="L1012" s="403">
        <f>SUM('[3]chd9-SAOB'!BT143)</f>
        <v>0</v>
      </c>
      <c r="M1012" s="403">
        <f t="shared" si="358"/>
        <v>0</v>
      </c>
      <c r="N1012" s="403">
        <f t="shared" si="359"/>
        <v>0</v>
      </c>
      <c r="O1012" s="403">
        <f t="shared" si="359"/>
        <v>0</v>
      </c>
      <c r="P1012" s="403">
        <f t="shared" si="359"/>
        <v>0</v>
      </c>
      <c r="Q1012" s="403">
        <f t="shared" si="360"/>
        <v>0</v>
      </c>
      <c r="S1012" s="410" t="str">
        <f t="shared" si="365"/>
        <v/>
      </c>
      <c r="T1012" s="410" t="str">
        <f t="shared" si="365"/>
        <v/>
      </c>
      <c r="U1012" s="410" t="str">
        <f t="shared" si="365"/>
        <v/>
      </c>
      <c r="V1012" s="422" t="str">
        <f t="shared" si="365"/>
        <v/>
      </c>
      <c r="W1012" s="413"/>
    </row>
    <row r="1013" spans="1:26" s="617" customFormat="1" ht="12.75" customHeight="1">
      <c r="A1013" s="402" t="s">
        <v>426</v>
      </c>
      <c r="B1013" s="402" t="s">
        <v>435</v>
      </c>
      <c r="C1013" s="613"/>
      <c r="D1013" s="613"/>
      <c r="E1013" s="614" t="s">
        <v>5</v>
      </c>
      <c r="F1013" s="615">
        <f>+F1004+F1006+F1008</f>
        <v>37036856</v>
      </c>
      <c r="G1013" s="615">
        <f t="shared" ref="G1013:Q1013" si="374">+G1004+G1006+G1008</f>
        <v>28282000</v>
      </c>
      <c r="H1013" s="615">
        <f t="shared" si="374"/>
        <v>62000000</v>
      </c>
      <c r="I1013" s="615">
        <f t="shared" si="374"/>
        <v>127318856</v>
      </c>
      <c r="J1013" s="615">
        <f t="shared" si="374"/>
        <v>37021856</v>
      </c>
      <c r="K1013" s="615">
        <f t="shared" si="374"/>
        <v>27426866.059999999</v>
      </c>
      <c r="L1013" s="615">
        <f t="shared" si="374"/>
        <v>0</v>
      </c>
      <c r="M1013" s="615">
        <f t="shared" si="374"/>
        <v>64448722.060000002</v>
      </c>
      <c r="N1013" s="615">
        <f t="shared" si="374"/>
        <v>15000</v>
      </c>
      <c r="O1013" s="615">
        <f t="shared" si="374"/>
        <v>855133.94000000029</v>
      </c>
      <c r="P1013" s="615">
        <f t="shared" si="374"/>
        <v>62000000</v>
      </c>
      <c r="Q1013" s="615">
        <f t="shared" si="374"/>
        <v>62870133.939999998</v>
      </c>
      <c r="R1013" s="616">
        <f>+Q1013-'[3]chd9-SAOB'!CQ179</f>
        <v>0</v>
      </c>
      <c r="S1013" s="410">
        <f t="shared" si="365"/>
        <v>0.99959499802035034</v>
      </c>
      <c r="T1013" s="410">
        <f t="shared" si="365"/>
        <v>0.96976402163920505</v>
      </c>
      <c r="U1013" s="410">
        <f t="shared" si="365"/>
        <v>0</v>
      </c>
      <c r="V1013" s="410">
        <f t="shared" si="365"/>
        <v>0.50619934929355637</v>
      </c>
      <c r="W1013" s="413"/>
      <c r="Z1013" s="404" t="s">
        <v>735</v>
      </c>
    </row>
    <row r="1014" spans="1:26" ht="12.75" customHeight="1">
      <c r="A1014" s="402" t="s">
        <v>426</v>
      </c>
      <c r="B1014" s="402" t="s">
        <v>435</v>
      </c>
      <c r="C1014" s="418"/>
      <c r="D1014" s="407"/>
      <c r="E1014" s="412"/>
      <c r="F1014" s="403"/>
      <c r="G1014" s="403"/>
      <c r="H1014" s="403"/>
      <c r="I1014" s="403">
        <f t="shared" si="357"/>
        <v>0</v>
      </c>
      <c r="J1014" s="403"/>
      <c r="K1014" s="403"/>
      <c r="L1014" s="403"/>
      <c r="M1014" s="403">
        <f t="shared" si="358"/>
        <v>0</v>
      </c>
      <c r="N1014" s="403">
        <f t="shared" si="359"/>
        <v>0</v>
      </c>
      <c r="O1014" s="403">
        <f t="shared" si="359"/>
        <v>0</v>
      </c>
      <c r="P1014" s="403">
        <f t="shared" si="359"/>
        <v>0</v>
      </c>
      <c r="Q1014" s="403">
        <f t="shared" si="360"/>
        <v>0</v>
      </c>
      <c r="S1014" s="410" t="str">
        <f t="shared" si="365"/>
        <v/>
      </c>
      <c r="T1014" s="410" t="str">
        <f t="shared" si="365"/>
        <v/>
      </c>
      <c r="U1014" s="410" t="str">
        <f t="shared" si="365"/>
        <v/>
      </c>
      <c r="V1014" s="410" t="str">
        <f t="shared" si="365"/>
        <v/>
      </c>
      <c r="W1014" s="413"/>
      <c r="Z1014" s="404" t="s">
        <v>735</v>
      </c>
    </row>
    <row r="1015" spans="1:26" s="612" customFormat="1" ht="12.75" customHeight="1">
      <c r="A1015" s="402" t="s">
        <v>426</v>
      </c>
      <c r="B1015" s="402" t="s">
        <v>436</v>
      </c>
      <c r="C1015" s="426" t="s">
        <v>319</v>
      </c>
      <c r="D1015" s="609" t="s">
        <v>437</v>
      </c>
      <c r="E1015" s="610" t="s">
        <v>436</v>
      </c>
      <c r="F1015" s="621"/>
      <c r="G1015" s="621"/>
      <c r="H1015" s="621"/>
      <c r="I1015" s="611">
        <f t="shared" si="357"/>
        <v>0</v>
      </c>
      <c r="J1015" s="621"/>
      <c r="K1015" s="621"/>
      <c r="L1015" s="621"/>
      <c r="M1015" s="611">
        <f t="shared" si="358"/>
        <v>0</v>
      </c>
      <c r="N1015" s="611">
        <f t="shared" si="359"/>
        <v>0</v>
      </c>
      <c r="O1015" s="611">
        <f t="shared" si="359"/>
        <v>0</v>
      </c>
      <c r="P1015" s="611">
        <f t="shared" si="359"/>
        <v>0</v>
      </c>
      <c r="Q1015" s="611">
        <f t="shared" si="360"/>
        <v>0</v>
      </c>
      <c r="S1015" s="410" t="str">
        <f t="shared" si="365"/>
        <v/>
      </c>
      <c r="T1015" s="410" t="str">
        <f t="shared" si="365"/>
        <v/>
      </c>
      <c r="U1015" s="410" t="str">
        <f t="shared" si="365"/>
        <v/>
      </c>
      <c r="V1015" s="410" t="str">
        <f t="shared" si="365"/>
        <v/>
      </c>
      <c r="W1015" s="413"/>
      <c r="Z1015" s="404" t="s">
        <v>735</v>
      </c>
    </row>
    <row r="1016" spans="1:26" ht="12.75" customHeight="1">
      <c r="A1016" s="402" t="s">
        <v>426</v>
      </c>
      <c r="B1016" s="402" t="s">
        <v>436</v>
      </c>
      <c r="C1016" s="407"/>
      <c r="D1016" s="407" t="s">
        <v>319</v>
      </c>
      <c r="E1016" s="408" t="s">
        <v>320</v>
      </c>
      <c r="F1016" s="408">
        <f>+'[3]chd9-SAOB'!C389</f>
        <v>14046443</v>
      </c>
      <c r="G1016" s="408">
        <f>+'[3]chd9-SAOB'!D389</f>
        <v>22634000</v>
      </c>
      <c r="H1016" s="408">
        <f>+'[3]chd9-SAOB'!E389</f>
        <v>0</v>
      </c>
      <c r="I1016" s="403">
        <f t="shared" si="357"/>
        <v>36680443</v>
      </c>
      <c r="J1016" s="408">
        <f>+'[3]chd9-SAOB'!G389</f>
        <v>13959437.620000001</v>
      </c>
      <c r="K1016" s="408">
        <f>+'[3]chd9-SAOB'!H389</f>
        <v>22259735.729999997</v>
      </c>
      <c r="L1016" s="408">
        <f>+'[3]chd9-SAOB'!I389</f>
        <v>0</v>
      </c>
      <c r="M1016" s="403">
        <f t="shared" si="358"/>
        <v>36219173.349999994</v>
      </c>
      <c r="N1016" s="403">
        <f t="shared" si="359"/>
        <v>87005.379999998957</v>
      </c>
      <c r="O1016" s="403">
        <f t="shared" si="359"/>
        <v>374264.27000000328</v>
      </c>
      <c r="P1016" s="403">
        <f t="shared" si="359"/>
        <v>0</v>
      </c>
      <c r="Q1016" s="403">
        <f t="shared" si="360"/>
        <v>461269.65000000224</v>
      </c>
      <c r="S1016" s="410">
        <f t="shared" si="365"/>
        <v>0.99380587811448073</v>
      </c>
      <c r="T1016" s="410">
        <f t="shared" si="365"/>
        <v>0.98346451047097272</v>
      </c>
      <c r="U1016" s="410" t="str">
        <f t="shared" si="365"/>
        <v/>
      </c>
      <c r="V1016" s="410">
        <f t="shared" si="365"/>
        <v>0.98742464342647096</v>
      </c>
      <c r="W1016" s="413"/>
      <c r="Z1016" s="411" t="s">
        <v>736</v>
      </c>
    </row>
    <row r="1017" spans="1:26" ht="12.75" customHeight="1">
      <c r="A1017" s="402" t="s">
        <v>426</v>
      </c>
      <c r="B1017" s="405" t="s">
        <v>436</v>
      </c>
      <c r="C1017" s="407"/>
      <c r="D1017" s="407" t="s">
        <v>319</v>
      </c>
      <c r="E1017" s="408" t="s">
        <v>204</v>
      </c>
      <c r="F1017" s="408">
        <f>+'[3]chd9-SAOB'!C391</f>
        <v>0</v>
      </c>
      <c r="G1017" s="408">
        <f>+'[3]chd9-SAOB'!D391</f>
        <v>2090000</v>
      </c>
      <c r="H1017" s="408">
        <f>+'[3]chd9-SAOB'!E391</f>
        <v>164700000</v>
      </c>
      <c r="I1017" s="403">
        <f>SUM(F1017:H1017)</f>
        <v>166790000</v>
      </c>
      <c r="J1017" s="408">
        <f>+'[3]chd9-SAOB'!G391</f>
        <v>0</v>
      </c>
      <c r="K1017" s="408">
        <f>+'[3]chd9-SAOB'!H391</f>
        <v>1016742.91</v>
      </c>
      <c r="L1017" s="408">
        <f>+'[3]chd9-SAOB'!I391</f>
        <v>0</v>
      </c>
      <c r="M1017" s="403">
        <f>SUM(J1017:L1017)</f>
        <v>1016742.91</v>
      </c>
      <c r="N1017" s="403">
        <f>+F1017-J1017</f>
        <v>0</v>
      </c>
      <c r="O1017" s="403">
        <f>+G1017-K1017</f>
        <v>1073257.0899999999</v>
      </c>
      <c r="P1017" s="403">
        <f>+H1017-L1017</f>
        <v>164700000</v>
      </c>
      <c r="Q1017" s="403">
        <f>SUM(N1017:P1017)</f>
        <v>165773257.09</v>
      </c>
      <c r="S1017" s="410" t="str">
        <f t="shared" si="365"/>
        <v/>
      </c>
      <c r="T1017" s="410">
        <f t="shared" si="365"/>
        <v>0.48647986124401915</v>
      </c>
      <c r="U1017" s="410">
        <f t="shared" si="365"/>
        <v>0</v>
      </c>
      <c r="V1017" s="410">
        <f t="shared" si="365"/>
        <v>6.0959464596198817E-3</v>
      </c>
      <c r="W1017" s="413"/>
      <c r="Z1017" s="411" t="s">
        <v>736</v>
      </c>
    </row>
    <row r="1018" spans="1:26" s="404" customFormat="1" ht="12.75" customHeight="1">
      <c r="A1018" s="405"/>
      <c r="B1018" s="402" t="s">
        <v>436</v>
      </c>
      <c r="C1018" s="414"/>
      <c r="D1018" s="414" t="s">
        <v>319</v>
      </c>
      <c r="E1018" s="415" t="s">
        <v>737</v>
      </c>
      <c r="F1018" s="416">
        <f>+F1016+F1017</f>
        <v>14046443</v>
      </c>
      <c r="G1018" s="416">
        <f t="shared" ref="G1018:Q1018" si="375">+G1016+G1017</f>
        <v>24724000</v>
      </c>
      <c r="H1018" s="416">
        <f t="shared" si="375"/>
        <v>164700000</v>
      </c>
      <c r="I1018" s="416">
        <f t="shared" si="375"/>
        <v>203470443</v>
      </c>
      <c r="J1018" s="416">
        <f t="shared" si="375"/>
        <v>13959437.620000001</v>
      </c>
      <c r="K1018" s="416">
        <f t="shared" si="375"/>
        <v>23276478.639999997</v>
      </c>
      <c r="L1018" s="416">
        <f t="shared" si="375"/>
        <v>0</v>
      </c>
      <c r="M1018" s="416">
        <f t="shared" si="375"/>
        <v>37235916.25999999</v>
      </c>
      <c r="N1018" s="416">
        <f t="shared" si="375"/>
        <v>87005.379999998957</v>
      </c>
      <c r="O1018" s="416">
        <f t="shared" si="375"/>
        <v>1447521.3600000031</v>
      </c>
      <c r="P1018" s="416">
        <f t="shared" si="375"/>
        <v>164700000</v>
      </c>
      <c r="Q1018" s="416">
        <f t="shared" si="375"/>
        <v>166234526.74000001</v>
      </c>
      <c r="R1018" s="417"/>
      <c r="S1018" s="410">
        <f t="shared" si="365"/>
        <v>0.99380587811448073</v>
      </c>
      <c r="T1018" s="410">
        <f t="shared" si="365"/>
        <v>0.94145278433910362</v>
      </c>
      <c r="U1018" s="410">
        <f t="shared" si="365"/>
        <v>0</v>
      </c>
      <c r="V1018" s="410">
        <f t="shared" si="365"/>
        <v>0.18300405558167479</v>
      </c>
      <c r="W1018" s="413"/>
      <c r="Z1018" s="404" t="s">
        <v>735</v>
      </c>
    </row>
    <row r="1019" spans="1:26" ht="12.75" hidden="1" customHeight="1">
      <c r="A1019" s="405"/>
      <c r="B1019" s="406"/>
      <c r="C1019" s="418"/>
      <c r="D1019" s="418"/>
      <c r="E1019" s="419"/>
      <c r="F1019" s="420"/>
      <c r="G1019" s="420"/>
      <c r="H1019" s="420"/>
      <c r="I1019" s="420"/>
      <c r="J1019" s="420"/>
      <c r="K1019" s="420"/>
      <c r="L1019" s="420"/>
      <c r="M1019" s="420"/>
      <c r="N1019" s="420"/>
      <c r="O1019" s="420"/>
      <c r="P1019" s="420"/>
      <c r="Q1019" s="420"/>
      <c r="R1019" s="409"/>
      <c r="S1019" s="410" t="str">
        <f t="shared" si="365"/>
        <v/>
      </c>
      <c r="T1019" s="410" t="str">
        <f t="shared" si="365"/>
        <v/>
      </c>
      <c r="U1019" s="410" t="str">
        <f t="shared" si="365"/>
        <v/>
      </c>
      <c r="V1019" s="410"/>
      <c r="W1019" s="413"/>
    </row>
    <row r="1020" spans="1:26" s="404" customFormat="1" ht="12.75" customHeight="1">
      <c r="A1020" s="402" t="s">
        <v>426</v>
      </c>
      <c r="B1020" s="405" t="s">
        <v>436</v>
      </c>
      <c r="C1020" s="414"/>
      <c r="D1020" s="414" t="s">
        <v>319</v>
      </c>
      <c r="E1020" s="415" t="s">
        <v>324</v>
      </c>
      <c r="F1020" s="416">
        <f>+F1021</f>
        <v>1395545</v>
      </c>
      <c r="G1020" s="416">
        <f t="shared" ref="G1020:Q1020" si="376">+G1021</f>
        <v>0</v>
      </c>
      <c r="H1020" s="416">
        <f t="shared" si="376"/>
        <v>0</v>
      </c>
      <c r="I1020" s="416">
        <f t="shared" si="376"/>
        <v>1395545</v>
      </c>
      <c r="J1020" s="416">
        <f t="shared" si="376"/>
        <v>1398651.46</v>
      </c>
      <c r="K1020" s="416">
        <f t="shared" si="376"/>
        <v>0</v>
      </c>
      <c r="L1020" s="416">
        <f t="shared" si="376"/>
        <v>0</v>
      </c>
      <c r="M1020" s="416">
        <f t="shared" si="376"/>
        <v>1398651.46</v>
      </c>
      <c r="N1020" s="416">
        <f t="shared" si="376"/>
        <v>-3106.4599999999627</v>
      </c>
      <c r="O1020" s="416">
        <f t="shared" si="376"/>
        <v>0</v>
      </c>
      <c r="P1020" s="416">
        <f t="shared" si="376"/>
        <v>0</v>
      </c>
      <c r="Q1020" s="416">
        <f t="shared" si="376"/>
        <v>-3106.4599999999627</v>
      </c>
      <c r="S1020" s="410">
        <f t="shared" si="365"/>
        <v>1.0022259833971674</v>
      </c>
      <c r="T1020" s="410" t="str">
        <f t="shared" si="365"/>
        <v/>
      </c>
      <c r="U1020" s="410" t="str">
        <f t="shared" si="365"/>
        <v/>
      </c>
      <c r="V1020" s="410">
        <f t="shared" si="365"/>
        <v>1.0022259833971674</v>
      </c>
      <c r="W1020" s="413"/>
      <c r="Z1020" s="404" t="s">
        <v>735</v>
      </c>
    </row>
    <row r="1021" spans="1:26" ht="12.75" customHeight="1">
      <c r="A1021" s="402" t="s">
        <v>426</v>
      </c>
      <c r="B1021" s="405" t="s">
        <v>436</v>
      </c>
      <c r="C1021" s="418"/>
      <c r="D1021" s="418"/>
      <c r="E1021" s="408" t="s">
        <v>528</v>
      </c>
      <c r="F1021" s="403">
        <f>SUM('[3]chd9-SAOB'!AG14)</f>
        <v>1395545</v>
      </c>
      <c r="G1021" s="403">
        <f>SUM('[3]chd9-SAOB'!AG50)</f>
        <v>0</v>
      </c>
      <c r="H1021" s="403">
        <f>SUM('[3]chd9-SAOB'!AG142)</f>
        <v>0</v>
      </c>
      <c r="I1021" s="403">
        <f t="shared" si="357"/>
        <v>1395545</v>
      </c>
      <c r="J1021" s="403">
        <f>SUM('[3]chd9-SAOB'!AG15)</f>
        <v>1398651.46</v>
      </c>
      <c r="K1021" s="403">
        <f>SUM('[3]chd9-SAOB'!AG51)</f>
        <v>0</v>
      </c>
      <c r="L1021" s="403">
        <f>SUM('[3]chd9-SAOB'!AG143)</f>
        <v>0</v>
      </c>
      <c r="M1021" s="403">
        <f t="shared" si="358"/>
        <v>1398651.46</v>
      </c>
      <c r="N1021" s="403">
        <f t="shared" si="359"/>
        <v>-3106.4599999999627</v>
      </c>
      <c r="O1021" s="403">
        <f t="shared" si="359"/>
        <v>0</v>
      </c>
      <c r="P1021" s="403">
        <f t="shared" si="359"/>
        <v>0</v>
      </c>
      <c r="Q1021" s="403">
        <f t="shared" si="360"/>
        <v>-3106.4599999999627</v>
      </c>
      <c r="S1021" s="410">
        <f t="shared" si="365"/>
        <v>1.0022259833971674</v>
      </c>
      <c r="T1021" s="410" t="str">
        <f t="shared" si="365"/>
        <v/>
      </c>
      <c r="U1021" s="410" t="str">
        <f t="shared" si="365"/>
        <v/>
      </c>
      <c r="V1021" s="410">
        <f t="shared" si="365"/>
        <v>1.0022259833971674</v>
      </c>
      <c r="W1021" s="413"/>
      <c r="Z1021" s="404" t="s">
        <v>735</v>
      </c>
    </row>
    <row r="1022" spans="1:26" s="404" customFormat="1" ht="12.75" customHeight="1">
      <c r="A1022" s="402" t="s">
        <v>426</v>
      </c>
      <c r="B1022" s="405" t="s">
        <v>436</v>
      </c>
      <c r="C1022" s="414"/>
      <c r="D1022" s="414" t="s">
        <v>319</v>
      </c>
      <c r="E1022" s="415" t="s">
        <v>325</v>
      </c>
      <c r="F1022" s="416">
        <f>SUM(F1023:F1026)</f>
        <v>2352000</v>
      </c>
      <c r="G1022" s="416">
        <f t="shared" ref="G1022:Q1022" si="377">SUM(G1023:G1026)</f>
        <v>0</v>
      </c>
      <c r="H1022" s="416">
        <f t="shared" si="377"/>
        <v>0</v>
      </c>
      <c r="I1022" s="416">
        <f t="shared" si="377"/>
        <v>2352000</v>
      </c>
      <c r="J1022" s="416">
        <f t="shared" si="377"/>
        <v>2351036.87</v>
      </c>
      <c r="K1022" s="416">
        <f t="shared" si="377"/>
        <v>0</v>
      </c>
      <c r="L1022" s="416">
        <f t="shared" si="377"/>
        <v>0</v>
      </c>
      <c r="M1022" s="416">
        <f t="shared" si="377"/>
        <v>2351036.87</v>
      </c>
      <c r="N1022" s="416">
        <f t="shared" si="377"/>
        <v>963.12999999988824</v>
      </c>
      <c r="O1022" s="416">
        <f t="shared" si="377"/>
        <v>0</v>
      </c>
      <c r="P1022" s="416">
        <f t="shared" si="377"/>
        <v>0</v>
      </c>
      <c r="Q1022" s="416">
        <f t="shared" si="377"/>
        <v>963.12999999988824</v>
      </c>
      <c r="R1022" s="417"/>
      <c r="S1022" s="410">
        <f t="shared" si="365"/>
        <v>0.99959050595238097</v>
      </c>
      <c r="T1022" s="410" t="str">
        <f t="shared" si="365"/>
        <v/>
      </c>
      <c r="U1022" s="410" t="str">
        <f t="shared" si="365"/>
        <v/>
      </c>
      <c r="V1022" s="410">
        <f t="shared" si="365"/>
        <v>0.99959050595238097</v>
      </c>
      <c r="W1022" s="413"/>
      <c r="Z1022" s="404" t="s">
        <v>735</v>
      </c>
    </row>
    <row r="1023" spans="1:26" ht="12.75" customHeight="1">
      <c r="A1023" s="402" t="s">
        <v>426</v>
      </c>
      <c r="B1023" s="405" t="s">
        <v>436</v>
      </c>
      <c r="C1023" s="418"/>
      <c r="D1023" s="418"/>
      <c r="E1023" s="421" t="s">
        <v>531</v>
      </c>
      <c r="F1023" s="403">
        <f>SUM('[3]chd9-SAOB'!AQ14)</f>
        <v>2352000</v>
      </c>
      <c r="G1023" s="403">
        <f>SUM('[3]chd9-SAOB'!AQ50)</f>
        <v>0</v>
      </c>
      <c r="H1023" s="403">
        <f>SUM('[3]chd9-SAOB'!AQ142)</f>
        <v>0</v>
      </c>
      <c r="I1023" s="403">
        <f t="shared" si="357"/>
        <v>2352000</v>
      </c>
      <c r="J1023" s="403">
        <f>SUM('[3]chd9-SAOB'!AQ15)</f>
        <v>2351036.87</v>
      </c>
      <c r="K1023" s="403">
        <f>SUM('[3]chd9-SAOB'!AQ51)</f>
        <v>0</v>
      </c>
      <c r="L1023" s="403">
        <f>SUM('[3]chd9-SAOB'!AQ143)</f>
        <v>0</v>
      </c>
      <c r="M1023" s="403">
        <f t="shared" si="358"/>
        <v>2351036.87</v>
      </c>
      <c r="N1023" s="403">
        <f t="shared" si="359"/>
        <v>963.12999999988824</v>
      </c>
      <c r="O1023" s="403">
        <f t="shared" si="359"/>
        <v>0</v>
      </c>
      <c r="P1023" s="403">
        <f t="shared" si="359"/>
        <v>0</v>
      </c>
      <c r="Q1023" s="403">
        <f t="shared" si="360"/>
        <v>963.12999999988824</v>
      </c>
      <c r="S1023" s="410">
        <f t="shared" si="365"/>
        <v>0.99959050595238097</v>
      </c>
      <c r="T1023" s="410" t="str">
        <f t="shared" si="365"/>
        <v/>
      </c>
      <c r="U1023" s="410" t="str">
        <f t="shared" si="365"/>
        <v/>
      </c>
      <c r="V1023" s="410">
        <f t="shared" si="365"/>
        <v>0.99959050595238097</v>
      </c>
      <c r="W1023" s="413"/>
      <c r="Z1023" s="404" t="s">
        <v>735</v>
      </c>
    </row>
    <row r="1024" spans="1:26" ht="12.75" customHeight="1">
      <c r="A1024" s="402" t="s">
        <v>426</v>
      </c>
      <c r="B1024" s="405" t="s">
        <v>436</v>
      </c>
      <c r="C1024" s="418"/>
      <c r="D1024" s="418"/>
      <c r="E1024" s="408" t="s">
        <v>532</v>
      </c>
      <c r="F1024" s="403">
        <f>SUM('[3]chd9-SAOB'!BA14)</f>
        <v>0</v>
      </c>
      <c r="G1024" s="403">
        <f>SUM('[3]chd9-SAOB'!BA50)</f>
        <v>0</v>
      </c>
      <c r="H1024" s="403">
        <f>SUM('[3]chd9-SAOB'!BA142)</f>
        <v>0</v>
      </c>
      <c r="I1024" s="403">
        <f t="shared" si="357"/>
        <v>0</v>
      </c>
      <c r="J1024" s="403">
        <f>SUM('[3]chd9-SAOB'!BA15)</f>
        <v>0</v>
      </c>
      <c r="K1024" s="403">
        <f>SUM('[3]chd9-SAOB'!BA51)</f>
        <v>0</v>
      </c>
      <c r="L1024" s="403">
        <f>SUM('[3]chd9-SAOB'!BA143)</f>
        <v>0</v>
      </c>
      <c r="M1024" s="403">
        <f t="shared" si="358"/>
        <v>0</v>
      </c>
      <c r="N1024" s="403">
        <f t="shared" si="359"/>
        <v>0</v>
      </c>
      <c r="O1024" s="403">
        <f t="shared" si="359"/>
        <v>0</v>
      </c>
      <c r="P1024" s="403">
        <f t="shared" si="359"/>
        <v>0</v>
      </c>
      <c r="Q1024" s="403">
        <f t="shared" si="360"/>
        <v>0</v>
      </c>
      <c r="S1024" s="410" t="str">
        <f t="shared" si="365"/>
        <v/>
      </c>
      <c r="T1024" s="410" t="str">
        <f t="shared" si="365"/>
        <v/>
      </c>
      <c r="U1024" s="410" t="str">
        <f t="shared" si="365"/>
        <v/>
      </c>
      <c r="V1024" s="410" t="str">
        <f t="shared" si="365"/>
        <v/>
      </c>
      <c r="W1024" s="413"/>
      <c r="Z1024" s="404" t="s">
        <v>735</v>
      </c>
    </row>
    <row r="1025" spans="1:26" ht="12.75" customHeight="1">
      <c r="A1025" s="402" t="s">
        <v>426</v>
      </c>
      <c r="B1025" s="405" t="s">
        <v>436</v>
      </c>
      <c r="C1025" s="418"/>
      <c r="D1025" s="418"/>
      <c r="E1025" s="421" t="s">
        <v>533</v>
      </c>
      <c r="F1025" s="403">
        <f>SUM('[3]chd9-SAOB'!BK14)</f>
        <v>0</v>
      </c>
      <c r="G1025" s="403">
        <f>SUM('[3]chd9-SAOB'!BK50)</f>
        <v>0</v>
      </c>
      <c r="H1025" s="403">
        <f>SUM('[3]chd9-SAOB'!BK142)</f>
        <v>0</v>
      </c>
      <c r="I1025" s="403">
        <f t="shared" si="357"/>
        <v>0</v>
      </c>
      <c r="J1025" s="403">
        <f>SUM('[3]chd9-SAOB'!BK15)</f>
        <v>0</v>
      </c>
      <c r="K1025" s="403">
        <f>SUM('[3]chd9-SAOB'!BK51)</f>
        <v>0</v>
      </c>
      <c r="L1025" s="403">
        <f>SUM('[3]chd9-SAOB'!BK143)</f>
        <v>0</v>
      </c>
      <c r="M1025" s="403">
        <f t="shared" si="358"/>
        <v>0</v>
      </c>
      <c r="N1025" s="403">
        <f t="shared" si="359"/>
        <v>0</v>
      </c>
      <c r="O1025" s="403">
        <f t="shared" si="359"/>
        <v>0</v>
      </c>
      <c r="P1025" s="403">
        <f t="shared" si="359"/>
        <v>0</v>
      </c>
      <c r="Q1025" s="403">
        <f t="shared" si="360"/>
        <v>0</v>
      </c>
      <c r="S1025" s="410" t="str">
        <f t="shared" si="365"/>
        <v/>
      </c>
      <c r="T1025" s="410" t="str">
        <f t="shared" si="365"/>
        <v/>
      </c>
      <c r="U1025" s="410" t="str">
        <f t="shared" si="365"/>
        <v/>
      </c>
      <c r="V1025" s="410" t="str">
        <f t="shared" si="365"/>
        <v/>
      </c>
      <c r="W1025" s="413"/>
      <c r="Z1025" s="404" t="s">
        <v>735</v>
      </c>
    </row>
    <row r="1026" spans="1:26" ht="12.75" hidden="1" customHeight="1">
      <c r="A1026" s="402" t="s">
        <v>426</v>
      </c>
      <c r="B1026" s="405" t="s">
        <v>436</v>
      </c>
      <c r="C1026" s="418"/>
      <c r="D1026" s="418"/>
      <c r="E1026" s="421" t="s">
        <v>738</v>
      </c>
      <c r="F1026" s="403">
        <f>SUM('[3]chd9-SAOB'!BU14)</f>
        <v>0</v>
      </c>
      <c r="G1026" s="403">
        <f>SUM('[3]chd9-SAOB'!BU50)</f>
        <v>0</v>
      </c>
      <c r="H1026" s="403">
        <f>SUM('[3]chd9-SAOB'!BU142)</f>
        <v>0</v>
      </c>
      <c r="I1026" s="403">
        <f t="shared" si="357"/>
        <v>0</v>
      </c>
      <c r="J1026" s="403">
        <f>SUM('[3]chd9-SAOB'!BU15)</f>
        <v>0</v>
      </c>
      <c r="K1026" s="403">
        <f>SUM('[3]chd9-SAOB'!BU51)</f>
        <v>0</v>
      </c>
      <c r="L1026" s="403">
        <f>SUM('[3]chd9-SAOB'!BU143)</f>
        <v>0</v>
      </c>
      <c r="M1026" s="403">
        <f t="shared" si="358"/>
        <v>0</v>
      </c>
      <c r="N1026" s="403">
        <f t="shared" si="359"/>
        <v>0</v>
      </c>
      <c r="O1026" s="403">
        <f t="shared" si="359"/>
        <v>0</v>
      </c>
      <c r="P1026" s="403">
        <f t="shared" si="359"/>
        <v>0</v>
      </c>
      <c r="Q1026" s="403">
        <f t="shared" si="360"/>
        <v>0</v>
      </c>
      <c r="S1026" s="410" t="str">
        <f t="shared" si="365"/>
        <v/>
      </c>
      <c r="T1026" s="410" t="str">
        <f t="shared" si="365"/>
        <v/>
      </c>
      <c r="U1026" s="410" t="str">
        <f t="shared" si="365"/>
        <v/>
      </c>
      <c r="V1026" s="422" t="str">
        <f t="shared" si="365"/>
        <v/>
      </c>
      <c r="W1026" s="413"/>
    </row>
    <row r="1027" spans="1:26" s="617" customFormat="1" ht="12.75" customHeight="1">
      <c r="A1027" s="402" t="s">
        <v>426</v>
      </c>
      <c r="B1027" s="402" t="s">
        <v>436</v>
      </c>
      <c r="C1027" s="613"/>
      <c r="D1027" s="613"/>
      <c r="E1027" s="614" t="s">
        <v>5</v>
      </c>
      <c r="F1027" s="615">
        <f>+F1018+F1020+F1022</f>
        <v>17793988</v>
      </c>
      <c r="G1027" s="615">
        <f t="shared" ref="G1027:Q1027" si="378">+G1018+G1020+G1022</f>
        <v>24724000</v>
      </c>
      <c r="H1027" s="615">
        <f t="shared" si="378"/>
        <v>164700000</v>
      </c>
      <c r="I1027" s="615">
        <f t="shared" si="378"/>
        <v>207217988</v>
      </c>
      <c r="J1027" s="615">
        <f t="shared" si="378"/>
        <v>17709125.950000003</v>
      </c>
      <c r="K1027" s="615">
        <f t="shared" si="378"/>
        <v>23276478.639999997</v>
      </c>
      <c r="L1027" s="615">
        <f t="shared" si="378"/>
        <v>0</v>
      </c>
      <c r="M1027" s="615">
        <f t="shared" si="378"/>
        <v>40985604.589999989</v>
      </c>
      <c r="N1027" s="615">
        <f t="shared" si="378"/>
        <v>84862.049999998882</v>
      </c>
      <c r="O1027" s="615">
        <f t="shared" si="378"/>
        <v>1447521.3600000031</v>
      </c>
      <c r="P1027" s="615">
        <f t="shared" si="378"/>
        <v>164700000</v>
      </c>
      <c r="Q1027" s="615">
        <f t="shared" si="378"/>
        <v>166232383.41</v>
      </c>
      <c r="R1027" s="616">
        <f>+Q1027-'[3]chd9-SAOB'!CR179</f>
        <v>0</v>
      </c>
      <c r="S1027" s="410">
        <f t="shared" si="365"/>
        <v>0.99523085831012159</v>
      </c>
      <c r="T1027" s="410">
        <f t="shared" si="365"/>
        <v>0.94145278433910362</v>
      </c>
      <c r="U1027" s="410">
        <f t="shared" si="365"/>
        <v>0</v>
      </c>
      <c r="V1027" s="410">
        <f t="shared" si="365"/>
        <v>0.19778980090280573</v>
      </c>
      <c r="W1027" s="413"/>
      <c r="Z1027" s="404" t="s">
        <v>735</v>
      </c>
    </row>
    <row r="1028" spans="1:26" ht="12.75" customHeight="1">
      <c r="A1028" s="402" t="s">
        <v>426</v>
      </c>
      <c r="B1028" s="402" t="s">
        <v>436</v>
      </c>
      <c r="C1028" s="418"/>
      <c r="D1028" s="407"/>
      <c r="E1028" s="412"/>
      <c r="F1028" s="403"/>
      <c r="G1028" s="403"/>
      <c r="H1028" s="403"/>
      <c r="I1028" s="403">
        <f t="shared" si="357"/>
        <v>0</v>
      </c>
      <c r="J1028" s="403"/>
      <c r="K1028" s="403"/>
      <c r="L1028" s="403"/>
      <c r="M1028" s="403">
        <f t="shared" si="358"/>
        <v>0</v>
      </c>
      <c r="N1028" s="403">
        <f t="shared" si="359"/>
        <v>0</v>
      </c>
      <c r="O1028" s="403">
        <f t="shared" si="359"/>
        <v>0</v>
      </c>
      <c r="P1028" s="403">
        <f t="shared" si="359"/>
        <v>0</v>
      </c>
      <c r="Q1028" s="403">
        <f t="shared" si="360"/>
        <v>0</v>
      </c>
      <c r="S1028" s="410" t="str">
        <f t="shared" si="365"/>
        <v/>
      </c>
      <c r="T1028" s="410" t="str">
        <f t="shared" si="365"/>
        <v/>
      </c>
      <c r="U1028" s="410" t="str">
        <f t="shared" si="365"/>
        <v/>
      </c>
      <c r="V1028" s="410" t="str">
        <f t="shared" si="365"/>
        <v/>
      </c>
      <c r="W1028" s="413"/>
      <c r="Z1028" s="404" t="s">
        <v>735</v>
      </c>
    </row>
    <row r="1029" spans="1:26" s="612" customFormat="1" ht="12.75" customHeight="1">
      <c r="A1029" s="402" t="s">
        <v>426</v>
      </c>
      <c r="B1029" s="402" t="s">
        <v>438</v>
      </c>
      <c r="C1029" s="426" t="s">
        <v>319</v>
      </c>
      <c r="D1029" s="609" t="s">
        <v>439</v>
      </c>
      <c r="E1029" s="610" t="s">
        <v>438</v>
      </c>
      <c r="F1029" s="621"/>
      <c r="G1029" s="621"/>
      <c r="H1029" s="621"/>
      <c r="I1029" s="611">
        <f t="shared" si="357"/>
        <v>0</v>
      </c>
      <c r="J1029" s="621"/>
      <c r="K1029" s="621"/>
      <c r="L1029" s="621"/>
      <c r="M1029" s="611">
        <f t="shared" si="358"/>
        <v>0</v>
      </c>
      <c r="N1029" s="611">
        <f t="shared" si="359"/>
        <v>0</v>
      </c>
      <c r="O1029" s="611">
        <f t="shared" si="359"/>
        <v>0</v>
      </c>
      <c r="P1029" s="611">
        <f t="shared" si="359"/>
        <v>0</v>
      </c>
      <c r="Q1029" s="611">
        <f t="shared" si="360"/>
        <v>0</v>
      </c>
      <c r="S1029" s="410" t="str">
        <f t="shared" si="365"/>
        <v/>
      </c>
      <c r="T1029" s="410" t="str">
        <f t="shared" si="365"/>
        <v/>
      </c>
      <c r="U1029" s="410" t="str">
        <f t="shared" si="365"/>
        <v/>
      </c>
      <c r="V1029" s="410" t="str">
        <f t="shared" si="365"/>
        <v/>
      </c>
      <c r="W1029" s="413"/>
      <c r="Z1029" s="404" t="s">
        <v>735</v>
      </c>
    </row>
    <row r="1030" spans="1:26" ht="12.75" customHeight="1">
      <c r="A1030" s="402" t="s">
        <v>426</v>
      </c>
      <c r="B1030" s="402" t="s">
        <v>438</v>
      </c>
      <c r="C1030" s="407"/>
      <c r="D1030" s="407" t="s">
        <v>319</v>
      </c>
      <c r="E1030" s="408" t="s">
        <v>320</v>
      </c>
      <c r="F1030" s="408">
        <f>+'[3]chd9-SAOB'!C395</f>
        <v>0</v>
      </c>
      <c r="G1030" s="408">
        <f>+'[3]chd9-SAOB'!D395</f>
        <v>691000</v>
      </c>
      <c r="H1030" s="408">
        <f>+'[3]chd9-SAOB'!E395</f>
        <v>0</v>
      </c>
      <c r="I1030" s="403">
        <f t="shared" si="357"/>
        <v>691000</v>
      </c>
      <c r="J1030" s="408">
        <f>+'[3]chd9-SAOB'!G395</f>
        <v>0</v>
      </c>
      <c r="K1030" s="408">
        <f>+'[3]chd9-SAOB'!H395</f>
        <v>0</v>
      </c>
      <c r="L1030" s="408">
        <f>+'[3]chd9-SAOB'!I395</f>
        <v>0</v>
      </c>
      <c r="M1030" s="403">
        <f t="shared" si="358"/>
        <v>0</v>
      </c>
      <c r="N1030" s="403">
        <f t="shared" si="359"/>
        <v>0</v>
      </c>
      <c r="O1030" s="403">
        <f t="shared" si="359"/>
        <v>691000</v>
      </c>
      <c r="P1030" s="403">
        <f t="shared" si="359"/>
        <v>0</v>
      </c>
      <c r="Q1030" s="403">
        <f t="shared" si="360"/>
        <v>691000</v>
      </c>
      <c r="S1030" s="410" t="str">
        <f t="shared" si="365"/>
        <v/>
      </c>
      <c r="T1030" s="410">
        <f t="shared" si="365"/>
        <v>0</v>
      </c>
      <c r="U1030" s="410" t="str">
        <f t="shared" si="365"/>
        <v/>
      </c>
      <c r="V1030" s="410">
        <f t="shared" si="365"/>
        <v>0</v>
      </c>
      <c r="W1030" s="413"/>
      <c r="Z1030" s="411" t="s">
        <v>736</v>
      </c>
    </row>
    <row r="1031" spans="1:26" ht="12.75" customHeight="1">
      <c r="A1031" s="402" t="s">
        <v>426</v>
      </c>
      <c r="B1031" s="405" t="s">
        <v>438</v>
      </c>
      <c r="C1031" s="407"/>
      <c r="D1031" s="407" t="s">
        <v>319</v>
      </c>
      <c r="E1031" s="408" t="s">
        <v>204</v>
      </c>
      <c r="F1031" s="408">
        <f>+'[3]chd9-SAOB'!C397</f>
        <v>0</v>
      </c>
      <c r="G1031" s="408">
        <f>+'[3]chd9-SAOB'!D397</f>
        <v>0</v>
      </c>
      <c r="H1031" s="408">
        <f>+'[3]chd9-SAOB'!E397</f>
        <v>0</v>
      </c>
      <c r="I1031" s="403">
        <f>SUM(F1031:H1031)</f>
        <v>0</v>
      </c>
      <c r="J1031" s="408">
        <f>+'[3]chd9-SAOB'!G397</f>
        <v>0</v>
      </c>
      <c r="K1031" s="408">
        <f>+'[3]chd9-SAOB'!H397</f>
        <v>0</v>
      </c>
      <c r="L1031" s="408">
        <f>+'[3]chd9-SAOB'!I397</f>
        <v>0</v>
      </c>
      <c r="M1031" s="403">
        <f>SUM(J1031:L1031)</f>
        <v>0</v>
      </c>
      <c r="N1031" s="403">
        <f>+F1031-J1031</f>
        <v>0</v>
      </c>
      <c r="O1031" s="403">
        <f>+G1031-K1031</f>
        <v>0</v>
      </c>
      <c r="P1031" s="403">
        <f>+H1031-L1031</f>
        <v>0</v>
      </c>
      <c r="Q1031" s="403">
        <f>SUM(N1031:P1031)</f>
        <v>0</v>
      </c>
      <c r="S1031" s="410" t="str">
        <f t="shared" si="365"/>
        <v/>
      </c>
      <c r="T1031" s="410" t="str">
        <f t="shared" si="365"/>
        <v/>
      </c>
      <c r="U1031" s="410" t="str">
        <f t="shared" si="365"/>
        <v/>
      </c>
      <c r="V1031" s="410" t="str">
        <f t="shared" si="365"/>
        <v/>
      </c>
      <c r="W1031" s="413"/>
      <c r="Z1031" s="411" t="s">
        <v>736</v>
      </c>
    </row>
    <row r="1032" spans="1:26" s="404" customFormat="1" ht="12.75" customHeight="1">
      <c r="A1032" s="405"/>
      <c r="B1032" s="402" t="s">
        <v>438</v>
      </c>
      <c r="C1032" s="414"/>
      <c r="D1032" s="414" t="s">
        <v>319</v>
      </c>
      <c r="E1032" s="415" t="s">
        <v>737</v>
      </c>
      <c r="F1032" s="416">
        <f>+F1030+F1031</f>
        <v>0</v>
      </c>
      <c r="G1032" s="416">
        <f t="shared" ref="G1032:Q1032" si="379">+G1030+G1031</f>
        <v>691000</v>
      </c>
      <c r="H1032" s="416">
        <f t="shared" si="379"/>
        <v>0</v>
      </c>
      <c r="I1032" s="416">
        <f t="shared" si="379"/>
        <v>691000</v>
      </c>
      <c r="J1032" s="416">
        <f t="shared" si="379"/>
        <v>0</v>
      </c>
      <c r="K1032" s="416">
        <f t="shared" si="379"/>
        <v>0</v>
      </c>
      <c r="L1032" s="416">
        <f t="shared" si="379"/>
        <v>0</v>
      </c>
      <c r="M1032" s="416">
        <f t="shared" si="379"/>
        <v>0</v>
      </c>
      <c r="N1032" s="416">
        <f t="shared" si="379"/>
        <v>0</v>
      </c>
      <c r="O1032" s="416">
        <f t="shared" si="379"/>
        <v>691000</v>
      </c>
      <c r="P1032" s="416">
        <f t="shared" si="379"/>
        <v>0</v>
      </c>
      <c r="Q1032" s="416">
        <f t="shared" si="379"/>
        <v>691000</v>
      </c>
      <c r="R1032" s="417"/>
      <c r="S1032" s="410" t="str">
        <f t="shared" si="365"/>
        <v/>
      </c>
      <c r="T1032" s="410">
        <f t="shared" si="365"/>
        <v>0</v>
      </c>
      <c r="U1032" s="410" t="str">
        <f t="shared" si="365"/>
        <v/>
      </c>
      <c r="V1032" s="410">
        <f t="shared" si="365"/>
        <v>0</v>
      </c>
      <c r="W1032" s="413"/>
      <c r="Z1032" s="404" t="s">
        <v>735</v>
      </c>
    </row>
    <row r="1033" spans="1:26" ht="12.75" hidden="1" customHeight="1">
      <c r="A1033" s="405"/>
      <c r="B1033" s="406"/>
      <c r="C1033" s="418"/>
      <c r="D1033" s="418"/>
      <c r="E1033" s="419"/>
      <c r="F1033" s="420"/>
      <c r="G1033" s="420"/>
      <c r="H1033" s="420"/>
      <c r="I1033" s="420"/>
      <c r="J1033" s="420"/>
      <c r="K1033" s="420"/>
      <c r="L1033" s="420"/>
      <c r="M1033" s="420"/>
      <c r="N1033" s="420"/>
      <c r="O1033" s="420"/>
      <c r="P1033" s="420"/>
      <c r="Q1033" s="420"/>
      <c r="R1033" s="409"/>
      <c r="S1033" s="410" t="str">
        <f t="shared" si="365"/>
        <v/>
      </c>
      <c r="T1033" s="410" t="str">
        <f t="shared" si="365"/>
        <v/>
      </c>
      <c r="U1033" s="410" t="str">
        <f t="shared" si="365"/>
        <v/>
      </c>
      <c r="V1033" s="410"/>
      <c r="W1033" s="413"/>
    </row>
    <row r="1034" spans="1:26" s="404" customFormat="1" ht="12.75" customHeight="1">
      <c r="A1034" s="402" t="s">
        <v>426</v>
      </c>
      <c r="B1034" s="405" t="s">
        <v>438</v>
      </c>
      <c r="C1034" s="414"/>
      <c r="D1034" s="414" t="s">
        <v>319</v>
      </c>
      <c r="E1034" s="415" t="s">
        <v>324</v>
      </c>
      <c r="F1034" s="416">
        <f>+F1035</f>
        <v>0</v>
      </c>
      <c r="G1034" s="416">
        <f t="shared" ref="G1034:Q1034" si="380">+G1035</f>
        <v>0</v>
      </c>
      <c r="H1034" s="416">
        <f t="shared" si="380"/>
        <v>0</v>
      </c>
      <c r="I1034" s="416">
        <f t="shared" si="380"/>
        <v>0</v>
      </c>
      <c r="J1034" s="416">
        <f t="shared" si="380"/>
        <v>0</v>
      </c>
      <c r="K1034" s="416">
        <f t="shared" si="380"/>
        <v>0</v>
      </c>
      <c r="L1034" s="416">
        <f t="shared" si="380"/>
        <v>0</v>
      </c>
      <c r="M1034" s="416">
        <f t="shared" si="380"/>
        <v>0</v>
      </c>
      <c r="N1034" s="416">
        <f t="shared" si="380"/>
        <v>0</v>
      </c>
      <c r="O1034" s="416">
        <f t="shared" si="380"/>
        <v>0</v>
      </c>
      <c r="P1034" s="416">
        <f t="shared" si="380"/>
        <v>0</v>
      </c>
      <c r="Q1034" s="416">
        <f t="shared" si="380"/>
        <v>0</v>
      </c>
      <c r="S1034" s="410" t="str">
        <f t="shared" si="365"/>
        <v/>
      </c>
      <c r="T1034" s="410" t="str">
        <f t="shared" si="365"/>
        <v/>
      </c>
      <c r="U1034" s="410" t="str">
        <f t="shared" si="365"/>
        <v/>
      </c>
      <c r="V1034" s="410" t="str">
        <f t="shared" si="365"/>
        <v/>
      </c>
      <c r="W1034" s="413"/>
      <c r="Z1034" s="404" t="s">
        <v>735</v>
      </c>
    </row>
    <row r="1035" spans="1:26" ht="12.75" customHeight="1">
      <c r="A1035" s="402" t="s">
        <v>426</v>
      </c>
      <c r="B1035" s="405" t="s">
        <v>438</v>
      </c>
      <c r="C1035" s="418"/>
      <c r="D1035" s="418"/>
      <c r="E1035" s="408" t="s">
        <v>528</v>
      </c>
      <c r="F1035" s="403">
        <f>SUM('[3]chd9-SAOB'!AH14)</f>
        <v>0</v>
      </c>
      <c r="G1035" s="403">
        <f>SUM('[3]chd9-SAOB'!AH50)</f>
        <v>0</v>
      </c>
      <c r="H1035" s="403">
        <f>SUM('[3]chd9-SAOB'!AH142)</f>
        <v>0</v>
      </c>
      <c r="I1035" s="403">
        <f t="shared" si="357"/>
        <v>0</v>
      </c>
      <c r="J1035" s="403">
        <f>SUM('[3]chd9-SAOB'!AH15)</f>
        <v>0</v>
      </c>
      <c r="K1035" s="403">
        <f>SUM('[3]chd9-SAOB'!AH51)</f>
        <v>0</v>
      </c>
      <c r="L1035" s="403">
        <f>SUM('[3]chd9-SAOB'!AH143)</f>
        <v>0</v>
      </c>
      <c r="M1035" s="403">
        <f t="shared" si="358"/>
        <v>0</v>
      </c>
      <c r="N1035" s="403">
        <f t="shared" si="359"/>
        <v>0</v>
      </c>
      <c r="O1035" s="403">
        <f t="shared" si="359"/>
        <v>0</v>
      </c>
      <c r="P1035" s="403">
        <f t="shared" si="359"/>
        <v>0</v>
      </c>
      <c r="Q1035" s="403">
        <f t="shared" si="360"/>
        <v>0</v>
      </c>
      <c r="S1035" s="410" t="str">
        <f t="shared" si="365"/>
        <v/>
      </c>
      <c r="T1035" s="410" t="str">
        <f t="shared" si="365"/>
        <v/>
      </c>
      <c r="U1035" s="410" t="str">
        <f t="shared" si="365"/>
        <v/>
      </c>
      <c r="V1035" s="410" t="str">
        <f t="shared" si="365"/>
        <v/>
      </c>
      <c r="W1035" s="413"/>
      <c r="Z1035" s="404" t="s">
        <v>735</v>
      </c>
    </row>
    <row r="1036" spans="1:26" s="404" customFormat="1" ht="12.75" customHeight="1">
      <c r="A1036" s="402" t="s">
        <v>426</v>
      </c>
      <c r="B1036" s="405" t="s">
        <v>438</v>
      </c>
      <c r="C1036" s="414"/>
      <c r="D1036" s="414" t="s">
        <v>319</v>
      </c>
      <c r="E1036" s="415" t="s">
        <v>325</v>
      </c>
      <c r="F1036" s="416">
        <f>SUM(F1037:F1040)</f>
        <v>0</v>
      </c>
      <c r="G1036" s="416">
        <f t="shared" ref="G1036:Q1036" si="381">SUM(G1037:G1040)</f>
        <v>0</v>
      </c>
      <c r="H1036" s="416">
        <f t="shared" si="381"/>
        <v>0</v>
      </c>
      <c r="I1036" s="416">
        <f t="shared" si="381"/>
        <v>0</v>
      </c>
      <c r="J1036" s="416">
        <f t="shared" si="381"/>
        <v>0</v>
      </c>
      <c r="K1036" s="416">
        <f t="shared" si="381"/>
        <v>0</v>
      </c>
      <c r="L1036" s="416">
        <f t="shared" si="381"/>
        <v>0</v>
      </c>
      <c r="M1036" s="416">
        <f t="shared" si="381"/>
        <v>0</v>
      </c>
      <c r="N1036" s="416">
        <f t="shared" si="381"/>
        <v>0</v>
      </c>
      <c r="O1036" s="416">
        <f t="shared" si="381"/>
        <v>0</v>
      </c>
      <c r="P1036" s="416">
        <f t="shared" si="381"/>
        <v>0</v>
      </c>
      <c r="Q1036" s="416">
        <f t="shared" si="381"/>
        <v>0</v>
      </c>
      <c r="R1036" s="417">
        <f>Q1036-'[3]ncr-SAOB'!AX1063</f>
        <v>0</v>
      </c>
      <c r="S1036" s="410" t="str">
        <f t="shared" si="365"/>
        <v/>
      </c>
      <c r="T1036" s="410" t="str">
        <f t="shared" si="365"/>
        <v/>
      </c>
      <c r="U1036" s="410" t="str">
        <f t="shared" si="365"/>
        <v/>
      </c>
      <c r="V1036" s="410" t="str">
        <f t="shared" si="365"/>
        <v/>
      </c>
      <c r="W1036" s="413"/>
      <c r="Z1036" s="404" t="s">
        <v>735</v>
      </c>
    </row>
    <row r="1037" spans="1:26" ht="12.75" customHeight="1">
      <c r="A1037" s="402" t="s">
        <v>426</v>
      </c>
      <c r="B1037" s="405" t="s">
        <v>438</v>
      </c>
      <c r="C1037" s="418"/>
      <c r="D1037" s="418"/>
      <c r="E1037" s="421" t="s">
        <v>531</v>
      </c>
      <c r="F1037" s="403">
        <f>SUM('[3]chd9-SAOB'!AR14)</f>
        <v>0</v>
      </c>
      <c r="G1037" s="403">
        <f>SUM('[3]chd9-SAOB'!AR50)</f>
        <v>0</v>
      </c>
      <c r="H1037" s="403">
        <f>SUM('[3]chd9-SAOB'!AR142)</f>
        <v>0</v>
      </c>
      <c r="I1037" s="403">
        <f t="shared" si="357"/>
        <v>0</v>
      </c>
      <c r="J1037" s="403">
        <f>SUM('[3]chd9-SAOB'!AR15)</f>
        <v>0</v>
      </c>
      <c r="K1037" s="403">
        <f>SUM('[3]chd9-SAOB'!AR51)</f>
        <v>0</v>
      </c>
      <c r="L1037" s="403">
        <f>SUM('[3]chd9-SAOB'!AR143)</f>
        <v>0</v>
      </c>
      <c r="M1037" s="403">
        <f t="shared" si="358"/>
        <v>0</v>
      </c>
      <c r="N1037" s="403">
        <f t="shared" si="359"/>
        <v>0</v>
      </c>
      <c r="O1037" s="403">
        <f t="shared" si="359"/>
        <v>0</v>
      </c>
      <c r="P1037" s="403">
        <f t="shared" si="359"/>
        <v>0</v>
      </c>
      <c r="Q1037" s="403">
        <f t="shared" si="360"/>
        <v>0</v>
      </c>
      <c r="S1037" s="410" t="str">
        <f t="shared" si="365"/>
        <v/>
      </c>
      <c r="T1037" s="410" t="str">
        <f t="shared" si="365"/>
        <v/>
      </c>
      <c r="U1037" s="410" t="str">
        <f t="shared" si="365"/>
        <v/>
      </c>
      <c r="V1037" s="410" t="str">
        <f t="shared" si="365"/>
        <v/>
      </c>
      <c r="W1037" s="413"/>
      <c r="Z1037" s="404" t="s">
        <v>735</v>
      </c>
    </row>
    <row r="1038" spans="1:26" ht="12.75" customHeight="1">
      <c r="A1038" s="402" t="s">
        <v>426</v>
      </c>
      <c r="B1038" s="405" t="s">
        <v>438</v>
      </c>
      <c r="C1038" s="418"/>
      <c r="D1038" s="418"/>
      <c r="E1038" s="408" t="s">
        <v>532</v>
      </c>
      <c r="F1038" s="403">
        <f>SUM('[3]chd9-SAOB'!BB14)</f>
        <v>0</v>
      </c>
      <c r="G1038" s="403">
        <f>SUM('[3]chd9-SAOB'!BB50)</f>
        <v>0</v>
      </c>
      <c r="H1038" s="403">
        <f>SUM('[3]chd9-SAOB'!BB142)</f>
        <v>0</v>
      </c>
      <c r="I1038" s="403">
        <f t="shared" si="357"/>
        <v>0</v>
      </c>
      <c r="J1038" s="403">
        <f>SUM('[3]chd9-SAOB'!BB15)</f>
        <v>0</v>
      </c>
      <c r="K1038" s="403">
        <f>SUM('[3]chd9-SAOB'!BB51)</f>
        <v>0</v>
      </c>
      <c r="L1038" s="403">
        <f>SUM('[3]chd9-SAOB'!BB143)</f>
        <v>0</v>
      </c>
      <c r="M1038" s="403">
        <f t="shared" si="358"/>
        <v>0</v>
      </c>
      <c r="N1038" s="403">
        <f t="shared" si="359"/>
        <v>0</v>
      </c>
      <c r="O1038" s="403">
        <f t="shared" si="359"/>
        <v>0</v>
      </c>
      <c r="P1038" s="403">
        <f t="shared" si="359"/>
        <v>0</v>
      </c>
      <c r="Q1038" s="403">
        <f t="shared" si="360"/>
        <v>0</v>
      </c>
      <c r="S1038" s="410" t="str">
        <f t="shared" si="365"/>
        <v/>
      </c>
      <c r="T1038" s="410" t="str">
        <f t="shared" si="365"/>
        <v/>
      </c>
      <c r="U1038" s="410" t="str">
        <f t="shared" si="365"/>
        <v/>
      </c>
      <c r="V1038" s="410" t="str">
        <f t="shared" si="365"/>
        <v/>
      </c>
      <c r="W1038" s="413"/>
      <c r="Z1038" s="404" t="s">
        <v>735</v>
      </c>
    </row>
    <row r="1039" spans="1:26" ht="12.75" customHeight="1">
      <c r="A1039" s="402" t="s">
        <v>426</v>
      </c>
      <c r="B1039" s="405" t="s">
        <v>438</v>
      </c>
      <c r="C1039" s="418"/>
      <c r="D1039" s="418"/>
      <c r="E1039" s="421" t="s">
        <v>533</v>
      </c>
      <c r="F1039" s="403">
        <f>SUM('[3]chd9-SAOB'!BL14)</f>
        <v>0</v>
      </c>
      <c r="G1039" s="403">
        <f>SUM('[3]chd9-SAOB'!BL50)</f>
        <v>0</v>
      </c>
      <c r="H1039" s="403">
        <f>SUM('[3]chd9-SAOB'!BL142)</f>
        <v>0</v>
      </c>
      <c r="I1039" s="403">
        <f t="shared" si="357"/>
        <v>0</v>
      </c>
      <c r="J1039" s="403">
        <f>SUM('[3]chd9-SAOB'!BL15)</f>
        <v>0</v>
      </c>
      <c r="K1039" s="403">
        <f>SUM('[3]chd9-SAOB'!BL51)</f>
        <v>0</v>
      </c>
      <c r="L1039" s="403">
        <f>SUM('[3]chd9-SAOB'!BL143)</f>
        <v>0</v>
      </c>
      <c r="M1039" s="403">
        <f t="shared" si="358"/>
        <v>0</v>
      </c>
      <c r="N1039" s="403">
        <f t="shared" si="359"/>
        <v>0</v>
      </c>
      <c r="O1039" s="403">
        <f t="shared" si="359"/>
        <v>0</v>
      </c>
      <c r="P1039" s="403">
        <f t="shared" si="359"/>
        <v>0</v>
      </c>
      <c r="Q1039" s="403">
        <f t="shared" si="360"/>
        <v>0</v>
      </c>
      <c r="S1039" s="410" t="str">
        <f t="shared" si="365"/>
        <v/>
      </c>
      <c r="T1039" s="410" t="str">
        <f t="shared" si="365"/>
        <v/>
      </c>
      <c r="U1039" s="410" t="str">
        <f t="shared" si="365"/>
        <v/>
      </c>
      <c r="V1039" s="410" t="str">
        <f t="shared" si="365"/>
        <v/>
      </c>
      <c r="W1039" s="413"/>
      <c r="Z1039" s="404" t="s">
        <v>735</v>
      </c>
    </row>
    <row r="1040" spans="1:26" ht="12.75" hidden="1" customHeight="1">
      <c r="A1040" s="402" t="s">
        <v>426</v>
      </c>
      <c r="B1040" s="405" t="s">
        <v>438</v>
      </c>
      <c r="C1040" s="418"/>
      <c r="D1040" s="418"/>
      <c r="E1040" s="421" t="s">
        <v>738</v>
      </c>
      <c r="F1040" s="403">
        <f>SUM('[3]chd9-SAOB'!BV14)</f>
        <v>0</v>
      </c>
      <c r="G1040" s="403">
        <f>SUM('[3]chd9-SAOB'!BV50)</f>
        <v>0</v>
      </c>
      <c r="H1040" s="403">
        <f>SUM('[3]chd9-SAOB'!BV1422)</f>
        <v>0</v>
      </c>
      <c r="I1040" s="403">
        <f t="shared" si="357"/>
        <v>0</v>
      </c>
      <c r="J1040" s="403">
        <f>SUM('[3]chd9-SAOB'!BV15)</f>
        <v>0</v>
      </c>
      <c r="K1040" s="403">
        <f>SUM('[3]chd9-SAOB'!BV51)</f>
        <v>0</v>
      </c>
      <c r="L1040" s="403">
        <f>SUM('[3]chd9-SAOB'!BV1433)</f>
        <v>0</v>
      </c>
      <c r="M1040" s="403">
        <f t="shared" si="358"/>
        <v>0</v>
      </c>
      <c r="N1040" s="403">
        <f t="shared" si="359"/>
        <v>0</v>
      </c>
      <c r="O1040" s="403">
        <f t="shared" si="359"/>
        <v>0</v>
      </c>
      <c r="P1040" s="403">
        <f t="shared" si="359"/>
        <v>0</v>
      </c>
      <c r="Q1040" s="403">
        <f t="shared" si="360"/>
        <v>0</v>
      </c>
      <c r="S1040" s="410" t="str">
        <f t="shared" si="365"/>
        <v/>
      </c>
      <c r="T1040" s="410" t="str">
        <f t="shared" si="365"/>
        <v/>
      </c>
      <c r="U1040" s="410" t="str">
        <f t="shared" si="365"/>
        <v/>
      </c>
      <c r="V1040" s="422" t="str">
        <f t="shared" si="365"/>
        <v/>
      </c>
      <c r="W1040" s="413"/>
    </row>
    <row r="1041" spans="1:26" s="617" customFormat="1" ht="12.75" customHeight="1">
      <c r="A1041" s="402" t="s">
        <v>426</v>
      </c>
      <c r="B1041" s="402" t="s">
        <v>438</v>
      </c>
      <c r="C1041" s="613"/>
      <c r="D1041" s="613"/>
      <c r="E1041" s="614" t="s">
        <v>5</v>
      </c>
      <c r="F1041" s="615">
        <f>+F1032+F1034+F1036</f>
        <v>0</v>
      </c>
      <c r="G1041" s="615">
        <f t="shared" ref="G1041:Q1041" si="382">+G1032+G1034+G1036</f>
        <v>691000</v>
      </c>
      <c r="H1041" s="615">
        <f t="shared" si="382"/>
        <v>0</v>
      </c>
      <c r="I1041" s="615">
        <f t="shared" si="382"/>
        <v>691000</v>
      </c>
      <c r="J1041" s="615">
        <f t="shared" si="382"/>
        <v>0</v>
      </c>
      <c r="K1041" s="615">
        <f t="shared" si="382"/>
        <v>0</v>
      </c>
      <c r="L1041" s="615">
        <f t="shared" si="382"/>
        <v>0</v>
      </c>
      <c r="M1041" s="615">
        <f t="shared" si="382"/>
        <v>0</v>
      </c>
      <c r="N1041" s="615">
        <f t="shared" si="382"/>
        <v>0</v>
      </c>
      <c r="O1041" s="615">
        <f t="shared" si="382"/>
        <v>691000</v>
      </c>
      <c r="P1041" s="615">
        <f t="shared" si="382"/>
        <v>0</v>
      </c>
      <c r="Q1041" s="615">
        <f t="shared" si="382"/>
        <v>691000</v>
      </c>
      <c r="R1041" s="616">
        <f>+Q1041-'[3]chd9-SAOB'!CS179</f>
        <v>0</v>
      </c>
      <c r="S1041" s="410" t="str">
        <f t="shared" si="365"/>
        <v/>
      </c>
      <c r="T1041" s="410">
        <f t="shared" si="365"/>
        <v>0</v>
      </c>
      <c r="U1041" s="410" t="str">
        <f t="shared" si="365"/>
        <v/>
      </c>
      <c r="V1041" s="410">
        <f t="shared" si="365"/>
        <v>0</v>
      </c>
      <c r="W1041" s="413"/>
      <c r="Z1041" s="404" t="s">
        <v>735</v>
      </c>
    </row>
    <row r="1042" spans="1:26" ht="12.75" customHeight="1">
      <c r="A1042" s="402" t="s">
        <v>426</v>
      </c>
      <c r="B1042" s="402" t="s">
        <v>793</v>
      </c>
      <c r="C1042" s="418"/>
      <c r="D1042" s="407"/>
      <c r="E1042" s="412"/>
      <c r="F1042" s="403"/>
      <c r="G1042" s="403"/>
      <c r="H1042" s="403"/>
      <c r="I1042" s="403">
        <f t="shared" si="357"/>
        <v>0</v>
      </c>
      <c r="J1042" s="403"/>
      <c r="K1042" s="403"/>
      <c r="L1042" s="403"/>
      <c r="M1042" s="403">
        <f t="shared" si="358"/>
        <v>0</v>
      </c>
      <c r="N1042" s="403">
        <f t="shared" si="359"/>
        <v>0</v>
      </c>
      <c r="O1042" s="403">
        <f t="shared" si="359"/>
        <v>0</v>
      </c>
      <c r="P1042" s="403">
        <f t="shared" si="359"/>
        <v>0</v>
      </c>
      <c r="Q1042" s="403">
        <f t="shared" si="360"/>
        <v>0</v>
      </c>
      <c r="S1042" s="410" t="str">
        <f t="shared" si="365"/>
        <v/>
      </c>
      <c r="T1042" s="410" t="str">
        <f t="shared" si="365"/>
        <v/>
      </c>
      <c r="U1042" s="410" t="str">
        <f t="shared" si="365"/>
        <v/>
      </c>
      <c r="V1042" s="410" t="str">
        <f t="shared" si="365"/>
        <v/>
      </c>
      <c r="W1042" s="413"/>
      <c r="Z1042" s="404" t="s">
        <v>735</v>
      </c>
    </row>
    <row r="1043" spans="1:26" s="429" customFormat="1" ht="12.75" customHeight="1">
      <c r="A1043" s="402" t="s">
        <v>426</v>
      </c>
      <c r="B1043" s="402" t="s">
        <v>793</v>
      </c>
      <c r="C1043" s="718" t="s">
        <v>794</v>
      </c>
      <c r="D1043" s="718"/>
      <c r="E1043" s="718"/>
      <c r="F1043" s="428">
        <f>+F943+F957+F971+F985+F999+F1013+F1027+F1041</f>
        <v>257948030</v>
      </c>
      <c r="G1043" s="428">
        <f>+G943+G957+G971+G985+G999+G1013+G1027+G1041</f>
        <v>171042693</v>
      </c>
      <c r="H1043" s="428">
        <f>+H943+H957+H971+H985+H999+H1013+H1027+H1041</f>
        <v>298700000</v>
      </c>
      <c r="I1043" s="428">
        <f t="shared" si="357"/>
        <v>727690723</v>
      </c>
      <c r="J1043" s="428">
        <f>+J943+J957+J971+J985+J999+J1013+J1027+J1041</f>
        <v>257571496.87</v>
      </c>
      <c r="K1043" s="428">
        <f>+K943+K957+K971+K985+K999+K1013+K1027+K1041</f>
        <v>155971853.40000001</v>
      </c>
      <c r="L1043" s="428">
        <f>+L943+L957+L971+L985+L999+L1013+L1027+L1041</f>
        <v>0</v>
      </c>
      <c r="M1043" s="428">
        <f t="shared" si="358"/>
        <v>413543350.26999998</v>
      </c>
      <c r="N1043" s="428">
        <f t="shared" si="359"/>
        <v>376533.12999999523</v>
      </c>
      <c r="O1043" s="428">
        <f t="shared" si="359"/>
        <v>15070839.599999994</v>
      </c>
      <c r="P1043" s="428">
        <f t="shared" si="359"/>
        <v>298700000</v>
      </c>
      <c r="Q1043" s="428">
        <f t="shared" si="360"/>
        <v>314147372.73000002</v>
      </c>
      <c r="S1043" s="410">
        <f t="shared" si="365"/>
        <v>0.99854027522520716</v>
      </c>
      <c r="T1043" s="410">
        <f t="shared" si="365"/>
        <v>0.91188843360879501</v>
      </c>
      <c r="U1043" s="410">
        <f t="shared" si="365"/>
        <v>0</v>
      </c>
      <c r="V1043" s="410">
        <f t="shared" si="365"/>
        <v>0.56829548213163072</v>
      </c>
      <c r="W1043" s="413"/>
      <c r="Z1043" s="404" t="s">
        <v>735</v>
      </c>
    </row>
    <row r="1044" spans="1:26" ht="12.75" customHeight="1">
      <c r="A1044" s="402" t="s">
        <v>426</v>
      </c>
      <c r="B1044" s="402" t="s">
        <v>793</v>
      </c>
      <c r="C1044" s="650"/>
      <c r="D1044" s="430"/>
      <c r="E1044" s="419"/>
      <c r="F1044" s="403"/>
      <c r="G1044" s="403"/>
      <c r="H1044" s="403"/>
      <c r="I1044" s="403">
        <f t="shared" si="357"/>
        <v>0</v>
      </c>
      <c r="J1044" s="403"/>
      <c r="K1044" s="403"/>
      <c r="L1044" s="403"/>
      <c r="M1044" s="403">
        <f t="shared" si="358"/>
        <v>0</v>
      </c>
      <c r="N1044" s="403">
        <f t="shared" si="359"/>
        <v>0</v>
      </c>
      <c r="O1044" s="403">
        <f t="shared" si="359"/>
        <v>0</v>
      </c>
      <c r="P1044" s="403">
        <f t="shared" si="359"/>
        <v>0</v>
      </c>
      <c r="Q1044" s="403">
        <f t="shared" si="360"/>
        <v>0</v>
      </c>
      <c r="S1044" s="410" t="str">
        <f t="shared" si="365"/>
        <v/>
      </c>
      <c r="T1044" s="410" t="str">
        <f t="shared" si="365"/>
        <v/>
      </c>
      <c r="U1044" s="410" t="str">
        <f t="shared" si="365"/>
        <v/>
      </c>
      <c r="V1044" s="410" t="str">
        <f t="shared" si="365"/>
        <v/>
      </c>
      <c r="W1044" s="413"/>
      <c r="Z1044" s="404" t="s">
        <v>735</v>
      </c>
    </row>
    <row r="1045" spans="1:26" s="429" customFormat="1" ht="12.75" hidden="1" customHeight="1">
      <c r="A1045" s="402" t="s">
        <v>795</v>
      </c>
      <c r="B1045" s="402" t="s">
        <v>793</v>
      </c>
      <c r="C1045" s="426" t="s">
        <v>796</v>
      </c>
      <c r="D1045" s="431"/>
      <c r="E1045" s="432"/>
      <c r="F1045" s="428"/>
      <c r="G1045" s="428"/>
      <c r="H1045" s="428"/>
      <c r="I1045" s="428">
        <f t="shared" si="357"/>
        <v>0</v>
      </c>
      <c r="J1045" s="428"/>
      <c r="K1045" s="428"/>
      <c r="L1045" s="428"/>
      <c r="M1045" s="428">
        <f t="shared" si="358"/>
        <v>0</v>
      </c>
      <c r="N1045" s="428">
        <f t="shared" si="359"/>
        <v>0</v>
      </c>
      <c r="O1045" s="428">
        <f t="shared" si="359"/>
        <v>0</v>
      </c>
      <c r="P1045" s="428">
        <f t="shared" si="359"/>
        <v>0</v>
      </c>
      <c r="Q1045" s="428">
        <f t="shared" si="360"/>
        <v>0</v>
      </c>
      <c r="S1045" s="410" t="str">
        <f t="shared" si="365"/>
        <v/>
      </c>
      <c r="T1045" s="410" t="str">
        <f t="shared" si="365"/>
        <v/>
      </c>
      <c r="U1045" s="410" t="str">
        <f t="shared" si="365"/>
        <v/>
      </c>
      <c r="V1045" s="433" t="str">
        <f t="shared" si="365"/>
        <v/>
      </c>
      <c r="W1045" s="413"/>
      <c r="Y1045" s="429" t="s">
        <v>735</v>
      </c>
    </row>
    <row r="1046" spans="1:26" ht="12.75" customHeight="1">
      <c r="A1046" s="405" t="s">
        <v>795</v>
      </c>
      <c r="B1046" s="402" t="s">
        <v>793</v>
      </c>
      <c r="C1046" s="407"/>
      <c r="D1046" s="407" t="s">
        <v>319</v>
      </c>
      <c r="E1046" s="412" t="s">
        <v>320</v>
      </c>
      <c r="F1046" s="403">
        <f>+F914+F932+F946+F960+F974+F988+F1002+F1016+F1030</f>
        <v>267256534.44</v>
      </c>
      <c r="G1046" s="403">
        <f>+G914+G932+G946+G960+G974+G988+G1002+G1016+G1030</f>
        <v>169797000</v>
      </c>
      <c r="H1046" s="403">
        <f>+H914+H932+H946+H960+H974+H988+H1002+H1016+H1030</f>
        <v>1463873.15</v>
      </c>
      <c r="I1046" s="403">
        <f t="shared" si="357"/>
        <v>438517407.58999997</v>
      </c>
      <c r="J1046" s="403">
        <f>+J914+J932+J946+J960+J974+J988+J1002+J1016+J1030</f>
        <v>267169499.48999998</v>
      </c>
      <c r="K1046" s="403">
        <f>+K914+K932+K946+K960+K974+K988+K1002+K1016+K1030</f>
        <v>167739605.06999999</v>
      </c>
      <c r="L1046" s="403">
        <f>+L914+L932+L946+L960+L974+L988+L1002+L1016+L1030</f>
        <v>1402976</v>
      </c>
      <c r="M1046" s="403">
        <f t="shared" si="358"/>
        <v>436312080.55999994</v>
      </c>
      <c r="N1046" s="403">
        <f t="shared" si="359"/>
        <v>87034.950000017881</v>
      </c>
      <c r="O1046" s="403">
        <f t="shared" si="359"/>
        <v>2057394.9300000072</v>
      </c>
      <c r="P1046" s="403">
        <f t="shared" si="359"/>
        <v>60897.149999999907</v>
      </c>
      <c r="Q1046" s="403">
        <f t="shared" si="360"/>
        <v>2205327.0300000249</v>
      </c>
      <c r="S1046" s="410">
        <f t="shared" si="365"/>
        <v>0.99967433930031913</v>
      </c>
      <c r="T1046" s="410">
        <f t="shared" si="365"/>
        <v>0.98788320800720852</v>
      </c>
      <c r="U1046" s="410">
        <f t="shared" si="365"/>
        <v>0.9583999815831038</v>
      </c>
      <c r="V1046" s="410">
        <f t="shared" si="365"/>
        <v>0.99497094757966387</v>
      </c>
      <c r="W1046" s="413"/>
      <c r="Y1046" s="411" t="s">
        <v>735</v>
      </c>
      <c r="Z1046" s="411" t="s">
        <v>736</v>
      </c>
    </row>
    <row r="1047" spans="1:26" ht="12.75" customHeight="1">
      <c r="A1047" s="405" t="s">
        <v>795</v>
      </c>
      <c r="B1047" s="402" t="s">
        <v>793</v>
      </c>
      <c r="C1047" s="407"/>
      <c r="D1047" s="407" t="s">
        <v>319</v>
      </c>
      <c r="E1047" s="412" t="s">
        <v>204</v>
      </c>
      <c r="F1047" s="403">
        <f>+F918+F933+F947+F961+F975+F989+F1003+F1017+F1031</f>
        <v>0</v>
      </c>
      <c r="G1047" s="403">
        <f>+G918+G933+G947+G961+G975+G989+G1003+G1017+G1031</f>
        <v>161393572</v>
      </c>
      <c r="H1047" s="403">
        <f>+H918+H933+H947+H961+H975+H989+H1003+H1017+H1031</f>
        <v>600550000</v>
      </c>
      <c r="I1047" s="403">
        <f>SUM(F1047:H1047)</f>
        <v>761943572</v>
      </c>
      <c r="J1047" s="403">
        <f>+J918+J933+J947+J961+J975+J989+J1003+J1017+J1031</f>
        <v>0</v>
      </c>
      <c r="K1047" s="403">
        <f>+K918+K933+K947+K961+K975+K989+K1003+K1017+K1031</f>
        <v>127752636.67999998</v>
      </c>
      <c r="L1047" s="403">
        <f>+L918+L933+L947+L961+L975+L989+L1003+L1017+L1031</f>
        <v>187475651.41</v>
      </c>
      <c r="M1047" s="403">
        <f>SUM(J1047:L1047)</f>
        <v>315228288.08999997</v>
      </c>
      <c r="N1047" s="403">
        <f>+F1047-J1047</f>
        <v>0</v>
      </c>
      <c r="O1047" s="403">
        <f>+G1047-K1047</f>
        <v>33640935.320000023</v>
      </c>
      <c r="P1047" s="403">
        <f>+H1047-L1047</f>
        <v>413074348.59000003</v>
      </c>
      <c r="Q1047" s="403">
        <f>SUM(N1047:P1047)</f>
        <v>446715283.91000009</v>
      </c>
      <c r="S1047" s="410" t="str">
        <f t="shared" ref="S1047:V1110" si="383">IF(F1047=0,"",J1047/F1047)</f>
        <v/>
      </c>
      <c r="T1047" s="410">
        <f t="shared" si="383"/>
        <v>0.79155963336631507</v>
      </c>
      <c r="U1047" s="410">
        <f t="shared" si="383"/>
        <v>0.31217326019482139</v>
      </c>
      <c r="V1047" s="410">
        <f>IF(I1047=0,"",M1047/I1047)</f>
        <v>0.41371605414632984</v>
      </c>
      <c r="W1047" s="413"/>
      <c r="Y1047" s="411" t="s">
        <v>735</v>
      </c>
      <c r="Z1047" s="411" t="s">
        <v>736</v>
      </c>
    </row>
    <row r="1048" spans="1:26" s="404" customFormat="1" ht="12.75" hidden="1" customHeight="1">
      <c r="A1048" s="405"/>
      <c r="B1048" s="406"/>
      <c r="C1048" s="414"/>
      <c r="D1048" s="414" t="s">
        <v>319</v>
      </c>
      <c r="E1048" s="415" t="s">
        <v>737</v>
      </c>
      <c r="F1048" s="416">
        <f>+F1046+F1047</f>
        <v>267256534.44</v>
      </c>
      <c r="G1048" s="416">
        <f t="shared" ref="G1048:Q1048" si="384">+G1046+G1047</f>
        <v>331190572</v>
      </c>
      <c r="H1048" s="416">
        <f t="shared" si="384"/>
        <v>602013873.14999998</v>
      </c>
      <c r="I1048" s="416">
        <f t="shared" si="384"/>
        <v>1200460979.5899999</v>
      </c>
      <c r="J1048" s="416">
        <f t="shared" si="384"/>
        <v>267169499.48999998</v>
      </c>
      <c r="K1048" s="416">
        <f t="shared" si="384"/>
        <v>295492241.75</v>
      </c>
      <c r="L1048" s="416">
        <f t="shared" si="384"/>
        <v>188878627.41</v>
      </c>
      <c r="M1048" s="416">
        <f t="shared" si="384"/>
        <v>751540368.64999986</v>
      </c>
      <c r="N1048" s="416">
        <f t="shared" si="384"/>
        <v>87034.950000017881</v>
      </c>
      <c r="O1048" s="416">
        <f t="shared" si="384"/>
        <v>35698330.25000003</v>
      </c>
      <c r="P1048" s="416">
        <f t="shared" si="384"/>
        <v>413135245.74000001</v>
      </c>
      <c r="Q1048" s="416">
        <f t="shared" si="384"/>
        <v>448920610.94000012</v>
      </c>
      <c r="R1048" s="417"/>
      <c r="S1048" s="410">
        <f t="shared" si="383"/>
        <v>0.99967433930031913</v>
      </c>
      <c r="T1048" s="410">
        <f t="shared" si="383"/>
        <v>0.89221211813360435</v>
      </c>
      <c r="U1048" s="410">
        <f t="shared" si="383"/>
        <v>0.31374464249752981</v>
      </c>
      <c r="V1048" s="422"/>
      <c r="W1048" s="413"/>
      <c r="Y1048" s="404" t="s">
        <v>735</v>
      </c>
    </row>
    <row r="1049" spans="1:26" ht="12.75" hidden="1" customHeight="1">
      <c r="A1049" s="405"/>
      <c r="B1049" s="406"/>
      <c r="C1049" s="418"/>
      <c r="D1049" s="418"/>
      <c r="E1049" s="419"/>
      <c r="F1049" s="420"/>
      <c r="G1049" s="420"/>
      <c r="H1049" s="420"/>
      <c r="I1049" s="420"/>
      <c r="J1049" s="420"/>
      <c r="K1049" s="420"/>
      <c r="L1049" s="420"/>
      <c r="M1049" s="420"/>
      <c r="N1049" s="420"/>
      <c r="O1049" s="420"/>
      <c r="P1049" s="420"/>
      <c r="Q1049" s="420"/>
      <c r="R1049" s="409"/>
      <c r="S1049" s="410" t="str">
        <f t="shared" si="383"/>
        <v/>
      </c>
      <c r="T1049" s="410" t="str">
        <f t="shared" si="383"/>
        <v/>
      </c>
      <c r="U1049" s="410" t="str">
        <f t="shared" si="383"/>
        <v/>
      </c>
      <c r="V1049" s="410"/>
      <c r="W1049" s="413"/>
      <c r="Y1049" s="411" t="s">
        <v>735</v>
      </c>
    </row>
    <row r="1050" spans="1:26" s="404" customFormat="1" ht="12.75" hidden="1" customHeight="1">
      <c r="A1050" s="405" t="s">
        <v>795</v>
      </c>
      <c r="B1050" s="402" t="s">
        <v>793</v>
      </c>
      <c r="C1050" s="414"/>
      <c r="D1050" s="414" t="s">
        <v>319</v>
      </c>
      <c r="E1050" s="415" t="s">
        <v>324</v>
      </c>
      <c r="F1050" s="416">
        <f>+F1051</f>
        <v>27298725.559999999</v>
      </c>
      <c r="G1050" s="416">
        <f t="shared" ref="G1050:Q1050" si="385">+G1051</f>
        <v>0</v>
      </c>
      <c r="H1050" s="416">
        <f t="shared" si="385"/>
        <v>0</v>
      </c>
      <c r="I1050" s="416">
        <f t="shared" si="385"/>
        <v>27298725.559999999</v>
      </c>
      <c r="J1050" s="416">
        <f t="shared" si="385"/>
        <v>26886691.640000001</v>
      </c>
      <c r="K1050" s="416">
        <f t="shared" si="385"/>
        <v>0</v>
      </c>
      <c r="L1050" s="416">
        <f t="shared" si="385"/>
        <v>0</v>
      </c>
      <c r="M1050" s="416">
        <f t="shared" si="385"/>
        <v>26886691.640000001</v>
      </c>
      <c r="N1050" s="416">
        <f t="shared" si="385"/>
        <v>412033.91999999806</v>
      </c>
      <c r="O1050" s="416">
        <f t="shared" si="385"/>
        <v>0</v>
      </c>
      <c r="P1050" s="416">
        <f t="shared" si="385"/>
        <v>0</v>
      </c>
      <c r="Q1050" s="416">
        <f t="shared" si="385"/>
        <v>412033.91999999806</v>
      </c>
      <c r="S1050" s="410">
        <f t="shared" si="383"/>
        <v>0.98490647780994811</v>
      </c>
      <c r="T1050" s="410" t="str">
        <f t="shared" si="383"/>
        <v/>
      </c>
      <c r="U1050" s="410" t="str">
        <f t="shared" si="383"/>
        <v/>
      </c>
      <c r="V1050" s="422">
        <f t="shared" si="383"/>
        <v>0.98490647780994811</v>
      </c>
      <c r="W1050" s="413"/>
      <c r="Y1050" s="404" t="s">
        <v>735</v>
      </c>
    </row>
    <row r="1051" spans="1:26" ht="12.75" hidden="1" customHeight="1">
      <c r="A1051" s="405" t="s">
        <v>795</v>
      </c>
      <c r="B1051" s="402" t="s">
        <v>793</v>
      </c>
      <c r="C1051" s="418"/>
      <c r="D1051" s="418"/>
      <c r="E1051" s="408" t="s">
        <v>528</v>
      </c>
      <c r="F1051" s="403">
        <f>+F922+F937+F951+F965+F979+F993+F1007+F1021+F1035</f>
        <v>27298725.559999999</v>
      </c>
      <c r="G1051" s="403">
        <f>+G922+G937+G951+G965+G979+G993+G1007+G1021+G1035</f>
        <v>0</v>
      </c>
      <c r="H1051" s="403">
        <f>+H922+H937+H951+H965+H979+H993+H1007+H1021+H1035</f>
        <v>0</v>
      </c>
      <c r="I1051" s="403">
        <f t="shared" ref="I1051:I1130" si="386">SUM(F1051:H1051)</f>
        <v>27298725.559999999</v>
      </c>
      <c r="J1051" s="403">
        <f>+J922+J937+J951+J965+J979+J993+J1007+J1021+J1035</f>
        <v>26886691.640000001</v>
      </c>
      <c r="K1051" s="403">
        <f>+K922+K937+K951+K965+K979+K993+K1007+K1021+K1035</f>
        <v>0</v>
      </c>
      <c r="L1051" s="403">
        <f>+L922+L937+L951+L965+L979+L993+L1007+L1021+L1035</f>
        <v>0</v>
      </c>
      <c r="M1051" s="403">
        <f t="shared" ref="M1051:M1130" si="387">SUM(J1051:L1051)</f>
        <v>26886691.640000001</v>
      </c>
      <c r="N1051" s="403">
        <f t="shared" ref="N1051:P1130" si="388">+F1051-J1051</f>
        <v>412033.91999999806</v>
      </c>
      <c r="O1051" s="403">
        <f t="shared" si="388"/>
        <v>0</v>
      </c>
      <c r="P1051" s="403">
        <f t="shared" si="388"/>
        <v>0</v>
      </c>
      <c r="Q1051" s="403">
        <f t="shared" ref="Q1051:Q1130" si="389">SUM(N1051:P1051)</f>
        <v>412033.91999999806</v>
      </c>
      <c r="S1051" s="410">
        <f t="shared" si="383"/>
        <v>0.98490647780994811</v>
      </c>
      <c r="T1051" s="410" t="str">
        <f t="shared" si="383"/>
        <v/>
      </c>
      <c r="U1051" s="410" t="str">
        <f t="shared" si="383"/>
        <v/>
      </c>
      <c r="V1051" s="410">
        <f t="shared" si="383"/>
        <v>0.98490647780994811</v>
      </c>
      <c r="W1051" s="413"/>
      <c r="Y1051" s="411" t="s">
        <v>735</v>
      </c>
    </row>
    <row r="1052" spans="1:26" s="404" customFormat="1" ht="12.75" hidden="1" customHeight="1">
      <c r="A1052" s="405" t="s">
        <v>795</v>
      </c>
      <c r="B1052" s="402" t="s">
        <v>793</v>
      </c>
      <c r="C1052" s="414"/>
      <c r="D1052" s="414" t="s">
        <v>319</v>
      </c>
      <c r="E1052" s="415" t="s">
        <v>325</v>
      </c>
      <c r="F1052" s="416">
        <f>SUM(F1053:F1056)</f>
        <v>52696887</v>
      </c>
      <c r="G1052" s="416">
        <f t="shared" ref="G1052:Q1052" si="390">SUM(G1053:G1056)</f>
        <v>8300000</v>
      </c>
      <c r="H1052" s="416">
        <f t="shared" si="390"/>
        <v>0</v>
      </c>
      <c r="I1052" s="416">
        <f t="shared" si="390"/>
        <v>60996887</v>
      </c>
      <c r="J1052" s="416">
        <f t="shared" si="390"/>
        <v>52397148.480000004</v>
      </c>
      <c r="K1052" s="416">
        <f t="shared" si="390"/>
        <v>2775489.82</v>
      </c>
      <c r="L1052" s="416">
        <f t="shared" si="390"/>
        <v>0</v>
      </c>
      <c r="M1052" s="416">
        <f t="shared" si="390"/>
        <v>55172638.300000004</v>
      </c>
      <c r="N1052" s="416">
        <f t="shared" si="390"/>
        <v>299738.51999999676</v>
      </c>
      <c r="O1052" s="416">
        <f t="shared" si="390"/>
        <v>5524510.1799999997</v>
      </c>
      <c r="P1052" s="416">
        <f t="shared" si="390"/>
        <v>0</v>
      </c>
      <c r="Q1052" s="416">
        <f t="shared" si="390"/>
        <v>5824248.6999999965</v>
      </c>
      <c r="R1052" s="417"/>
      <c r="S1052" s="410">
        <f t="shared" si="383"/>
        <v>0.99431202605952806</v>
      </c>
      <c r="T1052" s="410">
        <f t="shared" si="383"/>
        <v>0.33439636385542165</v>
      </c>
      <c r="U1052" s="410" t="str">
        <f t="shared" si="383"/>
        <v/>
      </c>
      <c r="V1052" s="422">
        <f t="shared" si="383"/>
        <v>0.90451564028177378</v>
      </c>
      <c r="W1052" s="413"/>
      <c r="Y1052" s="404" t="s">
        <v>735</v>
      </c>
    </row>
    <row r="1053" spans="1:26" ht="12.75" hidden="1" customHeight="1">
      <c r="A1053" s="405" t="s">
        <v>795</v>
      </c>
      <c r="B1053" s="402" t="s">
        <v>793</v>
      </c>
      <c r="C1053" s="418"/>
      <c r="D1053" s="418"/>
      <c r="E1053" s="421" t="s">
        <v>531</v>
      </c>
      <c r="F1053" s="403">
        <f t="shared" ref="F1053:H1056" si="391">+F924+F939+F953+F967+F981+F995+F1009+F1023+F1037</f>
        <v>49080169</v>
      </c>
      <c r="G1053" s="403">
        <f t="shared" si="391"/>
        <v>0</v>
      </c>
      <c r="H1053" s="403">
        <f t="shared" si="391"/>
        <v>0</v>
      </c>
      <c r="I1053" s="403">
        <f t="shared" si="386"/>
        <v>49080169</v>
      </c>
      <c r="J1053" s="403">
        <f t="shared" ref="J1053:L1056" si="392">+J924+J939+J953+J967+J981+J995+J1009+J1023+J1037</f>
        <v>48788808.450000003</v>
      </c>
      <c r="K1053" s="403">
        <f t="shared" si="392"/>
        <v>0</v>
      </c>
      <c r="L1053" s="403">
        <f t="shared" si="392"/>
        <v>0</v>
      </c>
      <c r="M1053" s="403">
        <f t="shared" si="387"/>
        <v>48788808.450000003</v>
      </c>
      <c r="N1053" s="403">
        <f t="shared" si="388"/>
        <v>291360.54999999702</v>
      </c>
      <c r="O1053" s="403">
        <f t="shared" si="388"/>
        <v>0</v>
      </c>
      <c r="P1053" s="403">
        <f t="shared" si="388"/>
        <v>0</v>
      </c>
      <c r="Q1053" s="403">
        <f t="shared" si="389"/>
        <v>291360.54999999702</v>
      </c>
      <c r="S1053" s="410">
        <f t="shared" si="383"/>
        <v>0.99406357891717945</v>
      </c>
      <c r="T1053" s="410" t="str">
        <f t="shared" si="383"/>
        <v/>
      </c>
      <c r="U1053" s="410" t="str">
        <f t="shared" si="383"/>
        <v/>
      </c>
      <c r="V1053" s="410">
        <f t="shared" si="383"/>
        <v>0.99406357891717945</v>
      </c>
      <c r="W1053" s="413"/>
      <c r="Y1053" s="411" t="s">
        <v>735</v>
      </c>
    </row>
    <row r="1054" spans="1:26" ht="12.75" hidden="1" customHeight="1">
      <c r="A1054" s="405" t="s">
        <v>795</v>
      </c>
      <c r="B1054" s="402" t="s">
        <v>793</v>
      </c>
      <c r="C1054" s="418"/>
      <c r="D1054" s="418"/>
      <c r="E1054" s="408" t="s">
        <v>532</v>
      </c>
      <c r="F1054" s="403">
        <f t="shared" si="391"/>
        <v>3616718</v>
      </c>
      <c r="G1054" s="403">
        <f t="shared" si="391"/>
        <v>0</v>
      </c>
      <c r="H1054" s="403">
        <f t="shared" si="391"/>
        <v>0</v>
      </c>
      <c r="I1054" s="403">
        <f t="shared" si="386"/>
        <v>3616718</v>
      </c>
      <c r="J1054" s="403">
        <f t="shared" si="392"/>
        <v>3608340.0300000003</v>
      </c>
      <c r="K1054" s="403">
        <f t="shared" si="392"/>
        <v>0</v>
      </c>
      <c r="L1054" s="403">
        <f t="shared" si="392"/>
        <v>0</v>
      </c>
      <c r="M1054" s="403">
        <f t="shared" si="387"/>
        <v>3608340.0300000003</v>
      </c>
      <c r="N1054" s="403">
        <f t="shared" si="388"/>
        <v>8377.9699999997392</v>
      </c>
      <c r="O1054" s="403">
        <f t="shared" si="388"/>
        <v>0</v>
      </c>
      <c r="P1054" s="403">
        <f t="shared" si="388"/>
        <v>0</v>
      </c>
      <c r="Q1054" s="403">
        <f t="shared" si="389"/>
        <v>8377.9699999997392</v>
      </c>
      <c r="S1054" s="410">
        <f t="shared" si="383"/>
        <v>0.99768354347781618</v>
      </c>
      <c r="T1054" s="410" t="str">
        <f t="shared" si="383"/>
        <v/>
      </c>
      <c r="U1054" s="410" t="str">
        <f t="shared" si="383"/>
        <v/>
      </c>
      <c r="V1054" s="410">
        <f t="shared" si="383"/>
        <v>0.99768354347781618</v>
      </c>
      <c r="W1054" s="413"/>
      <c r="Y1054" s="411" t="s">
        <v>735</v>
      </c>
    </row>
    <row r="1055" spans="1:26" ht="12.75" hidden="1" customHeight="1">
      <c r="A1055" s="405" t="s">
        <v>795</v>
      </c>
      <c r="B1055" s="402" t="s">
        <v>793</v>
      </c>
      <c r="C1055" s="418"/>
      <c r="D1055" s="418"/>
      <c r="E1055" s="421" t="s">
        <v>533</v>
      </c>
      <c r="F1055" s="403">
        <f t="shared" si="391"/>
        <v>0</v>
      </c>
      <c r="G1055" s="403">
        <f t="shared" si="391"/>
        <v>8300000</v>
      </c>
      <c r="H1055" s="403">
        <f t="shared" si="391"/>
        <v>0</v>
      </c>
      <c r="I1055" s="403">
        <f t="shared" si="386"/>
        <v>8300000</v>
      </c>
      <c r="J1055" s="403">
        <f t="shared" si="392"/>
        <v>0</v>
      </c>
      <c r="K1055" s="403">
        <f t="shared" si="392"/>
        <v>2775489.82</v>
      </c>
      <c r="L1055" s="403">
        <f t="shared" si="392"/>
        <v>0</v>
      </c>
      <c r="M1055" s="403">
        <f t="shared" si="387"/>
        <v>2775489.82</v>
      </c>
      <c r="N1055" s="403">
        <f t="shared" si="388"/>
        <v>0</v>
      </c>
      <c r="O1055" s="403">
        <f t="shared" si="388"/>
        <v>5524510.1799999997</v>
      </c>
      <c r="P1055" s="403">
        <f t="shared" si="388"/>
        <v>0</v>
      </c>
      <c r="Q1055" s="403">
        <f t="shared" si="389"/>
        <v>5524510.1799999997</v>
      </c>
      <c r="S1055" s="410" t="str">
        <f t="shared" si="383"/>
        <v/>
      </c>
      <c r="T1055" s="410">
        <f t="shared" si="383"/>
        <v>0.33439636385542165</v>
      </c>
      <c r="U1055" s="410" t="str">
        <f t="shared" si="383"/>
        <v/>
      </c>
      <c r="V1055" s="410">
        <f t="shared" si="383"/>
        <v>0.33439636385542165</v>
      </c>
      <c r="W1055" s="413"/>
      <c r="Y1055" s="411" t="s">
        <v>735</v>
      </c>
    </row>
    <row r="1056" spans="1:26" ht="12.75" hidden="1" customHeight="1">
      <c r="A1056" s="405" t="s">
        <v>795</v>
      </c>
      <c r="B1056" s="402" t="s">
        <v>793</v>
      </c>
      <c r="C1056" s="418"/>
      <c r="D1056" s="418"/>
      <c r="E1056" s="421" t="s">
        <v>738</v>
      </c>
      <c r="F1056" s="403">
        <f t="shared" si="391"/>
        <v>0</v>
      </c>
      <c r="G1056" s="403">
        <f t="shared" si="391"/>
        <v>0</v>
      </c>
      <c r="H1056" s="403">
        <f t="shared" si="391"/>
        <v>0</v>
      </c>
      <c r="I1056" s="403">
        <f t="shared" si="386"/>
        <v>0</v>
      </c>
      <c r="J1056" s="403">
        <f t="shared" si="392"/>
        <v>0</v>
      </c>
      <c r="K1056" s="403">
        <f t="shared" si="392"/>
        <v>0</v>
      </c>
      <c r="L1056" s="403">
        <f t="shared" si="392"/>
        <v>0</v>
      </c>
      <c r="M1056" s="403">
        <f t="shared" si="387"/>
        <v>0</v>
      </c>
      <c r="N1056" s="403">
        <f t="shared" si="388"/>
        <v>0</v>
      </c>
      <c r="O1056" s="403">
        <f t="shared" si="388"/>
        <v>0</v>
      </c>
      <c r="P1056" s="403">
        <f t="shared" si="388"/>
        <v>0</v>
      </c>
      <c r="Q1056" s="403">
        <f t="shared" si="389"/>
        <v>0</v>
      </c>
      <c r="S1056" s="410" t="str">
        <f t="shared" si="383"/>
        <v/>
      </c>
      <c r="T1056" s="410" t="str">
        <f t="shared" si="383"/>
        <v/>
      </c>
      <c r="U1056" s="410" t="str">
        <f t="shared" si="383"/>
        <v/>
      </c>
      <c r="V1056" s="410" t="str">
        <f t="shared" si="383"/>
        <v/>
      </c>
      <c r="W1056" s="413"/>
      <c r="Y1056" s="411" t="s">
        <v>735</v>
      </c>
    </row>
    <row r="1057" spans="1:26" s="526" customFormat="1" ht="12.75" customHeight="1">
      <c r="A1057" s="405" t="s">
        <v>795</v>
      </c>
      <c r="B1057" s="402" t="s">
        <v>793</v>
      </c>
      <c r="C1057" s="717" t="s">
        <v>797</v>
      </c>
      <c r="D1057" s="717"/>
      <c r="E1057" s="717"/>
      <c r="F1057" s="524">
        <f>+F1052+F1050+F1048</f>
        <v>347252147</v>
      </c>
      <c r="G1057" s="524">
        <f t="shared" ref="G1057:Q1057" si="393">+G1052+G1050+G1048</f>
        <v>339490572</v>
      </c>
      <c r="H1057" s="524">
        <f t="shared" si="393"/>
        <v>602013873.14999998</v>
      </c>
      <c r="I1057" s="524">
        <f t="shared" si="393"/>
        <v>1288756592.1499999</v>
      </c>
      <c r="J1057" s="524">
        <f t="shared" si="393"/>
        <v>346453339.61000001</v>
      </c>
      <c r="K1057" s="524">
        <f t="shared" si="393"/>
        <v>298267731.56999999</v>
      </c>
      <c r="L1057" s="524">
        <f t="shared" si="393"/>
        <v>188878627.41</v>
      </c>
      <c r="M1057" s="524">
        <f t="shared" si="393"/>
        <v>833599698.58999991</v>
      </c>
      <c r="N1057" s="524">
        <f t="shared" si="393"/>
        <v>798807.3900000127</v>
      </c>
      <c r="O1057" s="524">
        <f t="shared" si="393"/>
        <v>41222840.43000003</v>
      </c>
      <c r="P1057" s="524">
        <f t="shared" si="393"/>
        <v>413135245.74000001</v>
      </c>
      <c r="Q1057" s="524">
        <f t="shared" si="393"/>
        <v>455156893.56000012</v>
      </c>
      <c r="R1057" s="525">
        <f>+Q1057-'[3]chd9-SAOB'!CT179</f>
        <v>0</v>
      </c>
      <c r="S1057" s="410">
        <f t="shared" si="383"/>
        <v>0.99769963297015996</v>
      </c>
      <c r="T1057" s="410">
        <f t="shared" si="383"/>
        <v>0.87857441758353161</v>
      </c>
      <c r="U1057" s="410">
        <f t="shared" si="383"/>
        <v>0.31374464249752981</v>
      </c>
      <c r="V1057" s="410">
        <f t="shared" si="383"/>
        <v>0.64682477953367956</v>
      </c>
      <c r="W1057" s="413"/>
      <c r="Z1057" s="404" t="s">
        <v>735</v>
      </c>
    </row>
    <row r="1058" spans="1:26" ht="12.75" customHeight="1">
      <c r="A1058" s="402" t="s">
        <v>795</v>
      </c>
      <c r="B1058" s="402" t="s">
        <v>793</v>
      </c>
      <c r="C1058" s="430"/>
      <c r="D1058" s="407"/>
      <c r="E1058" s="412"/>
      <c r="F1058" s="408"/>
      <c r="G1058" s="408"/>
      <c r="H1058" s="408"/>
      <c r="I1058" s="403">
        <f t="shared" si="386"/>
        <v>0</v>
      </c>
      <c r="J1058" s="408"/>
      <c r="K1058" s="408"/>
      <c r="L1058" s="408"/>
      <c r="M1058" s="403">
        <f t="shared" si="387"/>
        <v>0</v>
      </c>
      <c r="N1058" s="403">
        <f t="shared" si="388"/>
        <v>0</v>
      </c>
      <c r="O1058" s="403">
        <f t="shared" si="388"/>
        <v>0</v>
      </c>
      <c r="P1058" s="403">
        <f t="shared" si="388"/>
        <v>0</v>
      </c>
      <c r="Q1058" s="403">
        <f t="shared" si="389"/>
        <v>0</v>
      </c>
      <c r="S1058" s="410" t="str">
        <f t="shared" si="383"/>
        <v/>
      </c>
      <c r="T1058" s="410" t="str">
        <f t="shared" si="383"/>
        <v/>
      </c>
      <c r="U1058" s="410" t="str">
        <f t="shared" si="383"/>
        <v/>
      </c>
      <c r="V1058" s="410" t="str">
        <f t="shared" si="383"/>
        <v/>
      </c>
      <c r="W1058" s="413"/>
      <c r="Z1058" s="404" t="s">
        <v>735</v>
      </c>
    </row>
    <row r="1059" spans="1:26" s="606" customFormat="1" ht="12.75" customHeight="1">
      <c r="A1059" s="402" t="s">
        <v>440</v>
      </c>
      <c r="B1059" s="402" t="s">
        <v>441</v>
      </c>
      <c r="C1059" s="623" t="s">
        <v>441</v>
      </c>
      <c r="D1059" s="624"/>
      <c r="E1059" s="625"/>
      <c r="F1059" s="619"/>
      <c r="G1059" s="619"/>
      <c r="H1059" s="619"/>
      <c r="I1059" s="620">
        <f t="shared" si="386"/>
        <v>0</v>
      </c>
      <c r="J1059" s="619"/>
      <c r="K1059" s="619"/>
      <c r="L1059" s="619"/>
      <c r="M1059" s="620">
        <f t="shared" si="387"/>
        <v>0</v>
      </c>
      <c r="N1059" s="620">
        <f t="shared" si="388"/>
        <v>0</v>
      </c>
      <c r="O1059" s="620">
        <f t="shared" si="388"/>
        <v>0</v>
      </c>
      <c r="P1059" s="620">
        <f t="shared" si="388"/>
        <v>0</v>
      </c>
      <c r="Q1059" s="620">
        <f t="shared" si="389"/>
        <v>0</v>
      </c>
      <c r="S1059" s="410" t="str">
        <f t="shared" si="383"/>
        <v/>
      </c>
      <c r="T1059" s="410" t="str">
        <f t="shared" si="383"/>
        <v/>
      </c>
      <c r="U1059" s="410" t="str">
        <f t="shared" si="383"/>
        <v/>
      </c>
      <c r="V1059" s="410" t="str">
        <f t="shared" si="383"/>
        <v/>
      </c>
      <c r="W1059" s="413"/>
      <c r="Z1059" s="404" t="s">
        <v>735</v>
      </c>
    </row>
    <row r="1060" spans="1:26" ht="12.75" customHeight="1">
      <c r="A1060" s="402" t="s">
        <v>440</v>
      </c>
      <c r="B1060" s="402" t="s">
        <v>441</v>
      </c>
      <c r="C1060" s="407"/>
      <c r="D1060" s="407" t="s">
        <v>319</v>
      </c>
      <c r="E1060" s="408" t="s">
        <v>320</v>
      </c>
      <c r="F1060" s="403">
        <f>SUM(F1061:F1063)</f>
        <v>73327275</v>
      </c>
      <c r="G1060" s="403">
        <f t="shared" ref="G1060:Q1060" si="394">SUM(G1061:G1063)</f>
        <v>46598000</v>
      </c>
      <c r="H1060" s="403">
        <f t="shared" si="394"/>
        <v>0</v>
      </c>
      <c r="I1060" s="403">
        <f t="shared" si="394"/>
        <v>119925275</v>
      </c>
      <c r="J1060" s="403">
        <f t="shared" si="394"/>
        <v>73202947.739999995</v>
      </c>
      <c r="K1060" s="403">
        <f t="shared" si="394"/>
        <v>46559429.810000002</v>
      </c>
      <c r="L1060" s="403">
        <f t="shared" si="394"/>
        <v>0</v>
      </c>
      <c r="M1060" s="403">
        <f t="shared" si="394"/>
        <v>119762377.55</v>
      </c>
      <c r="N1060" s="403">
        <f t="shared" si="394"/>
        <v>124327.26000000164</v>
      </c>
      <c r="O1060" s="403">
        <f t="shared" si="394"/>
        <v>38570.19000000041</v>
      </c>
      <c r="P1060" s="403">
        <f t="shared" si="394"/>
        <v>0</v>
      </c>
      <c r="Q1060" s="403">
        <f t="shared" si="394"/>
        <v>162897.45000000205</v>
      </c>
      <c r="S1060" s="410">
        <f t="shared" si="383"/>
        <v>0.99830448820033191</v>
      </c>
      <c r="T1060" s="410">
        <f t="shared" si="383"/>
        <v>0.99917227799476382</v>
      </c>
      <c r="U1060" s="410" t="str">
        <f t="shared" si="383"/>
        <v/>
      </c>
      <c r="V1060" s="410">
        <f t="shared" si="383"/>
        <v>0.99864167540995841</v>
      </c>
      <c r="W1060" s="413"/>
      <c r="Z1060" s="411" t="s">
        <v>736</v>
      </c>
    </row>
    <row r="1061" spans="1:26" ht="12.75" hidden="1" customHeight="1">
      <c r="A1061" s="402" t="s">
        <v>440</v>
      </c>
      <c r="B1061" s="402" t="s">
        <v>441</v>
      </c>
      <c r="C1061" s="407"/>
      <c r="D1061" s="407" t="s">
        <v>319</v>
      </c>
      <c r="E1061" s="412" t="s">
        <v>321</v>
      </c>
      <c r="F1061" s="408">
        <f>+'[3]chd 10-SAOB'!C13</f>
        <v>24318000</v>
      </c>
      <c r="G1061" s="408">
        <f>+'[3]chd 10-SAOB'!C49</f>
        <v>4971000</v>
      </c>
      <c r="H1061" s="408">
        <f>+'[3]chd 10-SAOB'!C141</f>
        <v>0</v>
      </c>
      <c r="I1061" s="403">
        <f t="shared" si="386"/>
        <v>29289000</v>
      </c>
      <c r="J1061" s="408">
        <f>+'[3]chd 10-SAOB'!C14</f>
        <v>24193673.440000001</v>
      </c>
      <c r="K1061" s="408">
        <f>+'[3]chd 10-SAOB'!C50</f>
        <v>4963987.29</v>
      </c>
      <c r="L1061" s="408">
        <f>+'[3]chd 10-SAOB'!C142</f>
        <v>0</v>
      </c>
      <c r="M1061" s="403">
        <f t="shared" si="387"/>
        <v>29157660.73</v>
      </c>
      <c r="N1061" s="403">
        <f t="shared" si="388"/>
        <v>124326.55999999866</v>
      </c>
      <c r="O1061" s="403">
        <f t="shared" si="388"/>
        <v>7012.7099999999627</v>
      </c>
      <c r="P1061" s="403">
        <f t="shared" si="388"/>
        <v>0</v>
      </c>
      <c r="Q1061" s="403">
        <f t="shared" si="389"/>
        <v>131339.26999999862</v>
      </c>
      <c r="S1061" s="410">
        <f t="shared" si="383"/>
        <v>0.99488746771938485</v>
      </c>
      <c r="T1061" s="410">
        <f t="shared" si="383"/>
        <v>0.99858927579963785</v>
      </c>
      <c r="U1061" s="410" t="str">
        <f t="shared" si="383"/>
        <v/>
      </c>
      <c r="V1061" s="410">
        <f t="shared" si="383"/>
        <v>0.99551574755027483</v>
      </c>
      <c r="W1061" s="413"/>
    </row>
    <row r="1062" spans="1:26" ht="12.75" hidden="1" customHeight="1">
      <c r="A1062" s="402" t="s">
        <v>440</v>
      </c>
      <c r="B1062" s="402" t="s">
        <v>441</v>
      </c>
      <c r="C1062" s="407"/>
      <c r="D1062" s="407" t="s">
        <v>319</v>
      </c>
      <c r="E1062" s="412" t="s">
        <v>322</v>
      </c>
      <c r="F1062" s="408">
        <f>+'[3]chd 10-SAOB'!D13</f>
        <v>1529000</v>
      </c>
      <c r="G1062" s="408">
        <f>+'[3]chd 10-SAOB'!D49</f>
        <v>10318000</v>
      </c>
      <c r="H1062" s="408">
        <f>+'[3]chd 10-SAOB'!D141</f>
        <v>0</v>
      </c>
      <c r="I1062" s="403">
        <f t="shared" si="386"/>
        <v>11847000</v>
      </c>
      <c r="J1062" s="408">
        <f>+'[3]chd 10-SAOB'!D14</f>
        <v>1529000</v>
      </c>
      <c r="K1062" s="408">
        <f>+'[3]chd 10-SAOB'!D50</f>
        <v>10299807.859999999</v>
      </c>
      <c r="L1062" s="408">
        <f>+'[3]chd 10-SAOB'!D142</f>
        <v>0</v>
      </c>
      <c r="M1062" s="403">
        <f t="shared" si="387"/>
        <v>11828807.859999999</v>
      </c>
      <c r="N1062" s="403">
        <f t="shared" si="388"/>
        <v>0</v>
      </c>
      <c r="O1062" s="403">
        <f t="shared" si="388"/>
        <v>18192.140000000596</v>
      </c>
      <c r="P1062" s="403">
        <f t="shared" si="388"/>
        <v>0</v>
      </c>
      <c r="Q1062" s="403">
        <f t="shared" si="389"/>
        <v>18192.140000000596</v>
      </c>
      <c r="S1062" s="410">
        <f t="shared" si="383"/>
        <v>1</v>
      </c>
      <c r="T1062" s="410">
        <f t="shared" si="383"/>
        <v>0.99823685404148088</v>
      </c>
      <c r="U1062" s="410" t="str">
        <f t="shared" si="383"/>
        <v/>
      </c>
      <c r="V1062" s="410">
        <f t="shared" si="383"/>
        <v>0.99846440955516158</v>
      </c>
      <c r="W1062" s="413"/>
    </row>
    <row r="1063" spans="1:26" ht="12.75" hidden="1" customHeight="1">
      <c r="A1063" s="402" t="s">
        <v>440</v>
      </c>
      <c r="B1063" s="402" t="s">
        <v>441</v>
      </c>
      <c r="C1063" s="407"/>
      <c r="D1063" s="407" t="s">
        <v>319</v>
      </c>
      <c r="E1063" s="412" t="s">
        <v>323</v>
      </c>
      <c r="F1063" s="408">
        <f>+'[3]chd 10-SAOB'!E13</f>
        <v>47480275</v>
      </c>
      <c r="G1063" s="408">
        <f>+'[3]chd 10-SAOB'!E49</f>
        <v>31309000</v>
      </c>
      <c r="H1063" s="408">
        <f>+'[3]chd 10-SAOB'!E141</f>
        <v>0</v>
      </c>
      <c r="I1063" s="403">
        <f t="shared" si="386"/>
        <v>78789275</v>
      </c>
      <c r="J1063" s="408">
        <f>+'[3]chd 10-SAOB'!E14</f>
        <v>47480274.299999997</v>
      </c>
      <c r="K1063" s="408">
        <f>+'[3]chd 10-SAOB'!E50</f>
        <v>31295634.66</v>
      </c>
      <c r="L1063" s="408">
        <f>+'[3]chd 10-SAOB'!E142</f>
        <v>0</v>
      </c>
      <c r="M1063" s="403">
        <f t="shared" si="387"/>
        <v>78775908.959999993</v>
      </c>
      <c r="N1063" s="403">
        <f t="shared" si="388"/>
        <v>0.70000000298023224</v>
      </c>
      <c r="O1063" s="403">
        <f t="shared" si="388"/>
        <v>13365.339999999851</v>
      </c>
      <c r="P1063" s="403">
        <f t="shared" si="388"/>
        <v>0</v>
      </c>
      <c r="Q1063" s="403">
        <f t="shared" si="389"/>
        <v>13366.040000002831</v>
      </c>
      <c r="S1063" s="410">
        <f t="shared" si="383"/>
        <v>0.9999999852570356</v>
      </c>
      <c r="T1063" s="410">
        <f t="shared" si="383"/>
        <v>0.99957311507873137</v>
      </c>
      <c r="U1063" s="410" t="str">
        <f t="shared" si="383"/>
        <v/>
      </c>
      <c r="V1063" s="410">
        <f t="shared" si="383"/>
        <v>0.99983035711395996</v>
      </c>
      <c r="W1063" s="413"/>
    </row>
    <row r="1064" spans="1:26" ht="12.75" customHeight="1">
      <c r="A1064" s="405" t="s">
        <v>440</v>
      </c>
      <c r="B1064" s="402" t="s">
        <v>441</v>
      </c>
      <c r="C1064" s="407"/>
      <c r="D1064" s="407" t="s">
        <v>319</v>
      </c>
      <c r="E1064" s="408" t="s">
        <v>204</v>
      </c>
      <c r="F1064" s="408">
        <f>+'[3]chd 10-SAOB'!C345</f>
        <v>0</v>
      </c>
      <c r="G1064" s="408">
        <f>+'[3]chd 10-SAOB'!D345</f>
        <v>124738172</v>
      </c>
      <c r="H1064" s="408">
        <f>+'[3]chd 10-SAOB'!E345</f>
        <v>414911001</v>
      </c>
      <c r="I1064" s="403">
        <f>SUM(F1064:H1064)</f>
        <v>539649173</v>
      </c>
      <c r="J1064" s="408">
        <f>+'[3]chd 10-SAOB'!G345</f>
        <v>0</v>
      </c>
      <c r="K1064" s="408">
        <f>+'[3]chd 10-SAOB'!H345</f>
        <v>95776362.450000003</v>
      </c>
      <c r="L1064" s="408">
        <f>+'[3]chd 10-SAOB'!I345</f>
        <v>312500985.56</v>
      </c>
      <c r="M1064" s="403">
        <f>SUM(J1064:L1064)</f>
        <v>408277348.00999999</v>
      </c>
      <c r="N1064" s="403">
        <f>+F1064-J1064</f>
        <v>0</v>
      </c>
      <c r="O1064" s="403">
        <f>+G1064-K1064</f>
        <v>28961809.549999997</v>
      </c>
      <c r="P1064" s="403">
        <f>+H1064-L1064</f>
        <v>102410015.44</v>
      </c>
      <c r="Q1064" s="403">
        <f>SUM(N1064:P1064)</f>
        <v>131371824.98999999</v>
      </c>
      <c r="S1064" s="410" t="str">
        <f t="shared" si="383"/>
        <v/>
      </c>
      <c r="T1064" s="410">
        <f t="shared" si="383"/>
        <v>0.76781919210744887</v>
      </c>
      <c r="U1064" s="410">
        <f t="shared" si="383"/>
        <v>0.75317594570118429</v>
      </c>
      <c r="V1064" s="410">
        <f t="shared" si="383"/>
        <v>0.75656068504713525</v>
      </c>
      <c r="W1064" s="413"/>
      <c r="Z1064" s="411" t="s">
        <v>736</v>
      </c>
    </row>
    <row r="1065" spans="1:26" s="404" customFormat="1" ht="12.75" customHeight="1">
      <c r="A1065" s="405"/>
      <c r="B1065" s="402" t="s">
        <v>441</v>
      </c>
      <c r="C1065" s="414"/>
      <c r="D1065" s="414" t="s">
        <v>319</v>
      </c>
      <c r="E1065" s="415" t="s">
        <v>737</v>
      </c>
      <c r="F1065" s="416">
        <f>+F1064+F1060</f>
        <v>73327275</v>
      </c>
      <c r="G1065" s="416">
        <f t="shared" ref="G1065:Q1065" si="395">+G1064+G1060</f>
        <v>171336172</v>
      </c>
      <c r="H1065" s="416">
        <f t="shared" si="395"/>
        <v>414911001</v>
      </c>
      <c r="I1065" s="416">
        <f t="shared" si="395"/>
        <v>659574448</v>
      </c>
      <c r="J1065" s="416">
        <f t="shared" si="395"/>
        <v>73202947.739999995</v>
      </c>
      <c r="K1065" s="416">
        <f t="shared" si="395"/>
        <v>142335792.25999999</v>
      </c>
      <c r="L1065" s="416">
        <f t="shared" si="395"/>
        <v>312500985.56</v>
      </c>
      <c r="M1065" s="416">
        <f t="shared" si="395"/>
        <v>528039725.56</v>
      </c>
      <c r="N1065" s="416">
        <f t="shared" si="395"/>
        <v>124327.26000000164</v>
      </c>
      <c r="O1065" s="416">
        <f t="shared" si="395"/>
        <v>29000379.739999998</v>
      </c>
      <c r="P1065" s="416">
        <f t="shared" si="395"/>
        <v>102410015.44</v>
      </c>
      <c r="Q1065" s="416">
        <f t="shared" si="395"/>
        <v>131534722.44</v>
      </c>
      <c r="R1065" s="417"/>
      <c r="S1065" s="410">
        <f t="shared" si="383"/>
        <v>0.99830448820033191</v>
      </c>
      <c r="T1065" s="410">
        <f t="shared" si="383"/>
        <v>0.83073988754692141</v>
      </c>
      <c r="U1065" s="410">
        <f t="shared" si="383"/>
        <v>0.75317594570118429</v>
      </c>
      <c r="V1065" s="410">
        <f t="shared" si="383"/>
        <v>0.80057638248593888</v>
      </c>
      <c r="W1065" s="413"/>
      <c r="Z1065" s="404" t="s">
        <v>735</v>
      </c>
    </row>
    <row r="1066" spans="1:26" ht="12.75" hidden="1" customHeight="1">
      <c r="A1066" s="405"/>
      <c r="B1066" s="406"/>
      <c r="C1066" s="418"/>
      <c r="D1066" s="418"/>
      <c r="E1066" s="419"/>
      <c r="F1066" s="420"/>
      <c r="G1066" s="420"/>
      <c r="H1066" s="420"/>
      <c r="I1066" s="420"/>
      <c r="J1066" s="420"/>
      <c r="K1066" s="420"/>
      <c r="L1066" s="420"/>
      <c r="M1066" s="420"/>
      <c r="N1066" s="420"/>
      <c r="O1066" s="420"/>
      <c r="P1066" s="420"/>
      <c r="Q1066" s="420"/>
      <c r="R1066" s="409"/>
      <c r="S1066" s="410" t="str">
        <f t="shared" si="383"/>
        <v/>
      </c>
      <c r="T1066" s="410" t="str">
        <f t="shared" si="383"/>
        <v/>
      </c>
      <c r="U1066" s="410" t="str">
        <f t="shared" si="383"/>
        <v/>
      </c>
      <c r="V1066" s="410"/>
      <c r="W1066" s="413"/>
    </row>
    <row r="1067" spans="1:26" s="404" customFormat="1" ht="12.75" customHeight="1">
      <c r="A1067" s="405" t="s">
        <v>440</v>
      </c>
      <c r="B1067" s="402" t="s">
        <v>441</v>
      </c>
      <c r="C1067" s="414"/>
      <c r="D1067" s="414" t="s">
        <v>319</v>
      </c>
      <c r="E1067" s="415" t="s">
        <v>324</v>
      </c>
      <c r="F1067" s="416">
        <f>+F1068</f>
        <v>7473834</v>
      </c>
      <c r="G1067" s="416">
        <f t="shared" ref="G1067:Q1067" si="396">+G1068</f>
        <v>0</v>
      </c>
      <c r="H1067" s="416">
        <f t="shared" si="396"/>
        <v>0</v>
      </c>
      <c r="I1067" s="416">
        <f t="shared" si="396"/>
        <v>7473834</v>
      </c>
      <c r="J1067" s="416">
        <f t="shared" si="396"/>
        <v>7335266.8899999997</v>
      </c>
      <c r="K1067" s="416">
        <f t="shared" si="396"/>
        <v>0</v>
      </c>
      <c r="L1067" s="416">
        <f t="shared" si="396"/>
        <v>0</v>
      </c>
      <c r="M1067" s="416">
        <f t="shared" si="396"/>
        <v>7335266.8899999997</v>
      </c>
      <c r="N1067" s="416">
        <f t="shared" si="396"/>
        <v>138567.11000000034</v>
      </c>
      <c r="O1067" s="416">
        <f t="shared" si="396"/>
        <v>0</v>
      </c>
      <c r="P1067" s="416">
        <f t="shared" si="396"/>
        <v>0</v>
      </c>
      <c r="Q1067" s="416">
        <f t="shared" si="396"/>
        <v>138567.11000000034</v>
      </c>
      <c r="S1067" s="410">
        <f t="shared" si="383"/>
        <v>0.9814597019414667</v>
      </c>
      <c r="T1067" s="410" t="str">
        <f t="shared" si="383"/>
        <v/>
      </c>
      <c r="U1067" s="410" t="str">
        <f t="shared" si="383"/>
        <v/>
      </c>
      <c r="V1067" s="410">
        <f t="shared" si="383"/>
        <v>0.9814597019414667</v>
      </c>
      <c r="W1067" s="413"/>
      <c r="Z1067" s="404" t="s">
        <v>735</v>
      </c>
    </row>
    <row r="1068" spans="1:26" ht="12.75" customHeight="1">
      <c r="A1068" s="405" t="s">
        <v>440</v>
      </c>
      <c r="B1068" s="402" t="s">
        <v>441</v>
      </c>
      <c r="C1068" s="418"/>
      <c r="D1068" s="418"/>
      <c r="E1068" s="408" t="s">
        <v>528</v>
      </c>
      <c r="F1068" s="403">
        <f>SUM('[3]chd 10-SAOB'!P13)</f>
        <v>7473834</v>
      </c>
      <c r="G1068" s="403">
        <f>SUM('[3]chd 10-SAOB'!P49)</f>
        <v>0</v>
      </c>
      <c r="H1068" s="403">
        <f>SUM('[3]chd 10-SAOB'!P141)</f>
        <v>0</v>
      </c>
      <c r="I1068" s="403">
        <f t="shared" si="386"/>
        <v>7473834</v>
      </c>
      <c r="J1068" s="403">
        <f>SUM('[3]chd 10-SAOB'!P14)</f>
        <v>7335266.8899999997</v>
      </c>
      <c r="K1068" s="403">
        <f>SUM('[3]chd 10-SAOB'!P50)</f>
        <v>0</v>
      </c>
      <c r="L1068" s="403">
        <f>SUM('[3]chd 10-SAOB'!P142)</f>
        <v>0</v>
      </c>
      <c r="M1068" s="403">
        <f t="shared" si="387"/>
        <v>7335266.8899999997</v>
      </c>
      <c r="N1068" s="403">
        <f t="shared" si="388"/>
        <v>138567.11000000034</v>
      </c>
      <c r="O1068" s="403">
        <f t="shared" si="388"/>
        <v>0</v>
      </c>
      <c r="P1068" s="403">
        <f t="shared" si="388"/>
        <v>0</v>
      </c>
      <c r="Q1068" s="403">
        <f t="shared" si="389"/>
        <v>138567.11000000034</v>
      </c>
      <c r="S1068" s="410">
        <f t="shared" si="383"/>
        <v>0.9814597019414667</v>
      </c>
      <c r="T1068" s="410" t="str">
        <f t="shared" si="383"/>
        <v/>
      </c>
      <c r="U1068" s="410" t="str">
        <f t="shared" si="383"/>
        <v/>
      </c>
      <c r="V1068" s="410">
        <f t="shared" si="383"/>
        <v>0.9814597019414667</v>
      </c>
      <c r="W1068" s="413"/>
      <c r="Z1068" s="404" t="s">
        <v>735</v>
      </c>
    </row>
    <row r="1069" spans="1:26" s="404" customFormat="1" ht="12.75" customHeight="1">
      <c r="A1069" s="405" t="s">
        <v>440</v>
      </c>
      <c r="B1069" s="402" t="s">
        <v>441</v>
      </c>
      <c r="C1069" s="414"/>
      <c r="D1069" s="414" t="s">
        <v>319</v>
      </c>
      <c r="E1069" s="415" t="s">
        <v>325</v>
      </c>
      <c r="F1069" s="416">
        <f>SUM(F1070:F1073)</f>
        <v>13740165.08</v>
      </c>
      <c r="G1069" s="416">
        <f t="shared" ref="G1069:Q1069" si="397">SUM(G1070:G1073)</f>
        <v>0</v>
      </c>
      <c r="H1069" s="416">
        <f t="shared" si="397"/>
        <v>0</v>
      </c>
      <c r="I1069" s="416">
        <f t="shared" si="397"/>
        <v>13740165.08</v>
      </c>
      <c r="J1069" s="416">
        <f t="shared" si="397"/>
        <v>13544070.039999999</v>
      </c>
      <c r="K1069" s="416">
        <f t="shared" si="397"/>
        <v>0</v>
      </c>
      <c r="L1069" s="416">
        <f t="shared" si="397"/>
        <v>0</v>
      </c>
      <c r="M1069" s="416">
        <f t="shared" si="397"/>
        <v>13544070.039999999</v>
      </c>
      <c r="N1069" s="416">
        <f t="shared" si="397"/>
        <v>196095.04000000155</v>
      </c>
      <c r="O1069" s="416">
        <f t="shared" si="397"/>
        <v>0</v>
      </c>
      <c r="P1069" s="416">
        <f t="shared" si="397"/>
        <v>0</v>
      </c>
      <c r="Q1069" s="416">
        <f t="shared" si="397"/>
        <v>196095.04000000155</v>
      </c>
      <c r="R1069" s="417"/>
      <c r="S1069" s="410">
        <f t="shared" si="383"/>
        <v>0.98572833449538144</v>
      </c>
      <c r="T1069" s="410" t="str">
        <f t="shared" si="383"/>
        <v/>
      </c>
      <c r="U1069" s="410" t="str">
        <f t="shared" si="383"/>
        <v/>
      </c>
      <c r="V1069" s="410">
        <f t="shared" si="383"/>
        <v>0.98572833449538144</v>
      </c>
      <c r="W1069" s="413"/>
      <c r="Z1069" s="404" t="s">
        <v>735</v>
      </c>
    </row>
    <row r="1070" spans="1:26" ht="12.75" customHeight="1">
      <c r="A1070" s="405" t="s">
        <v>440</v>
      </c>
      <c r="B1070" s="402" t="s">
        <v>441</v>
      </c>
      <c r="C1070" s="418"/>
      <c r="D1070" s="418"/>
      <c r="E1070" s="421" t="s">
        <v>531</v>
      </c>
      <c r="F1070" s="403">
        <f>SUM('[3]chd 10-SAOB'!U13)</f>
        <v>12947000</v>
      </c>
      <c r="G1070" s="403">
        <f>SUM('[3]chd 10-SAOB'!U49)</f>
        <v>0</v>
      </c>
      <c r="H1070" s="403">
        <f>SUM('[3]chd 10-SAOB'!U141)</f>
        <v>0</v>
      </c>
      <c r="I1070" s="403">
        <f t="shared" si="386"/>
        <v>12947000</v>
      </c>
      <c r="J1070" s="403">
        <f>SUM('[3]chd 10-SAOB'!U14)</f>
        <v>12750905.239999998</v>
      </c>
      <c r="K1070" s="403">
        <f>SUM('[3]chd 10-SAOB'!U50)</f>
        <v>0</v>
      </c>
      <c r="L1070" s="403">
        <f>SUM('[3]chd 10-SAOB'!U142)</f>
        <v>0</v>
      </c>
      <c r="M1070" s="403">
        <f t="shared" si="387"/>
        <v>12750905.239999998</v>
      </c>
      <c r="N1070" s="403">
        <f t="shared" si="388"/>
        <v>196094.76000000164</v>
      </c>
      <c r="O1070" s="403">
        <f t="shared" si="388"/>
        <v>0</v>
      </c>
      <c r="P1070" s="403">
        <f t="shared" si="388"/>
        <v>0</v>
      </c>
      <c r="Q1070" s="403">
        <f t="shared" si="389"/>
        <v>196094.76000000164</v>
      </c>
      <c r="S1070" s="410">
        <f t="shared" si="383"/>
        <v>0.98485403877346089</v>
      </c>
      <c r="T1070" s="410" t="str">
        <f t="shared" si="383"/>
        <v/>
      </c>
      <c r="U1070" s="410" t="str">
        <f t="shared" si="383"/>
        <v/>
      </c>
      <c r="V1070" s="410">
        <f t="shared" si="383"/>
        <v>0.98485403877346089</v>
      </c>
      <c r="W1070" s="413"/>
      <c r="Z1070" s="404" t="s">
        <v>735</v>
      </c>
    </row>
    <row r="1071" spans="1:26" ht="12.75" customHeight="1">
      <c r="A1071" s="405" t="s">
        <v>440</v>
      </c>
      <c r="B1071" s="402" t="s">
        <v>441</v>
      </c>
      <c r="C1071" s="418"/>
      <c r="D1071" s="418"/>
      <c r="E1071" s="408" t="s">
        <v>532</v>
      </c>
      <c r="F1071" s="403">
        <f>SUM('[3]chd 10-SAOB'!Z13)</f>
        <v>793165.08</v>
      </c>
      <c r="G1071" s="403">
        <f>SUM('[3]chd 10-SAOB'!Z49)</f>
        <v>0</v>
      </c>
      <c r="H1071" s="403">
        <f>SUM('[3]chd 10-SAOB'!Z141)</f>
        <v>0</v>
      </c>
      <c r="I1071" s="403">
        <f t="shared" si="386"/>
        <v>793165.08</v>
      </c>
      <c r="J1071" s="403">
        <f>SUM('[3]chd 10-SAOB'!Z14)</f>
        <v>793164.80000000005</v>
      </c>
      <c r="K1071" s="403">
        <f>SUM('[3]chd 10-SAOB'!Z50)</f>
        <v>0</v>
      </c>
      <c r="L1071" s="403">
        <f>SUM('[3]chd 10-SAOB'!Z142)</f>
        <v>0</v>
      </c>
      <c r="M1071" s="403">
        <f t="shared" si="387"/>
        <v>793164.80000000005</v>
      </c>
      <c r="N1071" s="403">
        <f t="shared" si="388"/>
        <v>0.27999999991152436</v>
      </c>
      <c r="O1071" s="403">
        <f t="shared" si="388"/>
        <v>0</v>
      </c>
      <c r="P1071" s="403">
        <f t="shared" si="388"/>
        <v>0</v>
      </c>
      <c r="Q1071" s="403">
        <f t="shared" si="389"/>
        <v>0.27999999991152436</v>
      </c>
      <c r="S1071" s="410">
        <f t="shared" si="383"/>
        <v>0.9999996469839546</v>
      </c>
      <c r="T1071" s="410" t="str">
        <f t="shared" si="383"/>
        <v/>
      </c>
      <c r="U1071" s="410" t="str">
        <f t="shared" si="383"/>
        <v/>
      </c>
      <c r="V1071" s="410">
        <f t="shared" si="383"/>
        <v>0.9999996469839546</v>
      </c>
      <c r="W1071" s="413"/>
      <c r="Z1071" s="404" t="s">
        <v>735</v>
      </c>
    </row>
    <row r="1072" spans="1:26" ht="12.75" customHeight="1">
      <c r="A1072" s="405" t="s">
        <v>440</v>
      </c>
      <c r="B1072" s="402" t="s">
        <v>441</v>
      </c>
      <c r="C1072" s="418"/>
      <c r="D1072" s="418"/>
      <c r="E1072" s="421" t="s">
        <v>533</v>
      </c>
      <c r="F1072" s="403">
        <f>SUM('[3]chd 10-SAOB'!AE13)</f>
        <v>0</v>
      </c>
      <c r="G1072" s="403">
        <f>SUM('[3]chd 10-SAOB'!AE49)</f>
        <v>0</v>
      </c>
      <c r="H1072" s="403">
        <f>SUM('[3]chd 10-SAOB'!AE141)</f>
        <v>0</v>
      </c>
      <c r="I1072" s="403">
        <f t="shared" si="386"/>
        <v>0</v>
      </c>
      <c r="J1072" s="403">
        <f>SUM('[3]chd 10-SAOB'!AE14)</f>
        <v>0</v>
      </c>
      <c r="K1072" s="403">
        <f>SUM('[3]chd 10-SAOB'!AE50)</f>
        <v>0</v>
      </c>
      <c r="L1072" s="403">
        <f>SUM('[3]chd 10-SAOB'!AE142)</f>
        <v>0</v>
      </c>
      <c r="M1072" s="403">
        <f t="shared" si="387"/>
        <v>0</v>
      </c>
      <c r="N1072" s="403">
        <f t="shared" si="388"/>
        <v>0</v>
      </c>
      <c r="O1072" s="403">
        <f t="shared" si="388"/>
        <v>0</v>
      </c>
      <c r="P1072" s="403">
        <f t="shared" si="388"/>
        <v>0</v>
      </c>
      <c r="Q1072" s="403">
        <f t="shared" si="389"/>
        <v>0</v>
      </c>
      <c r="S1072" s="410" t="str">
        <f t="shared" si="383"/>
        <v/>
      </c>
      <c r="T1072" s="410" t="str">
        <f t="shared" si="383"/>
        <v/>
      </c>
      <c r="U1072" s="410" t="str">
        <f t="shared" si="383"/>
        <v/>
      </c>
      <c r="V1072" s="410" t="str">
        <f t="shared" si="383"/>
        <v/>
      </c>
      <c r="W1072" s="413"/>
      <c r="Z1072" s="404" t="s">
        <v>735</v>
      </c>
    </row>
    <row r="1073" spans="1:26" ht="12.75" hidden="1" customHeight="1">
      <c r="A1073" s="405" t="s">
        <v>440</v>
      </c>
      <c r="B1073" s="402" t="s">
        <v>441</v>
      </c>
      <c r="C1073" s="418"/>
      <c r="D1073" s="418"/>
      <c r="E1073" s="421" t="s">
        <v>738</v>
      </c>
      <c r="F1073" s="403">
        <f>SUM('[3]chd 10-SAOB'!AJ13)</f>
        <v>0</v>
      </c>
      <c r="G1073" s="403">
        <f>SUM('[3]chd 10-SAOB'!AJ49)</f>
        <v>0</v>
      </c>
      <c r="H1073" s="403">
        <f>SUM('[3]chd 10-SAOB'!AJ141)</f>
        <v>0</v>
      </c>
      <c r="I1073" s="403">
        <f t="shared" si="386"/>
        <v>0</v>
      </c>
      <c r="J1073" s="403">
        <f>SUM('[3]chd 10-SAOB'!AJ14)</f>
        <v>0</v>
      </c>
      <c r="K1073" s="403">
        <f>SUM('[3]chd 10-SAOB'!AJ50)</f>
        <v>0</v>
      </c>
      <c r="L1073" s="403">
        <f>SUM('[3]chd 10-SAOB'!AJ142)</f>
        <v>0</v>
      </c>
      <c r="M1073" s="403">
        <f t="shared" si="387"/>
        <v>0</v>
      </c>
      <c r="N1073" s="403">
        <f t="shared" si="388"/>
        <v>0</v>
      </c>
      <c r="O1073" s="403">
        <f t="shared" si="388"/>
        <v>0</v>
      </c>
      <c r="P1073" s="403">
        <f t="shared" si="388"/>
        <v>0</v>
      </c>
      <c r="Q1073" s="403">
        <f t="shared" si="389"/>
        <v>0</v>
      </c>
      <c r="S1073" s="410" t="str">
        <f t="shared" si="383"/>
        <v/>
      </c>
      <c r="T1073" s="410" t="str">
        <f t="shared" si="383"/>
        <v/>
      </c>
      <c r="U1073" s="410" t="str">
        <f t="shared" si="383"/>
        <v/>
      </c>
      <c r="V1073" s="422" t="str">
        <f t="shared" si="383"/>
        <v/>
      </c>
      <c r="W1073" s="413"/>
    </row>
    <row r="1074" spans="1:26" s="429" customFormat="1" ht="12.75" customHeight="1">
      <c r="A1074" s="405" t="s">
        <v>440</v>
      </c>
      <c r="B1074" s="402" t="s">
        <v>441</v>
      </c>
      <c r="C1074" s="719" t="s">
        <v>561</v>
      </c>
      <c r="D1074" s="719"/>
      <c r="E1074" s="719"/>
      <c r="F1074" s="423">
        <f t="shared" ref="F1074:Q1074" si="398">+F1065+F1067+F1069</f>
        <v>94541274.079999998</v>
      </c>
      <c r="G1074" s="423">
        <f t="shared" si="398"/>
        <v>171336172</v>
      </c>
      <c r="H1074" s="423">
        <f t="shared" si="398"/>
        <v>414911001</v>
      </c>
      <c r="I1074" s="423">
        <f t="shared" si="398"/>
        <v>680788447.08000004</v>
      </c>
      <c r="J1074" s="423">
        <f t="shared" si="398"/>
        <v>94082284.669999987</v>
      </c>
      <c r="K1074" s="423">
        <f t="shared" si="398"/>
        <v>142335792.25999999</v>
      </c>
      <c r="L1074" s="423">
        <f t="shared" si="398"/>
        <v>312500985.56</v>
      </c>
      <c r="M1074" s="423">
        <f t="shared" si="398"/>
        <v>548919062.49000001</v>
      </c>
      <c r="N1074" s="423">
        <f t="shared" si="398"/>
        <v>458989.41000000353</v>
      </c>
      <c r="O1074" s="423">
        <f t="shared" si="398"/>
        <v>29000379.739999998</v>
      </c>
      <c r="P1074" s="423">
        <f t="shared" si="398"/>
        <v>102410015.44</v>
      </c>
      <c r="Q1074" s="423">
        <f t="shared" si="398"/>
        <v>131869384.59</v>
      </c>
      <c r="R1074" s="434">
        <f>+Q1074-'[3]chd 10-SAOB'!AW178</f>
        <v>0</v>
      </c>
      <c r="S1074" s="410">
        <f t="shared" si="383"/>
        <v>0.99514508965035087</v>
      </c>
      <c r="T1074" s="410">
        <f t="shared" si="383"/>
        <v>0.83073988754692141</v>
      </c>
      <c r="U1074" s="410">
        <f t="shared" si="383"/>
        <v>0.75317594570118429</v>
      </c>
      <c r="V1074" s="410">
        <f t="shared" si="383"/>
        <v>0.80629902702431733</v>
      </c>
      <c r="W1074" s="413"/>
      <c r="Z1074" s="404" t="s">
        <v>735</v>
      </c>
    </row>
    <row r="1075" spans="1:26" ht="12.75" customHeight="1">
      <c r="A1075" s="402" t="s">
        <v>326</v>
      </c>
      <c r="B1075" s="402" t="s">
        <v>441</v>
      </c>
      <c r="C1075" s="418"/>
      <c r="D1075" s="407"/>
      <c r="E1075" s="412"/>
      <c r="F1075" s="403"/>
      <c r="G1075" s="403"/>
      <c r="H1075" s="403"/>
      <c r="I1075" s="403">
        <f t="shared" si="386"/>
        <v>0</v>
      </c>
      <c r="J1075" s="403"/>
      <c r="K1075" s="403"/>
      <c r="L1075" s="403"/>
      <c r="M1075" s="403">
        <f t="shared" si="387"/>
        <v>0</v>
      </c>
      <c r="N1075" s="403">
        <f t="shared" si="388"/>
        <v>0</v>
      </c>
      <c r="O1075" s="403">
        <f t="shared" si="388"/>
        <v>0</v>
      </c>
      <c r="P1075" s="403">
        <f t="shared" si="388"/>
        <v>0</v>
      </c>
      <c r="Q1075" s="403">
        <f t="shared" si="389"/>
        <v>0</v>
      </c>
      <c r="S1075" s="410" t="str">
        <f t="shared" si="383"/>
        <v/>
      </c>
      <c r="T1075" s="410" t="str">
        <f t="shared" si="383"/>
        <v/>
      </c>
      <c r="U1075" s="410" t="str">
        <f t="shared" si="383"/>
        <v/>
      </c>
      <c r="V1075" s="410" t="str">
        <f t="shared" si="383"/>
        <v/>
      </c>
      <c r="W1075" s="413"/>
      <c r="Z1075" s="404" t="s">
        <v>735</v>
      </c>
    </row>
    <row r="1076" spans="1:26" ht="12.75" customHeight="1">
      <c r="A1076" s="402" t="s">
        <v>442</v>
      </c>
      <c r="B1076" s="402" t="s">
        <v>441</v>
      </c>
      <c r="C1076" s="608" t="s">
        <v>443</v>
      </c>
      <c r="D1076" s="407"/>
      <c r="E1076" s="412"/>
      <c r="F1076" s="408"/>
      <c r="G1076" s="408"/>
      <c r="H1076" s="408"/>
      <c r="I1076" s="403">
        <f t="shared" si="386"/>
        <v>0</v>
      </c>
      <c r="J1076" s="408"/>
      <c r="K1076" s="408"/>
      <c r="L1076" s="408"/>
      <c r="M1076" s="403">
        <f t="shared" si="387"/>
        <v>0</v>
      </c>
      <c r="N1076" s="403">
        <f t="shared" si="388"/>
        <v>0</v>
      </c>
      <c r="O1076" s="403">
        <f t="shared" si="388"/>
        <v>0</v>
      </c>
      <c r="P1076" s="403">
        <f t="shared" si="388"/>
        <v>0</v>
      </c>
      <c r="Q1076" s="403">
        <f t="shared" si="389"/>
        <v>0</v>
      </c>
      <c r="S1076" s="410" t="str">
        <f t="shared" si="383"/>
        <v/>
      </c>
      <c r="T1076" s="410" t="str">
        <f t="shared" si="383"/>
        <v/>
      </c>
      <c r="U1076" s="410" t="str">
        <f t="shared" si="383"/>
        <v/>
      </c>
      <c r="V1076" s="410" t="str">
        <f t="shared" si="383"/>
        <v/>
      </c>
      <c r="W1076" s="413"/>
      <c r="Z1076" s="404" t="s">
        <v>735</v>
      </c>
    </row>
    <row r="1077" spans="1:26" s="612" customFormat="1" ht="12.75" customHeight="1">
      <c r="A1077" s="402" t="s">
        <v>442</v>
      </c>
      <c r="B1077" s="402" t="s">
        <v>444</v>
      </c>
      <c r="C1077" s="426" t="s">
        <v>319</v>
      </c>
      <c r="D1077" s="609" t="s">
        <v>330</v>
      </c>
      <c r="E1077" s="610" t="s">
        <v>444</v>
      </c>
      <c r="F1077" s="621"/>
      <c r="G1077" s="621"/>
      <c r="H1077" s="621"/>
      <c r="I1077" s="611">
        <f t="shared" si="386"/>
        <v>0</v>
      </c>
      <c r="J1077" s="621"/>
      <c r="K1077" s="621"/>
      <c r="L1077" s="621"/>
      <c r="M1077" s="611">
        <f t="shared" si="387"/>
        <v>0</v>
      </c>
      <c r="N1077" s="611">
        <f t="shared" si="388"/>
        <v>0</v>
      </c>
      <c r="O1077" s="611">
        <f t="shared" si="388"/>
        <v>0</v>
      </c>
      <c r="P1077" s="611">
        <f t="shared" si="388"/>
        <v>0</v>
      </c>
      <c r="Q1077" s="611">
        <f t="shared" si="389"/>
        <v>0</v>
      </c>
      <c r="S1077" s="410" t="str">
        <f t="shared" si="383"/>
        <v/>
      </c>
      <c r="T1077" s="410" t="str">
        <f t="shared" si="383"/>
        <v/>
      </c>
      <c r="U1077" s="410" t="str">
        <f t="shared" si="383"/>
        <v/>
      </c>
      <c r="V1077" s="410" t="str">
        <f t="shared" si="383"/>
        <v/>
      </c>
      <c r="W1077" s="413"/>
      <c r="Z1077" s="404" t="s">
        <v>735</v>
      </c>
    </row>
    <row r="1078" spans="1:26" ht="12.75" customHeight="1">
      <c r="A1078" s="402" t="s">
        <v>442</v>
      </c>
      <c r="B1078" s="402" t="s">
        <v>444</v>
      </c>
      <c r="C1078" s="407"/>
      <c r="D1078" s="407" t="s">
        <v>319</v>
      </c>
      <c r="E1078" s="408" t="s">
        <v>320</v>
      </c>
      <c r="F1078" s="408">
        <f>+'[3]chd 10-SAOB'!C357</f>
        <v>119662967</v>
      </c>
      <c r="G1078" s="408">
        <f>+'[3]chd 10-SAOB'!D357</f>
        <v>77392000</v>
      </c>
      <c r="H1078" s="408">
        <f>+'[3]chd 10-SAOB'!E357</f>
        <v>0</v>
      </c>
      <c r="I1078" s="403">
        <f t="shared" si="386"/>
        <v>197054967</v>
      </c>
      <c r="J1078" s="408">
        <f>+'[3]chd 10-SAOB'!G357</f>
        <v>120359187.03</v>
      </c>
      <c r="K1078" s="408">
        <f>+'[3]chd 10-SAOB'!H357</f>
        <v>77392000</v>
      </c>
      <c r="L1078" s="408">
        <f>+'[3]chd 10-SAOB'!I357</f>
        <v>0</v>
      </c>
      <c r="M1078" s="403">
        <f t="shared" si="387"/>
        <v>197751187.03</v>
      </c>
      <c r="N1078" s="403">
        <f t="shared" si="388"/>
        <v>-696220.03000000119</v>
      </c>
      <c r="O1078" s="403">
        <f t="shared" si="388"/>
        <v>0</v>
      </c>
      <c r="P1078" s="403">
        <f t="shared" si="388"/>
        <v>0</v>
      </c>
      <c r="Q1078" s="403">
        <f t="shared" si="389"/>
        <v>-696220.03000000119</v>
      </c>
      <c r="S1078" s="410">
        <f t="shared" si="383"/>
        <v>1.0058181745568786</v>
      </c>
      <c r="T1078" s="410">
        <f t="shared" si="383"/>
        <v>1</v>
      </c>
      <c r="U1078" s="410" t="str">
        <f t="shared" si="383"/>
        <v/>
      </c>
      <c r="V1078" s="410">
        <f t="shared" si="383"/>
        <v>1.0035331260135147</v>
      </c>
      <c r="W1078" s="413"/>
      <c r="Z1078" s="411" t="s">
        <v>736</v>
      </c>
    </row>
    <row r="1079" spans="1:26" ht="12.75" customHeight="1">
      <c r="A1079" s="405" t="s">
        <v>442</v>
      </c>
      <c r="B1079" s="402" t="s">
        <v>444</v>
      </c>
      <c r="C1079" s="407"/>
      <c r="D1079" s="407" t="s">
        <v>319</v>
      </c>
      <c r="E1079" s="408" t="s">
        <v>204</v>
      </c>
      <c r="F1079" s="408">
        <f>+'[3]chd 10-SAOB'!C359</f>
        <v>0</v>
      </c>
      <c r="G1079" s="408">
        <f>+'[3]chd 10-SAOB'!D359</f>
        <v>17741600</v>
      </c>
      <c r="H1079" s="408">
        <f>+'[3]chd 10-SAOB'!E359</f>
        <v>1400000</v>
      </c>
      <c r="I1079" s="403">
        <f>SUM(F1079:H1079)</f>
        <v>19141600</v>
      </c>
      <c r="J1079" s="408">
        <f>+'[3]chd 10-SAOB'!G359</f>
        <v>0</v>
      </c>
      <c r="K1079" s="408">
        <f>+'[3]chd 10-SAOB'!H359</f>
        <v>6213225</v>
      </c>
      <c r="L1079" s="408">
        <f>+'[3]chd 10-SAOB'!I359</f>
        <v>0</v>
      </c>
      <c r="M1079" s="403">
        <f>SUM(J1079:L1079)</f>
        <v>6213225</v>
      </c>
      <c r="N1079" s="403">
        <f>+F1079-J1079</f>
        <v>0</v>
      </c>
      <c r="O1079" s="403">
        <f>+G1079-K1079</f>
        <v>11528375</v>
      </c>
      <c r="P1079" s="403">
        <f>+H1079-L1079</f>
        <v>1400000</v>
      </c>
      <c r="Q1079" s="403">
        <f>SUM(N1079:P1079)</f>
        <v>12928375</v>
      </c>
      <c r="S1079" s="410" t="str">
        <f t="shared" si="383"/>
        <v/>
      </c>
      <c r="T1079" s="410">
        <f t="shared" si="383"/>
        <v>0.35020657663344906</v>
      </c>
      <c r="U1079" s="410">
        <f t="shared" si="383"/>
        <v>0</v>
      </c>
      <c r="V1079" s="410">
        <f t="shared" si="383"/>
        <v>0.32459277176411583</v>
      </c>
      <c r="W1079" s="413"/>
      <c r="Z1079" s="411" t="s">
        <v>736</v>
      </c>
    </row>
    <row r="1080" spans="1:26" s="404" customFormat="1" ht="12.75" customHeight="1">
      <c r="A1080" s="405"/>
      <c r="B1080" s="402" t="s">
        <v>444</v>
      </c>
      <c r="C1080" s="414"/>
      <c r="D1080" s="414" t="s">
        <v>319</v>
      </c>
      <c r="E1080" s="415" t="s">
        <v>737</v>
      </c>
      <c r="F1080" s="416">
        <f>+F1078+F1079</f>
        <v>119662967</v>
      </c>
      <c r="G1080" s="416">
        <f t="shared" ref="G1080:Q1080" si="399">+G1078+G1079</f>
        <v>95133600</v>
      </c>
      <c r="H1080" s="416">
        <f t="shared" si="399"/>
        <v>1400000</v>
      </c>
      <c r="I1080" s="416">
        <f t="shared" si="399"/>
        <v>216196567</v>
      </c>
      <c r="J1080" s="416">
        <f t="shared" si="399"/>
        <v>120359187.03</v>
      </c>
      <c r="K1080" s="416">
        <f t="shared" si="399"/>
        <v>83605225</v>
      </c>
      <c r="L1080" s="416">
        <f t="shared" si="399"/>
        <v>0</v>
      </c>
      <c r="M1080" s="416">
        <f t="shared" si="399"/>
        <v>203964412.03</v>
      </c>
      <c r="N1080" s="416">
        <f t="shared" si="399"/>
        <v>-696220.03000000119</v>
      </c>
      <c r="O1080" s="416">
        <f t="shared" si="399"/>
        <v>11528375</v>
      </c>
      <c r="P1080" s="416">
        <f t="shared" si="399"/>
        <v>1400000</v>
      </c>
      <c r="Q1080" s="416">
        <f t="shared" si="399"/>
        <v>12232154.969999999</v>
      </c>
      <c r="R1080" s="417"/>
      <c r="S1080" s="410">
        <f t="shared" si="383"/>
        <v>1.0058181745568786</v>
      </c>
      <c r="T1080" s="410">
        <f t="shared" si="383"/>
        <v>0.87881910281961373</v>
      </c>
      <c r="U1080" s="410">
        <f t="shared" si="383"/>
        <v>0</v>
      </c>
      <c r="V1080" s="410">
        <f t="shared" si="383"/>
        <v>0.94342114151146539</v>
      </c>
      <c r="W1080" s="413"/>
      <c r="Z1080" s="404" t="s">
        <v>735</v>
      </c>
    </row>
    <row r="1081" spans="1:26" ht="12.75" hidden="1" customHeight="1">
      <c r="A1081" s="405"/>
      <c r="B1081" s="406"/>
      <c r="C1081" s="418"/>
      <c r="D1081" s="418"/>
      <c r="E1081" s="419"/>
      <c r="F1081" s="420"/>
      <c r="G1081" s="420"/>
      <c r="H1081" s="420"/>
      <c r="I1081" s="420"/>
      <c r="J1081" s="420"/>
      <c r="K1081" s="420"/>
      <c r="L1081" s="420"/>
      <c r="M1081" s="420"/>
      <c r="N1081" s="420"/>
      <c r="O1081" s="420"/>
      <c r="P1081" s="420"/>
      <c r="Q1081" s="420"/>
      <c r="R1081" s="409"/>
      <c r="S1081" s="410" t="str">
        <f t="shared" si="383"/>
        <v/>
      </c>
      <c r="T1081" s="410" t="str">
        <f t="shared" si="383"/>
        <v/>
      </c>
      <c r="U1081" s="410" t="str">
        <f t="shared" si="383"/>
        <v/>
      </c>
      <c r="V1081" s="410"/>
      <c r="W1081" s="413"/>
    </row>
    <row r="1082" spans="1:26" s="404" customFormat="1" ht="12.75" customHeight="1">
      <c r="A1082" s="405" t="s">
        <v>442</v>
      </c>
      <c r="B1082" s="402" t="s">
        <v>444</v>
      </c>
      <c r="C1082" s="414"/>
      <c r="D1082" s="414" t="s">
        <v>319</v>
      </c>
      <c r="E1082" s="415" t="s">
        <v>324</v>
      </c>
      <c r="F1082" s="416">
        <f>+F1083</f>
        <v>12832868</v>
      </c>
      <c r="G1082" s="416">
        <f t="shared" ref="G1082:Q1082" si="400">+G1083</f>
        <v>0</v>
      </c>
      <c r="H1082" s="416">
        <f t="shared" si="400"/>
        <v>0</v>
      </c>
      <c r="I1082" s="416">
        <f t="shared" si="400"/>
        <v>12832868</v>
      </c>
      <c r="J1082" s="416">
        <f t="shared" si="400"/>
        <v>12392015.170000002</v>
      </c>
      <c r="K1082" s="416">
        <f t="shared" si="400"/>
        <v>0</v>
      </c>
      <c r="L1082" s="416">
        <f t="shared" si="400"/>
        <v>0</v>
      </c>
      <c r="M1082" s="416">
        <f t="shared" si="400"/>
        <v>12392015.170000002</v>
      </c>
      <c r="N1082" s="416">
        <f t="shared" si="400"/>
        <v>440852.82999999821</v>
      </c>
      <c r="O1082" s="416">
        <f t="shared" si="400"/>
        <v>0</v>
      </c>
      <c r="P1082" s="416">
        <f t="shared" si="400"/>
        <v>0</v>
      </c>
      <c r="Q1082" s="416">
        <f t="shared" si="400"/>
        <v>440852.82999999821</v>
      </c>
      <c r="S1082" s="410">
        <f t="shared" si="383"/>
        <v>0.96564658578269502</v>
      </c>
      <c r="T1082" s="410" t="str">
        <f t="shared" si="383"/>
        <v/>
      </c>
      <c r="U1082" s="410" t="str">
        <f t="shared" si="383"/>
        <v/>
      </c>
      <c r="V1082" s="410">
        <f t="shared" si="383"/>
        <v>0.96564658578269502</v>
      </c>
      <c r="W1082" s="413"/>
      <c r="Z1082" s="404" t="s">
        <v>735</v>
      </c>
    </row>
    <row r="1083" spans="1:26" ht="12.75" customHeight="1">
      <c r="A1083" s="405" t="s">
        <v>442</v>
      </c>
      <c r="B1083" s="402" t="s">
        <v>444</v>
      </c>
      <c r="C1083" s="418"/>
      <c r="D1083" s="418"/>
      <c r="E1083" s="408" t="s">
        <v>528</v>
      </c>
      <c r="F1083" s="403">
        <f>SUM('[3]chd 10-SAOB'!R13)</f>
        <v>12832868</v>
      </c>
      <c r="G1083" s="403">
        <f>SUM('[3]chd 10-SAOB'!R49)</f>
        <v>0</v>
      </c>
      <c r="H1083" s="403">
        <f>SUM('[3]chd 10-SAOB'!R141)</f>
        <v>0</v>
      </c>
      <c r="I1083" s="403">
        <f t="shared" si="386"/>
        <v>12832868</v>
      </c>
      <c r="J1083" s="403">
        <f>SUM('[3]chd 10-SAOB'!R14)</f>
        <v>12392015.170000002</v>
      </c>
      <c r="K1083" s="403">
        <f>SUM('[3]chd 10-SAOB'!R50)</f>
        <v>0</v>
      </c>
      <c r="L1083" s="403">
        <f>SUM('[3]chd 10-SAOB'!R142)</f>
        <v>0</v>
      </c>
      <c r="M1083" s="403">
        <f t="shared" si="387"/>
        <v>12392015.170000002</v>
      </c>
      <c r="N1083" s="403">
        <f t="shared" si="388"/>
        <v>440852.82999999821</v>
      </c>
      <c r="O1083" s="403">
        <f t="shared" si="388"/>
        <v>0</v>
      </c>
      <c r="P1083" s="403">
        <f t="shared" si="388"/>
        <v>0</v>
      </c>
      <c r="Q1083" s="403">
        <f t="shared" si="389"/>
        <v>440852.82999999821</v>
      </c>
      <c r="S1083" s="410">
        <f t="shared" si="383"/>
        <v>0.96564658578269502</v>
      </c>
      <c r="T1083" s="410" t="str">
        <f t="shared" si="383"/>
        <v/>
      </c>
      <c r="U1083" s="410" t="str">
        <f t="shared" si="383"/>
        <v/>
      </c>
      <c r="V1083" s="410">
        <f t="shared" si="383"/>
        <v>0.96564658578269502</v>
      </c>
      <c r="W1083" s="413"/>
      <c r="Z1083" s="404" t="s">
        <v>735</v>
      </c>
    </row>
    <row r="1084" spans="1:26" s="404" customFormat="1" ht="12.75" customHeight="1">
      <c r="A1084" s="405" t="s">
        <v>442</v>
      </c>
      <c r="B1084" s="402" t="s">
        <v>444</v>
      </c>
      <c r="C1084" s="414"/>
      <c r="D1084" s="414" t="s">
        <v>319</v>
      </c>
      <c r="E1084" s="415" t="s">
        <v>325</v>
      </c>
      <c r="F1084" s="416">
        <f>SUM(F1085:F1088)</f>
        <v>26978921</v>
      </c>
      <c r="G1084" s="416">
        <f t="shared" ref="G1084:Q1084" si="401">SUM(G1085:G1088)</f>
        <v>12070000</v>
      </c>
      <c r="H1084" s="416">
        <f t="shared" si="401"/>
        <v>0</v>
      </c>
      <c r="I1084" s="416">
        <f t="shared" si="401"/>
        <v>39048921</v>
      </c>
      <c r="J1084" s="416">
        <f t="shared" si="401"/>
        <v>26723553.799999997</v>
      </c>
      <c r="K1084" s="416">
        <f t="shared" si="401"/>
        <v>7504424.0799999991</v>
      </c>
      <c r="L1084" s="416">
        <f t="shared" si="401"/>
        <v>0</v>
      </c>
      <c r="M1084" s="416">
        <f t="shared" si="401"/>
        <v>34227977.879999995</v>
      </c>
      <c r="N1084" s="416">
        <f t="shared" si="401"/>
        <v>255367.20000000298</v>
      </c>
      <c r="O1084" s="416">
        <f t="shared" si="401"/>
        <v>4565575.9200000009</v>
      </c>
      <c r="P1084" s="416">
        <f t="shared" si="401"/>
        <v>0</v>
      </c>
      <c r="Q1084" s="416">
        <f t="shared" si="401"/>
        <v>4820943.1200000038</v>
      </c>
      <c r="R1084" s="417"/>
      <c r="S1084" s="410">
        <f t="shared" si="383"/>
        <v>0.99053456585606214</v>
      </c>
      <c r="T1084" s="410">
        <f t="shared" si="383"/>
        <v>0.6217418458989229</v>
      </c>
      <c r="U1084" s="410" t="str">
        <f t="shared" si="383"/>
        <v/>
      </c>
      <c r="V1084" s="410">
        <f t="shared" si="383"/>
        <v>0.87654093899291086</v>
      </c>
      <c r="W1084" s="413"/>
      <c r="Z1084" s="404" t="s">
        <v>735</v>
      </c>
    </row>
    <row r="1085" spans="1:26" ht="12.75" customHeight="1">
      <c r="A1085" s="405" t="s">
        <v>442</v>
      </c>
      <c r="B1085" s="402" t="s">
        <v>444</v>
      </c>
      <c r="C1085" s="418"/>
      <c r="D1085" s="418"/>
      <c r="E1085" s="421" t="s">
        <v>531</v>
      </c>
      <c r="F1085" s="403">
        <f>SUM('[3]chd 10-SAOB'!W13)</f>
        <v>24373000</v>
      </c>
      <c r="G1085" s="403">
        <f>SUM('[3]chd 10-SAOB'!W49)</f>
        <v>0</v>
      </c>
      <c r="H1085" s="403">
        <f>SUM('[3]chd 10-SAOB'!W141)</f>
        <v>0</v>
      </c>
      <c r="I1085" s="403">
        <f t="shared" si="386"/>
        <v>24373000</v>
      </c>
      <c r="J1085" s="403">
        <f>SUM('[3]chd 10-SAOB'!W14)</f>
        <v>24117635.959999997</v>
      </c>
      <c r="K1085" s="403">
        <f>SUM('[3]chd 10-SAOB'!W50)</f>
        <v>0</v>
      </c>
      <c r="L1085" s="403">
        <f>SUM('[3]chd 10-SAOB'!W142)</f>
        <v>0</v>
      </c>
      <c r="M1085" s="403">
        <f t="shared" si="387"/>
        <v>24117635.959999997</v>
      </c>
      <c r="N1085" s="403">
        <f t="shared" si="388"/>
        <v>255364.04000000283</v>
      </c>
      <c r="O1085" s="403">
        <f t="shared" si="388"/>
        <v>0</v>
      </c>
      <c r="P1085" s="403">
        <f t="shared" si="388"/>
        <v>0</v>
      </c>
      <c r="Q1085" s="403">
        <f t="shared" si="389"/>
        <v>255364.04000000283</v>
      </c>
      <c r="S1085" s="410">
        <f t="shared" si="383"/>
        <v>0.98952266688548796</v>
      </c>
      <c r="T1085" s="410" t="str">
        <f t="shared" si="383"/>
        <v/>
      </c>
      <c r="U1085" s="410" t="str">
        <f t="shared" si="383"/>
        <v/>
      </c>
      <c r="V1085" s="410">
        <f t="shared" si="383"/>
        <v>0.98952266688548796</v>
      </c>
      <c r="W1085" s="413"/>
      <c r="Z1085" s="404" t="s">
        <v>735</v>
      </c>
    </row>
    <row r="1086" spans="1:26" ht="12.75" customHeight="1">
      <c r="A1086" s="405" t="s">
        <v>442</v>
      </c>
      <c r="B1086" s="402" t="s">
        <v>444</v>
      </c>
      <c r="C1086" s="418"/>
      <c r="D1086" s="418"/>
      <c r="E1086" s="408" t="s">
        <v>532</v>
      </c>
      <c r="F1086" s="403">
        <f>SUM('[3]chd 10-SAOB'!AB13)</f>
        <v>2605921</v>
      </c>
      <c r="G1086" s="403">
        <f>SUM('[3]chd 10-SAOB'!AB49)</f>
        <v>0</v>
      </c>
      <c r="H1086" s="403">
        <f>SUM('[3]chd 10-SAOB'!AB141)</f>
        <v>0</v>
      </c>
      <c r="I1086" s="403">
        <f t="shared" si="386"/>
        <v>2605921</v>
      </c>
      <c r="J1086" s="403">
        <f>SUM('[3]chd 10-SAOB'!AB14)</f>
        <v>2605917.84</v>
      </c>
      <c r="K1086" s="403">
        <f>SUM('[3]chd 10-SAOB'!AB50)</f>
        <v>0</v>
      </c>
      <c r="L1086" s="403">
        <f>SUM('[3]chd 10-SAOB'!AB142)</f>
        <v>0</v>
      </c>
      <c r="M1086" s="403">
        <f t="shared" si="387"/>
        <v>2605917.84</v>
      </c>
      <c r="N1086" s="403">
        <f t="shared" si="388"/>
        <v>3.1600000001490116</v>
      </c>
      <c r="O1086" s="403">
        <f t="shared" si="388"/>
        <v>0</v>
      </c>
      <c r="P1086" s="403">
        <f t="shared" si="388"/>
        <v>0</v>
      </c>
      <c r="Q1086" s="403">
        <f t="shared" si="389"/>
        <v>3.1600000001490116</v>
      </c>
      <c r="S1086" s="410">
        <f t="shared" si="383"/>
        <v>0.99999878737690051</v>
      </c>
      <c r="T1086" s="410" t="str">
        <f t="shared" si="383"/>
        <v/>
      </c>
      <c r="U1086" s="410" t="str">
        <f t="shared" si="383"/>
        <v/>
      </c>
      <c r="V1086" s="410">
        <f t="shared" si="383"/>
        <v>0.99999878737690051</v>
      </c>
      <c r="W1086" s="413"/>
      <c r="Z1086" s="404" t="s">
        <v>735</v>
      </c>
    </row>
    <row r="1087" spans="1:26" ht="12.75" customHeight="1">
      <c r="A1087" s="405" t="s">
        <v>442</v>
      </c>
      <c r="B1087" s="402" t="s">
        <v>444</v>
      </c>
      <c r="C1087" s="418"/>
      <c r="D1087" s="418"/>
      <c r="E1087" s="421" t="s">
        <v>533</v>
      </c>
      <c r="F1087" s="403">
        <f>SUM('[3]chd 10-SAOB'!AG13)</f>
        <v>0</v>
      </c>
      <c r="G1087" s="403">
        <f>SUM('[3]chd 10-SAOB'!AG49)</f>
        <v>12070000</v>
      </c>
      <c r="H1087" s="403">
        <f>SUM('[3]chd 10-SAOB'!AG141)</f>
        <v>0</v>
      </c>
      <c r="I1087" s="403">
        <f t="shared" si="386"/>
        <v>12070000</v>
      </c>
      <c r="J1087" s="403">
        <f>SUM('[3]chd 10-SAOB'!AG14)</f>
        <v>0</v>
      </c>
      <c r="K1087" s="403">
        <f>SUM('[3]chd 10-SAOB'!AG50)</f>
        <v>7504424.0799999991</v>
      </c>
      <c r="L1087" s="403">
        <f>SUM('[3]chd 10-SAOB'!AG142)</f>
        <v>0</v>
      </c>
      <c r="M1087" s="403">
        <f t="shared" si="387"/>
        <v>7504424.0799999991</v>
      </c>
      <c r="N1087" s="403">
        <f t="shared" si="388"/>
        <v>0</v>
      </c>
      <c r="O1087" s="403">
        <f t="shared" si="388"/>
        <v>4565575.9200000009</v>
      </c>
      <c r="P1087" s="403">
        <f t="shared" si="388"/>
        <v>0</v>
      </c>
      <c r="Q1087" s="403">
        <f t="shared" si="389"/>
        <v>4565575.9200000009</v>
      </c>
      <c r="S1087" s="410" t="str">
        <f t="shared" si="383"/>
        <v/>
      </c>
      <c r="T1087" s="410">
        <f t="shared" si="383"/>
        <v>0.6217418458989229</v>
      </c>
      <c r="U1087" s="410" t="str">
        <f t="shared" si="383"/>
        <v/>
      </c>
      <c r="V1087" s="410">
        <f t="shared" si="383"/>
        <v>0.6217418458989229</v>
      </c>
      <c r="W1087" s="413"/>
      <c r="Z1087" s="404" t="s">
        <v>735</v>
      </c>
    </row>
    <row r="1088" spans="1:26" ht="12.75" hidden="1" customHeight="1">
      <c r="A1088" s="405" t="s">
        <v>442</v>
      </c>
      <c r="B1088" s="402" t="s">
        <v>444</v>
      </c>
      <c r="C1088" s="418"/>
      <c r="D1088" s="418"/>
      <c r="E1088" s="421" t="s">
        <v>738</v>
      </c>
      <c r="F1088" s="403">
        <f>SUM('[3]chd 10-SAOB'!AL13)</f>
        <v>0</v>
      </c>
      <c r="G1088" s="403">
        <f>SUM('[3]chd 10-SAOB'!AL49)</f>
        <v>0</v>
      </c>
      <c r="H1088" s="403">
        <f>SUM('[3]chd 10-SAOB'!AL141)</f>
        <v>0</v>
      </c>
      <c r="I1088" s="403">
        <f t="shared" si="386"/>
        <v>0</v>
      </c>
      <c r="J1088" s="403">
        <f>SUM('[3]chd 10-SAOB'!AL14)</f>
        <v>0</v>
      </c>
      <c r="K1088" s="403">
        <f>SUM('[3]chd 10-SAOB'!AL50)</f>
        <v>0</v>
      </c>
      <c r="L1088" s="403">
        <f>SUM('[3]chd 10-SAOB'!AL142)</f>
        <v>0</v>
      </c>
      <c r="M1088" s="403">
        <f t="shared" si="387"/>
        <v>0</v>
      </c>
      <c r="N1088" s="403">
        <f t="shared" si="388"/>
        <v>0</v>
      </c>
      <c r="O1088" s="403">
        <f t="shared" si="388"/>
        <v>0</v>
      </c>
      <c r="P1088" s="403">
        <f t="shared" si="388"/>
        <v>0</v>
      </c>
      <c r="Q1088" s="403">
        <f t="shared" si="389"/>
        <v>0</v>
      </c>
      <c r="S1088" s="410" t="str">
        <f t="shared" si="383"/>
        <v/>
      </c>
      <c r="T1088" s="410" t="str">
        <f t="shared" si="383"/>
        <v/>
      </c>
      <c r="U1088" s="410" t="str">
        <f t="shared" si="383"/>
        <v/>
      </c>
      <c r="V1088" s="422" t="str">
        <f t="shared" si="383"/>
        <v/>
      </c>
      <c r="W1088" s="413"/>
    </row>
    <row r="1089" spans="1:26" s="617" customFormat="1" ht="12.75" customHeight="1">
      <c r="A1089" s="405" t="s">
        <v>442</v>
      </c>
      <c r="B1089" s="402" t="s">
        <v>444</v>
      </c>
      <c r="C1089" s="613"/>
      <c r="D1089" s="613"/>
      <c r="E1089" s="614" t="s">
        <v>5</v>
      </c>
      <c r="F1089" s="615">
        <f>+F1080+F1082+F1084</f>
        <v>159474756</v>
      </c>
      <c r="G1089" s="615">
        <f t="shared" ref="G1089:Q1089" si="402">+G1080+G1082+G1084</f>
        <v>107203600</v>
      </c>
      <c r="H1089" s="615">
        <f t="shared" si="402"/>
        <v>1400000</v>
      </c>
      <c r="I1089" s="615">
        <f t="shared" si="402"/>
        <v>268078356</v>
      </c>
      <c r="J1089" s="615">
        <f t="shared" si="402"/>
        <v>159474756</v>
      </c>
      <c r="K1089" s="615">
        <f t="shared" si="402"/>
        <v>91109649.079999998</v>
      </c>
      <c r="L1089" s="615">
        <f t="shared" si="402"/>
        <v>0</v>
      </c>
      <c r="M1089" s="615">
        <f t="shared" si="402"/>
        <v>250584405.07999998</v>
      </c>
      <c r="N1089" s="615">
        <f t="shared" si="402"/>
        <v>0</v>
      </c>
      <c r="O1089" s="615">
        <f t="shared" si="402"/>
        <v>16093950.920000002</v>
      </c>
      <c r="P1089" s="615">
        <f t="shared" si="402"/>
        <v>1400000</v>
      </c>
      <c r="Q1089" s="615">
        <f t="shared" si="402"/>
        <v>17493950.920000002</v>
      </c>
      <c r="R1089" s="616">
        <f>+Q1089-'[3]chd 10-SAOB'!AY178</f>
        <v>0</v>
      </c>
      <c r="S1089" s="410">
        <f t="shared" si="383"/>
        <v>1</v>
      </c>
      <c r="T1089" s="410">
        <f t="shared" si="383"/>
        <v>0.84987490233536933</v>
      </c>
      <c r="U1089" s="410">
        <f t="shared" si="383"/>
        <v>0</v>
      </c>
      <c r="V1089" s="410">
        <f t="shared" si="383"/>
        <v>0.93474314308313644</v>
      </c>
      <c r="W1089" s="413"/>
      <c r="Z1089" s="404" t="s">
        <v>735</v>
      </c>
    </row>
    <row r="1090" spans="1:26" ht="12.75" customHeight="1">
      <c r="A1090" s="405" t="s">
        <v>442</v>
      </c>
      <c r="B1090" s="402" t="s">
        <v>444</v>
      </c>
      <c r="C1090" s="418"/>
      <c r="D1090" s="407"/>
      <c r="E1090" s="412"/>
      <c r="F1090" s="403"/>
      <c r="G1090" s="403"/>
      <c r="H1090" s="403"/>
      <c r="I1090" s="403">
        <f t="shared" si="386"/>
        <v>0</v>
      </c>
      <c r="J1090" s="403"/>
      <c r="K1090" s="403"/>
      <c r="L1090" s="403"/>
      <c r="M1090" s="403">
        <f t="shared" si="387"/>
        <v>0</v>
      </c>
      <c r="N1090" s="403">
        <f t="shared" si="388"/>
        <v>0</v>
      </c>
      <c r="O1090" s="403">
        <f t="shared" si="388"/>
        <v>0</v>
      </c>
      <c r="P1090" s="403">
        <f t="shared" si="388"/>
        <v>0</v>
      </c>
      <c r="Q1090" s="403">
        <f t="shared" si="389"/>
        <v>0</v>
      </c>
      <c r="S1090" s="410" t="str">
        <f t="shared" si="383"/>
        <v/>
      </c>
      <c r="T1090" s="410" t="str">
        <f t="shared" si="383"/>
        <v/>
      </c>
      <c r="U1090" s="410" t="str">
        <f t="shared" si="383"/>
        <v/>
      </c>
      <c r="V1090" s="410" t="str">
        <f t="shared" si="383"/>
        <v/>
      </c>
      <c r="W1090" s="413"/>
      <c r="Z1090" s="404" t="s">
        <v>735</v>
      </c>
    </row>
    <row r="1091" spans="1:26" s="612" customFormat="1" ht="12.75" customHeight="1">
      <c r="A1091" s="405" t="s">
        <v>442</v>
      </c>
      <c r="B1091" s="402" t="s">
        <v>445</v>
      </c>
      <c r="C1091" s="426" t="s">
        <v>319</v>
      </c>
      <c r="D1091" s="609" t="s">
        <v>332</v>
      </c>
      <c r="E1091" s="610" t="s">
        <v>445</v>
      </c>
      <c r="F1091" s="621"/>
      <c r="G1091" s="621"/>
      <c r="H1091" s="621"/>
      <c r="I1091" s="611">
        <f t="shared" si="386"/>
        <v>0</v>
      </c>
      <c r="J1091" s="621"/>
      <c r="K1091" s="621"/>
      <c r="L1091" s="621"/>
      <c r="M1091" s="611">
        <f t="shared" si="387"/>
        <v>0</v>
      </c>
      <c r="N1091" s="611">
        <f t="shared" si="388"/>
        <v>0</v>
      </c>
      <c r="O1091" s="611">
        <f t="shared" si="388"/>
        <v>0</v>
      </c>
      <c r="P1091" s="611">
        <f t="shared" si="388"/>
        <v>0</v>
      </c>
      <c r="Q1091" s="611">
        <f t="shared" si="389"/>
        <v>0</v>
      </c>
      <c r="S1091" s="410" t="str">
        <f t="shared" si="383"/>
        <v/>
      </c>
      <c r="T1091" s="410" t="str">
        <f t="shared" si="383"/>
        <v/>
      </c>
      <c r="U1091" s="410" t="str">
        <f t="shared" si="383"/>
        <v/>
      </c>
      <c r="V1091" s="410" t="str">
        <f t="shared" si="383"/>
        <v/>
      </c>
      <c r="W1091" s="413"/>
      <c r="Z1091" s="404" t="s">
        <v>735</v>
      </c>
    </row>
    <row r="1092" spans="1:26" ht="12.75" customHeight="1">
      <c r="A1092" s="405" t="s">
        <v>442</v>
      </c>
      <c r="B1092" s="402" t="s">
        <v>445</v>
      </c>
      <c r="C1092" s="407"/>
      <c r="D1092" s="407" t="s">
        <v>319</v>
      </c>
      <c r="E1092" s="408" t="s">
        <v>320</v>
      </c>
      <c r="F1092" s="408">
        <f>+'[3]chd 10-SAOB'!C350</f>
        <v>62835000</v>
      </c>
      <c r="G1092" s="408">
        <f>+'[3]chd 10-SAOB'!D350</f>
        <v>21917000</v>
      </c>
      <c r="H1092" s="408">
        <f>+'[3]chd 10-SAOB'!E350</f>
        <v>0</v>
      </c>
      <c r="I1092" s="403">
        <f t="shared" si="386"/>
        <v>84752000</v>
      </c>
      <c r="J1092" s="408">
        <f>+'[3]chd 10-SAOB'!G350</f>
        <v>62834375.469999999</v>
      </c>
      <c r="K1092" s="408">
        <f>+'[3]chd 10-SAOB'!H350</f>
        <v>21917000</v>
      </c>
      <c r="L1092" s="408">
        <f>+'[3]chd 10-SAOB'!I350</f>
        <v>0</v>
      </c>
      <c r="M1092" s="403">
        <f t="shared" si="387"/>
        <v>84751375.469999999</v>
      </c>
      <c r="N1092" s="403">
        <f t="shared" si="388"/>
        <v>624.53000000119209</v>
      </c>
      <c r="O1092" s="403">
        <f t="shared" si="388"/>
        <v>0</v>
      </c>
      <c r="P1092" s="403">
        <f t="shared" si="388"/>
        <v>0</v>
      </c>
      <c r="Q1092" s="403">
        <f t="shared" si="389"/>
        <v>624.53000000119209</v>
      </c>
      <c r="S1092" s="410">
        <f t="shared" si="383"/>
        <v>0.99999006079414332</v>
      </c>
      <c r="T1092" s="410">
        <f t="shared" si="383"/>
        <v>1</v>
      </c>
      <c r="U1092" s="410" t="str">
        <f t="shared" si="383"/>
        <v/>
      </c>
      <c r="V1092" s="410">
        <f t="shared" si="383"/>
        <v>0.9999926310883519</v>
      </c>
      <c r="W1092" s="413"/>
      <c r="Z1092" s="411" t="s">
        <v>736</v>
      </c>
    </row>
    <row r="1093" spans="1:26" ht="12.75" customHeight="1">
      <c r="A1093" s="405" t="s">
        <v>442</v>
      </c>
      <c r="B1093" s="402" t="s">
        <v>445</v>
      </c>
      <c r="C1093" s="407"/>
      <c r="D1093" s="407" t="s">
        <v>319</v>
      </c>
      <c r="E1093" s="408" t="s">
        <v>204</v>
      </c>
      <c r="F1093" s="408">
        <f>+'[3]chd 10-SAOB'!C352</f>
        <v>0</v>
      </c>
      <c r="G1093" s="408">
        <f>+'[3]chd 10-SAOB'!D352</f>
        <v>5682000</v>
      </c>
      <c r="H1093" s="408">
        <f>+'[3]chd 10-SAOB'!E352</f>
        <v>0</v>
      </c>
      <c r="I1093" s="403">
        <f>SUM(F1093:H1093)</f>
        <v>5682000</v>
      </c>
      <c r="J1093" s="408">
        <f>+'[3]chd 10-SAOB'!G352</f>
        <v>0</v>
      </c>
      <c r="K1093" s="408">
        <f>+'[3]chd 10-SAOB'!H352</f>
        <v>3620675.2</v>
      </c>
      <c r="L1093" s="408">
        <f>+'[3]chd 10-SAOB'!I352</f>
        <v>0</v>
      </c>
      <c r="M1093" s="403">
        <f>SUM(J1093:L1093)</f>
        <v>3620675.2</v>
      </c>
      <c r="N1093" s="403">
        <f>+F1093-J1093</f>
        <v>0</v>
      </c>
      <c r="O1093" s="403">
        <f>+G1093-K1093</f>
        <v>2061324.7999999998</v>
      </c>
      <c r="P1093" s="403">
        <f>+H1093-L1093</f>
        <v>0</v>
      </c>
      <c r="Q1093" s="403">
        <f>SUM(N1093:P1093)</f>
        <v>2061324.7999999998</v>
      </c>
      <c r="S1093" s="410" t="str">
        <f t="shared" si="383"/>
        <v/>
      </c>
      <c r="T1093" s="410">
        <f t="shared" si="383"/>
        <v>0.63721844420978535</v>
      </c>
      <c r="U1093" s="410" t="str">
        <f t="shared" si="383"/>
        <v/>
      </c>
      <c r="V1093" s="410">
        <f t="shared" si="383"/>
        <v>0.63721844420978535</v>
      </c>
      <c r="W1093" s="413"/>
      <c r="Z1093" s="411" t="s">
        <v>736</v>
      </c>
    </row>
    <row r="1094" spans="1:26" s="404" customFormat="1" ht="12.75" customHeight="1">
      <c r="A1094" s="405"/>
      <c r="B1094" s="402" t="s">
        <v>445</v>
      </c>
      <c r="C1094" s="414"/>
      <c r="D1094" s="414" t="s">
        <v>319</v>
      </c>
      <c r="E1094" s="415" t="s">
        <v>737</v>
      </c>
      <c r="F1094" s="416">
        <f>+F1092+F1093</f>
        <v>62835000</v>
      </c>
      <c r="G1094" s="416">
        <f t="shared" ref="G1094:Q1094" si="403">+G1092+G1093</f>
        <v>27599000</v>
      </c>
      <c r="H1094" s="416">
        <f t="shared" si="403"/>
        <v>0</v>
      </c>
      <c r="I1094" s="416">
        <f t="shared" si="403"/>
        <v>90434000</v>
      </c>
      <c r="J1094" s="416">
        <f t="shared" si="403"/>
        <v>62834375.469999999</v>
      </c>
      <c r="K1094" s="416">
        <f t="shared" si="403"/>
        <v>25537675.199999999</v>
      </c>
      <c r="L1094" s="416">
        <f t="shared" si="403"/>
        <v>0</v>
      </c>
      <c r="M1094" s="416">
        <f t="shared" si="403"/>
        <v>88372050.670000002</v>
      </c>
      <c r="N1094" s="416">
        <f t="shared" si="403"/>
        <v>624.53000000119209</v>
      </c>
      <c r="O1094" s="416">
        <f t="shared" si="403"/>
        <v>2061324.7999999998</v>
      </c>
      <c r="P1094" s="416">
        <f t="shared" si="403"/>
        <v>0</v>
      </c>
      <c r="Q1094" s="416">
        <f t="shared" si="403"/>
        <v>2061949.330000001</v>
      </c>
      <c r="R1094" s="417"/>
      <c r="S1094" s="410">
        <f t="shared" si="383"/>
        <v>0.99999006079414332</v>
      </c>
      <c r="T1094" s="410">
        <f t="shared" si="383"/>
        <v>0.92531161273959195</v>
      </c>
      <c r="U1094" s="410" t="str">
        <f t="shared" si="383"/>
        <v/>
      </c>
      <c r="V1094" s="410">
        <f t="shared" si="383"/>
        <v>0.97719940144193562</v>
      </c>
      <c r="W1094" s="413"/>
      <c r="Z1094" s="404" t="s">
        <v>735</v>
      </c>
    </row>
    <row r="1095" spans="1:26" ht="12.75" hidden="1" customHeight="1">
      <c r="A1095" s="405"/>
      <c r="B1095" s="406"/>
      <c r="C1095" s="418"/>
      <c r="D1095" s="418"/>
      <c r="E1095" s="419"/>
      <c r="F1095" s="420"/>
      <c r="G1095" s="420"/>
      <c r="H1095" s="420"/>
      <c r="I1095" s="420"/>
      <c r="J1095" s="420"/>
      <c r="K1095" s="420"/>
      <c r="L1095" s="420"/>
      <c r="M1095" s="420"/>
      <c r="N1095" s="420"/>
      <c r="O1095" s="420"/>
      <c r="P1095" s="420"/>
      <c r="Q1095" s="420"/>
      <c r="R1095" s="409"/>
      <c r="S1095" s="410" t="str">
        <f t="shared" si="383"/>
        <v/>
      </c>
      <c r="T1095" s="410" t="str">
        <f t="shared" si="383"/>
        <v/>
      </c>
      <c r="U1095" s="410" t="str">
        <f t="shared" si="383"/>
        <v/>
      </c>
      <c r="V1095" s="410"/>
      <c r="W1095" s="413"/>
    </row>
    <row r="1096" spans="1:26" s="404" customFormat="1" ht="12.75" customHeight="1">
      <c r="A1096" s="405" t="s">
        <v>442</v>
      </c>
      <c r="B1096" s="402" t="s">
        <v>445</v>
      </c>
      <c r="C1096" s="414"/>
      <c r="D1096" s="414" t="s">
        <v>319</v>
      </c>
      <c r="E1096" s="415" t="s">
        <v>324</v>
      </c>
      <c r="F1096" s="416">
        <f>+F1097</f>
        <v>6234287</v>
      </c>
      <c r="G1096" s="416">
        <f t="shared" ref="G1096:Q1096" si="404">+G1097</f>
        <v>0</v>
      </c>
      <c r="H1096" s="416">
        <f t="shared" si="404"/>
        <v>0</v>
      </c>
      <c r="I1096" s="416">
        <f t="shared" si="404"/>
        <v>6234287</v>
      </c>
      <c r="J1096" s="416">
        <f t="shared" si="404"/>
        <v>6163416.7200000007</v>
      </c>
      <c r="K1096" s="416">
        <f t="shared" si="404"/>
        <v>0</v>
      </c>
      <c r="L1096" s="416">
        <f t="shared" si="404"/>
        <v>0</v>
      </c>
      <c r="M1096" s="416">
        <f t="shared" si="404"/>
        <v>6163416.7200000007</v>
      </c>
      <c r="N1096" s="416">
        <f t="shared" si="404"/>
        <v>70870.279999999329</v>
      </c>
      <c r="O1096" s="416">
        <f t="shared" si="404"/>
        <v>0</v>
      </c>
      <c r="P1096" s="416">
        <f t="shared" si="404"/>
        <v>0</v>
      </c>
      <c r="Q1096" s="416">
        <f t="shared" si="404"/>
        <v>70870.279999999329</v>
      </c>
      <c r="S1096" s="410">
        <f t="shared" si="383"/>
        <v>0.98863217557998218</v>
      </c>
      <c r="T1096" s="410" t="str">
        <f t="shared" si="383"/>
        <v/>
      </c>
      <c r="U1096" s="410" t="str">
        <f t="shared" si="383"/>
        <v/>
      </c>
      <c r="V1096" s="410">
        <f t="shared" si="383"/>
        <v>0.98863217557998218</v>
      </c>
      <c r="W1096" s="413"/>
      <c r="Z1096" s="404" t="s">
        <v>735</v>
      </c>
    </row>
    <row r="1097" spans="1:26" ht="12.75" customHeight="1">
      <c r="A1097" s="405" t="s">
        <v>442</v>
      </c>
      <c r="B1097" s="402" t="s">
        <v>445</v>
      </c>
      <c r="C1097" s="418"/>
      <c r="D1097" s="418"/>
      <c r="E1097" s="408" t="s">
        <v>528</v>
      </c>
      <c r="F1097" s="403">
        <f>SUM('[3]chd 10-SAOB'!Q13)</f>
        <v>6234287</v>
      </c>
      <c r="G1097" s="403">
        <f>SUM('[3]chd 10-SAOB'!Q49)</f>
        <v>0</v>
      </c>
      <c r="H1097" s="403">
        <f>SUM('[3]chd 10-SAOB'!Q141)</f>
        <v>0</v>
      </c>
      <c r="I1097" s="403">
        <f t="shared" si="386"/>
        <v>6234287</v>
      </c>
      <c r="J1097" s="403">
        <f>SUM('[3]chd 10-SAOB'!Q14)</f>
        <v>6163416.7200000007</v>
      </c>
      <c r="K1097" s="403">
        <f>SUM('[3]chd 10-SAOB'!Q50)</f>
        <v>0</v>
      </c>
      <c r="L1097" s="403">
        <f>SUM('[3]chd 10-SAOB'!Q142)</f>
        <v>0</v>
      </c>
      <c r="M1097" s="403">
        <f t="shared" si="387"/>
        <v>6163416.7200000007</v>
      </c>
      <c r="N1097" s="403">
        <f t="shared" si="388"/>
        <v>70870.279999999329</v>
      </c>
      <c r="O1097" s="403">
        <f t="shared" si="388"/>
        <v>0</v>
      </c>
      <c r="P1097" s="403">
        <f t="shared" si="388"/>
        <v>0</v>
      </c>
      <c r="Q1097" s="403">
        <f t="shared" si="389"/>
        <v>70870.279999999329</v>
      </c>
      <c r="S1097" s="410">
        <f t="shared" si="383"/>
        <v>0.98863217557998218</v>
      </c>
      <c r="T1097" s="410" t="str">
        <f t="shared" si="383"/>
        <v/>
      </c>
      <c r="U1097" s="410" t="str">
        <f t="shared" si="383"/>
        <v/>
      </c>
      <c r="V1097" s="410">
        <f t="shared" si="383"/>
        <v>0.98863217557998218</v>
      </c>
      <c r="W1097" s="413"/>
      <c r="Z1097" s="404" t="s">
        <v>735</v>
      </c>
    </row>
    <row r="1098" spans="1:26" s="404" customFormat="1" ht="12.75" customHeight="1">
      <c r="A1098" s="405" t="s">
        <v>442</v>
      </c>
      <c r="B1098" s="402" t="s">
        <v>445</v>
      </c>
      <c r="C1098" s="414"/>
      <c r="D1098" s="414" t="s">
        <v>319</v>
      </c>
      <c r="E1098" s="415" t="s">
        <v>325</v>
      </c>
      <c r="F1098" s="416">
        <f>SUM(F1099:F1102)</f>
        <v>11072000</v>
      </c>
      <c r="G1098" s="416">
        <f t="shared" ref="G1098:Q1098" si="405">SUM(G1099:G1102)</f>
        <v>600000</v>
      </c>
      <c r="H1098" s="416">
        <f t="shared" si="405"/>
        <v>0</v>
      </c>
      <c r="I1098" s="416">
        <f t="shared" si="405"/>
        <v>11672000</v>
      </c>
      <c r="J1098" s="416">
        <f t="shared" si="405"/>
        <v>11072000</v>
      </c>
      <c r="K1098" s="416">
        <f t="shared" si="405"/>
        <v>0</v>
      </c>
      <c r="L1098" s="416">
        <f t="shared" si="405"/>
        <v>0</v>
      </c>
      <c r="M1098" s="416">
        <f t="shared" si="405"/>
        <v>11072000</v>
      </c>
      <c r="N1098" s="416">
        <f t="shared" si="405"/>
        <v>0</v>
      </c>
      <c r="O1098" s="416">
        <f t="shared" si="405"/>
        <v>600000</v>
      </c>
      <c r="P1098" s="416">
        <f t="shared" si="405"/>
        <v>0</v>
      </c>
      <c r="Q1098" s="416">
        <f t="shared" si="405"/>
        <v>600000</v>
      </c>
      <c r="R1098" s="417"/>
      <c r="S1098" s="410">
        <f t="shared" si="383"/>
        <v>1</v>
      </c>
      <c r="T1098" s="410">
        <f t="shared" si="383"/>
        <v>0</v>
      </c>
      <c r="U1098" s="410" t="str">
        <f t="shared" si="383"/>
        <v/>
      </c>
      <c r="V1098" s="410">
        <f t="shared" si="383"/>
        <v>0.94859492803289924</v>
      </c>
      <c r="W1098" s="413"/>
      <c r="Z1098" s="404" t="s">
        <v>735</v>
      </c>
    </row>
    <row r="1099" spans="1:26" ht="12.75" customHeight="1">
      <c r="A1099" s="405" t="s">
        <v>442</v>
      </c>
      <c r="B1099" s="402" t="s">
        <v>445</v>
      </c>
      <c r="C1099" s="418"/>
      <c r="D1099" s="418"/>
      <c r="E1099" s="421" t="s">
        <v>531</v>
      </c>
      <c r="F1099" s="403">
        <f>SUM('[3]chd 10-SAOB'!V13)</f>
        <v>11072000</v>
      </c>
      <c r="G1099" s="403">
        <f>SUM('[3]chd 10-SAOB'!V49)</f>
        <v>0</v>
      </c>
      <c r="H1099" s="403">
        <f>SUM('[3]chd 10-SAOB'!V141)</f>
        <v>0</v>
      </c>
      <c r="I1099" s="403">
        <f t="shared" si="386"/>
        <v>11072000</v>
      </c>
      <c r="J1099" s="403">
        <f>SUM('[3]chd 10-SAOB'!V14)</f>
        <v>11072000</v>
      </c>
      <c r="K1099" s="403">
        <f>SUM('[3]chd 10-SAOB'!V50)</f>
        <v>0</v>
      </c>
      <c r="L1099" s="403">
        <f>SUM('[3]chd 10-SAOB'!V142)</f>
        <v>0</v>
      </c>
      <c r="M1099" s="403">
        <f t="shared" si="387"/>
        <v>11072000</v>
      </c>
      <c r="N1099" s="403">
        <f t="shared" si="388"/>
        <v>0</v>
      </c>
      <c r="O1099" s="403">
        <f t="shared" si="388"/>
        <v>0</v>
      </c>
      <c r="P1099" s="403">
        <f t="shared" si="388"/>
        <v>0</v>
      </c>
      <c r="Q1099" s="403">
        <f t="shared" si="389"/>
        <v>0</v>
      </c>
      <c r="S1099" s="410">
        <f t="shared" si="383"/>
        <v>1</v>
      </c>
      <c r="T1099" s="410" t="str">
        <f t="shared" si="383"/>
        <v/>
      </c>
      <c r="U1099" s="410" t="str">
        <f t="shared" si="383"/>
        <v/>
      </c>
      <c r="V1099" s="410">
        <f t="shared" si="383"/>
        <v>1</v>
      </c>
      <c r="W1099" s="413"/>
      <c r="Z1099" s="404" t="s">
        <v>735</v>
      </c>
    </row>
    <row r="1100" spans="1:26" ht="12.75" customHeight="1">
      <c r="A1100" s="405" t="s">
        <v>442</v>
      </c>
      <c r="B1100" s="402" t="s">
        <v>445</v>
      </c>
      <c r="C1100" s="418"/>
      <c r="D1100" s="418"/>
      <c r="E1100" s="408" t="s">
        <v>532</v>
      </c>
      <c r="F1100" s="403">
        <f>SUM('[3]chd 10-SAOB'!AA13)</f>
        <v>0</v>
      </c>
      <c r="G1100" s="403">
        <f>SUM('[3]chd 10-SAOB'!AA49)</f>
        <v>0</v>
      </c>
      <c r="H1100" s="403">
        <f>SUM('[3]chd 10-SAOB'!AA141)</f>
        <v>0</v>
      </c>
      <c r="I1100" s="403">
        <f t="shared" si="386"/>
        <v>0</v>
      </c>
      <c r="J1100" s="403">
        <f>SUM('[3]chd 10-SAOB'!AA14)</f>
        <v>0</v>
      </c>
      <c r="K1100" s="403">
        <f>SUM('[3]chd 10-SAOB'!AA50)</f>
        <v>0</v>
      </c>
      <c r="L1100" s="403">
        <f>SUM('[3]chd 10-SAOB'!AA142)</f>
        <v>0</v>
      </c>
      <c r="M1100" s="403">
        <f t="shared" si="387"/>
        <v>0</v>
      </c>
      <c r="N1100" s="403">
        <f t="shared" si="388"/>
        <v>0</v>
      </c>
      <c r="O1100" s="403">
        <f t="shared" si="388"/>
        <v>0</v>
      </c>
      <c r="P1100" s="403">
        <f t="shared" si="388"/>
        <v>0</v>
      </c>
      <c r="Q1100" s="403">
        <f t="shared" si="389"/>
        <v>0</v>
      </c>
      <c r="S1100" s="410" t="str">
        <f t="shared" si="383"/>
        <v/>
      </c>
      <c r="T1100" s="410" t="str">
        <f t="shared" si="383"/>
        <v/>
      </c>
      <c r="U1100" s="410" t="str">
        <f t="shared" si="383"/>
        <v/>
      </c>
      <c r="V1100" s="410" t="str">
        <f t="shared" si="383"/>
        <v/>
      </c>
      <c r="W1100" s="413"/>
      <c r="Z1100" s="404" t="s">
        <v>735</v>
      </c>
    </row>
    <row r="1101" spans="1:26" ht="12.75" customHeight="1">
      <c r="A1101" s="405" t="s">
        <v>442</v>
      </c>
      <c r="B1101" s="402" t="s">
        <v>445</v>
      </c>
      <c r="C1101" s="418"/>
      <c r="D1101" s="418"/>
      <c r="E1101" s="421" t="s">
        <v>533</v>
      </c>
      <c r="F1101" s="403">
        <f>SUM('[3]chd 10-SAOB'!AF13)</f>
        <v>0</v>
      </c>
      <c r="G1101" s="403">
        <f>SUM('[3]chd 10-SAOB'!AF49)</f>
        <v>600000</v>
      </c>
      <c r="H1101" s="403">
        <f>SUM('[3]chd 10-SAOB'!AF141)</f>
        <v>0</v>
      </c>
      <c r="I1101" s="403">
        <f t="shared" si="386"/>
        <v>600000</v>
      </c>
      <c r="J1101" s="403">
        <f>SUM('[3]chd 10-SAOB'!AF14)</f>
        <v>0</v>
      </c>
      <c r="K1101" s="403">
        <f>SUM('[3]chd 10-SAOB'!AF50)</f>
        <v>0</v>
      </c>
      <c r="L1101" s="403">
        <f>SUM('[3]chd 10-SAOB'!AF142)</f>
        <v>0</v>
      </c>
      <c r="M1101" s="403">
        <f t="shared" si="387"/>
        <v>0</v>
      </c>
      <c r="N1101" s="403">
        <f t="shared" si="388"/>
        <v>0</v>
      </c>
      <c r="O1101" s="403">
        <f t="shared" si="388"/>
        <v>600000</v>
      </c>
      <c r="P1101" s="403">
        <f t="shared" si="388"/>
        <v>0</v>
      </c>
      <c r="Q1101" s="403">
        <f t="shared" si="389"/>
        <v>600000</v>
      </c>
      <c r="S1101" s="410" t="str">
        <f t="shared" si="383"/>
        <v/>
      </c>
      <c r="T1101" s="410">
        <f t="shared" si="383"/>
        <v>0</v>
      </c>
      <c r="U1101" s="410" t="str">
        <f t="shared" si="383"/>
        <v/>
      </c>
      <c r="V1101" s="410">
        <f t="shared" si="383"/>
        <v>0</v>
      </c>
      <c r="W1101" s="413"/>
      <c r="Z1101" s="404" t="s">
        <v>735</v>
      </c>
    </row>
    <row r="1102" spans="1:26" ht="12.75" hidden="1" customHeight="1">
      <c r="A1102" s="405" t="s">
        <v>442</v>
      </c>
      <c r="B1102" s="402" t="s">
        <v>445</v>
      </c>
      <c r="C1102" s="418"/>
      <c r="D1102" s="418"/>
      <c r="E1102" s="421" t="s">
        <v>738</v>
      </c>
      <c r="F1102" s="403">
        <f>SUM('[3]chd 10-SAOB'!AK13)</f>
        <v>0</v>
      </c>
      <c r="G1102" s="403">
        <f>SUM('[3]chd 10-SAOB'!AK49)</f>
        <v>0</v>
      </c>
      <c r="H1102" s="403">
        <f>SUM('[3]chd 10-SAOB'!AK141)</f>
        <v>0</v>
      </c>
      <c r="I1102" s="403">
        <f t="shared" si="386"/>
        <v>0</v>
      </c>
      <c r="J1102" s="403">
        <f>SUM('[3]chd 10-SAOB'!AK14)</f>
        <v>0</v>
      </c>
      <c r="K1102" s="403">
        <f>SUM('[3]chd 10-SAOB'!AK50)</f>
        <v>0</v>
      </c>
      <c r="L1102" s="403">
        <f>SUM('[3]chd 10-SAOB'!AK142)</f>
        <v>0</v>
      </c>
      <c r="M1102" s="403">
        <f t="shared" si="387"/>
        <v>0</v>
      </c>
      <c r="N1102" s="403">
        <f t="shared" si="388"/>
        <v>0</v>
      </c>
      <c r="O1102" s="403">
        <f t="shared" si="388"/>
        <v>0</v>
      </c>
      <c r="P1102" s="403">
        <f t="shared" si="388"/>
        <v>0</v>
      </c>
      <c r="Q1102" s="403">
        <f t="shared" si="389"/>
        <v>0</v>
      </c>
      <c r="S1102" s="410" t="str">
        <f t="shared" si="383"/>
        <v/>
      </c>
      <c r="T1102" s="410" t="str">
        <f t="shared" si="383"/>
        <v/>
      </c>
      <c r="U1102" s="410" t="str">
        <f t="shared" si="383"/>
        <v/>
      </c>
      <c r="V1102" s="422" t="str">
        <f t="shared" si="383"/>
        <v/>
      </c>
      <c r="W1102" s="413"/>
    </row>
    <row r="1103" spans="1:26" s="617" customFormat="1" ht="12.75" customHeight="1">
      <c r="A1103" s="405" t="s">
        <v>442</v>
      </c>
      <c r="B1103" s="402" t="s">
        <v>445</v>
      </c>
      <c r="C1103" s="613"/>
      <c r="D1103" s="613"/>
      <c r="E1103" s="614" t="s">
        <v>5</v>
      </c>
      <c r="F1103" s="615">
        <f>+F1094+F1096+F1098</f>
        <v>80141287</v>
      </c>
      <c r="G1103" s="615">
        <f t="shared" ref="G1103:Q1103" si="406">+G1094+G1096+G1098</f>
        <v>28199000</v>
      </c>
      <c r="H1103" s="615">
        <f t="shared" si="406"/>
        <v>0</v>
      </c>
      <c r="I1103" s="615">
        <f t="shared" si="406"/>
        <v>108340287</v>
      </c>
      <c r="J1103" s="615">
        <f t="shared" si="406"/>
        <v>80069792.189999998</v>
      </c>
      <c r="K1103" s="615">
        <f t="shared" si="406"/>
        <v>25537675.199999999</v>
      </c>
      <c r="L1103" s="615">
        <f t="shared" si="406"/>
        <v>0</v>
      </c>
      <c r="M1103" s="615">
        <f t="shared" si="406"/>
        <v>105607467.39</v>
      </c>
      <c r="N1103" s="615">
        <f t="shared" si="406"/>
        <v>71494.810000000522</v>
      </c>
      <c r="O1103" s="615">
        <f t="shared" si="406"/>
        <v>2661324.7999999998</v>
      </c>
      <c r="P1103" s="615">
        <f t="shared" si="406"/>
        <v>0</v>
      </c>
      <c r="Q1103" s="615">
        <f t="shared" si="406"/>
        <v>2732819.6100000003</v>
      </c>
      <c r="R1103" s="616">
        <f>+Q1103-'[3]chd 10-SAOB'!AX178</f>
        <v>0</v>
      </c>
      <c r="S1103" s="410">
        <f t="shared" si="383"/>
        <v>0.99910789041858039</v>
      </c>
      <c r="T1103" s="410">
        <f t="shared" si="383"/>
        <v>0.905623433455087</v>
      </c>
      <c r="U1103" s="410" t="str">
        <f t="shared" si="383"/>
        <v/>
      </c>
      <c r="V1103" s="410">
        <f t="shared" si="383"/>
        <v>0.97477559192731322</v>
      </c>
      <c r="W1103" s="413"/>
      <c r="Z1103" s="404" t="s">
        <v>735</v>
      </c>
    </row>
    <row r="1104" spans="1:26" ht="12.75" customHeight="1">
      <c r="A1104" s="405" t="s">
        <v>442</v>
      </c>
      <c r="B1104" s="402" t="s">
        <v>445</v>
      </c>
      <c r="C1104" s="418"/>
      <c r="D1104" s="407"/>
      <c r="E1104" s="412"/>
      <c r="F1104" s="403"/>
      <c r="G1104" s="403"/>
      <c r="H1104" s="403"/>
      <c r="I1104" s="403">
        <f t="shared" si="386"/>
        <v>0</v>
      </c>
      <c r="J1104" s="403"/>
      <c r="K1104" s="403"/>
      <c r="L1104" s="403"/>
      <c r="M1104" s="403">
        <f t="shared" si="387"/>
        <v>0</v>
      </c>
      <c r="N1104" s="403">
        <f t="shared" si="388"/>
        <v>0</v>
      </c>
      <c r="O1104" s="403">
        <f t="shared" si="388"/>
        <v>0</v>
      </c>
      <c r="P1104" s="403">
        <f t="shared" si="388"/>
        <v>0</v>
      </c>
      <c r="Q1104" s="403">
        <f t="shared" si="389"/>
        <v>0</v>
      </c>
      <c r="S1104" s="410" t="str">
        <f t="shared" si="383"/>
        <v/>
      </c>
      <c r="T1104" s="410" t="str">
        <f t="shared" si="383"/>
        <v/>
      </c>
      <c r="U1104" s="410" t="str">
        <f t="shared" si="383"/>
        <v/>
      </c>
      <c r="V1104" s="410" t="str">
        <f t="shared" si="383"/>
        <v/>
      </c>
      <c r="W1104" s="413"/>
      <c r="Z1104" s="404" t="s">
        <v>735</v>
      </c>
    </row>
    <row r="1105" spans="1:26" s="612" customFormat="1" ht="12.75" customHeight="1">
      <c r="A1105" s="405" t="s">
        <v>442</v>
      </c>
      <c r="B1105" s="402" t="s">
        <v>446</v>
      </c>
      <c r="C1105" s="426" t="s">
        <v>319</v>
      </c>
      <c r="D1105" s="609" t="s">
        <v>334</v>
      </c>
      <c r="E1105" s="610" t="s">
        <v>446</v>
      </c>
      <c r="F1105" s="621"/>
      <c r="G1105" s="621"/>
      <c r="H1105" s="621"/>
      <c r="I1105" s="611">
        <f t="shared" si="386"/>
        <v>0</v>
      </c>
      <c r="J1105" s="621"/>
      <c r="K1105" s="621"/>
      <c r="L1105" s="621"/>
      <c r="M1105" s="611">
        <f t="shared" si="387"/>
        <v>0</v>
      </c>
      <c r="N1105" s="611">
        <f t="shared" si="388"/>
        <v>0</v>
      </c>
      <c r="O1105" s="611">
        <f t="shared" si="388"/>
        <v>0</v>
      </c>
      <c r="P1105" s="611">
        <f t="shared" si="388"/>
        <v>0</v>
      </c>
      <c r="Q1105" s="611">
        <f t="shared" si="389"/>
        <v>0</v>
      </c>
      <c r="S1105" s="410" t="str">
        <f t="shared" si="383"/>
        <v/>
      </c>
      <c r="T1105" s="410" t="str">
        <f t="shared" si="383"/>
        <v/>
      </c>
      <c r="U1105" s="410" t="str">
        <f t="shared" si="383"/>
        <v/>
      </c>
      <c r="V1105" s="410" t="str">
        <f t="shared" si="383"/>
        <v/>
      </c>
      <c r="W1105" s="413"/>
      <c r="Z1105" s="404" t="s">
        <v>735</v>
      </c>
    </row>
    <row r="1106" spans="1:26" ht="12.75" customHeight="1">
      <c r="A1106" s="405" t="s">
        <v>442</v>
      </c>
      <c r="B1106" s="402" t="s">
        <v>446</v>
      </c>
      <c r="C1106" s="407"/>
      <c r="D1106" s="407" t="s">
        <v>319</v>
      </c>
      <c r="E1106" s="408" t="s">
        <v>320</v>
      </c>
      <c r="F1106" s="408">
        <f>+'[3]chd 10-SAOB'!C364</f>
        <v>36276310</v>
      </c>
      <c r="G1106" s="408">
        <f>+'[3]chd 10-SAOB'!D364</f>
        <v>22132000</v>
      </c>
      <c r="H1106" s="408">
        <f>+'[3]chd 10-SAOB'!E364</f>
        <v>0</v>
      </c>
      <c r="I1106" s="403">
        <f t="shared" si="386"/>
        <v>58408310</v>
      </c>
      <c r="J1106" s="408">
        <f>+'[3]chd 10-SAOB'!G364</f>
        <v>37312128.739999995</v>
      </c>
      <c r="K1106" s="408">
        <f>+'[3]chd 10-SAOB'!H364</f>
        <v>20704544.120000001</v>
      </c>
      <c r="L1106" s="408">
        <f>+'[3]chd 10-SAOB'!I364</f>
        <v>0</v>
      </c>
      <c r="M1106" s="403">
        <f t="shared" si="387"/>
        <v>58016672.859999999</v>
      </c>
      <c r="N1106" s="403">
        <f t="shared" si="388"/>
        <v>-1035818.7399999946</v>
      </c>
      <c r="O1106" s="403">
        <f t="shared" si="388"/>
        <v>1427455.879999999</v>
      </c>
      <c r="P1106" s="403">
        <f t="shared" si="388"/>
        <v>0</v>
      </c>
      <c r="Q1106" s="403">
        <f t="shared" si="389"/>
        <v>391637.14000000432</v>
      </c>
      <c r="S1106" s="410">
        <f t="shared" si="383"/>
        <v>1.0285535860731148</v>
      </c>
      <c r="T1106" s="410">
        <f t="shared" si="383"/>
        <v>0.935502626061811</v>
      </c>
      <c r="U1106" s="410" t="str">
        <f t="shared" si="383"/>
        <v/>
      </c>
      <c r="V1106" s="410">
        <f t="shared" si="383"/>
        <v>0.99329483869675395</v>
      </c>
      <c r="W1106" s="413"/>
      <c r="Z1106" s="411" t="s">
        <v>736</v>
      </c>
    </row>
    <row r="1107" spans="1:26" ht="12.75" customHeight="1">
      <c r="A1107" s="405" t="s">
        <v>442</v>
      </c>
      <c r="B1107" s="402" t="s">
        <v>446</v>
      </c>
      <c r="C1107" s="407"/>
      <c r="D1107" s="407" t="s">
        <v>319</v>
      </c>
      <c r="E1107" s="408" t="s">
        <v>204</v>
      </c>
      <c r="F1107" s="408">
        <f>+'[3]chd 10-SAOB'!C366</f>
        <v>0</v>
      </c>
      <c r="G1107" s="408">
        <f>+'[3]chd 10-SAOB'!D366</f>
        <v>7834000</v>
      </c>
      <c r="H1107" s="408">
        <f>+'[3]chd 10-SAOB'!E366</f>
        <v>102800000</v>
      </c>
      <c r="I1107" s="403">
        <f>SUM(F1107:H1107)</f>
        <v>110634000</v>
      </c>
      <c r="J1107" s="408">
        <f>+'[3]chd 10-SAOB'!G366</f>
        <v>0</v>
      </c>
      <c r="K1107" s="408">
        <f>+'[3]chd 10-SAOB'!H366</f>
        <v>6237802.2400000002</v>
      </c>
      <c r="L1107" s="408">
        <f>+'[3]chd 10-SAOB'!I366</f>
        <v>16580433.719999999</v>
      </c>
      <c r="M1107" s="403">
        <f>SUM(J1107:L1107)</f>
        <v>22818235.960000001</v>
      </c>
      <c r="N1107" s="403">
        <f>+F1107-J1107</f>
        <v>0</v>
      </c>
      <c r="O1107" s="403">
        <f>+G1107-K1107</f>
        <v>1596197.7599999998</v>
      </c>
      <c r="P1107" s="403">
        <f>+H1107-L1107</f>
        <v>86219566.280000001</v>
      </c>
      <c r="Q1107" s="403">
        <f>SUM(N1107:P1107)</f>
        <v>87815764.040000007</v>
      </c>
      <c r="S1107" s="410" t="str">
        <f t="shared" si="383"/>
        <v/>
      </c>
      <c r="T1107" s="410">
        <f t="shared" si="383"/>
        <v>0.79624741383712028</v>
      </c>
      <c r="U1107" s="410">
        <f t="shared" si="383"/>
        <v>0.16128826575875485</v>
      </c>
      <c r="V1107" s="410">
        <f t="shared" si="383"/>
        <v>0.20624976010991197</v>
      </c>
      <c r="W1107" s="413"/>
      <c r="Z1107" s="411" t="s">
        <v>736</v>
      </c>
    </row>
    <row r="1108" spans="1:26" s="404" customFormat="1" ht="12.75" customHeight="1">
      <c r="A1108" s="405"/>
      <c r="B1108" s="402" t="s">
        <v>446</v>
      </c>
      <c r="C1108" s="414"/>
      <c r="D1108" s="414" t="s">
        <v>319</v>
      </c>
      <c r="E1108" s="415" t="s">
        <v>737</v>
      </c>
      <c r="F1108" s="416">
        <f>+F1106+F1107</f>
        <v>36276310</v>
      </c>
      <c r="G1108" s="416">
        <f t="shared" ref="G1108:Q1108" si="407">+G1106+G1107</f>
        <v>29966000</v>
      </c>
      <c r="H1108" s="416">
        <f t="shared" si="407"/>
        <v>102800000</v>
      </c>
      <c r="I1108" s="416">
        <f t="shared" si="407"/>
        <v>169042310</v>
      </c>
      <c r="J1108" s="416">
        <f t="shared" si="407"/>
        <v>37312128.739999995</v>
      </c>
      <c r="K1108" s="416">
        <f t="shared" si="407"/>
        <v>26942346.359999999</v>
      </c>
      <c r="L1108" s="416">
        <f t="shared" si="407"/>
        <v>16580433.719999999</v>
      </c>
      <c r="M1108" s="416">
        <f t="shared" si="407"/>
        <v>80834908.819999993</v>
      </c>
      <c r="N1108" s="416">
        <f t="shared" si="407"/>
        <v>-1035818.7399999946</v>
      </c>
      <c r="O1108" s="416">
        <f t="shared" si="407"/>
        <v>3023653.6399999987</v>
      </c>
      <c r="P1108" s="416">
        <f t="shared" si="407"/>
        <v>86219566.280000001</v>
      </c>
      <c r="Q1108" s="416">
        <f t="shared" si="407"/>
        <v>88207401.180000007</v>
      </c>
      <c r="R1108" s="417"/>
      <c r="S1108" s="410">
        <f t="shared" si="383"/>
        <v>1.0285535860731148</v>
      </c>
      <c r="T1108" s="410">
        <f t="shared" si="383"/>
        <v>0.89909718881398915</v>
      </c>
      <c r="U1108" s="410">
        <f t="shared" si="383"/>
        <v>0.16128826575875485</v>
      </c>
      <c r="V1108" s="410">
        <f t="shared" si="383"/>
        <v>0.47819335183008321</v>
      </c>
      <c r="W1108" s="413"/>
      <c r="Z1108" s="404" t="s">
        <v>735</v>
      </c>
    </row>
    <row r="1109" spans="1:26" ht="12.75" hidden="1" customHeight="1">
      <c r="A1109" s="405"/>
      <c r="B1109" s="406"/>
      <c r="C1109" s="418"/>
      <c r="D1109" s="418"/>
      <c r="E1109" s="419"/>
      <c r="F1109" s="420"/>
      <c r="G1109" s="420"/>
      <c r="H1109" s="420"/>
      <c r="I1109" s="420"/>
      <c r="J1109" s="420"/>
      <c r="K1109" s="420"/>
      <c r="L1109" s="420"/>
      <c r="M1109" s="420"/>
      <c r="N1109" s="420"/>
      <c r="O1109" s="420"/>
      <c r="P1109" s="420"/>
      <c r="Q1109" s="420"/>
      <c r="R1109" s="409"/>
      <c r="S1109" s="410" t="str">
        <f t="shared" si="383"/>
        <v/>
      </c>
      <c r="T1109" s="410" t="str">
        <f t="shared" si="383"/>
        <v/>
      </c>
      <c r="U1109" s="410" t="str">
        <f t="shared" si="383"/>
        <v/>
      </c>
      <c r="V1109" s="410"/>
      <c r="W1109" s="413"/>
    </row>
    <row r="1110" spans="1:26" s="404" customFormat="1" ht="12.75" customHeight="1">
      <c r="A1110" s="405" t="s">
        <v>442</v>
      </c>
      <c r="B1110" s="402" t="s">
        <v>446</v>
      </c>
      <c r="C1110" s="414"/>
      <c r="D1110" s="414" t="s">
        <v>319</v>
      </c>
      <c r="E1110" s="415" t="s">
        <v>324</v>
      </c>
      <c r="F1110" s="416">
        <f>+F1111</f>
        <v>3742127</v>
      </c>
      <c r="G1110" s="416">
        <f t="shared" ref="G1110:Q1110" si="408">+G1111</f>
        <v>0</v>
      </c>
      <c r="H1110" s="416">
        <f t="shared" si="408"/>
        <v>0</v>
      </c>
      <c r="I1110" s="416">
        <f t="shared" si="408"/>
        <v>3742127</v>
      </c>
      <c r="J1110" s="416">
        <f t="shared" si="408"/>
        <v>3753701.86</v>
      </c>
      <c r="K1110" s="416">
        <f t="shared" si="408"/>
        <v>0</v>
      </c>
      <c r="L1110" s="416">
        <f t="shared" si="408"/>
        <v>0</v>
      </c>
      <c r="M1110" s="416">
        <f t="shared" si="408"/>
        <v>3753701.86</v>
      </c>
      <c r="N1110" s="416">
        <f t="shared" si="408"/>
        <v>-11574.85999999987</v>
      </c>
      <c r="O1110" s="416">
        <f t="shared" si="408"/>
        <v>0</v>
      </c>
      <c r="P1110" s="416">
        <f t="shared" si="408"/>
        <v>0</v>
      </c>
      <c r="Q1110" s="416">
        <f t="shared" si="408"/>
        <v>-11574.85999999987</v>
      </c>
      <c r="S1110" s="410">
        <f t="shared" si="383"/>
        <v>1.0030931232424767</v>
      </c>
      <c r="T1110" s="410" t="str">
        <f t="shared" si="383"/>
        <v/>
      </c>
      <c r="U1110" s="410" t="str">
        <f t="shared" si="383"/>
        <v/>
      </c>
      <c r="V1110" s="410">
        <f t="shared" si="383"/>
        <v>1.0030931232424767</v>
      </c>
      <c r="W1110" s="413"/>
      <c r="Z1110" s="404" t="s">
        <v>735</v>
      </c>
    </row>
    <row r="1111" spans="1:26" ht="12.75" customHeight="1">
      <c r="A1111" s="405" t="s">
        <v>442</v>
      </c>
      <c r="B1111" s="402" t="s">
        <v>446</v>
      </c>
      <c r="C1111" s="418"/>
      <c r="D1111" s="418"/>
      <c r="E1111" s="408" t="s">
        <v>528</v>
      </c>
      <c r="F1111" s="403">
        <f>SUM('[3]chd 10-SAOB'!S13)</f>
        <v>3742127</v>
      </c>
      <c r="G1111" s="403">
        <f>SUM('[3]chd 10-SAOB'!S49)</f>
        <v>0</v>
      </c>
      <c r="H1111" s="403">
        <f>SUM('[3]chd 10-SAOB'!S141)</f>
        <v>0</v>
      </c>
      <c r="I1111" s="403">
        <f t="shared" si="386"/>
        <v>3742127</v>
      </c>
      <c r="J1111" s="403">
        <f>SUM('[3]chd 10-SAOB'!S14)</f>
        <v>3753701.86</v>
      </c>
      <c r="K1111" s="403">
        <f>SUM('[3]chd 10-SAOB'!S50)</f>
        <v>0</v>
      </c>
      <c r="L1111" s="403">
        <f>SUM('[3]chd 10-SAOB'!S142)</f>
        <v>0</v>
      </c>
      <c r="M1111" s="403">
        <f t="shared" si="387"/>
        <v>3753701.86</v>
      </c>
      <c r="N1111" s="403">
        <f t="shared" si="388"/>
        <v>-11574.85999999987</v>
      </c>
      <c r="O1111" s="403">
        <f t="shared" si="388"/>
        <v>0</v>
      </c>
      <c r="P1111" s="403">
        <f t="shared" si="388"/>
        <v>0</v>
      </c>
      <c r="Q1111" s="403">
        <f t="shared" si="389"/>
        <v>-11574.85999999987</v>
      </c>
      <c r="S1111" s="410">
        <f t="shared" ref="S1111:V1169" si="409">IF(F1111=0,"",J1111/F1111)</f>
        <v>1.0030931232424767</v>
      </c>
      <c r="T1111" s="410" t="str">
        <f t="shared" si="409"/>
        <v/>
      </c>
      <c r="U1111" s="410" t="str">
        <f t="shared" si="409"/>
        <v/>
      </c>
      <c r="V1111" s="410">
        <f t="shared" si="409"/>
        <v>1.0030931232424767</v>
      </c>
      <c r="W1111" s="413"/>
      <c r="Z1111" s="404" t="s">
        <v>735</v>
      </c>
    </row>
    <row r="1112" spans="1:26" s="404" customFormat="1" ht="12.75" customHeight="1">
      <c r="A1112" s="405" t="s">
        <v>442</v>
      </c>
      <c r="B1112" s="402" t="s">
        <v>446</v>
      </c>
      <c r="C1112" s="414"/>
      <c r="D1112" s="414" t="s">
        <v>319</v>
      </c>
      <c r="E1112" s="415" t="s">
        <v>325</v>
      </c>
      <c r="F1112" s="416">
        <f>SUM(F1113:F1116)</f>
        <v>7257927</v>
      </c>
      <c r="G1112" s="416">
        <f t="shared" ref="G1112:Q1112" si="410">SUM(G1113:G1116)</f>
        <v>100000</v>
      </c>
      <c r="H1112" s="416">
        <f t="shared" si="410"/>
        <v>0</v>
      </c>
      <c r="I1112" s="416">
        <f t="shared" si="410"/>
        <v>7357927</v>
      </c>
      <c r="J1112" s="416">
        <f t="shared" si="410"/>
        <v>6282181.0600000005</v>
      </c>
      <c r="K1112" s="416">
        <f t="shared" si="410"/>
        <v>0</v>
      </c>
      <c r="L1112" s="416">
        <f t="shared" si="410"/>
        <v>0</v>
      </c>
      <c r="M1112" s="416">
        <f t="shared" si="410"/>
        <v>6282181.0600000005</v>
      </c>
      <c r="N1112" s="416">
        <f t="shared" si="410"/>
        <v>975745.93999999948</v>
      </c>
      <c r="O1112" s="416">
        <f t="shared" si="410"/>
        <v>100000</v>
      </c>
      <c r="P1112" s="416">
        <f t="shared" si="410"/>
        <v>0</v>
      </c>
      <c r="Q1112" s="416">
        <f t="shared" si="410"/>
        <v>1075745.9399999995</v>
      </c>
      <c r="R1112" s="417"/>
      <c r="S1112" s="410">
        <f t="shared" si="409"/>
        <v>0.86556134554673814</v>
      </c>
      <c r="T1112" s="410">
        <f t="shared" si="409"/>
        <v>0</v>
      </c>
      <c r="U1112" s="410" t="str">
        <f t="shared" si="409"/>
        <v/>
      </c>
      <c r="V1112" s="410">
        <f t="shared" si="409"/>
        <v>0.8537976878542014</v>
      </c>
      <c r="W1112" s="413"/>
      <c r="Z1112" s="404" t="s">
        <v>735</v>
      </c>
    </row>
    <row r="1113" spans="1:26" ht="12.75" customHeight="1">
      <c r="A1113" s="405" t="s">
        <v>442</v>
      </c>
      <c r="B1113" s="402" t="s">
        <v>446</v>
      </c>
      <c r="C1113" s="418"/>
      <c r="D1113" s="418"/>
      <c r="E1113" s="421" t="s">
        <v>531</v>
      </c>
      <c r="F1113" s="403">
        <f>SUM('[3]chd 10-SAOB'!X13)</f>
        <v>6828000</v>
      </c>
      <c r="G1113" s="403">
        <f>SUM('[3]chd 10-SAOB'!X49)</f>
        <v>0</v>
      </c>
      <c r="H1113" s="403">
        <f>SUM('[3]chd 10-SAOB'!X141)</f>
        <v>0</v>
      </c>
      <c r="I1113" s="403">
        <f t="shared" si="386"/>
        <v>6828000</v>
      </c>
      <c r="J1113" s="403">
        <f>SUM('[3]chd 10-SAOB'!X14)</f>
        <v>5852254.0600000005</v>
      </c>
      <c r="K1113" s="403">
        <f>SUM('[3]chd 10-SAOB'!X50)</f>
        <v>0</v>
      </c>
      <c r="L1113" s="403">
        <f>SUM('[3]chd 10-SAOB'!X142)</f>
        <v>0</v>
      </c>
      <c r="M1113" s="403">
        <f t="shared" si="387"/>
        <v>5852254.0600000005</v>
      </c>
      <c r="N1113" s="403">
        <f t="shared" si="388"/>
        <v>975745.93999999948</v>
      </c>
      <c r="O1113" s="403">
        <f t="shared" si="388"/>
        <v>0</v>
      </c>
      <c r="P1113" s="403">
        <f t="shared" si="388"/>
        <v>0</v>
      </c>
      <c r="Q1113" s="403">
        <f t="shared" si="389"/>
        <v>975745.93999999948</v>
      </c>
      <c r="S1113" s="410">
        <f t="shared" si="409"/>
        <v>0.85709637668424143</v>
      </c>
      <c r="T1113" s="410" t="str">
        <f t="shared" si="409"/>
        <v/>
      </c>
      <c r="U1113" s="410" t="str">
        <f t="shared" si="409"/>
        <v/>
      </c>
      <c r="V1113" s="410">
        <f t="shared" si="409"/>
        <v>0.85709637668424143</v>
      </c>
      <c r="W1113" s="413"/>
      <c r="Z1113" s="404" t="s">
        <v>735</v>
      </c>
    </row>
    <row r="1114" spans="1:26" ht="12.75" customHeight="1">
      <c r="A1114" s="405" t="s">
        <v>442</v>
      </c>
      <c r="B1114" s="402" t="s">
        <v>446</v>
      </c>
      <c r="C1114" s="418"/>
      <c r="D1114" s="418"/>
      <c r="E1114" s="408" t="s">
        <v>532</v>
      </c>
      <c r="F1114" s="403">
        <f>SUM('[3]chd 10-SAOB'!AC13)</f>
        <v>429927</v>
      </c>
      <c r="G1114" s="403">
        <f>SUM('[3]chd 10-SAOB'!AC49)</f>
        <v>0</v>
      </c>
      <c r="H1114" s="403">
        <f>SUM('[3]chd 10-SAOB'!AC141)</f>
        <v>0</v>
      </c>
      <c r="I1114" s="403">
        <f t="shared" si="386"/>
        <v>429927</v>
      </c>
      <c r="J1114" s="403">
        <f>SUM('[3]chd 10-SAOB'!AC14)</f>
        <v>429927</v>
      </c>
      <c r="K1114" s="403">
        <f>SUM('[3]chd 10-SAOB'!AC50)</f>
        <v>0</v>
      </c>
      <c r="L1114" s="403">
        <f>SUM('[3]chd 10-SAOB'!AC142)</f>
        <v>0</v>
      </c>
      <c r="M1114" s="403">
        <f t="shared" si="387"/>
        <v>429927</v>
      </c>
      <c r="N1114" s="403">
        <f t="shared" si="388"/>
        <v>0</v>
      </c>
      <c r="O1114" s="403">
        <f t="shared" si="388"/>
        <v>0</v>
      </c>
      <c r="P1114" s="403">
        <f t="shared" si="388"/>
        <v>0</v>
      </c>
      <c r="Q1114" s="403">
        <f t="shared" si="389"/>
        <v>0</v>
      </c>
      <c r="S1114" s="410">
        <f t="shared" si="409"/>
        <v>1</v>
      </c>
      <c r="T1114" s="410" t="str">
        <f t="shared" si="409"/>
        <v/>
      </c>
      <c r="U1114" s="410" t="str">
        <f t="shared" si="409"/>
        <v/>
      </c>
      <c r="V1114" s="410">
        <f t="shared" si="409"/>
        <v>1</v>
      </c>
      <c r="W1114" s="413"/>
      <c r="Z1114" s="404" t="s">
        <v>735</v>
      </c>
    </row>
    <row r="1115" spans="1:26" ht="12.75" customHeight="1">
      <c r="A1115" s="405" t="s">
        <v>442</v>
      </c>
      <c r="B1115" s="402" t="s">
        <v>446</v>
      </c>
      <c r="C1115" s="418"/>
      <c r="D1115" s="418"/>
      <c r="E1115" s="421" t="s">
        <v>533</v>
      </c>
      <c r="F1115" s="403">
        <f>SUM('[3]chd 10-SAOB'!AH13)</f>
        <v>0</v>
      </c>
      <c r="G1115" s="403">
        <f>SUM('[3]chd 10-SAOB'!AH49)</f>
        <v>100000</v>
      </c>
      <c r="H1115" s="403">
        <f>SUM('[3]chd 10-SAOB'!AH141)</f>
        <v>0</v>
      </c>
      <c r="I1115" s="403">
        <f t="shared" si="386"/>
        <v>100000</v>
      </c>
      <c r="J1115" s="403">
        <f>SUM('[3]chd 10-SAOB'!AH14)</f>
        <v>0</v>
      </c>
      <c r="K1115" s="403">
        <f>SUM('[3]chd 10-SAOB'!AH50)</f>
        <v>0</v>
      </c>
      <c r="L1115" s="403">
        <f>SUM('[3]chd 10-SAOB'!AH142)</f>
        <v>0</v>
      </c>
      <c r="M1115" s="403">
        <f t="shared" si="387"/>
        <v>0</v>
      </c>
      <c r="N1115" s="403">
        <f t="shared" si="388"/>
        <v>0</v>
      </c>
      <c r="O1115" s="403">
        <f t="shared" si="388"/>
        <v>100000</v>
      </c>
      <c r="P1115" s="403">
        <f t="shared" si="388"/>
        <v>0</v>
      </c>
      <c r="Q1115" s="403">
        <f t="shared" si="389"/>
        <v>100000</v>
      </c>
      <c r="S1115" s="410" t="str">
        <f t="shared" si="409"/>
        <v/>
      </c>
      <c r="T1115" s="410">
        <f t="shared" si="409"/>
        <v>0</v>
      </c>
      <c r="U1115" s="410" t="str">
        <f t="shared" si="409"/>
        <v/>
      </c>
      <c r="V1115" s="410">
        <f t="shared" si="409"/>
        <v>0</v>
      </c>
      <c r="W1115" s="413"/>
      <c r="Z1115" s="404" t="s">
        <v>735</v>
      </c>
    </row>
    <row r="1116" spans="1:26" ht="12.75" hidden="1" customHeight="1">
      <c r="A1116" s="405" t="s">
        <v>442</v>
      </c>
      <c r="B1116" s="402" t="s">
        <v>446</v>
      </c>
      <c r="C1116" s="418"/>
      <c r="D1116" s="418"/>
      <c r="E1116" s="421" t="s">
        <v>738</v>
      </c>
      <c r="F1116" s="403">
        <f>SUM('[3]chd 10-SAOB'!AM13)</f>
        <v>0</v>
      </c>
      <c r="G1116" s="403">
        <f>SUM('[3]chd 10-SAOB'!AM49)</f>
        <v>0</v>
      </c>
      <c r="H1116" s="403">
        <f>SUM('[3]chd 10-SAOB'!AM141)</f>
        <v>0</v>
      </c>
      <c r="I1116" s="403">
        <f t="shared" si="386"/>
        <v>0</v>
      </c>
      <c r="J1116" s="403">
        <f>SUM('[3]chd 10-SAOB'!AM14)</f>
        <v>0</v>
      </c>
      <c r="K1116" s="403">
        <f>SUM('[3]chd 10-SAOB'!AM50)</f>
        <v>0</v>
      </c>
      <c r="L1116" s="403">
        <f>SUM('[3]chd 10-SAOB'!AM142)</f>
        <v>0</v>
      </c>
      <c r="M1116" s="403">
        <f t="shared" si="387"/>
        <v>0</v>
      </c>
      <c r="N1116" s="403">
        <f t="shared" si="388"/>
        <v>0</v>
      </c>
      <c r="O1116" s="403">
        <f t="shared" si="388"/>
        <v>0</v>
      </c>
      <c r="P1116" s="403">
        <f t="shared" si="388"/>
        <v>0</v>
      </c>
      <c r="Q1116" s="403">
        <f t="shared" si="389"/>
        <v>0</v>
      </c>
      <c r="S1116" s="410" t="str">
        <f t="shared" si="409"/>
        <v/>
      </c>
      <c r="T1116" s="410" t="str">
        <f t="shared" si="409"/>
        <v/>
      </c>
      <c r="U1116" s="410" t="str">
        <f t="shared" si="409"/>
        <v/>
      </c>
      <c r="V1116" s="422" t="str">
        <f t="shared" si="409"/>
        <v/>
      </c>
      <c r="W1116" s="413"/>
    </row>
    <row r="1117" spans="1:26" s="617" customFormat="1" ht="12.75" customHeight="1">
      <c r="A1117" s="405" t="s">
        <v>442</v>
      </c>
      <c r="B1117" s="402" t="s">
        <v>446</v>
      </c>
      <c r="C1117" s="613"/>
      <c r="D1117" s="613"/>
      <c r="E1117" s="614" t="s">
        <v>5</v>
      </c>
      <c r="F1117" s="615">
        <f>+F1108+F1110+F1112</f>
        <v>47276364</v>
      </c>
      <c r="G1117" s="615">
        <f t="shared" ref="G1117:Q1117" si="411">+G1108+G1110+G1112</f>
        <v>30066000</v>
      </c>
      <c r="H1117" s="615">
        <f t="shared" si="411"/>
        <v>102800000</v>
      </c>
      <c r="I1117" s="615">
        <f t="shared" si="411"/>
        <v>180142364</v>
      </c>
      <c r="J1117" s="615">
        <f t="shared" si="411"/>
        <v>47348011.659999996</v>
      </c>
      <c r="K1117" s="615">
        <f t="shared" si="411"/>
        <v>26942346.359999999</v>
      </c>
      <c r="L1117" s="615">
        <f t="shared" si="411"/>
        <v>16580433.719999999</v>
      </c>
      <c r="M1117" s="615">
        <f t="shared" si="411"/>
        <v>90870791.739999995</v>
      </c>
      <c r="N1117" s="615">
        <f t="shared" si="411"/>
        <v>-71647.659999995027</v>
      </c>
      <c r="O1117" s="615">
        <f t="shared" si="411"/>
        <v>3123653.6399999987</v>
      </c>
      <c r="P1117" s="615">
        <f t="shared" si="411"/>
        <v>86219566.280000001</v>
      </c>
      <c r="Q1117" s="615">
        <f t="shared" si="411"/>
        <v>89271572.260000005</v>
      </c>
      <c r="R1117" s="616">
        <f>+Q1117-'[3]chd 10-SAOB'!AZ178</f>
        <v>0</v>
      </c>
      <c r="S1117" s="410">
        <f t="shared" si="409"/>
        <v>1.0015155069878046</v>
      </c>
      <c r="T1117" s="410">
        <f t="shared" si="409"/>
        <v>0.8961067770904011</v>
      </c>
      <c r="U1117" s="410">
        <f t="shared" si="409"/>
        <v>0.16128826575875485</v>
      </c>
      <c r="V1117" s="410">
        <f t="shared" si="409"/>
        <v>0.50443876566424983</v>
      </c>
      <c r="W1117" s="413"/>
      <c r="Z1117" s="404" t="s">
        <v>735</v>
      </c>
    </row>
    <row r="1118" spans="1:26" ht="12.75" customHeight="1">
      <c r="A1118" s="405" t="s">
        <v>442</v>
      </c>
      <c r="B1118" s="402" t="s">
        <v>446</v>
      </c>
      <c r="C1118" s="418"/>
      <c r="D1118" s="407"/>
      <c r="E1118" s="412"/>
      <c r="F1118" s="403"/>
      <c r="G1118" s="403"/>
      <c r="H1118" s="403"/>
      <c r="I1118" s="403">
        <f t="shared" si="386"/>
        <v>0</v>
      </c>
      <c r="J1118" s="403"/>
      <c r="K1118" s="403"/>
      <c r="L1118" s="403"/>
      <c r="M1118" s="403">
        <f t="shared" si="387"/>
        <v>0</v>
      </c>
      <c r="N1118" s="403">
        <f t="shared" si="388"/>
        <v>0</v>
      </c>
      <c r="O1118" s="403">
        <f t="shared" si="388"/>
        <v>0</v>
      </c>
      <c r="P1118" s="403">
        <f t="shared" si="388"/>
        <v>0</v>
      </c>
      <c r="Q1118" s="403">
        <f t="shared" si="389"/>
        <v>0</v>
      </c>
      <c r="S1118" s="410" t="str">
        <f t="shared" si="409"/>
        <v/>
      </c>
      <c r="T1118" s="410" t="str">
        <f t="shared" si="409"/>
        <v/>
      </c>
      <c r="U1118" s="410" t="str">
        <f t="shared" si="409"/>
        <v/>
      </c>
      <c r="V1118" s="410" t="str">
        <f t="shared" si="409"/>
        <v/>
      </c>
      <c r="W1118" s="413"/>
      <c r="Z1118" s="404" t="s">
        <v>735</v>
      </c>
    </row>
    <row r="1119" spans="1:26" s="429" customFormat="1" ht="12.75" customHeight="1">
      <c r="A1119" s="405" t="s">
        <v>442</v>
      </c>
      <c r="B1119" s="402" t="s">
        <v>446</v>
      </c>
      <c r="C1119" s="718" t="s">
        <v>798</v>
      </c>
      <c r="D1119" s="718"/>
      <c r="E1119" s="718"/>
      <c r="F1119" s="428">
        <f>+F1089+F1103+F1117</f>
        <v>286892407</v>
      </c>
      <c r="G1119" s="428">
        <f>+G1089+G1103+G1117</f>
        <v>165468600</v>
      </c>
      <c r="H1119" s="428">
        <f>+H1089+H1103+H1117</f>
        <v>104200000</v>
      </c>
      <c r="I1119" s="428">
        <f t="shared" si="386"/>
        <v>556561007</v>
      </c>
      <c r="J1119" s="428">
        <f>+J1089+J1103+J1117</f>
        <v>286892559.85000002</v>
      </c>
      <c r="K1119" s="428">
        <f>+K1089+K1103+K1117</f>
        <v>143589670.63999999</v>
      </c>
      <c r="L1119" s="428">
        <f>+L1089+L1103+L1117</f>
        <v>16580433.719999999</v>
      </c>
      <c r="M1119" s="428">
        <f t="shared" si="387"/>
        <v>447062664.21000004</v>
      </c>
      <c r="N1119" s="428">
        <f t="shared" si="388"/>
        <v>-152.85000002384186</v>
      </c>
      <c r="O1119" s="428">
        <f t="shared" si="388"/>
        <v>21878929.360000014</v>
      </c>
      <c r="P1119" s="428">
        <f t="shared" si="388"/>
        <v>87619566.280000001</v>
      </c>
      <c r="Q1119" s="428">
        <f t="shared" si="389"/>
        <v>109498342.78999999</v>
      </c>
      <c r="R1119" s="434"/>
      <c r="S1119" s="410">
        <f t="shared" si="409"/>
        <v>1.0000005327781296</v>
      </c>
      <c r="T1119" s="410">
        <f t="shared" si="409"/>
        <v>0.8677759444390053</v>
      </c>
      <c r="U1119" s="410">
        <f t="shared" si="409"/>
        <v>0.15912124491362764</v>
      </c>
      <c r="V1119" s="410">
        <f t="shared" si="409"/>
        <v>0.80325904723325336</v>
      </c>
      <c r="W1119" s="413"/>
      <c r="Z1119" s="404" t="s">
        <v>735</v>
      </c>
    </row>
    <row r="1120" spans="1:26" ht="12.75" customHeight="1">
      <c r="A1120" s="405" t="s">
        <v>442</v>
      </c>
      <c r="B1120" s="402" t="s">
        <v>799</v>
      </c>
      <c r="C1120" s="650"/>
      <c r="D1120" s="430"/>
      <c r="E1120" s="419"/>
      <c r="F1120" s="403"/>
      <c r="G1120" s="403"/>
      <c r="H1120" s="403"/>
      <c r="I1120" s="403">
        <f t="shared" si="386"/>
        <v>0</v>
      </c>
      <c r="J1120" s="403"/>
      <c r="K1120" s="403"/>
      <c r="L1120" s="403"/>
      <c r="M1120" s="403">
        <f t="shared" si="387"/>
        <v>0</v>
      </c>
      <c r="N1120" s="403">
        <f t="shared" si="388"/>
        <v>0</v>
      </c>
      <c r="O1120" s="403">
        <f t="shared" si="388"/>
        <v>0</v>
      </c>
      <c r="P1120" s="403">
        <f t="shared" si="388"/>
        <v>0</v>
      </c>
      <c r="Q1120" s="403">
        <f t="shared" si="389"/>
        <v>0</v>
      </c>
      <c r="S1120" s="410" t="str">
        <f t="shared" si="409"/>
        <v/>
      </c>
      <c r="T1120" s="410" t="str">
        <f t="shared" si="409"/>
        <v/>
      </c>
      <c r="U1120" s="410" t="str">
        <f t="shared" si="409"/>
        <v/>
      </c>
      <c r="V1120" s="410" t="str">
        <f t="shared" si="409"/>
        <v/>
      </c>
      <c r="W1120" s="413"/>
      <c r="Z1120" s="404" t="s">
        <v>735</v>
      </c>
    </row>
    <row r="1121" spans="1:26" s="429" customFormat="1" ht="12.75" hidden="1" customHeight="1">
      <c r="A1121" s="402" t="s">
        <v>800</v>
      </c>
      <c r="B1121" s="402" t="s">
        <v>799</v>
      </c>
      <c r="C1121" s="426" t="s">
        <v>801</v>
      </c>
      <c r="D1121" s="431"/>
      <c r="E1121" s="432"/>
      <c r="F1121" s="428"/>
      <c r="G1121" s="428"/>
      <c r="H1121" s="428"/>
      <c r="I1121" s="428">
        <f t="shared" si="386"/>
        <v>0</v>
      </c>
      <c r="J1121" s="428"/>
      <c r="K1121" s="428"/>
      <c r="L1121" s="428"/>
      <c r="M1121" s="428">
        <f t="shared" si="387"/>
        <v>0</v>
      </c>
      <c r="N1121" s="428">
        <f t="shared" si="388"/>
        <v>0</v>
      </c>
      <c r="O1121" s="428">
        <f t="shared" si="388"/>
        <v>0</v>
      </c>
      <c r="P1121" s="428">
        <f t="shared" si="388"/>
        <v>0</v>
      </c>
      <c r="Q1121" s="428">
        <f t="shared" si="389"/>
        <v>0</v>
      </c>
      <c r="S1121" s="410" t="str">
        <f t="shared" si="409"/>
        <v/>
      </c>
      <c r="T1121" s="410" t="str">
        <f t="shared" si="409"/>
        <v/>
      </c>
      <c r="U1121" s="410" t="str">
        <f t="shared" si="409"/>
        <v/>
      </c>
      <c r="V1121" s="433" t="str">
        <f t="shared" si="409"/>
        <v/>
      </c>
      <c r="W1121" s="413"/>
      <c r="Y1121" s="429" t="s">
        <v>735</v>
      </c>
    </row>
    <row r="1122" spans="1:26" ht="12.75" customHeight="1">
      <c r="A1122" s="405" t="s">
        <v>800</v>
      </c>
      <c r="B1122" s="402" t="s">
        <v>799</v>
      </c>
      <c r="C1122" s="407"/>
      <c r="D1122" s="407" t="s">
        <v>319</v>
      </c>
      <c r="E1122" s="412" t="s">
        <v>320</v>
      </c>
      <c r="F1122" s="403">
        <f>+F1060+F1078+F1092+F1106</f>
        <v>292101552</v>
      </c>
      <c r="G1122" s="403">
        <f>+G1060+G1078+G1092+G1106</f>
        <v>168039000</v>
      </c>
      <c r="H1122" s="403">
        <f>+H1060+H1078+H1092+H1106</f>
        <v>0</v>
      </c>
      <c r="I1122" s="403">
        <f t="shared" si="386"/>
        <v>460140552</v>
      </c>
      <c r="J1122" s="403">
        <f>+J1060+J1078+J1092+J1106</f>
        <v>293708638.97999996</v>
      </c>
      <c r="K1122" s="403">
        <f>+K1060+K1078+K1092+K1106</f>
        <v>166572973.93000001</v>
      </c>
      <c r="L1122" s="403">
        <f>+L1060+L1078+L1092+L1106</f>
        <v>0</v>
      </c>
      <c r="M1122" s="403">
        <f t="shared" si="387"/>
        <v>460281612.90999997</v>
      </c>
      <c r="N1122" s="403">
        <f t="shared" si="388"/>
        <v>-1607086.9799999595</v>
      </c>
      <c r="O1122" s="403">
        <f t="shared" si="388"/>
        <v>1466026.0699999928</v>
      </c>
      <c r="P1122" s="403">
        <f t="shared" si="388"/>
        <v>0</v>
      </c>
      <c r="Q1122" s="403">
        <f t="shared" si="389"/>
        <v>-141060.90999996662</v>
      </c>
      <c r="S1122" s="410">
        <f t="shared" si="409"/>
        <v>1.0055018091105519</v>
      </c>
      <c r="T1122" s="410">
        <f t="shared" si="409"/>
        <v>0.99127567963389451</v>
      </c>
      <c r="U1122" s="410" t="str">
        <f t="shared" si="409"/>
        <v/>
      </c>
      <c r="V1122" s="410">
        <f t="shared" si="409"/>
        <v>1.0003065604832846</v>
      </c>
      <c r="W1122" s="413"/>
      <c r="Y1122" s="411" t="s">
        <v>735</v>
      </c>
      <c r="Z1122" s="411" t="s">
        <v>736</v>
      </c>
    </row>
    <row r="1123" spans="1:26" ht="12.75" customHeight="1">
      <c r="A1123" s="405" t="s">
        <v>800</v>
      </c>
      <c r="B1123" s="402" t="s">
        <v>799</v>
      </c>
      <c r="C1123" s="407"/>
      <c r="D1123" s="407" t="s">
        <v>319</v>
      </c>
      <c r="E1123" s="412" t="s">
        <v>204</v>
      </c>
      <c r="F1123" s="403">
        <f>+F1064+F1079+F1093+F1107</f>
        <v>0</v>
      </c>
      <c r="G1123" s="403">
        <f>+G1064+G1079+G1093+G1107</f>
        <v>155995772</v>
      </c>
      <c r="H1123" s="403">
        <f>+H1064+H1079+H1093+H1107</f>
        <v>519111001</v>
      </c>
      <c r="I1123" s="403">
        <f>SUM(F1123:H1123)</f>
        <v>675106773</v>
      </c>
      <c r="J1123" s="403">
        <f>+J1064+J1079+J1093+J1107</f>
        <v>0</v>
      </c>
      <c r="K1123" s="403">
        <f>+K1064+K1079+K1093+K1107</f>
        <v>111848064.89</v>
      </c>
      <c r="L1123" s="403">
        <f>+L1064+L1079+L1093+L1107</f>
        <v>329081419.27999997</v>
      </c>
      <c r="M1123" s="403">
        <f>SUM(J1123:L1123)</f>
        <v>440929484.16999996</v>
      </c>
      <c r="N1123" s="403">
        <f>+F1123-J1123</f>
        <v>0</v>
      </c>
      <c r="O1123" s="403">
        <f>+G1123-K1123</f>
        <v>44147707.109999999</v>
      </c>
      <c r="P1123" s="403">
        <f>+H1123-L1123</f>
        <v>190029581.72000003</v>
      </c>
      <c r="Q1123" s="403">
        <f>SUM(N1123:P1123)</f>
        <v>234177288.83000004</v>
      </c>
      <c r="S1123" s="410" t="str">
        <f t="shared" si="409"/>
        <v/>
      </c>
      <c r="T1123" s="410">
        <f t="shared" si="409"/>
        <v>0.71699420731736241</v>
      </c>
      <c r="U1123" s="410">
        <f t="shared" si="409"/>
        <v>0.63393266304522022</v>
      </c>
      <c r="V1123" s="410">
        <f>IF(I1123=0,"",M1123/I1123)</f>
        <v>0.6531255525857389</v>
      </c>
      <c r="W1123" s="413"/>
      <c r="Y1123" s="411" t="s">
        <v>735</v>
      </c>
      <c r="Z1123" s="411" t="s">
        <v>736</v>
      </c>
    </row>
    <row r="1124" spans="1:26" s="404" customFormat="1" ht="12.75" hidden="1" customHeight="1">
      <c r="A1124" s="405"/>
      <c r="B1124" s="406"/>
      <c r="C1124" s="414"/>
      <c r="D1124" s="414" t="s">
        <v>319</v>
      </c>
      <c r="E1124" s="415" t="s">
        <v>737</v>
      </c>
      <c r="F1124" s="416">
        <f>+F1122+F1123</f>
        <v>292101552</v>
      </c>
      <c r="G1124" s="416">
        <f t="shared" ref="G1124:Q1124" si="412">+G1122+G1123</f>
        <v>324034772</v>
      </c>
      <c r="H1124" s="416">
        <f t="shared" si="412"/>
        <v>519111001</v>
      </c>
      <c r="I1124" s="416">
        <f t="shared" si="412"/>
        <v>1135247325</v>
      </c>
      <c r="J1124" s="416">
        <f t="shared" si="412"/>
        <v>293708638.97999996</v>
      </c>
      <c r="K1124" s="416">
        <f t="shared" si="412"/>
        <v>278421038.81999999</v>
      </c>
      <c r="L1124" s="416">
        <f t="shared" si="412"/>
        <v>329081419.27999997</v>
      </c>
      <c r="M1124" s="416">
        <f t="shared" si="412"/>
        <v>901211097.07999992</v>
      </c>
      <c r="N1124" s="416">
        <f t="shared" si="412"/>
        <v>-1607086.9799999595</v>
      </c>
      <c r="O1124" s="416">
        <f t="shared" si="412"/>
        <v>45613733.179999992</v>
      </c>
      <c r="P1124" s="416">
        <f t="shared" si="412"/>
        <v>190029581.72000003</v>
      </c>
      <c r="Q1124" s="416">
        <f t="shared" si="412"/>
        <v>234036227.92000008</v>
      </c>
      <c r="R1124" s="417"/>
      <c r="S1124" s="410">
        <f t="shared" si="409"/>
        <v>1.0055018091105519</v>
      </c>
      <c r="T1124" s="410">
        <f t="shared" si="409"/>
        <v>0.85923198026414271</v>
      </c>
      <c r="U1124" s="410">
        <f t="shared" si="409"/>
        <v>0.63393266304522022</v>
      </c>
      <c r="V1124" s="422"/>
      <c r="W1124" s="413"/>
      <c r="Y1124" s="404" t="s">
        <v>735</v>
      </c>
    </row>
    <row r="1125" spans="1:26" ht="12.75" hidden="1" customHeight="1">
      <c r="A1125" s="405"/>
      <c r="B1125" s="406"/>
      <c r="C1125" s="418"/>
      <c r="D1125" s="418"/>
      <c r="E1125" s="419"/>
      <c r="F1125" s="420"/>
      <c r="G1125" s="420"/>
      <c r="H1125" s="420"/>
      <c r="I1125" s="420"/>
      <c r="J1125" s="420"/>
      <c r="K1125" s="420"/>
      <c r="L1125" s="420"/>
      <c r="M1125" s="420"/>
      <c r="N1125" s="420"/>
      <c r="O1125" s="420"/>
      <c r="P1125" s="420"/>
      <c r="Q1125" s="420"/>
      <c r="R1125" s="409"/>
      <c r="S1125" s="410" t="str">
        <f t="shared" si="409"/>
        <v/>
      </c>
      <c r="T1125" s="410" t="str">
        <f t="shared" si="409"/>
        <v/>
      </c>
      <c r="U1125" s="410" t="str">
        <f t="shared" si="409"/>
        <v/>
      </c>
      <c r="V1125" s="410"/>
      <c r="W1125" s="413"/>
      <c r="Y1125" s="411" t="s">
        <v>735</v>
      </c>
    </row>
    <row r="1126" spans="1:26" s="404" customFormat="1" ht="12.75" hidden="1" customHeight="1">
      <c r="A1126" s="405" t="s">
        <v>800</v>
      </c>
      <c r="B1126" s="402" t="s">
        <v>799</v>
      </c>
      <c r="C1126" s="414"/>
      <c r="D1126" s="414" t="s">
        <v>319</v>
      </c>
      <c r="E1126" s="415" t="s">
        <v>324</v>
      </c>
      <c r="F1126" s="416">
        <f>+F1127</f>
        <v>30283116</v>
      </c>
      <c r="G1126" s="416">
        <f t="shared" ref="G1126:Q1126" si="413">+G1127</f>
        <v>0</v>
      </c>
      <c r="H1126" s="416">
        <f t="shared" si="413"/>
        <v>0</v>
      </c>
      <c r="I1126" s="416">
        <f t="shared" si="413"/>
        <v>30283116</v>
      </c>
      <c r="J1126" s="416">
        <f t="shared" si="413"/>
        <v>29644400.640000001</v>
      </c>
      <c r="K1126" s="416">
        <f t="shared" si="413"/>
        <v>0</v>
      </c>
      <c r="L1126" s="416">
        <f t="shared" si="413"/>
        <v>0</v>
      </c>
      <c r="M1126" s="416">
        <f t="shared" si="413"/>
        <v>29644400.640000001</v>
      </c>
      <c r="N1126" s="416">
        <f t="shared" si="413"/>
        <v>638715.3599999994</v>
      </c>
      <c r="O1126" s="416">
        <f t="shared" si="413"/>
        <v>0</v>
      </c>
      <c r="P1126" s="416">
        <f t="shared" si="413"/>
        <v>0</v>
      </c>
      <c r="Q1126" s="416">
        <f t="shared" si="413"/>
        <v>638715.3599999994</v>
      </c>
      <c r="S1126" s="410">
        <f t="shared" si="409"/>
        <v>0.97890853239805309</v>
      </c>
      <c r="T1126" s="410" t="str">
        <f t="shared" si="409"/>
        <v/>
      </c>
      <c r="U1126" s="410" t="str">
        <f t="shared" si="409"/>
        <v/>
      </c>
      <c r="V1126" s="422">
        <f t="shared" si="409"/>
        <v>0.97890853239805309</v>
      </c>
      <c r="W1126" s="413"/>
      <c r="Y1126" s="404" t="s">
        <v>735</v>
      </c>
    </row>
    <row r="1127" spans="1:26" ht="12.75" hidden="1" customHeight="1">
      <c r="A1127" s="405" t="s">
        <v>800</v>
      </c>
      <c r="B1127" s="402" t="s">
        <v>799</v>
      </c>
      <c r="C1127" s="418"/>
      <c r="D1127" s="418"/>
      <c r="E1127" s="408" t="s">
        <v>528</v>
      </c>
      <c r="F1127" s="403">
        <f>+F1068+F1083+F1097+F1111</f>
        <v>30283116</v>
      </c>
      <c r="G1127" s="403">
        <f>+G1068+G1083+G1097+G1111</f>
        <v>0</v>
      </c>
      <c r="H1127" s="403">
        <f>+H1068+H1083+H1097+H1111</f>
        <v>0</v>
      </c>
      <c r="I1127" s="403">
        <f t="shared" si="386"/>
        <v>30283116</v>
      </c>
      <c r="J1127" s="403">
        <f>+J1068+J1083+J1097+J1111</f>
        <v>29644400.640000001</v>
      </c>
      <c r="K1127" s="403">
        <f>+K1068+K1083+K1097+K1111</f>
        <v>0</v>
      </c>
      <c r="L1127" s="403">
        <f>+L1068+L1083+L1097+L1111</f>
        <v>0</v>
      </c>
      <c r="M1127" s="403">
        <f t="shared" si="387"/>
        <v>29644400.640000001</v>
      </c>
      <c r="N1127" s="403">
        <f t="shared" si="388"/>
        <v>638715.3599999994</v>
      </c>
      <c r="O1127" s="403">
        <f t="shared" si="388"/>
        <v>0</v>
      </c>
      <c r="P1127" s="403">
        <f t="shared" si="388"/>
        <v>0</v>
      </c>
      <c r="Q1127" s="403">
        <f t="shared" si="389"/>
        <v>638715.3599999994</v>
      </c>
      <c r="S1127" s="410">
        <f t="shared" si="409"/>
        <v>0.97890853239805309</v>
      </c>
      <c r="T1127" s="410" t="str">
        <f t="shared" si="409"/>
        <v/>
      </c>
      <c r="U1127" s="410" t="str">
        <f t="shared" si="409"/>
        <v/>
      </c>
      <c r="V1127" s="410">
        <f t="shared" si="409"/>
        <v>0.97890853239805309</v>
      </c>
      <c r="W1127" s="413"/>
      <c r="Y1127" s="411" t="s">
        <v>735</v>
      </c>
    </row>
    <row r="1128" spans="1:26" s="404" customFormat="1" ht="12.75" hidden="1" customHeight="1">
      <c r="A1128" s="405" t="s">
        <v>800</v>
      </c>
      <c r="B1128" s="402" t="s">
        <v>799</v>
      </c>
      <c r="C1128" s="414"/>
      <c r="D1128" s="414" t="s">
        <v>319</v>
      </c>
      <c r="E1128" s="415" t="s">
        <v>325</v>
      </c>
      <c r="F1128" s="416">
        <f>SUM(F1129:F1132)</f>
        <v>59049013.079999998</v>
      </c>
      <c r="G1128" s="416">
        <f t="shared" ref="G1128:Q1128" si="414">SUM(G1129:G1132)</f>
        <v>12770000</v>
      </c>
      <c r="H1128" s="416">
        <f t="shared" si="414"/>
        <v>0</v>
      </c>
      <c r="I1128" s="416">
        <f t="shared" si="414"/>
        <v>71819013.079999998</v>
      </c>
      <c r="J1128" s="416">
        <f t="shared" si="414"/>
        <v>57621804.899999999</v>
      </c>
      <c r="K1128" s="416">
        <f t="shared" si="414"/>
        <v>7504424.0799999991</v>
      </c>
      <c r="L1128" s="416">
        <f t="shared" si="414"/>
        <v>0</v>
      </c>
      <c r="M1128" s="416">
        <f t="shared" si="414"/>
        <v>65126228.979999997</v>
      </c>
      <c r="N1128" s="416">
        <f t="shared" si="414"/>
        <v>1427208.1800000025</v>
      </c>
      <c r="O1128" s="416">
        <f t="shared" si="414"/>
        <v>5265575.9200000009</v>
      </c>
      <c r="P1128" s="416">
        <f t="shared" si="414"/>
        <v>0</v>
      </c>
      <c r="Q1128" s="416">
        <f t="shared" si="414"/>
        <v>6692784.1000000034</v>
      </c>
      <c r="R1128" s="417"/>
      <c r="S1128" s="410">
        <f t="shared" si="409"/>
        <v>0.97583010950468541</v>
      </c>
      <c r="T1128" s="410">
        <f t="shared" si="409"/>
        <v>0.5876604604541894</v>
      </c>
      <c r="U1128" s="410" t="str">
        <f t="shared" si="409"/>
        <v/>
      </c>
      <c r="V1128" s="422">
        <f t="shared" si="409"/>
        <v>0.90681041394226858</v>
      </c>
      <c r="W1128" s="413"/>
      <c r="Y1128" s="404" t="s">
        <v>735</v>
      </c>
    </row>
    <row r="1129" spans="1:26" ht="12.75" hidden="1" customHeight="1">
      <c r="A1129" s="405" t="s">
        <v>800</v>
      </c>
      <c r="B1129" s="402" t="s">
        <v>799</v>
      </c>
      <c r="C1129" s="418"/>
      <c r="D1129" s="418"/>
      <c r="E1129" s="421" t="s">
        <v>531</v>
      </c>
      <c r="F1129" s="403">
        <f t="shared" ref="F1129:H1132" si="415">+F1070+F1085+F1099+F1113</f>
        <v>55220000</v>
      </c>
      <c r="G1129" s="403">
        <f t="shared" si="415"/>
        <v>0</v>
      </c>
      <c r="H1129" s="403">
        <f t="shared" si="415"/>
        <v>0</v>
      </c>
      <c r="I1129" s="403">
        <f t="shared" si="386"/>
        <v>55220000</v>
      </c>
      <c r="J1129" s="403">
        <f t="shared" ref="J1129:L1132" si="416">+J1070+J1085+J1099+J1113</f>
        <v>53792795.259999998</v>
      </c>
      <c r="K1129" s="403">
        <f t="shared" si="416"/>
        <v>0</v>
      </c>
      <c r="L1129" s="403">
        <f t="shared" si="416"/>
        <v>0</v>
      </c>
      <c r="M1129" s="403">
        <f t="shared" si="387"/>
        <v>53792795.259999998</v>
      </c>
      <c r="N1129" s="403">
        <f t="shared" si="388"/>
        <v>1427204.7400000021</v>
      </c>
      <c r="O1129" s="403">
        <f t="shared" si="388"/>
        <v>0</v>
      </c>
      <c r="P1129" s="403">
        <f t="shared" si="388"/>
        <v>0</v>
      </c>
      <c r="Q1129" s="403">
        <f t="shared" si="389"/>
        <v>1427204.7400000021</v>
      </c>
      <c r="S1129" s="410">
        <f t="shared" si="409"/>
        <v>0.97415420608475189</v>
      </c>
      <c r="T1129" s="410" t="str">
        <f t="shared" si="409"/>
        <v/>
      </c>
      <c r="U1129" s="410" t="str">
        <f t="shared" si="409"/>
        <v/>
      </c>
      <c r="V1129" s="410">
        <f t="shared" si="409"/>
        <v>0.97415420608475189</v>
      </c>
      <c r="W1129" s="413"/>
      <c r="Y1129" s="411" t="s">
        <v>735</v>
      </c>
    </row>
    <row r="1130" spans="1:26" ht="12.75" hidden="1" customHeight="1">
      <c r="A1130" s="405" t="s">
        <v>800</v>
      </c>
      <c r="B1130" s="402" t="s">
        <v>799</v>
      </c>
      <c r="C1130" s="418"/>
      <c r="D1130" s="418"/>
      <c r="E1130" s="408" t="s">
        <v>532</v>
      </c>
      <c r="F1130" s="403">
        <f t="shared" si="415"/>
        <v>3829013.08</v>
      </c>
      <c r="G1130" s="403">
        <f t="shared" si="415"/>
        <v>0</v>
      </c>
      <c r="H1130" s="403">
        <f t="shared" si="415"/>
        <v>0</v>
      </c>
      <c r="I1130" s="403">
        <f t="shared" si="386"/>
        <v>3829013.08</v>
      </c>
      <c r="J1130" s="403">
        <f t="shared" si="416"/>
        <v>3829009.6399999997</v>
      </c>
      <c r="K1130" s="403">
        <f t="shared" si="416"/>
        <v>0</v>
      </c>
      <c r="L1130" s="403">
        <f t="shared" si="416"/>
        <v>0</v>
      </c>
      <c r="M1130" s="403">
        <f t="shared" si="387"/>
        <v>3829009.6399999997</v>
      </c>
      <c r="N1130" s="403">
        <f t="shared" si="388"/>
        <v>3.4400000004097819</v>
      </c>
      <c r="O1130" s="403">
        <f t="shared" si="388"/>
        <v>0</v>
      </c>
      <c r="P1130" s="403">
        <f t="shared" si="388"/>
        <v>0</v>
      </c>
      <c r="Q1130" s="403">
        <f t="shared" si="389"/>
        <v>3.4400000004097819</v>
      </c>
      <c r="S1130" s="410">
        <f t="shared" si="409"/>
        <v>0.99999910159617411</v>
      </c>
      <c r="T1130" s="410" t="str">
        <f t="shared" si="409"/>
        <v/>
      </c>
      <c r="U1130" s="410" t="str">
        <f t="shared" si="409"/>
        <v/>
      </c>
      <c r="V1130" s="410">
        <f t="shared" si="409"/>
        <v>0.99999910159617411</v>
      </c>
      <c r="W1130" s="413"/>
      <c r="Y1130" s="411" t="s">
        <v>735</v>
      </c>
    </row>
    <row r="1131" spans="1:26" ht="12.75" hidden="1" customHeight="1">
      <c r="A1131" s="405" t="s">
        <v>800</v>
      </c>
      <c r="B1131" s="402" t="s">
        <v>799</v>
      </c>
      <c r="C1131" s="418"/>
      <c r="D1131" s="418"/>
      <c r="E1131" s="421" t="s">
        <v>533</v>
      </c>
      <c r="F1131" s="403">
        <f t="shared" si="415"/>
        <v>0</v>
      </c>
      <c r="G1131" s="403">
        <f t="shared" si="415"/>
        <v>12770000</v>
      </c>
      <c r="H1131" s="403">
        <f t="shared" si="415"/>
        <v>0</v>
      </c>
      <c r="I1131" s="403">
        <f t="shared" ref="I1131:I1209" si="417">SUM(F1131:H1131)</f>
        <v>12770000</v>
      </c>
      <c r="J1131" s="403">
        <f t="shared" si="416"/>
        <v>0</v>
      </c>
      <c r="K1131" s="403">
        <f t="shared" si="416"/>
        <v>7504424.0799999991</v>
      </c>
      <c r="L1131" s="403">
        <f t="shared" si="416"/>
        <v>0</v>
      </c>
      <c r="M1131" s="403">
        <f t="shared" ref="M1131:M1209" si="418">SUM(J1131:L1131)</f>
        <v>7504424.0799999991</v>
      </c>
      <c r="N1131" s="403">
        <f t="shared" ref="N1131:P1209" si="419">+F1131-J1131</f>
        <v>0</v>
      </c>
      <c r="O1131" s="403">
        <f t="shared" si="419"/>
        <v>5265575.9200000009</v>
      </c>
      <c r="P1131" s="403">
        <f t="shared" si="419"/>
        <v>0</v>
      </c>
      <c r="Q1131" s="403">
        <f t="shared" ref="Q1131:Q1209" si="420">SUM(N1131:P1131)</f>
        <v>5265575.9200000009</v>
      </c>
      <c r="S1131" s="410" t="str">
        <f t="shared" si="409"/>
        <v/>
      </c>
      <c r="T1131" s="410">
        <f t="shared" si="409"/>
        <v>0.5876604604541894</v>
      </c>
      <c r="U1131" s="410" t="str">
        <f t="shared" si="409"/>
        <v/>
      </c>
      <c r="V1131" s="410">
        <f t="shared" si="409"/>
        <v>0.5876604604541894</v>
      </c>
      <c r="W1131" s="413"/>
      <c r="Y1131" s="411" t="s">
        <v>735</v>
      </c>
    </row>
    <row r="1132" spans="1:26" ht="12.75" hidden="1" customHeight="1">
      <c r="A1132" s="405" t="s">
        <v>800</v>
      </c>
      <c r="B1132" s="402" t="s">
        <v>799</v>
      </c>
      <c r="C1132" s="418"/>
      <c r="D1132" s="418"/>
      <c r="E1132" s="421" t="s">
        <v>738</v>
      </c>
      <c r="F1132" s="403">
        <f t="shared" si="415"/>
        <v>0</v>
      </c>
      <c r="G1132" s="403">
        <f t="shared" si="415"/>
        <v>0</v>
      </c>
      <c r="H1132" s="403">
        <f t="shared" si="415"/>
        <v>0</v>
      </c>
      <c r="I1132" s="403">
        <f t="shared" si="417"/>
        <v>0</v>
      </c>
      <c r="J1132" s="403">
        <f t="shared" si="416"/>
        <v>0</v>
      </c>
      <c r="K1132" s="403">
        <f t="shared" si="416"/>
        <v>0</v>
      </c>
      <c r="L1132" s="403">
        <f t="shared" si="416"/>
        <v>0</v>
      </c>
      <c r="M1132" s="403">
        <f t="shared" si="418"/>
        <v>0</v>
      </c>
      <c r="N1132" s="403">
        <f t="shared" si="419"/>
        <v>0</v>
      </c>
      <c r="O1132" s="403">
        <f t="shared" si="419"/>
        <v>0</v>
      </c>
      <c r="P1132" s="403">
        <f t="shared" si="419"/>
        <v>0</v>
      </c>
      <c r="Q1132" s="403">
        <f t="shared" si="420"/>
        <v>0</v>
      </c>
      <c r="S1132" s="410" t="str">
        <f t="shared" si="409"/>
        <v/>
      </c>
      <c r="T1132" s="410" t="str">
        <f t="shared" si="409"/>
        <v/>
      </c>
      <c r="U1132" s="410" t="str">
        <f t="shared" si="409"/>
        <v/>
      </c>
      <c r="V1132" s="410" t="str">
        <f t="shared" si="409"/>
        <v/>
      </c>
      <c r="W1132" s="413"/>
      <c r="Y1132" s="411" t="s">
        <v>735</v>
      </c>
    </row>
    <row r="1133" spans="1:26" s="526" customFormat="1" ht="12.75" customHeight="1">
      <c r="A1133" s="402" t="s">
        <v>800</v>
      </c>
      <c r="B1133" s="402" t="s">
        <v>799</v>
      </c>
      <c r="C1133" s="717" t="s">
        <v>802</v>
      </c>
      <c r="D1133" s="717"/>
      <c r="E1133" s="717"/>
      <c r="F1133" s="524">
        <f>+F1128+F1126+F1124</f>
        <v>381433681.07999998</v>
      </c>
      <c r="G1133" s="524">
        <f t="shared" ref="G1133:Q1133" si="421">+G1128+G1126+G1124</f>
        <v>336804772</v>
      </c>
      <c r="H1133" s="524">
        <f t="shared" si="421"/>
        <v>519111001</v>
      </c>
      <c r="I1133" s="524">
        <f t="shared" si="421"/>
        <v>1237349454.0799999</v>
      </c>
      <c r="J1133" s="524">
        <f t="shared" si="421"/>
        <v>380974844.51999998</v>
      </c>
      <c r="K1133" s="524">
        <f t="shared" si="421"/>
        <v>285925462.89999998</v>
      </c>
      <c r="L1133" s="524">
        <f t="shared" si="421"/>
        <v>329081419.27999997</v>
      </c>
      <c r="M1133" s="524">
        <f t="shared" si="421"/>
        <v>995981726.69999993</v>
      </c>
      <c r="N1133" s="524">
        <f t="shared" si="421"/>
        <v>458836.56000004243</v>
      </c>
      <c r="O1133" s="524">
        <f t="shared" si="421"/>
        <v>50879309.099999994</v>
      </c>
      <c r="P1133" s="524">
        <f t="shared" si="421"/>
        <v>190029581.72000003</v>
      </c>
      <c r="Q1133" s="524">
        <f t="shared" si="421"/>
        <v>241367727.38000008</v>
      </c>
      <c r="R1133" s="525">
        <f>+Q1133-'[3]chd 10-SAOB'!BA178</f>
        <v>0</v>
      </c>
      <c r="S1133" s="410">
        <f t="shared" si="409"/>
        <v>0.99879707382237237</v>
      </c>
      <c r="T1133" s="410">
        <f t="shared" si="409"/>
        <v>0.84893530813749862</v>
      </c>
      <c r="U1133" s="410">
        <f t="shared" si="409"/>
        <v>0.63393266304522022</v>
      </c>
      <c r="V1133" s="410">
        <f t="shared" si="409"/>
        <v>0.80493164111066517</v>
      </c>
      <c r="W1133" s="413"/>
      <c r="Z1133" s="404" t="s">
        <v>735</v>
      </c>
    </row>
    <row r="1134" spans="1:26" ht="12.75" customHeight="1">
      <c r="A1134" s="402" t="s">
        <v>800</v>
      </c>
      <c r="B1134" s="402" t="s">
        <v>799</v>
      </c>
      <c r="C1134" s="430"/>
      <c r="D1134" s="436"/>
      <c r="E1134" s="412"/>
      <c r="F1134" s="408"/>
      <c r="G1134" s="408"/>
      <c r="H1134" s="408"/>
      <c r="I1134" s="403">
        <f t="shared" si="417"/>
        <v>0</v>
      </c>
      <c r="J1134" s="408"/>
      <c r="K1134" s="408"/>
      <c r="L1134" s="408"/>
      <c r="M1134" s="403">
        <f t="shared" si="418"/>
        <v>0</v>
      </c>
      <c r="N1134" s="403">
        <f t="shared" si="419"/>
        <v>0</v>
      </c>
      <c r="O1134" s="403">
        <f t="shared" si="419"/>
        <v>0</v>
      </c>
      <c r="P1134" s="403">
        <f t="shared" si="419"/>
        <v>0</v>
      </c>
      <c r="Q1134" s="403">
        <f t="shared" si="420"/>
        <v>0</v>
      </c>
      <c r="S1134" s="410" t="str">
        <f t="shared" si="409"/>
        <v/>
      </c>
      <c r="T1134" s="410" t="str">
        <f t="shared" si="409"/>
        <v/>
      </c>
      <c r="U1134" s="410" t="str">
        <f t="shared" si="409"/>
        <v/>
      </c>
      <c r="V1134" s="410" t="str">
        <f t="shared" si="409"/>
        <v/>
      </c>
      <c r="W1134" s="413"/>
      <c r="Z1134" s="404" t="s">
        <v>735</v>
      </c>
    </row>
    <row r="1135" spans="1:26" s="606" customFormat="1" ht="12.75" customHeight="1">
      <c r="A1135" s="402" t="s">
        <v>447</v>
      </c>
      <c r="B1135" s="402" t="s">
        <v>448</v>
      </c>
      <c r="C1135" s="623" t="s">
        <v>448</v>
      </c>
      <c r="D1135" s="626"/>
      <c r="E1135" s="625"/>
      <c r="F1135" s="619"/>
      <c r="G1135" s="619"/>
      <c r="H1135" s="619"/>
      <c r="I1135" s="620">
        <f t="shared" si="417"/>
        <v>0</v>
      </c>
      <c r="J1135" s="619"/>
      <c r="K1135" s="619"/>
      <c r="L1135" s="619"/>
      <c r="M1135" s="620">
        <f t="shared" si="418"/>
        <v>0</v>
      </c>
      <c r="N1135" s="620">
        <f t="shared" si="419"/>
        <v>0</v>
      </c>
      <c r="O1135" s="620">
        <f t="shared" si="419"/>
        <v>0</v>
      </c>
      <c r="P1135" s="620">
        <f t="shared" si="419"/>
        <v>0</v>
      </c>
      <c r="Q1135" s="620">
        <f t="shared" si="420"/>
        <v>0</v>
      </c>
      <c r="S1135" s="410" t="str">
        <f t="shared" si="409"/>
        <v/>
      </c>
      <c r="T1135" s="410" t="str">
        <f t="shared" si="409"/>
        <v/>
      </c>
      <c r="U1135" s="410" t="str">
        <f t="shared" si="409"/>
        <v/>
      </c>
      <c r="V1135" s="410" t="str">
        <f t="shared" si="409"/>
        <v/>
      </c>
      <c r="W1135" s="413"/>
      <c r="Z1135" s="404" t="s">
        <v>735</v>
      </c>
    </row>
    <row r="1136" spans="1:26" ht="12.75" customHeight="1">
      <c r="A1136" s="402" t="s">
        <v>447</v>
      </c>
      <c r="B1136" s="402" t="s">
        <v>448</v>
      </c>
      <c r="C1136" s="407"/>
      <c r="D1136" s="407" t="s">
        <v>319</v>
      </c>
      <c r="E1136" s="408" t="s">
        <v>320</v>
      </c>
      <c r="F1136" s="403">
        <f>SUM(F1137:F1139)</f>
        <v>74068000</v>
      </c>
      <c r="G1136" s="403">
        <f t="shared" ref="G1136:Q1136" si="422">SUM(G1137:G1139)</f>
        <v>51347000</v>
      </c>
      <c r="H1136" s="403">
        <f t="shared" si="422"/>
        <v>0</v>
      </c>
      <c r="I1136" s="403">
        <f t="shared" si="422"/>
        <v>125415000</v>
      </c>
      <c r="J1136" s="403">
        <f t="shared" si="422"/>
        <v>73875677.120000005</v>
      </c>
      <c r="K1136" s="403">
        <f t="shared" si="422"/>
        <v>44835777.490000002</v>
      </c>
      <c r="L1136" s="403">
        <f t="shared" si="422"/>
        <v>0</v>
      </c>
      <c r="M1136" s="403">
        <f t="shared" si="422"/>
        <v>118711454.61</v>
      </c>
      <c r="N1136" s="403">
        <f t="shared" si="422"/>
        <v>192322.88000000082</v>
      </c>
      <c r="O1136" s="403">
        <f t="shared" si="422"/>
        <v>6511222.5099999998</v>
      </c>
      <c r="P1136" s="403">
        <f t="shared" si="422"/>
        <v>0</v>
      </c>
      <c r="Q1136" s="403">
        <f t="shared" si="422"/>
        <v>6703545.3900000006</v>
      </c>
      <c r="S1136" s="410">
        <f t="shared" si="409"/>
        <v>0.99740342820111261</v>
      </c>
      <c r="T1136" s="410">
        <f t="shared" si="409"/>
        <v>0.87319176368629137</v>
      </c>
      <c r="U1136" s="410" t="str">
        <f t="shared" si="409"/>
        <v/>
      </c>
      <c r="V1136" s="410">
        <f t="shared" si="409"/>
        <v>0.94654909388829089</v>
      </c>
      <c r="W1136" s="413"/>
      <c r="Z1136" s="411" t="s">
        <v>736</v>
      </c>
    </row>
    <row r="1137" spans="1:26" ht="12.75" hidden="1" customHeight="1">
      <c r="A1137" s="402" t="s">
        <v>447</v>
      </c>
      <c r="B1137" s="402" t="s">
        <v>448</v>
      </c>
      <c r="C1137" s="407"/>
      <c r="D1137" s="407" t="s">
        <v>319</v>
      </c>
      <c r="E1137" s="412" t="s">
        <v>321</v>
      </c>
      <c r="F1137" s="408">
        <f>+'[3]chd11-SAOB'!C14</f>
        <v>38361000</v>
      </c>
      <c r="G1137" s="408">
        <f>+'[3]chd11-SAOB'!C50</f>
        <v>12619000</v>
      </c>
      <c r="H1137" s="408">
        <f>+'[3]chd11-SAOB'!C142</f>
        <v>0</v>
      </c>
      <c r="I1137" s="403">
        <f t="shared" si="417"/>
        <v>50980000</v>
      </c>
      <c r="J1137" s="408">
        <f>+'[3]chd11-SAOB'!C15</f>
        <v>22289024.719999999</v>
      </c>
      <c r="K1137" s="408">
        <f>+'[3]chd11-SAOB'!C51</f>
        <v>12618791.08</v>
      </c>
      <c r="L1137" s="408">
        <f>+'[3]chd11-SAOB'!C143</f>
        <v>0</v>
      </c>
      <c r="M1137" s="403">
        <f t="shared" si="418"/>
        <v>34907815.799999997</v>
      </c>
      <c r="N1137" s="403">
        <f t="shared" si="419"/>
        <v>16071975.280000001</v>
      </c>
      <c r="O1137" s="403">
        <f t="shared" si="419"/>
        <v>208.91999999992549</v>
      </c>
      <c r="P1137" s="403">
        <f t="shared" si="419"/>
        <v>0</v>
      </c>
      <c r="Q1137" s="403">
        <f t="shared" si="420"/>
        <v>16072184.200000001</v>
      </c>
      <c r="S1137" s="410">
        <f t="shared" si="409"/>
        <v>0.5810334641954068</v>
      </c>
      <c r="T1137" s="410">
        <f t="shared" si="409"/>
        <v>0.99998344401299633</v>
      </c>
      <c r="U1137" s="410" t="str">
        <f t="shared" si="409"/>
        <v/>
      </c>
      <c r="V1137" s="410">
        <f t="shared" si="409"/>
        <v>0.68473550019615526</v>
      </c>
      <c r="W1137" s="413"/>
    </row>
    <row r="1138" spans="1:26" ht="12.75" hidden="1" customHeight="1">
      <c r="A1138" s="402" t="s">
        <v>447</v>
      </c>
      <c r="B1138" s="402" t="s">
        <v>448</v>
      </c>
      <c r="C1138" s="407"/>
      <c r="D1138" s="407" t="s">
        <v>319</v>
      </c>
      <c r="E1138" s="412" t="s">
        <v>322</v>
      </c>
      <c r="F1138" s="408">
        <f>+'[3]chd11-SAOB'!D14</f>
        <v>858000</v>
      </c>
      <c r="G1138" s="408">
        <f>+'[3]chd11-SAOB'!D50</f>
        <v>5560000</v>
      </c>
      <c r="H1138" s="408">
        <f>+'[3]chd11-SAOB'!D142</f>
        <v>0</v>
      </c>
      <c r="I1138" s="403">
        <f t="shared" si="417"/>
        <v>6418000</v>
      </c>
      <c r="J1138" s="408">
        <f>+'[3]chd11-SAOB'!D15</f>
        <v>4988569.33</v>
      </c>
      <c r="K1138" s="408">
        <f>+'[3]chd11-SAOB'!D51</f>
        <v>4034384</v>
      </c>
      <c r="L1138" s="408">
        <f>+'[3]chd11-SAOB'!D143</f>
        <v>0</v>
      </c>
      <c r="M1138" s="403">
        <f t="shared" si="418"/>
        <v>9022953.3300000001</v>
      </c>
      <c r="N1138" s="403">
        <f t="shared" si="419"/>
        <v>-4130569.33</v>
      </c>
      <c r="O1138" s="403">
        <f t="shared" si="419"/>
        <v>1525616</v>
      </c>
      <c r="P1138" s="403">
        <f t="shared" si="419"/>
        <v>0</v>
      </c>
      <c r="Q1138" s="403">
        <f t="shared" si="420"/>
        <v>-2604953.33</v>
      </c>
      <c r="S1138" s="410"/>
      <c r="T1138" s="410">
        <f t="shared" si="409"/>
        <v>0.72560863309352519</v>
      </c>
      <c r="U1138" s="410" t="str">
        <f t="shared" si="409"/>
        <v/>
      </c>
      <c r="V1138" s="410">
        <f t="shared" si="409"/>
        <v>1.4058824135244625</v>
      </c>
      <c r="W1138" s="413"/>
    </row>
    <row r="1139" spans="1:26" ht="12.75" hidden="1" customHeight="1">
      <c r="A1139" s="402" t="s">
        <v>447</v>
      </c>
      <c r="B1139" s="402" t="s">
        <v>448</v>
      </c>
      <c r="C1139" s="407"/>
      <c r="D1139" s="407" t="s">
        <v>319</v>
      </c>
      <c r="E1139" s="412" t="s">
        <v>323</v>
      </c>
      <c r="F1139" s="408">
        <f>+'[3]chd11-SAOB'!E14</f>
        <v>34849000</v>
      </c>
      <c r="G1139" s="408">
        <f>+'[3]chd11-SAOB'!E50</f>
        <v>33168000</v>
      </c>
      <c r="H1139" s="408">
        <f>+'[3]chd11-SAOB'!E142</f>
        <v>0</v>
      </c>
      <c r="I1139" s="403">
        <f t="shared" si="417"/>
        <v>68017000</v>
      </c>
      <c r="J1139" s="408">
        <f>+'[3]chd11-SAOB'!E15</f>
        <v>46598083.07</v>
      </c>
      <c r="K1139" s="408">
        <f>+'[3]chd11-SAOB'!E51</f>
        <v>28182602.41</v>
      </c>
      <c r="L1139" s="408">
        <f>+'[3]chd11-SAOB'!E143</f>
        <v>0</v>
      </c>
      <c r="M1139" s="403">
        <f t="shared" si="418"/>
        <v>74780685.480000004</v>
      </c>
      <c r="N1139" s="403">
        <f t="shared" si="419"/>
        <v>-11749083.07</v>
      </c>
      <c r="O1139" s="403">
        <f t="shared" si="419"/>
        <v>4985397.59</v>
      </c>
      <c r="P1139" s="403">
        <f t="shared" si="419"/>
        <v>0</v>
      </c>
      <c r="Q1139" s="403">
        <f t="shared" si="420"/>
        <v>-6763685.4800000004</v>
      </c>
      <c r="S1139" s="410">
        <f t="shared" si="409"/>
        <v>1.3371426172917444</v>
      </c>
      <c r="T1139" s="410">
        <f t="shared" si="409"/>
        <v>0.8496925473347805</v>
      </c>
      <c r="U1139" s="410" t="str">
        <f t="shared" si="409"/>
        <v/>
      </c>
      <c r="V1139" s="410">
        <f t="shared" si="409"/>
        <v>1.0994411026655102</v>
      </c>
      <c r="W1139" s="413"/>
    </row>
    <row r="1140" spans="1:26" ht="12.75" customHeight="1">
      <c r="A1140" s="405" t="s">
        <v>447</v>
      </c>
      <c r="B1140" s="405" t="s">
        <v>448</v>
      </c>
      <c r="C1140" s="407"/>
      <c r="D1140" s="407" t="s">
        <v>319</v>
      </c>
      <c r="E1140" s="408" t="s">
        <v>204</v>
      </c>
      <c r="F1140" s="408">
        <f>+'[3]chd11-SAOB'!C346</f>
        <v>0</v>
      </c>
      <c r="G1140" s="408">
        <f>+'[3]chd11-SAOB'!D346</f>
        <v>109521263</v>
      </c>
      <c r="H1140" s="408">
        <f>+'[3]chd11-SAOB'!E346</f>
        <v>161109163</v>
      </c>
      <c r="I1140" s="403">
        <f>SUM(F1140:H1140)</f>
        <v>270630426</v>
      </c>
      <c r="J1140" s="408">
        <f>+'[3]chd11-SAOB'!G346</f>
        <v>0</v>
      </c>
      <c r="K1140" s="408">
        <f>+'[3]chd11-SAOB'!H346</f>
        <v>88564449.980000004</v>
      </c>
      <c r="L1140" s="408">
        <f>+'[3]chd11-SAOB'!I346</f>
        <v>10037400</v>
      </c>
      <c r="M1140" s="403">
        <f>SUM(J1140:L1140)</f>
        <v>98601849.980000004</v>
      </c>
      <c r="N1140" s="403">
        <f>+F1140-J1140</f>
        <v>0</v>
      </c>
      <c r="O1140" s="403">
        <f>+G1140-K1140</f>
        <v>20956813.019999996</v>
      </c>
      <c r="P1140" s="403">
        <f>+H1140-L1140</f>
        <v>151071763</v>
      </c>
      <c r="Q1140" s="403">
        <f>SUM(N1140:P1140)</f>
        <v>172028576.01999998</v>
      </c>
      <c r="S1140" s="410" t="str">
        <f t="shared" si="409"/>
        <v/>
      </c>
      <c r="T1140" s="410">
        <f t="shared" si="409"/>
        <v>0.80865073643279661</v>
      </c>
      <c r="U1140" s="410">
        <f t="shared" si="409"/>
        <v>6.2301856785141392E-2</v>
      </c>
      <c r="V1140" s="410">
        <f t="shared" si="409"/>
        <v>0.36434133233785032</v>
      </c>
      <c r="W1140" s="413"/>
      <c r="Z1140" s="411" t="s">
        <v>736</v>
      </c>
    </row>
    <row r="1141" spans="1:26" s="404" customFormat="1" ht="12.75" customHeight="1">
      <c r="A1141" s="405"/>
      <c r="B1141" s="402" t="s">
        <v>448</v>
      </c>
      <c r="C1141" s="414"/>
      <c r="D1141" s="414" t="s">
        <v>319</v>
      </c>
      <c r="E1141" s="415" t="s">
        <v>737</v>
      </c>
      <c r="F1141" s="416">
        <f>+F1140+F1136</f>
        <v>74068000</v>
      </c>
      <c r="G1141" s="416">
        <f t="shared" ref="G1141:Q1141" si="423">+G1140+G1136</f>
        <v>160868263</v>
      </c>
      <c r="H1141" s="416">
        <f t="shared" si="423"/>
        <v>161109163</v>
      </c>
      <c r="I1141" s="416">
        <f t="shared" si="423"/>
        <v>396045426</v>
      </c>
      <c r="J1141" s="416">
        <f t="shared" si="423"/>
        <v>73875677.120000005</v>
      </c>
      <c r="K1141" s="416">
        <f t="shared" si="423"/>
        <v>133400227.47</v>
      </c>
      <c r="L1141" s="416">
        <f t="shared" si="423"/>
        <v>10037400</v>
      </c>
      <c r="M1141" s="416">
        <f t="shared" si="423"/>
        <v>217313304.59</v>
      </c>
      <c r="N1141" s="416">
        <f t="shared" si="423"/>
        <v>192322.88000000082</v>
      </c>
      <c r="O1141" s="416">
        <f t="shared" si="423"/>
        <v>27468035.529999994</v>
      </c>
      <c r="P1141" s="416">
        <f t="shared" si="423"/>
        <v>151071763</v>
      </c>
      <c r="Q1141" s="416">
        <f t="shared" si="423"/>
        <v>178732121.40999997</v>
      </c>
      <c r="R1141" s="417"/>
      <c r="S1141" s="410">
        <f t="shared" si="409"/>
        <v>0.99740342820111261</v>
      </c>
      <c r="T1141" s="410">
        <f t="shared" si="409"/>
        <v>0.8292513699237245</v>
      </c>
      <c r="U1141" s="410">
        <f t="shared" si="409"/>
        <v>6.2301856785141392E-2</v>
      </c>
      <c r="V1141" s="410">
        <f t="shared" si="409"/>
        <v>0.5487080277250822</v>
      </c>
      <c r="W1141" s="413"/>
      <c r="Z1141" s="404" t="s">
        <v>735</v>
      </c>
    </row>
    <row r="1142" spans="1:26" ht="12.75" hidden="1" customHeight="1">
      <c r="A1142" s="405"/>
      <c r="B1142" s="406"/>
      <c r="C1142" s="418"/>
      <c r="D1142" s="418"/>
      <c r="E1142" s="419"/>
      <c r="F1142" s="420"/>
      <c r="G1142" s="420"/>
      <c r="H1142" s="420"/>
      <c r="I1142" s="420"/>
      <c r="J1142" s="420"/>
      <c r="K1142" s="420"/>
      <c r="L1142" s="420"/>
      <c r="M1142" s="420"/>
      <c r="N1142" s="420"/>
      <c r="O1142" s="420"/>
      <c r="P1142" s="420"/>
      <c r="Q1142" s="420"/>
      <c r="R1142" s="409"/>
      <c r="S1142" s="410" t="str">
        <f t="shared" si="409"/>
        <v/>
      </c>
      <c r="T1142" s="410" t="str">
        <f t="shared" si="409"/>
        <v/>
      </c>
      <c r="U1142" s="410" t="str">
        <f t="shared" si="409"/>
        <v/>
      </c>
      <c r="V1142" s="410"/>
      <c r="W1142" s="413"/>
    </row>
    <row r="1143" spans="1:26" s="404" customFormat="1" ht="12.75" customHeight="1">
      <c r="A1143" s="402" t="s">
        <v>447</v>
      </c>
      <c r="B1143" s="402" t="s">
        <v>448</v>
      </c>
      <c r="C1143" s="414"/>
      <c r="D1143" s="414" t="s">
        <v>319</v>
      </c>
      <c r="E1143" s="415" t="s">
        <v>324</v>
      </c>
      <c r="F1143" s="416">
        <f>+F1144</f>
        <v>6967000</v>
      </c>
      <c r="G1143" s="416">
        <f t="shared" ref="G1143:Q1143" si="424">+G1144</f>
        <v>0</v>
      </c>
      <c r="H1143" s="416">
        <f t="shared" si="424"/>
        <v>0</v>
      </c>
      <c r="I1143" s="416">
        <f t="shared" si="424"/>
        <v>6967000</v>
      </c>
      <c r="J1143" s="416">
        <f t="shared" si="424"/>
        <v>6967000</v>
      </c>
      <c r="K1143" s="416">
        <f t="shared" si="424"/>
        <v>0</v>
      </c>
      <c r="L1143" s="416">
        <f t="shared" si="424"/>
        <v>0</v>
      </c>
      <c r="M1143" s="416">
        <f t="shared" si="424"/>
        <v>6967000</v>
      </c>
      <c r="N1143" s="416">
        <f t="shared" si="424"/>
        <v>0</v>
      </c>
      <c r="O1143" s="416">
        <f t="shared" si="424"/>
        <v>0</v>
      </c>
      <c r="P1143" s="416">
        <f t="shared" si="424"/>
        <v>0</v>
      </c>
      <c r="Q1143" s="416">
        <f t="shared" si="424"/>
        <v>0</v>
      </c>
      <c r="S1143" s="410">
        <f t="shared" si="409"/>
        <v>1</v>
      </c>
      <c r="T1143" s="410" t="str">
        <f t="shared" si="409"/>
        <v/>
      </c>
      <c r="U1143" s="410" t="str">
        <f t="shared" si="409"/>
        <v/>
      </c>
      <c r="V1143" s="410">
        <f t="shared" si="409"/>
        <v>1</v>
      </c>
      <c r="W1143" s="413"/>
      <c r="Z1143" s="404" t="s">
        <v>735</v>
      </c>
    </row>
    <row r="1144" spans="1:26" ht="12.75" customHeight="1">
      <c r="A1144" s="402" t="s">
        <v>447</v>
      </c>
      <c r="B1144" s="402" t="s">
        <v>448</v>
      </c>
      <c r="C1144" s="418"/>
      <c r="D1144" s="418"/>
      <c r="E1144" s="408" t="s">
        <v>528</v>
      </c>
      <c r="F1144" s="403">
        <f>SUM('[3]chd11-SAOB'!N14)</f>
        <v>6967000</v>
      </c>
      <c r="G1144" s="403">
        <f>SUM('[3]chd11-SAOB'!N50)</f>
        <v>0</v>
      </c>
      <c r="H1144" s="403">
        <f>SUM('[3]chd11-SAOB'!N142)</f>
        <v>0</v>
      </c>
      <c r="I1144" s="403">
        <f t="shared" si="417"/>
        <v>6967000</v>
      </c>
      <c r="J1144" s="403">
        <f>SUM('[3]chd11-SAOB'!N15)</f>
        <v>6967000</v>
      </c>
      <c r="K1144" s="403">
        <f>SUM('[3]chd11-SAOB'!N51)</f>
        <v>0</v>
      </c>
      <c r="L1144" s="403">
        <f>SUM('[3]chd11-SAOB'!N143)</f>
        <v>0</v>
      </c>
      <c r="M1144" s="403">
        <f t="shared" si="418"/>
        <v>6967000</v>
      </c>
      <c r="N1144" s="403">
        <f t="shared" si="419"/>
        <v>0</v>
      </c>
      <c r="O1144" s="403">
        <f t="shared" si="419"/>
        <v>0</v>
      </c>
      <c r="P1144" s="403">
        <f t="shared" si="419"/>
        <v>0</v>
      </c>
      <c r="Q1144" s="403">
        <f t="shared" si="420"/>
        <v>0</v>
      </c>
      <c r="S1144" s="410">
        <f t="shared" si="409"/>
        <v>1</v>
      </c>
      <c r="T1144" s="410" t="str">
        <f t="shared" si="409"/>
        <v/>
      </c>
      <c r="U1144" s="410" t="str">
        <f t="shared" si="409"/>
        <v/>
      </c>
      <c r="V1144" s="410">
        <f t="shared" si="409"/>
        <v>1</v>
      </c>
      <c r="W1144" s="413"/>
      <c r="Z1144" s="404" t="s">
        <v>735</v>
      </c>
    </row>
    <row r="1145" spans="1:26" s="404" customFormat="1" ht="12.75" customHeight="1">
      <c r="A1145" s="402" t="s">
        <v>447</v>
      </c>
      <c r="B1145" s="402" t="s">
        <v>448</v>
      </c>
      <c r="C1145" s="414"/>
      <c r="D1145" s="414" t="s">
        <v>319</v>
      </c>
      <c r="E1145" s="415" t="s">
        <v>325</v>
      </c>
      <c r="F1145" s="416">
        <f>SUM(F1146:F1149)</f>
        <v>11623403</v>
      </c>
      <c r="G1145" s="416">
        <f t="shared" ref="G1145:Q1145" si="425">SUM(G1146:G1149)</f>
        <v>0</v>
      </c>
      <c r="H1145" s="416">
        <f t="shared" si="425"/>
        <v>0</v>
      </c>
      <c r="I1145" s="416">
        <f t="shared" si="425"/>
        <v>11623403</v>
      </c>
      <c r="J1145" s="416">
        <f t="shared" si="425"/>
        <v>11543399.82</v>
      </c>
      <c r="K1145" s="416">
        <f t="shared" si="425"/>
        <v>0</v>
      </c>
      <c r="L1145" s="416">
        <f t="shared" si="425"/>
        <v>0</v>
      </c>
      <c r="M1145" s="416">
        <f t="shared" si="425"/>
        <v>11543399.82</v>
      </c>
      <c r="N1145" s="416">
        <f t="shared" si="425"/>
        <v>80003.180000000051</v>
      </c>
      <c r="O1145" s="416">
        <f t="shared" si="425"/>
        <v>0</v>
      </c>
      <c r="P1145" s="416">
        <f t="shared" si="425"/>
        <v>0</v>
      </c>
      <c r="Q1145" s="416">
        <f t="shared" si="425"/>
        <v>80003.180000000051</v>
      </c>
      <c r="R1145" s="417"/>
      <c r="S1145" s="410">
        <f t="shared" si="409"/>
        <v>0.99311706046843595</v>
      </c>
      <c r="T1145" s="410" t="str">
        <f t="shared" si="409"/>
        <v/>
      </c>
      <c r="U1145" s="410" t="str">
        <f t="shared" si="409"/>
        <v/>
      </c>
      <c r="V1145" s="410">
        <f t="shared" si="409"/>
        <v>0.99311706046843595</v>
      </c>
      <c r="W1145" s="413"/>
      <c r="Z1145" s="404" t="s">
        <v>735</v>
      </c>
    </row>
    <row r="1146" spans="1:26" ht="12.75" customHeight="1">
      <c r="A1146" s="402" t="s">
        <v>447</v>
      </c>
      <c r="B1146" s="402" t="s">
        <v>448</v>
      </c>
      <c r="C1146" s="418"/>
      <c r="D1146" s="418"/>
      <c r="E1146" s="421" t="s">
        <v>531</v>
      </c>
      <c r="F1146" s="403">
        <f>SUM('[3]chd11-SAOB'!R14)</f>
        <v>10757000</v>
      </c>
      <c r="G1146" s="403">
        <f>SUM('[3]chd11-SAOB'!R50)</f>
        <v>0</v>
      </c>
      <c r="H1146" s="403">
        <f>SUM('[3]chd11-SAOB'!R142)</f>
        <v>0</v>
      </c>
      <c r="I1146" s="403">
        <f t="shared" si="417"/>
        <v>10757000</v>
      </c>
      <c r="J1146" s="403">
        <f>SUM('[3]chd11-SAOB'!R15)</f>
        <v>10677000</v>
      </c>
      <c r="K1146" s="403">
        <f>SUM('[3]chd11-SAOB'!R51)</f>
        <v>0</v>
      </c>
      <c r="L1146" s="403">
        <f>SUM('[3]chd11-SAOB'!R143)</f>
        <v>0</v>
      </c>
      <c r="M1146" s="403">
        <f t="shared" si="418"/>
        <v>10677000</v>
      </c>
      <c r="N1146" s="403">
        <f t="shared" si="419"/>
        <v>80000</v>
      </c>
      <c r="O1146" s="403">
        <f t="shared" si="419"/>
        <v>0</v>
      </c>
      <c r="P1146" s="403">
        <f t="shared" si="419"/>
        <v>0</v>
      </c>
      <c r="Q1146" s="403">
        <f t="shared" si="420"/>
        <v>80000</v>
      </c>
      <c r="S1146" s="410">
        <f t="shared" si="409"/>
        <v>0.9925629822441201</v>
      </c>
      <c r="T1146" s="410" t="str">
        <f t="shared" si="409"/>
        <v/>
      </c>
      <c r="U1146" s="410" t="str">
        <f t="shared" si="409"/>
        <v/>
      </c>
      <c r="V1146" s="410">
        <f t="shared" si="409"/>
        <v>0.9925629822441201</v>
      </c>
      <c r="W1146" s="413"/>
      <c r="Z1146" s="404" t="s">
        <v>735</v>
      </c>
    </row>
    <row r="1147" spans="1:26" ht="12.75" customHeight="1">
      <c r="A1147" s="402" t="s">
        <v>447</v>
      </c>
      <c r="B1147" s="402" t="s">
        <v>448</v>
      </c>
      <c r="C1147" s="418"/>
      <c r="D1147" s="418"/>
      <c r="E1147" s="408" t="s">
        <v>532</v>
      </c>
      <c r="F1147" s="403">
        <f>SUM('[3]chd11-SAOB'!V14)</f>
        <v>866403</v>
      </c>
      <c r="G1147" s="403">
        <f>SUM('[3]chd11-SAOB'!V50)</f>
        <v>0</v>
      </c>
      <c r="H1147" s="403">
        <f>SUM('[3]chd11-SAOB'!V142)</f>
        <v>0</v>
      </c>
      <c r="I1147" s="403">
        <f t="shared" si="417"/>
        <v>866403</v>
      </c>
      <c r="J1147" s="403">
        <f>SUM('[3]chd11-SAOB'!V15)</f>
        <v>866399.82</v>
      </c>
      <c r="K1147" s="403">
        <f>SUM('[3]chd11-SAOB'!V51)</f>
        <v>0</v>
      </c>
      <c r="L1147" s="403">
        <f>SUM('[3]chd11-SAOB'!V143)</f>
        <v>0</v>
      </c>
      <c r="M1147" s="403">
        <f t="shared" si="418"/>
        <v>866399.82</v>
      </c>
      <c r="N1147" s="403">
        <f t="shared" si="419"/>
        <v>3.1800000000512227</v>
      </c>
      <c r="O1147" s="403">
        <f t="shared" si="419"/>
        <v>0</v>
      </c>
      <c r="P1147" s="403">
        <f t="shared" si="419"/>
        <v>0</v>
      </c>
      <c r="Q1147" s="403">
        <f t="shared" si="420"/>
        <v>3.1800000000512227</v>
      </c>
      <c r="S1147" s="410">
        <f t="shared" si="409"/>
        <v>0.9999963296525981</v>
      </c>
      <c r="T1147" s="410" t="str">
        <f t="shared" si="409"/>
        <v/>
      </c>
      <c r="U1147" s="410" t="str">
        <f t="shared" si="409"/>
        <v/>
      </c>
      <c r="V1147" s="410">
        <f t="shared" si="409"/>
        <v>0.9999963296525981</v>
      </c>
      <c r="W1147" s="413"/>
      <c r="Z1147" s="404" t="s">
        <v>735</v>
      </c>
    </row>
    <row r="1148" spans="1:26" ht="12.75" customHeight="1">
      <c r="A1148" s="402" t="s">
        <v>447</v>
      </c>
      <c r="B1148" s="402" t="s">
        <v>448</v>
      </c>
      <c r="C1148" s="418"/>
      <c r="D1148" s="418"/>
      <c r="E1148" s="421" t="s">
        <v>533</v>
      </c>
      <c r="F1148" s="403">
        <f>SUM('[3]chd11-SAOB'!Z14)</f>
        <v>0</v>
      </c>
      <c r="G1148" s="403">
        <f>SUM('[3]chd11-SAOB'!Z50)</f>
        <v>0</v>
      </c>
      <c r="H1148" s="403">
        <f>SUM('[3]chd11-SAOB'!Z142)</f>
        <v>0</v>
      </c>
      <c r="I1148" s="403">
        <f t="shared" si="417"/>
        <v>0</v>
      </c>
      <c r="J1148" s="403">
        <f>SUM('[3]chd11-SAOB'!Z15)</f>
        <v>0</v>
      </c>
      <c r="K1148" s="403">
        <f>SUM('[3]chd11-SAOB'!Z51)</f>
        <v>0</v>
      </c>
      <c r="L1148" s="403">
        <f>SUM('[3]chd11-SAOB'!Z143)</f>
        <v>0</v>
      </c>
      <c r="M1148" s="403">
        <f t="shared" si="418"/>
        <v>0</v>
      </c>
      <c r="N1148" s="403">
        <f t="shared" si="419"/>
        <v>0</v>
      </c>
      <c r="O1148" s="403">
        <f t="shared" si="419"/>
        <v>0</v>
      </c>
      <c r="P1148" s="403">
        <f t="shared" si="419"/>
        <v>0</v>
      </c>
      <c r="Q1148" s="403">
        <f t="shared" si="420"/>
        <v>0</v>
      </c>
      <c r="S1148" s="410" t="str">
        <f t="shared" si="409"/>
        <v/>
      </c>
      <c r="T1148" s="410" t="str">
        <f t="shared" si="409"/>
        <v/>
      </c>
      <c r="U1148" s="410" t="str">
        <f t="shared" si="409"/>
        <v/>
      </c>
      <c r="V1148" s="410" t="str">
        <f t="shared" si="409"/>
        <v/>
      </c>
      <c r="W1148" s="413"/>
      <c r="Z1148" s="404" t="s">
        <v>735</v>
      </c>
    </row>
    <row r="1149" spans="1:26" ht="12.75" hidden="1" customHeight="1">
      <c r="A1149" s="402" t="s">
        <v>447</v>
      </c>
      <c r="B1149" s="402" t="s">
        <v>448</v>
      </c>
      <c r="C1149" s="418"/>
      <c r="D1149" s="418"/>
      <c r="E1149" s="421" t="s">
        <v>738</v>
      </c>
      <c r="F1149" s="403">
        <f>SUM('[3]chd11-SAOB'!AD14)</f>
        <v>0</v>
      </c>
      <c r="G1149" s="403">
        <f>SUM('[3]chd11-SAOB'!AD50)</f>
        <v>0</v>
      </c>
      <c r="H1149" s="403">
        <f>SUM('[3]chd11-SAOB'!AD142)</f>
        <v>0</v>
      </c>
      <c r="I1149" s="403">
        <f t="shared" si="417"/>
        <v>0</v>
      </c>
      <c r="J1149" s="403">
        <f>SUM('[3]chd11-SAOB'!AD15)</f>
        <v>0</v>
      </c>
      <c r="K1149" s="403">
        <f>SUM('[3]chd11-SAOB'!AD51)</f>
        <v>0</v>
      </c>
      <c r="L1149" s="403">
        <f>SUM('[3]chd11-SAOB'!AD143)</f>
        <v>0</v>
      </c>
      <c r="M1149" s="403">
        <f t="shared" si="418"/>
        <v>0</v>
      </c>
      <c r="N1149" s="403">
        <f t="shared" si="419"/>
        <v>0</v>
      </c>
      <c r="O1149" s="403">
        <f t="shared" si="419"/>
        <v>0</v>
      </c>
      <c r="P1149" s="403">
        <f t="shared" si="419"/>
        <v>0</v>
      </c>
      <c r="Q1149" s="403">
        <f t="shared" si="420"/>
        <v>0</v>
      </c>
      <c r="S1149" s="410" t="str">
        <f t="shared" si="409"/>
        <v/>
      </c>
      <c r="T1149" s="410" t="str">
        <f t="shared" si="409"/>
        <v/>
      </c>
      <c r="U1149" s="410" t="str">
        <f t="shared" si="409"/>
        <v/>
      </c>
      <c r="V1149" s="422" t="str">
        <f t="shared" si="409"/>
        <v/>
      </c>
      <c r="W1149" s="413"/>
    </row>
    <row r="1150" spans="1:26" s="429" customFormat="1" ht="12.75" customHeight="1">
      <c r="A1150" s="402" t="s">
        <v>447</v>
      </c>
      <c r="B1150" s="402" t="s">
        <v>448</v>
      </c>
      <c r="C1150" s="719" t="s">
        <v>563</v>
      </c>
      <c r="D1150" s="719"/>
      <c r="E1150" s="719"/>
      <c r="F1150" s="423">
        <f t="shared" ref="F1150:Q1150" si="426">+F1141+F1143+F1145</f>
        <v>92658403</v>
      </c>
      <c r="G1150" s="423">
        <f t="shared" si="426"/>
        <v>160868263</v>
      </c>
      <c r="H1150" s="423">
        <f t="shared" si="426"/>
        <v>161109163</v>
      </c>
      <c r="I1150" s="423">
        <f t="shared" si="426"/>
        <v>414635829</v>
      </c>
      <c r="J1150" s="423">
        <f t="shared" si="426"/>
        <v>92386076.939999998</v>
      </c>
      <c r="K1150" s="423">
        <f t="shared" si="426"/>
        <v>133400227.47</v>
      </c>
      <c r="L1150" s="423">
        <f t="shared" si="426"/>
        <v>10037400</v>
      </c>
      <c r="M1150" s="423">
        <f t="shared" si="426"/>
        <v>235823704.41</v>
      </c>
      <c r="N1150" s="423">
        <f t="shared" si="426"/>
        <v>272326.06000000087</v>
      </c>
      <c r="O1150" s="423">
        <f t="shared" si="426"/>
        <v>27468035.529999994</v>
      </c>
      <c r="P1150" s="423">
        <f t="shared" si="426"/>
        <v>151071763</v>
      </c>
      <c r="Q1150" s="423">
        <f t="shared" si="426"/>
        <v>178812124.58999997</v>
      </c>
      <c r="R1150" s="434">
        <f>+Q1150-'[3]chd11-SAOB'!AO179</f>
        <v>0</v>
      </c>
      <c r="S1150" s="410">
        <f t="shared" si="409"/>
        <v>0.99706096747641981</v>
      </c>
      <c r="T1150" s="410">
        <f t="shared" si="409"/>
        <v>0.8292513699237245</v>
      </c>
      <c r="U1150" s="410">
        <f t="shared" si="409"/>
        <v>6.2301856785141392E-2</v>
      </c>
      <c r="V1150" s="410">
        <f t="shared" si="409"/>
        <v>0.56874897902274624</v>
      </c>
      <c r="W1150" s="413"/>
      <c r="Z1150" s="404" t="s">
        <v>735</v>
      </c>
    </row>
    <row r="1151" spans="1:26" ht="12.75" customHeight="1">
      <c r="A1151" s="402" t="s">
        <v>326</v>
      </c>
      <c r="B1151" s="402" t="s">
        <v>448</v>
      </c>
      <c r="C1151" s="418"/>
      <c r="D1151" s="407"/>
      <c r="E1151" s="412"/>
      <c r="F1151" s="403"/>
      <c r="G1151" s="403"/>
      <c r="H1151" s="403"/>
      <c r="I1151" s="403">
        <f t="shared" si="417"/>
        <v>0</v>
      </c>
      <c r="J1151" s="403"/>
      <c r="K1151" s="403"/>
      <c r="L1151" s="403"/>
      <c r="M1151" s="403">
        <f t="shared" si="418"/>
        <v>0</v>
      </c>
      <c r="N1151" s="403">
        <f t="shared" si="419"/>
        <v>0</v>
      </c>
      <c r="O1151" s="403">
        <f t="shared" si="419"/>
        <v>0</v>
      </c>
      <c r="P1151" s="403">
        <f t="shared" si="419"/>
        <v>0</v>
      </c>
      <c r="Q1151" s="403">
        <f t="shared" si="420"/>
        <v>0</v>
      </c>
      <c r="S1151" s="410" t="str">
        <f t="shared" si="409"/>
        <v/>
      </c>
      <c r="T1151" s="410" t="str">
        <f t="shared" si="409"/>
        <v/>
      </c>
      <c r="U1151" s="410" t="str">
        <f t="shared" si="409"/>
        <v/>
      </c>
      <c r="V1151" s="410" t="str">
        <f t="shared" si="409"/>
        <v/>
      </c>
      <c r="W1151" s="413"/>
      <c r="Z1151" s="404" t="s">
        <v>735</v>
      </c>
    </row>
    <row r="1152" spans="1:26" ht="12.75" customHeight="1">
      <c r="A1152" s="402" t="s">
        <v>449</v>
      </c>
      <c r="B1152" s="402" t="s">
        <v>448</v>
      </c>
      <c r="C1152" s="608" t="s">
        <v>450</v>
      </c>
      <c r="D1152" s="407"/>
      <c r="E1152" s="412"/>
      <c r="F1152" s="408"/>
      <c r="G1152" s="408"/>
      <c r="H1152" s="408"/>
      <c r="I1152" s="403">
        <f t="shared" si="417"/>
        <v>0</v>
      </c>
      <c r="J1152" s="408"/>
      <c r="K1152" s="408"/>
      <c r="L1152" s="408"/>
      <c r="M1152" s="403">
        <f t="shared" si="418"/>
        <v>0</v>
      </c>
      <c r="N1152" s="403">
        <f t="shared" si="419"/>
        <v>0</v>
      </c>
      <c r="O1152" s="403">
        <f t="shared" si="419"/>
        <v>0</v>
      </c>
      <c r="P1152" s="403">
        <f t="shared" si="419"/>
        <v>0</v>
      </c>
      <c r="Q1152" s="403">
        <f t="shared" si="420"/>
        <v>0</v>
      </c>
      <c r="S1152" s="410" t="str">
        <f t="shared" si="409"/>
        <v/>
      </c>
      <c r="T1152" s="410" t="str">
        <f t="shared" si="409"/>
        <v/>
      </c>
      <c r="U1152" s="410" t="str">
        <f t="shared" si="409"/>
        <v/>
      </c>
      <c r="V1152" s="410" t="str">
        <f t="shared" si="409"/>
        <v/>
      </c>
      <c r="W1152" s="413"/>
      <c r="Z1152" s="404" t="s">
        <v>735</v>
      </c>
    </row>
    <row r="1153" spans="1:26" s="612" customFormat="1" ht="12.75" customHeight="1">
      <c r="A1153" s="402" t="s">
        <v>449</v>
      </c>
      <c r="B1153" s="402" t="s">
        <v>451</v>
      </c>
      <c r="C1153" s="426" t="s">
        <v>319</v>
      </c>
      <c r="D1153" s="609" t="s">
        <v>330</v>
      </c>
      <c r="E1153" s="610" t="s">
        <v>451</v>
      </c>
      <c r="F1153" s="621"/>
      <c r="G1153" s="621"/>
      <c r="H1153" s="621"/>
      <c r="I1153" s="611">
        <f t="shared" si="417"/>
        <v>0</v>
      </c>
      <c r="J1153" s="621"/>
      <c r="K1153" s="621"/>
      <c r="L1153" s="621"/>
      <c r="M1153" s="611">
        <f t="shared" si="418"/>
        <v>0</v>
      </c>
      <c r="N1153" s="611">
        <f t="shared" si="419"/>
        <v>0</v>
      </c>
      <c r="O1153" s="611">
        <f t="shared" si="419"/>
        <v>0</v>
      </c>
      <c r="P1153" s="611">
        <f t="shared" si="419"/>
        <v>0</v>
      </c>
      <c r="Q1153" s="611">
        <f t="shared" si="420"/>
        <v>0</v>
      </c>
      <c r="S1153" s="410" t="str">
        <f t="shared" si="409"/>
        <v/>
      </c>
      <c r="T1153" s="410" t="str">
        <f t="shared" si="409"/>
        <v/>
      </c>
      <c r="U1153" s="410" t="str">
        <f t="shared" si="409"/>
        <v/>
      </c>
      <c r="V1153" s="410" t="str">
        <f t="shared" si="409"/>
        <v/>
      </c>
      <c r="W1153" s="413"/>
      <c r="Z1153" s="404" t="s">
        <v>735</v>
      </c>
    </row>
    <row r="1154" spans="1:26" ht="12.75" customHeight="1">
      <c r="A1154" s="402" t="s">
        <v>449</v>
      </c>
      <c r="B1154" s="402" t="s">
        <v>451</v>
      </c>
      <c r="C1154" s="407"/>
      <c r="D1154" s="407" t="s">
        <v>319</v>
      </c>
      <c r="E1154" s="408" t="s">
        <v>320</v>
      </c>
      <c r="F1154" s="408">
        <f>+'[3]chd11-SAOB'!C351</f>
        <v>192473491</v>
      </c>
      <c r="G1154" s="408">
        <f>+'[3]chd11-SAOB'!D351</f>
        <v>55235000</v>
      </c>
      <c r="H1154" s="408">
        <f>+'[3]chd11-SAOB'!E351</f>
        <v>0</v>
      </c>
      <c r="I1154" s="403">
        <f t="shared" si="417"/>
        <v>247708491</v>
      </c>
      <c r="J1154" s="408">
        <f>+'[3]chd11-SAOB'!G351</f>
        <v>192901131.78999999</v>
      </c>
      <c r="K1154" s="408">
        <f>+'[3]chd11-SAOB'!H351</f>
        <v>55234996.149999999</v>
      </c>
      <c r="L1154" s="408">
        <f>+'[3]chd11-SAOB'!I351</f>
        <v>0</v>
      </c>
      <c r="M1154" s="403">
        <f t="shared" si="418"/>
        <v>248136127.94</v>
      </c>
      <c r="N1154" s="403">
        <f t="shared" si="419"/>
        <v>-427640.78999999166</v>
      </c>
      <c r="O1154" s="403">
        <f t="shared" si="419"/>
        <v>3.8500000014901161</v>
      </c>
      <c r="P1154" s="403">
        <f t="shared" si="419"/>
        <v>0</v>
      </c>
      <c r="Q1154" s="403">
        <f t="shared" si="420"/>
        <v>-427636.93999999017</v>
      </c>
      <c r="S1154" s="410">
        <f t="shared" si="409"/>
        <v>1.0022218165617414</v>
      </c>
      <c r="T1154" s="410">
        <f t="shared" si="409"/>
        <v>0.99999993029781842</v>
      </c>
      <c r="U1154" s="410" t="str">
        <f t="shared" si="409"/>
        <v/>
      </c>
      <c r="V1154" s="410">
        <f t="shared" si="409"/>
        <v>1.0017263717455693</v>
      </c>
      <c r="W1154" s="413"/>
      <c r="Z1154" s="411" t="s">
        <v>736</v>
      </c>
    </row>
    <row r="1155" spans="1:26" ht="12.75" customHeight="1">
      <c r="A1155" s="402" t="s">
        <v>449</v>
      </c>
      <c r="B1155" s="402" t="s">
        <v>451</v>
      </c>
      <c r="C1155" s="407"/>
      <c r="D1155" s="407" t="s">
        <v>319</v>
      </c>
      <c r="E1155" s="408" t="s">
        <v>204</v>
      </c>
      <c r="F1155" s="408">
        <f>+'[3]chd11-SAOB'!C353</f>
        <v>0</v>
      </c>
      <c r="G1155" s="408">
        <f>+'[3]chd11-SAOB'!D353</f>
        <v>14376710</v>
      </c>
      <c r="H1155" s="408">
        <f>+'[3]chd11-SAOB'!E353</f>
        <v>0</v>
      </c>
      <c r="I1155" s="403">
        <f>SUM(F1155:H1155)</f>
        <v>14376710</v>
      </c>
      <c r="J1155" s="408">
        <f>+'[3]chd11-SAOB'!G353</f>
        <v>0</v>
      </c>
      <c r="K1155" s="408">
        <f>+'[3]chd11-SAOB'!H353</f>
        <v>2634895</v>
      </c>
      <c r="L1155" s="408">
        <f>+'[3]chd11-SAOB'!I353</f>
        <v>0</v>
      </c>
      <c r="M1155" s="403">
        <f>SUM(J1155:L1155)</f>
        <v>2634895</v>
      </c>
      <c r="N1155" s="403">
        <f>+F1155-J1155</f>
        <v>0</v>
      </c>
      <c r="O1155" s="403">
        <f>+G1155-K1155</f>
        <v>11741815</v>
      </c>
      <c r="P1155" s="403">
        <f>+H1155-L1155</f>
        <v>0</v>
      </c>
      <c r="Q1155" s="403">
        <f>SUM(N1155:P1155)</f>
        <v>11741815</v>
      </c>
      <c r="S1155" s="410" t="str">
        <f t="shared" si="409"/>
        <v/>
      </c>
      <c r="T1155" s="410">
        <f t="shared" si="409"/>
        <v>0.18327524169298817</v>
      </c>
      <c r="U1155" s="410" t="str">
        <f t="shared" si="409"/>
        <v/>
      </c>
      <c r="V1155" s="410">
        <f t="shared" si="409"/>
        <v>0.18327524169298817</v>
      </c>
      <c r="W1155" s="413"/>
      <c r="Z1155" s="411" t="s">
        <v>736</v>
      </c>
    </row>
    <row r="1156" spans="1:26" s="404" customFormat="1" ht="12.75" customHeight="1">
      <c r="A1156" s="405"/>
      <c r="B1156" s="402" t="s">
        <v>451</v>
      </c>
      <c r="C1156" s="414"/>
      <c r="D1156" s="414" t="s">
        <v>319</v>
      </c>
      <c r="E1156" s="415" t="s">
        <v>737</v>
      </c>
      <c r="F1156" s="416">
        <f>+F1154+F1155</f>
        <v>192473491</v>
      </c>
      <c r="G1156" s="416">
        <f t="shared" ref="G1156:Q1156" si="427">+G1154+G1155</f>
        <v>69611710</v>
      </c>
      <c r="H1156" s="416">
        <f t="shared" si="427"/>
        <v>0</v>
      </c>
      <c r="I1156" s="416">
        <f t="shared" si="427"/>
        <v>262085201</v>
      </c>
      <c r="J1156" s="416">
        <f t="shared" si="427"/>
        <v>192901131.78999999</v>
      </c>
      <c r="K1156" s="416">
        <f t="shared" si="427"/>
        <v>57869891.149999999</v>
      </c>
      <c r="L1156" s="416">
        <f t="shared" si="427"/>
        <v>0</v>
      </c>
      <c r="M1156" s="416">
        <f t="shared" si="427"/>
        <v>250771022.94</v>
      </c>
      <c r="N1156" s="416">
        <f t="shared" si="427"/>
        <v>-427640.78999999166</v>
      </c>
      <c r="O1156" s="416">
        <f t="shared" si="427"/>
        <v>11741818.850000001</v>
      </c>
      <c r="P1156" s="416">
        <f t="shared" si="427"/>
        <v>0</v>
      </c>
      <c r="Q1156" s="416">
        <f t="shared" si="427"/>
        <v>11314178.06000001</v>
      </c>
      <c r="R1156" s="417"/>
      <c r="S1156" s="410">
        <f t="shared" si="409"/>
        <v>1.0022218165617414</v>
      </c>
      <c r="T1156" s="410">
        <f t="shared" si="409"/>
        <v>0.83132408541608871</v>
      </c>
      <c r="U1156" s="410" t="str">
        <f t="shared" si="409"/>
        <v/>
      </c>
      <c r="V1156" s="410">
        <f t="shared" si="409"/>
        <v>0.95683015287841455</v>
      </c>
      <c r="W1156" s="413"/>
      <c r="Z1156" s="404" t="s">
        <v>735</v>
      </c>
    </row>
    <row r="1157" spans="1:26" ht="12.75" hidden="1" customHeight="1">
      <c r="A1157" s="405"/>
      <c r="B1157" s="406"/>
      <c r="C1157" s="418"/>
      <c r="D1157" s="418"/>
      <c r="E1157" s="419"/>
      <c r="F1157" s="420"/>
      <c r="G1157" s="420"/>
      <c r="H1157" s="420"/>
      <c r="I1157" s="420"/>
      <c r="J1157" s="420"/>
      <c r="K1157" s="420"/>
      <c r="L1157" s="420"/>
      <c r="M1157" s="420"/>
      <c r="N1157" s="420"/>
      <c r="O1157" s="420"/>
      <c r="P1157" s="420"/>
      <c r="Q1157" s="420"/>
      <c r="R1157" s="409"/>
      <c r="S1157" s="410" t="str">
        <f t="shared" si="409"/>
        <v/>
      </c>
      <c r="T1157" s="410" t="str">
        <f t="shared" si="409"/>
        <v/>
      </c>
      <c r="U1157" s="410" t="str">
        <f t="shared" si="409"/>
        <v/>
      </c>
      <c r="V1157" s="410"/>
      <c r="W1157" s="413"/>
    </row>
    <row r="1158" spans="1:26" s="404" customFormat="1" ht="12.75" customHeight="1">
      <c r="A1158" s="402" t="s">
        <v>449</v>
      </c>
      <c r="B1158" s="402" t="s">
        <v>451</v>
      </c>
      <c r="C1158" s="414"/>
      <c r="D1158" s="414" t="s">
        <v>319</v>
      </c>
      <c r="E1158" s="415" t="s">
        <v>324</v>
      </c>
      <c r="F1158" s="416">
        <f>+F1159</f>
        <v>19701821</v>
      </c>
      <c r="G1158" s="416">
        <f t="shared" ref="G1158:Q1158" si="428">+G1159</f>
        <v>0</v>
      </c>
      <c r="H1158" s="416">
        <f t="shared" si="428"/>
        <v>0</v>
      </c>
      <c r="I1158" s="416">
        <f t="shared" si="428"/>
        <v>19701821</v>
      </c>
      <c r="J1158" s="416">
        <f t="shared" si="428"/>
        <v>18874295.009999998</v>
      </c>
      <c r="K1158" s="416">
        <f t="shared" si="428"/>
        <v>0</v>
      </c>
      <c r="L1158" s="416">
        <f t="shared" si="428"/>
        <v>0</v>
      </c>
      <c r="M1158" s="416">
        <f t="shared" si="428"/>
        <v>18874295.009999998</v>
      </c>
      <c r="N1158" s="416">
        <f t="shared" si="428"/>
        <v>827525.99000000209</v>
      </c>
      <c r="O1158" s="416">
        <f t="shared" si="428"/>
        <v>0</v>
      </c>
      <c r="P1158" s="416">
        <f t="shared" si="428"/>
        <v>0</v>
      </c>
      <c r="Q1158" s="416">
        <f t="shared" si="428"/>
        <v>827525.99000000209</v>
      </c>
      <c r="S1158" s="410">
        <f t="shared" si="409"/>
        <v>0.95799748713583366</v>
      </c>
      <c r="T1158" s="410" t="str">
        <f t="shared" si="409"/>
        <v/>
      </c>
      <c r="U1158" s="410" t="str">
        <f t="shared" si="409"/>
        <v/>
      </c>
      <c r="V1158" s="410">
        <f t="shared" si="409"/>
        <v>0.95799748713583366</v>
      </c>
      <c r="W1158" s="413"/>
      <c r="Z1158" s="404" t="s">
        <v>735</v>
      </c>
    </row>
    <row r="1159" spans="1:26" ht="12.75" customHeight="1">
      <c r="A1159" s="402" t="s">
        <v>449</v>
      </c>
      <c r="B1159" s="402" t="s">
        <v>451</v>
      </c>
      <c r="C1159" s="418"/>
      <c r="D1159" s="418"/>
      <c r="E1159" s="408" t="s">
        <v>528</v>
      </c>
      <c r="F1159" s="403">
        <f>SUM('[3]chd11-SAOB'!O14)</f>
        <v>19701821</v>
      </c>
      <c r="G1159" s="403">
        <f>SUM('[3]chd11-SAOB'!O50)</f>
        <v>0</v>
      </c>
      <c r="H1159" s="403">
        <f>SUM('[3]chd11-SAOB'!O142)</f>
        <v>0</v>
      </c>
      <c r="I1159" s="403">
        <f t="shared" si="417"/>
        <v>19701821</v>
      </c>
      <c r="J1159" s="403">
        <f>SUM('[3]chd11-SAOB'!O15)</f>
        <v>18874295.009999998</v>
      </c>
      <c r="K1159" s="403">
        <f>SUM('[3]chd11-SAOB'!O51)</f>
        <v>0</v>
      </c>
      <c r="L1159" s="403">
        <f>SUM('[3]chd11-SAOB'!O143)</f>
        <v>0</v>
      </c>
      <c r="M1159" s="403">
        <f t="shared" si="418"/>
        <v>18874295.009999998</v>
      </c>
      <c r="N1159" s="403">
        <f t="shared" si="419"/>
        <v>827525.99000000209</v>
      </c>
      <c r="O1159" s="403">
        <f t="shared" si="419"/>
        <v>0</v>
      </c>
      <c r="P1159" s="403">
        <f t="shared" si="419"/>
        <v>0</v>
      </c>
      <c r="Q1159" s="403">
        <f t="shared" si="420"/>
        <v>827525.99000000209</v>
      </c>
      <c r="S1159" s="410">
        <f t="shared" si="409"/>
        <v>0.95799748713583366</v>
      </c>
      <c r="T1159" s="410" t="str">
        <f t="shared" si="409"/>
        <v/>
      </c>
      <c r="U1159" s="410" t="str">
        <f t="shared" si="409"/>
        <v/>
      </c>
      <c r="V1159" s="410">
        <f t="shared" si="409"/>
        <v>0.95799748713583366</v>
      </c>
      <c r="W1159" s="413"/>
      <c r="Z1159" s="404" t="s">
        <v>735</v>
      </c>
    </row>
    <row r="1160" spans="1:26" s="404" customFormat="1" ht="12.75" customHeight="1">
      <c r="A1160" s="402" t="s">
        <v>449</v>
      </c>
      <c r="B1160" s="402" t="s">
        <v>451</v>
      </c>
      <c r="C1160" s="414"/>
      <c r="D1160" s="414" t="s">
        <v>319</v>
      </c>
      <c r="E1160" s="415" t="s">
        <v>325</v>
      </c>
      <c r="F1160" s="416">
        <f>SUM(F1161:F1164)</f>
        <v>43292542</v>
      </c>
      <c r="G1160" s="416">
        <f t="shared" ref="G1160:Q1160" si="429">SUM(G1161:G1164)</f>
        <v>28113636</v>
      </c>
      <c r="H1160" s="416">
        <f t="shared" si="429"/>
        <v>400000</v>
      </c>
      <c r="I1160" s="416">
        <f t="shared" si="429"/>
        <v>71806178</v>
      </c>
      <c r="J1160" s="416">
        <f t="shared" si="429"/>
        <v>42852538.399999999</v>
      </c>
      <c r="K1160" s="416">
        <f t="shared" si="429"/>
        <v>7738171</v>
      </c>
      <c r="L1160" s="416">
        <f t="shared" si="429"/>
        <v>385000</v>
      </c>
      <c r="M1160" s="416">
        <f t="shared" si="429"/>
        <v>50975709.399999999</v>
      </c>
      <c r="N1160" s="416">
        <f t="shared" si="429"/>
        <v>440003.59999999963</v>
      </c>
      <c r="O1160" s="416">
        <f t="shared" si="429"/>
        <v>20375465</v>
      </c>
      <c r="P1160" s="416">
        <f t="shared" si="429"/>
        <v>15000</v>
      </c>
      <c r="Q1160" s="416">
        <f t="shared" si="429"/>
        <v>20830468.600000001</v>
      </c>
      <c r="R1160" s="417"/>
      <c r="S1160" s="410">
        <f t="shared" si="409"/>
        <v>0.98983650347905183</v>
      </c>
      <c r="T1160" s="410">
        <f t="shared" si="409"/>
        <v>0.27524618302662807</v>
      </c>
      <c r="U1160" s="410">
        <f t="shared" si="409"/>
        <v>0.96250000000000002</v>
      </c>
      <c r="V1160" s="410">
        <f t="shared" si="409"/>
        <v>0.70990701385053523</v>
      </c>
      <c r="W1160" s="413"/>
      <c r="Z1160" s="404" t="s">
        <v>735</v>
      </c>
    </row>
    <row r="1161" spans="1:26" ht="12.75" customHeight="1">
      <c r="A1161" s="402" t="s">
        <v>449</v>
      </c>
      <c r="B1161" s="402" t="s">
        <v>451</v>
      </c>
      <c r="C1161" s="418"/>
      <c r="D1161" s="418"/>
      <c r="E1161" s="421" t="s">
        <v>531</v>
      </c>
      <c r="F1161" s="403">
        <f>SUM('[3]chd11-SAOB'!S14)</f>
        <v>36369000</v>
      </c>
      <c r="G1161" s="403">
        <f>SUM('[3]chd11-SAOB'!S50)</f>
        <v>0</v>
      </c>
      <c r="H1161" s="403">
        <f>SUM('[3]chd11-SAOB'!S142)</f>
        <v>0</v>
      </c>
      <c r="I1161" s="403">
        <f t="shared" si="417"/>
        <v>36369000</v>
      </c>
      <c r="J1161" s="403">
        <f>SUM('[3]chd11-SAOB'!S15)</f>
        <v>35929000</v>
      </c>
      <c r="K1161" s="403">
        <f>SUM('[3]chd11-SAOB'!S51)</f>
        <v>0</v>
      </c>
      <c r="L1161" s="403">
        <f>SUM('[3]chd11-SAOB'!S143)</f>
        <v>0</v>
      </c>
      <c r="M1161" s="403">
        <f t="shared" si="418"/>
        <v>35929000</v>
      </c>
      <c r="N1161" s="403">
        <f t="shared" si="419"/>
        <v>440000</v>
      </c>
      <c r="O1161" s="403">
        <f t="shared" si="419"/>
        <v>0</v>
      </c>
      <c r="P1161" s="403">
        <f t="shared" si="419"/>
        <v>0</v>
      </c>
      <c r="Q1161" s="403">
        <f t="shared" si="420"/>
        <v>440000</v>
      </c>
      <c r="S1161" s="410">
        <f t="shared" si="409"/>
        <v>0.98790178448678823</v>
      </c>
      <c r="T1161" s="410" t="str">
        <f t="shared" si="409"/>
        <v/>
      </c>
      <c r="U1161" s="410" t="str">
        <f t="shared" si="409"/>
        <v/>
      </c>
      <c r="V1161" s="410">
        <f t="shared" si="409"/>
        <v>0.98790178448678823</v>
      </c>
      <c r="W1161" s="413"/>
      <c r="Z1161" s="404" t="s">
        <v>735</v>
      </c>
    </row>
    <row r="1162" spans="1:26" ht="12.75" customHeight="1">
      <c r="A1162" s="402" t="s">
        <v>449</v>
      </c>
      <c r="B1162" s="402" t="s">
        <v>451</v>
      </c>
      <c r="C1162" s="418"/>
      <c r="D1162" s="418"/>
      <c r="E1162" s="408" t="s">
        <v>532</v>
      </c>
      <c r="F1162" s="403">
        <f>SUM('[3]chd11-SAOB'!W14)</f>
        <v>6923542</v>
      </c>
      <c r="G1162" s="403">
        <f>SUM('[3]chd11-SAOB'!W50)</f>
        <v>0</v>
      </c>
      <c r="H1162" s="403">
        <f>SUM('[3]chd11-SAOB'!W142)</f>
        <v>0</v>
      </c>
      <c r="I1162" s="403">
        <f t="shared" si="417"/>
        <v>6923542</v>
      </c>
      <c r="J1162" s="403">
        <f>SUM('[3]chd11-SAOB'!W15)</f>
        <v>6923538.4000000004</v>
      </c>
      <c r="K1162" s="403">
        <f>SUM('[3]chd11-SAOB'!W51)</f>
        <v>0</v>
      </c>
      <c r="L1162" s="403">
        <f>SUM('[3]chd11-SAOB'!W143)</f>
        <v>0</v>
      </c>
      <c r="M1162" s="403">
        <f t="shared" si="418"/>
        <v>6923538.4000000004</v>
      </c>
      <c r="N1162" s="403">
        <f t="shared" si="419"/>
        <v>3.599999999627471</v>
      </c>
      <c r="O1162" s="403">
        <f t="shared" si="419"/>
        <v>0</v>
      </c>
      <c r="P1162" s="403">
        <f t="shared" si="419"/>
        <v>0</v>
      </c>
      <c r="Q1162" s="403">
        <f t="shared" si="420"/>
        <v>3.599999999627471</v>
      </c>
      <c r="S1162" s="410">
        <f t="shared" si="409"/>
        <v>0.99999948003493011</v>
      </c>
      <c r="T1162" s="410" t="str">
        <f t="shared" si="409"/>
        <v/>
      </c>
      <c r="U1162" s="410" t="str">
        <f t="shared" si="409"/>
        <v/>
      </c>
      <c r="V1162" s="410">
        <f t="shared" si="409"/>
        <v>0.99999948003493011</v>
      </c>
      <c r="W1162" s="413"/>
      <c r="Z1162" s="404" t="s">
        <v>735</v>
      </c>
    </row>
    <row r="1163" spans="1:26" ht="12.75" customHeight="1">
      <c r="A1163" s="402" t="s">
        <v>449</v>
      </c>
      <c r="B1163" s="402" t="s">
        <v>451</v>
      </c>
      <c r="C1163" s="418"/>
      <c r="D1163" s="418"/>
      <c r="E1163" s="421" t="s">
        <v>533</v>
      </c>
      <c r="F1163" s="403">
        <f>SUM('[3]chd11-SAOB'!AA14)</f>
        <v>0</v>
      </c>
      <c r="G1163" s="403">
        <f>SUM('[3]chd11-SAOB'!AA50)</f>
        <v>28113636</v>
      </c>
      <c r="H1163" s="403">
        <f>SUM('[3]chd11-SAOB'!AA142)</f>
        <v>400000</v>
      </c>
      <c r="I1163" s="403">
        <f t="shared" si="417"/>
        <v>28513636</v>
      </c>
      <c r="J1163" s="403">
        <f>SUM('[3]chd11-SAOB'!AA15)</f>
        <v>0</v>
      </c>
      <c r="K1163" s="403">
        <f>SUM('[3]chd11-SAOB'!AA51)</f>
        <v>7738171</v>
      </c>
      <c r="L1163" s="403">
        <f>SUM('[3]chd11-SAOB'!AA143)</f>
        <v>385000</v>
      </c>
      <c r="M1163" s="403">
        <f t="shared" si="418"/>
        <v>8123171</v>
      </c>
      <c r="N1163" s="403">
        <f t="shared" si="419"/>
        <v>0</v>
      </c>
      <c r="O1163" s="403">
        <f t="shared" si="419"/>
        <v>20375465</v>
      </c>
      <c r="P1163" s="403">
        <f t="shared" si="419"/>
        <v>15000</v>
      </c>
      <c r="Q1163" s="403">
        <f t="shared" si="420"/>
        <v>20390465</v>
      </c>
      <c r="S1163" s="410" t="str">
        <f t="shared" si="409"/>
        <v/>
      </c>
      <c r="T1163" s="410">
        <f t="shared" si="409"/>
        <v>0.27524618302662807</v>
      </c>
      <c r="U1163" s="410">
        <f t="shared" si="409"/>
        <v>0.96250000000000002</v>
      </c>
      <c r="V1163" s="410">
        <f t="shared" si="409"/>
        <v>0.28488723781141068</v>
      </c>
      <c r="W1163" s="413"/>
      <c r="Z1163" s="404" t="s">
        <v>735</v>
      </c>
    </row>
    <row r="1164" spans="1:26" ht="12.75" hidden="1" customHeight="1">
      <c r="A1164" s="402" t="s">
        <v>449</v>
      </c>
      <c r="B1164" s="402" t="s">
        <v>451</v>
      </c>
      <c r="C1164" s="418"/>
      <c r="D1164" s="418"/>
      <c r="E1164" s="421" t="s">
        <v>738</v>
      </c>
      <c r="F1164" s="403">
        <f>SUM('[3]chd11-SAOB'!AE14)</f>
        <v>0</v>
      </c>
      <c r="G1164" s="403">
        <f>SUM('[3]chd11-SAOB'!AE50)</f>
        <v>0</v>
      </c>
      <c r="H1164" s="403">
        <f>SUM('[3]chd11-SAOB'!AE142)</f>
        <v>0</v>
      </c>
      <c r="I1164" s="403">
        <f t="shared" si="417"/>
        <v>0</v>
      </c>
      <c r="J1164" s="403">
        <f>SUM('[3]chd11-SAOB'!AE15)</f>
        <v>0</v>
      </c>
      <c r="K1164" s="403">
        <f>SUM('[3]chd11-SAOB'!AE51)</f>
        <v>0</v>
      </c>
      <c r="L1164" s="403">
        <f>SUM('[3]chd11-SAOB'!AE143)</f>
        <v>0</v>
      </c>
      <c r="M1164" s="403">
        <f t="shared" si="418"/>
        <v>0</v>
      </c>
      <c r="N1164" s="403">
        <f t="shared" si="419"/>
        <v>0</v>
      </c>
      <c r="O1164" s="403">
        <f t="shared" si="419"/>
        <v>0</v>
      </c>
      <c r="P1164" s="403">
        <f t="shared" si="419"/>
        <v>0</v>
      </c>
      <c r="Q1164" s="403">
        <f t="shared" si="420"/>
        <v>0</v>
      </c>
      <c r="S1164" s="410" t="str">
        <f t="shared" si="409"/>
        <v/>
      </c>
      <c r="T1164" s="410" t="str">
        <f t="shared" si="409"/>
        <v/>
      </c>
      <c r="U1164" s="410" t="str">
        <f t="shared" si="409"/>
        <v/>
      </c>
      <c r="V1164" s="422" t="str">
        <f t="shared" si="409"/>
        <v/>
      </c>
      <c r="W1164" s="413"/>
    </row>
    <row r="1165" spans="1:26" s="617" customFormat="1" ht="12.75" customHeight="1">
      <c r="A1165" s="402" t="s">
        <v>449</v>
      </c>
      <c r="B1165" s="402" t="s">
        <v>451</v>
      </c>
      <c r="C1165" s="613"/>
      <c r="D1165" s="613"/>
      <c r="E1165" s="614" t="s">
        <v>5</v>
      </c>
      <c r="F1165" s="615">
        <f>+F1156+F1158+F1160</f>
        <v>255467854</v>
      </c>
      <c r="G1165" s="615">
        <f t="shared" ref="G1165:Q1165" si="430">+G1156+G1158+G1160</f>
        <v>97725346</v>
      </c>
      <c r="H1165" s="615">
        <f t="shared" si="430"/>
        <v>400000</v>
      </c>
      <c r="I1165" s="615">
        <f t="shared" si="430"/>
        <v>353593200</v>
      </c>
      <c r="J1165" s="615">
        <f t="shared" si="430"/>
        <v>254627965.19999999</v>
      </c>
      <c r="K1165" s="615">
        <f t="shared" si="430"/>
        <v>65608062.149999999</v>
      </c>
      <c r="L1165" s="615">
        <f t="shared" si="430"/>
        <v>385000</v>
      </c>
      <c r="M1165" s="615">
        <f t="shared" si="430"/>
        <v>320621027.34999996</v>
      </c>
      <c r="N1165" s="615">
        <f t="shared" si="430"/>
        <v>839888.80000001006</v>
      </c>
      <c r="O1165" s="615">
        <f t="shared" si="430"/>
        <v>32117283.850000001</v>
      </c>
      <c r="P1165" s="615">
        <f t="shared" si="430"/>
        <v>15000</v>
      </c>
      <c r="Q1165" s="615">
        <f t="shared" si="430"/>
        <v>32972172.650000013</v>
      </c>
      <c r="R1165" s="616">
        <f>+Q1165-'[3]chd11-SAOB'!AP179</f>
        <v>0</v>
      </c>
      <c r="S1165" s="410">
        <f t="shared" si="409"/>
        <v>0.9967123503530898</v>
      </c>
      <c r="T1165" s="410">
        <f t="shared" si="409"/>
        <v>0.67135154630202076</v>
      </c>
      <c r="U1165" s="410">
        <f t="shared" si="409"/>
        <v>0.96250000000000002</v>
      </c>
      <c r="V1165" s="410">
        <f t="shared" si="409"/>
        <v>0.90675111215374038</v>
      </c>
      <c r="W1165" s="413"/>
      <c r="Z1165" s="404" t="s">
        <v>735</v>
      </c>
    </row>
    <row r="1166" spans="1:26" ht="12.75" customHeight="1">
      <c r="A1166" s="402" t="s">
        <v>449</v>
      </c>
      <c r="B1166" s="402" t="s">
        <v>451</v>
      </c>
      <c r="C1166" s="418"/>
      <c r="D1166" s="407"/>
      <c r="E1166" s="412"/>
      <c r="F1166" s="403"/>
      <c r="G1166" s="403"/>
      <c r="H1166" s="403"/>
      <c r="I1166" s="403">
        <f t="shared" si="417"/>
        <v>0</v>
      </c>
      <c r="J1166" s="403"/>
      <c r="K1166" s="403"/>
      <c r="L1166" s="403"/>
      <c r="M1166" s="403">
        <f t="shared" si="418"/>
        <v>0</v>
      </c>
      <c r="N1166" s="403">
        <f t="shared" si="419"/>
        <v>0</v>
      </c>
      <c r="O1166" s="403">
        <f t="shared" si="419"/>
        <v>0</v>
      </c>
      <c r="P1166" s="403">
        <f t="shared" si="419"/>
        <v>0</v>
      </c>
      <c r="Q1166" s="403">
        <f t="shared" si="420"/>
        <v>0</v>
      </c>
      <c r="S1166" s="410" t="str">
        <f t="shared" si="409"/>
        <v/>
      </c>
      <c r="T1166" s="410" t="str">
        <f t="shared" si="409"/>
        <v/>
      </c>
      <c r="U1166" s="410" t="str">
        <f t="shared" si="409"/>
        <v/>
      </c>
      <c r="V1166" s="410" t="str">
        <f t="shared" si="409"/>
        <v/>
      </c>
      <c r="W1166" s="413"/>
      <c r="Z1166" s="404" t="s">
        <v>735</v>
      </c>
    </row>
    <row r="1167" spans="1:26" s="612" customFormat="1" ht="12.75" customHeight="1">
      <c r="A1167" s="402" t="s">
        <v>449</v>
      </c>
      <c r="B1167" s="402" t="s">
        <v>452</v>
      </c>
      <c r="C1167" s="426" t="s">
        <v>319</v>
      </c>
      <c r="D1167" s="609" t="s">
        <v>332</v>
      </c>
      <c r="E1167" s="610" t="s">
        <v>452</v>
      </c>
      <c r="F1167" s="621"/>
      <c r="G1167" s="621"/>
      <c r="H1167" s="621"/>
      <c r="I1167" s="611"/>
      <c r="J1167" s="621"/>
      <c r="K1167" s="621"/>
      <c r="L1167" s="621"/>
      <c r="M1167" s="611"/>
      <c r="N1167" s="611"/>
      <c r="O1167" s="611"/>
      <c r="P1167" s="611"/>
      <c r="Q1167" s="611"/>
      <c r="S1167" s="410"/>
      <c r="T1167" s="410"/>
      <c r="U1167" s="410"/>
      <c r="V1167" s="410"/>
      <c r="W1167" s="413"/>
      <c r="Z1167" s="404" t="s">
        <v>735</v>
      </c>
    </row>
    <row r="1168" spans="1:26" ht="12.75" customHeight="1">
      <c r="A1168" s="402" t="s">
        <v>449</v>
      </c>
      <c r="B1168" s="402" t="s">
        <v>452</v>
      </c>
      <c r="C1168" s="407"/>
      <c r="D1168" s="407" t="s">
        <v>319</v>
      </c>
      <c r="E1168" s="408" t="s">
        <v>320</v>
      </c>
      <c r="F1168" s="408">
        <f>+'[3]chd11-SAOB'!C358</f>
        <v>90071000</v>
      </c>
      <c r="G1168" s="408">
        <f>+'[3]chd11-SAOB'!D358</f>
        <v>33423000</v>
      </c>
      <c r="H1168" s="408">
        <f>+'[3]chd11-SAOB'!E358</f>
        <v>0</v>
      </c>
      <c r="I1168" s="403">
        <f t="shared" si="417"/>
        <v>123494000</v>
      </c>
      <c r="J1168" s="408">
        <f>+'[3]chd11-SAOB'!G358</f>
        <v>90071000</v>
      </c>
      <c r="K1168" s="408">
        <f>+'[3]chd11-SAOB'!H358</f>
        <v>33423000</v>
      </c>
      <c r="L1168" s="408">
        <f>+'[3]chd11-SAOB'!I358</f>
        <v>0</v>
      </c>
      <c r="M1168" s="403">
        <f t="shared" si="418"/>
        <v>123494000</v>
      </c>
      <c r="N1168" s="403">
        <f t="shared" si="419"/>
        <v>0</v>
      </c>
      <c r="O1168" s="403">
        <f t="shared" si="419"/>
        <v>0</v>
      </c>
      <c r="P1168" s="403">
        <f t="shared" si="419"/>
        <v>0</v>
      </c>
      <c r="Q1168" s="403">
        <f t="shared" si="420"/>
        <v>0</v>
      </c>
      <c r="S1168" s="410">
        <f t="shared" si="409"/>
        <v>1</v>
      </c>
      <c r="T1168" s="410">
        <f t="shared" si="409"/>
        <v>1</v>
      </c>
      <c r="U1168" s="410" t="str">
        <f t="shared" si="409"/>
        <v/>
      </c>
      <c r="V1168" s="410">
        <f t="shared" si="409"/>
        <v>1</v>
      </c>
      <c r="W1168" s="413"/>
      <c r="Z1168" s="411" t="s">
        <v>736</v>
      </c>
    </row>
    <row r="1169" spans="1:26" ht="12.75" customHeight="1">
      <c r="A1169" s="402" t="s">
        <v>449</v>
      </c>
      <c r="B1169" s="402" t="s">
        <v>452</v>
      </c>
      <c r="C1169" s="407"/>
      <c r="D1169" s="407" t="s">
        <v>319</v>
      </c>
      <c r="E1169" s="408" t="s">
        <v>204</v>
      </c>
      <c r="F1169" s="408">
        <f>+'[3]chd11-SAOB'!C360</f>
        <v>0</v>
      </c>
      <c r="G1169" s="408">
        <f>+'[3]chd11-SAOB'!D360</f>
        <v>29454000</v>
      </c>
      <c r="H1169" s="408">
        <f>+'[3]chd11-SAOB'!E360</f>
        <v>0</v>
      </c>
      <c r="I1169" s="403">
        <f>SUM(F1169:H1169)</f>
        <v>29454000</v>
      </c>
      <c r="J1169" s="408">
        <f>+'[3]chd11-SAOB'!G360</f>
        <v>0</v>
      </c>
      <c r="K1169" s="408">
        <f>+'[3]chd11-SAOB'!H360</f>
        <v>25771880.16</v>
      </c>
      <c r="L1169" s="408">
        <f>+'[3]chd11-SAOB'!I360</f>
        <v>0</v>
      </c>
      <c r="M1169" s="403">
        <f>SUM(J1169:L1169)</f>
        <v>25771880.16</v>
      </c>
      <c r="N1169" s="403">
        <f>+F1169-J1169</f>
        <v>0</v>
      </c>
      <c r="O1169" s="403">
        <f>+G1169-K1169</f>
        <v>3682119.84</v>
      </c>
      <c r="P1169" s="403">
        <f>+H1169-L1169</f>
        <v>0</v>
      </c>
      <c r="Q1169" s="403">
        <f>SUM(N1169:P1169)</f>
        <v>3682119.84</v>
      </c>
      <c r="S1169" s="410" t="str">
        <f t="shared" si="409"/>
        <v/>
      </c>
      <c r="T1169" s="410">
        <f t="shared" si="409"/>
        <v>0.87498744347117541</v>
      </c>
      <c r="U1169" s="410" t="str">
        <f t="shared" si="409"/>
        <v/>
      </c>
      <c r="V1169" s="410">
        <f t="shared" si="409"/>
        <v>0.87498744347117541</v>
      </c>
      <c r="W1169" s="413"/>
      <c r="Z1169" s="411" t="s">
        <v>736</v>
      </c>
    </row>
    <row r="1170" spans="1:26" s="404" customFormat="1" ht="12.75" customHeight="1">
      <c r="A1170" s="405"/>
      <c r="B1170" s="402" t="s">
        <v>452</v>
      </c>
      <c r="C1170" s="414"/>
      <c r="D1170" s="414" t="s">
        <v>319</v>
      </c>
      <c r="E1170" s="415" t="s">
        <v>737</v>
      </c>
      <c r="F1170" s="416">
        <f>+F1168+F1169</f>
        <v>90071000</v>
      </c>
      <c r="G1170" s="416">
        <f t="shared" ref="G1170:Q1170" si="431">+G1168+G1169</f>
        <v>62877000</v>
      </c>
      <c r="H1170" s="416">
        <f t="shared" si="431"/>
        <v>0</v>
      </c>
      <c r="I1170" s="416">
        <f t="shared" si="431"/>
        <v>152948000</v>
      </c>
      <c r="J1170" s="416">
        <f t="shared" si="431"/>
        <v>90071000</v>
      </c>
      <c r="K1170" s="416">
        <f t="shared" si="431"/>
        <v>59194880.159999996</v>
      </c>
      <c r="L1170" s="416">
        <f t="shared" si="431"/>
        <v>0</v>
      </c>
      <c r="M1170" s="416">
        <f t="shared" si="431"/>
        <v>149265880.16</v>
      </c>
      <c r="N1170" s="416">
        <f t="shared" si="431"/>
        <v>0</v>
      </c>
      <c r="O1170" s="416">
        <f t="shared" si="431"/>
        <v>3682119.84</v>
      </c>
      <c r="P1170" s="416">
        <f t="shared" si="431"/>
        <v>0</v>
      </c>
      <c r="Q1170" s="416">
        <f t="shared" si="431"/>
        <v>3682119.84</v>
      </c>
      <c r="R1170" s="417"/>
      <c r="S1170" s="410">
        <f t="shared" ref="S1170:V1230" si="432">IF(F1170=0,"",J1170/F1170)</f>
        <v>1</v>
      </c>
      <c r="T1170" s="410">
        <f t="shared" si="432"/>
        <v>0.94143932057827184</v>
      </c>
      <c r="U1170" s="410" t="str">
        <f t="shared" si="432"/>
        <v/>
      </c>
      <c r="V1170" s="410">
        <f t="shared" si="432"/>
        <v>0.97592567513141715</v>
      </c>
      <c r="W1170" s="413"/>
      <c r="Z1170" s="404" t="s">
        <v>735</v>
      </c>
    </row>
    <row r="1171" spans="1:26" ht="12.75" hidden="1" customHeight="1">
      <c r="A1171" s="405"/>
      <c r="B1171" s="406"/>
      <c r="C1171" s="418"/>
      <c r="D1171" s="418"/>
      <c r="E1171" s="419"/>
      <c r="F1171" s="420"/>
      <c r="G1171" s="420"/>
      <c r="H1171" s="420"/>
      <c r="I1171" s="420"/>
      <c r="J1171" s="420"/>
      <c r="K1171" s="420"/>
      <c r="L1171" s="420"/>
      <c r="M1171" s="420"/>
      <c r="N1171" s="420"/>
      <c r="O1171" s="420"/>
      <c r="P1171" s="420"/>
      <c r="Q1171" s="420"/>
      <c r="R1171" s="409"/>
      <c r="S1171" s="410" t="str">
        <f t="shared" si="432"/>
        <v/>
      </c>
      <c r="T1171" s="410" t="str">
        <f t="shared" si="432"/>
        <v/>
      </c>
      <c r="U1171" s="410" t="str">
        <f t="shared" si="432"/>
        <v/>
      </c>
      <c r="V1171" s="410"/>
      <c r="W1171" s="413"/>
    </row>
    <row r="1172" spans="1:26" s="404" customFormat="1" ht="12.75" customHeight="1">
      <c r="A1172" s="402" t="s">
        <v>449</v>
      </c>
      <c r="B1172" s="402" t="s">
        <v>452</v>
      </c>
      <c r="C1172" s="414"/>
      <c r="D1172" s="414" t="s">
        <v>319</v>
      </c>
      <c r="E1172" s="415" t="s">
        <v>324</v>
      </c>
      <c r="F1172" s="416">
        <f>+F1173</f>
        <v>9181000</v>
      </c>
      <c r="G1172" s="416">
        <f t="shared" ref="G1172:Q1172" si="433">+G1173</f>
        <v>0</v>
      </c>
      <c r="H1172" s="416">
        <f t="shared" si="433"/>
        <v>0</v>
      </c>
      <c r="I1172" s="416">
        <f t="shared" si="433"/>
        <v>9181000</v>
      </c>
      <c r="J1172" s="416">
        <f t="shared" si="433"/>
        <v>9042298.7599999998</v>
      </c>
      <c r="K1172" s="416">
        <f t="shared" si="433"/>
        <v>0</v>
      </c>
      <c r="L1172" s="416">
        <f t="shared" si="433"/>
        <v>0</v>
      </c>
      <c r="M1172" s="416">
        <f t="shared" si="433"/>
        <v>9042298.7599999998</v>
      </c>
      <c r="N1172" s="416">
        <f t="shared" si="433"/>
        <v>138701.24000000022</v>
      </c>
      <c r="O1172" s="416">
        <f t="shared" si="433"/>
        <v>0</v>
      </c>
      <c r="P1172" s="416">
        <f t="shared" si="433"/>
        <v>0</v>
      </c>
      <c r="Q1172" s="416">
        <f t="shared" si="433"/>
        <v>138701.24000000022</v>
      </c>
      <c r="S1172" s="410">
        <f t="shared" si="432"/>
        <v>0.98489257815052822</v>
      </c>
      <c r="T1172" s="410" t="str">
        <f t="shared" si="432"/>
        <v/>
      </c>
      <c r="U1172" s="410" t="str">
        <f t="shared" si="432"/>
        <v/>
      </c>
      <c r="V1172" s="410">
        <f t="shared" si="432"/>
        <v>0.98489257815052822</v>
      </c>
      <c r="W1172" s="413"/>
      <c r="Z1172" s="404" t="s">
        <v>735</v>
      </c>
    </row>
    <row r="1173" spans="1:26" ht="12.75" customHeight="1">
      <c r="A1173" s="402" t="s">
        <v>449</v>
      </c>
      <c r="B1173" s="402" t="s">
        <v>452</v>
      </c>
      <c r="C1173" s="418"/>
      <c r="D1173" s="418"/>
      <c r="E1173" s="408" t="s">
        <v>528</v>
      </c>
      <c r="F1173" s="403">
        <f>SUM('[3]chd11-SAOB'!P14)</f>
        <v>9181000</v>
      </c>
      <c r="G1173" s="403">
        <f>SUM('[3]chd11-SAOB'!P50)</f>
        <v>0</v>
      </c>
      <c r="H1173" s="403">
        <f>SUM('[3]chd11-SAOB'!P142)</f>
        <v>0</v>
      </c>
      <c r="I1173" s="403">
        <f t="shared" si="417"/>
        <v>9181000</v>
      </c>
      <c r="J1173" s="403">
        <f>SUM('[3]chd11-SAOB'!P15)</f>
        <v>9042298.7599999998</v>
      </c>
      <c r="K1173" s="403">
        <f>SUM('[3]chd11-SAOB'!P51)</f>
        <v>0</v>
      </c>
      <c r="L1173" s="403">
        <f>SUM('[3]chd11-SAOB'!P143)</f>
        <v>0</v>
      </c>
      <c r="M1173" s="403">
        <f t="shared" si="418"/>
        <v>9042298.7599999998</v>
      </c>
      <c r="N1173" s="403">
        <f t="shared" si="419"/>
        <v>138701.24000000022</v>
      </c>
      <c r="O1173" s="403">
        <f t="shared" si="419"/>
        <v>0</v>
      </c>
      <c r="P1173" s="403">
        <f t="shared" si="419"/>
        <v>0</v>
      </c>
      <c r="Q1173" s="403">
        <f t="shared" si="420"/>
        <v>138701.24000000022</v>
      </c>
      <c r="S1173" s="410">
        <f t="shared" si="432"/>
        <v>0.98489257815052822</v>
      </c>
      <c r="T1173" s="410" t="str">
        <f t="shared" si="432"/>
        <v/>
      </c>
      <c r="U1173" s="410" t="str">
        <f t="shared" si="432"/>
        <v/>
      </c>
      <c r="V1173" s="410">
        <f t="shared" si="432"/>
        <v>0.98489257815052822</v>
      </c>
      <c r="W1173" s="413"/>
      <c r="Z1173" s="404" t="s">
        <v>735</v>
      </c>
    </row>
    <row r="1174" spans="1:26" s="404" customFormat="1" ht="12.75" customHeight="1">
      <c r="A1174" s="402" t="s">
        <v>449</v>
      </c>
      <c r="B1174" s="402" t="s">
        <v>452</v>
      </c>
      <c r="C1174" s="414"/>
      <c r="D1174" s="414" t="s">
        <v>319</v>
      </c>
      <c r="E1174" s="415" t="s">
        <v>325</v>
      </c>
      <c r="F1174" s="416">
        <f>SUM(F1175:F1178)</f>
        <v>18705958</v>
      </c>
      <c r="G1174" s="416">
        <f t="shared" ref="G1174:Q1174" si="434">SUM(G1175:G1178)</f>
        <v>7400000</v>
      </c>
      <c r="H1174" s="416">
        <f t="shared" si="434"/>
        <v>0</v>
      </c>
      <c r="I1174" s="416">
        <f t="shared" si="434"/>
        <v>26105958</v>
      </c>
      <c r="J1174" s="416">
        <f t="shared" si="434"/>
        <v>18705954.379999999</v>
      </c>
      <c r="K1174" s="416">
        <f t="shared" si="434"/>
        <v>4900000</v>
      </c>
      <c r="L1174" s="416">
        <f t="shared" si="434"/>
        <v>0</v>
      </c>
      <c r="M1174" s="416">
        <f t="shared" si="434"/>
        <v>23605954.379999999</v>
      </c>
      <c r="N1174" s="416">
        <f t="shared" si="434"/>
        <v>3.6200000001117587</v>
      </c>
      <c r="O1174" s="416">
        <f t="shared" si="434"/>
        <v>2500000</v>
      </c>
      <c r="P1174" s="416">
        <f t="shared" si="434"/>
        <v>0</v>
      </c>
      <c r="Q1174" s="416">
        <f t="shared" si="434"/>
        <v>2500003.62</v>
      </c>
      <c r="R1174" s="417"/>
      <c r="S1174" s="410">
        <f t="shared" si="432"/>
        <v>0.99999980647876996</v>
      </c>
      <c r="T1174" s="410">
        <f t="shared" si="432"/>
        <v>0.66216216216216217</v>
      </c>
      <c r="U1174" s="410" t="str">
        <f t="shared" si="432"/>
        <v/>
      </c>
      <c r="V1174" s="410">
        <f t="shared" si="432"/>
        <v>0.90423628123511113</v>
      </c>
      <c r="W1174" s="413"/>
      <c r="Z1174" s="404" t="s">
        <v>735</v>
      </c>
    </row>
    <row r="1175" spans="1:26" ht="12.75" customHeight="1">
      <c r="A1175" s="402" t="s">
        <v>449</v>
      </c>
      <c r="B1175" s="402" t="s">
        <v>452</v>
      </c>
      <c r="C1175" s="418"/>
      <c r="D1175" s="418"/>
      <c r="E1175" s="421" t="s">
        <v>531</v>
      </c>
      <c r="F1175" s="403">
        <f>SUM('[3]chd11-SAOB'!T14)</f>
        <v>17123000</v>
      </c>
      <c r="G1175" s="403">
        <f>SUM('[3]chd11-SAOB'!T50)</f>
        <v>0</v>
      </c>
      <c r="H1175" s="403">
        <f>SUM('[3]chd11-SAOB'!T142)</f>
        <v>0</v>
      </c>
      <c r="I1175" s="403">
        <f t="shared" si="417"/>
        <v>17123000</v>
      </c>
      <c r="J1175" s="403">
        <f>SUM('[3]chd11-SAOB'!T15)</f>
        <v>17123000</v>
      </c>
      <c r="K1175" s="403">
        <f>SUM('[3]chd11-SAOB'!T51)</f>
        <v>0</v>
      </c>
      <c r="L1175" s="403">
        <f>SUM('[3]chd11-SAOB'!T143)</f>
        <v>0</v>
      </c>
      <c r="M1175" s="403">
        <f t="shared" si="418"/>
        <v>17123000</v>
      </c>
      <c r="N1175" s="403">
        <f t="shared" si="419"/>
        <v>0</v>
      </c>
      <c r="O1175" s="403">
        <f t="shared" si="419"/>
        <v>0</v>
      </c>
      <c r="P1175" s="403">
        <f t="shared" si="419"/>
        <v>0</v>
      </c>
      <c r="Q1175" s="403">
        <f t="shared" si="420"/>
        <v>0</v>
      </c>
      <c r="S1175" s="410">
        <f t="shared" si="432"/>
        <v>1</v>
      </c>
      <c r="T1175" s="410" t="str">
        <f t="shared" si="432"/>
        <v/>
      </c>
      <c r="U1175" s="410" t="str">
        <f t="shared" si="432"/>
        <v/>
      </c>
      <c r="V1175" s="410">
        <f t="shared" si="432"/>
        <v>1</v>
      </c>
      <c r="W1175" s="413"/>
      <c r="Z1175" s="404" t="s">
        <v>735</v>
      </c>
    </row>
    <row r="1176" spans="1:26" ht="12.75" customHeight="1">
      <c r="A1176" s="402" t="s">
        <v>449</v>
      </c>
      <c r="B1176" s="402" t="s">
        <v>452</v>
      </c>
      <c r="C1176" s="418"/>
      <c r="D1176" s="418"/>
      <c r="E1176" s="408" t="s">
        <v>532</v>
      </c>
      <c r="F1176" s="403">
        <f>SUM('[3]chd11-SAOB'!X14)</f>
        <v>1582958</v>
      </c>
      <c r="G1176" s="403">
        <f>SUM('[3]chd11-SAOB'!X50)</f>
        <v>0</v>
      </c>
      <c r="H1176" s="403">
        <f>SUM('[3]chd11-SAOB'!X142)</f>
        <v>0</v>
      </c>
      <c r="I1176" s="403">
        <f t="shared" si="417"/>
        <v>1582958</v>
      </c>
      <c r="J1176" s="403">
        <f>SUM('[3]chd11-SAOB'!X15)</f>
        <v>1582954.38</v>
      </c>
      <c r="K1176" s="403">
        <f>SUM('[3]chd11-SAOB'!X51)</f>
        <v>0</v>
      </c>
      <c r="L1176" s="403">
        <f>SUM('[3]chd11-SAOB'!X143)</f>
        <v>0</v>
      </c>
      <c r="M1176" s="403">
        <f t="shared" si="418"/>
        <v>1582954.38</v>
      </c>
      <c r="N1176" s="403">
        <f t="shared" si="419"/>
        <v>3.6200000001117587</v>
      </c>
      <c r="O1176" s="403">
        <f t="shared" si="419"/>
        <v>0</v>
      </c>
      <c r="P1176" s="403">
        <f t="shared" si="419"/>
        <v>0</v>
      </c>
      <c r="Q1176" s="403">
        <f t="shared" si="420"/>
        <v>3.6200000001117587</v>
      </c>
      <c r="S1176" s="410">
        <f t="shared" si="432"/>
        <v>0.99999771314210473</v>
      </c>
      <c r="T1176" s="410" t="str">
        <f t="shared" si="432"/>
        <v/>
      </c>
      <c r="U1176" s="410" t="str">
        <f t="shared" si="432"/>
        <v/>
      </c>
      <c r="V1176" s="410">
        <f t="shared" si="432"/>
        <v>0.99999771314210473</v>
      </c>
      <c r="W1176" s="413"/>
      <c r="Z1176" s="404" t="s">
        <v>735</v>
      </c>
    </row>
    <row r="1177" spans="1:26" ht="12.75" customHeight="1">
      <c r="A1177" s="402" t="s">
        <v>449</v>
      </c>
      <c r="B1177" s="402" t="s">
        <v>452</v>
      </c>
      <c r="C1177" s="418"/>
      <c r="D1177" s="418"/>
      <c r="E1177" s="421" t="s">
        <v>533</v>
      </c>
      <c r="F1177" s="403">
        <f>SUM('[3]chd11-SAOB'!AB14)</f>
        <v>0</v>
      </c>
      <c r="G1177" s="403">
        <f>SUM('[3]chd11-SAOB'!AB50)</f>
        <v>7400000</v>
      </c>
      <c r="H1177" s="403">
        <f>SUM('[3]chd11-SAOB'!AB142)</f>
        <v>0</v>
      </c>
      <c r="I1177" s="403">
        <f t="shared" si="417"/>
        <v>7400000</v>
      </c>
      <c r="J1177" s="403">
        <f>SUM('[3]chd11-SAOB'!AB15)</f>
        <v>0</v>
      </c>
      <c r="K1177" s="403">
        <f>SUM('[3]chd11-SAOB'!AB51)</f>
        <v>4900000</v>
      </c>
      <c r="L1177" s="403">
        <f>SUM('[3]chd11-SAOB'!AB143)</f>
        <v>0</v>
      </c>
      <c r="M1177" s="403">
        <f t="shared" si="418"/>
        <v>4900000</v>
      </c>
      <c r="N1177" s="403">
        <f t="shared" si="419"/>
        <v>0</v>
      </c>
      <c r="O1177" s="403">
        <f t="shared" si="419"/>
        <v>2500000</v>
      </c>
      <c r="P1177" s="403">
        <f t="shared" si="419"/>
        <v>0</v>
      </c>
      <c r="Q1177" s="403">
        <f t="shared" si="420"/>
        <v>2500000</v>
      </c>
      <c r="S1177" s="410" t="str">
        <f t="shared" si="432"/>
        <v/>
      </c>
      <c r="T1177" s="410">
        <f t="shared" si="432"/>
        <v>0.66216216216216217</v>
      </c>
      <c r="U1177" s="410" t="str">
        <f t="shared" si="432"/>
        <v/>
      </c>
      <c r="V1177" s="410">
        <f t="shared" si="432"/>
        <v>0.66216216216216217</v>
      </c>
      <c r="W1177" s="413"/>
      <c r="Z1177" s="404" t="s">
        <v>735</v>
      </c>
    </row>
    <row r="1178" spans="1:26" ht="12.75" hidden="1" customHeight="1">
      <c r="A1178" s="402" t="s">
        <v>449</v>
      </c>
      <c r="B1178" s="402" t="s">
        <v>452</v>
      </c>
      <c r="C1178" s="418"/>
      <c r="D1178" s="418"/>
      <c r="E1178" s="421" t="s">
        <v>738</v>
      </c>
      <c r="F1178" s="403">
        <f>SUM('[3]chd11-SAOB'!AF14)</f>
        <v>0</v>
      </c>
      <c r="G1178" s="403">
        <f>SUM('[3]chd11-SAOB'!AF50)</f>
        <v>0</v>
      </c>
      <c r="H1178" s="403">
        <f>SUM('[3]chd11-SAOB'!AF142)</f>
        <v>0</v>
      </c>
      <c r="I1178" s="403">
        <f t="shared" si="417"/>
        <v>0</v>
      </c>
      <c r="J1178" s="403">
        <f>SUM('[3]chd11-SAOB'!AF15)</f>
        <v>0</v>
      </c>
      <c r="K1178" s="403">
        <f>SUM('[3]chd11-SAOB'!AF51)</f>
        <v>0</v>
      </c>
      <c r="L1178" s="403">
        <f>SUM('[3]chd11-SAOB'!AF143)</f>
        <v>0</v>
      </c>
      <c r="M1178" s="403">
        <f t="shared" si="418"/>
        <v>0</v>
      </c>
      <c r="N1178" s="403">
        <f t="shared" si="419"/>
        <v>0</v>
      </c>
      <c r="O1178" s="403">
        <f t="shared" si="419"/>
        <v>0</v>
      </c>
      <c r="P1178" s="403">
        <f t="shared" si="419"/>
        <v>0</v>
      </c>
      <c r="Q1178" s="403">
        <f t="shared" si="420"/>
        <v>0</v>
      </c>
      <c r="S1178" s="410" t="str">
        <f t="shared" si="432"/>
        <v/>
      </c>
      <c r="T1178" s="410" t="str">
        <f t="shared" si="432"/>
        <v/>
      </c>
      <c r="U1178" s="410" t="str">
        <f t="shared" si="432"/>
        <v/>
      </c>
      <c r="V1178" s="422" t="str">
        <f t="shared" si="432"/>
        <v/>
      </c>
      <c r="W1178" s="413"/>
    </row>
    <row r="1179" spans="1:26" s="617" customFormat="1" ht="12.75" customHeight="1">
      <c r="A1179" s="402" t="s">
        <v>449</v>
      </c>
      <c r="B1179" s="402" t="s">
        <v>452</v>
      </c>
      <c r="C1179" s="613"/>
      <c r="D1179" s="613"/>
      <c r="E1179" s="614" t="s">
        <v>5</v>
      </c>
      <c r="F1179" s="615">
        <f>+F1170+F1172+F1174</f>
        <v>117957958</v>
      </c>
      <c r="G1179" s="615">
        <f t="shared" ref="G1179:Q1179" si="435">+G1170+G1172+G1174</f>
        <v>70277000</v>
      </c>
      <c r="H1179" s="615">
        <f t="shared" si="435"/>
        <v>0</v>
      </c>
      <c r="I1179" s="615">
        <f t="shared" si="435"/>
        <v>188234958</v>
      </c>
      <c r="J1179" s="615">
        <f t="shared" si="435"/>
        <v>117819253.14</v>
      </c>
      <c r="K1179" s="615">
        <f t="shared" si="435"/>
        <v>64094880.159999996</v>
      </c>
      <c r="L1179" s="615">
        <f t="shared" si="435"/>
        <v>0</v>
      </c>
      <c r="M1179" s="615">
        <f t="shared" si="435"/>
        <v>181914133.29999998</v>
      </c>
      <c r="N1179" s="615">
        <f t="shared" si="435"/>
        <v>138704.86000000034</v>
      </c>
      <c r="O1179" s="615">
        <f t="shared" si="435"/>
        <v>6182119.8399999999</v>
      </c>
      <c r="P1179" s="615">
        <f t="shared" si="435"/>
        <v>0</v>
      </c>
      <c r="Q1179" s="615">
        <f t="shared" si="435"/>
        <v>6320824.7000000002</v>
      </c>
      <c r="R1179" s="616">
        <f>+Q1179-'[3]chd11-SAOB'!AQ179</f>
        <v>0</v>
      </c>
      <c r="S1179" s="410">
        <f t="shared" si="432"/>
        <v>0.99882411613127453</v>
      </c>
      <c r="T1179" s="410">
        <f t="shared" si="432"/>
        <v>0.91203210381774968</v>
      </c>
      <c r="U1179" s="410" t="str">
        <f t="shared" si="432"/>
        <v/>
      </c>
      <c r="V1179" s="410">
        <f t="shared" si="432"/>
        <v>0.96642055882096023</v>
      </c>
      <c r="W1179" s="413"/>
      <c r="Z1179" s="404" t="s">
        <v>735</v>
      </c>
    </row>
    <row r="1180" spans="1:26" ht="12.75" customHeight="1">
      <c r="A1180" s="402" t="s">
        <v>449</v>
      </c>
      <c r="B1180" s="402" t="s">
        <v>452</v>
      </c>
      <c r="C1180" s="418"/>
      <c r="D1180" s="407"/>
      <c r="E1180" s="412"/>
      <c r="F1180" s="403"/>
      <c r="G1180" s="403"/>
      <c r="H1180" s="403"/>
      <c r="I1180" s="403">
        <f t="shared" si="417"/>
        <v>0</v>
      </c>
      <c r="J1180" s="403"/>
      <c r="K1180" s="403"/>
      <c r="L1180" s="403"/>
      <c r="M1180" s="403">
        <f t="shared" si="418"/>
        <v>0</v>
      </c>
      <c r="N1180" s="403">
        <f t="shared" si="419"/>
        <v>0</v>
      </c>
      <c r="O1180" s="403">
        <f t="shared" si="419"/>
        <v>0</v>
      </c>
      <c r="P1180" s="403">
        <f t="shared" si="419"/>
        <v>0</v>
      </c>
      <c r="Q1180" s="403">
        <f t="shared" si="420"/>
        <v>0</v>
      </c>
      <c r="S1180" s="410" t="str">
        <f t="shared" si="432"/>
        <v/>
      </c>
      <c r="T1180" s="410" t="str">
        <f t="shared" si="432"/>
        <v/>
      </c>
      <c r="U1180" s="410" t="str">
        <f t="shared" si="432"/>
        <v/>
      </c>
      <c r="V1180" s="410" t="str">
        <f t="shared" si="432"/>
        <v/>
      </c>
      <c r="W1180" s="413"/>
      <c r="Z1180" s="404" t="s">
        <v>735</v>
      </c>
    </row>
    <row r="1181" spans="1:26" s="429" customFormat="1" ht="12.75" customHeight="1">
      <c r="A1181" s="402" t="s">
        <v>449</v>
      </c>
      <c r="B1181" s="402" t="s">
        <v>452</v>
      </c>
      <c r="C1181" s="718" t="s">
        <v>803</v>
      </c>
      <c r="D1181" s="718"/>
      <c r="E1181" s="718"/>
      <c r="F1181" s="428">
        <f>+F1165+F1179</f>
        <v>373425812</v>
      </c>
      <c r="G1181" s="428">
        <f>+G1165+G1179</f>
        <v>168002346</v>
      </c>
      <c r="H1181" s="428">
        <f>+H1165+H1179</f>
        <v>400000</v>
      </c>
      <c r="I1181" s="428">
        <f t="shared" si="417"/>
        <v>541828158</v>
      </c>
      <c r="J1181" s="428">
        <f>+J1165+J1179</f>
        <v>372447218.33999997</v>
      </c>
      <c r="K1181" s="428">
        <f>+K1165+K1179</f>
        <v>129702942.31</v>
      </c>
      <c r="L1181" s="428">
        <f>+L1165+L1179</f>
        <v>385000</v>
      </c>
      <c r="M1181" s="428">
        <f t="shared" si="418"/>
        <v>502535160.64999998</v>
      </c>
      <c r="N1181" s="428">
        <f t="shared" si="419"/>
        <v>978593.66000002623</v>
      </c>
      <c r="O1181" s="428">
        <f t="shared" si="419"/>
        <v>38299403.689999998</v>
      </c>
      <c r="P1181" s="428">
        <f t="shared" si="419"/>
        <v>15000</v>
      </c>
      <c r="Q1181" s="428">
        <f t="shared" si="420"/>
        <v>39292997.350000024</v>
      </c>
      <c r="S1181" s="410">
        <f t="shared" si="432"/>
        <v>0.9973794161288454</v>
      </c>
      <c r="T1181" s="410">
        <f t="shared" si="432"/>
        <v>0.77203054241873503</v>
      </c>
      <c r="U1181" s="410">
        <f t="shared" si="432"/>
        <v>0.96250000000000002</v>
      </c>
      <c r="V1181" s="410">
        <f t="shared" si="432"/>
        <v>0.92748070256252713</v>
      </c>
      <c r="W1181" s="413"/>
      <c r="Z1181" s="404" t="s">
        <v>735</v>
      </c>
    </row>
    <row r="1182" spans="1:26" ht="12.75" customHeight="1">
      <c r="A1182" s="402" t="s">
        <v>449</v>
      </c>
      <c r="B1182" s="402" t="s">
        <v>804</v>
      </c>
      <c r="C1182" s="650"/>
      <c r="D1182" s="425"/>
      <c r="E1182" s="412"/>
      <c r="F1182" s="403"/>
      <c r="G1182" s="403"/>
      <c r="H1182" s="403"/>
      <c r="I1182" s="403">
        <f t="shared" si="417"/>
        <v>0</v>
      </c>
      <c r="J1182" s="403"/>
      <c r="K1182" s="403"/>
      <c r="L1182" s="403"/>
      <c r="M1182" s="403">
        <f t="shared" si="418"/>
        <v>0</v>
      </c>
      <c r="N1182" s="403">
        <f t="shared" si="419"/>
        <v>0</v>
      </c>
      <c r="O1182" s="403">
        <f t="shared" si="419"/>
        <v>0</v>
      </c>
      <c r="P1182" s="403">
        <f t="shared" si="419"/>
        <v>0</v>
      </c>
      <c r="Q1182" s="403">
        <f t="shared" si="420"/>
        <v>0</v>
      </c>
      <c r="S1182" s="410" t="str">
        <f t="shared" si="432"/>
        <v/>
      </c>
      <c r="T1182" s="410" t="str">
        <f t="shared" si="432"/>
        <v/>
      </c>
      <c r="U1182" s="410" t="str">
        <f t="shared" si="432"/>
        <v/>
      </c>
      <c r="V1182" s="410" t="str">
        <f t="shared" si="432"/>
        <v/>
      </c>
      <c r="W1182" s="413"/>
      <c r="Z1182" s="404" t="s">
        <v>735</v>
      </c>
    </row>
    <row r="1183" spans="1:26" s="429" customFormat="1" ht="12.75" hidden="1" customHeight="1">
      <c r="A1183" s="402" t="s">
        <v>805</v>
      </c>
      <c r="B1183" s="402" t="s">
        <v>804</v>
      </c>
      <c r="C1183" s="426" t="s">
        <v>806</v>
      </c>
      <c r="D1183" s="431"/>
      <c r="E1183" s="432"/>
      <c r="F1183" s="428"/>
      <c r="G1183" s="428"/>
      <c r="H1183" s="428"/>
      <c r="I1183" s="428">
        <f t="shared" si="417"/>
        <v>0</v>
      </c>
      <c r="J1183" s="428"/>
      <c r="K1183" s="428"/>
      <c r="L1183" s="428"/>
      <c r="M1183" s="428">
        <f t="shared" si="418"/>
        <v>0</v>
      </c>
      <c r="N1183" s="428">
        <f t="shared" si="419"/>
        <v>0</v>
      </c>
      <c r="O1183" s="428">
        <f t="shared" si="419"/>
        <v>0</v>
      </c>
      <c r="P1183" s="428">
        <f t="shared" si="419"/>
        <v>0</v>
      </c>
      <c r="Q1183" s="428">
        <f t="shared" si="420"/>
        <v>0</v>
      </c>
      <c r="S1183" s="410" t="str">
        <f t="shared" si="432"/>
        <v/>
      </c>
      <c r="T1183" s="410" t="str">
        <f t="shared" si="432"/>
        <v/>
      </c>
      <c r="U1183" s="410" t="str">
        <f t="shared" si="432"/>
        <v/>
      </c>
      <c r="V1183" s="433" t="str">
        <f t="shared" si="432"/>
        <v/>
      </c>
      <c r="W1183" s="413"/>
      <c r="Y1183" s="429" t="s">
        <v>735</v>
      </c>
    </row>
    <row r="1184" spans="1:26" ht="12.75" customHeight="1">
      <c r="A1184" s="405" t="s">
        <v>805</v>
      </c>
      <c r="B1184" s="402" t="s">
        <v>804</v>
      </c>
      <c r="C1184" s="407"/>
      <c r="D1184" s="407" t="s">
        <v>319</v>
      </c>
      <c r="E1184" s="412" t="s">
        <v>320</v>
      </c>
      <c r="F1184" s="403">
        <f>+F1136+F1154+F1168</f>
        <v>356612491</v>
      </c>
      <c r="G1184" s="403">
        <f>+G1136+G1154+G1168</f>
        <v>140005000</v>
      </c>
      <c r="H1184" s="403">
        <f>+H1136+H1154+H1168</f>
        <v>0</v>
      </c>
      <c r="I1184" s="403">
        <f t="shared" si="417"/>
        <v>496617491</v>
      </c>
      <c r="J1184" s="403">
        <f>+J1136+J1154+J1168</f>
        <v>356847808.90999997</v>
      </c>
      <c r="K1184" s="403">
        <f>+K1136+K1154+K1168</f>
        <v>133493773.64</v>
      </c>
      <c r="L1184" s="403">
        <f>+L1136+L1154+L1168</f>
        <v>0</v>
      </c>
      <c r="M1184" s="403">
        <f t="shared" si="418"/>
        <v>490341582.54999995</v>
      </c>
      <c r="N1184" s="403">
        <f t="shared" si="419"/>
        <v>-235317.90999996662</v>
      </c>
      <c r="O1184" s="403">
        <f t="shared" si="419"/>
        <v>6511226.3599999994</v>
      </c>
      <c r="P1184" s="403">
        <f t="shared" si="419"/>
        <v>0</v>
      </c>
      <c r="Q1184" s="403">
        <f t="shared" si="420"/>
        <v>6275908.4500000328</v>
      </c>
      <c r="S1184" s="410">
        <f t="shared" si="432"/>
        <v>1.0006598700716851</v>
      </c>
      <c r="T1184" s="410">
        <f t="shared" si="432"/>
        <v>0.9534929012535267</v>
      </c>
      <c r="U1184" s="410" t="str">
        <f t="shared" si="432"/>
        <v/>
      </c>
      <c r="V1184" s="410">
        <f t="shared" si="432"/>
        <v>0.98736269148039324</v>
      </c>
      <c r="W1184" s="413"/>
      <c r="Y1184" s="411" t="s">
        <v>735</v>
      </c>
      <c r="Z1184" s="411" t="s">
        <v>736</v>
      </c>
    </row>
    <row r="1185" spans="1:26" ht="12.75" customHeight="1">
      <c r="A1185" s="405" t="s">
        <v>805</v>
      </c>
      <c r="B1185" s="402" t="s">
        <v>804</v>
      </c>
      <c r="C1185" s="407"/>
      <c r="D1185" s="407" t="s">
        <v>319</v>
      </c>
      <c r="E1185" s="412" t="s">
        <v>204</v>
      </c>
      <c r="F1185" s="403">
        <f>+F1140+F1155+F1169</f>
        <v>0</v>
      </c>
      <c r="G1185" s="403">
        <f>+G1140+G1155+G1169</f>
        <v>153351973</v>
      </c>
      <c r="H1185" s="403">
        <f>+H1140+H1155+H1169</f>
        <v>161109163</v>
      </c>
      <c r="I1185" s="403">
        <f>SUM(F1185:H1185)</f>
        <v>314461136</v>
      </c>
      <c r="J1185" s="403">
        <f>+J1140+J1155+J1169</f>
        <v>0</v>
      </c>
      <c r="K1185" s="403">
        <f>+K1140+K1155+K1169</f>
        <v>116971225.14</v>
      </c>
      <c r="L1185" s="403">
        <f>+L1140+L1155+L1169</f>
        <v>10037400</v>
      </c>
      <c r="M1185" s="403">
        <f>SUM(J1185:L1185)</f>
        <v>127008625.14</v>
      </c>
      <c r="N1185" s="403">
        <f>+F1185-J1185</f>
        <v>0</v>
      </c>
      <c r="O1185" s="403">
        <f>+G1185-K1185</f>
        <v>36380747.859999999</v>
      </c>
      <c r="P1185" s="403">
        <f>+H1185-L1185</f>
        <v>151071763</v>
      </c>
      <c r="Q1185" s="403">
        <f>SUM(N1185:P1185)</f>
        <v>187452510.86000001</v>
      </c>
      <c r="S1185" s="410" t="str">
        <f t="shared" si="432"/>
        <v/>
      </c>
      <c r="T1185" s="410">
        <f t="shared" si="432"/>
        <v>0.76276309232747852</v>
      </c>
      <c r="U1185" s="410">
        <f t="shared" si="432"/>
        <v>6.2301856785141392E-2</v>
      </c>
      <c r="V1185" s="410">
        <f>IF(I1185=0,"",M1185/I1185)</f>
        <v>0.40389291584827197</v>
      </c>
      <c r="W1185" s="413"/>
      <c r="Y1185" s="411" t="s">
        <v>735</v>
      </c>
      <c r="Z1185" s="411" t="s">
        <v>736</v>
      </c>
    </row>
    <row r="1186" spans="1:26" s="404" customFormat="1" ht="12.75" hidden="1" customHeight="1">
      <c r="A1186" s="405"/>
      <c r="B1186" s="406"/>
      <c r="C1186" s="414"/>
      <c r="D1186" s="414" t="s">
        <v>319</v>
      </c>
      <c r="E1186" s="415" t="s">
        <v>737</v>
      </c>
      <c r="F1186" s="416">
        <f>+F1184+F1185</f>
        <v>356612491</v>
      </c>
      <c r="G1186" s="416">
        <f t="shared" ref="G1186:Q1186" si="436">+G1184+G1185</f>
        <v>293356973</v>
      </c>
      <c r="H1186" s="416">
        <f t="shared" si="436"/>
        <v>161109163</v>
      </c>
      <c r="I1186" s="416">
        <f t="shared" si="436"/>
        <v>811078627</v>
      </c>
      <c r="J1186" s="416">
        <f t="shared" si="436"/>
        <v>356847808.90999997</v>
      </c>
      <c r="K1186" s="416">
        <f t="shared" si="436"/>
        <v>250464998.78</v>
      </c>
      <c r="L1186" s="416">
        <f t="shared" si="436"/>
        <v>10037400</v>
      </c>
      <c r="M1186" s="416">
        <f t="shared" si="436"/>
        <v>617350207.68999994</v>
      </c>
      <c r="N1186" s="416">
        <f t="shared" si="436"/>
        <v>-235317.90999996662</v>
      </c>
      <c r="O1186" s="416">
        <f t="shared" si="436"/>
        <v>42891974.219999999</v>
      </c>
      <c r="P1186" s="416">
        <f t="shared" si="436"/>
        <v>151071763</v>
      </c>
      <c r="Q1186" s="416">
        <f t="shared" si="436"/>
        <v>193728419.31000006</v>
      </c>
      <c r="R1186" s="417"/>
      <c r="S1186" s="410">
        <f t="shared" si="432"/>
        <v>1.0006598700716851</v>
      </c>
      <c r="T1186" s="410">
        <f t="shared" si="432"/>
        <v>0.85378914371331482</v>
      </c>
      <c r="U1186" s="410">
        <f t="shared" si="432"/>
        <v>6.2301856785141392E-2</v>
      </c>
      <c r="V1186" s="422"/>
      <c r="W1186" s="413"/>
      <c r="Y1186" s="404" t="s">
        <v>735</v>
      </c>
    </row>
    <row r="1187" spans="1:26" ht="12.75" hidden="1" customHeight="1">
      <c r="A1187" s="405"/>
      <c r="B1187" s="406"/>
      <c r="C1187" s="418"/>
      <c r="D1187" s="418"/>
      <c r="E1187" s="419"/>
      <c r="F1187" s="420"/>
      <c r="G1187" s="420"/>
      <c r="H1187" s="420"/>
      <c r="I1187" s="420"/>
      <c r="J1187" s="420"/>
      <c r="K1187" s="420"/>
      <c r="L1187" s="420"/>
      <c r="M1187" s="420"/>
      <c r="N1187" s="420"/>
      <c r="O1187" s="420"/>
      <c r="P1187" s="420"/>
      <c r="Q1187" s="420"/>
      <c r="R1187" s="409"/>
      <c r="S1187" s="410" t="str">
        <f t="shared" si="432"/>
        <v/>
      </c>
      <c r="T1187" s="410" t="str">
        <f t="shared" si="432"/>
        <v/>
      </c>
      <c r="U1187" s="410" t="str">
        <f t="shared" si="432"/>
        <v/>
      </c>
      <c r="V1187" s="410"/>
      <c r="W1187" s="413"/>
      <c r="Y1187" s="411" t="s">
        <v>735</v>
      </c>
    </row>
    <row r="1188" spans="1:26" s="404" customFormat="1" ht="12.75" hidden="1" customHeight="1">
      <c r="A1188" s="405" t="s">
        <v>805</v>
      </c>
      <c r="B1188" s="402" t="s">
        <v>804</v>
      </c>
      <c r="C1188" s="414"/>
      <c r="D1188" s="414" t="s">
        <v>319</v>
      </c>
      <c r="E1188" s="415" t="s">
        <v>324</v>
      </c>
      <c r="F1188" s="416">
        <f>+F1189</f>
        <v>35849821</v>
      </c>
      <c r="G1188" s="416">
        <f t="shared" ref="G1188:Q1188" si="437">+G1189</f>
        <v>0</v>
      </c>
      <c r="H1188" s="416">
        <f t="shared" si="437"/>
        <v>0</v>
      </c>
      <c r="I1188" s="416">
        <f t="shared" si="437"/>
        <v>35849821</v>
      </c>
      <c r="J1188" s="416">
        <f t="shared" si="437"/>
        <v>34883593.769999996</v>
      </c>
      <c r="K1188" s="416">
        <f t="shared" si="437"/>
        <v>0</v>
      </c>
      <c r="L1188" s="416">
        <f t="shared" si="437"/>
        <v>0</v>
      </c>
      <c r="M1188" s="416">
        <f t="shared" si="437"/>
        <v>34883593.769999996</v>
      </c>
      <c r="N1188" s="416">
        <f t="shared" si="437"/>
        <v>966227.23000000417</v>
      </c>
      <c r="O1188" s="416">
        <f t="shared" si="437"/>
        <v>0</v>
      </c>
      <c r="P1188" s="416">
        <f t="shared" si="437"/>
        <v>0</v>
      </c>
      <c r="Q1188" s="416">
        <f t="shared" si="437"/>
        <v>966227.23000000417</v>
      </c>
      <c r="S1188" s="410">
        <f t="shared" si="432"/>
        <v>0.97304792037873766</v>
      </c>
      <c r="T1188" s="410" t="str">
        <f t="shared" si="432"/>
        <v/>
      </c>
      <c r="U1188" s="410" t="str">
        <f t="shared" si="432"/>
        <v/>
      </c>
      <c r="V1188" s="422">
        <f t="shared" si="432"/>
        <v>0.97304792037873766</v>
      </c>
      <c r="W1188" s="413"/>
      <c r="Y1188" s="404" t="s">
        <v>735</v>
      </c>
    </row>
    <row r="1189" spans="1:26" ht="12.75" hidden="1" customHeight="1">
      <c r="A1189" s="405" t="s">
        <v>805</v>
      </c>
      <c r="B1189" s="402" t="s">
        <v>804</v>
      </c>
      <c r="C1189" s="418"/>
      <c r="D1189" s="418"/>
      <c r="E1189" s="408" t="s">
        <v>528</v>
      </c>
      <c r="F1189" s="403">
        <f>+F1144+F1159+F1173</f>
        <v>35849821</v>
      </c>
      <c r="G1189" s="403">
        <f>+G1144+G1159+G1173</f>
        <v>0</v>
      </c>
      <c r="H1189" s="403">
        <f>+H1144+H1159+H1173</f>
        <v>0</v>
      </c>
      <c r="I1189" s="403">
        <f t="shared" si="417"/>
        <v>35849821</v>
      </c>
      <c r="J1189" s="403">
        <f>+J1144+J1159+J1173</f>
        <v>34883593.769999996</v>
      </c>
      <c r="K1189" s="403">
        <f>+K1144+K1159+K1173</f>
        <v>0</v>
      </c>
      <c r="L1189" s="403">
        <f>+L1144+L1159+L1173</f>
        <v>0</v>
      </c>
      <c r="M1189" s="403">
        <f t="shared" si="418"/>
        <v>34883593.769999996</v>
      </c>
      <c r="N1189" s="403">
        <f t="shared" si="419"/>
        <v>966227.23000000417</v>
      </c>
      <c r="O1189" s="403">
        <f t="shared" si="419"/>
        <v>0</v>
      </c>
      <c r="P1189" s="403">
        <f t="shared" si="419"/>
        <v>0</v>
      </c>
      <c r="Q1189" s="403">
        <f t="shared" si="420"/>
        <v>966227.23000000417</v>
      </c>
      <c r="S1189" s="410">
        <f t="shared" si="432"/>
        <v>0.97304792037873766</v>
      </c>
      <c r="T1189" s="410" t="str">
        <f t="shared" si="432"/>
        <v/>
      </c>
      <c r="U1189" s="410" t="str">
        <f t="shared" si="432"/>
        <v/>
      </c>
      <c r="V1189" s="410">
        <f t="shared" si="432"/>
        <v>0.97304792037873766</v>
      </c>
      <c r="W1189" s="413"/>
      <c r="Y1189" s="411" t="s">
        <v>735</v>
      </c>
    </row>
    <row r="1190" spans="1:26" s="404" customFormat="1" ht="12.75" hidden="1" customHeight="1">
      <c r="A1190" s="405" t="s">
        <v>805</v>
      </c>
      <c r="B1190" s="402" t="s">
        <v>804</v>
      </c>
      <c r="C1190" s="414"/>
      <c r="D1190" s="414" t="s">
        <v>319</v>
      </c>
      <c r="E1190" s="415" t="s">
        <v>325</v>
      </c>
      <c r="F1190" s="416">
        <f>SUM(F1191:F1194)</f>
        <v>73621903</v>
      </c>
      <c r="G1190" s="416">
        <f t="shared" ref="G1190:Q1190" si="438">SUM(G1191:G1194)</f>
        <v>35513636</v>
      </c>
      <c r="H1190" s="416">
        <f t="shared" si="438"/>
        <v>400000</v>
      </c>
      <c r="I1190" s="416">
        <f t="shared" si="438"/>
        <v>109535539</v>
      </c>
      <c r="J1190" s="416">
        <f t="shared" si="438"/>
        <v>73101892.599999994</v>
      </c>
      <c r="K1190" s="416">
        <f t="shared" si="438"/>
        <v>12638171</v>
      </c>
      <c r="L1190" s="416">
        <f t="shared" si="438"/>
        <v>385000</v>
      </c>
      <c r="M1190" s="416">
        <f t="shared" si="438"/>
        <v>86125063.599999994</v>
      </c>
      <c r="N1190" s="416">
        <f t="shared" si="438"/>
        <v>520010.39999999851</v>
      </c>
      <c r="O1190" s="416">
        <f t="shared" si="438"/>
        <v>22875465</v>
      </c>
      <c r="P1190" s="416">
        <f t="shared" si="438"/>
        <v>15000</v>
      </c>
      <c r="Q1190" s="416">
        <f t="shared" si="438"/>
        <v>23410475.399999999</v>
      </c>
      <c r="R1190" s="417"/>
      <c r="S1190" s="410">
        <f t="shared" si="432"/>
        <v>0.99293674329499459</v>
      </c>
      <c r="T1190" s="410">
        <f t="shared" si="432"/>
        <v>0.35586812344418917</v>
      </c>
      <c r="U1190" s="410">
        <f t="shared" si="432"/>
        <v>0.96250000000000002</v>
      </c>
      <c r="V1190" s="422">
        <f t="shared" si="432"/>
        <v>0.7862750700482698</v>
      </c>
      <c r="W1190" s="413"/>
      <c r="Y1190" s="404" t="s">
        <v>735</v>
      </c>
    </row>
    <row r="1191" spans="1:26" ht="12.75" hidden="1" customHeight="1">
      <c r="A1191" s="405" t="s">
        <v>805</v>
      </c>
      <c r="B1191" s="402" t="s">
        <v>804</v>
      </c>
      <c r="C1191" s="418"/>
      <c r="D1191" s="418"/>
      <c r="E1191" s="421" t="s">
        <v>531</v>
      </c>
      <c r="F1191" s="403">
        <f t="shared" ref="F1191:H1194" si="439">+F1146+F1161+F1175</f>
        <v>64249000</v>
      </c>
      <c r="G1191" s="403">
        <f t="shared" si="439"/>
        <v>0</v>
      </c>
      <c r="H1191" s="403">
        <f t="shared" si="439"/>
        <v>0</v>
      </c>
      <c r="I1191" s="403">
        <f t="shared" si="417"/>
        <v>64249000</v>
      </c>
      <c r="J1191" s="403">
        <f t="shared" ref="J1191:L1194" si="440">+J1146+J1161+J1175</f>
        <v>63729000</v>
      </c>
      <c r="K1191" s="403">
        <f t="shared" si="440"/>
        <v>0</v>
      </c>
      <c r="L1191" s="403">
        <f t="shared" si="440"/>
        <v>0</v>
      </c>
      <c r="M1191" s="403">
        <f t="shared" si="418"/>
        <v>63729000</v>
      </c>
      <c r="N1191" s="403">
        <f t="shared" si="419"/>
        <v>520000</v>
      </c>
      <c r="O1191" s="403">
        <f t="shared" si="419"/>
        <v>0</v>
      </c>
      <c r="P1191" s="403">
        <f t="shared" si="419"/>
        <v>0</v>
      </c>
      <c r="Q1191" s="403">
        <f t="shared" si="420"/>
        <v>520000</v>
      </c>
      <c r="S1191" s="410">
        <f t="shared" si="432"/>
        <v>0.99190648881694654</v>
      </c>
      <c r="T1191" s="410" t="str">
        <f t="shared" si="432"/>
        <v/>
      </c>
      <c r="U1191" s="410" t="str">
        <f t="shared" si="432"/>
        <v/>
      </c>
      <c r="V1191" s="410">
        <f t="shared" si="432"/>
        <v>0.99190648881694654</v>
      </c>
      <c r="W1191" s="413"/>
      <c r="Y1191" s="411" t="s">
        <v>735</v>
      </c>
    </row>
    <row r="1192" spans="1:26" ht="12.75" hidden="1" customHeight="1">
      <c r="A1192" s="405" t="s">
        <v>805</v>
      </c>
      <c r="B1192" s="402" t="s">
        <v>804</v>
      </c>
      <c r="C1192" s="418"/>
      <c r="D1192" s="418"/>
      <c r="E1192" s="408" t="s">
        <v>532</v>
      </c>
      <c r="F1192" s="403">
        <f t="shared" si="439"/>
        <v>9372903</v>
      </c>
      <c r="G1192" s="403">
        <f t="shared" si="439"/>
        <v>0</v>
      </c>
      <c r="H1192" s="403">
        <f t="shared" si="439"/>
        <v>0</v>
      </c>
      <c r="I1192" s="403">
        <f t="shared" si="417"/>
        <v>9372903</v>
      </c>
      <c r="J1192" s="403">
        <f t="shared" si="440"/>
        <v>9372892.6000000015</v>
      </c>
      <c r="K1192" s="403">
        <f t="shared" si="440"/>
        <v>0</v>
      </c>
      <c r="L1192" s="403">
        <f t="shared" si="440"/>
        <v>0</v>
      </c>
      <c r="M1192" s="403">
        <f t="shared" si="418"/>
        <v>9372892.6000000015</v>
      </c>
      <c r="N1192" s="403">
        <f t="shared" si="419"/>
        <v>10.399999998509884</v>
      </c>
      <c r="O1192" s="403">
        <f t="shared" si="419"/>
        <v>0</v>
      </c>
      <c r="P1192" s="403">
        <f t="shared" si="419"/>
        <v>0</v>
      </c>
      <c r="Q1192" s="403">
        <f t="shared" si="420"/>
        <v>10.399999998509884</v>
      </c>
      <c r="S1192" s="410">
        <f t="shared" si="432"/>
        <v>0.99999889041847567</v>
      </c>
      <c r="T1192" s="410" t="str">
        <f t="shared" si="432"/>
        <v/>
      </c>
      <c r="U1192" s="410" t="str">
        <f t="shared" si="432"/>
        <v/>
      </c>
      <c r="V1192" s="410">
        <f t="shared" si="432"/>
        <v>0.99999889041847567</v>
      </c>
      <c r="W1192" s="413"/>
      <c r="Y1192" s="411" t="s">
        <v>735</v>
      </c>
    </row>
    <row r="1193" spans="1:26" ht="12.75" hidden="1" customHeight="1">
      <c r="A1193" s="405" t="s">
        <v>805</v>
      </c>
      <c r="B1193" s="402" t="s">
        <v>804</v>
      </c>
      <c r="C1193" s="418"/>
      <c r="D1193" s="418"/>
      <c r="E1193" s="421" t="s">
        <v>533</v>
      </c>
      <c r="F1193" s="403">
        <f t="shared" si="439"/>
        <v>0</v>
      </c>
      <c r="G1193" s="403">
        <f t="shared" si="439"/>
        <v>35513636</v>
      </c>
      <c r="H1193" s="403">
        <f t="shared" si="439"/>
        <v>400000</v>
      </c>
      <c r="I1193" s="403">
        <f t="shared" si="417"/>
        <v>35913636</v>
      </c>
      <c r="J1193" s="403">
        <f t="shared" si="440"/>
        <v>0</v>
      </c>
      <c r="K1193" s="403">
        <f t="shared" si="440"/>
        <v>12638171</v>
      </c>
      <c r="L1193" s="403">
        <f t="shared" si="440"/>
        <v>385000</v>
      </c>
      <c r="M1193" s="403">
        <f t="shared" si="418"/>
        <v>13023171</v>
      </c>
      <c r="N1193" s="403">
        <f t="shared" si="419"/>
        <v>0</v>
      </c>
      <c r="O1193" s="403">
        <f t="shared" si="419"/>
        <v>22875465</v>
      </c>
      <c r="P1193" s="403">
        <f t="shared" si="419"/>
        <v>15000</v>
      </c>
      <c r="Q1193" s="403">
        <f t="shared" si="420"/>
        <v>22890465</v>
      </c>
      <c r="S1193" s="410" t="str">
        <f t="shared" si="432"/>
        <v/>
      </c>
      <c r="T1193" s="410">
        <f t="shared" si="432"/>
        <v>0.35586812344418917</v>
      </c>
      <c r="U1193" s="410">
        <f t="shared" si="432"/>
        <v>0.96250000000000002</v>
      </c>
      <c r="V1193" s="410">
        <f t="shared" si="432"/>
        <v>0.36262468662320907</v>
      </c>
      <c r="W1193" s="413"/>
      <c r="Y1193" s="411" t="s">
        <v>735</v>
      </c>
    </row>
    <row r="1194" spans="1:26" ht="12.75" hidden="1" customHeight="1">
      <c r="A1194" s="405" t="s">
        <v>805</v>
      </c>
      <c r="B1194" s="402" t="s">
        <v>804</v>
      </c>
      <c r="C1194" s="418"/>
      <c r="D1194" s="418"/>
      <c r="E1194" s="421" t="s">
        <v>738</v>
      </c>
      <c r="F1194" s="403">
        <f t="shared" si="439"/>
        <v>0</v>
      </c>
      <c r="G1194" s="403">
        <f t="shared" si="439"/>
        <v>0</v>
      </c>
      <c r="H1194" s="403">
        <f t="shared" si="439"/>
        <v>0</v>
      </c>
      <c r="I1194" s="403">
        <f t="shared" si="417"/>
        <v>0</v>
      </c>
      <c r="J1194" s="403">
        <f t="shared" si="440"/>
        <v>0</v>
      </c>
      <c r="K1194" s="403">
        <f t="shared" si="440"/>
        <v>0</v>
      </c>
      <c r="L1194" s="403">
        <f t="shared" si="440"/>
        <v>0</v>
      </c>
      <c r="M1194" s="403">
        <f t="shared" si="418"/>
        <v>0</v>
      </c>
      <c r="N1194" s="403">
        <f t="shared" si="419"/>
        <v>0</v>
      </c>
      <c r="O1194" s="403">
        <f t="shared" si="419"/>
        <v>0</v>
      </c>
      <c r="P1194" s="403">
        <f t="shared" si="419"/>
        <v>0</v>
      </c>
      <c r="Q1194" s="403">
        <f t="shared" si="420"/>
        <v>0</v>
      </c>
      <c r="S1194" s="410" t="str">
        <f t="shared" si="432"/>
        <v/>
      </c>
      <c r="T1194" s="410" t="str">
        <f t="shared" si="432"/>
        <v/>
      </c>
      <c r="U1194" s="410" t="str">
        <f t="shared" si="432"/>
        <v/>
      </c>
      <c r="V1194" s="410" t="str">
        <f t="shared" si="432"/>
        <v/>
      </c>
      <c r="W1194" s="413"/>
      <c r="Y1194" s="411" t="s">
        <v>735</v>
      </c>
    </row>
    <row r="1195" spans="1:26" s="526" customFormat="1" ht="12.75" customHeight="1">
      <c r="A1195" s="402" t="s">
        <v>805</v>
      </c>
      <c r="B1195" s="402" t="s">
        <v>804</v>
      </c>
      <c r="C1195" s="717" t="s">
        <v>807</v>
      </c>
      <c r="D1195" s="717"/>
      <c r="E1195" s="717"/>
      <c r="F1195" s="524">
        <f>+F1190+F1188+F1186</f>
        <v>466084215</v>
      </c>
      <c r="G1195" s="524">
        <f t="shared" ref="G1195:Q1195" si="441">+G1190+G1188+G1186</f>
        <v>328870609</v>
      </c>
      <c r="H1195" s="524">
        <f t="shared" si="441"/>
        <v>161509163</v>
      </c>
      <c r="I1195" s="524">
        <f t="shared" si="441"/>
        <v>956463987</v>
      </c>
      <c r="J1195" s="524">
        <f t="shared" si="441"/>
        <v>464833295.27999997</v>
      </c>
      <c r="K1195" s="524">
        <f t="shared" si="441"/>
        <v>263103169.78</v>
      </c>
      <c r="L1195" s="524">
        <f t="shared" si="441"/>
        <v>10422400</v>
      </c>
      <c r="M1195" s="524">
        <f t="shared" si="441"/>
        <v>738358865.05999994</v>
      </c>
      <c r="N1195" s="524">
        <f t="shared" si="441"/>
        <v>1250919.7200000361</v>
      </c>
      <c r="O1195" s="524">
        <f t="shared" si="441"/>
        <v>65767439.219999999</v>
      </c>
      <c r="P1195" s="524">
        <f t="shared" si="441"/>
        <v>151086763</v>
      </c>
      <c r="Q1195" s="524">
        <f t="shared" si="441"/>
        <v>218105121.94000006</v>
      </c>
      <c r="R1195" s="525">
        <f>+Q1195-'[3]chd11-SAOB'!AR179</f>
        <v>0</v>
      </c>
      <c r="S1195" s="410">
        <f t="shared" si="432"/>
        <v>0.99731610794843151</v>
      </c>
      <c r="T1195" s="410">
        <f t="shared" si="432"/>
        <v>0.80002031978479415</v>
      </c>
      <c r="U1195" s="410">
        <f t="shared" si="432"/>
        <v>6.4531323216627648E-2</v>
      </c>
      <c r="V1195" s="410">
        <f t="shared" si="432"/>
        <v>0.77196724089518698</v>
      </c>
      <c r="W1195" s="413"/>
      <c r="Z1195" s="404" t="s">
        <v>735</v>
      </c>
    </row>
    <row r="1196" spans="1:26" ht="12.75" customHeight="1">
      <c r="A1196" s="402" t="s">
        <v>805</v>
      </c>
      <c r="B1196" s="402" t="s">
        <v>804</v>
      </c>
      <c r="C1196" s="430"/>
      <c r="D1196" s="436"/>
      <c r="E1196" s="412"/>
      <c r="F1196" s="408"/>
      <c r="G1196" s="408"/>
      <c r="H1196" s="408"/>
      <c r="I1196" s="403">
        <f t="shared" si="417"/>
        <v>0</v>
      </c>
      <c r="J1196" s="408"/>
      <c r="K1196" s="408"/>
      <c r="L1196" s="408"/>
      <c r="M1196" s="403">
        <f t="shared" si="418"/>
        <v>0</v>
      </c>
      <c r="N1196" s="403">
        <f t="shared" si="419"/>
        <v>0</v>
      </c>
      <c r="O1196" s="403">
        <f t="shared" si="419"/>
        <v>0</v>
      </c>
      <c r="P1196" s="403">
        <f t="shared" si="419"/>
        <v>0</v>
      </c>
      <c r="Q1196" s="403">
        <f t="shared" si="420"/>
        <v>0</v>
      </c>
      <c r="S1196" s="410" t="str">
        <f t="shared" si="432"/>
        <v/>
      </c>
      <c r="T1196" s="410" t="str">
        <f t="shared" si="432"/>
        <v/>
      </c>
      <c r="U1196" s="410" t="str">
        <f t="shared" si="432"/>
        <v/>
      </c>
      <c r="V1196" s="410" t="str">
        <f t="shared" si="432"/>
        <v/>
      </c>
      <c r="W1196" s="413"/>
      <c r="Z1196" s="404" t="s">
        <v>735</v>
      </c>
    </row>
    <row r="1197" spans="1:26" s="606" customFormat="1" ht="12.75" hidden="1" customHeight="1">
      <c r="A1197" s="402" t="s">
        <v>453</v>
      </c>
      <c r="B1197" s="402" t="s">
        <v>454</v>
      </c>
      <c r="C1197" s="623" t="s">
        <v>720</v>
      </c>
      <c r="D1197" s="626"/>
      <c r="E1197" s="625"/>
      <c r="F1197" s="619"/>
      <c r="G1197" s="619"/>
      <c r="H1197" s="619"/>
      <c r="I1197" s="620"/>
      <c r="J1197" s="619"/>
      <c r="K1197" s="619"/>
      <c r="L1197" s="619"/>
      <c r="M1197" s="620"/>
      <c r="N1197" s="620"/>
      <c r="O1197" s="620"/>
      <c r="P1197" s="620"/>
      <c r="Q1197" s="620"/>
      <c r="S1197" s="410"/>
      <c r="T1197" s="410"/>
      <c r="U1197" s="410"/>
      <c r="V1197" s="410"/>
      <c r="W1197" s="413"/>
      <c r="Z1197" s="404"/>
    </row>
    <row r="1198" spans="1:26" ht="12.75" customHeight="1">
      <c r="A1198" s="402" t="s">
        <v>453</v>
      </c>
      <c r="B1198" s="402" t="s">
        <v>454</v>
      </c>
      <c r="C1198" s="407"/>
      <c r="D1198" s="407" t="s">
        <v>319</v>
      </c>
      <c r="E1198" s="408" t="s">
        <v>320</v>
      </c>
      <c r="F1198" s="403">
        <f>SUM(F1199:F1201)</f>
        <v>54541000</v>
      </c>
      <c r="G1198" s="403">
        <f t="shared" ref="G1198:Q1198" si="442">SUM(G1199:G1201)</f>
        <v>44639000</v>
      </c>
      <c r="H1198" s="403">
        <f t="shared" si="442"/>
        <v>0</v>
      </c>
      <c r="I1198" s="403">
        <f t="shared" si="442"/>
        <v>99180000</v>
      </c>
      <c r="J1198" s="403">
        <f t="shared" si="442"/>
        <v>54233078.230000004</v>
      </c>
      <c r="K1198" s="403">
        <f t="shared" si="442"/>
        <v>44435622.299999997</v>
      </c>
      <c r="L1198" s="403">
        <f t="shared" si="442"/>
        <v>0</v>
      </c>
      <c r="M1198" s="403">
        <f t="shared" si="442"/>
        <v>98668700.530000001</v>
      </c>
      <c r="N1198" s="403">
        <f t="shared" si="442"/>
        <v>307921.76999999955</v>
      </c>
      <c r="O1198" s="403">
        <f t="shared" si="442"/>
        <v>203377.70000000112</v>
      </c>
      <c r="P1198" s="403">
        <f t="shared" si="442"/>
        <v>0</v>
      </c>
      <c r="Q1198" s="403">
        <f t="shared" si="442"/>
        <v>511299.47000000067</v>
      </c>
      <c r="S1198" s="410">
        <f t="shared" si="432"/>
        <v>0.99435430648502965</v>
      </c>
      <c r="T1198" s="410">
        <f t="shared" si="432"/>
        <v>0.99544394587692375</v>
      </c>
      <c r="U1198" s="410" t="str">
        <f t="shared" si="432"/>
        <v/>
      </c>
      <c r="V1198" s="410">
        <f t="shared" si="432"/>
        <v>0.99484473210324664</v>
      </c>
      <c r="W1198" s="413"/>
      <c r="Z1198" s="411" t="s">
        <v>736</v>
      </c>
    </row>
    <row r="1199" spans="1:26" ht="12.75" hidden="1" customHeight="1">
      <c r="A1199" s="402" t="s">
        <v>453</v>
      </c>
      <c r="B1199" s="402" t="s">
        <v>454</v>
      </c>
      <c r="C1199" s="407"/>
      <c r="D1199" s="407" t="s">
        <v>319</v>
      </c>
      <c r="E1199" s="412" t="s">
        <v>321</v>
      </c>
      <c r="F1199" s="408">
        <f>+'[3]chd12-SAOB'!C14</f>
        <v>22988000</v>
      </c>
      <c r="G1199" s="408">
        <f>+'[3]chd12-SAOB'!C50</f>
        <v>8634000</v>
      </c>
      <c r="H1199" s="408">
        <f>+'[3]chd12-SAOB'!C142</f>
        <v>0</v>
      </c>
      <c r="I1199" s="403">
        <f t="shared" si="417"/>
        <v>31622000</v>
      </c>
      <c r="J1199" s="408">
        <f>+'[3]chd12-SAOB'!C15</f>
        <v>22680078.23</v>
      </c>
      <c r="K1199" s="408">
        <f>+'[3]chd12-SAOB'!C51</f>
        <v>8513725.8100000005</v>
      </c>
      <c r="L1199" s="408">
        <f>+'[3]chd12-SAOB'!C143</f>
        <v>0</v>
      </c>
      <c r="M1199" s="403">
        <f t="shared" si="418"/>
        <v>31193804.039999999</v>
      </c>
      <c r="N1199" s="403">
        <f t="shared" si="419"/>
        <v>307921.76999999955</v>
      </c>
      <c r="O1199" s="403">
        <f t="shared" si="419"/>
        <v>120274.18999999948</v>
      </c>
      <c r="P1199" s="403">
        <f t="shared" si="419"/>
        <v>0</v>
      </c>
      <c r="Q1199" s="403">
        <f t="shared" si="420"/>
        <v>428195.95999999903</v>
      </c>
      <c r="S1199" s="410">
        <f t="shared" si="432"/>
        <v>0.98660510831738302</v>
      </c>
      <c r="T1199" s="410">
        <f t="shared" si="432"/>
        <v>0.98606970233958768</v>
      </c>
      <c r="U1199" s="410" t="str">
        <f t="shared" si="432"/>
        <v/>
      </c>
      <c r="V1199" s="410">
        <f t="shared" si="432"/>
        <v>0.9864589222693062</v>
      </c>
      <c r="W1199" s="413"/>
    </row>
    <row r="1200" spans="1:26" ht="12.75" hidden="1" customHeight="1">
      <c r="A1200" s="402" t="s">
        <v>453</v>
      </c>
      <c r="B1200" s="402" t="s">
        <v>454</v>
      </c>
      <c r="C1200" s="407"/>
      <c r="D1200" s="407" t="s">
        <v>319</v>
      </c>
      <c r="E1200" s="412" t="s">
        <v>322</v>
      </c>
      <c r="F1200" s="408">
        <f>+'[3]chd12-SAOB'!D14</f>
        <v>1252000</v>
      </c>
      <c r="G1200" s="408">
        <f>+'[3]chd12-SAOB'!D50</f>
        <v>6109000</v>
      </c>
      <c r="H1200" s="408">
        <f>+'[3]chd12-SAOB'!D142</f>
        <v>0</v>
      </c>
      <c r="I1200" s="403">
        <f t="shared" si="417"/>
        <v>7361000</v>
      </c>
      <c r="J1200" s="408">
        <f>+'[3]chd12-SAOB'!D15</f>
        <v>1252000</v>
      </c>
      <c r="K1200" s="408">
        <f>+'[3]chd12-SAOB'!D51</f>
        <v>6102025.0199999996</v>
      </c>
      <c r="L1200" s="408">
        <f>+'[3]chd12-SAOB'!D143</f>
        <v>0</v>
      </c>
      <c r="M1200" s="403">
        <f t="shared" si="418"/>
        <v>7354025.0199999996</v>
      </c>
      <c r="N1200" s="403">
        <f t="shared" si="419"/>
        <v>0</v>
      </c>
      <c r="O1200" s="403">
        <f t="shared" si="419"/>
        <v>6974.980000000447</v>
      </c>
      <c r="P1200" s="403">
        <f t="shared" si="419"/>
        <v>0</v>
      </c>
      <c r="Q1200" s="403">
        <f t="shared" si="420"/>
        <v>6974.980000000447</v>
      </c>
      <c r="S1200" s="410">
        <f t="shared" si="432"/>
        <v>1</v>
      </c>
      <c r="T1200" s="410">
        <f t="shared" si="432"/>
        <v>0.9988582452119823</v>
      </c>
      <c r="U1200" s="410" t="str">
        <f t="shared" si="432"/>
        <v/>
      </c>
      <c r="V1200" s="410">
        <f t="shared" si="432"/>
        <v>0.99905244124439607</v>
      </c>
      <c r="W1200" s="413"/>
    </row>
    <row r="1201" spans="1:26" ht="12.75" hidden="1" customHeight="1">
      <c r="A1201" s="402" t="s">
        <v>453</v>
      </c>
      <c r="B1201" s="402" t="s">
        <v>454</v>
      </c>
      <c r="C1201" s="407"/>
      <c r="D1201" s="407" t="s">
        <v>319</v>
      </c>
      <c r="E1201" s="412" t="s">
        <v>323</v>
      </c>
      <c r="F1201" s="408">
        <f>+'[3]chd12-SAOB'!E14</f>
        <v>30301000</v>
      </c>
      <c r="G1201" s="408">
        <f>+'[3]chd12-SAOB'!E50</f>
        <v>29896000</v>
      </c>
      <c r="H1201" s="408">
        <f>+'[3]chd12-SAOB'!E142</f>
        <v>0</v>
      </c>
      <c r="I1201" s="403">
        <f t="shared" si="417"/>
        <v>60197000</v>
      </c>
      <c r="J1201" s="408">
        <f>+'[3]chd12-SAOB'!E15</f>
        <v>30301000</v>
      </c>
      <c r="K1201" s="408">
        <f>+'[3]chd12-SAOB'!E51</f>
        <v>29819871.469999999</v>
      </c>
      <c r="L1201" s="408">
        <f>+'[3]chd12-SAOB'!E143</f>
        <v>0</v>
      </c>
      <c r="M1201" s="403">
        <f t="shared" si="418"/>
        <v>60120871.469999999</v>
      </c>
      <c r="N1201" s="403">
        <f t="shared" si="419"/>
        <v>0</v>
      </c>
      <c r="O1201" s="403">
        <f t="shared" si="419"/>
        <v>76128.530000001192</v>
      </c>
      <c r="P1201" s="403">
        <f t="shared" si="419"/>
        <v>0</v>
      </c>
      <c r="Q1201" s="403">
        <f t="shared" si="420"/>
        <v>76128.530000001192</v>
      </c>
      <c r="S1201" s="410">
        <f t="shared" si="432"/>
        <v>1</v>
      </c>
      <c r="T1201" s="410">
        <f t="shared" si="432"/>
        <v>0.99745355465614127</v>
      </c>
      <c r="U1201" s="410" t="str">
        <f t="shared" si="432"/>
        <v/>
      </c>
      <c r="V1201" s="410">
        <f t="shared" si="432"/>
        <v>0.99873534345565396</v>
      </c>
      <c r="W1201" s="413"/>
    </row>
    <row r="1202" spans="1:26" ht="12.75" customHeight="1">
      <c r="A1202" s="405" t="s">
        <v>453</v>
      </c>
      <c r="B1202" s="402" t="s">
        <v>454</v>
      </c>
      <c r="C1202" s="407"/>
      <c r="D1202" s="407" t="s">
        <v>319</v>
      </c>
      <c r="E1202" s="408" t="s">
        <v>204</v>
      </c>
      <c r="F1202" s="408">
        <f>+'[3]chd12-SAOB'!C346</f>
        <v>0</v>
      </c>
      <c r="G1202" s="408">
        <f>+'[3]chd12-SAOB'!D346</f>
        <v>88757812.239999995</v>
      </c>
      <c r="H1202" s="408">
        <f>+'[3]chd12-SAOB'!E346</f>
        <v>439686000</v>
      </c>
      <c r="I1202" s="403">
        <f>SUM(F1202:H1202)</f>
        <v>528443812.24000001</v>
      </c>
      <c r="J1202" s="408">
        <f>+'[3]chd12-SAOB'!G346</f>
        <v>0</v>
      </c>
      <c r="K1202" s="408">
        <f>+'[3]chd12-SAOB'!H346</f>
        <v>83964244.960000008</v>
      </c>
      <c r="L1202" s="408">
        <f>+'[3]chd12-SAOB'!I346</f>
        <v>304391795.78999996</v>
      </c>
      <c r="M1202" s="403">
        <f>SUM(J1202:L1202)</f>
        <v>388356040.75</v>
      </c>
      <c r="N1202" s="403">
        <f>+F1202-J1202</f>
        <v>0</v>
      </c>
      <c r="O1202" s="403">
        <f>+G1202-K1202</f>
        <v>4793567.2799999863</v>
      </c>
      <c r="P1202" s="403">
        <f>+H1202-L1202</f>
        <v>135294204.21000004</v>
      </c>
      <c r="Q1202" s="403">
        <f>SUM(N1202:P1202)</f>
        <v>140087771.49000001</v>
      </c>
      <c r="S1202" s="410" t="str">
        <f t="shared" si="432"/>
        <v/>
      </c>
      <c r="T1202" s="410">
        <f t="shared" si="432"/>
        <v>0.94599272831288084</v>
      </c>
      <c r="U1202" s="410">
        <f t="shared" si="432"/>
        <v>0.69229358176061995</v>
      </c>
      <c r="V1202" s="410">
        <f t="shared" si="432"/>
        <v>0.73490507742689359</v>
      </c>
      <c r="W1202" s="413"/>
      <c r="Z1202" s="411" t="s">
        <v>736</v>
      </c>
    </row>
    <row r="1203" spans="1:26" s="404" customFormat="1" ht="12.75" customHeight="1">
      <c r="A1203" s="405"/>
      <c r="B1203" s="402" t="s">
        <v>454</v>
      </c>
      <c r="C1203" s="414"/>
      <c r="D1203" s="414" t="s">
        <v>319</v>
      </c>
      <c r="E1203" s="415" t="s">
        <v>737</v>
      </c>
      <c r="F1203" s="416">
        <f>+F1202+F1198</f>
        <v>54541000</v>
      </c>
      <c r="G1203" s="416">
        <f t="shared" ref="G1203:Q1203" si="443">+G1202+G1198</f>
        <v>133396812.23999999</v>
      </c>
      <c r="H1203" s="416">
        <f t="shared" si="443"/>
        <v>439686000</v>
      </c>
      <c r="I1203" s="416">
        <f t="shared" si="443"/>
        <v>627623812.24000001</v>
      </c>
      <c r="J1203" s="416">
        <f t="shared" si="443"/>
        <v>54233078.230000004</v>
      </c>
      <c r="K1203" s="416">
        <f t="shared" si="443"/>
        <v>128399867.26000001</v>
      </c>
      <c r="L1203" s="416">
        <f t="shared" si="443"/>
        <v>304391795.78999996</v>
      </c>
      <c r="M1203" s="416">
        <f t="shared" si="443"/>
        <v>487024741.27999997</v>
      </c>
      <c r="N1203" s="416">
        <f t="shared" si="443"/>
        <v>307921.76999999955</v>
      </c>
      <c r="O1203" s="416">
        <f t="shared" si="443"/>
        <v>4996944.9799999874</v>
      </c>
      <c r="P1203" s="416">
        <f t="shared" si="443"/>
        <v>135294204.21000004</v>
      </c>
      <c r="Q1203" s="416">
        <f t="shared" si="443"/>
        <v>140599070.96000001</v>
      </c>
      <c r="R1203" s="417"/>
      <c r="S1203" s="410">
        <f t="shared" si="432"/>
        <v>0.99435430648502965</v>
      </c>
      <c r="T1203" s="410">
        <f t="shared" si="432"/>
        <v>0.96254074669333356</v>
      </c>
      <c r="U1203" s="410">
        <f t="shared" si="432"/>
        <v>0.69229358176061995</v>
      </c>
      <c r="V1203" s="410">
        <f t="shared" si="432"/>
        <v>0.77598193660275638</v>
      </c>
      <c r="W1203" s="413"/>
      <c r="Z1203" s="404" t="s">
        <v>735</v>
      </c>
    </row>
    <row r="1204" spans="1:26" ht="12.75" hidden="1" customHeight="1">
      <c r="A1204" s="405"/>
      <c r="B1204" s="406"/>
      <c r="C1204" s="418"/>
      <c r="D1204" s="418"/>
      <c r="E1204" s="419"/>
      <c r="F1204" s="420"/>
      <c r="G1204" s="420"/>
      <c r="H1204" s="420"/>
      <c r="I1204" s="420"/>
      <c r="J1204" s="420"/>
      <c r="K1204" s="420"/>
      <c r="L1204" s="420"/>
      <c r="M1204" s="420"/>
      <c r="N1204" s="420"/>
      <c r="O1204" s="420"/>
      <c r="P1204" s="420"/>
      <c r="Q1204" s="420"/>
      <c r="R1204" s="409"/>
      <c r="S1204" s="410" t="str">
        <f t="shared" si="432"/>
        <v/>
      </c>
      <c r="T1204" s="410" t="str">
        <f t="shared" si="432"/>
        <v/>
      </c>
      <c r="U1204" s="410" t="str">
        <f t="shared" si="432"/>
        <v/>
      </c>
      <c r="V1204" s="410"/>
      <c r="W1204" s="413"/>
    </row>
    <row r="1205" spans="1:26" s="404" customFormat="1" ht="12.75" customHeight="1">
      <c r="A1205" s="405" t="s">
        <v>453</v>
      </c>
      <c r="B1205" s="402" t="s">
        <v>454</v>
      </c>
      <c r="C1205" s="414"/>
      <c r="D1205" s="414" t="s">
        <v>319</v>
      </c>
      <c r="E1205" s="415" t="s">
        <v>324</v>
      </c>
      <c r="F1205" s="416">
        <f>+F1206</f>
        <v>5308000</v>
      </c>
      <c r="G1205" s="416">
        <f t="shared" ref="G1205:Q1205" si="444">+G1206</f>
        <v>0</v>
      </c>
      <c r="H1205" s="416">
        <f t="shared" si="444"/>
        <v>0</v>
      </c>
      <c r="I1205" s="416">
        <f t="shared" si="444"/>
        <v>5308000</v>
      </c>
      <c r="J1205" s="416">
        <f t="shared" si="444"/>
        <v>5274192.18</v>
      </c>
      <c r="K1205" s="416">
        <f t="shared" si="444"/>
        <v>0</v>
      </c>
      <c r="L1205" s="416">
        <f t="shared" si="444"/>
        <v>0</v>
      </c>
      <c r="M1205" s="416">
        <f t="shared" si="444"/>
        <v>5274192.18</v>
      </c>
      <c r="N1205" s="416">
        <f t="shared" si="444"/>
        <v>33807.820000000298</v>
      </c>
      <c r="O1205" s="416">
        <f t="shared" si="444"/>
        <v>0</v>
      </c>
      <c r="P1205" s="416">
        <f t="shared" si="444"/>
        <v>0</v>
      </c>
      <c r="Q1205" s="416">
        <f t="shared" si="444"/>
        <v>33807.820000000298</v>
      </c>
      <c r="S1205" s="410">
        <f t="shared" si="432"/>
        <v>0.99363077995478521</v>
      </c>
      <c r="T1205" s="410" t="str">
        <f t="shared" si="432"/>
        <v/>
      </c>
      <c r="U1205" s="410" t="str">
        <f t="shared" si="432"/>
        <v/>
      </c>
      <c r="V1205" s="410">
        <f t="shared" si="432"/>
        <v>0.99363077995478521</v>
      </c>
      <c r="W1205" s="413"/>
      <c r="Z1205" s="404" t="s">
        <v>735</v>
      </c>
    </row>
    <row r="1206" spans="1:26" ht="12.75" customHeight="1">
      <c r="A1206" s="405" t="s">
        <v>453</v>
      </c>
      <c r="B1206" s="402" t="s">
        <v>454</v>
      </c>
      <c r="C1206" s="418"/>
      <c r="D1206" s="418"/>
      <c r="E1206" s="408" t="s">
        <v>528</v>
      </c>
      <c r="F1206" s="403">
        <f>SUM('[3]chd12-SAOB'!N14)</f>
        <v>5308000</v>
      </c>
      <c r="G1206" s="403">
        <f>SUM('[3]chd12-SAOB'!N50)</f>
        <v>0</v>
      </c>
      <c r="H1206" s="403">
        <f>SUM('[3]chd12-SAOB'!N142)</f>
        <v>0</v>
      </c>
      <c r="I1206" s="403">
        <f t="shared" si="417"/>
        <v>5308000</v>
      </c>
      <c r="J1206" s="403">
        <f>SUM('[3]chd12-SAOB'!N15)</f>
        <v>5274192.18</v>
      </c>
      <c r="K1206" s="403">
        <f>SUM('[3]chd12-SAOB'!N51)</f>
        <v>0</v>
      </c>
      <c r="L1206" s="403">
        <f>SUM('[3]chd12-SAOB'!N143)</f>
        <v>0</v>
      </c>
      <c r="M1206" s="403">
        <f t="shared" si="418"/>
        <v>5274192.18</v>
      </c>
      <c r="N1206" s="403">
        <f t="shared" si="419"/>
        <v>33807.820000000298</v>
      </c>
      <c r="O1206" s="403">
        <f t="shared" si="419"/>
        <v>0</v>
      </c>
      <c r="P1206" s="403">
        <f t="shared" si="419"/>
        <v>0</v>
      </c>
      <c r="Q1206" s="403">
        <f t="shared" si="420"/>
        <v>33807.820000000298</v>
      </c>
      <c r="S1206" s="410">
        <f t="shared" si="432"/>
        <v>0.99363077995478521</v>
      </c>
      <c r="T1206" s="410" t="str">
        <f t="shared" si="432"/>
        <v/>
      </c>
      <c r="U1206" s="410" t="str">
        <f t="shared" si="432"/>
        <v/>
      </c>
      <c r="V1206" s="410">
        <f t="shared" si="432"/>
        <v>0.99363077995478521</v>
      </c>
      <c r="W1206" s="413"/>
      <c r="Z1206" s="404" t="s">
        <v>735</v>
      </c>
    </row>
    <row r="1207" spans="1:26" s="404" customFormat="1" ht="12.75" customHeight="1">
      <c r="A1207" s="405" t="s">
        <v>453</v>
      </c>
      <c r="B1207" s="402" t="s">
        <v>454</v>
      </c>
      <c r="C1207" s="414"/>
      <c r="D1207" s="414" t="s">
        <v>319</v>
      </c>
      <c r="E1207" s="415" t="s">
        <v>325</v>
      </c>
      <c r="F1207" s="416">
        <f>SUM(F1208:F1211)</f>
        <v>10228857</v>
      </c>
      <c r="G1207" s="416">
        <f t="shared" ref="G1207:Q1207" si="445">SUM(G1208:G1211)</f>
        <v>0</v>
      </c>
      <c r="H1207" s="416">
        <f t="shared" si="445"/>
        <v>0</v>
      </c>
      <c r="I1207" s="416">
        <f t="shared" si="445"/>
        <v>10228857</v>
      </c>
      <c r="J1207" s="416">
        <f t="shared" si="445"/>
        <v>6968461.0300000003</v>
      </c>
      <c r="K1207" s="416">
        <f t="shared" si="445"/>
        <v>0</v>
      </c>
      <c r="L1207" s="416">
        <f t="shared" si="445"/>
        <v>0</v>
      </c>
      <c r="M1207" s="416">
        <f t="shared" si="445"/>
        <v>6968461.0300000003</v>
      </c>
      <c r="N1207" s="416">
        <f t="shared" si="445"/>
        <v>3260395.9699999997</v>
      </c>
      <c r="O1207" s="416">
        <f t="shared" si="445"/>
        <v>0</v>
      </c>
      <c r="P1207" s="416">
        <f t="shared" si="445"/>
        <v>0</v>
      </c>
      <c r="Q1207" s="416">
        <f t="shared" si="445"/>
        <v>3260395.9699999997</v>
      </c>
      <c r="R1207" s="417"/>
      <c r="S1207" s="410">
        <f t="shared" si="432"/>
        <v>0.68125510308727555</v>
      </c>
      <c r="T1207" s="410" t="str">
        <f t="shared" si="432"/>
        <v/>
      </c>
      <c r="U1207" s="410" t="str">
        <f t="shared" si="432"/>
        <v/>
      </c>
      <c r="V1207" s="410">
        <f t="shared" si="432"/>
        <v>0.68125510308727555</v>
      </c>
      <c r="W1207" s="413"/>
      <c r="Z1207" s="404" t="s">
        <v>735</v>
      </c>
    </row>
    <row r="1208" spans="1:26" ht="12.75" customHeight="1">
      <c r="A1208" s="405" t="s">
        <v>453</v>
      </c>
      <c r="B1208" s="402" t="s">
        <v>454</v>
      </c>
      <c r="C1208" s="418"/>
      <c r="D1208" s="418"/>
      <c r="E1208" s="421" t="s">
        <v>531</v>
      </c>
      <c r="F1208" s="403">
        <f>SUM('[3]chd12-SAOB'!R14)</f>
        <v>9484000</v>
      </c>
      <c r="G1208" s="403">
        <f>SUM('[3]chd12-SAOB'!R50)</f>
        <v>0</v>
      </c>
      <c r="H1208" s="403">
        <f>SUM('[3]chd12-SAOB'!R142)</f>
        <v>0</v>
      </c>
      <c r="I1208" s="403">
        <f t="shared" si="417"/>
        <v>9484000</v>
      </c>
      <c r="J1208" s="403">
        <f>SUM('[3]chd12-SAOB'!R15)</f>
        <v>6223604.0300000003</v>
      </c>
      <c r="K1208" s="403">
        <f>SUM('[3]chd12-SAOB'!R51)</f>
        <v>0</v>
      </c>
      <c r="L1208" s="403">
        <f>SUM('[3]chd12-SAOB'!R143)</f>
        <v>0</v>
      </c>
      <c r="M1208" s="403">
        <f t="shared" si="418"/>
        <v>6223604.0300000003</v>
      </c>
      <c r="N1208" s="403">
        <f t="shared" si="419"/>
        <v>3260395.9699999997</v>
      </c>
      <c r="O1208" s="403">
        <f t="shared" si="419"/>
        <v>0</v>
      </c>
      <c r="P1208" s="403">
        <f t="shared" si="419"/>
        <v>0</v>
      </c>
      <c r="Q1208" s="403">
        <f t="shared" si="420"/>
        <v>3260395.9699999997</v>
      </c>
      <c r="S1208" s="410">
        <f t="shared" si="432"/>
        <v>0.65622142872205824</v>
      </c>
      <c r="T1208" s="410" t="str">
        <f t="shared" si="432"/>
        <v/>
      </c>
      <c r="U1208" s="410" t="str">
        <f t="shared" si="432"/>
        <v/>
      </c>
      <c r="V1208" s="410">
        <f t="shared" si="432"/>
        <v>0.65622142872205824</v>
      </c>
      <c r="W1208" s="413"/>
      <c r="Z1208" s="404" t="s">
        <v>735</v>
      </c>
    </row>
    <row r="1209" spans="1:26" ht="12.75" customHeight="1">
      <c r="A1209" s="405" t="s">
        <v>453</v>
      </c>
      <c r="B1209" s="402" t="s">
        <v>454</v>
      </c>
      <c r="C1209" s="418"/>
      <c r="D1209" s="418"/>
      <c r="E1209" s="408" t="s">
        <v>532</v>
      </c>
      <c r="F1209" s="403">
        <f>SUM('[3]chd12-SAOB'!V14)</f>
        <v>744857</v>
      </c>
      <c r="G1209" s="403">
        <f>SUM('[3]chd12-SAOB'!V50)</f>
        <v>0</v>
      </c>
      <c r="H1209" s="403">
        <f>SUM('[3]chd12-SAOB'!V142)</f>
        <v>0</v>
      </c>
      <c r="I1209" s="403">
        <f t="shared" si="417"/>
        <v>744857</v>
      </c>
      <c r="J1209" s="403">
        <f>SUM('[3]chd12-SAOB'!V15)</f>
        <v>744857</v>
      </c>
      <c r="K1209" s="403">
        <f>SUM('[3]chd12-SAOB'!V51)</f>
        <v>0</v>
      </c>
      <c r="L1209" s="403">
        <f>SUM('[3]chd12-SAOB'!V143)</f>
        <v>0</v>
      </c>
      <c r="M1209" s="403">
        <f t="shared" si="418"/>
        <v>744857</v>
      </c>
      <c r="N1209" s="403">
        <f t="shared" si="419"/>
        <v>0</v>
      </c>
      <c r="O1209" s="403">
        <f t="shared" si="419"/>
        <v>0</v>
      </c>
      <c r="P1209" s="403">
        <f t="shared" si="419"/>
        <v>0</v>
      </c>
      <c r="Q1209" s="403">
        <f t="shared" si="420"/>
        <v>0</v>
      </c>
      <c r="S1209" s="410">
        <f t="shared" si="432"/>
        <v>1</v>
      </c>
      <c r="T1209" s="410" t="str">
        <f t="shared" si="432"/>
        <v/>
      </c>
      <c r="U1209" s="410" t="str">
        <f t="shared" si="432"/>
        <v/>
      </c>
      <c r="V1209" s="410">
        <f t="shared" si="432"/>
        <v>1</v>
      </c>
      <c r="W1209" s="413"/>
      <c r="Z1209" s="404" t="s">
        <v>735</v>
      </c>
    </row>
    <row r="1210" spans="1:26" ht="12.75" customHeight="1">
      <c r="A1210" s="405" t="s">
        <v>453</v>
      </c>
      <c r="B1210" s="402" t="s">
        <v>454</v>
      </c>
      <c r="C1210" s="418"/>
      <c r="D1210" s="418"/>
      <c r="E1210" s="421" t="s">
        <v>533</v>
      </c>
      <c r="F1210" s="403">
        <f>SUM('[3]chd12-SAOB'!Z14)</f>
        <v>0</v>
      </c>
      <c r="G1210" s="403">
        <f>SUM('[3]chd12-SAOB'!Z50)</f>
        <v>0</v>
      </c>
      <c r="H1210" s="403">
        <f>SUM('[3]chd12-SAOB'!Z142)</f>
        <v>0</v>
      </c>
      <c r="I1210" s="403">
        <f t="shared" ref="I1210:I1288" si="446">SUM(F1210:H1210)</f>
        <v>0</v>
      </c>
      <c r="J1210" s="403">
        <f>SUM('[3]chd12-SAOB'!Z15)</f>
        <v>0</v>
      </c>
      <c r="K1210" s="403">
        <f>SUM('[3]chd12-SAOB'!Z51)</f>
        <v>0</v>
      </c>
      <c r="L1210" s="403">
        <f>SUM('[3]chd12-SAOB'!Z143)</f>
        <v>0</v>
      </c>
      <c r="M1210" s="403">
        <f t="shared" ref="M1210:M1288" si="447">SUM(J1210:L1210)</f>
        <v>0</v>
      </c>
      <c r="N1210" s="403">
        <f t="shared" ref="N1210:P1288" si="448">+F1210-J1210</f>
        <v>0</v>
      </c>
      <c r="O1210" s="403">
        <f t="shared" si="448"/>
        <v>0</v>
      </c>
      <c r="P1210" s="403">
        <f t="shared" si="448"/>
        <v>0</v>
      </c>
      <c r="Q1210" s="403">
        <f t="shared" ref="Q1210:Q1288" si="449">SUM(N1210:P1210)</f>
        <v>0</v>
      </c>
      <c r="S1210" s="410" t="str">
        <f t="shared" si="432"/>
        <v/>
      </c>
      <c r="T1210" s="410" t="str">
        <f t="shared" si="432"/>
        <v/>
      </c>
      <c r="U1210" s="410" t="str">
        <f t="shared" si="432"/>
        <v/>
      </c>
      <c r="V1210" s="410" t="str">
        <f t="shared" si="432"/>
        <v/>
      </c>
      <c r="W1210" s="413"/>
      <c r="Z1210" s="404" t="s">
        <v>735</v>
      </c>
    </row>
    <row r="1211" spans="1:26" ht="12.75" hidden="1" customHeight="1">
      <c r="A1211" s="405" t="s">
        <v>453</v>
      </c>
      <c r="B1211" s="402" t="s">
        <v>454</v>
      </c>
      <c r="C1211" s="418"/>
      <c r="D1211" s="418"/>
      <c r="E1211" s="421" t="s">
        <v>738</v>
      </c>
      <c r="F1211" s="403">
        <f>SUM('[3]chd12-SAOB'!AD14)</f>
        <v>0</v>
      </c>
      <c r="G1211" s="403">
        <f>SUM('[3]chd12-SAOB'!AD50)</f>
        <v>0</v>
      </c>
      <c r="H1211" s="403">
        <f>SUM('[3]chd12-SAOB'!AD142)</f>
        <v>0</v>
      </c>
      <c r="I1211" s="403">
        <f t="shared" si="446"/>
        <v>0</v>
      </c>
      <c r="J1211" s="403">
        <f>SUM('[3]chd12-SAOB'!AD15)</f>
        <v>0</v>
      </c>
      <c r="K1211" s="403">
        <f>SUM('[3]chd12-SAOB'!AD51)</f>
        <v>0</v>
      </c>
      <c r="L1211" s="403">
        <f>SUM('[3]chd12-SAOB'!AD143)</f>
        <v>0</v>
      </c>
      <c r="M1211" s="403">
        <f t="shared" si="447"/>
        <v>0</v>
      </c>
      <c r="N1211" s="403">
        <f t="shared" si="448"/>
        <v>0</v>
      </c>
      <c r="O1211" s="403">
        <f t="shared" si="448"/>
        <v>0</v>
      </c>
      <c r="P1211" s="403">
        <f t="shared" si="448"/>
        <v>0</v>
      </c>
      <c r="Q1211" s="403">
        <f t="shared" si="449"/>
        <v>0</v>
      </c>
      <c r="S1211" s="410" t="str">
        <f t="shared" si="432"/>
        <v/>
      </c>
      <c r="T1211" s="410" t="str">
        <f t="shared" si="432"/>
        <v/>
      </c>
      <c r="U1211" s="410" t="str">
        <f t="shared" si="432"/>
        <v/>
      </c>
      <c r="V1211" s="422" t="str">
        <f t="shared" si="432"/>
        <v/>
      </c>
      <c r="W1211" s="413"/>
    </row>
    <row r="1212" spans="1:26" s="429" customFormat="1" ht="12.75" customHeight="1">
      <c r="A1212" s="405" t="s">
        <v>453</v>
      </c>
      <c r="B1212" s="402" t="s">
        <v>454</v>
      </c>
      <c r="C1212" s="719" t="s">
        <v>723</v>
      </c>
      <c r="D1212" s="719"/>
      <c r="E1212" s="719"/>
      <c r="F1212" s="423">
        <f t="shared" ref="F1212:Q1212" si="450">+F1203+F1205+F1207</f>
        <v>70077857</v>
      </c>
      <c r="G1212" s="423">
        <f t="shared" si="450"/>
        <v>133396812.23999999</v>
      </c>
      <c r="H1212" s="423">
        <f t="shared" si="450"/>
        <v>439686000</v>
      </c>
      <c r="I1212" s="423">
        <f t="shared" si="450"/>
        <v>643160669.24000001</v>
      </c>
      <c r="J1212" s="423">
        <f t="shared" si="450"/>
        <v>66475731.440000005</v>
      </c>
      <c r="K1212" s="423">
        <f t="shared" si="450"/>
        <v>128399867.26000001</v>
      </c>
      <c r="L1212" s="423">
        <f t="shared" si="450"/>
        <v>304391795.78999996</v>
      </c>
      <c r="M1212" s="423">
        <f t="shared" si="450"/>
        <v>499267394.48999995</v>
      </c>
      <c r="N1212" s="423">
        <f t="shared" si="450"/>
        <v>3602125.5599999996</v>
      </c>
      <c r="O1212" s="423">
        <f t="shared" si="450"/>
        <v>4996944.9799999874</v>
      </c>
      <c r="P1212" s="423">
        <f t="shared" si="450"/>
        <v>135294204.21000004</v>
      </c>
      <c r="Q1212" s="423">
        <f t="shared" si="450"/>
        <v>143893274.75</v>
      </c>
      <c r="R1212" s="434">
        <f>+Q1212-'[3]chd12-SAOB'!AO179</f>
        <v>0</v>
      </c>
      <c r="S1212" s="410">
        <f t="shared" si="432"/>
        <v>0.9485982346748989</v>
      </c>
      <c r="T1212" s="410">
        <f t="shared" si="432"/>
        <v>0.96254074669333356</v>
      </c>
      <c r="U1212" s="410">
        <f t="shared" si="432"/>
        <v>0.69229358176061995</v>
      </c>
      <c r="V1212" s="410">
        <f t="shared" si="432"/>
        <v>0.77627165087685845</v>
      </c>
      <c r="W1212" s="413"/>
      <c r="Z1212" s="404" t="s">
        <v>735</v>
      </c>
    </row>
    <row r="1213" spans="1:26" ht="12.75" customHeight="1">
      <c r="A1213" s="402" t="s">
        <v>326</v>
      </c>
      <c r="B1213" s="402" t="s">
        <v>454</v>
      </c>
      <c r="C1213" s="418"/>
      <c r="D1213" s="407"/>
      <c r="E1213" s="412"/>
      <c r="F1213" s="403"/>
      <c r="G1213" s="403"/>
      <c r="H1213" s="403"/>
      <c r="I1213" s="403">
        <f t="shared" si="446"/>
        <v>0</v>
      </c>
      <c r="J1213" s="403"/>
      <c r="K1213" s="403"/>
      <c r="L1213" s="403"/>
      <c r="M1213" s="403">
        <f t="shared" si="447"/>
        <v>0</v>
      </c>
      <c r="N1213" s="403">
        <f t="shared" si="448"/>
        <v>0</v>
      </c>
      <c r="O1213" s="403">
        <f t="shared" si="448"/>
        <v>0</v>
      </c>
      <c r="P1213" s="403">
        <f t="shared" si="448"/>
        <v>0</v>
      </c>
      <c r="Q1213" s="403">
        <f t="shared" si="449"/>
        <v>0</v>
      </c>
      <c r="S1213" s="410" t="str">
        <f t="shared" si="432"/>
        <v/>
      </c>
      <c r="T1213" s="410" t="str">
        <f t="shared" si="432"/>
        <v/>
      </c>
      <c r="U1213" s="410" t="str">
        <f t="shared" si="432"/>
        <v/>
      </c>
      <c r="V1213" s="410" t="str">
        <f t="shared" si="432"/>
        <v/>
      </c>
      <c r="W1213" s="413"/>
      <c r="Z1213" s="404" t="s">
        <v>735</v>
      </c>
    </row>
    <row r="1214" spans="1:26" ht="12.75" customHeight="1">
      <c r="A1214" s="402" t="s">
        <v>455</v>
      </c>
      <c r="B1214" s="402" t="s">
        <v>454</v>
      </c>
      <c r="C1214" s="608" t="s">
        <v>721</v>
      </c>
      <c r="D1214" s="407"/>
      <c r="E1214" s="412"/>
      <c r="F1214" s="408"/>
      <c r="G1214" s="408"/>
      <c r="H1214" s="408"/>
      <c r="I1214" s="403">
        <f t="shared" si="446"/>
        <v>0</v>
      </c>
      <c r="J1214" s="408"/>
      <c r="K1214" s="408"/>
      <c r="L1214" s="408"/>
      <c r="M1214" s="403">
        <f t="shared" si="447"/>
        <v>0</v>
      </c>
      <c r="N1214" s="403">
        <f t="shared" si="448"/>
        <v>0</v>
      </c>
      <c r="O1214" s="403">
        <f t="shared" si="448"/>
        <v>0</v>
      </c>
      <c r="P1214" s="403">
        <f t="shared" si="448"/>
        <v>0</v>
      </c>
      <c r="Q1214" s="403">
        <f t="shared" si="449"/>
        <v>0</v>
      </c>
      <c r="S1214" s="410" t="str">
        <f t="shared" si="432"/>
        <v/>
      </c>
      <c r="T1214" s="410" t="str">
        <f t="shared" si="432"/>
        <v/>
      </c>
      <c r="U1214" s="410" t="str">
        <f t="shared" si="432"/>
        <v/>
      </c>
      <c r="V1214" s="410" t="str">
        <f t="shared" si="432"/>
        <v/>
      </c>
      <c r="W1214" s="413"/>
      <c r="Z1214" s="404" t="s">
        <v>735</v>
      </c>
    </row>
    <row r="1215" spans="1:26" s="612" customFormat="1" ht="12.75" customHeight="1">
      <c r="A1215" s="402" t="s">
        <v>455</v>
      </c>
      <c r="B1215" s="402" t="s">
        <v>456</v>
      </c>
      <c r="C1215" s="426" t="s">
        <v>319</v>
      </c>
      <c r="D1215" s="609" t="s">
        <v>330</v>
      </c>
      <c r="E1215" s="610" t="s">
        <v>457</v>
      </c>
      <c r="F1215" s="621"/>
      <c r="G1215" s="621"/>
      <c r="H1215" s="621"/>
      <c r="I1215" s="611">
        <f t="shared" si="446"/>
        <v>0</v>
      </c>
      <c r="J1215" s="621"/>
      <c r="K1215" s="621"/>
      <c r="L1215" s="621"/>
      <c r="M1215" s="611">
        <f t="shared" si="447"/>
        <v>0</v>
      </c>
      <c r="N1215" s="611">
        <f t="shared" si="448"/>
        <v>0</v>
      </c>
      <c r="O1215" s="611">
        <f t="shared" si="448"/>
        <v>0</v>
      </c>
      <c r="P1215" s="611">
        <f t="shared" si="448"/>
        <v>0</v>
      </c>
      <c r="Q1215" s="611">
        <f t="shared" si="449"/>
        <v>0</v>
      </c>
      <c r="S1215" s="410" t="str">
        <f t="shared" si="432"/>
        <v/>
      </c>
      <c r="T1215" s="410" t="str">
        <f t="shared" si="432"/>
        <v/>
      </c>
      <c r="U1215" s="410" t="str">
        <f t="shared" si="432"/>
        <v/>
      </c>
      <c r="V1215" s="410" t="str">
        <f t="shared" si="432"/>
        <v/>
      </c>
      <c r="W1215" s="413"/>
      <c r="Z1215" s="404" t="s">
        <v>735</v>
      </c>
    </row>
    <row r="1216" spans="1:26" ht="12.75" customHeight="1">
      <c r="A1216" s="402" t="s">
        <v>455</v>
      </c>
      <c r="B1216" s="402" t="s">
        <v>456</v>
      </c>
      <c r="C1216" s="407"/>
      <c r="D1216" s="407" t="s">
        <v>319</v>
      </c>
      <c r="E1216" s="408" t="s">
        <v>320</v>
      </c>
      <c r="F1216" s="408">
        <f>+'[3]chd12-SAOB'!C351</f>
        <v>89792000</v>
      </c>
      <c r="G1216" s="408">
        <f>+'[3]chd12-SAOB'!D351</f>
        <v>35593000</v>
      </c>
      <c r="H1216" s="408">
        <f>+'[3]chd12-SAOB'!E351</f>
        <v>0</v>
      </c>
      <c r="I1216" s="403">
        <f t="shared" si="446"/>
        <v>125385000</v>
      </c>
      <c r="J1216" s="408">
        <f>+'[3]chd12-SAOB'!G351</f>
        <v>89679126.519999996</v>
      </c>
      <c r="K1216" s="408">
        <f>+'[3]chd12-SAOB'!H351</f>
        <v>35593000</v>
      </c>
      <c r="L1216" s="408">
        <f>+'[3]chd12-SAOB'!I351</f>
        <v>0</v>
      </c>
      <c r="M1216" s="403">
        <f t="shared" si="447"/>
        <v>125272126.52</v>
      </c>
      <c r="N1216" s="403">
        <f t="shared" si="448"/>
        <v>112873.48000000417</v>
      </c>
      <c r="O1216" s="403">
        <f t="shared" si="448"/>
        <v>0</v>
      </c>
      <c r="P1216" s="403">
        <f t="shared" si="448"/>
        <v>0</v>
      </c>
      <c r="Q1216" s="403">
        <f t="shared" si="449"/>
        <v>112873.48000000417</v>
      </c>
      <c r="S1216" s="410">
        <f t="shared" si="432"/>
        <v>0.99874294502851024</v>
      </c>
      <c r="T1216" s="410">
        <f t="shared" si="432"/>
        <v>1</v>
      </c>
      <c r="U1216" s="410" t="str">
        <f t="shared" si="432"/>
        <v/>
      </c>
      <c r="V1216" s="410">
        <f t="shared" si="432"/>
        <v>0.99909978482274586</v>
      </c>
      <c r="W1216" s="413"/>
      <c r="Z1216" s="411" t="s">
        <v>736</v>
      </c>
    </row>
    <row r="1217" spans="1:26" ht="12.75" customHeight="1">
      <c r="A1217" s="402" t="s">
        <v>455</v>
      </c>
      <c r="B1217" s="402" t="s">
        <v>456</v>
      </c>
      <c r="C1217" s="407"/>
      <c r="D1217" s="407" t="s">
        <v>319</v>
      </c>
      <c r="E1217" s="408" t="s">
        <v>204</v>
      </c>
      <c r="F1217" s="408">
        <f>+'[3]chd12-SAOB'!C353</f>
        <v>0</v>
      </c>
      <c r="G1217" s="408">
        <f>+'[3]chd12-SAOB'!D353</f>
        <v>19078000</v>
      </c>
      <c r="H1217" s="408">
        <f>+'[3]chd12-SAOB'!E353</f>
        <v>0</v>
      </c>
      <c r="I1217" s="403">
        <f>SUM(F1217:H1217)</f>
        <v>19078000</v>
      </c>
      <c r="J1217" s="408">
        <f>+'[3]chd12-SAOB'!G353</f>
        <v>0</v>
      </c>
      <c r="K1217" s="408">
        <f>+'[3]chd12-SAOB'!H353</f>
        <v>11334839.380000001</v>
      </c>
      <c r="L1217" s="408">
        <f>+'[3]chd12-SAOB'!I353</f>
        <v>0</v>
      </c>
      <c r="M1217" s="403">
        <f>SUM(J1217:L1217)</f>
        <v>11334839.380000001</v>
      </c>
      <c r="N1217" s="403">
        <f>+F1217-J1217</f>
        <v>0</v>
      </c>
      <c r="O1217" s="403">
        <f>+G1217-K1217</f>
        <v>7743160.6199999992</v>
      </c>
      <c r="P1217" s="403">
        <f>+H1217-L1217</f>
        <v>0</v>
      </c>
      <c r="Q1217" s="403">
        <f>SUM(N1217:P1217)</f>
        <v>7743160.6199999992</v>
      </c>
      <c r="S1217" s="410" t="str">
        <f t="shared" si="432"/>
        <v/>
      </c>
      <c r="T1217" s="410">
        <f t="shared" si="432"/>
        <v>0.59413142782262296</v>
      </c>
      <c r="U1217" s="410" t="str">
        <f t="shared" si="432"/>
        <v/>
      </c>
      <c r="V1217" s="410">
        <f t="shared" si="432"/>
        <v>0.59413142782262296</v>
      </c>
      <c r="W1217" s="413"/>
      <c r="Z1217" s="411" t="s">
        <v>736</v>
      </c>
    </row>
    <row r="1218" spans="1:26" s="404" customFormat="1" ht="12.75" customHeight="1">
      <c r="A1218" s="405"/>
      <c r="B1218" s="402" t="s">
        <v>456</v>
      </c>
      <c r="C1218" s="414"/>
      <c r="D1218" s="414" t="s">
        <v>319</v>
      </c>
      <c r="E1218" s="415" t="s">
        <v>737</v>
      </c>
      <c r="F1218" s="416">
        <f>+F1216+F1217</f>
        <v>89792000</v>
      </c>
      <c r="G1218" s="416">
        <f t="shared" ref="G1218:Q1218" si="451">+G1216+G1217</f>
        <v>54671000</v>
      </c>
      <c r="H1218" s="416">
        <f t="shared" si="451"/>
        <v>0</v>
      </c>
      <c r="I1218" s="416">
        <f t="shared" si="451"/>
        <v>144463000</v>
      </c>
      <c r="J1218" s="416">
        <f t="shared" si="451"/>
        <v>89679126.519999996</v>
      </c>
      <c r="K1218" s="416">
        <f t="shared" si="451"/>
        <v>46927839.380000003</v>
      </c>
      <c r="L1218" s="416">
        <f t="shared" si="451"/>
        <v>0</v>
      </c>
      <c r="M1218" s="416">
        <f t="shared" si="451"/>
        <v>136606965.90000001</v>
      </c>
      <c r="N1218" s="416">
        <f t="shared" si="451"/>
        <v>112873.48000000417</v>
      </c>
      <c r="O1218" s="416">
        <f t="shared" si="451"/>
        <v>7743160.6199999992</v>
      </c>
      <c r="P1218" s="416">
        <f t="shared" si="451"/>
        <v>0</v>
      </c>
      <c r="Q1218" s="416">
        <f t="shared" si="451"/>
        <v>7856034.1000000034</v>
      </c>
      <c r="R1218" s="417"/>
      <c r="S1218" s="410">
        <f t="shared" si="432"/>
        <v>0.99874294502851024</v>
      </c>
      <c r="T1218" s="410">
        <f t="shared" si="432"/>
        <v>0.85836804485010343</v>
      </c>
      <c r="U1218" s="410" t="str">
        <f t="shared" si="432"/>
        <v/>
      </c>
      <c r="V1218" s="410">
        <f t="shared" si="432"/>
        <v>0.94561905747492436</v>
      </c>
      <c r="W1218" s="413"/>
      <c r="Z1218" s="404" t="s">
        <v>735</v>
      </c>
    </row>
    <row r="1219" spans="1:26" ht="12.75" hidden="1" customHeight="1">
      <c r="A1219" s="405"/>
      <c r="B1219" s="406"/>
      <c r="C1219" s="418"/>
      <c r="D1219" s="418"/>
      <c r="E1219" s="419"/>
      <c r="F1219" s="420"/>
      <c r="G1219" s="420"/>
      <c r="H1219" s="420"/>
      <c r="I1219" s="420"/>
      <c r="J1219" s="420"/>
      <c r="K1219" s="420"/>
      <c r="L1219" s="420"/>
      <c r="M1219" s="420"/>
      <c r="N1219" s="420"/>
      <c r="O1219" s="420"/>
      <c r="P1219" s="420"/>
      <c r="Q1219" s="420"/>
      <c r="R1219" s="409"/>
      <c r="S1219" s="410" t="str">
        <f t="shared" si="432"/>
        <v/>
      </c>
      <c r="T1219" s="410" t="str">
        <f t="shared" si="432"/>
        <v/>
      </c>
      <c r="U1219" s="410" t="str">
        <f t="shared" si="432"/>
        <v/>
      </c>
      <c r="V1219" s="410"/>
      <c r="W1219" s="413"/>
    </row>
    <row r="1220" spans="1:26" s="404" customFormat="1" ht="12.75" customHeight="1">
      <c r="A1220" s="402" t="s">
        <v>455</v>
      </c>
      <c r="B1220" s="402" t="s">
        <v>456</v>
      </c>
      <c r="C1220" s="414"/>
      <c r="D1220" s="414" t="s">
        <v>319</v>
      </c>
      <c r="E1220" s="415" t="s">
        <v>324</v>
      </c>
      <c r="F1220" s="416">
        <f>+F1221</f>
        <v>9777705</v>
      </c>
      <c r="G1220" s="416">
        <f t="shared" ref="G1220:Q1220" si="452">+G1221</f>
        <v>0</v>
      </c>
      <c r="H1220" s="416">
        <f t="shared" si="452"/>
        <v>0</v>
      </c>
      <c r="I1220" s="416">
        <f t="shared" si="452"/>
        <v>9777705</v>
      </c>
      <c r="J1220" s="416">
        <f t="shared" si="452"/>
        <v>9637463.9199999999</v>
      </c>
      <c r="K1220" s="416">
        <f t="shared" si="452"/>
        <v>0</v>
      </c>
      <c r="L1220" s="416">
        <f t="shared" si="452"/>
        <v>0</v>
      </c>
      <c r="M1220" s="416">
        <f t="shared" si="452"/>
        <v>9637463.9199999999</v>
      </c>
      <c r="N1220" s="416">
        <f t="shared" si="452"/>
        <v>140241.08000000007</v>
      </c>
      <c r="O1220" s="416">
        <f t="shared" si="452"/>
        <v>0</v>
      </c>
      <c r="P1220" s="416">
        <f t="shared" si="452"/>
        <v>0</v>
      </c>
      <c r="Q1220" s="416">
        <f t="shared" si="452"/>
        <v>140241.08000000007</v>
      </c>
      <c r="S1220" s="410">
        <f t="shared" si="432"/>
        <v>0.98565705551558369</v>
      </c>
      <c r="T1220" s="410" t="str">
        <f t="shared" si="432"/>
        <v/>
      </c>
      <c r="U1220" s="410" t="str">
        <f t="shared" si="432"/>
        <v/>
      </c>
      <c r="V1220" s="410">
        <f t="shared" si="432"/>
        <v>0.98565705551558369</v>
      </c>
      <c r="W1220" s="413"/>
      <c r="Z1220" s="404" t="s">
        <v>735</v>
      </c>
    </row>
    <row r="1221" spans="1:26" ht="12.75" customHeight="1">
      <c r="A1221" s="402" t="s">
        <v>455</v>
      </c>
      <c r="B1221" s="402" t="s">
        <v>456</v>
      </c>
      <c r="C1221" s="418"/>
      <c r="D1221" s="418"/>
      <c r="E1221" s="408" t="s">
        <v>528</v>
      </c>
      <c r="F1221" s="403">
        <f>SUM('[3]chd12-SAOB'!O14)</f>
        <v>9777705</v>
      </c>
      <c r="G1221" s="403">
        <f>SUM('[3]chd12-SAOB'!O50)</f>
        <v>0</v>
      </c>
      <c r="H1221" s="403">
        <f>SUM('[3]chd12-SAOB'!O142)</f>
        <v>0</v>
      </c>
      <c r="I1221" s="403">
        <f t="shared" si="446"/>
        <v>9777705</v>
      </c>
      <c r="J1221" s="403">
        <f>SUM('[3]chd12-SAOB'!O15)</f>
        <v>9637463.9199999999</v>
      </c>
      <c r="K1221" s="403">
        <f>SUM('[3]chd12-SAOB'!O51)</f>
        <v>0</v>
      </c>
      <c r="L1221" s="403">
        <f>SUM('[3]chd12-SAOB'!O143)</f>
        <v>0</v>
      </c>
      <c r="M1221" s="403">
        <f t="shared" si="447"/>
        <v>9637463.9199999999</v>
      </c>
      <c r="N1221" s="403">
        <f t="shared" si="448"/>
        <v>140241.08000000007</v>
      </c>
      <c r="O1221" s="403">
        <f t="shared" si="448"/>
        <v>0</v>
      </c>
      <c r="P1221" s="403">
        <f t="shared" si="448"/>
        <v>0</v>
      </c>
      <c r="Q1221" s="403">
        <f t="shared" si="449"/>
        <v>140241.08000000007</v>
      </c>
      <c r="S1221" s="410">
        <f t="shared" si="432"/>
        <v>0.98565705551558369</v>
      </c>
      <c r="T1221" s="410" t="str">
        <f t="shared" si="432"/>
        <v/>
      </c>
      <c r="U1221" s="410" t="str">
        <f t="shared" si="432"/>
        <v/>
      </c>
      <c r="V1221" s="410">
        <f t="shared" si="432"/>
        <v>0.98565705551558369</v>
      </c>
      <c r="W1221" s="413"/>
      <c r="Z1221" s="404" t="s">
        <v>735</v>
      </c>
    </row>
    <row r="1222" spans="1:26" s="404" customFormat="1" ht="12.75" customHeight="1">
      <c r="A1222" s="402" t="s">
        <v>455</v>
      </c>
      <c r="B1222" s="402" t="s">
        <v>456</v>
      </c>
      <c r="C1222" s="414"/>
      <c r="D1222" s="414" t="s">
        <v>319</v>
      </c>
      <c r="E1222" s="415" t="s">
        <v>325</v>
      </c>
      <c r="F1222" s="416">
        <f>SUM(F1223:F1226)</f>
        <v>22483174</v>
      </c>
      <c r="G1222" s="416">
        <f t="shared" ref="G1222:Q1222" si="453">SUM(G1223:G1226)</f>
        <v>3700000</v>
      </c>
      <c r="H1222" s="416">
        <f t="shared" si="453"/>
        <v>0</v>
      </c>
      <c r="I1222" s="416">
        <f t="shared" si="453"/>
        <v>26183174</v>
      </c>
      <c r="J1222" s="416">
        <f t="shared" si="453"/>
        <v>22402174</v>
      </c>
      <c r="K1222" s="416">
        <f t="shared" si="453"/>
        <v>3200000</v>
      </c>
      <c r="L1222" s="416">
        <f t="shared" si="453"/>
        <v>0</v>
      </c>
      <c r="M1222" s="416">
        <f t="shared" si="453"/>
        <v>25602174</v>
      </c>
      <c r="N1222" s="416">
        <f t="shared" si="453"/>
        <v>81000</v>
      </c>
      <c r="O1222" s="416">
        <f t="shared" si="453"/>
        <v>500000</v>
      </c>
      <c r="P1222" s="416">
        <f t="shared" si="453"/>
        <v>0</v>
      </c>
      <c r="Q1222" s="416">
        <f t="shared" si="453"/>
        <v>581000</v>
      </c>
      <c r="R1222" s="417"/>
      <c r="S1222" s="410">
        <f t="shared" si="432"/>
        <v>0.99639730582523622</v>
      </c>
      <c r="T1222" s="410">
        <f t="shared" si="432"/>
        <v>0.86486486486486491</v>
      </c>
      <c r="U1222" s="410" t="str">
        <f t="shared" si="432"/>
        <v/>
      </c>
      <c r="V1222" s="410">
        <f t="shared" si="432"/>
        <v>0.97781017687160465</v>
      </c>
      <c r="W1222" s="413"/>
      <c r="Z1222" s="404" t="s">
        <v>735</v>
      </c>
    </row>
    <row r="1223" spans="1:26" ht="12.75" customHeight="1">
      <c r="A1223" s="402" t="s">
        <v>455</v>
      </c>
      <c r="B1223" s="402" t="s">
        <v>456</v>
      </c>
      <c r="C1223" s="418"/>
      <c r="D1223" s="418"/>
      <c r="E1223" s="421" t="s">
        <v>531</v>
      </c>
      <c r="F1223" s="403">
        <f>SUM('[3]chd12-SAOB'!S14)</f>
        <v>20323048</v>
      </c>
      <c r="G1223" s="403">
        <f>SUM('[3]chd12-SAOB'!S50)</f>
        <v>0</v>
      </c>
      <c r="H1223" s="403">
        <f>SUM('[3]chd12-SAOB'!S142)</f>
        <v>0</v>
      </c>
      <c r="I1223" s="403">
        <f t="shared" si="446"/>
        <v>20323048</v>
      </c>
      <c r="J1223" s="403">
        <f>SUM('[3]chd12-SAOB'!S15)</f>
        <v>20242048</v>
      </c>
      <c r="K1223" s="403">
        <f>SUM('[3]chd12-SAOB'!S51)</f>
        <v>0</v>
      </c>
      <c r="L1223" s="403">
        <f>SUM('[3]chd12-SAOB'!S143)</f>
        <v>0</v>
      </c>
      <c r="M1223" s="403">
        <f t="shared" si="447"/>
        <v>20242048</v>
      </c>
      <c r="N1223" s="403">
        <f t="shared" si="448"/>
        <v>81000</v>
      </c>
      <c r="O1223" s="403">
        <f t="shared" si="448"/>
        <v>0</v>
      </c>
      <c r="P1223" s="403">
        <f t="shared" si="448"/>
        <v>0</v>
      </c>
      <c r="Q1223" s="403">
        <f t="shared" si="449"/>
        <v>81000</v>
      </c>
      <c r="S1223" s="410">
        <f t="shared" si="432"/>
        <v>0.99601437737095344</v>
      </c>
      <c r="T1223" s="410" t="str">
        <f t="shared" si="432"/>
        <v/>
      </c>
      <c r="U1223" s="410" t="str">
        <f t="shared" si="432"/>
        <v/>
      </c>
      <c r="V1223" s="410">
        <f t="shared" si="432"/>
        <v>0.99601437737095344</v>
      </c>
      <c r="W1223" s="413"/>
      <c r="Z1223" s="404" t="s">
        <v>735</v>
      </c>
    </row>
    <row r="1224" spans="1:26" ht="12.75" customHeight="1">
      <c r="A1224" s="402" t="s">
        <v>455</v>
      </c>
      <c r="B1224" s="402" t="s">
        <v>456</v>
      </c>
      <c r="C1224" s="418"/>
      <c r="D1224" s="418"/>
      <c r="E1224" s="408" t="s">
        <v>532</v>
      </c>
      <c r="F1224" s="403">
        <f>SUM('[3]chd12-SAOB'!W14)</f>
        <v>2160126</v>
      </c>
      <c r="G1224" s="403">
        <f>SUM('[3]chd12-SAOB'!W50)</f>
        <v>0</v>
      </c>
      <c r="H1224" s="403">
        <f>SUM('[3]chd12-SAOB'!W142)</f>
        <v>0</v>
      </c>
      <c r="I1224" s="403">
        <f t="shared" si="446"/>
        <v>2160126</v>
      </c>
      <c r="J1224" s="403">
        <f>SUM('[3]chd12-SAOB'!W15)</f>
        <v>2160126</v>
      </c>
      <c r="K1224" s="403">
        <f>SUM('[3]chd12-SAOB'!W51)</f>
        <v>0</v>
      </c>
      <c r="L1224" s="403">
        <f>SUM('[3]chd12-SAOB'!W143)</f>
        <v>0</v>
      </c>
      <c r="M1224" s="403">
        <f t="shared" si="447"/>
        <v>2160126</v>
      </c>
      <c r="N1224" s="403">
        <f t="shared" si="448"/>
        <v>0</v>
      </c>
      <c r="O1224" s="403">
        <f t="shared" si="448"/>
        <v>0</v>
      </c>
      <c r="P1224" s="403">
        <f t="shared" si="448"/>
        <v>0</v>
      </c>
      <c r="Q1224" s="403">
        <f t="shared" si="449"/>
        <v>0</v>
      </c>
      <c r="S1224" s="410">
        <f t="shared" si="432"/>
        <v>1</v>
      </c>
      <c r="T1224" s="410" t="str">
        <f t="shared" si="432"/>
        <v/>
      </c>
      <c r="U1224" s="410" t="str">
        <f t="shared" si="432"/>
        <v/>
      </c>
      <c r="V1224" s="410">
        <f t="shared" si="432"/>
        <v>1</v>
      </c>
      <c r="W1224" s="413"/>
      <c r="Z1224" s="404" t="s">
        <v>735</v>
      </c>
    </row>
    <row r="1225" spans="1:26" ht="12.75" customHeight="1">
      <c r="A1225" s="402" t="s">
        <v>455</v>
      </c>
      <c r="B1225" s="402" t="s">
        <v>456</v>
      </c>
      <c r="C1225" s="418"/>
      <c r="D1225" s="418"/>
      <c r="E1225" s="421" t="s">
        <v>533</v>
      </c>
      <c r="F1225" s="403">
        <f>SUM('[3]chd12-SAOB'!AA14)</f>
        <v>0</v>
      </c>
      <c r="G1225" s="403">
        <f>SUM('[3]chd12-SAOB'!AA50)</f>
        <v>3700000</v>
      </c>
      <c r="H1225" s="403">
        <f>SUM('[3]chd12-SAOB'!AA142)</f>
        <v>0</v>
      </c>
      <c r="I1225" s="403">
        <f t="shared" si="446"/>
        <v>3700000</v>
      </c>
      <c r="J1225" s="403">
        <f>SUM('[3]chd12-SAOB'!AA15)</f>
        <v>0</v>
      </c>
      <c r="K1225" s="403">
        <f>SUM('[3]chd12-SAOB'!AA51)</f>
        <v>3200000</v>
      </c>
      <c r="L1225" s="403">
        <f>SUM('[3]chd12-SAOB'!AA143)</f>
        <v>0</v>
      </c>
      <c r="M1225" s="403">
        <f t="shared" si="447"/>
        <v>3200000</v>
      </c>
      <c r="N1225" s="403">
        <f t="shared" si="448"/>
        <v>0</v>
      </c>
      <c r="O1225" s="403">
        <f t="shared" si="448"/>
        <v>500000</v>
      </c>
      <c r="P1225" s="403">
        <f t="shared" si="448"/>
        <v>0</v>
      </c>
      <c r="Q1225" s="403">
        <f t="shared" si="449"/>
        <v>500000</v>
      </c>
      <c r="S1225" s="410" t="str">
        <f t="shared" si="432"/>
        <v/>
      </c>
      <c r="T1225" s="410">
        <f t="shared" si="432"/>
        <v>0.86486486486486491</v>
      </c>
      <c r="U1225" s="410" t="str">
        <f t="shared" si="432"/>
        <v/>
      </c>
      <c r="V1225" s="410">
        <f t="shared" si="432"/>
        <v>0.86486486486486491</v>
      </c>
      <c r="W1225" s="413"/>
      <c r="Z1225" s="404" t="s">
        <v>735</v>
      </c>
    </row>
    <row r="1226" spans="1:26" ht="12.75" hidden="1" customHeight="1">
      <c r="A1226" s="402" t="s">
        <v>455</v>
      </c>
      <c r="B1226" s="402" t="s">
        <v>456</v>
      </c>
      <c r="C1226" s="418"/>
      <c r="D1226" s="418"/>
      <c r="E1226" s="421" t="s">
        <v>738</v>
      </c>
      <c r="F1226" s="403">
        <f>SUM('[3]chd12-SAOB'!AE14)</f>
        <v>0</v>
      </c>
      <c r="G1226" s="403">
        <f>SUM('[3]chd12-SAOB'!AE50)</f>
        <v>0</v>
      </c>
      <c r="H1226" s="403">
        <f>SUM('[3]chd12-SAOB'!AE142)</f>
        <v>0</v>
      </c>
      <c r="I1226" s="403">
        <f t="shared" si="446"/>
        <v>0</v>
      </c>
      <c r="J1226" s="403">
        <f>SUM('[3]chd12-SAOB'!AE15)</f>
        <v>0</v>
      </c>
      <c r="K1226" s="403">
        <f>SUM('[3]chd12-SAOB'!AE51)</f>
        <v>0</v>
      </c>
      <c r="L1226" s="403">
        <f>SUM('[3]chd12-SAOB'!AE143)</f>
        <v>0</v>
      </c>
      <c r="M1226" s="403">
        <f t="shared" si="447"/>
        <v>0</v>
      </c>
      <c r="N1226" s="403">
        <f t="shared" si="448"/>
        <v>0</v>
      </c>
      <c r="O1226" s="403">
        <f t="shared" si="448"/>
        <v>0</v>
      </c>
      <c r="P1226" s="403">
        <f t="shared" si="448"/>
        <v>0</v>
      </c>
      <c r="Q1226" s="403">
        <f t="shared" si="449"/>
        <v>0</v>
      </c>
      <c r="S1226" s="410" t="str">
        <f t="shared" si="432"/>
        <v/>
      </c>
      <c r="T1226" s="410" t="str">
        <f t="shared" si="432"/>
        <v/>
      </c>
      <c r="U1226" s="410" t="str">
        <f t="shared" si="432"/>
        <v/>
      </c>
      <c r="V1226" s="422" t="str">
        <f t="shared" si="432"/>
        <v/>
      </c>
      <c r="W1226" s="413"/>
    </row>
    <row r="1227" spans="1:26" s="617" customFormat="1" ht="12.75" customHeight="1">
      <c r="A1227" s="402" t="s">
        <v>455</v>
      </c>
      <c r="B1227" s="402" t="s">
        <v>456</v>
      </c>
      <c r="C1227" s="613"/>
      <c r="D1227" s="613"/>
      <c r="E1227" s="614" t="s">
        <v>5</v>
      </c>
      <c r="F1227" s="615">
        <f>+F1218+F1220+F1222</f>
        <v>122052879</v>
      </c>
      <c r="G1227" s="615">
        <f t="shared" ref="G1227:Q1227" si="454">+G1218+G1220+G1222</f>
        <v>58371000</v>
      </c>
      <c r="H1227" s="615">
        <f t="shared" si="454"/>
        <v>0</v>
      </c>
      <c r="I1227" s="615">
        <f t="shared" si="454"/>
        <v>180423879</v>
      </c>
      <c r="J1227" s="615">
        <f t="shared" si="454"/>
        <v>121718764.44</v>
      </c>
      <c r="K1227" s="615">
        <f t="shared" si="454"/>
        <v>50127839.380000003</v>
      </c>
      <c r="L1227" s="615">
        <f t="shared" si="454"/>
        <v>0</v>
      </c>
      <c r="M1227" s="615">
        <f t="shared" si="454"/>
        <v>171846603.81999999</v>
      </c>
      <c r="N1227" s="615">
        <f t="shared" si="454"/>
        <v>334114.56000000425</v>
      </c>
      <c r="O1227" s="615">
        <f t="shared" si="454"/>
        <v>8243160.6199999992</v>
      </c>
      <c r="P1227" s="615">
        <f t="shared" si="454"/>
        <v>0</v>
      </c>
      <c r="Q1227" s="615">
        <f t="shared" si="454"/>
        <v>8577275.1800000034</v>
      </c>
      <c r="R1227" s="616">
        <f>+Q1227-'[3]chd12-SAOB'!AP179</f>
        <v>0</v>
      </c>
      <c r="S1227" s="410">
        <f t="shared" si="432"/>
        <v>0.9972625425738626</v>
      </c>
      <c r="T1227" s="410">
        <f t="shared" si="432"/>
        <v>0.8587798629456409</v>
      </c>
      <c r="U1227" s="410" t="str">
        <f t="shared" si="432"/>
        <v/>
      </c>
      <c r="V1227" s="410">
        <f t="shared" si="432"/>
        <v>0.95246042138357967</v>
      </c>
      <c r="W1227" s="413"/>
      <c r="Z1227" s="404" t="s">
        <v>735</v>
      </c>
    </row>
    <row r="1228" spans="1:26" ht="12.75" customHeight="1">
      <c r="A1228" s="402" t="s">
        <v>455</v>
      </c>
      <c r="B1228" s="402" t="s">
        <v>456</v>
      </c>
      <c r="C1228" s="418"/>
      <c r="D1228" s="407"/>
      <c r="E1228" s="412"/>
      <c r="F1228" s="403"/>
      <c r="G1228" s="403"/>
      <c r="H1228" s="403"/>
      <c r="I1228" s="403">
        <f t="shared" si="446"/>
        <v>0</v>
      </c>
      <c r="J1228" s="403"/>
      <c r="K1228" s="403"/>
      <c r="L1228" s="403"/>
      <c r="M1228" s="403">
        <f t="shared" si="447"/>
        <v>0</v>
      </c>
      <c r="N1228" s="403">
        <f t="shared" si="448"/>
        <v>0</v>
      </c>
      <c r="O1228" s="403">
        <f t="shared" si="448"/>
        <v>0</v>
      </c>
      <c r="P1228" s="403">
        <f t="shared" si="448"/>
        <v>0</v>
      </c>
      <c r="Q1228" s="403">
        <f t="shared" si="449"/>
        <v>0</v>
      </c>
      <c r="S1228" s="410" t="str">
        <f t="shared" si="432"/>
        <v/>
      </c>
      <c r="T1228" s="410" t="str">
        <f t="shared" si="432"/>
        <v/>
      </c>
      <c r="U1228" s="410" t="str">
        <f t="shared" si="432"/>
        <v/>
      </c>
      <c r="V1228" s="410" t="str">
        <f t="shared" si="432"/>
        <v/>
      </c>
      <c r="W1228" s="413"/>
      <c r="Z1228" s="404" t="s">
        <v>735</v>
      </c>
    </row>
    <row r="1229" spans="1:26" s="612" customFormat="1" ht="12.75" customHeight="1">
      <c r="A1229" s="402" t="s">
        <v>455</v>
      </c>
      <c r="B1229" s="402" t="s">
        <v>458</v>
      </c>
      <c r="C1229" s="426" t="s">
        <v>319</v>
      </c>
      <c r="D1229" s="609" t="s">
        <v>332</v>
      </c>
      <c r="E1229" s="610" t="s">
        <v>459</v>
      </c>
      <c r="F1229" s="621"/>
      <c r="G1229" s="621"/>
      <c r="H1229" s="621"/>
      <c r="I1229" s="611">
        <f t="shared" si="446"/>
        <v>0</v>
      </c>
      <c r="J1229" s="621"/>
      <c r="K1229" s="621"/>
      <c r="L1229" s="621"/>
      <c r="M1229" s="611">
        <f t="shared" si="447"/>
        <v>0</v>
      </c>
      <c r="N1229" s="611">
        <f t="shared" si="448"/>
        <v>0</v>
      </c>
      <c r="O1229" s="611">
        <f t="shared" si="448"/>
        <v>0</v>
      </c>
      <c r="P1229" s="611">
        <f t="shared" si="448"/>
        <v>0</v>
      </c>
      <c r="Q1229" s="611">
        <f t="shared" si="449"/>
        <v>0</v>
      </c>
      <c r="S1229" s="410" t="str">
        <f t="shared" si="432"/>
        <v/>
      </c>
      <c r="T1229" s="410" t="str">
        <f t="shared" si="432"/>
        <v/>
      </c>
      <c r="U1229" s="410" t="str">
        <f t="shared" si="432"/>
        <v/>
      </c>
      <c r="V1229" s="410" t="str">
        <f t="shared" si="432"/>
        <v/>
      </c>
      <c r="W1229" s="413"/>
      <c r="Z1229" s="404" t="s">
        <v>735</v>
      </c>
    </row>
    <row r="1230" spans="1:26" ht="12.75" customHeight="1">
      <c r="A1230" s="402" t="s">
        <v>455</v>
      </c>
      <c r="B1230" s="402" t="s">
        <v>458</v>
      </c>
      <c r="C1230" s="407"/>
      <c r="D1230" s="407" t="s">
        <v>319</v>
      </c>
      <c r="E1230" s="408" t="s">
        <v>320</v>
      </c>
      <c r="F1230" s="408">
        <f>+'[3]chd12-SAOB'!C358</f>
        <v>8507000</v>
      </c>
      <c r="G1230" s="408">
        <f>+'[3]chd12-SAOB'!D358</f>
        <v>5541000</v>
      </c>
      <c r="H1230" s="408">
        <f>+'[3]chd12-SAOB'!E358</f>
        <v>0</v>
      </c>
      <c r="I1230" s="403">
        <f t="shared" si="446"/>
        <v>14048000</v>
      </c>
      <c r="J1230" s="408">
        <f>+'[3]chd12-SAOB'!G358</f>
        <v>8032171.9900000002</v>
      </c>
      <c r="K1230" s="408">
        <f>+'[3]chd12-SAOB'!H358</f>
        <v>5538544.04</v>
      </c>
      <c r="L1230" s="408">
        <f>+'[3]chd12-SAOB'!I358</f>
        <v>0</v>
      </c>
      <c r="M1230" s="403">
        <f t="shared" si="447"/>
        <v>13570716.030000001</v>
      </c>
      <c r="N1230" s="403">
        <f t="shared" si="448"/>
        <v>474828.00999999978</v>
      </c>
      <c r="O1230" s="403">
        <f t="shared" si="448"/>
        <v>2455.9599999999627</v>
      </c>
      <c r="P1230" s="403">
        <f t="shared" si="448"/>
        <v>0</v>
      </c>
      <c r="Q1230" s="403">
        <f t="shared" si="449"/>
        <v>477283.96999999974</v>
      </c>
      <c r="S1230" s="410">
        <f t="shared" si="432"/>
        <v>0.94418384741977202</v>
      </c>
      <c r="T1230" s="410">
        <f t="shared" si="432"/>
        <v>0.99955676592672804</v>
      </c>
      <c r="U1230" s="410" t="str">
        <f t="shared" si="432"/>
        <v/>
      </c>
      <c r="V1230" s="410">
        <f t="shared" si="432"/>
        <v>0.96602477434510259</v>
      </c>
      <c r="W1230" s="413"/>
      <c r="Z1230" s="411" t="s">
        <v>736</v>
      </c>
    </row>
    <row r="1231" spans="1:26" ht="12.75" customHeight="1">
      <c r="A1231" s="402" t="s">
        <v>455</v>
      </c>
      <c r="B1231" s="402" t="s">
        <v>458</v>
      </c>
      <c r="C1231" s="407"/>
      <c r="D1231" s="407" t="s">
        <v>319</v>
      </c>
      <c r="E1231" s="408" t="s">
        <v>204</v>
      </c>
      <c r="F1231" s="408">
        <f>+'[3]chd12-SAOB'!C360</f>
        <v>0</v>
      </c>
      <c r="G1231" s="408">
        <f>+'[3]chd12-SAOB'!D360</f>
        <v>1930000</v>
      </c>
      <c r="H1231" s="408">
        <f>+'[3]chd12-SAOB'!E360</f>
        <v>0</v>
      </c>
      <c r="I1231" s="403">
        <f>SUM(F1231:H1231)</f>
        <v>1930000</v>
      </c>
      <c r="J1231" s="408">
        <f>+'[3]chd12-SAOB'!G360</f>
        <v>0</v>
      </c>
      <c r="K1231" s="408">
        <f>+'[3]chd12-SAOB'!H360</f>
        <v>1776278.5</v>
      </c>
      <c r="L1231" s="408">
        <f>+'[3]chd12-SAOB'!I360</f>
        <v>0</v>
      </c>
      <c r="M1231" s="403">
        <f>SUM(J1231:L1231)</f>
        <v>1776278.5</v>
      </c>
      <c r="N1231" s="403">
        <f>+F1231-J1231</f>
        <v>0</v>
      </c>
      <c r="O1231" s="403">
        <f>+G1231-K1231</f>
        <v>153721.5</v>
      </c>
      <c r="P1231" s="403">
        <f>+H1231-L1231</f>
        <v>0</v>
      </c>
      <c r="Q1231" s="403">
        <f>SUM(N1231:P1231)</f>
        <v>153721.5</v>
      </c>
      <c r="S1231" s="410" t="str">
        <f t="shared" ref="S1231:V1293" si="455">IF(F1231=0,"",J1231/F1231)</f>
        <v/>
      </c>
      <c r="T1231" s="410">
        <f t="shared" si="455"/>
        <v>0.92035155440414507</v>
      </c>
      <c r="U1231" s="410" t="str">
        <f t="shared" si="455"/>
        <v/>
      </c>
      <c r="V1231" s="410">
        <f t="shared" si="455"/>
        <v>0.92035155440414507</v>
      </c>
      <c r="W1231" s="413"/>
      <c r="Z1231" s="411" t="s">
        <v>736</v>
      </c>
    </row>
    <row r="1232" spans="1:26" s="404" customFormat="1" ht="12.75" customHeight="1">
      <c r="A1232" s="405"/>
      <c r="B1232" s="402" t="s">
        <v>458</v>
      </c>
      <c r="C1232" s="414"/>
      <c r="D1232" s="414" t="s">
        <v>319</v>
      </c>
      <c r="E1232" s="415" t="s">
        <v>737</v>
      </c>
      <c r="F1232" s="416">
        <f>+F1230+F1231</f>
        <v>8507000</v>
      </c>
      <c r="G1232" s="416">
        <f t="shared" ref="G1232:Q1232" si="456">+G1230+G1231</f>
        <v>7471000</v>
      </c>
      <c r="H1232" s="416">
        <f t="shared" si="456"/>
        <v>0</v>
      </c>
      <c r="I1232" s="416">
        <f t="shared" si="456"/>
        <v>15978000</v>
      </c>
      <c r="J1232" s="416">
        <f t="shared" si="456"/>
        <v>8032171.9900000002</v>
      </c>
      <c r="K1232" s="416">
        <f t="shared" si="456"/>
        <v>7314822.54</v>
      </c>
      <c r="L1232" s="416">
        <f t="shared" si="456"/>
        <v>0</v>
      </c>
      <c r="M1232" s="416">
        <f t="shared" si="456"/>
        <v>15346994.530000001</v>
      </c>
      <c r="N1232" s="416">
        <f t="shared" si="456"/>
        <v>474828.00999999978</v>
      </c>
      <c r="O1232" s="416">
        <f t="shared" si="456"/>
        <v>156177.45999999996</v>
      </c>
      <c r="P1232" s="416">
        <f t="shared" si="456"/>
        <v>0</v>
      </c>
      <c r="Q1232" s="416">
        <f t="shared" si="456"/>
        <v>631005.46999999974</v>
      </c>
      <c r="R1232" s="417"/>
      <c r="S1232" s="410">
        <f t="shared" si="455"/>
        <v>0.94418384741977202</v>
      </c>
      <c r="T1232" s="410">
        <f t="shared" si="455"/>
        <v>0.97909550796412792</v>
      </c>
      <c r="U1232" s="410" t="str">
        <f t="shared" si="455"/>
        <v/>
      </c>
      <c r="V1232" s="410">
        <f t="shared" si="455"/>
        <v>0.96050785642758796</v>
      </c>
      <c r="W1232" s="413"/>
      <c r="Z1232" s="404" t="s">
        <v>735</v>
      </c>
    </row>
    <row r="1233" spans="1:26" ht="12.75" hidden="1" customHeight="1">
      <c r="A1233" s="405"/>
      <c r="B1233" s="406"/>
      <c r="C1233" s="418"/>
      <c r="D1233" s="418"/>
      <c r="E1233" s="419"/>
      <c r="F1233" s="420"/>
      <c r="G1233" s="420"/>
      <c r="H1233" s="420"/>
      <c r="I1233" s="420"/>
      <c r="J1233" s="420"/>
      <c r="K1233" s="420"/>
      <c r="L1233" s="420"/>
      <c r="M1233" s="420"/>
      <c r="N1233" s="420"/>
      <c r="O1233" s="420"/>
      <c r="P1233" s="420"/>
      <c r="Q1233" s="420"/>
      <c r="R1233" s="409"/>
      <c r="S1233" s="410" t="str">
        <f t="shared" si="455"/>
        <v/>
      </c>
      <c r="T1233" s="410" t="str">
        <f t="shared" si="455"/>
        <v/>
      </c>
      <c r="U1233" s="410" t="str">
        <f t="shared" si="455"/>
        <v/>
      </c>
      <c r="V1233" s="410"/>
      <c r="W1233" s="413"/>
    </row>
    <row r="1234" spans="1:26" s="404" customFormat="1" ht="12.75" customHeight="1">
      <c r="A1234" s="402" t="s">
        <v>455</v>
      </c>
      <c r="B1234" s="402" t="s">
        <v>458</v>
      </c>
      <c r="C1234" s="414"/>
      <c r="D1234" s="414" t="s">
        <v>319</v>
      </c>
      <c r="E1234" s="415" t="s">
        <v>324</v>
      </c>
      <c r="F1234" s="416">
        <f>+F1235</f>
        <v>828000</v>
      </c>
      <c r="G1234" s="416">
        <f t="shared" ref="G1234:Q1234" si="457">+G1235</f>
        <v>0</v>
      </c>
      <c r="H1234" s="416">
        <f t="shared" si="457"/>
        <v>0</v>
      </c>
      <c r="I1234" s="416">
        <f t="shared" si="457"/>
        <v>828000</v>
      </c>
      <c r="J1234" s="416">
        <f t="shared" si="457"/>
        <v>671067.84000000008</v>
      </c>
      <c r="K1234" s="416">
        <f t="shared" si="457"/>
        <v>0</v>
      </c>
      <c r="L1234" s="416">
        <f t="shared" si="457"/>
        <v>0</v>
      </c>
      <c r="M1234" s="416">
        <f t="shared" si="457"/>
        <v>671067.84000000008</v>
      </c>
      <c r="N1234" s="416">
        <f t="shared" si="457"/>
        <v>156932.15999999992</v>
      </c>
      <c r="O1234" s="416">
        <f t="shared" si="457"/>
        <v>0</v>
      </c>
      <c r="P1234" s="416">
        <f t="shared" si="457"/>
        <v>0</v>
      </c>
      <c r="Q1234" s="416">
        <f t="shared" si="457"/>
        <v>156932.15999999992</v>
      </c>
      <c r="S1234" s="410">
        <f t="shared" si="455"/>
        <v>0.81046840579710155</v>
      </c>
      <c r="T1234" s="410" t="str">
        <f t="shared" si="455"/>
        <v/>
      </c>
      <c r="U1234" s="410" t="str">
        <f t="shared" si="455"/>
        <v/>
      </c>
      <c r="V1234" s="410">
        <f t="shared" si="455"/>
        <v>0.81046840579710155</v>
      </c>
      <c r="W1234" s="413"/>
      <c r="Z1234" s="404" t="s">
        <v>735</v>
      </c>
    </row>
    <row r="1235" spans="1:26" ht="12.75" customHeight="1">
      <c r="A1235" s="402" t="s">
        <v>455</v>
      </c>
      <c r="B1235" s="402" t="s">
        <v>458</v>
      </c>
      <c r="C1235" s="418"/>
      <c r="D1235" s="418"/>
      <c r="E1235" s="408" t="s">
        <v>528</v>
      </c>
      <c r="F1235" s="403">
        <f>SUM('[3]chd12-SAOB'!P14)</f>
        <v>828000</v>
      </c>
      <c r="G1235" s="403">
        <f>SUM('[3]chd12-SAOB'!P50)</f>
        <v>0</v>
      </c>
      <c r="H1235" s="403">
        <f>SUM('[3]chd12-SAOB'!P142)</f>
        <v>0</v>
      </c>
      <c r="I1235" s="403">
        <f t="shared" si="446"/>
        <v>828000</v>
      </c>
      <c r="J1235" s="403">
        <f>SUM('[3]chd12-SAOB'!P15)</f>
        <v>671067.84000000008</v>
      </c>
      <c r="K1235" s="403">
        <f>SUM('[3]chd12-SAOB'!P51)</f>
        <v>0</v>
      </c>
      <c r="L1235" s="403">
        <f>SUM('[3]chd12-SAOB'!P143)</f>
        <v>0</v>
      </c>
      <c r="M1235" s="403">
        <f t="shared" si="447"/>
        <v>671067.84000000008</v>
      </c>
      <c r="N1235" s="403">
        <f t="shared" si="448"/>
        <v>156932.15999999992</v>
      </c>
      <c r="O1235" s="403">
        <f t="shared" si="448"/>
        <v>0</v>
      </c>
      <c r="P1235" s="403">
        <f t="shared" si="448"/>
        <v>0</v>
      </c>
      <c r="Q1235" s="403">
        <f t="shared" si="449"/>
        <v>156932.15999999992</v>
      </c>
      <c r="S1235" s="410">
        <f t="shared" si="455"/>
        <v>0.81046840579710155</v>
      </c>
      <c r="T1235" s="410" t="str">
        <f t="shared" si="455"/>
        <v/>
      </c>
      <c r="U1235" s="410" t="str">
        <f t="shared" si="455"/>
        <v/>
      </c>
      <c r="V1235" s="410">
        <f t="shared" si="455"/>
        <v>0.81046840579710155</v>
      </c>
      <c r="W1235" s="413"/>
      <c r="Z1235" s="404" t="s">
        <v>735</v>
      </c>
    </row>
    <row r="1236" spans="1:26" s="404" customFormat="1" ht="12.75" customHeight="1">
      <c r="A1236" s="402" t="s">
        <v>455</v>
      </c>
      <c r="B1236" s="402" t="s">
        <v>458</v>
      </c>
      <c r="C1236" s="414"/>
      <c r="D1236" s="414" t="s">
        <v>319</v>
      </c>
      <c r="E1236" s="415" t="s">
        <v>325</v>
      </c>
      <c r="F1236" s="416">
        <f>SUM(F1237:F1240)</f>
        <v>3034756</v>
      </c>
      <c r="G1236" s="416">
        <f t="shared" ref="G1236:Q1236" si="458">SUM(G1237:G1240)</f>
        <v>0</v>
      </c>
      <c r="H1236" s="416">
        <f t="shared" si="458"/>
        <v>0</v>
      </c>
      <c r="I1236" s="416">
        <f t="shared" si="458"/>
        <v>3034756</v>
      </c>
      <c r="J1236" s="416">
        <f t="shared" si="458"/>
        <v>2769060</v>
      </c>
      <c r="K1236" s="416">
        <f t="shared" si="458"/>
        <v>0</v>
      </c>
      <c r="L1236" s="416">
        <f t="shared" si="458"/>
        <v>0</v>
      </c>
      <c r="M1236" s="416">
        <f t="shared" si="458"/>
        <v>2769060</v>
      </c>
      <c r="N1236" s="416">
        <f t="shared" si="458"/>
        <v>265696</v>
      </c>
      <c r="O1236" s="416">
        <f t="shared" si="458"/>
        <v>0</v>
      </c>
      <c r="P1236" s="416">
        <f t="shared" si="458"/>
        <v>0</v>
      </c>
      <c r="Q1236" s="416">
        <f t="shared" si="458"/>
        <v>265696</v>
      </c>
      <c r="R1236" s="417"/>
      <c r="S1236" s="410">
        <f t="shared" si="455"/>
        <v>0.91244897448097972</v>
      </c>
      <c r="T1236" s="410" t="str">
        <f t="shared" si="455"/>
        <v/>
      </c>
      <c r="U1236" s="410" t="str">
        <f t="shared" si="455"/>
        <v/>
      </c>
      <c r="V1236" s="410">
        <f t="shared" si="455"/>
        <v>0.91244897448097972</v>
      </c>
      <c r="W1236" s="413"/>
      <c r="Z1236" s="404" t="s">
        <v>735</v>
      </c>
    </row>
    <row r="1237" spans="1:26" ht="12.75" customHeight="1">
      <c r="A1237" s="402" t="s">
        <v>455</v>
      </c>
      <c r="B1237" s="402" t="s">
        <v>458</v>
      </c>
      <c r="C1237" s="418"/>
      <c r="D1237" s="418"/>
      <c r="E1237" s="421" t="s">
        <v>531</v>
      </c>
      <c r="F1237" s="403">
        <f>SUM('[3]chd12-SAOB'!T14)</f>
        <v>1246000</v>
      </c>
      <c r="G1237" s="403">
        <f>SUM('[3]chd12-SAOB'!T50)</f>
        <v>0</v>
      </c>
      <c r="H1237" s="403">
        <f>SUM('[3]chd12-SAOB'!T142)</f>
        <v>0</v>
      </c>
      <c r="I1237" s="403">
        <f t="shared" si="446"/>
        <v>1246000</v>
      </c>
      <c r="J1237" s="403">
        <f>SUM('[3]chd12-SAOB'!T15)</f>
        <v>980304</v>
      </c>
      <c r="K1237" s="403">
        <f>SUM('[3]chd12-SAOB'!T51)</f>
        <v>0</v>
      </c>
      <c r="L1237" s="403">
        <f>SUM('[3]chd12-SAOB'!T143)</f>
        <v>0</v>
      </c>
      <c r="M1237" s="403">
        <f t="shared" si="447"/>
        <v>980304</v>
      </c>
      <c r="N1237" s="403">
        <f t="shared" si="448"/>
        <v>265696</v>
      </c>
      <c r="O1237" s="403">
        <f t="shared" si="448"/>
        <v>0</v>
      </c>
      <c r="P1237" s="403">
        <f t="shared" si="448"/>
        <v>0</v>
      </c>
      <c r="Q1237" s="403">
        <f t="shared" si="449"/>
        <v>265696</v>
      </c>
      <c r="S1237" s="410">
        <f t="shared" si="455"/>
        <v>0.78676083467094704</v>
      </c>
      <c r="T1237" s="410" t="str">
        <f t="shared" si="455"/>
        <v/>
      </c>
      <c r="U1237" s="410" t="str">
        <f t="shared" si="455"/>
        <v/>
      </c>
      <c r="V1237" s="410">
        <f t="shared" si="455"/>
        <v>0.78676083467094704</v>
      </c>
      <c r="W1237" s="413"/>
      <c r="Z1237" s="404" t="s">
        <v>735</v>
      </c>
    </row>
    <row r="1238" spans="1:26" ht="12.75" customHeight="1">
      <c r="A1238" s="402" t="s">
        <v>455</v>
      </c>
      <c r="B1238" s="402" t="s">
        <v>458</v>
      </c>
      <c r="C1238" s="418"/>
      <c r="D1238" s="418"/>
      <c r="E1238" s="408" t="s">
        <v>532</v>
      </c>
      <c r="F1238" s="403">
        <f>SUM('[3]chd12-SAOB'!X14)</f>
        <v>1788756</v>
      </c>
      <c r="G1238" s="403">
        <f>SUM('[3]chd12-SAOB'!X50)</f>
        <v>0</v>
      </c>
      <c r="H1238" s="403">
        <f>SUM('[3]chd12-SAOB'!X142)</f>
        <v>0</v>
      </c>
      <c r="I1238" s="403">
        <f t="shared" si="446"/>
        <v>1788756</v>
      </c>
      <c r="J1238" s="403">
        <f>SUM('[3]chd12-SAOB'!X15)</f>
        <v>1788756</v>
      </c>
      <c r="K1238" s="403">
        <f>SUM('[3]chd12-SAOB'!X51)</f>
        <v>0</v>
      </c>
      <c r="L1238" s="403">
        <f>SUM('[3]chd12-SAOB'!X143)</f>
        <v>0</v>
      </c>
      <c r="M1238" s="403">
        <f t="shared" si="447"/>
        <v>1788756</v>
      </c>
      <c r="N1238" s="403">
        <f t="shared" si="448"/>
        <v>0</v>
      </c>
      <c r="O1238" s="403">
        <f t="shared" si="448"/>
        <v>0</v>
      </c>
      <c r="P1238" s="403">
        <f t="shared" si="448"/>
        <v>0</v>
      </c>
      <c r="Q1238" s="403">
        <f t="shared" si="449"/>
        <v>0</v>
      </c>
      <c r="S1238" s="410">
        <f t="shared" si="455"/>
        <v>1</v>
      </c>
      <c r="T1238" s="410" t="str">
        <f t="shared" si="455"/>
        <v/>
      </c>
      <c r="U1238" s="410" t="str">
        <f t="shared" si="455"/>
        <v/>
      </c>
      <c r="V1238" s="410">
        <f t="shared" si="455"/>
        <v>1</v>
      </c>
      <c r="W1238" s="413"/>
      <c r="Z1238" s="404" t="s">
        <v>735</v>
      </c>
    </row>
    <row r="1239" spans="1:26" ht="12.75" customHeight="1">
      <c r="A1239" s="402" t="s">
        <v>455</v>
      </c>
      <c r="B1239" s="402" t="s">
        <v>458</v>
      </c>
      <c r="C1239" s="418"/>
      <c r="D1239" s="418"/>
      <c r="E1239" s="421" t="s">
        <v>533</v>
      </c>
      <c r="F1239" s="403">
        <f>SUM('[3]chd12-SAOB'!AB14)</f>
        <v>0</v>
      </c>
      <c r="G1239" s="403">
        <f>SUM('[3]chd12-SAOB'!AB50)</f>
        <v>0</v>
      </c>
      <c r="H1239" s="403">
        <f>SUM('[3]chd12-SAOB'!AB142)</f>
        <v>0</v>
      </c>
      <c r="I1239" s="403">
        <f t="shared" si="446"/>
        <v>0</v>
      </c>
      <c r="J1239" s="403">
        <f>SUM('[3]chd12-SAOB'!AB15)</f>
        <v>0</v>
      </c>
      <c r="K1239" s="403">
        <f>SUM('[3]chd12-SAOB'!AB51)</f>
        <v>0</v>
      </c>
      <c r="L1239" s="403">
        <f>SUM('[3]chd12-SAOB'!AB143)</f>
        <v>0</v>
      </c>
      <c r="M1239" s="403">
        <f t="shared" si="447"/>
        <v>0</v>
      </c>
      <c r="N1239" s="403">
        <f t="shared" si="448"/>
        <v>0</v>
      </c>
      <c r="O1239" s="403">
        <f t="shared" si="448"/>
        <v>0</v>
      </c>
      <c r="P1239" s="403">
        <f t="shared" si="448"/>
        <v>0</v>
      </c>
      <c r="Q1239" s="403">
        <f t="shared" si="449"/>
        <v>0</v>
      </c>
      <c r="S1239" s="410" t="str">
        <f t="shared" si="455"/>
        <v/>
      </c>
      <c r="T1239" s="410" t="str">
        <f t="shared" si="455"/>
        <v/>
      </c>
      <c r="U1239" s="410" t="str">
        <f t="shared" si="455"/>
        <v/>
      </c>
      <c r="V1239" s="410" t="str">
        <f t="shared" si="455"/>
        <v/>
      </c>
      <c r="W1239" s="413"/>
      <c r="Z1239" s="404" t="s">
        <v>735</v>
      </c>
    </row>
    <row r="1240" spans="1:26" ht="12.75" hidden="1" customHeight="1">
      <c r="A1240" s="402" t="s">
        <v>455</v>
      </c>
      <c r="B1240" s="402" t="s">
        <v>458</v>
      </c>
      <c r="C1240" s="418"/>
      <c r="D1240" s="418"/>
      <c r="E1240" s="421" t="s">
        <v>738</v>
      </c>
      <c r="F1240" s="403">
        <f>SUM('[3]chd12-SAOB'!AF14)</f>
        <v>0</v>
      </c>
      <c r="G1240" s="403">
        <f>SUM('[3]chd12-SAOB'!AF50)</f>
        <v>0</v>
      </c>
      <c r="H1240" s="403">
        <f>SUM('[3]chd12-SAOB'!AF142)</f>
        <v>0</v>
      </c>
      <c r="I1240" s="403">
        <f t="shared" si="446"/>
        <v>0</v>
      </c>
      <c r="J1240" s="403">
        <f>SUM('[3]chd12-SAOB'!AF15)</f>
        <v>0</v>
      </c>
      <c r="K1240" s="403">
        <f>SUM('[3]chd12-SAOB'!AF51)</f>
        <v>0</v>
      </c>
      <c r="L1240" s="403">
        <f>SUM('[3]chd12-SAOB'!AF143)</f>
        <v>0</v>
      </c>
      <c r="M1240" s="403">
        <f t="shared" si="447"/>
        <v>0</v>
      </c>
      <c r="N1240" s="403">
        <f t="shared" si="448"/>
        <v>0</v>
      </c>
      <c r="O1240" s="403">
        <f t="shared" si="448"/>
        <v>0</v>
      </c>
      <c r="P1240" s="403">
        <f t="shared" si="448"/>
        <v>0</v>
      </c>
      <c r="Q1240" s="403">
        <f t="shared" si="449"/>
        <v>0</v>
      </c>
      <c r="S1240" s="410" t="str">
        <f t="shared" si="455"/>
        <v/>
      </c>
      <c r="T1240" s="410" t="str">
        <f t="shared" si="455"/>
        <v/>
      </c>
      <c r="U1240" s="410" t="str">
        <f t="shared" si="455"/>
        <v/>
      </c>
      <c r="V1240" s="422" t="str">
        <f t="shared" si="455"/>
        <v/>
      </c>
      <c r="W1240" s="413"/>
    </row>
    <row r="1241" spans="1:26" s="617" customFormat="1" ht="12.75" customHeight="1">
      <c r="A1241" s="402" t="s">
        <v>455</v>
      </c>
      <c r="B1241" s="402" t="s">
        <v>458</v>
      </c>
      <c r="C1241" s="613"/>
      <c r="D1241" s="613"/>
      <c r="E1241" s="614" t="s">
        <v>5</v>
      </c>
      <c r="F1241" s="615">
        <f>+F1232+F1234+F1236</f>
        <v>12369756</v>
      </c>
      <c r="G1241" s="615">
        <f t="shared" ref="G1241:Q1241" si="459">+G1232+G1234+G1236</f>
        <v>7471000</v>
      </c>
      <c r="H1241" s="615">
        <f t="shared" si="459"/>
        <v>0</v>
      </c>
      <c r="I1241" s="615">
        <f t="shared" si="459"/>
        <v>19840756</v>
      </c>
      <c r="J1241" s="615">
        <f t="shared" si="459"/>
        <v>11472299.83</v>
      </c>
      <c r="K1241" s="615">
        <f t="shared" si="459"/>
        <v>7314822.54</v>
      </c>
      <c r="L1241" s="615">
        <f t="shared" si="459"/>
        <v>0</v>
      </c>
      <c r="M1241" s="615">
        <f t="shared" si="459"/>
        <v>18787122.370000001</v>
      </c>
      <c r="N1241" s="615">
        <f t="shared" si="459"/>
        <v>897456.16999999969</v>
      </c>
      <c r="O1241" s="615">
        <f t="shared" si="459"/>
        <v>156177.45999999996</v>
      </c>
      <c r="P1241" s="615">
        <f t="shared" si="459"/>
        <v>0</v>
      </c>
      <c r="Q1241" s="615">
        <f t="shared" si="459"/>
        <v>1053633.6299999997</v>
      </c>
      <c r="R1241" s="616">
        <f>+Q1241-'[3]chd12-SAOB'!AQ179</f>
        <v>0</v>
      </c>
      <c r="S1241" s="410">
        <f t="shared" si="455"/>
        <v>0.92744754464033086</v>
      </c>
      <c r="T1241" s="410">
        <f t="shared" si="455"/>
        <v>0.97909550796412792</v>
      </c>
      <c r="U1241" s="410" t="str">
        <f t="shared" si="455"/>
        <v/>
      </c>
      <c r="V1241" s="410">
        <f t="shared" si="455"/>
        <v>0.94689548976863591</v>
      </c>
      <c r="W1241" s="413"/>
      <c r="Z1241" s="404" t="s">
        <v>735</v>
      </c>
    </row>
    <row r="1242" spans="1:26" ht="12.75" customHeight="1">
      <c r="A1242" s="402" t="s">
        <v>455</v>
      </c>
      <c r="B1242" s="402" t="s">
        <v>458</v>
      </c>
      <c r="C1242" s="418"/>
      <c r="D1242" s="407"/>
      <c r="E1242" s="412"/>
      <c r="F1242" s="403"/>
      <c r="G1242" s="403"/>
      <c r="H1242" s="403"/>
      <c r="I1242" s="403">
        <f t="shared" si="446"/>
        <v>0</v>
      </c>
      <c r="J1242" s="403"/>
      <c r="K1242" s="403"/>
      <c r="L1242" s="403"/>
      <c r="M1242" s="403">
        <f t="shared" si="447"/>
        <v>0</v>
      </c>
      <c r="N1242" s="403">
        <f t="shared" si="448"/>
        <v>0</v>
      </c>
      <c r="O1242" s="403">
        <f t="shared" si="448"/>
        <v>0</v>
      </c>
      <c r="P1242" s="403">
        <f t="shared" si="448"/>
        <v>0</v>
      </c>
      <c r="Q1242" s="403">
        <f t="shared" si="449"/>
        <v>0</v>
      </c>
      <c r="S1242" s="410" t="str">
        <f t="shared" si="455"/>
        <v/>
      </c>
      <c r="T1242" s="410" t="str">
        <f t="shared" si="455"/>
        <v/>
      </c>
      <c r="U1242" s="410" t="str">
        <f t="shared" si="455"/>
        <v/>
      </c>
      <c r="V1242" s="410" t="str">
        <f t="shared" si="455"/>
        <v/>
      </c>
      <c r="W1242" s="413"/>
      <c r="Z1242" s="404" t="s">
        <v>735</v>
      </c>
    </row>
    <row r="1243" spans="1:26" s="429" customFormat="1" ht="12.75" customHeight="1">
      <c r="A1243" s="402" t="s">
        <v>455</v>
      </c>
      <c r="B1243" s="402" t="s">
        <v>808</v>
      </c>
      <c r="C1243" s="718" t="s">
        <v>809</v>
      </c>
      <c r="D1243" s="718"/>
      <c r="E1243" s="718"/>
      <c r="F1243" s="428">
        <f>+F1227+F1241</f>
        <v>134422635</v>
      </c>
      <c r="G1243" s="428">
        <f>+G1227+G1241</f>
        <v>65842000</v>
      </c>
      <c r="H1243" s="428">
        <f>+H1227+H1241</f>
        <v>0</v>
      </c>
      <c r="I1243" s="428">
        <f t="shared" si="446"/>
        <v>200264635</v>
      </c>
      <c r="J1243" s="428">
        <f>+J1227+J1241</f>
        <v>133191064.27</v>
      </c>
      <c r="K1243" s="428">
        <f>+K1227+K1241</f>
        <v>57442661.920000002</v>
      </c>
      <c r="L1243" s="428">
        <f>+L1227+L1241</f>
        <v>0</v>
      </c>
      <c r="M1243" s="428">
        <f t="shared" si="447"/>
        <v>190633726.19</v>
      </c>
      <c r="N1243" s="428">
        <f t="shared" si="448"/>
        <v>1231570.7300000042</v>
      </c>
      <c r="O1243" s="428">
        <f t="shared" si="448"/>
        <v>8399338.0799999982</v>
      </c>
      <c r="P1243" s="428">
        <f t="shared" si="448"/>
        <v>0</v>
      </c>
      <c r="Q1243" s="428">
        <f t="shared" si="449"/>
        <v>9630908.8100000024</v>
      </c>
      <c r="S1243" s="410">
        <f t="shared" si="455"/>
        <v>0.99083807031457161</v>
      </c>
      <c r="T1243" s="410">
        <f t="shared" si="455"/>
        <v>0.87243191154582189</v>
      </c>
      <c r="U1243" s="410" t="str">
        <f t="shared" si="455"/>
        <v/>
      </c>
      <c r="V1243" s="410">
        <f t="shared" si="455"/>
        <v>0.95190908864163659</v>
      </c>
      <c r="W1243" s="413"/>
      <c r="Z1243" s="404" t="s">
        <v>735</v>
      </c>
    </row>
    <row r="1244" spans="1:26" ht="12.75" customHeight="1">
      <c r="A1244" s="402" t="s">
        <v>455</v>
      </c>
      <c r="B1244" s="402" t="s">
        <v>808</v>
      </c>
      <c r="C1244" s="650"/>
      <c r="D1244" s="425"/>
      <c r="E1244" s="412"/>
      <c r="F1244" s="403"/>
      <c r="G1244" s="403"/>
      <c r="H1244" s="403"/>
      <c r="I1244" s="403">
        <f t="shared" si="446"/>
        <v>0</v>
      </c>
      <c r="J1244" s="403"/>
      <c r="K1244" s="403"/>
      <c r="L1244" s="403"/>
      <c r="M1244" s="403">
        <f t="shared" si="447"/>
        <v>0</v>
      </c>
      <c r="N1244" s="403">
        <f t="shared" si="448"/>
        <v>0</v>
      </c>
      <c r="O1244" s="403">
        <f t="shared" si="448"/>
        <v>0</v>
      </c>
      <c r="P1244" s="403">
        <f t="shared" si="448"/>
        <v>0</v>
      </c>
      <c r="Q1244" s="403">
        <f t="shared" si="449"/>
        <v>0</v>
      </c>
      <c r="S1244" s="410" t="str">
        <f t="shared" si="455"/>
        <v/>
      </c>
      <c r="T1244" s="410" t="str">
        <f t="shared" si="455"/>
        <v/>
      </c>
      <c r="U1244" s="410" t="str">
        <f t="shared" si="455"/>
        <v/>
      </c>
      <c r="V1244" s="410" t="str">
        <f t="shared" si="455"/>
        <v/>
      </c>
      <c r="W1244" s="413"/>
      <c r="Z1244" s="404" t="s">
        <v>735</v>
      </c>
    </row>
    <row r="1245" spans="1:26" s="429" customFormat="1" ht="12.75" hidden="1" customHeight="1">
      <c r="A1245" s="402" t="s">
        <v>810</v>
      </c>
      <c r="B1245" s="402" t="s">
        <v>808</v>
      </c>
      <c r="C1245" s="426" t="s">
        <v>811</v>
      </c>
      <c r="D1245" s="431"/>
      <c r="E1245" s="432"/>
      <c r="F1245" s="428"/>
      <c r="G1245" s="428"/>
      <c r="H1245" s="428"/>
      <c r="I1245" s="428">
        <f t="shared" si="446"/>
        <v>0</v>
      </c>
      <c r="J1245" s="428"/>
      <c r="K1245" s="428"/>
      <c r="L1245" s="428"/>
      <c r="M1245" s="428">
        <f t="shared" si="447"/>
        <v>0</v>
      </c>
      <c r="N1245" s="428">
        <f t="shared" si="448"/>
        <v>0</v>
      </c>
      <c r="O1245" s="428">
        <f t="shared" si="448"/>
        <v>0</v>
      </c>
      <c r="P1245" s="428">
        <f t="shared" si="448"/>
        <v>0</v>
      </c>
      <c r="Q1245" s="428">
        <f t="shared" si="449"/>
        <v>0</v>
      </c>
      <c r="S1245" s="410" t="str">
        <f t="shared" si="455"/>
        <v/>
      </c>
      <c r="T1245" s="410" t="str">
        <f t="shared" si="455"/>
        <v/>
      </c>
      <c r="U1245" s="410" t="str">
        <f t="shared" si="455"/>
        <v/>
      </c>
      <c r="V1245" s="433" t="str">
        <f t="shared" si="455"/>
        <v/>
      </c>
      <c r="W1245" s="413"/>
      <c r="Y1245" s="429" t="s">
        <v>735</v>
      </c>
    </row>
    <row r="1246" spans="1:26" ht="12.75" customHeight="1">
      <c r="A1246" s="405" t="s">
        <v>810</v>
      </c>
      <c r="B1246" s="402" t="s">
        <v>808</v>
      </c>
      <c r="C1246" s="407"/>
      <c r="D1246" s="407" t="s">
        <v>319</v>
      </c>
      <c r="E1246" s="412" t="s">
        <v>320</v>
      </c>
      <c r="F1246" s="403">
        <f>+F1198+F1216+F1230</f>
        <v>152840000</v>
      </c>
      <c r="G1246" s="403">
        <f>+G1198+G1216+G1230</f>
        <v>85773000</v>
      </c>
      <c r="H1246" s="403">
        <f>+H1198+H1216+H1230</f>
        <v>0</v>
      </c>
      <c r="I1246" s="403">
        <f t="shared" si="446"/>
        <v>238613000</v>
      </c>
      <c r="J1246" s="403">
        <f>+J1198+J1216+J1230</f>
        <v>151944376.74000001</v>
      </c>
      <c r="K1246" s="403">
        <f>+K1198+K1216+K1230</f>
        <v>85567166.340000004</v>
      </c>
      <c r="L1246" s="403">
        <f>+L1198+L1216+L1230</f>
        <v>0</v>
      </c>
      <c r="M1246" s="403">
        <f t="shared" si="447"/>
        <v>237511543.08000001</v>
      </c>
      <c r="N1246" s="403">
        <f t="shared" si="448"/>
        <v>895623.25999999046</v>
      </c>
      <c r="O1246" s="403">
        <f t="shared" si="448"/>
        <v>205833.65999999642</v>
      </c>
      <c r="P1246" s="403">
        <f t="shared" si="448"/>
        <v>0</v>
      </c>
      <c r="Q1246" s="403">
        <f t="shared" si="449"/>
        <v>1101456.9199999869</v>
      </c>
      <c r="S1246" s="410">
        <f t="shared" si="455"/>
        <v>0.99414012522899775</v>
      </c>
      <c r="T1246" s="410">
        <f t="shared" si="455"/>
        <v>0.99760025112797734</v>
      </c>
      <c r="U1246" s="410" t="str">
        <f t="shared" si="455"/>
        <v/>
      </c>
      <c r="V1246" s="410">
        <f t="shared" si="455"/>
        <v>0.99538391906559998</v>
      </c>
      <c r="W1246" s="413"/>
      <c r="Y1246" s="411" t="s">
        <v>735</v>
      </c>
      <c r="Z1246" s="411" t="s">
        <v>736</v>
      </c>
    </row>
    <row r="1247" spans="1:26" ht="12.75" customHeight="1">
      <c r="A1247" s="405" t="s">
        <v>810</v>
      </c>
      <c r="B1247" s="402" t="s">
        <v>808</v>
      </c>
      <c r="C1247" s="407"/>
      <c r="D1247" s="407" t="s">
        <v>319</v>
      </c>
      <c r="E1247" s="412" t="s">
        <v>204</v>
      </c>
      <c r="F1247" s="403">
        <f>+F1202+F1217+F1231</f>
        <v>0</v>
      </c>
      <c r="G1247" s="403">
        <f>+G1202+G1217+G1231</f>
        <v>109765812.23999999</v>
      </c>
      <c r="H1247" s="403">
        <f>+H1202+H1217+H1231</f>
        <v>439686000</v>
      </c>
      <c r="I1247" s="403">
        <f>SUM(F1247:H1247)</f>
        <v>549451812.24000001</v>
      </c>
      <c r="J1247" s="403">
        <f>+J1202+J1217+J1231</f>
        <v>0</v>
      </c>
      <c r="K1247" s="403">
        <f>+K1202+K1217+K1231</f>
        <v>97075362.840000004</v>
      </c>
      <c r="L1247" s="403">
        <f>+L1202+L1217+L1231</f>
        <v>304391795.78999996</v>
      </c>
      <c r="M1247" s="403">
        <f>SUM(J1247:L1247)</f>
        <v>401467158.63</v>
      </c>
      <c r="N1247" s="403">
        <f>+F1247-J1247</f>
        <v>0</v>
      </c>
      <c r="O1247" s="403">
        <f>+G1247-K1247</f>
        <v>12690449.399999991</v>
      </c>
      <c r="P1247" s="403">
        <f>+H1247-L1247</f>
        <v>135294204.21000004</v>
      </c>
      <c r="Q1247" s="403">
        <f>SUM(N1247:P1247)</f>
        <v>147984653.61000001</v>
      </c>
      <c r="S1247" s="410" t="str">
        <f t="shared" si="455"/>
        <v/>
      </c>
      <c r="T1247" s="410">
        <f t="shared" si="455"/>
        <v>0.88438613862527005</v>
      </c>
      <c r="U1247" s="410">
        <f t="shared" si="455"/>
        <v>0.69229358176061995</v>
      </c>
      <c r="V1247" s="410">
        <f>IF(I1247=0,"",M1247/I1247)</f>
        <v>0.73066854942802428</v>
      </c>
      <c r="W1247" s="413"/>
      <c r="Y1247" s="411" t="s">
        <v>735</v>
      </c>
      <c r="Z1247" s="411" t="s">
        <v>736</v>
      </c>
    </row>
    <row r="1248" spans="1:26" s="404" customFormat="1" ht="12.75" hidden="1" customHeight="1">
      <c r="A1248" s="405"/>
      <c r="B1248" s="406"/>
      <c r="C1248" s="414"/>
      <c r="D1248" s="414" t="s">
        <v>319</v>
      </c>
      <c r="E1248" s="415" t="s">
        <v>737</v>
      </c>
      <c r="F1248" s="416">
        <f>+F1246+F1247</f>
        <v>152840000</v>
      </c>
      <c r="G1248" s="416">
        <f t="shared" ref="G1248:Q1248" si="460">+G1246+G1247</f>
        <v>195538812.24000001</v>
      </c>
      <c r="H1248" s="416">
        <f t="shared" si="460"/>
        <v>439686000</v>
      </c>
      <c r="I1248" s="416">
        <f t="shared" si="460"/>
        <v>788064812.24000001</v>
      </c>
      <c r="J1248" s="416">
        <f t="shared" si="460"/>
        <v>151944376.74000001</v>
      </c>
      <c r="K1248" s="416">
        <f t="shared" si="460"/>
        <v>182642529.18000001</v>
      </c>
      <c r="L1248" s="416">
        <f t="shared" si="460"/>
        <v>304391795.78999996</v>
      </c>
      <c r="M1248" s="416">
        <f t="shared" si="460"/>
        <v>638978701.71000004</v>
      </c>
      <c r="N1248" s="416">
        <f t="shared" si="460"/>
        <v>895623.25999999046</v>
      </c>
      <c r="O1248" s="416">
        <f t="shared" si="460"/>
        <v>12896283.059999987</v>
      </c>
      <c r="P1248" s="416">
        <f t="shared" si="460"/>
        <v>135294204.21000004</v>
      </c>
      <c r="Q1248" s="416">
        <f t="shared" si="460"/>
        <v>149086110.53</v>
      </c>
      <c r="R1248" s="417"/>
      <c r="S1248" s="410">
        <f t="shared" si="455"/>
        <v>0.99414012522899775</v>
      </c>
      <c r="T1248" s="410">
        <f t="shared" si="455"/>
        <v>0.93404745118236987</v>
      </c>
      <c r="U1248" s="410">
        <f t="shared" si="455"/>
        <v>0.69229358176061995</v>
      </c>
      <c r="V1248" s="422"/>
      <c r="W1248" s="413"/>
      <c r="Y1248" s="404" t="s">
        <v>735</v>
      </c>
    </row>
    <row r="1249" spans="1:26" ht="12.75" hidden="1" customHeight="1">
      <c r="A1249" s="405"/>
      <c r="B1249" s="406"/>
      <c r="C1249" s="418"/>
      <c r="D1249" s="418"/>
      <c r="E1249" s="419"/>
      <c r="F1249" s="420"/>
      <c r="G1249" s="420"/>
      <c r="H1249" s="420"/>
      <c r="I1249" s="420"/>
      <c r="J1249" s="420"/>
      <c r="K1249" s="420"/>
      <c r="L1249" s="420"/>
      <c r="M1249" s="420"/>
      <c r="N1249" s="420"/>
      <c r="O1249" s="420"/>
      <c r="P1249" s="420"/>
      <c r="Q1249" s="420"/>
      <c r="R1249" s="409"/>
      <c r="S1249" s="410" t="str">
        <f t="shared" si="455"/>
        <v/>
      </c>
      <c r="T1249" s="410" t="str">
        <f t="shared" si="455"/>
        <v/>
      </c>
      <c r="U1249" s="410" t="str">
        <f t="shared" si="455"/>
        <v/>
      </c>
      <c r="V1249" s="410"/>
      <c r="W1249" s="413"/>
      <c r="Y1249" s="411" t="s">
        <v>735</v>
      </c>
    </row>
    <row r="1250" spans="1:26" s="404" customFormat="1" ht="12.75" hidden="1" customHeight="1">
      <c r="A1250" s="405" t="s">
        <v>810</v>
      </c>
      <c r="B1250" s="402" t="s">
        <v>808</v>
      </c>
      <c r="C1250" s="414"/>
      <c r="D1250" s="414" t="s">
        <v>319</v>
      </c>
      <c r="E1250" s="415" t="s">
        <v>324</v>
      </c>
      <c r="F1250" s="416">
        <f>+F1251</f>
        <v>15913705</v>
      </c>
      <c r="G1250" s="416">
        <f t="shared" ref="G1250:Q1250" si="461">+G1251</f>
        <v>0</v>
      </c>
      <c r="H1250" s="416">
        <f t="shared" si="461"/>
        <v>0</v>
      </c>
      <c r="I1250" s="416">
        <f t="shared" si="461"/>
        <v>15913705</v>
      </c>
      <c r="J1250" s="416">
        <f t="shared" si="461"/>
        <v>15582723.939999999</v>
      </c>
      <c r="K1250" s="416">
        <f t="shared" si="461"/>
        <v>0</v>
      </c>
      <c r="L1250" s="416">
        <f t="shared" si="461"/>
        <v>0</v>
      </c>
      <c r="M1250" s="416">
        <f t="shared" si="461"/>
        <v>15582723.939999999</v>
      </c>
      <c r="N1250" s="416">
        <f t="shared" si="461"/>
        <v>330981.06000000052</v>
      </c>
      <c r="O1250" s="416">
        <f t="shared" si="461"/>
        <v>0</v>
      </c>
      <c r="P1250" s="416">
        <f t="shared" si="461"/>
        <v>0</v>
      </c>
      <c r="Q1250" s="416">
        <f t="shared" si="461"/>
        <v>330981.06000000052</v>
      </c>
      <c r="S1250" s="410">
        <f t="shared" si="455"/>
        <v>0.97920150838538222</v>
      </c>
      <c r="T1250" s="410" t="str">
        <f t="shared" si="455"/>
        <v/>
      </c>
      <c r="U1250" s="410" t="str">
        <f t="shared" si="455"/>
        <v/>
      </c>
      <c r="V1250" s="422">
        <f t="shared" si="455"/>
        <v>0.97920150838538222</v>
      </c>
      <c r="W1250" s="413"/>
      <c r="Y1250" s="404" t="s">
        <v>735</v>
      </c>
    </row>
    <row r="1251" spans="1:26" ht="12.75" hidden="1" customHeight="1">
      <c r="A1251" s="405" t="s">
        <v>810</v>
      </c>
      <c r="B1251" s="402" t="s">
        <v>808</v>
      </c>
      <c r="C1251" s="418"/>
      <c r="D1251" s="418"/>
      <c r="E1251" s="408" t="s">
        <v>528</v>
      </c>
      <c r="F1251" s="403">
        <f>+F1206+F1221+F1235</f>
        <v>15913705</v>
      </c>
      <c r="G1251" s="403">
        <f>+G1206+G1221+G1235</f>
        <v>0</v>
      </c>
      <c r="H1251" s="403">
        <f>+H1206+H1221+H1235</f>
        <v>0</v>
      </c>
      <c r="I1251" s="403">
        <f t="shared" si="446"/>
        <v>15913705</v>
      </c>
      <c r="J1251" s="403">
        <f>+J1206+J1221+J1235</f>
        <v>15582723.939999999</v>
      </c>
      <c r="K1251" s="403">
        <f>+K1206+K1221+K1235</f>
        <v>0</v>
      </c>
      <c r="L1251" s="403">
        <f>+L1206+L1221+L1235</f>
        <v>0</v>
      </c>
      <c r="M1251" s="403">
        <f t="shared" si="447"/>
        <v>15582723.939999999</v>
      </c>
      <c r="N1251" s="403">
        <f t="shared" si="448"/>
        <v>330981.06000000052</v>
      </c>
      <c r="O1251" s="403">
        <f t="shared" si="448"/>
        <v>0</v>
      </c>
      <c r="P1251" s="403">
        <f t="shared" si="448"/>
        <v>0</v>
      </c>
      <c r="Q1251" s="403">
        <f t="shared" si="449"/>
        <v>330981.06000000052</v>
      </c>
      <c r="S1251" s="410">
        <f t="shared" si="455"/>
        <v>0.97920150838538222</v>
      </c>
      <c r="T1251" s="410" t="str">
        <f t="shared" si="455"/>
        <v/>
      </c>
      <c r="U1251" s="410" t="str">
        <f t="shared" si="455"/>
        <v/>
      </c>
      <c r="V1251" s="410">
        <f t="shared" si="455"/>
        <v>0.97920150838538222</v>
      </c>
      <c r="W1251" s="413"/>
      <c r="Y1251" s="411" t="s">
        <v>735</v>
      </c>
    </row>
    <row r="1252" spans="1:26" s="404" customFormat="1" ht="12.75" hidden="1" customHeight="1">
      <c r="A1252" s="405" t="s">
        <v>810</v>
      </c>
      <c r="B1252" s="402" t="s">
        <v>808</v>
      </c>
      <c r="C1252" s="414"/>
      <c r="D1252" s="414" t="s">
        <v>319</v>
      </c>
      <c r="E1252" s="415" t="s">
        <v>325</v>
      </c>
      <c r="F1252" s="416">
        <f>SUM(F1253:F1256)</f>
        <v>35746787</v>
      </c>
      <c r="G1252" s="416">
        <f t="shared" ref="G1252:Q1252" si="462">SUM(G1253:G1256)</f>
        <v>3700000</v>
      </c>
      <c r="H1252" s="416">
        <f t="shared" si="462"/>
        <v>0</v>
      </c>
      <c r="I1252" s="416">
        <f t="shared" si="462"/>
        <v>39446787</v>
      </c>
      <c r="J1252" s="416">
        <f t="shared" si="462"/>
        <v>32139695.030000001</v>
      </c>
      <c r="K1252" s="416">
        <f t="shared" si="462"/>
        <v>3200000</v>
      </c>
      <c r="L1252" s="416">
        <f t="shared" si="462"/>
        <v>0</v>
      </c>
      <c r="M1252" s="416">
        <f t="shared" si="462"/>
        <v>35339695.030000001</v>
      </c>
      <c r="N1252" s="416">
        <f t="shared" si="462"/>
        <v>3607091.9699999988</v>
      </c>
      <c r="O1252" s="416">
        <f t="shared" si="462"/>
        <v>500000</v>
      </c>
      <c r="P1252" s="416">
        <f t="shared" si="462"/>
        <v>0</v>
      </c>
      <c r="Q1252" s="416">
        <f t="shared" si="462"/>
        <v>4107091.9699999988</v>
      </c>
      <c r="R1252" s="417"/>
      <c r="S1252" s="410">
        <f t="shared" si="455"/>
        <v>0.8990932536118561</v>
      </c>
      <c r="T1252" s="410">
        <f t="shared" si="455"/>
        <v>0.86486486486486491</v>
      </c>
      <c r="U1252" s="410" t="str">
        <f t="shared" si="455"/>
        <v/>
      </c>
      <c r="V1252" s="422">
        <f t="shared" si="455"/>
        <v>0.89588272499861654</v>
      </c>
      <c r="W1252" s="413"/>
      <c r="Y1252" s="404" t="s">
        <v>735</v>
      </c>
    </row>
    <row r="1253" spans="1:26" ht="12.75" hidden="1" customHeight="1">
      <c r="A1253" s="405" t="s">
        <v>810</v>
      </c>
      <c r="B1253" s="402" t="s">
        <v>808</v>
      </c>
      <c r="C1253" s="418"/>
      <c r="D1253" s="418"/>
      <c r="E1253" s="421" t="s">
        <v>531</v>
      </c>
      <c r="F1253" s="403">
        <f t="shared" ref="F1253:H1256" si="463">+F1208+F1223+F1237</f>
        <v>31053048</v>
      </c>
      <c r="G1253" s="403">
        <f t="shared" si="463"/>
        <v>0</v>
      </c>
      <c r="H1253" s="403">
        <f t="shared" si="463"/>
        <v>0</v>
      </c>
      <c r="I1253" s="403">
        <f t="shared" si="446"/>
        <v>31053048</v>
      </c>
      <c r="J1253" s="403">
        <f t="shared" ref="J1253:L1256" si="464">+J1208+J1223+J1237</f>
        <v>27445956.030000001</v>
      </c>
      <c r="K1253" s="403">
        <f t="shared" si="464"/>
        <v>0</v>
      </c>
      <c r="L1253" s="403">
        <f t="shared" si="464"/>
        <v>0</v>
      </c>
      <c r="M1253" s="403">
        <f t="shared" si="447"/>
        <v>27445956.030000001</v>
      </c>
      <c r="N1253" s="403">
        <f t="shared" si="448"/>
        <v>3607091.9699999988</v>
      </c>
      <c r="O1253" s="403">
        <f t="shared" si="448"/>
        <v>0</v>
      </c>
      <c r="P1253" s="403">
        <f t="shared" si="448"/>
        <v>0</v>
      </c>
      <c r="Q1253" s="403">
        <f t="shared" si="449"/>
        <v>3607091.9699999988</v>
      </c>
      <c r="S1253" s="410">
        <f t="shared" si="455"/>
        <v>0.88384096884788899</v>
      </c>
      <c r="T1253" s="410" t="str">
        <f t="shared" si="455"/>
        <v/>
      </c>
      <c r="U1253" s="410" t="str">
        <f t="shared" si="455"/>
        <v/>
      </c>
      <c r="V1253" s="410">
        <f t="shared" si="455"/>
        <v>0.88384096884788899</v>
      </c>
      <c r="W1253" s="413"/>
      <c r="Y1253" s="411" t="s">
        <v>735</v>
      </c>
    </row>
    <row r="1254" spans="1:26" ht="12.75" hidden="1" customHeight="1">
      <c r="A1254" s="405" t="s">
        <v>810</v>
      </c>
      <c r="B1254" s="402" t="s">
        <v>808</v>
      </c>
      <c r="C1254" s="418"/>
      <c r="D1254" s="418"/>
      <c r="E1254" s="408" t="s">
        <v>532</v>
      </c>
      <c r="F1254" s="403">
        <f t="shared" si="463"/>
        <v>4693739</v>
      </c>
      <c r="G1254" s="403">
        <f t="shared" si="463"/>
        <v>0</v>
      </c>
      <c r="H1254" s="403">
        <f t="shared" si="463"/>
        <v>0</v>
      </c>
      <c r="I1254" s="403">
        <f t="shared" si="446"/>
        <v>4693739</v>
      </c>
      <c r="J1254" s="403">
        <f t="shared" si="464"/>
        <v>4693739</v>
      </c>
      <c r="K1254" s="403">
        <f t="shared" si="464"/>
        <v>0</v>
      </c>
      <c r="L1254" s="403">
        <f t="shared" si="464"/>
        <v>0</v>
      </c>
      <c r="M1254" s="403">
        <f t="shared" si="447"/>
        <v>4693739</v>
      </c>
      <c r="N1254" s="403">
        <f t="shared" si="448"/>
        <v>0</v>
      </c>
      <c r="O1254" s="403">
        <f t="shared" si="448"/>
        <v>0</v>
      </c>
      <c r="P1254" s="403">
        <f t="shared" si="448"/>
        <v>0</v>
      </c>
      <c r="Q1254" s="403">
        <f t="shared" si="449"/>
        <v>0</v>
      </c>
      <c r="S1254" s="410">
        <f t="shared" si="455"/>
        <v>1</v>
      </c>
      <c r="T1254" s="410" t="str">
        <f t="shared" si="455"/>
        <v/>
      </c>
      <c r="U1254" s="410" t="str">
        <f t="shared" si="455"/>
        <v/>
      </c>
      <c r="V1254" s="410">
        <f t="shared" si="455"/>
        <v>1</v>
      </c>
      <c r="W1254" s="413"/>
      <c r="Y1254" s="411" t="s">
        <v>735</v>
      </c>
    </row>
    <row r="1255" spans="1:26" ht="12.75" hidden="1" customHeight="1">
      <c r="A1255" s="405" t="s">
        <v>810</v>
      </c>
      <c r="B1255" s="402" t="s">
        <v>808</v>
      </c>
      <c r="C1255" s="418"/>
      <c r="D1255" s="418"/>
      <c r="E1255" s="421" t="s">
        <v>533</v>
      </c>
      <c r="F1255" s="403">
        <f t="shared" si="463"/>
        <v>0</v>
      </c>
      <c r="G1255" s="403">
        <f t="shared" si="463"/>
        <v>3700000</v>
      </c>
      <c r="H1255" s="403">
        <f t="shared" si="463"/>
        <v>0</v>
      </c>
      <c r="I1255" s="403">
        <f t="shared" si="446"/>
        <v>3700000</v>
      </c>
      <c r="J1255" s="403">
        <f t="shared" si="464"/>
        <v>0</v>
      </c>
      <c r="K1255" s="403">
        <f t="shared" si="464"/>
        <v>3200000</v>
      </c>
      <c r="L1255" s="403">
        <f t="shared" si="464"/>
        <v>0</v>
      </c>
      <c r="M1255" s="403">
        <f t="shared" si="447"/>
        <v>3200000</v>
      </c>
      <c r="N1255" s="403">
        <f t="shared" si="448"/>
        <v>0</v>
      </c>
      <c r="O1255" s="403">
        <f t="shared" si="448"/>
        <v>500000</v>
      </c>
      <c r="P1255" s="403">
        <f t="shared" si="448"/>
        <v>0</v>
      </c>
      <c r="Q1255" s="403">
        <f t="shared" si="449"/>
        <v>500000</v>
      </c>
      <c r="S1255" s="410" t="str">
        <f t="shared" si="455"/>
        <v/>
      </c>
      <c r="T1255" s="410">
        <f t="shared" si="455"/>
        <v>0.86486486486486491</v>
      </c>
      <c r="U1255" s="410" t="str">
        <f t="shared" si="455"/>
        <v/>
      </c>
      <c r="V1255" s="410">
        <f t="shared" si="455"/>
        <v>0.86486486486486491</v>
      </c>
      <c r="W1255" s="413"/>
      <c r="Y1255" s="411" t="s">
        <v>735</v>
      </c>
    </row>
    <row r="1256" spans="1:26" ht="12.75" hidden="1" customHeight="1">
      <c r="A1256" s="405" t="s">
        <v>810</v>
      </c>
      <c r="B1256" s="402" t="s">
        <v>808</v>
      </c>
      <c r="C1256" s="418"/>
      <c r="D1256" s="418"/>
      <c r="E1256" s="421" t="s">
        <v>738</v>
      </c>
      <c r="F1256" s="403">
        <f t="shared" si="463"/>
        <v>0</v>
      </c>
      <c r="G1256" s="403">
        <f t="shared" si="463"/>
        <v>0</v>
      </c>
      <c r="H1256" s="403">
        <f t="shared" si="463"/>
        <v>0</v>
      </c>
      <c r="I1256" s="403">
        <f t="shared" si="446"/>
        <v>0</v>
      </c>
      <c r="J1256" s="403">
        <f t="shared" si="464"/>
        <v>0</v>
      </c>
      <c r="K1256" s="403">
        <f t="shared" si="464"/>
        <v>0</v>
      </c>
      <c r="L1256" s="403">
        <f t="shared" si="464"/>
        <v>0</v>
      </c>
      <c r="M1256" s="403">
        <f t="shared" si="447"/>
        <v>0</v>
      </c>
      <c r="N1256" s="403">
        <f t="shared" si="448"/>
        <v>0</v>
      </c>
      <c r="O1256" s="403">
        <f t="shared" si="448"/>
        <v>0</v>
      </c>
      <c r="P1256" s="403">
        <f t="shared" si="448"/>
        <v>0</v>
      </c>
      <c r="Q1256" s="403">
        <f t="shared" si="449"/>
        <v>0</v>
      </c>
      <c r="S1256" s="410" t="str">
        <f t="shared" si="455"/>
        <v/>
      </c>
      <c r="T1256" s="410" t="str">
        <f t="shared" si="455"/>
        <v/>
      </c>
      <c r="U1256" s="410" t="str">
        <f t="shared" si="455"/>
        <v/>
      </c>
      <c r="V1256" s="410" t="str">
        <f t="shared" si="455"/>
        <v/>
      </c>
      <c r="W1256" s="413"/>
      <c r="Y1256" s="411" t="s">
        <v>735</v>
      </c>
    </row>
    <row r="1257" spans="1:26" s="526" customFormat="1" ht="12.75" customHeight="1">
      <c r="A1257" s="405" t="s">
        <v>810</v>
      </c>
      <c r="B1257" s="402" t="s">
        <v>808</v>
      </c>
      <c r="C1257" s="717" t="s">
        <v>812</v>
      </c>
      <c r="D1257" s="717"/>
      <c r="E1257" s="717"/>
      <c r="F1257" s="524">
        <f>+F1252+F1250+F1248</f>
        <v>204500492</v>
      </c>
      <c r="G1257" s="524">
        <f t="shared" ref="G1257:Q1257" si="465">+G1252+G1250+G1248</f>
        <v>199238812.24000001</v>
      </c>
      <c r="H1257" s="524">
        <f t="shared" si="465"/>
        <v>439686000</v>
      </c>
      <c r="I1257" s="524">
        <f t="shared" si="465"/>
        <v>843425304.24000001</v>
      </c>
      <c r="J1257" s="524">
        <f t="shared" si="465"/>
        <v>199666795.71000001</v>
      </c>
      <c r="K1257" s="524">
        <f t="shared" si="465"/>
        <v>185842529.18000001</v>
      </c>
      <c r="L1257" s="524">
        <f t="shared" si="465"/>
        <v>304391795.78999996</v>
      </c>
      <c r="M1257" s="524">
        <f t="shared" si="465"/>
        <v>689901120.68000007</v>
      </c>
      <c r="N1257" s="524">
        <f t="shared" si="465"/>
        <v>4833696.2899999898</v>
      </c>
      <c r="O1257" s="524">
        <f t="shared" si="465"/>
        <v>13396283.059999987</v>
      </c>
      <c r="P1257" s="524">
        <f t="shared" si="465"/>
        <v>135294204.21000004</v>
      </c>
      <c r="Q1257" s="524">
        <f t="shared" si="465"/>
        <v>153524183.56</v>
      </c>
      <c r="R1257" s="525">
        <f>+Q1257-'[3]chd12-SAOB'!AR179</f>
        <v>0</v>
      </c>
      <c r="S1257" s="410">
        <f t="shared" si="455"/>
        <v>0.97636340019172185</v>
      </c>
      <c r="T1257" s="410">
        <f t="shared" si="455"/>
        <v>0.93276268358866221</v>
      </c>
      <c r="U1257" s="410">
        <f t="shared" si="455"/>
        <v>0.69229358176061995</v>
      </c>
      <c r="V1257" s="410">
        <f t="shared" si="455"/>
        <v>0.81797536451868891</v>
      </c>
      <c r="W1257" s="413"/>
      <c r="Z1257" s="404" t="s">
        <v>735</v>
      </c>
    </row>
    <row r="1258" spans="1:26" ht="12.75" customHeight="1">
      <c r="A1258" s="405" t="s">
        <v>810</v>
      </c>
      <c r="B1258" s="402" t="s">
        <v>808</v>
      </c>
      <c r="C1258" s="418"/>
      <c r="D1258" s="407"/>
      <c r="E1258" s="412"/>
      <c r="F1258" s="403"/>
      <c r="G1258" s="403"/>
      <c r="H1258" s="403"/>
      <c r="I1258" s="403">
        <f t="shared" si="446"/>
        <v>0</v>
      </c>
      <c r="J1258" s="403"/>
      <c r="K1258" s="403"/>
      <c r="L1258" s="403"/>
      <c r="M1258" s="403">
        <f t="shared" si="447"/>
        <v>0</v>
      </c>
      <c r="N1258" s="403">
        <f t="shared" si="448"/>
        <v>0</v>
      </c>
      <c r="O1258" s="403">
        <f t="shared" si="448"/>
        <v>0</v>
      </c>
      <c r="P1258" s="403">
        <f t="shared" si="448"/>
        <v>0</v>
      </c>
      <c r="Q1258" s="403">
        <f t="shared" si="449"/>
        <v>0</v>
      </c>
      <c r="S1258" s="410" t="str">
        <f t="shared" si="455"/>
        <v/>
      </c>
      <c r="T1258" s="410" t="str">
        <f t="shared" si="455"/>
        <v/>
      </c>
      <c r="U1258" s="410" t="str">
        <f t="shared" si="455"/>
        <v/>
      </c>
      <c r="V1258" s="410" t="str">
        <f t="shared" si="455"/>
        <v/>
      </c>
      <c r="W1258" s="413"/>
      <c r="Z1258" s="404" t="s">
        <v>735</v>
      </c>
    </row>
    <row r="1259" spans="1:26" s="606" customFormat="1" ht="12.75" customHeight="1">
      <c r="A1259" s="402">
        <v>0</v>
      </c>
      <c r="B1259" s="402" t="s">
        <v>461</v>
      </c>
      <c r="C1259" s="623" t="s">
        <v>461</v>
      </c>
      <c r="D1259" s="626"/>
      <c r="E1259" s="625"/>
      <c r="F1259" s="619"/>
      <c r="G1259" s="619"/>
      <c r="H1259" s="619"/>
      <c r="I1259" s="620">
        <f t="shared" si="446"/>
        <v>0</v>
      </c>
      <c r="J1259" s="619"/>
      <c r="K1259" s="619"/>
      <c r="L1259" s="619"/>
      <c r="M1259" s="620">
        <f t="shared" si="447"/>
        <v>0</v>
      </c>
      <c r="N1259" s="620">
        <f t="shared" si="448"/>
        <v>0</v>
      </c>
      <c r="O1259" s="620">
        <f t="shared" si="448"/>
        <v>0</v>
      </c>
      <c r="P1259" s="620">
        <f t="shared" si="448"/>
        <v>0</v>
      </c>
      <c r="Q1259" s="620">
        <f t="shared" si="449"/>
        <v>0</v>
      </c>
      <c r="S1259" s="410" t="str">
        <f t="shared" si="455"/>
        <v/>
      </c>
      <c r="T1259" s="410" t="str">
        <f t="shared" si="455"/>
        <v/>
      </c>
      <c r="U1259" s="410" t="str">
        <f t="shared" si="455"/>
        <v/>
      </c>
      <c r="V1259" s="410" t="str">
        <f t="shared" si="455"/>
        <v/>
      </c>
      <c r="W1259" s="413"/>
      <c r="Z1259" s="404" t="s">
        <v>735</v>
      </c>
    </row>
    <row r="1260" spans="1:26" ht="12.75" customHeight="1">
      <c r="A1260" s="402" t="s">
        <v>460</v>
      </c>
      <c r="B1260" s="402" t="s">
        <v>461</v>
      </c>
      <c r="C1260" s="407"/>
      <c r="D1260" s="407" t="s">
        <v>319</v>
      </c>
      <c r="E1260" s="408" t="s">
        <v>320</v>
      </c>
      <c r="F1260" s="403">
        <f>SUM(F1261:F1263)</f>
        <v>53642000</v>
      </c>
      <c r="G1260" s="403">
        <f t="shared" ref="G1260:Q1260" si="466">SUM(G1261:G1263)</f>
        <v>38340000</v>
      </c>
      <c r="H1260" s="403">
        <f t="shared" si="466"/>
        <v>0</v>
      </c>
      <c r="I1260" s="403">
        <f t="shared" si="466"/>
        <v>91982000</v>
      </c>
      <c r="J1260" s="403">
        <f t="shared" si="466"/>
        <v>53642000</v>
      </c>
      <c r="K1260" s="403">
        <f t="shared" si="466"/>
        <v>36317930.82600002</v>
      </c>
      <c r="L1260" s="403">
        <f t="shared" si="466"/>
        <v>0</v>
      </c>
      <c r="M1260" s="403">
        <f t="shared" si="466"/>
        <v>89959930.82600002</v>
      </c>
      <c r="N1260" s="403">
        <f t="shared" si="466"/>
        <v>0</v>
      </c>
      <c r="O1260" s="403">
        <f t="shared" si="466"/>
        <v>2022069.173999981</v>
      </c>
      <c r="P1260" s="403">
        <f t="shared" si="466"/>
        <v>0</v>
      </c>
      <c r="Q1260" s="403">
        <f t="shared" si="466"/>
        <v>2022069.173999981</v>
      </c>
      <c r="S1260" s="410">
        <f t="shared" si="455"/>
        <v>1</v>
      </c>
      <c r="T1260" s="410">
        <f t="shared" si="455"/>
        <v>0.94725954162754356</v>
      </c>
      <c r="U1260" s="410" t="str">
        <f t="shared" si="455"/>
        <v/>
      </c>
      <c r="V1260" s="410">
        <f t="shared" si="455"/>
        <v>0.97801668615598725</v>
      </c>
      <c r="W1260" s="413"/>
      <c r="Z1260" s="411" t="s">
        <v>736</v>
      </c>
    </row>
    <row r="1261" spans="1:26" ht="12.75" hidden="1" customHeight="1">
      <c r="A1261" s="402" t="s">
        <v>460</v>
      </c>
      <c r="B1261" s="402" t="s">
        <v>461</v>
      </c>
      <c r="C1261" s="407"/>
      <c r="D1261" s="407" t="s">
        <v>319</v>
      </c>
      <c r="E1261" s="412" t="s">
        <v>321</v>
      </c>
      <c r="F1261" s="408">
        <f>+'[3]caraga-SAOB'!C14</f>
        <v>15372000</v>
      </c>
      <c r="G1261" s="408">
        <f>+'[3]caraga-SAOB'!C50</f>
        <v>6240000</v>
      </c>
      <c r="H1261" s="408">
        <f>+'[3]caraga-SAOB'!C142</f>
        <v>0</v>
      </c>
      <c r="I1261" s="403">
        <f t="shared" si="446"/>
        <v>21612000</v>
      </c>
      <c r="J1261" s="408">
        <f>+'[3]caraga-SAOB'!C15</f>
        <v>15372000</v>
      </c>
      <c r="K1261" s="408">
        <f>+'[3]caraga-SAOB'!C51</f>
        <v>6121441.3960000034</v>
      </c>
      <c r="L1261" s="408">
        <f>+'[3]caraga-SAOB'!C143</f>
        <v>0</v>
      </c>
      <c r="M1261" s="403">
        <f t="shared" si="447"/>
        <v>21493441.396000005</v>
      </c>
      <c r="N1261" s="403">
        <f t="shared" si="448"/>
        <v>0</v>
      </c>
      <c r="O1261" s="403">
        <f t="shared" si="448"/>
        <v>118558.60399999656</v>
      </c>
      <c r="P1261" s="403">
        <f t="shared" si="448"/>
        <v>0</v>
      </c>
      <c r="Q1261" s="403">
        <f t="shared" si="449"/>
        <v>118558.60399999656</v>
      </c>
      <c r="S1261" s="410">
        <f t="shared" si="455"/>
        <v>1</v>
      </c>
      <c r="T1261" s="410">
        <f t="shared" si="455"/>
        <v>0.98100022371794926</v>
      </c>
      <c r="U1261" s="410" t="str">
        <f t="shared" si="455"/>
        <v/>
      </c>
      <c r="V1261" s="410">
        <f t="shared" si="455"/>
        <v>0.99451422339441076</v>
      </c>
      <c r="W1261" s="413"/>
    </row>
    <row r="1262" spans="1:26" ht="12.75" hidden="1" customHeight="1">
      <c r="A1262" s="402" t="s">
        <v>460</v>
      </c>
      <c r="B1262" s="402" t="s">
        <v>461</v>
      </c>
      <c r="C1262" s="407"/>
      <c r="D1262" s="407" t="s">
        <v>319</v>
      </c>
      <c r="E1262" s="412" t="s">
        <v>322</v>
      </c>
      <c r="F1262" s="408">
        <f>+'[3]caraga-SAOB'!D14</f>
        <v>1147000</v>
      </c>
      <c r="G1262" s="408">
        <f>+'[3]caraga-SAOB'!D50</f>
        <v>4264000</v>
      </c>
      <c r="H1262" s="408">
        <f>+'[3]caraga-SAOB'!D142</f>
        <v>0</v>
      </c>
      <c r="I1262" s="403">
        <f t="shared" si="446"/>
        <v>5411000</v>
      </c>
      <c r="J1262" s="408">
        <f>+'[3]caraga-SAOB'!D15</f>
        <v>1147000</v>
      </c>
      <c r="K1262" s="408">
        <f>+'[3]caraga-SAOB'!D51</f>
        <v>3757798.7199999997</v>
      </c>
      <c r="L1262" s="408">
        <f>+'[3]caraga-SAOB'!D143</f>
        <v>0</v>
      </c>
      <c r="M1262" s="403">
        <f t="shared" si="447"/>
        <v>4904798.72</v>
      </c>
      <c r="N1262" s="403">
        <f t="shared" si="448"/>
        <v>0</v>
      </c>
      <c r="O1262" s="403">
        <f t="shared" si="448"/>
        <v>506201.28000000026</v>
      </c>
      <c r="P1262" s="403">
        <f t="shared" si="448"/>
        <v>0</v>
      </c>
      <c r="Q1262" s="403">
        <f t="shared" si="449"/>
        <v>506201.28000000026</v>
      </c>
      <c r="S1262" s="410">
        <f t="shared" si="455"/>
        <v>1</v>
      </c>
      <c r="T1262" s="410">
        <f t="shared" si="455"/>
        <v>0.88128487804878042</v>
      </c>
      <c r="U1262" s="410" t="str">
        <f t="shared" si="455"/>
        <v/>
      </c>
      <c r="V1262" s="410">
        <f t="shared" si="455"/>
        <v>0.90644958787654772</v>
      </c>
      <c r="W1262" s="413"/>
    </row>
    <row r="1263" spans="1:26" ht="12.75" hidden="1" customHeight="1">
      <c r="A1263" s="402" t="s">
        <v>460</v>
      </c>
      <c r="B1263" s="402" t="s">
        <v>461</v>
      </c>
      <c r="C1263" s="407"/>
      <c r="D1263" s="407" t="s">
        <v>319</v>
      </c>
      <c r="E1263" s="412" t="s">
        <v>323</v>
      </c>
      <c r="F1263" s="408">
        <f>+'[3]caraga-SAOB'!E14</f>
        <v>37123000</v>
      </c>
      <c r="G1263" s="408">
        <f>+'[3]caraga-SAOB'!E50</f>
        <v>27836000</v>
      </c>
      <c r="H1263" s="408">
        <f>+'[3]caraga-SAOB'!E142</f>
        <v>0</v>
      </c>
      <c r="I1263" s="403">
        <f t="shared" si="446"/>
        <v>64959000</v>
      </c>
      <c r="J1263" s="408">
        <f>+'[3]caraga-SAOB'!E15</f>
        <v>37123000</v>
      </c>
      <c r="K1263" s="408">
        <f>+'[3]caraga-SAOB'!E51</f>
        <v>26438690.710000016</v>
      </c>
      <c r="L1263" s="408">
        <f>+'[3]caraga-SAOB'!E143</f>
        <v>0</v>
      </c>
      <c r="M1263" s="403">
        <f t="shared" si="447"/>
        <v>63561690.710000016</v>
      </c>
      <c r="N1263" s="403">
        <f t="shared" si="448"/>
        <v>0</v>
      </c>
      <c r="O1263" s="403">
        <f t="shared" si="448"/>
        <v>1397309.2899999842</v>
      </c>
      <c r="P1263" s="403">
        <f t="shared" si="448"/>
        <v>0</v>
      </c>
      <c r="Q1263" s="403">
        <f t="shared" si="449"/>
        <v>1397309.2899999842</v>
      </c>
      <c r="S1263" s="410">
        <f t="shared" si="455"/>
        <v>1</v>
      </c>
      <c r="T1263" s="410">
        <f t="shared" si="455"/>
        <v>0.94980208039948322</v>
      </c>
      <c r="U1263" s="410" t="str">
        <f t="shared" si="455"/>
        <v/>
      </c>
      <c r="V1263" s="410">
        <f t="shared" si="455"/>
        <v>0.97848936575378342</v>
      </c>
      <c r="W1263" s="413"/>
    </row>
    <row r="1264" spans="1:26" ht="12.75" customHeight="1">
      <c r="A1264" s="405" t="s">
        <v>460</v>
      </c>
      <c r="B1264" s="405" t="s">
        <v>461</v>
      </c>
      <c r="C1264" s="407"/>
      <c r="D1264" s="407" t="s">
        <v>319</v>
      </c>
      <c r="E1264" s="408" t="s">
        <v>204</v>
      </c>
      <c r="F1264" s="408">
        <f>+'[3]caraga-SAOB'!C346</f>
        <v>0</v>
      </c>
      <c r="G1264" s="408">
        <f>+'[3]caraga-SAOB'!D346</f>
        <v>97232960</v>
      </c>
      <c r="H1264" s="408">
        <f>+'[3]caraga-SAOB'!E346</f>
        <v>178559163</v>
      </c>
      <c r="I1264" s="403">
        <f>SUM(F1264:H1264)</f>
        <v>275792123</v>
      </c>
      <c r="J1264" s="408">
        <f>+'[3]caraga-SAOB'!G346</f>
        <v>0</v>
      </c>
      <c r="K1264" s="408">
        <f>+'[3]caraga-SAOB'!H346</f>
        <v>48797687.199999996</v>
      </c>
      <c r="L1264" s="408">
        <f>+'[3]caraga-SAOB'!I346</f>
        <v>116142875.04000001</v>
      </c>
      <c r="M1264" s="403">
        <f>SUM(J1264:L1264)</f>
        <v>164940562.24000001</v>
      </c>
      <c r="N1264" s="403">
        <f>+F1264-J1264</f>
        <v>0</v>
      </c>
      <c r="O1264" s="403">
        <f>+G1264-K1264</f>
        <v>48435272.800000004</v>
      </c>
      <c r="P1264" s="403">
        <f>+H1264-L1264</f>
        <v>62416287.959999993</v>
      </c>
      <c r="Q1264" s="403">
        <f>SUM(N1264:P1264)</f>
        <v>110851560.75999999</v>
      </c>
      <c r="S1264" s="410" t="str">
        <f t="shared" si="455"/>
        <v/>
      </c>
      <c r="T1264" s="410">
        <f t="shared" si="455"/>
        <v>0.50186363965470138</v>
      </c>
      <c r="U1264" s="410">
        <f t="shared" si="455"/>
        <v>0.65044477745451801</v>
      </c>
      <c r="V1264" s="410">
        <f t="shared" si="455"/>
        <v>0.59806117899893763</v>
      </c>
      <c r="W1264" s="413"/>
      <c r="Z1264" s="411" t="s">
        <v>736</v>
      </c>
    </row>
    <row r="1265" spans="1:26" s="404" customFormat="1" ht="12.75" customHeight="1">
      <c r="A1265" s="405"/>
      <c r="B1265" s="402" t="s">
        <v>461</v>
      </c>
      <c r="C1265" s="414"/>
      <c r="D1265" s="414" t="s">
        <v>319</v>
      </c>
      <c r="E1265" s="415" t="s">
        <v>737</v>
      </c>
      <c r="F1265" s="416">
        <f>+F1264+F1260</f>
        <v>53642000</v>
      </c>
      <c r="G1265" s="416">
        <f t="shared" ref="G1265:Q1265" si="467">+G1264+G1260</f>
        <v>135572960</v>
      </c>
      <c r="H1265" s="416">
        <f t="shared" si="467"/>
        <v>178559163</v>
      </c>
      <c r="I1265" s="416">
        <f t="shared" si="467"/>
        <v>367774123</v>
      </c>
      <c r="J1265" s="416">
        <f t="shared" si="467"/>
        <v>53642000</v>
      </c>
      <c r="K1265" s="416">
        <f t="shared" si="467"/>
        <v>85115618.026000023</v>
      </c>
      <c r="L1265" s="416">
        <f t="shared" si="467"/>
        <v>116142875.04000001</v>
      </c>
      <c r="M1265" s="416">
        <f t="shared" si="467"/>
        <v>254900493.06600004</v>
      </c>
      <c r="N1265" s="416">
        <f t="shared" si="467"/>
        <v>0</v>
      </c>
      <c r="O1265" s="416">
        <f t="shared" si="467"/>
        <v>50457341.973999985</v>
      </c>
      <c r="P1265" s="416">
        <f t="shared" si="467"/>
        <v>62416287.959999993</v>
      </c>
      <c r="Q1265" s="416">
        <f t="shared" si="467"/>
        <v>112873629.93399997</v>
      </c>
      <c r="R1265" s="417"/>
      <c r="S1265" s="410">
        <f t="shared" si="455"/>
        <v>1</v>
      </c>
      <c r="T1265" s="410">
        <f t="shared" si="455"/>
        <v>0.6278214920290891</v>
      </c>
      <c r="U1265" s="410">
        <f t="shared" si="455"/>
        <v>0.65044477745451801</v>
      </c>
      <c r="V1265" s="410">
        <f t="shared" si="455"/>
        <v>0.69308979921352443</v>
      </c>
      <c r="W1265" s="413"/>
      <c r="Z1265" s="404" t="s">
        <v>735</v>
      </c>
    </row>
    <row r="1266" spans="1:26" ht="12.75" hidden="1" customHeight="1">
      <c r="A1266" s="405"/>
      <c r="B1266" s="406"/>
      <c r="C1266" s="418"/>
      <c r="D1266" s="418"/>
      <c r="E1266" s="419"/>
      <c r="F1266" s="420"/>
      <c r="G1266" s="420"/>
      <c r="H1266" s="420"/>
      <c r="I1266" s="420"/>
      <c r="J1266" s="420"/>
      <c r="K1266" s="420"/>
      <c r="L1266" s="420"/>
      <c r="M1266" s="420"/>
      <c r="N1266" s="420"/>
      <c r="O1266" s="420"/>
      <c r="P1266" s="420"/>
      <c r="Q1266" s="420"/>
      <c r="R1266" s="409"/>
      <c r="S1266" s="410" t="str">
        <f t="shared" si="455"/>
        <v/>
      </c>
      <c r="T1266" s="410" t="str">
        <f t="shared" si="455"/>
        <v/>
      </c>
      <c r="U1266" s="410" t="str">
        <f t="shared" si="455"/>
        <v/>
      </c>
      <c r="V1266" s="410"/>
      <c r="W1266" s="413"/>
    </row>
    <row r="1267" spans="1:26" s="404" customFormat="1" ht="12.75" customHeight="1">
      <c r="A1267" s="405" t="s">
        <v>460</v>
      </c>
      <c r="B1267" s="405" t="s">
        <v>461</v>
      </c>
      <c r="C1267" s="414"/>
      <c r="D1267" s="414" t="s">
        <v>319</v>
      </c>
      <c r="E1267" s="415" t="s">
        <v>324</v>
      </c>
      <c r="F1267" s="416">
        <f>+F1268</f>
        <v>5219000</v>
      </c>
      <c r="G1267" s="416">
        <f t="shared" ref="G1267:Q1267" si="468">+G1268</f>
        <v>0</v>
      </c>
      <c r="H1267" s="416">
        <f t="shared" si="468"/>
        <v>0</v>
      </c>
      <c r="I1267" s="416">
        <f t="shared" si="468"/>
        <v>5219000</v>
      </c>
      <c r="J1267" s="416">
        <f t="shared" si="468"/>
        <v>5181620.7300000004</v>
      </c>
      <c r="K1267" s="416">
        <f t="shared" si="468"/>
        <v>0</v>
      </c>
      <c r="L1267" s="416">
        <f t="shared" si="468"/>
        <v>0</v>
      </c>
      <c r="M1267" s="416">
        <f t="shared" si="468"/>
        <v>5181620.7300000004</v>
      </c>
      <c r="N1267" s="416">
        <f t="shared" si="468"/>
        <v>37379.269999999553</v>
      </c>
      <c r="O1267" s="416">
        <f t="shared" si="468"/>
        <v>0</v>
      </c>
      <c r="P1267" s="416">
        <f t="shared" si="468"/>
        <v>0</v>
      </c>
      <c r="Q1267" s="416">
        <f t="shared" si="468"/>
        <v>37379.269999999553</v>
      </c>
      <c r="S1267" s="410">
        <f t="shared" si="455"/>
        <v>0.99283784824679067</v>
      </c>
      <c r="T1267" s="410" t="str">
        <f t="shared" si="455"/>
        <v/>
      </c>
      <c r="U1267" s="410" t="str">
        <f t="shared" si="455"/>
        <v/>
      </c>
      <c r="V1267" s="410">
        <f t="shared" si="455"/>
        <v>0.99283784824679067</v>
      </c>
      <c r="W1267" s="413"/>
      <c r="Z1267" s="404" t="s">
        <v>735</v>
      </c>
    </row>
    <row r="1268" spans="1:26" ht="12.75" customHeight="1">
      <c r="A1268" s="405" t="s">
        <v>460</v>
      </c>
      <c r="B1268" s="405" t="s">
        <v>461</v>
      </c>
      <c r="C1268" s="418"/>
      <c r="D1268" s="418"/>
      <c r="E1268" s="408" t="s">
        <v>528</v>
      </c>
      <c r="F1268" s="403">
        <f>SUM('[3]caraga-SAOB'!N14)</f>
        <v>5219000</v>
      </c>
      <c r="G1268" s="403">
        <f>SUM('[3]caraga-SAOB'!N50)</f>
        <v>0</v>
      </c>
      <c r="H1268" s="403">
        <f>SUM('[3]caraga-SAOB'!N142)</f>
        <v>0</v>
      </c>
      <c r="I1268" s="403">
        <f t="shared" si="446"/>
        <v>5219000</v>
      </c>
      <c r="J1268" s="403">
        <f>SUM('[3]caraga-SAOB'!N15)</f>
        <v>5181620.7300000004</v>
      </c>
      <c r="K1268" s="403">
        <f>SUM('[3]caraga-SAOB'!N51)</f>
        <v>0</v>
      </c>
      <c r="L1268" s="403">
        <f>SUM('[3]caraga-SAOB'!N143)</f>
        <v>0</v>
      </c>
      <c r="M1268" s="403">
        <f t="shared" si="447"/>
        <v>5181620.7300000004</v>
      </c>
      <c r="N1268" s="403">
        <f t="shared" si="448"/>
        <v>37379.269999999553</v>
      </c>
      <c r="O1268" s="403">
        <f t="shared" si="448"/>
        <v>0</v>
      </c>
      <c r="P1268" s="403">
        <f t="shared" si="448"/>
        <v>0</v>
      </c>
      <c r="Q1268" s="403">
        <f t="shared" si="449"/>
        <v>37379.269999999553</v>
      </c>
      <c r="S1268" s="410">
        <f t="shared" si="455"/>
        <v>0.99283784824679067</v>
      </c>
      <c r="T1268" s="410" t="str">
        <f t="shared" si="455"/>
        <v/>
      </c>
      <c r="U1268" s="410" t="str">
        <f t="shared" si="455"/>
        <v/>
      </c>
      <c r="V1268" s="410">
        <f t="shared" si="455"/>
        <v>0.99283784824679067</v>
      </c>
      <c r="W1268" s="413"/>
      <c r="Z1268" s="404" t="s">
        <v>735</v>
      </c>
    </row>
    <row r="1269" spans="1:26" s="404" customFormat="1" ht="12.75" customHeight="1">
      <c r="A1269" s="405" t="s">
        <v>460</v>
      </c>
      <c r="B1269" s="405" t="s">
        <v>461</v>
      </c>
      <c r="C1269" s="414"/>
      <c r="D1269" s="414" t="s">
        <v>319</v>
      </c>
      <c r="E1269" s="415" t="s">
        <v>325</v>
      </c>
      <c r="F1269" s="416">
        <f>SUM(F1270:F1273)</f>
        <v>9846269</v>
      </c>
      <c r="G1269" s="416">
        <f t="shared" ref="G1269:Q1269" si="469">SUM(G1270:G1273)</f>
        <v>0</v>
      </c>
      <c r="H1269" s="416">
        <f t="shared" si="469"/>
        <v>0</v>
      </c>
      <c r="I1269" s="416">
        <f t="shared" si="469"/>
        <v>9846269</v>
      </c>
      <c r="J1269" s="416">
        <f t="shared" si="469"/>
        <v>9846269</v>
      </c>
      <c r="K1269" s="416">
        <f t="shared" si="469"/>
        <v>0</v>
      </c>
      <c r="L1269" s="416">
        <f t="shared" si="469"/>
        <v>0</v>
      </c>
      <c r="M1269" s="416">
        <f t="shared" si="469"/>
        <v>9846269</v>
      </c>
      <c r="N1269" s="416">
        <f t="shared" si="469"/>
        <v>0</v>
      </c>
      <c r="O1269" s="416">
        <f t="shared" si="469"/>
        <v>0</v>
      </c>
      <c r="P1269" s="416">
        <f t="shared" si="469"/>
        <v>0</v>
      </c>
      <c r="Q1269" s="416">
        <f t="shared" si="469"/>
        <v>0</v>
      </c>
      <c r="R1269" s="417"/>
      <c r="S1269" s="410">
        <f t="shared" si="455"/>
        <v>1</v>
      </c>
      <c r="T1269" s="410" t="str">
        <f t="shared" si="455"/>
        <v/>
      </c>
      <c r="U1269" s="410" t="str">
        <f t="shared" si="455"/>
        <v/>
      </c>
      <c r="V1269" s="410">
        <f t="shared" si="455"/>
        <v>1</v>
      </c>
      <c r="W1269" s="413"/>
      <c r="Z1269" s="404" t="s">
        <v>735</v>
      </c>
    </row>
    <row r="1270" spans="1:26" ht="12.75" customHeight="1">
      <c r="A1270" s="405" t="s">
        <v>460</v>
      </c>
      <c r="B1270" s="405" t="s">
        <v>461</v>
      </c>
      <c r="C1270" s="418"/>
      <c r="D1270" s="418"/>
      <c r="E1270" s="421" t="s">
        <v>531</v>
      </c>
      <c r="F1270" s="403">
        <f>SUM('[3]caraga-SAOB'!R14)</f>
        <v>9234000</v>
      </c>
      <c r="G1270" s="403">
        <f>SUM('[3]caraga-SAOB'!R50)</f>
        <v>0</v>
      </c>
      <c r="H1270" s="403">
        <f>SUM('[3]caraga-SAOB'!R142)</f>
        <v>0</v>
      </c>
      <c r="I1270" s="403">
        <f t="shared" si="446"/>
        <v>9234000</v>
      </c>
      <c r="J1270" s="403">
        <f>SUM('[3]caraga-SAOB'!R15)</f>
        <v>9234000</v>
      </c>
      <c r="K1270" s="403">
        <f>SUM('[3]caraga-SAOB'!R51)</f>
        <v>0</v>
      </c>
      <c r="L1270" s="403">
        <f>SUM('[3]caraga-SAOB'!R143)</f>
        <v>0</v>
      </c>
      <c r="M1270" s="403">
        <f t="shared" si="447"/>
        <v>9234000</v>
      </c>
      <c r="N1270" s="403">
        <f t="shared" si="448"/>
        <v>0</v>
      </c>
      <c r="O1270" s="403">
        <f t="shared" si="448"/>
        <v>0</v>
      </c>
      <c r="P1270" s="403">
        <f t="shared" si="448"/>
        <v>0</v>
      </c>
      <c r="Q1270" s="403">
        <f t="shared" si="449"/>
        <v>0</v>
      </c>
      <c r="S1270" s="410">
        <f t="shared" si="455"/>
        <v>1</v>
      </c>
      <c r="T1270" s="410" t="str">
        <f t="shared" si="455"/>
        <v/>
      </c>
      <c r="U1270" s="410" t="str">
        <f t="shared" si="455"/>
        <v/>
      </c>
      <c r="V1270" s="410">
        <f t="shared" si="455"/>
        <v>1</v>
      </c>
      <c r="W1270" s="413"/>
      <c r="Z1270" s="404" t="s">
        <v>735</v>
      </c>
    </row>
    <row r="1271" spans="1:26" ht="12.75" customHeight="1">
      <c r="A1271" s="405" t="s">
        <v>460</v>
      </c>
      <c r="B1271" s="405" t="s">
        <v>461</v>
      </c>
      <c r="C1271" s="418"/>
      <c r="D1271" s="418"/>
      <c r="E1271" s="408" t="s">
        <v>532</v>
      </c>
      <c r="F1271" s="403">
        <f>SUM('[3]caraga-SAOB'!V14)</f>
        <v>612269</v>
      </c>
      <c r="G1271" s="403">
        <f>SUM('[3]caraga-SAOB'!V50)</f>
        <v>0</v>
      </c>
      <c r="H1271" s="403">
        <f>SUM('[3]caraga-SAOB'!V142)</f>
        <v>0</v>
      </c>
      <c r="I1271" s="403">
        <f t="shared" si="446"/>
        <v>612269</v>
      </c>
      <c r="J1271" s="403">
        <f>SUM('[3]caraga-SAOB'!V15)</f>
        <v>612269</v>
      </c>
      <c r="K1271" s="403">
        <f>SUM('[3]caraga-SAOB'!V51)</f>
        <v>0</v>
      </c>
      <c r="L1271" s="403">
        <f>SUM('[3]caraga-SAOB'!V143)</f>
        <v>0</v>
      </c>
      <c r="M1271" s="403">
        <f t="shared" si="447"/>
        <v>612269</v>
      </c>
      <c r="N1271" s="403">
        <f t="shared" si="448"/>
        <v>0</v>
      </c>
      <c r="O1271" s="403">
        <f t="shared" si="448"/>
        <v>0</v>
      </c>
      <c r="P1271" s="403">
        <f t="shared" si="448"/>
        <v>0</v>
      </c>
      <c r="Q1271" s="403">
        <f t="shared" si="449"/>
        <v>0</v>
      </c>
      <c r="S1271" s="410">
        <f t="shared" si="455"/>
        <v>1</v>
      </c>
      <c r="T1271" s="410" t="str">
        <f t="shared" si="455"/>
        <v/>
      </c>
      <c r="U1271" s="410" t="str">
        <f t="shared" si="455"/>
        <v/>
      </c>
      <c r="V1271" s="410">
        <f t="shared" si="455"/>
        <v>1</v>
      </c>
      <c r="W1271" s="413"/>
      <c r="Z1271" s="404" t="s">
        <v>735</v>
      </c>
    </row>
    <row r="1272" spans="1:26" ht="12.75" customHeight="1">
      <c r="A1272" s="405" t="s">
        <v>460</v>
      </c>
      <c r="B1272" s="405" t="s">
        <v>461</v>
      </c>
      <c r="C1272" s="418"/>
      <c r="D1272" s="418"/>
      <c r="E1272" s="421" t="s">
        <v>533</v>
      </c>
      <c r="F1272" s="403">
        <f>SUM('[3]caraga-SAOB'!Z14)</f>
        <v>0</v>
      </c>
      <c r="G1272" s="403">
        <f>SUM('[3]caraga-SAOB'!Z50)</f>
        <v>0</v>
      </c>
      <c r="H1272" s="403">
        <f>SUM('[3]caraga-SAOB'!Z142)</f>
        <v>0</v>
      </c>
      <c r="I1272" s="403">
        <f t="shared" si="446"/>
        <v>0</v>
      </c>
      <c r="J1272" s="403">
        <f>SUM('[3]caraga-SAOB'!Z15)</f>
        <v>0</v>
      </c>
      <c r="K1272" s="403">
        <f>SUM('[3]caraga-SAOB'!Z51)</f>
        <v>0</v>
      </c>
      <c r="L1272" s="403">
        <f>SUM('[3]caraga-SAOB'!Z143)</f>
        <v>0</v>
      </c>
      <c r="M1272" s="403">
        <f t="shared" si="447"/>
        <v>0</v>
      </c>
      <c r="N1272" s="403">
        <f t="shared" si="448"/>
        <v>0</v>
      </c>
      <c r="O1272" s="403">
        <f t="shared" si="448"/>
        <v>0</v>
      </c>
      <c r="P1272" s="403">
        <f t="shared" si="448"/>
        <v>0</v>
      </c>
      <c r="Q1272" s="403">
        <f t="shared" si="449"/>
        <v>0</v>
      </c>
      <c r="S1272" s="410" t="str">
        <f t="shared" si="455"/>
        <v/>
      </c>
      <c r="T1272" s="410" t="str">
        <f t="shared" si="455"/>
        <v/>
      </c>
      <c r="U1272" s="410" t="str">
        <f t="shared" si="455"/>
        <v/>
      </c>
      <c r="V1272" s="410" t="str">
        <f t="shared" si="455"/>
        <v/>
      </c>
      <c r="W1272" s="413"/>
      <c r="Z1272" s="404" t="s">
        <v>735</v>
      </c>
    </row>
    <row r="1273" spans="1:26" ht="12.75" hidden="1" customHeight="1">
      <c r="A1273" s="405" t="s">
        <v>460</v>
      </c>
      <c r="B1273" s="405" t="s">
        <v>461</v>
      </c>
      <c r="C1273" s="418"/>
      <c r="D1273" s="418"/>
      <c r="E1273" s="421" t="s">
        <v>738</v>
      </c>
      <c r="F1273" s="403">
        <f>SUM('[3]caraga-SAOB'!AD14)</f>
        <v>0</v>
      </c>
      <c r="G1273" s="403">
        <f>SUM('[3]caraga-SAOB'!AD50)</f>
        <v>0</v>
      </c>
      <c r="H1273" s="403">
        <f>SUM('[3]caraga-SAOB'!AD142)</f>
        <v>0</v>
      </c>
      <c r="I1273" s="403">
        <f t="shared" si="446"/>
        <v>0</v>
      </c>
      <c r="J1273" s="403">
        <f>SUM('[3]caraga-SAOB'!AD15)</f>
        <v>0</v>
      </c>
      <c r="K1273" s="403">
        <f>SUM('[3]caraga-SAOB'!AD51)</f>
        <v>0</v>
      </c>
      <c r="L1273" s="403">
        <f>SUM('[3]caraga-SAOB'!AD143)</f>
        <v>0</v>
      </c>
      <c r="M1273" s="403">
        <f t="shared" si="447"/>
        <v>0</v>
      </c>
      <c r="N1273" s="403">
        <f t="shared" si="448"/>
        <v>0</v>
      </c>
      <c r="O1273" s="403">
        <f t="shared" si="448"/>
        <v>0</v>
      </c>
      <c r="P1273" s="403">
        <f t="shared" si="448"/>
        <v>0</v>
      </c>
      <c r="Q1273" s="403">
        <f t="shared" si="449"/>
        <v>0</v>
      </c>
      <c r="S1273" s="410" t="str">
        <f t="shared" si="455"/>
        <v/>
      </c>
      <c r="T1273" s="410" t="str">
        <f t="shared" si="455"/>
        <v/>
      </c>
      <c r="U1273" s="410" t="str">
        <f t="shared" si="455"/>
        <v/>
      </c>
      <c r="V1273" s="422" t="str">
        <f t="shared" si="455"/>
        <v/>
      </c>
      <c r="W1273" s="413"/>
    </row>
    <row r="1274" spans="1:26" s="424" customFormat="1" ht="12.75" customHeight="1">
      <c r="A1274" s="402" t="s">
        <v>460</v>
      </c>
      <c r="B1274" s="402" t="s">
        <v>461</v>
      </c>
      <c r="C1274" s="719" t="s">
        <v>566</v>
      </c>
      <c r="D1274" s="719"/>
      <c r="E1274" s="719"/>
      <c r="F1274" s="423">
        <f t="shared" ref="F1274:Q1274" si="470">+F1265+F1267+F1269</f>
        <v>68707269</v>
      </c>
      <c r="G1274" s="423">
        <f t="shared" si="470"/>
        <v>135572960</v>
      </c>
      <c r="H1274" s="423">
        <f t="shared" si="470"/>
        <v>178559163</v>
      </c>
      <c r="I1274" s="423">
        <f t="shared" si="470"/>
        <v>382839392</v>
      </c>
      <c r="J1274" s="423">
        <f t="shared" si="470"/>
        <v>68669889.730000004</v>
      </c>
      <c r="K1274" s="423">
        <f t="shared" si="470"/>
        <v>85115618.026000023</v>
      </c>
      <c r="L1274" s="423">
        <f t="shared" si="470"/>
        <v>116142875.04000001</v>
      </c>
      <c r="M1274" s="423">
        <f t="shared" si="470"/>
        <v>269928382.796</v>
      </c>
      <c r="N1274" s="423">
        <f t="shared" si="470"/>
        <v>37379.269999999553</v>
      </c>
      <c r="O1274" s="423">
        <f t="shared" si="470"/>
        <v>50457341.973999985</v>
      </c>
      <c r="P1274" s="423">
        <f t="shared" si="470"/>
        <v>62416287.959999993</v>
      </c>
      <c r="Q1274" s="423">
        <f t="shared" si="470"/>
        <v>112911009.20399997</v>
      </c>
      <c r="R1274" s="607">
        <f>+Q1274-'[3]caraga-SAOB'!AO179</f>
        <v>0</v>
      </c>
      <c r="S1274" s="410">
        <f t="shared" si="455"/>
        <v>0.99945596338576637</v>
      </c>
      <c r="T1274" s="410">
        <f t="shared" si="455"/>
        <v>0.6278214920290891</v>
      </c>
      <c r="U1274" s="410">
        <f t="shared" si="455"/>
        <v>0.65044477745451801</v>
      </c>
      <c r="V1274" s="410">
        <f t="shared" si="455"/>
        <v>0.70506951070489632</v>
      </c>
      <c r="W1274" s="413"/>
      <c r="Z1274" s="404" t="s">
        <v>735</v>
      </c>
    </row>
    <row r="1275" spans="1:26" ht="12.75" customHeight="1">
      <c r="A1275" s="402" t="s">
        <v>326</v>
      </c>
      <c r="B1275" s="402" t="s">
        <v>461</v>
      </c>
      <c r="C1275" s="418"/>
      <c r="D1275" s="407"/>
      <c r="E1275" s="412"/>
      <c r="F1275" s="403"/>
      <c r="G1275" s="403"/>
      <c r="H1275" s="403"/>
      <c r="I1275" s="403">
        <f t="shared" si="446"/>
        <v>0</v>
      </c>
      <c r="J1275" s="403"/>
      <c r="K1275" s="403"/>
      <c r="L1275" s="403"/>
      <c r="M1275" s="403">
        <f t="shared" si="447"/>
        <v>0</v>
      </c>
      <c r="N1275" s="403">
        <f t="shared" si="448"/>
        <v>0</v>
      </c>
      <c r="O1275" s="403">
        <f t="shared" si="448"/>
        <v>0</v>
      </c>
      <c r="P1275" s="403">
        <f t="shared" si="448"/>
        <v>0</v>
      </c>
      <c r="Q1275" s="403">
        <f t="shared" si="449"/>
        <v>0</v>
      </c>
      <c r="S1275" s="410" t="str">
        <f t="shared" si="455"/>
        <v/>
      </c>
      <c r="T1275" s="410" t="str">
        <f t="shared" si="455"/>
        <v/>
      </c>
      <c r="U1275" s="410" t="str">
        <f t="shared" si="455"/>
        <v/>
      </c>
      <c r="V1275" s="410" t="str">
        <f t="shared" si="455"/>
        <v/>
      </c>
      <c r="W1275" s="413"/>
      <c r="Z1275" s="404" t="s">
        <v>735</v>
      </c>
    </row>
    <row r="1276" spans="1:26" ht="12.75" customHeight="1">
      <c r="A1276" s="402" t="s">
        <v>462</v>
      </c>
      <c r="B1276" s="402" t="s">
        <v>217</v>
      </c>
      <c r="C1276" s="608" t="s">
        <v>463</v>
      </c>
      <c r="D1276" s="407"/>
      <c r="E1276" s="412"/>
      <c r="F1276" s="408"/>
      <c r="G1276" s="408"/>
      <c r="H1276" s="408"/>
      <c r="I1276" s="403">
        <f t="shared" si="446"/>
        <v>0</v>
      </c>
      <c r="J1276" s="408"/>
      <c r="K1276" s="408"/>
      <c r="L1276" s="408"/>
      <c r="M1276" s="403">
        <f t="shared" si="447"/>
        <v>0</v>
      </c>
      <c r="N1276" s="403">
        <f t="shared" si="448"/>
        <v>0</v>
      </c>
      <c r="O1276" s="403">
        <f t="shared" si="448"/>
        <v>0</v>
      </c>
      <c r="P1276" s="403">
        <f t="shared" si="448"/>
        <v>0</v>
      </c>
      <c r="Q1276" s="403">
        <f t="shared" si="449"/>
        <v>0</v>
      </c>
      <c r="S1276" s="410" t="str">
        <f t="shared" si="455"/>
        <v/>
      </c>
      <c r="T1276" s="410" t="str">
        <f t="shared" si="455"/>
        <v/>
      </c>
      <c r="U1276" s="410" t="str">
        <f t="shared" si="455"/>
        <v/>
      </c>
      <c r="V1276" s="410" t="str">
        <f t="shared" si="455"/>
        <v/>
      </c>
      <c r="W1276" s="413"/>
      <c r="Z1276" s="404" t="s">
        <v>735</v>
      </c>
    </row>
    <row r="1277" spans="1:26" s="612" customFormat="1" ht="12.75" customHeight="1">
      <c r="A1277" s="402" t="s">
        <v>462</v>
      </c>
      <c r="B1277" s="402" t="s">
        <v>464</v>
      </c>
      <c r="C1277" s="426" t="s">
        <v>319</v>
      </c>
      <c r="D1277" s="609" t="s">
        <v>330</v>
      </c>
      <c r="E1277" s="610" t="s">
        <v>464</v>
      </c>
      <c r="F1277" s="621"/>
      <c r="G1277" s="621"/>
      <c r="H1277" s="621"/>
      <c r="I1277" s="611"/>
      <c r="J1277" s="621"/>
      <c r="K1277" s="621"/>
      <c r="L1277" s="621"/>
      <c r="M1277" s="611">
        <f t="shared" si="447"/>
        <v>0</v>
      </c>
      <c r="N1277" s="611">
        <f t="shared" si="448"/>
        <v>0</v>
      </c>
      <c r="O1277" s="611">
        <f t="shared" si="448"/>
        <v>0</v>
      </c>
      <c r="P1277" s="611">
        <f t="shared" si="448"/>
        <v>0</v>
      </c>
      <c r="Q1277" s="611">
        <f t="shared" si="449"/>
        <v>0</v>
      </c>
      <c r="S1277" s="410" t="str">
        <f t="shared" si="455"/>
        <v/>
      </c>
      <c r="T1277" s="410" t="str">
        <f t="shared" si="455"/>
        <v/>
      </c>
      <c r="U1277" s="410" t="str">
        <f t="shared" si="455"/>
        <v/>
      </c>
      <c r="V1277" s="410" t="str">
        <f t="shared" si="455"/>
        <v/>
      </c>
      <c r="W1277" s="413"/>
      <c r="Z1277" s="404" t="s">
        <v>735</v>
      </c>
    </row>
    <row r="1278" spans="1:26" ht="12.75" customHeight="1">
      <c r="A1278" s="402" t="s">
        <v>462</v>
      </c>
      <c r="B1278" s="402" t="s">
        <v>464</v>
      </c>
      <c r="C1278" s="407"/>
      <c r="D1278" s="407" t="s">
        <v>319</v>
      </c>
      <c r="E1278" s="408" t="s">
        <v>320</v>
      </c>
      <c r="F1278" s="408">
        <f>+'[3]caraga-SAOB'!C358</f>
        <v>61870173</v>
      </c>
      <c r="G1278" s="408">
        <f>+'[3]caraga-SAOB'!D358</f>
        <v>32530000</v>
      </c>
      <c r="H1278" s="408">
        <f>+'[3]caraga-SAOB'!E358</f>
        <v>0</v>
      </c>
      <c r="I1278" s="403">
        <f t="shared" si="446"/>
        <v>94400173</v>
      </c>
      <c r="J1278" s="408">
        <f>+'[3]caraga-SAOB'!G358</f>
        <v>61870173</v>
      </c>
      <c r="K1278" s="408">
        <f>+'[3]caraga-SAOB'!H358</f>
        <v>32530000</v>
      </c>
      <c r="L1278" s="408">
        <f>+'[3]caraga-SAOB'!I358</f>
        <v>0</v>
      </c>
      <c r="M1278" s="403">
        <f t="shared" si="447"/>
        <v>94400173</v>
      </c>
      <c r="N1278" s="403">
        <f t="shared" si="448"/>
        <v>0</v>
      </c>
      <c r="O1278" s="403">
        <f t="shared" si="448"/>
        <v>0</v>
      </c>
      <c r="P1278" s="403">
        <f t="shared" si="448"/>
        <v>0</v>
      </c>
      <c r="Q1278" s="403">
        <f t="shared" si="449"/>
        <v>0</v>
      </c>
      <c r="S1278" s="410">
        <f t="shared" si="455"/>
        <v>1</v>
      </c>
      <c r="T1278" s="410">
        <f t="shared" si="455"/>
        <v>1</v>
      </c>
      <c r="U1278" s="410" t="str">
        <f t="shared" si="455"/>
        <v/>
      </c>
      <c r="V1278" s="410">
        <f t="shared" si="455"/>
        <v>1</v>
      </c>
      <c r="W1278" s="413"/>
      <c r="Z1278" s="411" t="s">
        <v>736</v>
      </c>
    </row>
    <row r="1279" spans="1:26" ht="12.75" customHeight="1">
      <c r="A1279" s="402" t="s">
        <v>462</v>
      </c>
      <c r="B1279" s="402" t="s">
        <v>464</v>
      </c>
      <c r="C1279" s="407"/>
      <c r="D1279" s="407" t="s">
        <v>319</v>
      </c>
      <c r="E1279" s="408" t="s">
        <v>204</v>
      </c>
      <c r="F1279" s="408">
        <f>+'[3]caraga-SAOB'!C360</f>
        <v>0</v>
      </c>
      <c r="G1279" s="408">
        <f>+'[3]caraga-SAOB'!D360</f>
        <v>2656350</v>
      </c>
      <c r="H1279" s="408">
        <f>+'[3]caraga-SAOB'!E360</f>
        <v>331000</v>
      </c>
      <c r="I1279" s="403">
        <f>SUM(F1279:H1279)</f>
        <v>2987350</v>
      </c>
      <c r="J1279" s="408">
        <f>+'[3]caraga-SAOB'!G360</f>
        <v>0</v>
      </c>
      <c r="K1279" s="408">
        <f>+'[3]caraga-SAOB'!H360</f>
        <v>1510108</v>
      </c>
      <c r="L1279" s="408">
        <f>+'[3]caraga-SAOB'!I360</f>
        <v>0</v>
      </c>
      <c r="M1279" s="403">
        <f>SUM(J1279:L1279)</f>
        <v>1510108</v>
      </c>
      <c r="N1279" s="403">
        <f>+F1279-J1279</f>
        <v>0</v>
      </c>
      <c r="O1279" s="403">
        <f>+G1279-K1279</f>
        <v>1146242</v>
      </c>
      <c r="P1279" s="403">
        <f>+H1279-L1279</f>
        <v>331000</v>
      </c>
      <c r="Q1279" s="403">
        <f>SUM(N1279:P1279)</f>
        <v>1477242</v>
      </c>
      <c r="S1279" s="410" t="str">
        <f t="shared" si="455"/>
        <v/>
      </c>
      <c r="T1279" s="410">
        <f t="shared" si="455"/>
        <v>0.5684898450881849</v>
      </c>
      <c r="U1279" s="410">
        <f t="shared" si="455"/>
        <v>0</v>
      </c>
      <c r="V1279" s="410">
        <f t="shared" si="455"/>
        <v>0.50550086196796495</v>
      </c>
      <c r="W1279" s="413"/>
      <c r="Z1279" s="411" t="s">
        <v>736</v>
      </c>
    </row>
    <row r="1280" spans="1:26" s="404" customFormat="1" ht="12.75" customHeight="1">
      <c r="A1280" s="405"/>
      <c r="B1280" s="402" t="s">
        <v>464</v>
      </c>
      <c r="C1280" s="414"/>
      <c r="D1280" s="414" t="s">
        <v>319</v>
      </c>
      <c r="E1280" s="415" t="s">
        <v>737</v>
      </c>
      <c r="F1280" s="416">
        <f>+F1278+F1279</f>
        <v>61870173</v>
      </c>
      <c r="G1280" s="416">
        <f t="shared" ref="G1280:Q1280" si="471">+G1278+G1279</f>
        <v>35186350</v>
      </c>
      <c r="H1280" s="416">
        <f t="shared" si="471"/>
        <v>331000</v>
      </c>
      <c r="I1280" s="416">
        <f t="shared" si="471"/>
        <v>97387523</v>
      </c>
      <c r="J1280" s="416">
        <f t="shared" si="471"/>
        <v>61870173</v>
      </c>
      <c r="K1280" s="416">
        <f t="shared" si="471"/>
        <v>34040108</v>
      </c>
      <c r="L1280" s="416">
        <f t="shared" si="471"/>
        <v>0</v>
      </c>
      <c r="M1280" s="416">
        <f t="shared" si="471"/>
        <v>95910281</v>
      </c>
      <c r="N1280" s="416">
        <f t="shared" si="471"/>
        <v>0</v>
      </c>
      <c r="O1280" s="416">
        <f t="shared" si="471"/>
        <v>1146242</v>
      </c>
      <c r="P1280" s="416">
        <f t="shared" si="471"/>
        <v>331000</v>
      </c>
      <c r="Q1280" s="416">
        <f t="shared" si="471"/>
        <v>1477242</v>
      </c>
      <c r="R1280" s="417"/>
      <c r="S1280" s="410">
        <f t="shared" si="455"/>
        <v>1</v>
      </c>
      <c r="T1280" s="410">
        <f t="shared" si="455"/>
        <v>0.96742367423731079</v>
      </c>
      <c r="U1280" s="410">
        <f t="shared" si="455"/>
        <v>0</v>
      </c>
      <c r="V1280" s="410">
        <f t="shared" si="455"/>
        <v>0.98483130123352658</v>
      </c>
      <c r="W1280" s="413"/>
      <c r="Z1280" s="404" t="s">
        <v>735</v>
      </c>
    </row>
    <row r="1281" spans="1:26" ht="12.75" hidden="1" customHeight="1">
      <c r="A1281" s="405"/>
      <c r="B1281" s="406"/>
      <c r="C1281" s="418"/>
      <c r="D1281" s="418"/>
      <c r="E1281" s="419"/>
      <c r="F1281" s="420"/>
      <c r="G1281" s="420"/>
      <c r="H1281" s="420"/>
      <c r="I1281" s="420"/>
      <c r="J1281" s="420"/>
      <c r="K1281" s="420"/>
      <c r="L1281" s="420"/>
      <c r="M1281" s="420"/>
      <c r="N1281" s="420"/>
      <c r="O1281" s="420"/>
      <c r="P1281" s="420"/>
      <c r="Q1281" s="420"/>
      <c r="R1281" s="409"/>
      <c r="S1281" s="410" t="str">
        <f t="shared" si="455"/>
        <v/>
      </c>
      <c r="T1281" s="410" t="str">
        <f t="shared" si="455"/>
        <v/>
      </c>
      <c r="U1281" s="410" t="str">
        <f t="shared" si="455"/>
        <v/>
      </c>
      <c r="V1281" s="410"/>
      <c r="W1281" s="413"/>
    </row>
    <row r="1282" spans="1:26" s="404" customFormat="1" ht="12.75" customHeight="1">
      <c r="A1282" s="402" t="s">
        <v>462</v>
      </c>
      <c r="B1282" s="402" t="s">
        <v>464</v>
      </c>
      <c r="C1282" s="414"/>
      <c r="D1282" s="414" t="s">
        <v>319</v>
      </c>
      <c r="E1282" s="415" t="s">
        <v>324</v>
      </c>
      <c r="F1282" s="416">
        <f>+F1283</f>
        <v>6243938</v>
      </c>
      <c r="G1282" s="416">
        <f t="shared" ref="G1282:Q1282" si="472">+G1283</f>
        <v>0</v>
      </c>
      <c r="H1282" s="416">
        <f t="shared" si="472"/>
        <v>0</v>
      </c>
      <c r="I1282" s="416">
        <f t="shared" si="472"/>
        <v>6243938</v>
      </c>
      <c r="J1282" s="416">
        <f t="shared" si="472"/>
        <v>6243938</v>
      </c>
      <c r="K1282" s="416">
        <f t="shared" si="472"/>
        <v>0</v>
      </c>
      <c r="L1282" s="416">
        <f t="shared" si="472"/>
        <v>0</v>
      </c>
      <c r="M1282" s="416">
        <f t="shared" si="472"/>
        <v>6243938</v>
      </c>
      <c r="N1282" s="416">
        <f t="shared" si="472"/>
        <v>0</v>
      </c>
      <c r="O1282" s="416">
        <f t="shared" si="472"/>
        <v>0</v>
      </c>
      <c r="P1282" s="416">
        <f t="shared" si="472"/>
        <v>0</v>
      </c>
      <c r="Q1282" s="416">
        <f t="shared" si="472"/>
        <v>0</v>
      </c>
      <c r="S1282" s="410">
        <f t="shared" si="455"/>
        <v>1</v>
      </c>
      <c r="T1282" s="410" t="str">
        <f t="shared" si="455"/>
        <v/>
      </c>
      <c r="U1282" s="410" t="str">
        <f t="shared" si="455"/>
        <v/>
      </c>
      <c r="V1282" s="410">
        <f t="shared" si="455"/>
        <v>1</v>
      </c>
      <c r="W1282" s="413"/>
      <c r="Z1282" s="404" t="s">
        <v>735</v>
      </c>
    </row>
    <row r="1283" spans="1:26" ht="12.75" customHeight="1">
      <c r="A1283" s="402" t="s">
        <v>462</v>
      </c>
      <c r="B1283" s="402" t="s">
        <v>464</v>
      </c>
      <c r="C1283" s="418"/>
      <c r="D1283" s="418"/>
      <c r="E1283" s="408" t="s">
        <v>528</v>
      </c>
      <c r="F1283" s="403">
        <f>SUM('[3]caraga-SAOB'!P14)</f>
        <v>6243938</v>
      </c>
      <c r="G1283" s="403">
        <f>SUM('[3]caraga-SAOB'!P50)</f>
        <v>0</v>
      </c>
      <c r="H1283" s="403">
        <f>SUM('[3]caraga-SAOB'!P142)</f>
        <v>0</v>
      </c>
      <c r="I1283" s="403">
        <f t="shared" si="446"/>
        <v>6243938</v>
      </c>
      <c r="J1283" s="403">
        <f>SUM('[3]caraga-SAOB'!P15)</f>
        <v>6243938</v>
      </c>
      <c r="K1283" s="403">
        <f>SUM('[3]caraga-SAOB'!P51)</f>
        <v>0</v>
      </c>
      <c r="L1283" s="403">
        <f>SUM('[3]caraga-SAOB'!P143)</f>
        <v>0</v>
      </c>
      <c r="M1283" s="403">
        <f t="shared" si="447"/>
        <v>6243938</v>
      </c>
      <c r="N1283" s="403">
        <f t="shared" si="448"/>
        <v>0</v>
      </c>
      <c r="O1283" s="403">
        <f t="shared" si="448"/>
        <v>0</v>
      </c>
      <c r="P1283" s="403">
        <f t="shared" si="448"/>
        <v>0</v>
      </c>
      <c r="Q1283" s="403">
        <f t="shared" si="449"/>
        <v>0</v>
      </c>
      <c r="S1283" s="410">
        <f t="shared" si="455"/>
        <v>1</v>
      </c>
      <c r="T1283" s="410" t="str">
        <f t="shared" si="455"/>
        <v/>
      </c>
      <c r="U1283" s="410" t="str">
        <f t="shared" si="455"/>
        <v/>
      </c>
      <c r="V1283" s="410">
        <f t="shared" si="455"/>
        <v>1</v>
      </c>
      <c r="W1283" s="413"/>
      <c r="Z1283" s="404" t="s">
        <v>735</v>
      </c>
    </row>
    <row r="1284" spans="1:26" s="404" customFormat="1" ht="12.75" customHeight="1">
      <c r="A1284" s="402" t="s">
        <v>462</v>
      </c>
      <c r="B1284" s="402" t="s">
        <v>464</v>
      </c>
      <c r="C1284" s="414"/>
      <c r="D1284" s="414" t="s">
        <v>319</v>
      </c>
      <c r="E1284" s="415" t="s">
        <v>325</v>
      </c>
      <c r="F1284" s="416">
        <f>SUM(F1285:F1288)</f>
        <v>11783632</v>
      </c>
      <c r="G1284" s="416">
        <f t="shared" ref="G1284:Q1284" si="473">SUM(G1285:G1288)</f>
        <v>2500000</v>
      </c>
      <c r="H1284" s="416">
        <f t="shared" si="473"/>
        <v>0</v>
      </c>
      <c r="I1284" s="416">
        <f t="shared" si="473"/>
        <v>14283632</v>
      </c>
      <c r="J1284" s="416">
        <f t="shared" si="473"/>
        <v>11783632</v>
      </c>
      <c r="K1284" s="416">
        <f t="shared" si="473"/>
        <v>2273003</v>
      </c>
      <c r="L1284" s="416">
        <f t="shared" si="473"/>
        <v>0</v>
      </c>
      <c r="M1284" s="416">
        <f t="shared" si="473"/>
        <v>14056635</v>
      </c>
      <c r="N1284" s="416">
        <f t="shared" si="473"/>
        <v>0</v>
      </c>
      <c r="O1284" s="416">
        <f t="shared" si="473"/>
        <v>226997</v>
      </c>
      <c r="P1284" s="416">
        <f t="shared" si="473"/>
        <v>0</v>
      </c>
      <c r="Q1284" s="416">
        <f t="shared" si="473"/>
        <v>226997</v>
      </c>
      <c r="R1284" s="417"/>
      <c r="S1284" s="410">
        <f t="shared" si="455"/>
        <v>1</v>
      </c>
      <c r="T1284" s="410">
        <f t="shared" si="455"/>
        <v>0.90920120000000004</v>
      </c>
      <c r="U1284" s="410" t="str">
        <f t="shared" si="455"/>
        <v/>
      </c>
      <c r="V1284" s="410">
        <f t="shared" si="455"/>
        <v>0.98410789356656625</v>
      </c>
      <c r="W1284" s="413"/>
      <c r="Z1284" s="404" t="s">
        <v>735</v>
      </c>
    </row>
    <row r="1285" spans="1:26" ht="12.75" customHeight="1">
      <c r="A1285" s="402" t="s">
        <v>462</v>
      </c>
      <c r="B1285" s="402" t="s">
        <v>464</v>
      </c>
      <c r="C1285" s="418"/>
      <c r="D1285" s="418"/>
      <c r="E1285" s="421" t="s">
        <v>531</v>
      </c>
      <c r="F1285" s="403">
        <f>SUM('[3]caraga-SAOB'!T14)</f>
        <v>10986000</v>
      </c>
      <c r="G1285" s="403">
        <f>SUM('[3]caraga-SAOB'!T50)</f>
        <v>0</v>
      </c>
      <c r="H1285" s="403">
        <f>SUM('[3]caraga-SAOB'!T142)</f>
        <v>0</v>
      </c>
      <c r="I1285" s="403">
        <f t="shared" si="446"/>
        <v>10986000</v>
      </c>
      <c r="J1285" s="403">
        <f>SUM('[3]caraga-SAOB'!T15)</f>
        <v>10986000</v>
      </c>
      <c r="K1285" s="403">
        <f>SUM('[3]caraga-SAOB'!T51)</f>
        <v>0</v>
      </c>
      <c r="L1285" s="403">
        <f>SUM('[3]caraga-SAOB'!T143)</f>
        <v>0</v>
      </c>
      <c r="M1285" s="403">
        <f t="shared" si="447"/>
        <v>10986000</v>
      </c>
      <c r="N1285" s="403">
        <f t="shared" si="448"/>
        <v>0</v>
      </c>
      <c r="O1285" s="403">
        <f t="shared" si="448"/>
        <v>0</v>
      </c>
      <c r="P1285" s="403">
        <f t="shared" si="448"/>
        <v>0</v>
      </c>
      <c r="Q1285" s="403">
        <f t="shared" si="449"/>
        <v>0</v>
      </c>
      <c r="S1285" s="410">
        <f t="shared" si="455"/>
        <v>1</v>
      </c>
      <c r="T1285" s="410" t="str">
        <f t="shared" si="455"/>
        <v/>
      </c>
      <c r="U1285" s="410" t="str">
        <f t="shared" si="455"/>
        <v/>
      </c>
      <c r="V1285" s="410">
        <f t="shared" si="455"/>
        <v>1</v>
      </c>
      <c r="W1285" s="413"/>
      <c r="Z1285" s="404" t="s">
        <v>735</v>
      </c>
    </row>
    <row r="1286" spans="1:26" ht="12.75" customHeight="1">
      <c r="A1286" s="402" t="s">
        <v>462</v>
      </c>
      <c r="B1286" s="402" t="s">
        <v>464</v>
      </c>
      <c r="C1286" s="418"/>
      <c r="D1286" s="418"/>
      <c r="E1286" s="408" t="s">
        <v>532</v>
      </c>
      <c r="F1286" s="403">
        <f>SUM('[3]caraga-SAOB'!X14)</f>
        <v>797632</v>
      </c>
      <c r="G1286" s="403">
        <f>SUM('[3]caraga-SAOB'!X50)</f>
        <v>0</v>
      </c>
      <c r="H1286" s="403">
        <f>SUM('[3]caraga-SAOB'!X142)</f>
        <v>0</v>
      </c>
      <c r="I1286" s="403">
        <f t="shared" si="446"/>
        <v>797632</v>
      </c>
      <c r="J1286" s="403">
        <f>SUM('[3]caraga-SAOB'!X15)</f>
        <v>797632</v>
      </c>
      <c r="K1286" s="403">
        <f>SUM('[3]caraga-SAOB'!X51)</f>
        <v>0</v>
      </c>
      <c r="L1286" s="403">
        <f>SUM('[3]caraga-SAOB'!X143)</f>
        <v>0</v>
      </c>
      <c r="M1286" s="403">
        <f t="shared" si="447"/>
        <v>797632</v>
      </c>
      <c r="N1286" s="403">
        <f t="shared" si="448"/>
        <v>0</v>
      </c>
      <c r="O1286" s="403">
        <f t="shared" si="448"/>
        <v>0</v>
      </c>
      <c r="P1286" s="403">
        <f t="shared" si="448"/>
        <v>0</v>
      </c>
      <c r="Q1286" s="403">
        <f t="shared" si="449"/>
        <v>0</v>
      </c>
      <c r="S1286" s="410">
        <f t="shared" si="455"/>
        <v>1</v>
      </c>
      <c r="T1286" s="410" t="str">
        <f t="shared" si="455"/>
        <v/>
      </c>
      <c r="U1286" s="410" t="str">
        <f t="shared" si="455"/>
        <v/>
      </c>
      <c r="V1286" s="410">
        <f t="shared" si="455"/>
        <v>1</v>
      </c>
      <c r="W1286" s="413"/>
      <c r="Z1286" s="404" t="s">
        <v>735</v>
      </c>
    </row>
    <row r="1287" spans="1:26" ht="12.75" customHeight="1">
      <c r="A1287" s="402" t="s">
        <v>462</v>
      </c>
      <c r="B1287" s="402" t="s">
        <v>464</v>
      </c>
      <c r="C1287" s="418"/>
      <c r="D1287" s="418"/>
      <c r="E1287" s="421" t="s">
        <v>533</v>
      </c>
      <c r="F1287" s="403">
        <f>SUM('[3]caraga-SAOB'!AB14)</f>
        <v>0</v>
      </c>
      <c r="G1287" s="403">
        <f>SUM('[3]caraga-SAOB'!AB50)</f>
        <v>2500000</v>
      </c>
      <c r="H1287" s="403">
        <f>SUM('[3]caraga-SAOB'!AB142)</f>
        <v>0</v>
      </c>
      <c r="I1287" s="403">
        <f t="shared" si="446"/>
        <v>2500000</v>
      </c>
      <c r="J1287" s="403">
        <f>SUM('[3]caraga-SAOB'!AB15)</f>
        <v>0</v>
      </c>
      <c r="K1287" s="403">
        <f>SUM('[3]caraga-SAOB'!AB51)</f>
        <v>2273003</v>
      </c>
      <c r="L1287" s="403">
        <f>SUM('[3]caraga-SAOB'!AB143)</f>
        <v>0</v>
      </c>
      <c r="M1287" s="403">
        <f t="shared" si="447"/>
        <v>2273003</v>
      </c>
      <c r="N1287" s="403">
        <f t="shared" si="448"/>
        <v>0</v>
      </c>
      <c r="O1287" s="403">
        <f t="shared" si="448"/>
        <v>226997</v>
      </c>
      <c r="P1287" s="403">
        <f t="shared" si="448"/>
        <v>0</v>
      </c>
      <c r="Q1287" s="403">
        <f t="shared" si="449"/>
        <v>226997</v>
      </c>
      <c r="S1287" s="410" t="str">
        <f t="shared" si="455"/>
        <v/>
      </c>
      <c r="T1287" s="410">
        <f t="shared" si="455"/>
        <v>0.90920120000000004</v>
      </c>
      <c r="U1287" s="410" t="str">
        <f t="shared" si="455"/>
        <v/>
      </c>
      <c r="V1287" s="410">
        <f t="shared" si="455"/>
        <v>0.90920120000000004</v>
      </c>
      <c r="W1287" s="413"/>
      <c r="Z1287" s="404" t="s">
        <v>735</v>
      </c>
    </row>
    <row r="1288" spans="1:26" ht="12.75" hidden="1" customHeight="1">
      <c r="A1288" s="402" t="s">
        <v>462</v>
      </c>
      <c r="B1288" s="402" t="s">
        <v>464</v>
      </c>
      <c r="C1288" s="418"/>
      <c r="D1288" s="418"/>
      <c r="E1288" s="421" t="s">
        <v>738</v>
      </c>
      <c r="F1288" s="403">
        <f>SUM('[3]caraga-SAOB'!AF14)</f>
        <v>0</v>
      </c>
      <c r="G1288" s="403">
        <f>SUM('[3]caraga-SAOB'!AF50)</f>
        <v>0</v>
      </c>
      <c r="H1288" s="403">
        <f>SUM('[3]caraga-SAOB'!AF142)</f>
        <v>0</v>
      </c>
      <c r="I1288" s="403">
        <f t="shared" si="446"/>
        <v>0</v>
      </c>
      <c r="J1288" s="403">
        <f>SUM('[3]caraga-SAOB'!AF15)</f>
        <v>0</v>
      </c>
      <c r="K1288" s="403">
        <f>SUM('[3]caraga-SAOB'!AF51)</f>
        <v>0</v>
      </c>
      <c r="L1288" s="403">
        <f>SUM('[3]caraga-SAOB'!AF143)</f>
        <v>0</v>
      </c>
      <c r="M1288" s="403">
        <f t="shared" si="447"/>
        <v>0</v>
      </c>
      <c r="N1288" s="403">
        <f t="shared" si="448"/>
        <v>0</v>
      </c>
      <c r="O1288" s="403">
        <f t="shared" si="448"/>
        <v>0</v>
      </c>
      <c r="P1288" s="403">
        <f t="shared" si="448"/>
        <v>0</v>
      </c>
      <c r="Q1288" s="403">
        <f t="shared" si="449"/>
        <v>0</v>
      </c>
      <c r="S1288" s="410" t="str">
        <f t="shared" si="455"/>
        <v/>
      </c>
      <c r="T1288" s="410" t="str">
        <f t="shared" si="455"/>
        <v/>
      </c>
      <c r="U1288" s="410" t="str">
        <f t="shared" si="455"/>
        <v/>
      </c>
      <c r="V1288" s="422" t="str">
        <f t="shared" si="455"/>
        <v/>
      </c>
      <c r="W1288" s="413"/>
    </row>
    <row r="1289" spans="1:26" s="617" customFormat="1" ht="12.75" customHeight="1">
      <c r="A1289" s="402" t="s">
        <v>462</v>
      </c>
      <c r="B1289" s="402" t="s">
        <v>464</v>
      </c>
      <c r="C1289" s="613"/>
      <c r="D1289" s="613"/>
      <c r="E1289" s="614" t="s">
        <v>5</v>
      </c>
      <c r="F1289" s="615">
        <f>+F1280+F1282+F1284</f>
        <v>79897743</v>
      </c>
      <c r="G1289" s="615">
        <f t="shared" ref="G1289:Q1289" si="474">+G1280+G1282+G1284</f>
        <v>37686350</v>
      </c>
      <c r="H1289" s="615">
        <f t="shared" si="474"/>
        <v>331000</v>
      </c>
      <c r="I1289" s="615">
        <f t="shared" si="474"/>
        <v>117915093</v>
      </c>
      <c r="J1289" s="615">
        <f t="shared" si="474"/>
        <v>79897743</v>
      </c>
      <c r="K1289" s="615">
        <f t="shared" si="474"/>
        <v>36313111</v>
      </c>
      <c r="L1289" s="615">
        <f t="shared" si="474"/>
        <v>0</v>
      </c>
      <c r="M1289" s="615">
        <f t="shared" si="474"/>
        <v>116210854</v>
      </c>
      <c r="N1289" s="615">
        <f t="shared" si="474"/>
        <v>0</v>
      </c>
      <c r="O1289" s="615">
        <f t="shared" si="474"/>
        <v>1373239</v>
      </c>
      <c r="P1289" s="615">
        <f t="shared" si="474"/>
        <v>331000</v>
      </c>
      <c r="Q1289" s="615">
        <f t="shared" si="474"/>
        <v>1704239</v>
      </c>
      <c r="R1289" s="616">
        <f>+Q1289-'[3]caraga-SAOB'!AQ179</f>
        <v>0</v>
      </c>
      <c r="S1289" s="410">
        <f t="shared" si="455"/>
        <v>1</v>
      </c>
      <c r="T1289" s="410">
        <f t="shared" si="455"/>
        <v>0.96356136903679979</v>
      </c>
      <c r="U1289" s="410">
        <f t="shared" si="455"/>
        <v>0</v>
      </c>
      <c r="V1289" s="410">
        <f t="shared" si="455"/>
        <v>0.98554689686756214</v>
      </c>
      <c r="W1289" s="413"/>
      <c r="Z1289" s="404" t="s">
        <v>735</v>
      </c>
    </row>
    <row r="1290" spans="1:26" ht="12.75" customHeight="1">
      <c r="A1290" s="402" t="s">
        <v>462</v>
      </c>
      <c r="B1290" s="402" t="s">
        <v>464</v>
      </c>
      <c r="C1290" s="418"/>
      <c r="D1290" s="407"/>
      <c r="E1290" s="412"/>
      <c r="F1290" s="403"/>
      <c r="G1290" s="403"/>
      <c r="H1290" s="403"/>
      <c r="I1290" s="403">
        <f t="shared" ref="I1290:I1365" si="475">SUM(F1290:H1290)</f>
        <v>0</v>
      </c>
      <c r="J1290" s="403"/>
      <c r="K1290" s="403"/>
      <c r="L1290" s="403"/>
      <c r="M1290" s="403">
        <f t="shared" ref="M1290:M1365" si="476">SUM(J1290:L1290)</f>
        <v>0</v>
      </c>
      <c r="N1290" s="403">
        <f t="shared" ref="N1290:P1365" si="477">+F1290-J1290</f>
        <v>0</v>
      </c>
      <c r="O1290" s="403">
        <f t="shared" si="477"/>
        <v>0</v>
      </c>
      <c r="P1290" s="403">
        <f t="shared" si="477"/>
        <v>0</v>
      </c>
      <c r="Q1290" s="403">
        <f t="shared" ref="Q1290:Q1365" si="478">SUM(N1290:P1290)</f>
        <v>0</v>
      </c>
      <c r="S1290" s="410" t="str">
        <f t="shared" si="455"/>
        <v/>
      </c>
      <c r="T1290" s="410" t="str">
        <f t="shared" si="455"/>
        <v/>
      </c>
      <c r="U1290" s="410" t="str">
        <f t="shared" si="455"/>
        <v/>
      </c>
      <c r="V1290" s="410" t="str">
        <f t="shared" si="455"/>
        <v/>
      </c>
      <c r="W1290" s="413"/>
      <c r="Z1290" s="404" t="s">
        <v>735</v>
      </c>
    </row>
    <row r="1291" spans="1:26" s="612" customFormat="1" ht="12.75" customHeight="1">
      <c r="A1291" s="402" t="s">
        <v>462</v>
      </c>
      <c r="B1291" s="402" t="s">
        <v>465</v>
      </c>
      <c r="C1291" s="426" t="s">
        <v>319</v>
      </c>
      <c r="D1291" s="609" t="s">
        <v>332</v>
      </c>
      <c r="E1291" s="610" t="s">
        <v>465</v>
      </c>
      <c r="F1291" s="621"/>
      <c r="G1291" s="621"/>
      <c r="H1291" s="621"/>
      <c r="I1291" s="611">
        <f t="shared" si="475"/>
        <v>0</v>
      </c>
      <c r="J1291" s="621"/>
      <c r="K1291" s="621"/>
      <c r="L1291" s="621"/>
      <c r="M1291" s="611">
        <f t="shared" si="476"/>
        <v>0</v>
      </c>
      <c r="N1291" s="611">
        <f t="shared" si="477"/>
        <v>0</v>
      </c>
      <c r="O1291" s="611">
        <f t="shared" si="477"/>
        <v>0</v>
      </c>
      <c r="P1291" s="611">
        <f t="shared" si="477"/>
        <v>0</v>
      </c>
      <c r="Q1291" s="611">
        <f t="shared" si="478"/>
        <v>0</v>
      </c>
      <c r="S1291" s="410" t="str">
        <f t="shared" si="455"/>
        <v/>
      </c>
      <c r="T1291" s="410" t="str">
        <f t="shared" si="455"/>
        <v/>
      </c>
      <c r="U1291" s="410" t="str">
        <f t="shared" si="455"/>
        <v/>
      </c>
      <c r="V1291" s="410" t="str">
        <f t="shared" si="455"/>
        <v/>
      </c>
      <c r="W1291" s="413"/>
      <c r="Z1291" s="404" t="s">
        <v>735</v>
      </c>
    </row>
    <row r="1292" spans="1:26" ht="12.75" customHeight="1">
      <c r="A1292" s="402" t="s">
        <v>462</v>
      </c>
      <c r="B1292" s="402" t="s">
        <v>465</v>
      </c>
      <c r="C1292" s="407"/>
      <c r="D1292" s="407" t="s">
        <v>319</v>
      </c>
      <c r="E1292" s="408" t="s">
        <v>320</v>
      </c>
      <c r="F1292" s="408">
        <f>+'[3]caraga-SAOB'!C351</f>
        <v>26943000</v>
      </c>
      <c r="G1292" s="408">
        <f>+'[3]caraga-SAOB'!D351</f>
        <v>14201000</v>
      </c>
      <c r="H1292" s="408">
        <f>+'[3]caraga-SAOB'!E351</f>
        <v>0</v>
      </c>
      <c r="I1292" s="403">
        <f t="shared" si="475"/>
        <v>41144000</v>
      </c>
      <c r="J1292" s="408">
        <f>+'[3]caraga-SAOB'!G351</f>
        <v>26941805.530000001</v>
      </c>
      <c r="K1292" s="408">
        <f>+'[3]caraga-SAOB'!H351</f>
        <v>14200762.699999999</v>
      </c>
      <c r="L1292" s="408">
        <f>+'[3]caraga-SAOB'!I351</f>
        <v>0</v>
      </c>
      <c r="M1292" s="403">
        <f t="shared" si="476"/>
        <v>41142568.230000004</v>
      </c>
      <c r="N1292" s="403">
        <f t="shared" si="477"/>
        <v>1194.4699999988079</v>
      </c>
      <c r="O1292" s="403">
        <f t="shared" si="477"/>
        <v>237.30000000074506</v>
      </c>
      <c r="P1292" s="403">
        <f t="shared" si="477"/>
        <v>0</v>
      </c>
      <c r="Q1292" s="403">
        <f t="shared" si="478"/>
        <v>1431.769999999553</v>
      </c>
      <c r="S1292" s="410">
        <f t="shared" si="455"/>
        <v>0.99995566677801284</v>
      </c>
      <c r="T1292" s="410">
        <f t="shared" si="455"/>
        <v>0.9999832899091613</v>
      </c>
      <c r="U1292" s="410" t="str">
        <f t="shared" si="455"/>
        <v/>
      </c>
      <c r="V1292" s="410">
        <f t="shared" si="455"/>
        <v>0.99996520100136121</v>
      </c>
      <c r="W1292" s="413"/>
      <c r="Z1292" s="411" t="s">
        <v>736</v>
      </c>
    </row>
    <row r="1293" spans="1:26" ht="12.75" customHeight="1">
      <c r="A1293" s="402" t="s">
        <v>462</v>
      </c>
      <c r="B1293" s="402" t="s">
        <v>465</v>
      </c>
      <c r="C1293" s="407"/>
      <c r="D1293" s="407" t="s">
        <v>319</v>
      </c>
      <c r="E1293" s="408" t="s">
        <v>204</v>
      </c>
      <c r="F1293" s="408">
        <f>+'[3]caraga-SAOB'!C353</f>
        <v>0</v>
      </c>
      <c r="G1293" s="408">
        <f>+'[3]caraga-SAOB'!D353</f>
        <v>2802000</v>
      </c>
      <c r="H1293" s="408">
        <f>+'[3]caraga-SAOB'!E353</f>
        <v>56000000</v>
      </c>
      <c r="I1293" s="403">
        <f>SUM(F1293:H1293)</f>
        <v>58802000</v>
      </c>
      <c r="J1293" s="408">
        <f>+'[3]caraga-SAOB'!G353</f>
        <v>0</v>
      </c>
      <c r="K1293" s="408">
        <f>+'[3]caraga-SAOB'!H353</f>
        <v>1521468.6</v>
      </c>
      <c r="L1293" s="408">
        <f>+'[3]caraga-SAOB'!I353</f>
        <v>0</v>
      </c>
      <c r="M1293" s="403">
        <f>SUM(J1293:L1293)</f>
        <v>1521468.6</v>
      </c>
      <c r="N1293" s="403">
        <f>+F1293-J1293</f>
        <v>0</v>
      </c>
      <c r="O1293" s="403">
        <f>+G1293-K1293</f>
        <v>1280531.3999999999</v>
      </c>
      <c r="P1293" s="403">
        <f>+H1293-L1293</f>
        <v>56000000</v>
      </c>
      <c r="Q1293" s="403">
        <f>SUM(N1293:P1293)</f>
        <v>57280531.399999999</v>
      </c>
      <c r="S1293" s="410" t="str">
        <f t="shared" si="455"/>
        <v/>
      </c>
      <c r="T1293" s="410">
        <f t="shared" si="455"/>
        <v>0.54299379014989302</v>
      </c>
      <c r="U1293" s="410">
        <f t="shared" si="455"/>
        <v>0</v>
      </c>
      <c r="V1293" s="410">
        <f t="shared" si="455"/>
        <v>2.5874436243665182E-2</v>
      </c>
      <c r="W1293" s="413"/>
      <c r="Z1293" s="411" t="s">
        <v>736</v>
      </c>
    </row>
    <row r="1294" spans="1:26" s="404" customFormat="1" ht="12.75" customHeight="1">
      <c r="A1294" s="405"/>
      <c r="B1294" s="402" t="s">
        <v>465</v>
      </c>
      <c r="C1294" s="414"/>
      <c r="D1294" s="414" t="s">
        <v>319</v>
      </c>
      <c r="E1294" s="415" t="s">
        <v>737</v>
      </c>
      <c r="F1294" s="416">
        <f>+F1292+F1293</f>
        <v>26943000</v>
      </c>
      <c r="G1294" s="416">
        <f t="shared" ref="G1294:Q1294" si="479">+G1292+G1293</f>
        <v>17003000</v>
      </c>
      <c r="H1294" s="416">
        <f t="shared" si="479"/>
        <v>56000000</v>
      </c>
      <c r="I1294" s="416">
        <f t="shared" si="479"/>
        <v>99946000</v>
      </c>
      <c r="J1294" s="416">
        <f t="shared" si="479"/>
        <v>26941805.530000001</v>
      </c>
      <c r="K1294" s="416">
        <f t="shared" si="479"/>
        <v>15722231.299999999</v>
      </c>
      <c r="L1294" s="416">
        <f t="shared" si="479"/>
        <v>0</v>
      </c>
      <c r="M1294" s="416">
        <f t="shared" si="479"/>
        <v>42664036.830000006</v>
      </c>
      <c r="N1294" s="416">
        <f t="shared" si="479"/>
        <v>1194.4699999988079</v>
      </c>
      <c r="O1294" s="416">
        <f t="shared" si="479"/>
        <v>1280768.7000000007</v>
      </c>
      <c r="P1294" s="416">
        <f t="shared" si="479"/>
        <v>56000000</v>
      </c>
      <c r="Q1294" s="416">
        <f t="shared" si="479"/>
        <v>57281963.170000002</v>
      </c>
      <c r="R1294" s="417"/>
      <c r="S1294" s="410">
        <f t="shared" ref="S1294:V1309" si="480">IF(F1294=0,"",J1294/F1294)</f>
        <v>0.99995566677801284</v>
      </c>
      <c r="T1294" s="410">
        <f t="shared" si="480"/>
        <v>0.92467395753690518</v>
      </c>
      <c r="U1294" s="410">
        <f t="shared" si="480"/>
        <v>0</v>
      </c>
      <c r="V1294" s="410">
        <f t="shared" si="480"/>
        <v>0.42687087857443023</v>
      </c>
      <c r="W1294" s="413"/>
      <c r="Z1294" s="404" t="s">
        <v>735</v>
      </c>
    </row>
    <row r="1295" spans="1:26" ht="12.75" hidden="1" customHeight="1">
      <c r="A1295" s="405"/>
      <c r="B1295" s="406"/>
      <c r="C1295" s="418"/>
      <c r="D1295" s="418"/>
      <c r="E1295" s="419"/>
      <c r="F1295" s="420"/>
      <c r="G1295" s="420"/>
      <c r="H1295" s="420"/>
      <c r="I1295" s="420"/>
      <c r="J1295" s="420"/>
      <c r="K1295" s="420"/>
      <c r="L1295" s="420"/>
      <c r="M1295" s="420"/>
      <c r="N1295" s="420"/>
      <c r="O1295" s="420"/>
      <c r="P1295" s="420"/>
      <c r="Q1295" s="420"/>
      <c r="R1295" s="409"/>
      <c r="S1295" s="410" t="str">
        <f t="shared" si="480"/>
        <v/>
      </c>
      <c r="T1295" s="410" t="str">
        <f t="shared" si="480"/>
        <v/>
      </c>
      <c r="U1295" s="410" t="str">
        <f t="shared" si="480"/>
        <v/>
      </c>
      <c r="V1295" s="410"/>
      <c r="W1295" s="413"/>
    </row>
    <row r="1296" spans="1:26" s="404" customFormat="1" ht="12.75" customHeight="1">
      <c r="A1296" s="402" t="s">
        <v>462</v>
      </c>
      <c r="B1296" s="402" t="s">
        <v>465</v>
      </c>
      <c r="C1296" s="414"/>
      <c r="D1296" s="414" t="s">
        <v>319</v>
      </c>
      <c r="E1296" s="415" t="s">
        <v>324</v>
      </c>
      <c r="F1296" s="416">
        <f>+F1297</f>
        <v>2686641</v>
      </c>
      <c r="G1296" s="416">
        <f t="shared" ref="G1296:Q1296" si="481">+G1297</f>
        <v>0</v>
      </c>
      <c r="H1296" s="416">
        <f t="shared" si="481"/>
        <v>0</v>
      </c>
      <c r="I1296" s="416">
        <f t="shared" si="481"/>
        <v>2686641</v>
      </c>
      <c r="J1296" s="416">
        <f t="shared" si="481"/>
        <v>2686641</v>
      </c>
      <c r="K1296" s="416">
        <f t="shared" si="481"/>
        <v>0</v>
      </c>
      <c r="L1296" s="416">
        <f t="shared" si="481"/>
        <v>0</v>
      </c>
      <c r="M1296" s="416">
        <f t="shared" si="481"/>
        <v>2686641</v>
      </c>
      <c r="N1296" s="416">
        <f t="shared" si="481"/>
        <v>0</v>
      </c>
      <c r="O1296" s="416">
        <f t="shared" si="481"/>
        <v>0</v>
      </c>
      <c r="P1296" s="416">
        <f t="shared" si="481"/>
        <v>0</v>
      </c>
      <c r="Q1296" s="416">
        <f t="shared" si="481"/>
        <v>0</v>
      </c>
      <c r="S1296" s="410">
        <f t="shared" si="480"/>
        <v>1</v>
      </c>
      <c r="T1296" s="410" t="str">
        <f t="shared" si="480"/>
        <v/>
      </c>
      <c r="U1296" s="410" t="str">
        <f t="shared" si="480"/>
        <v/>
      </c>
      <c r="V1296" s="410">
        <f t="shared" si="480"/>
        <v>1</v>
      </c>
      <c r="W1296" s="413"/>
      <c r="Z1296" s="404" t="s">
        <v>735</v>
      </c>
    </row>
    <row r="1297" spans="1:26" ht="12.75" customHeight="1">
      <c r="A1297" s="402" t="s">
        <v>462</v>
      </c>
      <c r="B1297" s="402" t="s">
        <v>465</v>
      </c>
      <c r="C1297" s="418"/>
      <c r="D1297" s="418"/>
      <c r="E1297" s="408" t="s">
        <v>528</v>
      </c>
      <c r="F1297" s="403">
        <f>SUM('[3]caraga-SAOB'!O14)</f>
        <v>2686641</v>
      </c>
      <c r="G1297" s="403">
        <f>SUM('[3]caraga-SAOB'!O50)</f>
        <v>0</v>
      </c>
      <c r="H1297" s="403">
        <f>SUM('[3]caraga-SAOB'!O142)</f>
        <v>0</v>
      </c>
      <c r="I1297" s="403">
        <f t="shared" si="475"/>
        <v>2686641</v>
      </c>
      <c r="J1297" s="403">
        <f>SUM('[3]caraga-SAOB'!O15)</f>
        <v>2686641</v>
      </c>
      <c r="K1297" s="403">
        <f>SUM('[3]caraga-SAOB'!O51)</f>
        <v>0</v>
      </c>
      <c r="L1297" s="403">
        <f>SUM('[3]caraga-SAOB'!O143)</f>
        <v>0</v>
      </c>
      <c r="M1297" s="403">
        <f t="shared" si="476"/>
        <v>2686641</v>
      </c>
      <c r="N1297" s="403">
        <f t="shared" si="477"/>
        <v>0</v>
      </c>
      <c r="O1297" s="403">
        <f t="shared" si="477"/>
        <v>0</v>
      </c>
      <c r="P1297" s="403">
        <f t="shared" si="477"/>
        <v>0</v>
      </c>
      <c r="Q1297" s="403">
        <f t="shared" si="478"/>
        <v>0</v>
      </c>
      <c r="S1297" s="410">
        <f t="shared" si="480"/>
        <v>1</v>
      </c>
      <c r="T1297" s="410" t="str">
        <f t="shared" si="480"/>
        <v/>
      </c>
      <c r="U1297" s="410" t="str">
        <f t="shared" si="480"/>
        <v/>
      </c>
      <c r="V1297" s="410">
        <f t="shared" si="480"/>
        <v>1</v>
      </c>
      <c r="W1297" s="413"/>
      <c r="Z1297" s="404" t="s">
        <v>735</v>
      </c>
    </row>
    <row r="1298" spans="1:26" s="404" customFormat="1" ht="12.75" customHeight="1">
      <c r="A1298" s="402" t="s">
        <v>462</v>
      </c>
      <c r="B1298" s="402" t="s">
        <v>465</v>
      </c>
      <c r="C1298" s="414"/>
      <c r="D1298" s="414" t="s">
        <v>319</v>
      </c>
      <c r="E1298" s="415" t="s">
        <v>325</v>
      </c>
      <c r="F1298" s="416">
        <f>SUM(F1299:F1302)</f>
        <v>4880297</v>
      </c>
      <c r="G1298" s="416">
        <f t="shared" ref="G1298:Q1298" si="482">SUM(G1299:G1302)</f>
        <v>800000</v>
      </c>
      <c r="H1298" s="416">
        <f t="shared" si="482"/>
        <v>700000</v>
      </c>
      <c r="I1298" s="416">
        <f t="shared" si="482"/>
        <v>6380297</v>
      </c>
      <c r="J1298" s="416">
        <f t="shared" si="482"/>
        <v>4880297</v>
      </c>
      <c r="K1298" s="416">
        <f t="shared" si="482"/>
        <v>0</v>
      </c>
      <c r="L1298" s="416">
        <f t="shared" si="482"/>
        <v>0</v>
      </c>
      <c r="M1298" s="416">
        <f t="shared" si="482"/>
        <v>4880297</v>
      </c>
      <c r="N1298" s="416">
        <f t="shared" si="482"/>
        <v>0</v>
      </c>
      <c r="O1298" s="416">
        <f t="shared" si="482"/>
        <v>800000</v>
      </c>
      <c r="P1298" s="416">
        <f t="shared" si="482"/>
        <v>700000</v>
      </c>
      <c r="Q1298" s="416">
        <f t="shared" si="482"/>
        <v>1500000</v>
      </c>
      <c r="R1298" s="417"/>
      <c r="S1298" s="410">
        <f t="shared" si="480"/>
        <v>1</v>
      </c>
      <c r="T1298" s="410">
        <f t="shared" si="480"/>
        <v>0</v>
      </c>
      <c r="U1298" s="410">
        <f t="shared" si="480"/>
        <v>0</v>
      </c>
      <c r="V1298" s="410">
        <f t="shared" si="480"/>
        <v>0.76490122638491598</v>
      </c>
      <c r="W1298" s="413"/>
      <c r="Z1298" s="404" t="s">
        <v>735</v>
      </c>
    </row>
    <row r="1299" spans="1:26" ht="12.75" customHeight="1">
      <c r="A1299" s="402" t="s">
        <v>462</v>
      </c>
      <c r="B1299" s="402" t="s">
        <v>465</v>
      </c>
      <c r="C1299" s="418"/>
      <c r="D1299" s="418"/>
      <c r="E1299" s="421" t="s">
        <v>531</v>
      </c>
      <c r="F1299" s="403">
        <f>SUM('[3]caraga-SAOB'!S14)</f>
        <v>4880297</v>
      </c>
      <c r="G1299" s="403">
        <f>SUM('[3]caraga-SAOB'!S50)</f>
        <v>0</v>
      </c>
      <c r="H1299" s="403">
        <f>SUM('[3]caraga-SAOB'!S142)</f>
        <v>0</v>
      </c>
      <c r="I1299" s="403">
        <f t="shared" si="475"/>
        <v>4880297</v>
      </c>
      <c r="J1299" s="403">
        <f>SUM('[3]caraga-SAOB'!S15)</f>
        <v>4880297</v>
      </c>
      <c r="K1299" s="403">
        <f>SUM('[3]caraga-SAOB'!S51)</f>
        <v>0</v>
      </c>
      <c r="L1299" s="403">
        <f>SUM('[3]caraga-SAOB'!S143)</f>
        <v>0</v>
      </c>
      <c r="M1299" s="403">
        <f t="shared" si="476"/>
        <v>4880297</v>
      </c>
      <c r="N1299" s="403">
        <f t="shared" si="477"/>
        <v>0</v>
      </c>
      <c r="O1299" s="403">
        <f t="shared" si="477"/>
        <v>0</v>
      </c>
      <c r="P1299" s="403">
        <f t="shared" si="477"/>
        <v>0</v>
      </c>
      <c r="Q1299" s="403">
        <f t="shared" si="478"/>
        <v>0</v>
      </c>
      <c r="S1299" s="410">
        <f t="shared" si="480"/>
        <v>1</v>
      </c>
      <c r="T1299" s="410" t="str">
        <f t="shared" si="480"/>
        <v/>
      </c>
      <c r="U1299" s="410" t="str">
        <f t="shared" si="480"/>
        <v/>
      </c>
      <c r="V1299" s="410">
        <f t="shared" si="480"/>
        <v>1</v>
      </c>
      <c r="W1299" s="413"/>
      <c r="Z1299" s="404" t="s">
        <v>735</v>
      </c>
    </row>
    <row r="1300" spans="1:26" ht="12.75" customHeight="1">
      <c r="A1300" s="402" t="s">
        <v>462</v>
      </c>
      <c r="B1300" s="402" t="s">
        <v>465</v>
      </c>
      <c r="C1300" s="418"/>
      <c r="D1300" s="418"/>
      <c r="E1300" s="408" t="s">
        <v>532</v>
      </c>
      <c r="F1300" s="403">
        <f>SUM('[3]caraga-SAOB'!W14)</f>
        <v>0</v>
      </c>
      <c r="G1300" s="403">
        <f>SUM('[3]caraga-SAOB'!W50)</f>
        <v>0</v>
      </c>
      <c r="H1300" s="403">
        <f>SUM('[3]caraga-SAOB'!W142)</f>
        <v>0</v>
      </c>
      <c r="I1300" s="403">
        <f t="shared" si="475"/>
        <v>0</v>
      </c>
      <c r="J1300" s="403">
        <f>SUM('[3]caraga-SAOB'!W15)</f>
        <v>0</v>
      </c>
      <c r="K1300" s="403">
        <f>SUM('[3]caraga-SAOB'!W51)</f>
        <v>0</v>
      </c>
      <c r="L1300" s="403">
        <f>SUM('[3]caraga-SAOB'!W143)</f>
        <v>0</v>
      </c>
      <c r="M1300" s="403">
        <f t="shared" si="476"/>
        <v>0</v>
      </c>
      <c r="N1300" s="403">
        <f t="shared" si="477"/>
        <v>0</v>
      </c>
      <c r="O1300" s="403">
        <f t="shared" si="477"/>
        <v>0</v>
      </c>
      <c r="P1300" s="403">
        <f t="shared" si="477"/>
        <v>0</v>
      </c>
      <c r="Q1300" s="403">
        <f t="shared" si="478"/>
        <v>0</v>
      </c>
      <c r="S1300" s="410" t="str">
        <f t="shared" si="480"/>
        <v/>
      </c>
      <c r="T1300" s="410" t="str">
        <f t="shared" si="480"/>
        <v/>
      </c>
      <c r="U1300" s="410" t="str">
        <f t="shared" si="480"/>
        <v/>
      </c>
      <c r="V1300" s="410" t="str">
        <f t="shared" si="480"/>
        <v/>
      </c>
      <c r="W1300" s="413"/>
      <c r="Z1300" s="404" t="s">
        <v>735</v>
      </c>
    </row>
    <row r="1301" spans="1:26" ht="12.75" customHeight="1">
      <c r="A1301" s="402" t="s">
        <v>462</v>
      </c>
      <c r="B1301" s="402" t="s">
        <v>465</v>
      </c>
      <c r="C1301" s="418"/>
      <c r="D1301" s="418"/>
      <c r="E1301" s="421" t="s">
        <v>533</v>
      </c>
      <c r="F1301" s="403">
        <f>SUM('[3]caraga-SAOB'!AA14)</f>
        <v>0</v>
      </c>
      <c r="G1301" s="403">
        <f>SUM('[3]caraga-SAOB'!AA50)</f>
        <v>800000</v>
      </c>
      <c r="H1301" s="403">
        <f>SUM('[3]caraga-SAOB'!AA142)</f>
        <v>700000</v>
      </c>
      <c r="I1301" s="403">
        <f t="shared" si="475"/>
        <v>1500000</v>
      </c>
      <c r="J1301" s="403">
        <f>SUM('[3]caraga-SAOB'!AA15)</f>
        <v>0</v>
      </c>
      <c r="K1301" s="403">
        <f>SUM('[3]caraga-SAOB'!AA51)</f>
        <v>0</v>
      </c>
      <c r="L1301" s="403">
        <f>SUM('[3]caraga-SAOB'!AA143)</f>
        <v>0</v>
      </c>
      <c r="M1301" s="403">
        <f t="shared" si="476"/>
        <v>0</v>
      </c>
      <c r="N1301" s="403">
        <f t="shared" si="477"/>
        <v>0</v>
      </c>
      <c r="O1301" s="403">
        <f t="shared" si="477"/>
        <v>800000</v>
      </c>
      <c r="P1301" s="403">
        <f t="shared" si="477"/>
        <v>700000</v>
      </c>
      <c r="Q1301" s="403">
        <f t="shared" si="478"/>
        <v>1500000</v>
      </c>
      <c r="S1301" s="410" t="str">
        <f t="shared" si="480"/>
        <v/>
      </c>
      <c r="T1301" s="410">
        <f t="shared" si="480"/>
        <v>0</v>
      </c>
      <c r="U1301" s="410">
        <f t="shared" si="480"/>
        <v>0</v>
      </c>
      <c r="V1301" s="410">
        <f t="shared" si="480"/>
        <v>0</v>
      </c>
      <c r="W1301" s="413"/>
      <c r="Z1301" s="404" t="s">
        <v>735</v>
      </c>
    </row>
    <row r="1302" spans="1:26" ht="12.75" hidden="1" customHeight="1">
      <c r="A1302" s="402" t="s">
        <v>462</v>
      </c>
      <c r="B1302" s="402" t="s">
        <v>465</v>
      </c>
      <c r="C1302" s="418"/>
      <c r="D1302" s="418"/>
      <c r="E1302" s="421" t="s">
        <v>738</v>
      </c>
      <c r="F1302" s="403">
        <f>SUM('[3]caraga-SAOB'!AE14)</f>
        <v>0</v>
      </c>
      <c r="G1302" s="403">
        <f>SUM('[3]caraga-SAOB'!AE50)</f>
        <v>0</v>
      </c>
      <c r="H1302" s="403">
        <f>SUM('[3]caraga-SAOB'!AE142)</f>
        <v>0</v>
      </c>
      <c r="I1302" s="403">
        <f t="shared" si="475"/>
        <v>0</v>
      </c>
      <c r="J1302" s="403">
        <f>SUM('[3]caraga-SAOB'!AE15)</f>
        <v>0</v>
      </c>
      <c r="K1302" s="403">
        <f>SUM('[3]caraga-SAOB'!AE51)</f>
        <v>0</v>
      </c>
      <c r="L1302" s="403">
        <f>SUM('[3]caraga-SAOB'!AE143)</f>
        <v>0</v>
      </c>
      <c r="M1302" s="403">
        <f t="shared" si="476"/>
        <v>0</v>
      </c>
      <c r="N1302" s="403">
        <f t="shared" si="477"/>
        <v>0</v>
      </c>
      <c r="O1302" s="403">
        <f t="shared" si="477"/>
        <v>0</v>
      </c>
      <c r="P1302" s="403">
        <f t="shared" si="477"/>
        <v>0</v>
      </c>
      <c r="Q1302" s="403">
        <f t="shared" si="478"/>
        <v>0</v>
      </c>
      <c r="S1302" s="410" t="str">
        <f t="shared" si="480"/>
        <v/>
      </c>
      <c r="T1302" s="410" t="str">
        <f t="shared" si="480"/>
        <v/>
      </c>
      <c r="U1302" s="410" t="str">
        <f t="shared" si="480"/>
        <v/>
      </c>
      <c r="V1302" s="422" t="str">
        <f t="shared" si="480"/>
        <v/>
      </c>
      <c r="W1302" s="413"/>
    </row>
    <row r="1303" spans="1:26" s="617" customFormat="1" ht="12.75" customHeight="1">
      <c r="A1303" s="402" t="s">
        <v>462</v>
      </c>
      <c r="B1303" s="402" t="s">
        <v>465</v>
      </c>
      <c r="C1303" s="613"/>
      <c r="D1303" s="613"/>
      <c r="E1303" s="614" t="s">
        <v>5</v>
      </c>
      <c r="F1303" s="615">
        <f>+F1294+F1296+F1298</f>
        <v>34509938</v>
      </c>
      <c r="G1303" s="615">
        <f t="shared" ref="G1303:Q1303" si="483">+G1294+G1296+G1298</f>
        <v>17803000</v>
      </c>
      <c r="H1303" s="615">
        <f t="shared" si="483"/>
        <v>56700000</v>
      </c>
      <c r="I1303" s="615">
        <f t="shared" si="483"/>
        <v>109012938</v>
      </c>
      <c r="J1303" s="615">
        <f t="shared" si="483"/>
        <v>34508743.530000001</v>
      </c>
      <c r="K1303" s="615">
        <f t="shared" si="483"/>
        <v>15722231.299999999</v>
      </c>
      <c r="L1303" s="615">
        <f t="shared" si="483"/>
        <v>0</v>
      </c>
      <c r="M1303" s="615">
        <f t="shared" si="483"/>
        <v>50230974.830000006</v>
      </c>
      <c r="N1303" s="615">
        <f t="shared" si="483"/>
        <v>1194.4699999988079</v>
      </c>
      <c r="O1303" s="615">
        <f t="shared" si="483"/>
        <v>2080768.7000000007</v>
      </c>
      <c r="P1303" s="615">
        <f t="shared" si="483"/>
        <v>56700000</v>
      </c>
      <c r="Q1303" s="615">
        <f t="shared" si="483"/>
        <v>58781963.170000002</v>
      </c>
      <c r="R1303" s="616">
        <f>+Q1303-'[3]caraga-SAOB'!AP179</f>
        <v>0</v>
      </c>
      <c r="S1303" s="410">
        <f t="shared" si="480"/>
        <v>0.99996538765152232</v>
      </c>
      <c r="T1303" s="410">
        <f t="shared" si="480"/>
        <v>0.88312258046396663</v>
      </c>
      <c r="U1303" s="410">
        <f t="shared" si="480"/>
        <v>0</v>
      </c>
      <c r="V1303" s="410">
        <f t="shared" si="480"/>
        <v>0.46077993815743234</v>
      </c>
      <c r="W1303" s="413"/>
      <c r="Z1303" s="404" t="s">
        <v>735</v>
      </c>
    </row>
    <row r="1304" spans="1:26" ht="12.75" customHeight="1">
      <c r="A1304" s="402" t="s">
        <v>462</v>
      </c>
      <c r="B1304" s="402" t="s">
        <v>465</v>
      </c>
      <c r="C1304" s="418"/>
      <c r="D1304" s="407"/>
      <c r="E1304" s="412"/>
      <c r="F1304" s="403"/>
      <c r="G1304" s="403"/>
      <c r="H1304" s="403"/>
      <c r="I1304" s="403">
        <f t="shared" si="475"/>
        <v>0</v>
      </c>
      <c r="J1304" s="403"/>
      <c r="K1304" s="403"/>
      <c r="L1304" s="403"/>
      <c r="M1304" s="403">
        <f t="shared" si="476"/>
        <v>0</v>
      </c>
      <c r="N1304" s="403">
        <f t="shared" si="477"/>
        <v>0</v>
      </c>
      <c r="O1304" s="403">
        <f t="shared" si="477"/>
        <v>0</v>
      </c>
      <c r="P1304" s="403">
        <f t="shared" si="477"/>
        <v>0</v>
      </c>
      <c r="Q1304" s="403">
        <f t="shared" si="478"/>
        <v>0</v>
      </c>
      <c r="S1304" s="410" t="str">
        <f t="shared" si="480"/>
        <v/>
      </c>
      <c r="T1304" s="410" t="str">
        <f t="shared" si="480"/>
        <v/>
      </c>
      <c r="U1304" s="410" t="str">
        <f t="shared" si="480"/>
        <v/>
      </c>
      <c r="V1304" s="410" t="str">
        <f t="shared" si="480"/>
        <v/>
      </c>
      <c r="W1304" s="413"/>
      <c r="Z1304" s="404" t="s">
        <v>735</v>
      </c>
    </row>
    <row r="1305" spans="1:26" s="429" customFormat="1" ht="12.75" customHeight="1">
      <c r="A1305" s="402" t="s">
        <v>462</v>
      </c>
      <c r="B1305" s="402" t="s">
        <v>813</v>
      </c>
      <c r="C1305" s="718" t="s">
        <v>814</v>
      </c>
      <c r="D1305" s="718"/>
      <c r="E1305" s="718"/>
      <c r="F1305" s="428">
        <f>+F1289+F1303</f>
        <v>114407681</v>
      </c>
      <c r="G1305" s="428">
        <f>+G1289+G1303</f>
        <v>55489350</v>
      </c>
      <c r="H1305" s="428">
        <f>+H1289+H1303</f>
        <v>57031000</v>
      </c>
      <c r="I1305" s="428">
        <f t="shared" si="475"/>
        <v>226928031</v>
      </c>
      <c r="J1305" s="428">
        <f>+J1289+J1303</f>
        <v>114406486.53</v>
      </c>
      <c r="K1305" s="428">
        <f>+K1289+K1303</f>
        <v>52035342.299999997</v>
      </c>
      <c r="L1305" s="428">
        <f>+L1289+L1303</f>
        <v>0</v>
      </c>
      <c r="M1305" s="428">
        <f t="shared" si="476"/>
        <v>166441828.82999998</v>
      </c>
      <c r="N1305" s="428">
        <f t="shared" si="477"/>
        <v>1194.4699999988079</v>
      </c>
      <c r="O1305" s="428">
        <f t="shared" si="477"/>
        <v>3454007.700000003</v>
      </c>
      <c r="P1305" s="428">
        <f t="shared" si="477"/>
        <v>57031000</v>
      </c>
      <c r="Q1305" s="428">
        <f t="shared" si="478"/>
        <v>60486202.170000002</v>
      </c>
      <c r="S1305" s="410">
        <f t="shared" si="480"/>
        <v>0.99998955952966129</v>
      </c>
      <c r="T1305" s="410">
        <f t="shared" si="480"/>
        <v>0.93775368246339152</v>
      </c>
      <c r="U1305" s="410">
        <f t="shared" si="480"/>
        <v>0</v>
      </c>
      <c r="V1305" s="410">
        <f t="shared" si="480"/>
        <v>0.73345645355729538</v>
      </c>
      <c r="W1305" s="413"/>
      <c r="Z1305" s="404" t="s">
        <v>735</v>
      </c>
    </row>
    <row r="1306" spans="1:26" ht="12.75" customHeight="1">
      <c r="A1306" s="402" t="s">
        <v>462</v>
      </c>
      <c r="B1306" s="402" t="s">
        <v>813</v>
      </c>
      <c r="C1306" s="650"/>
      <c r="D1306" s="425"/>
      <c r="E1306" s="412"/>
      <c r="F1306" s="403"/>
      <c r="G1306" s="403"/>
      <c r="H1306" s="403"/>
      <c r="I1306" s="403">
        <f t="shared" si="475"/>
        <v>0</v>
      </c>
      <c r="J1306" s="403"/>
      <c r="K1306" s="403"/>
      <c r="L1306" s="403"/>
      <c r="M1306" s="403">
        <f t="shared" si="476"/>
        <v>0</v>
      </c>
      <c r="N1306" s="403">
        <f t="shared" si="477"/>
        <v>0</v>
      </c>
      <c r="O1306" s="403">
        <f t="shared" si="477"/>
        <v>0</v>
      </c>
      <c r="P1306" s="403">
        <f t="shared" si="477"/>
        <v>0</v>
      </c>
      <c r="Q1306" s="403">
        <f t="shared" si="478"/>
        <v>0</v>
      </c>
      <c r="S1306" s="410" t="str">
        <f t="shared" si="480"/>
        <v/>
      </c>
      <c r="T1306" s="410" t="str">
        <f t="shared" si="480"/>
        <v/>
      </c>
      <c r="U1306" s="410" t="str">
        <f t="shared" si="480"/>
        <v/>
      </c>
      <c r="V1306" s="410" t="str">
        <f t="shared" si="480"/>
        <v/>
      </c>
      <c r="W1306" s="413"/>
      <c r="Z1306" s="404" t="s">
        <v>735</v>
      </c>
    </row>
    <row r="1307" spans="1:26" s="429" customFormat="1" ht="12.75" hidden="1" customHeight="1">
      <c r="A1307" s="402" t="s">
        <v>815</v>
      </c>
      <c r="B1307" s="402" t="s">
        <v>813</v>
      </c>
      <c r="C1307" s="426" t="s">
        <v>816</v>
      </c>
      <c r="D1307" s="431"/>
      <c r="E1307" s="432"/>
      <c r="F1307" s="428"/>
      <c r="G1307" s="428"/>
      <c r="H1307" s="428"/>
      <c r="I1307" s="428">
        <f t="shared" si="475"/>
        <v>0</v>
      </c>
      <c r="J1307" s="428"/>
      <c r="K1307" s="428"/>
      <c r="L1307" s="428"/>
      <c r="M1307" s="428">
        <f t="shared" si="476"/>
        <v>0</v>
      </c>
      <c r="N1307" s="428">
        <f t="shared" si="477"/>
        <v>0</v>
      </c>
      <c r="O1307" s="428">
        <f t="shared" si="477"/>
        <v>0</v>
      </c>
      <c r="P1307" s="428">
        <f t="shared" si="477"/>
        <v>0</v>
      </c>
      <c r="Q1307" s="428">
        <f t="shared" si="478"/>
        <v>0</v>
      </c>
      <c r="S1307" s="410" t="str">
        <f t="shared" si="480"/>
        <v/>
      </c>
      <c r="T1307" s="410" t="str">
        <f t="shared" si="480"/>
        <v/>
      </c>
      <c r="U1307" s="410" t="str">
        <f t="shared" si="480"/>
        <v/>
      </c>
      <c r="V1307" s="433" t="str">
        <f t="shared" si="480"/>
        <v/>
      </c>
      <c r="W1307" s="413"/>
      <c r="Y1307" s="429" t="s">
        <v>735</v>
      </c>
    </row>
    <row r="1308" spans="1:26" ht="12.75" customHeight="1">
      <c r="A1308" s="405" t="s">
        <v>815</v>
      </c>
      <c r="B1308" s="402" t="s">
        <v>813</v>
      </c>
      <c r="C1308" s="407"/>
      <c r="D1308" s="407" t="s">
        <v>319</v>
      </c>
      <c r="E1308" s="412" t="s">
        <v>320</v>
      </c>
      <c r="F1308" s="403">
        <f>+F1260+F1278+F1292</f>
        <v>142455173</v>
      </c>
      <c r="G1308" s="403">
        <f>+G1260+G1278+G1292</f>
        <v>85071000</v>
      </c>
      <c r="H1308" s="403">
        <f>+H1260+H1278+H1292</f>
        <v>0</v>
      </c>
      <c r="I1308" s="403">
        <f t="shared" si="475"/>
        <v>227526173</v>
      </c>
      <c r="J1308" s="403">
        <f>+J1260+J1278+J1292</f>
        <v>142453978.53</v>
      </c>
      <c r="K1308" s="403">
        <f>+K1260+K1278+K1292</f>
        <v>83048693.526000023</v>
      </c>
      <c r="L1308" s="403">
        <f>+L1260+L1278+L1292</f>
        <v>0</v>
      </c>
      <c r="M1308" s="403">
        <f t="shared" si="476"/>
        <v>225502672.05600002</v>
      </c>
      <c r="N1308" s="403">
        <f t="shared" si="477"/>
        <v>1194.4699999988079</v>
      </c>
      <c r="O1308" s="403">
        <f t="shared" si="477"/>
        <v>2022306.4739999771</v>
      </c>
      <c r="P1308" s="403">
        <f t="shared" si="477"/>
        <v>0</v>
      </c>
      <c r="Q1308" s="403">
        <f t="shared" si="478"/>
        <v>2023500.9439999759</v>
      </c>
      <c r="S1308" s="410">
        <f t="shared" si="480"/>
        <v>0.99999161511670764</v>
      </c>
      <c r="T1308" s="410">
        <f t="shared" si="480"/>
        <v>0.97622801572803919</v>
      </c>
      <c r="U1308" s="410" t="str">
        <f t="shared" si="480"/>
        <v/>
      </c>
      <c r="V1308" s="410">
        <f t="shared" si="480"/>
        <v>0.99110651351745815</v>
      </c>
      <c r="W1308" s="413"/>
      <c r="Y1308" s="411" t="s">
        <v>735</v>
      </c>
      <c r="Z1308" s="411" t="s">
        <v>736</v>
      </c>
    </row>
    <row r="1309" spans="1:26" ht="12.75" customHeight="1">
      <c r="A1309" s="405" t="s">
        <v>815</v>
      </c>
      <c r="B1309" s="402" t="s">
        <v>813</v>
      </c>
      <c r="C1309" s="407"/>
      <c r="D1309" s="407" t="s">
        <v>319</v>
      </c>
      <c r="E1309" s="412" t="s">
        <v>204</v>
      </c>
      <c r="F1309" s="403">
        <f>+F1264+F1279+F1293</f>
        <v>0</v>
      </c>
      <c r="G1309" s="403">
        <f>+G1264+G1279+G1293</f>
        <v>102691310</v>
      </c>
      <c r="H1309" s="403">
        <f>+H1264+H1279+H1293</f>
        <v>234890163</v>
      </c>
      <c r="I1309" s="403">
        <f>SUM(F1309:H1309)</f>
        <v>337581473</v>
      </c>
      <c r="J1309" s="403">
        <f>+J1264+J1279+J1293</f>
        <v>0</v>
      </c>
      <c r="K1309" s="403">
        <f>+K1264+K1279+K1293</f>
        <v>51829263.799999997</v>
      </c>
      <c r="L1309" s="403">
        <f>+L1264+L1279+L1293</f>
        <v>116142875.04000001</v>
      </c>
      <c r="M1309" s="403">
        <f>SUM(J1309:L1309)</f>
        <v>167972138.84</v>
      </c>
      <c r="N1309" s="403">
        <f>+F1309-J1309</f>
        <v>0</v>
      </c>
      <c r="O1309" s="403">
        <f>+G1309-K1309</f>
        <v>50862046.200000003</v>
      </c>
      <c r="P1309" s="403">
        <f>+H1309-L1309</f>
        <v>118747287.95999999</v>
      </c>
      <c r="Q1309" s="403">
        <f>SUM(N1309:P1309)</f>
        <v>169609334.16</v>
      </c>
      <c r="S1309" s="410" t="str">
        <f t="shared" si="480"/>
        <v/>
      </c>
      <c r="T1309" s="410">
        <f t="shared" si="480"/>
        <v>0.50470934492899155</v>
      </c>
      <c r="U1309" s="410">
        <f t="shared" si="480"/>
        <v>0.49445610474543372</v>
      </c>
      <c r="V1309" s="410">
        <f>IF(I1309=0,"",M1309/I1309)</f>
        <v>0.49757511082369144</v>
      </c>
      <c r="W1309" s="413"/>
      <c r="Y1309" s="411" t="s">
        <v>735</v>
      </c>
      <c r="Z1309" s="411" t="s">
        <v>736</v>
      </c>
    </row>
    <row r="1310" spans="1:26" s="404" customFormat="1" ht="12.75" hidden="1" customHeight="1">
      <c r="A1310" s="405"/>
      <c r="B1310" s="406"/>
      <c r="C1310" s="414"/>
      <c r="D1310" s="414" t="s">
        <v>319</v>
      </c>
      <c r="E1310" s="415" t="s">
        <v>737</v>
      </c>
      <c r="F1310" s="416">
        <f>+F1308+F1309</f>
        <v>142455173</v>
      </c>
      <c r="G1310" s="416">
        <f t="shared" ref="G1310:Q1310" si="484">+G1308+G1309</f>
        <v>187762310</v>
      </c>
      <c r="H1310" s="416">
        <f t="shared" si="484"/>
        <v>234890163</v>
      </c>
      <c r="I1310" s="416">
        <f t="shared" si="484"/>
        <v>565107646</v>
      </c>
      <c r="J1310" s="416">
        <f t="shared" si="484"/>
        <v>142453978.53</v>
      </c>
      <c r="K1310" s="416">
        <f t="shared" si="484"/>
        <v>134877957.32600003</v>
      </c>
      <c r="L1310" s="416">
        <f t="shared" si="484"/>
        <v>116142875.04000001</v>
      </c>
      <c r="M1310" s="416">
        <f t="shared" si="484"/>
        <v>393474810.89600003</v>
      </c>
      <c r="N1310" s="416">
        <f t="shared" si="484"/>
        <v>1194.4699999988079</v>
      </c>
      <c r="O1310" s="416">
        <f t="shared" si="484"/>
        <v>52884352.67399998</v>
      </c>
      <c r="P1310" s="416">
        <f t="shared" si="484"/>
        <v>118747287.95999999</v>
      </c>
      <c r="Q1310" s="416">
        <f t="shared" si="484"/>
        <v>171632835.10399997</v>
      </c>
      <c r="R1310" s="417"/>
      <c r="S1310" s="410">
        <f t="shared" ref="S1310:V1367" si="485">IF(F1310=0,"",J1310/F1310)</f>
        <v>0.99999161511670764</v>
      </c>
      <c r="T1310" s="410">
        <f t="shared" si="485"/>
        <v>0.71834415184815326</v>
      </c>
      <c r="U1310" s="410">
        <f t="shared" si="485"/>
        <v>0.49445610474543372</v>
      </c>
      <c r="V1310" s="422"/>
      <c r="W1310" s="413"/>
      <c r="Y1310" s="404" t="s">
        <v>735</v>
      </c>
    </row>
    <row r="1311" spans="1:26" ht="12.75" hidden="1" customHeight="1">
      <c r="A1311" s="405"/>
      <c r="B1311" s="406"/>
      <c r="C1311" s="418"/>
      <c r="D1311" s="418"/>
      <c r="E1311" s="419"/>
      <c r="F1311" s="420"/>
      <c r="G1311" s="420"/>
      <c r="H1311" s="420"/>
      <c r="I1311" s="420"/>
      <c r="J1311" s="420"/>
      <c r="K1311" s="420"/>
      <c r="L1311" s="420"/>
      <c r="M1311" s="420"/>
      <c r="N1311" s="420"/>
      <c r="O1311" s="420"/>
      <c r="P1311" s="420"/>
      <c r="Q1311" s="420"/>
      <c r="R1311" s="409"/>
      <c r="S1311" s="410" t="str">
        <f t="shared" si="485"/>
        <v/>
      </c>
      <c r="T1311" s="410" t="str">
        <f t="shared" si="485"/>
        <v/>
      </c>
      <c r="U1311" s="410" t="str">
        <f t="shared" si="485"/>
        <v/>
      </c>
      <c r="V1311" s="410"/>
      <c r="W1311" s="413"/>
      <c r="Y1311" s="411" t="s">
        <v>735</v>
      </c>
    </row>
    <row r="1312" spans="1:26" s="404" customFormat="1" ht="12.75" hidden="1" customHeight="1">
      <c r="A1312" s="405" t="s">
        <v>815</v>
      </c>
      <c r="B1312" s="402" t="s">
        <v>813</v>
      </c>
      <c r="C1312" s="414"/>
      <c r="D1312" s="414" t="s">
        <v>319</v>
      </c>
      <c r="E1312" s="415" t="s">
        <v>324</v>
      </c>
      <c r="F1312" s="416">
        <f>+F1313</f>
        <v>14149579</v>
      </c>
      <c r="G1312" s="416">
        <f t="shared" ref="G1312:Q1312" si="486">+G1313</f>
        <v>0</v>
      </c>
      <c r="H1312" s="416">
        <f t="shared" si="486"/>
        <v>0</v>
      </c>
      <c r="I1312" s="416">
        <f t="shared" si="486"/>
        <v>14149579</v>
      </c>
      <c r="J1312" s="416">
        <f t="shared" si="486"/>
        <v>14112199.73</v>
      </c>
      <c r="K1312" s="416">
        <f t="shared" si="486"/>
        <v>0</v>
      </c>
      <c r="L1312" s="416">
        <f t="shared" si="486"/>
        <v>0</v>
      </c>
      <c r="M1312" s="416">
        <f t="shared" si="486"/>
        <v>14112199.73</v>
      </c>
      <c r="N1312" s="416">
        <f t="shared" si="486"/>
        <v>37379.269999999553</v>
      </c>
      <c r="O1312" s="416">
        <f t="shared" si="486"/>
        <v>0</v>
      </c>
      <c r="P1312" s="416">
        <f t="shared" si="486"/>
        <v>0</v>
      </c>
      <c r="Q1312" s="416">
        <f t="shared" si="486"/>
        <v>37379.269999999553</v>
      </c>
      <c r="S1312" s="410">
        <f t="shared" si="485"/>
        <v>0.99735827687876799</v>
      </c>
      <c r="T1312" s="410" t="str">
        <f t="shared" si="485"/>
        <v/>
      </c>
      <c r="U1312" s="410" t="str">
        <f t="shared" si="485"/>
        <v/>
      </c>
      <c r="V1312" s="422">
        <f t="shared" si="485"/>
        <v>0.99735827687876799</v>
      </c>
      <c r="W1312" s="413"/>
      <c r="Y1312" s="404" t="s">
        <v>735</v>
      </c>
    </row>
    <row r="1313" spans="1:26" ht="12.75" hidden="1" customHeight="1">
      <c r="A1313" s="405" t="s">
        <v>815</v>
      </c>
      <c r="B1313" s="402" t="s">
        <v>813</v>
      </c>
      <c r="C1313" s="418"/>
      <c r="D1313" s="418"/>
      <c r="E1313" s="408" t="s">
        <v>528</v>
      </c>
      <c r="F1313" s="403">
        <f>+F1283+F1297+F1268</f>
        <v>14149579</v>
      </c>
      <c r="G1313" s="403">
        <f>+G1283+G1297+G1268</f>
        <v>0</v>
      </c>
      <c r="H1313" s="403">
        <f>+H1283+H1297+H1268</f>
        <v>0</v>
      </c>
      <c r="I1313" s="403">
        <f t="shared" si="475"/>
        <v>14149579</v>
      </c>
      <c r="J1313" s="403">
        <f>+J1283+J1297+J1268</f>
        <v>14112199.73</v>
      </c>
      <c r="K1313" s="403">
        <f>+K1283+K1297+K1268</f>
        <v>0</v>
      </c>
      <c r="L1313" s="403">
        <f>+L1283+L1297+L1268</f>
        <v>0</v>
      </c>
      <c r="M1313" s="403">
        <f t="shared" si="476"/>
        <v>14112199.73</v>
      </c>
      <c r="N1313" s="403">
        <f t="shared" si="477"/>
        <v>37379.269999999553</v>
      </c>
      <c r="O1313" s="403">
        <f t="shared" si="477"/>
        <v>0</v>
      </c>
      <c r="P1313" s="403">
        <f t="shared" si="477"/>
        <v>0</v>
      </c>
      <c r="Q1313" s="403">
        <f t="shared" si="478"/>
        <v>37379.269999999553</v>
      </c>
      <c r="S1313" s="410">
        <f t="shared" si="485"/>
        <v>0.99735827687876799</v>
      </c>
      <c r="T1313" s="410" t="str">
        <f t="shared" si="485"/>
        <v/>
      </c>
      <c r="U1313" s="410" t="str">
        <f t="shared" si="485"/>
        <v/>
      </c>
      <c r="V1313" s="410">
        <f t="shared" si="485"/>
        <v>0.99735827687876799</v>
      </c>
      <c r="W1313" s="413"/>
      <c r="Y1313" s="411" t="s">
        <v>735</v>
      </c>
    </row>
    <row r="1314" spans="1:26" s="404" customFormat="1" ht="12.75" hidden="1" customHeight="1">
      <c r="A1314" s="405" t="s">
        <v>815</v>
      </c>
      <c r="B1314" s="402" t="s">
        <v>813</v>
      </c>
      <c r="C1314" s="414"/>
      <c r="D1314" s="414" t="s">
        <v>319</v>
      </c>
      <c r="E1314" s="415" t="s">
        <v>325</v>
      </c>
      <c r="F1314" s="416">
        <f>SUM(F1315:F1318)</f>
        <v>26510198</v>
      </c>
      <c r="G1314" s="416">
        <f t="shared" ref="G1314:Q1314" si="487">SUM(G1315:G1318)</f>
        <v>3300000</v>
      </c>
      <c r="H1314" s="416">
        <f t="shared" si="487"/>
        <v>700000</v>
      </c>
      <c r="I1314" s="416">
        <f t="shared" si="487"/>
        <v>30510198</v>
      </c>
      <c r="J1314" s="416">
        <f t="shared" si="487"/>
        <v>26510198</v>
      </c>
      <c r="K1314" s="416">
        <f t="shared" si="487"/>
        <v>2273003</v>
      </c>
      <c r="L1314" s="416">
        <f t="shared" si="487"/>
        <v>0</v>
      </c>
      <c r="M1314" s="416">
        <f t="shared" si="487"/>
        <v>28783201</v>
      </c>
      <c r="N1314" s="416">
        <f t="shared" si="487"/>
        <v>0</v>
      </c>
      <c r="O1314" s="416">
        <f t="shared" si="487"/>
        <v>1026997</v>
      </c>
      <c r="P1314" s="416">
        <f t="shared" si="487"/>
        <v>700000</v>
      </c>
      <c r="Q1314" s="416">
        <f t="shared" si="487"/>
        <v>1726997</v>
      </c>
      <c r="R1314" s="417"/>
      <c r="S1314" s="410">
        <f t="shared" si="485"/>
        <v>1</v>
      </c>
      <c r="T1314" s="410">
        <f t="shared" si="485"/>
        <v>0.68878878787878783</v>
      </c>
      <c r="U1314" s="410">
        <f t="shared" si="485"/>
        <v>0</v>
      </c>
      <c r="V1314" s="422">
        <f t="shared" si="485"/>
        <v>0.9433960736669097</v>
      </c>
      <c r="W1314" s="413"/>
      <c r="Y1314" s="404" t="s">
        <v>735</v>
      </c>
    </row>
    <row r="1315" spans="1:26" ht="12.75" hidden="1" customHeight="1">
      <c r="A1315" s="405" t="s">
        <v>815</v>
      </c>
      <c r="B1315" s="402" t="s">
        <v>813</v>
      </c>
      <c r="C1315" s="418"/>
      <c r="D1315" s="418"/>
      <c r="E1315" s="421" t="s">
        <v>531</v>
      </c>
      <c r="F1315" s="403">
        <f t="shared" ref="F1315:H1318" si="488">+F1285+F1299+F1270</f>
        <v>25100297</v>
      </c>
      <c r="G1315" s="403">
        <f t="shared" si="488"/>
        <v>0</v>
      </c>
      <c r="H1315" s="403">
        <f t="shared" si="488"/>
        <v>0</v>
      </c>
      <c r="I1315" s="403">
        <f t="shared" si="475"/>
        <v>25100297</v>
      </c>
      <c r="J1315" s="403">
        <f t="shared" ref="J1315:L1318" si="489">+J1285+J1299+J1270</f>
        <v>25100297</v>
      </c>
      <c r="K1315" s="403">
        <f t="shared" si="489"/>
        <v>0</v>
      </c>
      <c r="L1315" s="403">
        <f t="shared" si="489"/>
        <v>0</v>
      </c>
      <c r="M1315" s="403">
        <f t="shared" si="476"/>
        <v>25100297</v>
      </c>
      <c r="N1315" s="403">
        <f t="shared" si="477"/>
        <v>0</v>
      </c>
      <c r="O1315" s="403">
        <f t="shared" si="477"/>
        <v>0</v>
      </c>
      <c r="P1315" s="403">
        <f t="shared" si="477"/>
        <v>0</v>
      </c>
      <c r="Q1315" s="403">
        <f t="shared" si="478"/>
        <v>0</v>
      </c>
      <c r="S1315" s="410">
        <f t="shared" si="485"/>
        <v>1</v>
      </c>
      <c r="T1315" s="410" t="str">
        <f t="shared" si="485"/>
        <v/>
      </c>
      <c r="U1315" s="410" t="str">
        <f t="shared" si="485"/>
        <v/>
      </c>
      <c r="V1315" s="410">
        <f t="shared" si="485"/>
        <v>1</v>
      </c>
      <c r="W1315" s="413"/>
      <c r="Y1315" s="411" t="s">
        <v>735</v>
      </c>
    </row>
    <row r="1316" spans="1:26" ht="12.75" hidden="1" customHeight="1">
      <c r="A1316" s="405" t="s">
        <v>815</v>
      </c>
      <c r="B1316" s="402" t="s">
        <v>813</v>
      </c>
      <c r="C1316" s="418"/>
      <c r="D1316" s="418"/>
      <c r="E1316" s="408" t="s">
        <v>532</v>
      </c>
      <c r="F1316" s="403">
        <f t="shared" si="488"/>
        <v>1409901</v>
      </c>
      <c r="G1316" s="403">
        <f t="shared" si="488"/>
        <v>0</v>
      </c>
      <c r="H1316" s="403">
        <f t="shared" si="488"/>
        <v>0</v>
      </c>
      <c r="I1316" s="403">
        <f t="shared" si="475"/>
        <v>1409901</v>
      </c>
      <c r="J1316" s="403">
        <f t="shared" si="489"/>
        <v>1409901</v>
      </c>
      <c r="K1316" s="403">
        <f t="shared" si="489"/>
        <v>0</v>
      </c>
      <c r="L1316" s="403">
        <f t="shared" si="489"/>
        <v>0</v>
      </c>
      <c r="M1316" s="403">
        <f t="shared" si="476"/>
        <v>1409901</v>
      </c>
      <c r="N1316" s="403">
        <f t="shared" si="477"/>
        <v>0</v>
      </c>
      <c r="O1316" s="403">
        <f t="shared" si="477"/>
        <v>0</v>
      </c>
      <c r="P1316" s="403">
        <f t="shared" si="477"/>
        <v>0</v>
      </c>
      <c r="Q1316" s="403">
        <f t="shared" si="478"/>
        <v>0</v>
      </c>
      <c r="S1316" s="410">
        <f t="shared" si="485"/>
        <v>1</v>
      </c>
      <c r="T1316" s="410" t="str">
        <f t="shared" si="485"/>
        <v/>
      </c>
      <c r="U1316" s="410" t="str">
        <f t="shared" si="485"/>
        <v/>
      </c>
      <c r="V1316" s="410">
        <f t="shared" si="485"/>
        <v>1</v>
      </c>
      <c r="W1316" s="413"/>
      <c r="Y1316" s="411" t="s">
        <v>735</v>
      </c>
    </row>
    <row r="1317" spans="1:26" ht="12.75" hidden="1" customHeight="1">
      <c r="A1317" s="405" t="s">
        <v>815</v>
      </c>
      <c r="B1317" s="402" t="s">
        <v>813</v>
      </c>
      <c r="C1317" s="418"/>
      <c r="D1317" s="418"/>
      <c r="E1317" s="421" t="s">
        <v>533</v>
      </c>
      <c r="F1317" s="403">
        <f t="shared" si="488"/>
        <v>0</v>
      </c>
      <c r="G1317" s="403">
        <f t="shared" si="488"/>
        <v>3300000</v>
      </c>
      <c r="H1317" s="403">
        <f t="shared" si="488"/>
        <v>700000</v>
      </c>
      <c r="I1317" s="403">
        <f t="shared" si="475"/>
        <v>4000000</v>
      </c>
      <c r="J1317" s="403">
        <f t="shared" si="489"/>
        <v>0</v>
      </c>
      <c r="K1317" s="403">
        <f t="shared" si="489"/>
        <v>2273003</v>
      </c>
      <c r="L1317" s="403">
        <f t="shared" si="489"/>
        <v>0</v>
      </c>
      <c r="M1317" s="403">
        <f t="shared" si="476"/>
        <v>2273003</v>
      </c>
      <c r="N1317" s="403">
        <f t="shared" si="477"/>
        <v>0</v>
      </c>
      <c r="O1317" s="403">
        <f t="shared" si="477"/>
        <v>1026997</v>
      </c>
      <c r="P1317" s="403">
        <f t="shared" si="477"/>
        <v>700000</v>
      </c>
      <c r="Q1317" s="403">
        <f t="shared" si="478"/>
        <v>1726997</v>
      </c>
      <c r="S1317" s="410" t="str">
        <f t="shared" si="485"/>
        <v/>
      </c>
      <c r="T1317" s="410">
        <f t="shared" si="485"/>
        <v>0.68878878787878783</v>
      </c>
      <c r="U1317" s="410">
        <f t="shared" si="485"/>
        <v>0</v>
      </c>
      <c r="V1317" s="410">
        <f t="shared" si="485"/>
        <v>0.56825075000000003</v>
      </c>
      <c r="W1317" s="413"/>
      <c r="Y1317" s="411" t="s">
        <v>735</v>
      </c>
    </row>
    <row r="1318" spans="1:26" ht="12.75" hidden="1" customHeight="1">
      <c r="A1318" s="405" t="s">
        <v>815</v>
      </c>
      <c r="B1318" s="402" t="s">
        <v>813</v>
      </c>
      <c r="C1318" s="418"/>
      <c r="D1318" s="418"/>
      <c r="E1318" s="421" t="s">
        <v>738</v>
      </c>
      <c r="F1318" s="403">
        <f t="shared" si="488"/>
        <v>0</v>
      </c>
      <c r="G1318" s="403">
        <f t="shared" si="488"/>
        <v>0</v>
      </c>
      <c r="H1318" s="403">
        <f t="shared" si="488"/>
        <v>0</v>
      </c>
      <c r="I1318" s="403">
        <f t="shared" si="475"/>
        <v>0</v>
      </c>
      <c r="J1318" s="403">
        <f t="shared" si="489"/>
        <v>0</v>
      </c>
      <c r="K1318" s="403">
        <f t="shared" si="489"/>
        <v>0</v>
      </c>
      <c r="L1318" s="403">
        <f t="shared" si="489"/>
        <v>0</v>
      </c>
      <c r="M1318" s="403">
        <f t="shared" si="476"/>
        <v>0</v>
      </c>
      <c r="N1318" s="403">
        <f t="shared" si="477"/>
        <v>0</v>
      </c>
      <c r="O1318" s="403">
        <f t="shared" si="477"/>
        <v>0</v>
      </c>
      <c r="P1318" s="403">
        <f t="shared" si="477"/>
        <v>0</v>
      </c>
      <c r="Q1318" s="403">
        <f t="shared" si="478"/>
        <v>0</v>
      </c>
      <c r="S1318" s="410" t="str">
        <f t="shared" si="485"/>
        <v/>
      </c>
      <c r="T1318" s="410" t="str">
        <f t="shared" si="485"/>
        <v/>
      </c>
      <c r="U1318" s="410" t="str">
        <f t="shared" si="485"/>
        <v/>
      </c>
      <c r="V1318" s="410" t="str">
        <f t="shared" si="485"/>
        <v/>
      </c>
      <c r="W1318" s="413"/>
      <c r="Y1318" s="411" t="s">
        <v>735</v>
      </c>
    </row>
    <row r="1319" spans="1:26" s="526" customFormat="1" ht="12.75" customHeight="1">
      <c r="A1319" s="402" t="s">
        <v>815</v>
      </c>
      <c r="B1319" s="402" t="s">
        <v>813</v>
      </c>
      <c r="C1319" s="717" t="s">
        <v>817</v>
      </c>
      <c r="D1319" s="717"/>
      <c r="E1319" s="717"/>
      <c r="F1319" s="524">
        <f>+F1314+F1312+F1310</f>
        <v>183114950</v>
      </c>
      <c r="G1319" s="524">
        <f t="shared" ref="G1319:Q1319" si="490">+G1314+G1312+G1310</f>
        <v>191062310</v>
      </c>
      <c r="H1319" s="524">
        <f t="shared" si="490"/>
        <v>235590163</v>
      </c>
      <c r="I1319" s="524">
        <f t="shared" si="490"/>
        <v>609767423</v>
      </c>
      <c r="J1319" s="524">
        <f t="shared" si="490"/>
        <v>183076376.25999999</v>
      </c>
      <c r="K1319" s="524">
        <f t="shared" si="490"/>
        <v>137150960.32600003</v>
      </c>
      <c r="L1319" s="524">
        <f t="shared" si="490"/>
        <v>116142875.04000001</v>
      </c>
      <c r="M1319" s="524">
        <f t="shared" si="490"/>
        <v>436370211.62600005</v>
      </c>
      <c r="N1319" s="524">
        <f t="shared" si="490"/>
        <v>38573.739999998361</v>
      </c>
      <c r="O1319" s="524">
        <f t="shared" si="490"/>
        <v>53911349.67399998</v>
      </c>
      <c r="P1319" s="524">
        <f t="shared" si="490"/>
        <v>119447287.95999999</v>
      </c>
      <c r="Q1319" s="524">
        <f t="shared" si="490"/>
        <v>173397211.37399998</v>
      </c>
      <c r="R1319" s="525">
        <f>+Q1319-'[3]caraga-SAOB'!AR179</f>
        <v>0</v>
      </c>
      <c r="S1319" s="410">
        <f t="shared" si="485"/>
        <v>0.9997893468556226</v>
      </c>
      <c r="T1319" s="410">
        <f t="shared" si="485"/>
        <v>0.71783367596675673</v>
      </c>
      <c r="U1319" s="410">
        <f t="shared" si="485"/>
        <v>0.4929869463182977</v>
      </c>
      <c r="V1319" s="410">
        <f t="shared" si="485"/>
        <v>0.71563385508379318</v>
      </c>
      <c r="W1319" s="413"/>
      <c r="Z1319" s="404" t="s">
        <v>735</v>
      </c>
    </row>
    <row r="1320" spans="1:26" ht="12.75" customHeight="1">
      <c r="A1320" s="402" t="s">
        <v>815</v>
      </c>
      <c r="B1320" s="402" t="s">
        <v>813</v>
      </c>
      <c r="C1320" s="650"/>
      <c r="D1320" s="425"/>
      <c r="E1320" s="412"/>
      <c r="F1320" s="403"/>
      <c r="G1320" s="403"/>
      <c r="H1320" s="403"/>
      <c r="I1320" s="403">
        <f t="shared" si="475"/>
        <v>0</v>
      </c>
      <c r="J1320" s="403"/>
      <c r="K1320" s="403"/>
      <c r="L1320" s="403"/>
      <c r="M1320" s="403">
        <f t="shared" si="476"/>
        <v>0</v>
      </c>
      <c r="N1320" s="403">
        <f t="shared" si="477"/>
        <v>0</v>
      </c>
      <c r="O1320" s="403">
        <f t="shared" si="477"/>
        <v>0</v>
      </c>
      <c r="P1320" s="403">
        <f t="shared" si="477"/>
        <v>0</v>
      </c>
      <c r="Q1320" s="403">
        <f t="shared" si="478"/>
        <v>0</v>
      </c>
      <c r="S1320" s="410" t="str">
        <f t="shared" si="485"/>
        <v/>
      </c>
      <c r="T1320" s="410" t="str">
        <f t="shared" si="485"/>
        <v/>
      </c>
      <c r="U1320" s="410" t="str">
        <f t="shared" si="485"/>
        <v/>
      </c>
      <c r="V1320" s="410" t="str">
        <f t="shared" si="485"/>
        <v/>
      </c>
      <c r="W1320" s="413"/>
      <c r="Z1320" s="404" t="s">
        <v>735</v>
      </c>
    </row>
    <row r="1321" spans="1:26" s="696" customFormat="1" ht="12.75" customHeight="1">
      <c r="A1321" s="692" t="s">
        <v>249</v>
      </c>
      <c r="B1321" s="692" t="s">
        <v>249</v>
      </c>
      <c r="C1321" s="623" t="s">
        <v>249</v>
      </c>
      <c r="D1321" s="693"/>
      <c r="E1321" s="694"/>
      <c r="F1321" s="695"/>
      <c r="G1321" s="695"/>
      <c r="H1321" s="695"/>
      <c r="I1321" s="695">
        <f t="shared" si="475"/>
        <v>0</v>
      </c>
      <c r="J1321" s="695"/>
      <c r="K1321" s="695"/>
      <c r="L1321" s="695"/>
      <c r="M1321" s="695">
        <f t="shared" si="476"/>
        <v>0</v>
      </c>
      <c r="N1321" s="695">
        <f t="shared" si="477"/>
        <v>0</v>
      </c>
      <c r="O1321" s="695">
        <f t="shared" si="477"/>
        <v>0</v>
      </c>
      <c r="P1321" s="695">
        <f t="shared" si="477"/>
        <v>0</v>
      </c>
      <c r="Q1321" s="695">
        <f t="shared" si="478"/>
        <v>0</v>
      </c>
      <c r="S1321" s="410" t="str">
        <f t="shared" si="485"/>
        <v/>
      </c>
      <c r="T1321" s="410" t="str">
        <f t="shared" si="485"/>
        <v/>
      </c>
      <c r="U1321" s="410" t="str">
        <f t="shared" si="485"/>
        <v/>
      </c>
      <c r="V1321" s="410" t="str">
        <f t="shared" si="485"/>
        <v/>
      </c>
      <c r="W1321" s="697"/>
      <c r="Z1321" s="404" t="s">
        <v>735</v>
      </c>
    </row>
    <row r="1322" spans="1:26" s="612" customFormat="1" ht="12.75" customHeight="1">
      <c r="A1322" s="402" t="s">
        <v>249</v>
      </c>
      <c r="B1322" s="402" t="s">
        <v>466</v>
      </c>
      <c r="C1322" s="426" t="s">
        <v>319</v>
      </c>
      <c r="D1322" s="609" t="s">
        <v>330</v>
      </c>
      <c r="E1322" s="610" t="s">
        <v>467</v>
      </c>
      <c r="F1322" s="621"/>
      <c r="G1322" s="621"/>
      <c r="H1322" s="621"/>
      <c r="I1322" s="611"/>
      <c r="J1322" s="621"/>
      <c r="K1322" s="621"/>
      <c r="L1322" s="621"/>
      <c r="M1322" s="611">
        <f t="shared" si="476"/>
        <v>0</v>
      </c>
      <c r="N1322" s="611">
        <f t="shared" si="477"/>
        <v>0</v>
      </c>
      <c r="O1322" s="611">
        <f t="shared" si="477"/>
        <v>0</v>
      </c>
      <c r="P1322" s="611">
        <f t="shared" si="477"/>
        <v>0</v>
      </c>
      <c r="Q1322" s="611">
        <f t="shared" si="478"/>
        <v>0</v>
      </c>
      <c r="S1322" s="410" t="str">
        <f t="shared" si="485"/>
        <v/>
      </c>
      <c r="T1322" s="410" t="str">
        <f t="shared" si="485"/>
        <v/>
      </c>
      <c r="U1322" s="410" t="str">
        <f t="shared" si="485"/>
        <v/>
      </c>
      <c r="V1322" s="410" t="str">
        <f t="shared" si="485"/>
        <v/>
      </c>
      <c r="W1322" s="413"/>
      <c r="Z1322" s="404" t="s">
        <v>735</v>
      </c>
    </row>
    <row r="1323" spans="1:26" ht="12.75" customHeight="1">
      <c r="A1323" s="402" t="s">
        <v>249</v>
      </c>
      <c r="B1323" s="402" t="s">
        <v>466</v>
      </c>
      <c r="C1323" s="407"/>
      <c r="D1323" s="407" t="s">
        <v>319</v>
      </c>
      <c r="E1323" s="408" t="s">
        <v>320</v>
      </c>
      <c r="F1323" s="408">
        <f>+'[3]special hospitals1'!B351</f>
        <v>276961794</v>
      </c>
      <c r="G1323" s="408">
        <f>+'[3]special hospitals1'!C351</f>
        <v>73180591</v>
      </c>
      <c r="H1323" s="408">
        <f>+'[3]special hospitals1'!D351</f>
        <v>0</v>
      </c>
      <c r="I1323" s="403">
        <f t="shared" si="475"/>
        <v>350142385</v>
      </c>
      <c r="J1323" s="408">
        <f>+'[3]special hospitals1'!F351</f>
        <v>276961794</v>
      </c>
      <c r="K1323" s="408">
        <f>+'[3]special hospitals1'!G351</f>
        <v>73151701.819999993</v>
      </c>
      <c r="L1323" s="408">
        <f>+'[3]special hospitals1'!H351</f>
        <v>0</v>
      </c>
      <c r="M1323" s="403">
        <f t="shared" si="476"/>
        <v>350113495.81999999</v>
      </c>
      <c r="N1323" s="403">
        <f t="shared" si="477"/>
        <v>0</v>
      </c>
      <c r="O1323" s="403">
        <f t="shared" si="477"/>
        <v>28889.180000007153</v>
      </c>
      <c r="P1323" s="403">
        <f t="shared" si="477"/>
        <v>0</v>
      </c>
      <c r="Q1323" s="403">
        <f t="shared" si="478"/>
        <v>28889.180000007153</v>
      </c>
      <c r="S1323" s="410">
        <f t="shared" si="485"/>
        <v>1</v>
      </c>
      <c r="T1323" s="410">
        <f t="shared" si="485"/>
        <v>0.9996052343988312</v>
      </c>
      <c r="U1323" s="410" t="str">
        <f t="shared" si="485"/>
        <v/>
      </c>
      <c r="V1323" s="410">
        <f t="shared" si="485"/>
        <v>0.99991749305071986</v>
      </c>
      <c r="W1323" s="413"/>
      <c r="Z1323" s="411" t="s">
        <v>736</v>
      </c>
    </row>
    <row r="1324" spans="1:26" ht="12.75" customHeight="1">
      <c r="A1324" s="405" t="s">
        <v>249</v>
      </c>
      <c r="B1324" s="405" t="s">
        <v>466</v>
      </c>
      <c r="C1324" s="407"/>
      <c r="D1324" s="407" t="s">
        <v>319</v>
      </c>
      <c r="E1324" s="408" t="s">
        <v>204</v>
      </c>
      <c r="F1324" s="408">
        <f>+'[3]special hospitals1'!B353</f>
        <v>0</v>
      </c>
      <c r="G1324" s="408">
        <f>+'[3]special hospitals1'!C353</f>
        <v>30092000</v>
      </c>
      <c r="H1324" s="408">
        <f>+'[3]special hospitals1'!D353</f>
        <v>0</v>
      </c>
      <c r="I1324" s="403">
        <f>SUM(F1324:H1324)</f>
        <v>30092000</v>
      </c>
      <c r="J1324" s="408">
        <f>+'[3]special hospitals1'!F353</f>
        <v>0</v>
      </c>
      <c r="K1324" s="408">
        <f>+'[3]special hospitals1'!G353</f>
        <v>17457753.18</v>
      </c>
      <c r="L1324" s="408">
        <f>+'[3]special hospitals1'!H353</f>
        <v>0</v>
      </c>
      <c r="M1324" s="403">
        <f>SUM(J1324:L1324)</f>
        <v>17457753.18</v>
      </c>
      <c r="N1324" s="403">
        <f>+F1324-J1324</f>
        <v>0</v>
      </c>
      <c r="O1324" s="403">
        <f>+G1324-K1324</f>
        <v>12634246.82</v>
      </c>
      <c r="P1324" s="403">
        <f>+H1324-L1324</f>
        <v>0</v>
      </c>
      <c r="Q1324" s="403">
        <f>SUM(N1324:P1324)</f>
        <v>12634246.82</v>
      </c>
      <c r="S1324" s="410" t="str">
        <f t="shared" si="485"/>
        <v/>
      </c>
      <c r="T1324" s="410">
        <f t="shared" si="485"/>
        <v>0.58014599162568126</v>
      </c>
      <c r="U1324" s="410" t="str">
        <f t="shared" si="485"/>
        <v/>
      </c>
      <c r="V1324" s="410">
        <f t="shared" si="485"/>
        <v>0.58014599162568126</v>
      </c>
      <c r="W1324" s="413"/>
      <c r="Z1324" s="411" t="s">
        <v>736</v>
      </c>
    </row>
    <row r="1325" spans="1:26" s="404" customFormat="1" ht="12.75" customHeight="1">
      <c r="A1325" s="405"/>
      <c r="B1325" s="402" t="s">
        <v>466</v>
      </c>
      <c r="C1325" s="414"/>
      <c r="D1325" s="414" t="s">
        <v>319</v>
      </c>
      <c r="E1325" s="415" t="s">
        <v>737</v>
      </c>
      <c r="F1325" s="416">
        <f>+F1323+F1324</f>
        <v>276961794</v>
      </c>
      <c r="G1325" s="416">
        <f t="shared" ref="G1325:Q1325" si="491">+G1323+G1324</f>
        <v>103272591</v>
      </c>
      <c r="H1325" s="416">
        <f t="shared" si="491"/>
        <v>0</v>
      </c>
      <c r="I1325" s="416">
        <f t="shared" si="491"/>
        <v>380234385</v>
      </c>
      <c r="J1325" s="416">
        <f t="shared" si="491"/>
        <v>276961794</v>
      </c>
      <c r="K1325" s="416">
        <f t="shared" si="491"/>
        <v>90609455</v>
      </c>
      <c r="L1325" s="416">
        <f t="shared" si="491"/>
        <v>0</v>
      </c>
      <c r="M1325" s="416">
        <f t="shared" si="491"/>
        <v>367571249</v>
      </c>
      <c r="N1325" s="416">
        <f t="shared" si="491"/>
        <v>0</v>
      </c>
      <c r="O1325" s="416">
        <f t="shared" si="491"/>
        <v>12663136.000000007</v>
      </c>
      <c r="P1325" s="416">
        <f t="shared" si="491"/>
        <v>0</v>
      </c>
      <c r="Q1325" s="416">
        <f t="shared" si="491"/>
        <v>12663136.000000007</v>
      </c>
      <c r="R1325" s="417"/>
      <c r="S1325" s="410">
        <f t="shared" si="485"/>
        <v>1</v>
      </c>
      <c r="T1325" s="410">
        <f t="shared" si="485"/>
        <v>0.87738144383343686</v>
      </c>
      <c r="U1325" s="410" t="str">
        <f t="shared" si="485"/>
        <v/>
      </c>
      <c r="V1325" s="410">
        <f t="shared" si="485"/>
        <v>0.96669649958143578</v>
      </c>
      <c r="W1325" s="413"/>
      <c r="Z1325" s="404" t="s">
        <v>735</v>
      </c>
    </row>
    <row r="1326" spans="1:26" ht="12.75" hidden="1" customHeight="1">
      <c r="A1326" s="405"/>
      <c r="B1326" s="406"/>
      <c r="C1326" s="418"/>
      <c r="D1326" s="418"/>
      <c r="E1326" s="419"/>
      <c r="F1326" s="420"/>
      <c r="G1326" s="420"/>
      <c r="H1326" s="420"/>
      <c r="I1326" s="420"/>
      <c r="J1326" s="420"/>
      <c r="K1326" s="420"/>
      <c r="L1326" s="420"/>
      <c r="M1326" s="420"/>
      <c r="N1326" s="420"/>
      <c r="O1326" s="420"/>
      <c r="P1326" s="420"/>
      <c r="Q1326" s="420"/>
      <c r="R1326" s="409"/>
      <c r="S1326" s="410" t="str">
        <f t="shared" si="485"/>
        <v/>
      </c>
      <c r="T1326" s="410" t="str">
        <f t="shared" si="485"/>
        <v/>
      </c>
      <c r="U1326" s="410" t="str">
        <f t="shared" si="485"/>
        <v/>
      </c>
      <c r="V1326" s="410"/>
      <c r="W1326" s="413"/>
    </row>
    <row r="1327" spans="1:26" s="404" customFormat="1" ht="12.75" customHeight="1">
      <c r="A1327" s="405" t="s">
        <v>249</v>
      </c>
      <c r="B1327" s="405" t="s">
        <v>466</v>
      </c>
      <c r="C1327" s="414"/>
      <c r="D1327" s="414" t="s">
        <v>319</v>
      </c>
      <c r="E1327" s="415" t="s">
        <v>324</v>
      </c>
      <c r="F1327" s="416">
        <f>+F1328</f>
        <v>28320678</v>
      </c>
      <c r="G1327" s="416">
        <f t="shared" ref="G1327:Q1327" si="492">+G1328</f>
        <v>0</v>
      </c>
      <c r="H1327" s="416">
        <f t="shared" si="492"/>
        <v>0</v>
      </c>
      <c r="I1327" s="416">
        <f t="shared" si="492"/>
        <v>28320678</v>
      </c>
      <c r="J1327" s="416">
        <f t="shared" si="492"/>
        <v>28320678</v>
      </c>
      <c r="K1327" s="416">
        <f t="shared" si="492"/>
        <v>0</v>
      </c>
      <c r="L1327" s="416">
        <f t="shared" si="492"/>
        <v>0</v>
      </c>
      <c r="M1327" s="416">
        <f t="shared" si="492"/>
        <v>28320678</v>
      </c>
      <c r="N1327" s="416">
        <f t="shared" si="492"/>
        <v>0</v>
      </c>
      <c r="O1327" s="416">
        <f t="shared" si="492"/>
        <v>0</v>
      </c>
      <c r="P1327" s="416">
        <f t="shared" si="492"/>
        <v>0</v>
      </c>
      <c r="Q1327" s="416">
        <f t="shared" si="492"/>
        <v>0</v>
      </c>
      <c r="S1327" s="410">
        <f t="shared" si="485"/>
        <v>1</v>
      </c>
      <c r="T1327" s="410" t="str">
        <f t="shared" si="485"/>
        <v/>
      </c>
      <c r="U1327" s="410" t="str">
        <f t="shared" si="485"/>
        <v/>
      </c>
      <c r="V1327" s="410">
        <f t="shared" si="485"/>
        <v>1</v>
      </c>
      <c r="W1327" s="413"/>
      <c r="Z1327" s="404" t="s">
        <v>735</v>
      </c>
    </row>
    <row r="1328" spans="1:26" ht="12.75" customHeight="1">
      <c r="A1328" s="405" t="s">
        <v>249</v>
      </c>
      <c r="B1328" s="405" t="s">
        <v>466</v>
      </c>
      <c r="C1328" s="418"/>
      <c r="D1328" s="418"/>
      <c r="E1328" s="408" t="s">
        <v>528</v>
      </c>
      <c r="F1328" s="403">
        <f>SUM('[3]special hospitals1'!R14)</f>
        <v>28320678</v>
      </c>
      <c r="G1328" s="403">
        <f>SUM('[3]special hospitals1'!R50)</f>
        <v>0</v>
      </c>
      <c r="H1328" s="403">
        <f>SUM('[3]special hospitals1'!R142)</f>
        <v>0</v>
      </c>
      <c r="I1328" s="403">
        <f t="shared" si="475"/>
        <v>28320678</v>
      </c>
      <c r="J1328" s="403">
        <f>SUM('[3]special hospitals1'!R15)</f>
        <v>28320678</v>
      </c>
      <c r="K1328" s="403">
        <f>SUM('[3]special hospitals1'!R51)</f>
        <v>0</v>
      </c>
      <c r="L1328" s="403">
        <f>SUM('[3]special hospitals1'!R143)</f>
        <v>0</v>
      </c>
      <c r="M1328" s="403">
        <f t="shared" si="476"/>
        <v>28320678</v>
      </c>
      <c r="N1328" s="403">
        <f t="shared" si="477"/>
        <v>0</v>
      </c>
      <c r="O1328" s="403">
        <f t="shared" si="477"/>
        <v>0</v>
      </c>
      <c r="P1328" s="403">
        <f t="shared" si="477"/>
        <v>0</v>
      </c>
      <c r="Q1328" s="403">
        <f t="shared" si="478"/>
        <v>0</v>
      </c>
      <c r="S1328" s="410">
        <f t="shared" si="485"/>
        <v>1</v>
      </c>
      <c r="T1328" s="410" t="str">
        <f t="shared" si="485"/>
        <v/>
      </c>
      <c r="U1328" s="410" t="str">
        <f t="shared" si="485"/>
        <v/>
      </c>
      <c r="V1328" s="410">
        <f t="shared" si="485"/>
        <v>1</v>
      </c>
      <c r="W1328" s="413"/>
      <c r="Z1328" s="404" t="s">
        <v>735</v>
      </c>
    </row>
    <row r="1329" spans="1:26" s="404" customFormat="1" ht="12.75" customHeight="1">
      <c r="A1329" s="405" t="s">
        <v>249</v>
      </c>
      <c r="B1329" s="405" t="s">
        <v>466</v>
      </c>
      <c r="C1329" s="414"/>
      <c r="D1329" s="414" t="s">
        <v>319</v>
      </c>
      <c r="E1329" s="415" t="s">
        <v>325</v>
      </c>
      <c r="F1329" s="416">
        <f>SUM(F1330:F1333)</f>
        <v>61754259</v>
      </c>
      <c r="G1329" s="416">
        <f t="shared" ref="G1329:Q1329" si="493">SUM(G1330:G1333)</f>
        <v>21942500</v>
      </c>
      <c r="H1329" s="416">
        <f t="shared" si="493"/>
        <v>0</v>
      </c>
      <c r="I1329" s="416">
        <f t="shared" si="493"/>
        <v>83696759</v>
      </c>
      <c r="J1329" s="416">
        <f t="shared" si="493"/>
        <v>61754254.840000004</v>
      </c>
      <c r="K1329" s="416">
        <f t="shared" si="493"/>
        <v>4089969.4499999997</v>
      </c>
      <c r="L1329" s="416">
        <f t="shared" si="493"/>
        <v>0</v>
      </c>
      <c r="M1329" s="416">
        <f t="shared" si="493"/>
        <v>65844224.290000007</v>
      </c>
      <c r="N1329" s="416">
        <f t="shared" si="493"/>
        <v>4.1600000001490116</v>
      </c>
      <c r="O1329" s="416">
        <f t="shared" si="493"/>
        <v>17852530.550000001</v>
      </c>
      <c r="P1329" s="416">
        <f t="shared" si="493"/>
        <v>0</v>
      </c>
      <c r="Q1329" s="416">
        <f t="shared" si="493"/>
        <v>17852534.710000001</v>
      </c>
      <c r="R1329" s="417"/>
      <c r="S1329" s="410">
        <f t="shared" si="485"/>
        <v>0.99999993263622522</v>
      </c>
      <c r="T1329" s="410">
        <f t="shared" si="485"/>
        <v>0.1863948706847442</v>
      </c>
      <c r="U1329" s="410" t="str">
        <f t="shared" si="485"/>
        <v/>
      </c>
      <c r="V1329" s="410">
        <f t="shared" si="485"/>
        <v>0.78669980865089417</v>
      </c>
      <c r="W1329" s="413"/>
      <c r="Z1329" s="404" t="s">
        <v>735</v>
      </c>
    </row>
    <row r="1330" spans="1:26" ht="12.75" customHeight="1">
      <c r="A1330" s="405" t="s">
        <v>249</v>
      </c>
      <c r="B1330" s="405" t="s">
        <v>466</v>
      </c>
      <c r="C1330" s="418"/>
      <c r="D1330" s="418"/>
      <c r="E1330" s="421" t="s">
        <v>531</v>
      </c>
      <c r="F1330" s="403">
        <f>SUM('[3]special hospitals1'!Y14)</f>
        <v>54422000</v>
      </c>
      <c r="G1330" s="403">
        <f>SUM('[3]special hospitals1'!Y50)</f>
        <v>0</v>
      </c>
      <c r="H1330" s="403">
        <f>SUM('[3]special hospitals1'!Y142)</f>
        <v>0</v>
      </c>
      <c r="I1330" s="403">
        <f t="shared" si="475"/>
        <v>54422000</v>
      </c>
      <c r="J1330" s="403">
        <f>SUM('[3]special hospitals1'!Y15)</f>
        <v>54422000</v>
      </c>
      <c r="K1330" s="403">
        <f>SUM('[3]special hospitals1'!Y51)</f>
        <v>0</v>
      </c>
      <c r="L1330" s="403">
        <f>SUM('[3]special hospitals1'!Y143)</f>
        <v>0</v>
      </c>
      <c r="M1330" s="403">
        <f t="shared" si="476"/>
        <v>54422000</v>
      </c>
      <c r="N1330" s="403">
        <f t="shared" si="477"/>
        <v>0</v>
      </c>
      <c r="O1330" s="403">
        <f t="shared" si="477"/>
        <v>0</v>
      </c>
      <c r="P1330" s="403">
        <f t="shared" si="477"/>
        <v>0</v>
      </c>
      <c r="Q1330" s="403">
        <f t="shared" si="478"/>
        <v>0</v>
      </c>
      <c r="S1330" s="410">
        <f t="shared" si="485"/>
        <v>1</v>
      </c>
      <c r="T1330" s="410" t="str">
        <f t="shared" si="485"/>
        <v/>
      </c>
      <c r="U1330" s="410" t="str">
        <f t="shared" si="485"/>
        <v/>
      </c>
      <c r="V1330" s="410">
        <f t="shared" si="485"/>
        <v>1</v>
      </c>
      <c r="W1330" s="413"/>
      <c r="Z1330" s="404" t="s">
        <v>735</v>
      </c>
    </row>
    <row r="1331" spans="1:26" ht="12.75" customHeight="1">
      <c r="A1331" s="405" t="s">
        <v>249</v>
      </c>
      <c r="B1331" s="405" t="s">
        <v>466</v>
      </c>
      <c r="C1331" s="418"/>
      <c r="D1331" s="418"/>
      <c r="E1331" s="408" t="s">
        <v>532</v>
      </c>
      <c r="F1331" s="403">
        <f>SUM('[3]special hospitals1'!AF14)</f>
        <v>7332259</v>
      </c>
      <c r="G1331" s="403">
        <f>SUM('[3]special hospitals1'!AF50)</f>
        <v>0</v>
      </c>
      <c r="H1331" s="403">
        <f>SUM('[3]special hospitals1'!AF142)</f>
        <v>0</v>
      </c>
      <c r="I1331" s="403">
        <f t="shared" si="475"/>
        <v>7332259</v>
      </c>
      <c r="J1331" s="403">
        <f>SUM('[3]special hospitals1'!AF15)</f>
        <v>7332254.8399999999</v>
      </c>
      <c r="K1331" s="403">
        <f>SUM('[3]special hospitals1'!AF51)</f>
        <v>0</v>
      </c>
      <c r="L1331" s="403">
        <f>SUM('[3]special hospitals1'!AF143)</f>
        <v>0</v>
      </c>
      <c r="M1331" s="403">
        <f t="shared" si="476"/>
        <v>7332254.8399999999</v>
      </c>
      <c r="N1331" s="403">
        <f t="shared" si="477"/>
        <v>4.1600000001490116</v>
      </c>
      <c r="O1331" s="403">
        <f t="shared" si="477"/>
        <v>0</v>
      </c>
      <c r="P1331" s="403">
        <f t="shared" si="477"/>
        <v>0</v>
      </c>
      <c r="Q1331" s="403">
        <f t="shared" si="478"/>
        <v>4.1600000001490116</v>
      </c>
      <c r="S1331" s="410">
        <f t="shared" si="485"/>
        <v>0.99999943264415503</v>
      </c>
      <c r="T1331" s="410" t="str">
        <f t="shared" si="485"/>
        <v/>
      </c>
      <c r="U1331" s="410" t="str">
        <f t="shared" si="485"/>
        <v/>
      </c>
      <c r="V1331" s="410">
        <f t="shared" si="485"/>
        <v>0.99999943264415503</v>
      </c>
      <c r="W1331" s="413"/>
      <c r="Z1331" s="404" t="s">
        <v>735</v>
      </c>
    </row>
    <row r="1332" spans="1:26" ht="12.75" customHeight="1">
      <c r="A1332" s="405" t="s">
        <v>249</v>
      </c>
      <c r="B1332" s="405" t="s">
        <v>466</v>
      </c>
      <c r="C1332" s="418"/>
      <c r="D1332" s="418"/>
      <c r="E1332" s="421" t="s">
        <v>533</v>
      </c>
      <c r="F1332" s="403">
        <f>SUM('[3]special hospitals1'!AM14)</f>
        <v>0</v>
      </c>
      <c r="G1332" s="403">
        <f>SUM('[3]special hospitals1'!AM50)</f>
        <v>21942500</v>
      </c>
      <c r="H1332" s="403">
        <f>SUM('[3]special hospitals1'!AM142)</f>
        <v>0</v>
      </c>
      <c r="I1332" s="403">
        <f t="shared" si="475"/>
        <v>21942500</v>
      </c>
      <c r="J1332" s="403">
        <f>SUM('[3]special hospitals1'!AM15)</f>
        <v>0</v>
      </c>
      <c r="K1332" s="403">
        <f>SUM('[3]special hospitals1'!AM51)</f>
        <v>4089969.4499999997</v>
      </c>
      <c r="L1332" s="403">
        <f>SUM('[3]special hospitals1'!AM143)</f>
        <v>0</v>
      </c>
      <c r="M1332" s="403">
        <f t="shared" si="476"/>
        <v>4089969.4499999997</v>
      </c>
      <c r="N1332" s="403">
        <f t="shared" si="477"/>
        <v>0</v>
      </c>
      <c r="O1332" s="403">
        <f t="shared" si="477"/>
        <v>17852530.550000001</v>
      </c>
      <c r="P1332" s="403">
        <f t="shared" si="477"/>
        <v>0</v>
      </c>
      <c r="Q1332" s="403">
        <f t="shared" si="478"/>
        <v>17852530.550000001</v>
      </c>
      <c r="S1332" s="410" t="str">
        <f t="shared" si="485"/>
        <v/>
      </c>
      <c r="T1332" s="410">
        <f t="shared" si="485"/>
        <v>0.1863948706847442</v>
      </c>
      <c r="U1332" s="410" t="str">
        <f t="shared" si="485"/>
        <v/>
      </c>
      <c r="V1332" s="410">
        <f t="shared" si="485"/>
        <v>0.1863948706847442</v>
      </c>
      <c r="W1332" s="413"/>
      <c r="Z1332" s="404" t="s">
        <v>735</v>
      </c>
    </row>
    <row r="1333" spans="1:26" ht="12.75" hidden="1" customHeight="1">
      <c r="A1333" s="405" t="s">
        <v>249</v>
      </c>
      <c r="B1333" s="405" t="s">
        <v>466</v>
      </c>
      <c r="C1333" s="418"/>
      <c r="D1333" s="418"/>
      <c r="E1333" s="421" t="s">
        <v>738</v>
      </c>
      <c r="F1333" s="403">
        <f>SUM('[3]special hospitals1'!AT14)</f>
        <v>0</v>
      </c>
      <c r="G1333" s="403">
        <f>SUM('[3]special hospitals1'!AT50)</f>
        <v>0</v>
      </c>
      <c r="H1333" s="403">
        <f>SUM('[3]special hospitals1'!AT142)</f>
        <v>0</v>
      </c>
      <c r="I1333" s="403">
        <f t="shared" si="475"/>
        <v>0</v>
      </c>
      <c r="J1333" s="403">
        <f>SUM('[3]special hospitals1'!AT15)</f>
        <v>0</v>
      </c>
      <c r="K1333" s="403">
        <f>SUM('[3]special hospitals1'!AT51)</f>
        <v>0</v>
      </c>
      <c r="L1333" s="403">
        <f>SUM('[3]special hospitals1'!AT143)</f>
        <v>0</v>
      </c>
      <c r="M1333" s="403">
        <f t="shared" si="476"/>
        <v>0</v>
      </c>
      <c r="N1333" s="403">
        <f t="shared" si="477"/>
        <v>0</v>
      </c>
      <c r="O1333" s="403">
        <f t="shared" si="477"/>
        <v>0</v>
      </c>
      <c r="P1333" s="403">
        <f t="shared" si="477"/>
        <v>0</v>
      </c>
      <c r="Q1333" s="403">
        <f t="shared" si="478"/>
        <v>0</v>
      </c>
      <c r="S1333" s="410" t="str">
        <f t="shared" si="485"/>
        <v/>
      </c>
      <c r="T1333" s="410" t="str">
        <f t="shared" si="485"/>
        <v/>
      </c>
      <c r="U1333" s="410" t="str">
        <f t="shared" si="485"/>
        <v/>
      </c>
      <c r="V1333" s="422" t="str">
        <f t="shared" si="485"/>
        <v/>
      </c>
      <c r="W1333" s="413"/>
    </row>
    <row r="1334" spans="1:26" s="617" customFormat="1" ht="12.75" customHeight="1">
      <c r="A1334" s="405" t="s">
        <v>249</v>
      </c>
      <c r="B1334" s="402" t="s">
        <v>466</v>
      </c>
      <c r="C1334" s="613"/>
      <c r="D1334" s="613"/>
      <c r="E1334" s="614" t="s">
        <v>5</v>
      </c>
      <c r="F1334" s="615">
        <f>+F1325+F1327+F1329</f>
        <v>367036731</v>
      </c>
      <c r="G1334" s="615">
        <f t="shared" ref="G1334:Q1334" si="494">+G1325+G1327+G1329</f>
        <v>125215091</v>
      </c>
      <c r="H1334" s="615">
        <f t="shared" si="494"/>
        <v>0</v>
      </c>
      <c r="I1334" s="615">
        <f t="shared" si="494"/>
        <v>492251822</v>
      </c>
      <c r="J1334" s="615">
        <f t="shared" si="494"/>
        <v>367036726.84000003</v>
      </c>
      <c r="K1334" s="615">
        <f t="shared" si="494"/>
        <v>94699424.450000003</v>
      </c>
      <c r="L1334" s="615">
        <f t="shared" si="494"/>
        <v>0</v>
      </c>
      <c r="M1334" s="615">
        <f t="shared" si="494"/>
        <v>461736151.29000002</v>
      </c>
      <c r="N1334" s="615">
        <f t="shared" si="494"/>
        <v>4.1600000001490116</v>
      </c>
      <c r="O1334" s="615">
        <f t="shared" si="494"/>
        <v>30515666.550000008</v>
      </c>
      <c r="P1334" s="615">
        <f t="shared" si="494"/>
        <v>0</v>
      </c>
      <c r="Q1334" s="615">
        <f t="shared" si="494"/>
        <v>30515670.710000008</v>
      </c>
      <c r="R1334" s="616">
        <f>+Q1334-'[3]special hospitals1'!CG179</f>
        <v>0</v>
      </c>
      <c r="S1334" s="410">
        <f t="shared" si="485"/>
        <v>0.99999998866598461</v>
      </c>
      <c r="T1334" s="410">
        <f t="shared" si="485"/>
        <v>0.75629401930474982</v>
      </c>
      <c r="U1334" s="410" t="str">
        <f t="shared" si="485"/>
        <v/>
      </c>
      <c r="V1334" s="410">
        <f t="shared" si="485"/>
        <v>0.93800800861230738</v>
      </c>
      <c r="W1334" s="413"/>
      <c r="Z1334" s="404" t="s">
        <v>735</v>
      </c>
    </row>
    <row r="1335" spans="1:26" ht="12.75" customHeight="1">
      <c r="A1335" s="405" t="s">
        <v>249</v>
      </c>
      <c r="B1335" s="402" t="s">
        <v>466</v>
      </c>
      <c r="C1335" s="418"/>
      <c r="D1335" s="407"/>
      <c r="E1335" s="412"/>
      <c r="F1335" s="403"/>
      <c r="G1335" s="403"/>
      <c r="H1335" s="403"/>
      <c r="I1335" s="403">
        <f t="shared" si="475"/>
        <v>0</v>
      </c>
      <c r="J1335" s="403"/>
      <c r="K1335" s="403"/>
      <c r="L1335" s="403"/>
      <c r="M1335" s="403">
        <f t="shared" si="476"/>
        <v>0</v>
      </c>
      <c r="N1335" s="403">
        <f t="shared" si="477"/>
        <v>0</v>
      </c>
      <c r="O1335" s="403">
        <f t="shared" si="477"/>
        <v>0</v>
      </c>
      <c r="P1335" s="403">
        <f t="shared" si="477"/>
        <v>0</v>
      </c>
      <c r="Q1335" s="403">
        <f t="shared" si="478"/>
        <v>0</v>
      </c>
      <c r="S1335" s="410" t="str">
        <f t="shared" si="485"/>
        <v/>
      </c>
      <c r="T1335" s="410" t="str">
        <f t="shared" si="485"/>
        <v/>
      </c>
      <c r="U1335" s="410" t="str">
        <f t="shared" si="485"/>
        <v/>
      </c>
      <c r="V1335" s="410" t="str">
        <f t="shared" si="485"/>
        <v/>
      </c>
      <c r="W1335" s="413"/>
      <c r="Z1335" s="404" t="s">
        <v>735</v>
      </c>
    </row>
    <row r="1336" spans="1:26" s="612" customFormat="1" ht="12.75" customHeight="1">
      <c r="A1336" s="405" t="s">
        <v>249</v>
      </c>
      <c r="B1336" s="402" t="s">
        <v>468</v>
      </c>
      <c r="C1336" s="426" t="s">
        <v>319</v>
      </c>
      <c r="D1336" s="609" t="s">
        <v>332</v>
      </c>
      <c r="E1336" s="610" t="s">
        <v>469</v>
      </c>
      <c r="F1336" s="621"/>
      <c r="G1336" s="621"/>
      <c r="H1336" s="621"/>
      <c r="I1336" s="611">
        <f t="shared" si="475"/>
        <v>0</v>
      </c>
      <c r="J1336" s="621"/>
      <c r="K1336" s="621"/>
      <c r="L1336" s="621"/>
      <c r="M1336" s="611">
        <f t="shared" si="476"/>
        <v>0</v>
      </c>
      <c r="N1336" s="611">
        <f t="shared" si="477"/>
        <v>0</v>
      </c>
      <c r="O1336" s="611">
        <f t="shared" si="477"/>
        <v>0</v>
      </c>
      <c r="P1336" s="611">
        <f t="shared" si="477"/>
        <v>0</v>
      </c>
      <c r="Q1336" s="611">
        <f t="shared" si="478"/>
        <v>0</v>
      </c>
      <c r="S1336" s="410" t="str">
        <f t="shared" si="485"/>
        <v/>
      </c>
      <c r="T1336" s="410" t="str">
        <f t="shared" si="485"/>
        <v/>
      </c>
      <c r="U1336" s="410" t="str">
        <f t="shared" si="485"/>
        <v/>
      </c>
      <c r="V1336" s="410" t="str">
        <f t="shared" si="485"/>
        <v/>
      </c>
      <c r="W1336" s="413"/>
      <c r="Z1336" s="404" t="s">
        <v>735</v>
      </c>
    </row>
    <row r="1337" spans="1:26" ht="12.75" customHeight="1">
      <c r="A1337" s="405" t="s">
        <v>249</v>
      </c>
      <c r="B1337" s="402" t="s">
        <v>468</v>
      </c>
      <c r="C1337" s="407"/>
      <c r="D1337" s="407" t="s">
        <v>319</v>
      </c>
      <c r="E1337" s="408" t="s">
        <v>320</v>
      </c>
      <c r="F1337" s="408">
        <f>+'[3]special hospitals2'!B351</f>
        <v>150165459</v>
      </c>
      <c r="G1337" s="408">
        <f>+'[3]special hospitals2'!C351</f>
        <v>47223174</v>
      </c>
      <c r="H1337" s="408">
        <f>+'[3]special hospitals2'!D351</f>
        <v>0</v>
      </c>
      <c r="I1337" s="403">
        <f t="shared" si="475"/>
        <v>197388633</v>
      </c>
      <c r="J1337" s="408">
        <f>+'[3]special hospitals2'!F351</f>
        <v>150034832.83000001</v>
      </c>
      <c r="K1337" s="408">
        <f>+'[3]special hospitals2'!G351</f>
        <v>46301500.579999998</v>
      </c>
      <c r="L1337" s="408">
        <f>+'[3]special hospitals2'!H351</f>
        <v>0</v>
      </c>
      <c r="M1337" s="403">
        <f t="shared" si="476"/>
        <v>196336333.41000003</v>
      </c>
      <c r="N1337" s="403">
        <f t="shared" si="477"/>
        <v>130626.16999998689</v>
      </c>
      <c r="O1337" s="403">
        <f t="shared" si="477"/>
        <v>921673.42000000179</v>
      </c>
      <c r="P1337" s="403">
        <f t="shared" si="477"/>
        <v>0</v>
      </c>
      <c r="Q1337" s="403">
        <f t="shared" si="478"/>
        <v>1052299.5899999887</v>
      </c>
      <c r="S1337" s="410">
        <f t="shared" si="485"/>
        <v>0.99913011839826638</v>
      </c>
      <c r="T1337" s="410">
        <f t="shared" si="485"/>
        <v>0.98048260330828241</v>
      </c>
      <c r="U1337" s="410" t="str">
        <f t="shared" si="485"/>
        <v/>
      </c>
      <c r="V1337" s="410">
        <f t="shared" si="485"/>
        <v>0.99466889468756814</v>
      </c>
      <c r="W1337" s="413"/>
      <c r="Z1337" s="411" t="s">
        <v>736</v>
      </c>
    </row>
    <row r="1338" spans="1:26" ht="12.75" customHeight="1">
      <c r="A1338" s="405" t="s">
        <v>249</v>
      </c>
      <c r="B1338" s="405" t="s">
        <v>468</v>
      </c>
      <c r="C1338" s="407"/>
      <c r="D1338" s="407" t="s">
        <v>319</v>
      </c>
      <c r="E1338" s="408" t="s">
        <v>204</v>
      </c>
      <c r="F1338" s="408">
        <f>+'[3]special hospitals2'!B353</f>
        <v>0</v>
      </c>
      <c r="G1338" s="408">
        <f>+'[3]special hospitals2'!C353</f>
        <v>50397000</v>
      </c>
      <c r="H1338" s="408">
        <f>+'[3]special hospitals2'!D353</f>
        <v>158878486</v>
      </c>
      <c r="I1338" s="403">
        <f>SUM(F1338:H1338)</f>
        <v>209275486</v>
      </c>
      <c r="J1338" s="408">
        <f>+'[3]special hospitals2'!F353</f>
        <v>0</v>
      </c>
      <c r="K1338" s="408">
        <f>+'[3]special hospitals2'!G353</f>
        <v>42893927.100000001</v>
      </c>
      <c r="L1338" s="408">
        <f>+'[3]special hospitals2'!H353</f>
        <v>156463486</v>
      </c>
      <c r="M1338" s="403">
        <f>SUM(J1338:L1338)</f>
        <v>199357413.09999999</v>
      </c>
      <c r="N1338" s="403">
        <f>+F1338-J1338</f>
        <v>0</v>
      </c>
      <c r="O1338" s="403">
        <f>+G1338-K1338</f>
        <v>7503072.8999999985</v>
      </c>
      <c r="P1338" s="403">
        <f>+H1338-L1338</f>
        <v>2415000</v>
      </c>
      <c r="Q1338" s="403">
        <f>SUM(N1338:P1338)</f>
        <v>9918072.8999999985</v>
      </c>
      <c r="S1338" s="410" t="str">
        <f t="shared" si="485"/>
        <v/>
      </c>
      <c r="T1338" s="410">
        <f t="shared" si="485"/>
        <v>0.85112064408595756</v>
      </c>
      <c r="U1338" s="410">
        <f t="shared" si="485"/>
        <v>0.98479970409587114</v>
      </c>
      <c r="V1338" s="410">
        <f t="shared" si="485"/>
        <v>0.95260757440075894</v>
      </c>
      <c r="W1338" s="413"/>
      <c r="Z1338" s="411" t="s">
        <v>736</v>
      </c>
    </row>
    <row r="1339" spans="1:26" s="404" customFormat="1" ht="12.75" customHeight="1">
      <c r="A1339" s="405"/>
      <c r="B1339" s="402" t="s">
        <v>468</v>
      </c>
      <c r="C1339" s="414"/>
      <c r="D1339" s="414" t="s">
        <v>319</v>
      </c>
      <c r="E1339" s="415" t="s">
        <v>737</v>
      </c>
      <c r="F1339" s="416">
        <f>+F1337+F1338</f>
        <v>150165459</v>
      </c>
      <c r="G1339" s="416">
        <f t="shared" ref="G1339:Q1339" si="495">+G1337+G1338</f>
        <v>97620174</v>
      </c>
      <c r="H1339" s="416">
        <f t="shared" si="495"/>
        <v>158878486</v>
      </c>
      <c r="I1339" s="416">
        <f t="shared" si="495"/>
        <v>406664119</v>
      </c>
      <c r="J1339" s="416">
        <f t="shared" si="495"/>
        <v>150034832.83000001</v>
      </c>
      <c r="K1339" s="416">
        <f t="shared" si="495"/>
        <v>89195427.680000007</v>
      </c>
      <c r="L1339" s="416">
        <f t="shared" si="495"/>
        <v>156463486</v>
      </c>
      <c r="M1339" s="416">
        <f t="shared" si="495"/>
        <v>395693746.50999999</v>
      </c>
      <c r="N1339" s="416">
        <f t="shared" si="495"/>
        <v>130626.16999998689</v>
      </c>
      <c r="O1339" s="416">
        <f t="shared" si="495"/>
        <v>8424746.3200000003</v>
      </c>
      <c r="P1339" s="416">
        <f t="shared" si="495"/>
        <v>2415000</v>
      </c>
      <c r="Q1339" s="416">
        <f t="shared" si="495"/>
        <v>10970372.489999987</v>
      </c>
      <c r="R1339" s="417"/>
      <c r="S1339" s="410">
        <f t="shared" si="485"/>
        <v>0.99913011839826638</v>
      </c>
      <c r="T1339" s="410">
        <f t="shared" si="485"/>
        <v>0.9136987164149083</v>
      </c>
      <c r="U1339" s="410">
        <f t="shared" si="485"/>
        <v>0.98479970409587114</v>
      </c>
      <c r="V1339" s="410">
        <f t="shared" si="485"/>
        <v>0.97302350520381165</v>
      </c>
      <c r="W1339" s="413"/>
      <c r="Z1339" s="404" t="s">
        <v>735</v>
      </c>
    </row>
    <row r="1340" spans="1:26" ht="12.75" hidden="1" customHeight="1">
      <c r="A1340" s="405"/>
      <c r="B1340" s="406"/>
      <c r="C1340" s="418"/>
      <c r="D1340" s="418"/>
      <c r="E1340" s="419"/>
      <c r="F1340" s="420"/>
      <c r="G1340" s="420"/>
      <c r="H1340" s="420"/>
      <c r="I1340" s="420"/>
      <c r="J1340" s="420"/>
      <c r="K1340" s="420"/>
      <c r="L1340" s="420"/>
      <c r="M1340" s="420"/>
      <c r="N1340" s="420"/>
      <c r="O1340" s="420"/>
      <c r="P1340" s="420"/>
      <c r="Q1340" s="420"/>
      <c r="R1340" s="409"/>
      <c r="S1340" s="410" t="str">
        <f t="shared" si="485"/>
        <v/>
      </c>
      <c r="T1340" s="410" t="str">
        <f t="shared" si="485"/>
        <v/>
      </c>
      <c r="U1340" s="410" t="str">
        <f t="shared" si="485"/>
        <v/>
      </c>
      <c r="V1340" s="410"/>
      <c r="W1340" s="413"/>
    </row>
    <row r="1341" spans="1:26" s="404" customFormat="1" ht="12.75" customHeight="1">
      <c r="A1341" s="405" t="s">
        <v>249</v>
      </c>
      <c r="B1341" s="405" t="s">
        <v>468</v>
      </c>
      <c r="C1341" s="414"/>
      <c r="D1341" s="414" t="s">
        <v>319</v>
      </c>
      <c r="E1341" s="415" t="s">
        <v>324</v>
      </c>
      <c r="F1341" s="416">
        <f>+F1342</f>
        <v>14852000</v>
      </c>
      <c r="G1341" s="416">
        <f t="shared" ref="G1341:Q1341" si="496">+G1342</f>
        <v>0</v>
      </c>
      <c r="H1341" s="416">
        <f t="shared" si="496"/>
        <v>0</v>
      </c>
      <c r="I1341" s="416">
        <f t="shared" si="496"/>
        <v>14852000</v>
      </c>
      <c r="J1341" s="416">
        <f t="shared" si="496"/>
        <v>14847917.630000001</v>
      </c>
      <c r="K1341" s="416">
        <f t="shared" si="496"/>
        <v>0</v>
      </c>
      <c r="L1341" s="416">
        <f t="shared" si="496"/>
        <v>0</v>
      </c>
      <c r="M1341" s="416">
        <f t="shared" si="496"/>
        <v>14847917.630000001</v>
      </c>
      <c r="N1341" s="416">
        <f t="shared" si="496"/>
        <v>4082.3699999991804</v>
      </c>
      <c r="O1341" s="416">
        <f t="shared" si="496"/>
        <v>0</v>
      </c>
      <c r="P1341" s="416">
        <f t="shared" si="496"/>
        <v>0</v>
      </c>
      <c r="Q1341" s="416">
        <f t="shared" si="496"/>
        <v>4082.3699999991804</v>
      </c>
      <c r="S1341" s="410">
        <f t="shared" si="485"/>
        <v>0.99972512994882845</v>
      </c>
      <c r="T1341" s="410" t="str">
        <f t="shared" si="485"/>
        <v/>
      </c>
      <c r="U1341" s="410" t="str">
        <f t="shared" si="485"/>
        <v/>
      </c>
      <c r="V1341" s="410">
        <f t="shared" si="485"/>
        <v>0.99972512994882845</v>
      </c>
      <c r="W1341" s="413"/>
      <c r="Z1341" s="404" t="s">
        <v>735</v>
      </c>
    </row>
    <row r="1342" spans="1:26" ht="12.75" customHeight="1">
      <c r="A1342" s="405" t="s">
        <v>249</v>
      </c>
      <c r="B1342" s="405" t="s">
        <v>468</v>
      </c>
      <c r="C1342" s="418"/>
      <c r="D1342" s="418"/>
      <c r="E1342" s="408" t="s">
        <v>528</v>
      </c>
      <c r="F1342" s="403">
        <f>SUM('[3]special hospitals2'!R14)</f>
        <v>14852000</v>
      </c>
      <c r="G1342" s="403">
        <f>SUM('[3]special hospitals2'!R50)</f>
        <v>0</v>
      </c>
      <c r="H1342" s="403">
        <f>SUM('[3]special hospitals2'!R142)</f>
        <v>0</v>
      </c>
      <c r="I1342" s="403">
        <f t="shared" si="475"/>
        <v>14852000</v>
      </c>
      <c r="J1342" s="403">
        <f>SUM('[3]special hospitals2'!R15)</f>
        <v>14847917.630000001</v>
      </c>
      <c r="K1342" s="403">
        <f>SUM('[3]special hospitals2'!R51)</f>
        <v>0</v>
      </c>
      <c r="L1342" s="403">
        <f>SUM('[3]special hospitals2'!R143)</f>
        <v>0</v>
      </c>
      <c r="M1342" s="403">
        <f t="shared" si="476"/>
        <v>14847917.630000001</v>
      </c>
      <c r="N1342" s="403">
        <f t="shared" si="477"/>
        <v>4082.3699999991804</v>
      </c>
      <c r="O1342" s="403">
        <f t="shared" si="477"/>
        <v>0</v>
      </c>
      <c r="P1342" s="403">
        <f t="shared" si="477"/>
        <v>0</v>
      </c>
      <c r="Q1342" s="403">
        <f t="shared" si="478"/>
        <v>4082.3699999991804</v>
      </c>
      <c r="S1342" s="410">
        <f t="shared" si="485"/>
        <v>0.99972512994882845</v>
      </c>
      <c r="T1342" s="410" t="str">
        <f t="shared" si="485"/>
        <v/>
      </c>
      <c r="U1342" s="410" t="str">
        <f t="shared" si="485"/>
        <v/>
      </c>
      <c r="V1342" s="410">
        <f t="shared" si="485"/>
        <v>0.99972512994882845</v>
      </c>
      <c r="W1342" s="413"/>
      <c r="Z1342" s="404" t="s">
        <v>735</v>
      </c>
    </row>
    <row r="1343" spans="1:26" s="404" customFormat="1" ht="12.75" customHeight="1">
      <c r="A1343" s="405" t="s">
        <v>249</v>
      </c>
      <c r="B1343" s="405" t="s">
        <v>468</v>
      </c>
      <c r="C1343" s="414"/>
      <c r="D1343" s="414" t="s">
        <v>319</v>
      </c>
      <c r="E1343" s="415" t="s">
        <v>325</v>
      </c>
      <c r="F1343" s="416">
        <f>SUM(F1344:F1347)</f>
        <v>30898268</v>
      </c>
      <c r="G1343" s="416">
        <f t="shared" ref="G1343:Q1343" si="497">SUM(G1344:G1347)</f>
        <v>5550000</v>
      </c>
      <c r="H1343" s="416">
        <f t="shared" si="497"/>
        <v>0</v>
      </c>
      <c r="I1343" s="416">
        <f t="shared" si="497"/>
        <v>36448268</v>
      </c>
      <c r="J1343" s="416">
        <f t="shared" si="497"/>
        <v>30898264.969999999</v>
      </c>
      <c r="K1343" s="416">
        <f t="shared" si="497"/>
        <v>2951387.75</v>
      </c>
      <c r="L1343" s="416">
        <f t="shared" si="497"/>
        <v>0</v>
      </c>
      <c r="M1343" s="416">
        <f t="shared" si="497"/>
        <v>33849652.719999999</v>
      </c>
      <c r="N1343" s="416">
        <f t="shared" si="497"/>
        <v>3.029999999795109</v>
      </c>
      <c r="O1343" s="416">
        <f t="shared" si="497"/>
        <v>2598612.25</v>
      </c>
      <c r="P1343" s="416">
        <f t="shared" si="497"/>
        <v>0</v>
      </c>
      <c r="Q1343" s="416">
        <f t="shared" si="497"/>
        <v>2598615.2799999998</v>
      </c>
      <c r="R1343" s="417"/>
      <c r="S1343" s="410">
        <f t="shared" si="485"/>
        <v>0.99999990193625088</v>
      </c>
      <c r="T1343" s="410">
        <f t="shared" si="485"/>
        <v>0.53178157657657654</v>
      </c>
      <c r="U1343" s="410" t="str">
        <f t="shared" si="485"/>
        <v/>
      </c>
      <c r="V1343" s="410">
        <f t="shared" si="485"/>
        <v>0.92870401194372254</v>
      </c>
      <c r="W1343" s="413"/>
      <c r="Z1343" s="404" t="s">
        <v>735</v>
      </c>
    </row>
    <row r="1344" spans="1:26" ht="12.75" customHeight="1">
      <c r="A1344" s="405" t="s">
        <v>249</v>
      </c>
      <c r="B1344" s="405" t="s">
        <v>468</v>
      </c>
      <c r="C1344" s="418"/>
      <c r="D1344" s="418"/>
      <c r="E1344" s="421" t="s">
        <v>531</v>
      </c>
      <c r="F1344" s="403">
        <f>SUM('[3]special hospitals2'!Y14)</f>
        <v>28231000</v>
      </c>
      <c r="G1344" s="403">
        <f>SUM('[3]special hospitals2'!Y50)</f>
        <v>0</v>
      </c>
      <c r="H1344" s="403">
        <f>SUM('[3]special hospitals2'!Y142)</f>
        <v>0</v>
      </c>
      <c r="I1344" s="403">
        <f t="shared" si="475"/>
        <v>28231000</v>
      </c>
      <c r="J1344" s="403">
        <f>SUM('[3]special hospitals2'!Y15)</f>
        <v>28231000</v>
      </c>
      <c r="K1344" s="403">
        <f>SUM('[3]special hospitals2'!Y51)</f>
        <v>0</v>
      </c>
      <c r="L1344" s="403">
        <f>SUM('[3]special hospitals2'!Y143)</f>
        <v>0</v>
      </c>
      <c r="M1344" s="403">
        <f t="shared" si="476"/>
        <v>28231000</v>
      </c>
      <c r="N1344" s="403">
        <f t="shared" si="477"/>
        <v>0</v>
      </c>
      <c r="O1344" s="403">
        <f t="shared" si="477"/>
        <v>0</v>
      </c>
      <c r="P1344" s="403">
        <f t="shared" si="477"/>
        <v>0</v>
      </c>
      <c r="Q1344" s="403">
        <f t="shared" si="478"/>
        <v>0</v>
      </c>
      <c r="S1344" s="410">
        <f t="shared" si="485"/>
        <v>1</v>
      </c>
      <c r="T1344" s="410" t="str">
        <f t="shared" si="485"/>
        <v/>
      </c>
      <c r="U1344" s="410" t="str">
        <f t="shared" si="485"/>
        <v/>
      </c>
      <c r="V1344" s="410">
        <f t="shared" si="485"/>
        <v>1</v>
      </c>
      <c r="W1344" s="413"/>
      <c r="Z1344" s="404" t="s">
        <v>735</v>
      </c>
    </row>
    <row r="1345" spans="1:26" ht="12.75" customHeight="1">
      <c r="A1345" s="405" t="s">
        <v>249</v>
      </c>
      <c r="B1345" s="405" t="s">
        <v>468</v>
      </c>
      <c r="C1345" s="418"/>
      <c r="D1345" s="418"/>
      <c r="E1345" s="408" t="s">
        <v>532</v>
      </c>
      <c r="F1345" s="403">
        <f>SUM('[3]special hospitals2'!AF14)</f>
        <v>2667268</v>
      </c>
      <c r="G1345" s="403">
        <f>SUM('[3]special hospitals2'!AF50)</f>
        <v>0</v>
      </c>
      <c r="H1345" s="403">
        <f>SUM('[3]special hospitals2'!AF142)</f>
        <v>0</v>
      </c>
      <c r="I1345" s="403">
        <f t="shared" si="475"/>
        <v>2667268</v>
      </c>
      <c r="J1345" s="403">
        <f>SUM('[3]special hospitals2'!AF15)</f>
        <v>2667264.9700000002</v>
      </c>
      <c r="K1345" s="403">
        <f>SUM('[3]special hospitals2'!AF51)</f>
        <v>0</v>
      </c>
      <c r="L1345" s="403">
        <f>SUM('[3]special hospitals2'!AF143)</f>
        <v>0</v>
      </c>
      <c r="M1345" s="403">
        <f t="shared" si="476"/>
        <v>2667264.9700000002</v>
      </c>
      <c r="N1345" s="403">
        <f t="shared" si="477"/>
        <v>3.029999999795109</v>
      </c>
      <c r="O1345" s="403">
        <f t="shared" si="477"/>
        <v>0</v>
      </c>
      <c r="P1345" s="403">
        <f t="shared" si="477"/>
        <v>0</v>
      </c>
      <c r="Q1345" s="403">
        <f t="shared" si="478"/>
        <v>3.029999999795109</v>
      </c>
      <c r="S1345" s="410">
        <f t="shared" si="485"/>
        <v>0.99999886400616667</v>
      </c>
      <c r="T1345" s="410" t="str">
        <f t="shared" si="485"/>
        <v/>
      </c>
      <c r="U1345" s="410" t="str">
        <f t="shared" si="485"/>
        <v/>
      </c>
      <c r="V1345" s="410">
        <f t="shared" si="485"/>
        <v>0.99999886400616667</v>
      </c>
      <c r="W1345" s="413"/>
      <c r="Z1345" s="404" t="s">
        <v>735</v>
      </c>
    </row>
    <row r="1346" spans="1:26" ht="12.75" customHeight="1">
      <c r="A1346" s="405" t="s">
        <v>249</v>
      </c>
      <c r="B1346" s="405" t="s">
        <v>468</v>
      </c>
      <c r="C1346" s="418"/>
      <c r="D1346" s="418"/>
      <c r="E1346" s="421" t="s">
        <v>533</v>
      </c>
      <c r="F1346" s="403">
        <f>SUM('[3]special hospitals2'!AM14)</f>
        <v>0</v>
      </c>
      <c r="G1346" s="403">
        <f>SUM('[3]special hospitals2'!AM50)</f>
        <v>5550000</v>
      </c>
      <c r="H1346" s="403">
        <f>SUM('[3]special hospitals2'!AM142)</f>
        <v>0</v>
      </c>
      <c r="I1346" s="403">
        <f t="shared" si="475"/>
        <v>5550000</v>
      </c>
      <c r="J1346" s="403">
        <f>SUM('[3]special hospitals2'!AM15)</f>
        <v>0</v>
      </c>
      <c r="K1346" s="403">
        <f>SUM('[3]special hospitals2'!AM51)</f>
        <v>2951387.75</v>
      </c>
      <c r="L1346" s="403">
        <f>SUM('[3]special hospitals2'!AM143)</f>
        <v>0</v>
      </c>
      <c r="M1346" s="403">
        <f t="shared" si="476"/>
        <v>2951387.75</v>
      </c>
      <c r="N1346" s="403">
        <f t="shared" si="477"/>
        <v>0</v>
      </c>
      <c r="O1346" s="403">
        <f t="shared" si="477"/>
        <v>2598612.25</v>
      </c>
      <c r="P1346" s="403">
        <f t="shared" si="477"/>
        <v>0</v>
      </c>
      <c r="Q1346" s="403">
        <f t="shared" si="478"/>
        <v>2598612.25</v>
      </c>
      <c r="S1346" s="410" t="str">
        <f t="shared" si="485"/>
        <v/>
      </c>
      <c r="T1346" s="410">
        <f t="shared" si="485"/>
        <v>0.53178157657657654</v>
      </c>
      <c r="U1346" s="410" t="str">
        <f t="shared" si="485"/>
        <v/>
      </c>
      <c r="V1346" s="410">
        <f t="shared" si="485"/>
        <v>0.53178157657657654</v>
      </c>
      <c r="W1346" s="413"/>
      <c r="Z1346" s="404" t="s">
        <v>735</v>
      </c>
    </row>
    <row r="1347" spans="1:26" ht="12.75" hidden="1" customHeight="1">
      <c r="A1347" s="405" t="s">
        <v>249</v>
      </c>
      <c r="B1347" s="405" t="s">
        <v>468</v>
      </c>
      <c r="C1347" s="418"/>
      <c r="D1347" s="418"/>
      <c r="E1347" s="421" t="s">
        <v>738</v>
      </c>
      <c r="F1347" s="403">
        <f>SUM('[3]special hospitals2'!AT14)</f>
        <v>0</v>
      </c>
      <c r="G1347" s="403">
        <f>SUM('[3]special hospitals2'!AT50)</f>
        <v>0</v>
      </c>
      <c r="H1347" s="403">
        <f>SUM('[3]special hospitals2'!AT142)</f>
        <v>0</v>
      </c>
      <c r="I1347" s="403">
        <f t="shared" si="475"/>
        <v>0</v>
      </c>
      <c r="J1347" s="403">
        <f>SUM('[3]special hospitals2'!AT15)</f>
        <v>0</v>
      </c>
      <c r="K1347" s="403">
        <f>SUM('[3]special hospitals2'!AT51)</f>
        <v>0</v>
      </c>
      <c r="L1347" s="403">
        <f>SUM('[3]special hospitals2'!AT143)</f>
        <v>0</v>
      </c>
      <c r="M1347" s="403">
        <f t="shared" si="476"/>
        <v>0</v>
      </c>
      <c r="N1347" s="403">
        <f t="shared" si="477"/>
        <v>0</v>
      </c>
      <c r="O1347" s="403">
        <f t="shared" si="477"/>
        <v>0</v>
      </c>
      <c r="P1347" s="403">
        <f t="shared" si="477"/>
        <v>0</v>
      </c>
      <c r="Q1347" s="403">
        <f t="shared" si="478"/>
        <v>0</v>
      </c>
      <c r="S1347" s="410" t="str">
        <f t="shared" si="485"/>
        <v/>
      </c>
      <c r="T1347" s="410" t="str">
        <f t="shared" si="485"/>
        <v/>
      </c>
      <c r="U1347" s="410" t="str">
        <f t="shared" si="485"/>
        <v/>
      </c>
      <c r="V1347" s="422" t="str">
        <f t="shared" si="485"/>
        <v/>
      </c>
      <c r="W1347" s="413"/>
    </row>
    <row r="1348" spans="1:26" s="617" customFormat="1" ht="12.75" customHeight="1">
      <c r="A1348" s="405" t="s">
        <v>249</v>
      </c>
      <c r="B1348" s="405" t="s">
        <v>468</v>
      </c>
      <c r="C1348" s="613"/>
      <c r="D1348" s="613"/>
      <c r="E1348" s="614" t="s">
        <v>5</v>
      </c>
      <c r="F1348" s="615">
        <f>+F1339+F1341+F1343</f>
        <v>195915727</v>
      </c>
      <c r="G1348" s="615">
        <f t="shared" ref="G1348:Q1348" si="498">+G1339+G1341+G1343</f>
        <v>103170174</v>
      </c>
      <c r="H1348" s="615">
        <f t="shared" si="498"/>
        <v>158878486</v>
      </c>
      <c r="I1348" s="615">
        <f t="shared" si="498"/>
        <v>457964387</v>
      </c>
      <c r="J1348" s="615">
        <f t="shared" si="498"/>
        <v>195781015.43000001</v>
      </c>
      <c r="K1348" s="615">
        <f t="shared" si="498"/>
        <v>92146815.430000007</v>
      </c>
      <c r="L1348" s="615">
        <f t="shared" si="498"/>
        <v>156463486</v>
      </c>
      <c r="M1348" s="615">
        <f t="shared" si="498"/>
        <v>444391316.86000001</v>
      </c>
      <c r="N1348" s="615">
        <f t="shared" si="498"/>
        <v>134711.56999998586</v>
      </c>
      <c r="O1348" s="615">
        <f t="shared" si="498"/>
        <v>11023358.57</v>
      </c>
      <c r="P1348" s="615">
        <f t="shared" si="498"/>
        <v>2415000</v>
      </c>
      <c r="Q1348" s="615">
        <f t="shared" si="498"/>
        <v>13573070.139999986</v>
      </c>
      <c r="R1348" s="616">
        <f>+Q1348-'[3]special hospitals2'!CG179</f>
        <v>0</v>
      </c>
      <c r="S1348" s="410">
        <f t="shared" si="485"/>
        <v>0.99931240042816982</v>
      </c>
      <c r="T1348" s="410">
        <f t="shared" si="485"/>
        <v>0.89315363013733029</v>
      </c>
      <c r="U1348" s="410">
        <f t="shared" si="485"/>
        <v>0.98479970409587114</v>
      </c>
      <c r="V1348" s="410">
        <f t="shared" si="485"/>
        <v>0.97036217110916967</v>
      </c>
      <c r="W1348" s="413"/>
      <c r="Z1348" s="404" t="s">
        <v>735</v>
      </c>
    </row>
    <row r="1349" spans="1:26" ht="12.75" customHeight="1">
      <c r="A1349" s="405" t="s">
        <v>249</v>
      </c>
      <c r="B1349" s="405" t="s">
        <v>468</v>
      </c>
      <c r="C1349" s="418"/>
      <c r="D1349" s="407"/>
      <c r="E1349" s="412"/>
      <c r="F1349" s="403"/>
      <c r="G1349" s="403"/>
      <c r="H1349" s="403"/>
      <c r="I1349" s="403">
        <f t="shared" si="475"/>
        <v>0</v>
      </c>
      <c r="J1349" s="403"/>
      <c r="K1349" s="403"/>
      <c r="L1349" s="403"/>
      <c r="M1349" s="403">
        <f t="shared" si="476"/>
        <v>0</v>
      </c>
      <c r="N1349" s="403">
        <f t="shared" si="477"/>
        <v>0</v>
      </c>
      <c r="O1349" s="403">
        <f t="shared" si="477"/>
        <v>0</v>
      </c>
      <c r="P1349" s="403">
        <f t="shared" si="477"/>
        <v>0</v>
      </c>
      <c r="Q1349" s="403">
        <f t="shared" si="478"/>
        <v>0</v>
      </c>
      <c r="S1349" s="410" t="str">
        <f t="shared" si="485"/>
        <v/>
      </c>
      <c r="T1349" s="410" t="str">
        <f t="shared" si="485"/>
        <v/>
      </c>
      <c r="U1349" s="410" t="str">
        <f t="shared" si="485"/>
        <v/>
      </c>
      <c r="V1349" s="410" t="str">
        <f t="shared" si="485"/>
        <v/>
      </c>
      <c r="W1349" s="413"/>
      <c r="Z1349" s="404" t="s">
        <v>735</v>
      </c>
    </row>
    <row r="1350" spans="1:26" s="612" customFormat="1" ht="12.75" customHeight="1">
      <c r="A1350" s="405" t="s">
        <v>249</v>
      </c>
      <c r="B1350" s="402" t="s">
        <v>470</v>
      </c>
      <c r="C1350" s="426" t="s">
        <v>319</v>
      </c>
      <c r="D1350" s="609" t="s">
        <v>471</v>
      </c>
      <c r="E1350" s="610" t="s">
        <v>472</v>
      </c>
      <c r="F1350" s="621"/>
      <c r="G1350" s="621"/>
      <c r="H1350" s="621"/>
      <c r="I1350" s="611">
        <f t="shared" si="475"/>
        <v>0</v>
      </c>
      <c r="J1350" s="621"/>
      <c r="K1350" s="621"/>
      <c r="L1350" s="621"/>
      <c r="M1350" s="611">
        <f t="shared" si="476"/>
        <v>0</v>
      </c>
      <c r="N1350" s="611">
        <f t="shared" si="477"/>
        <v>0</v>
      </c>
      <c r="O1350" s="611">
        <f t="shared" si="477"/>
        <v>0</v>
      </c>
      <c r="P1350" s="611">
        <f t="shared" si="477"/>
        <v>0</v>
      </c>
      <c r="Q1350" s="611">
        <f t="shared" si="478"/>
        <v>0</v>
      </c>
      <c r="S1350" s="410" t="str">
        <f t="shared" si="485"/>
        <v/>
      </c>
      <c r="T1350" s="410" t="str">
        <f t="shared" si="485"/>
        <v/>
      </c>
      <c r="U1350" s="410" t="str">
        <f t="shared" si="485"/>
        <v/>
      </c>
      <c r="V1350" s="410" t="str">
        <f t="shared" si="485"/>
        <v/>
      </c>
      <c r="W1350" s="413"/>
      <c r="Z1350" s="404" t="s">
        <v>735</v>
      </c>
    </row>
    <row r="1351" spans="1:26" ht="12.75" customHeight="1">
      <c r="A1351" s="405" t="s">
        <v>249</v>
      </c>
      <c r="B1351" s="402" t="s">
        <v>470</v>
      </c>
      <c r="C1351" s="407"/>
      <c r="D1351" s="407" t="s">
        <v>319</v>
      </c>
      <c r="E1351" s="408" t="s">
        <v>320</v>
      </c>
      <c r="F1351" s="408">
        <f>+'[3]special hospitals2'!B377</f>
        <v>263475464</v>
      </c>
      <c r="G1351" s="408">
        <f>+'[3]special hospitals2'!C377</f>
        <v>100596752</v>
      </c>
      <c r="H1351" s="408">
        <f>+'[3]special hospitals2'!D377</f>
        <v>0</v>
      </c>
      <c r="I1351" s="403">
        <f t="shared" si="475"/>
        <v>364072216</v>
      </c>
      <c r="J1351" s="408">
        <f>+'[3]special hospitals2'!F377</f>
        <v>263339034.65000001</v>
      </c>
      <c r="K1351" s="408">
        <f>+'[3]special hospitals2'!G377</f>
        <v>100587598.78</v>
      </c>
      <c r="L1351" s="408">
        <f>+'[3]special hospitals2'!H377</f>
        <v>0</v>
      </c>
      <c r="M1351" s="403">
        <f t="shared" si="476"/>
        <v>363926633.43000001</v>
      </c>
      <c r="N1351" s="403">
        <f t="shared" si="477"/>
        <v>136429.34999999404</v>
      </c>
      <c r="O1351" s="403">
        <f t="shared" si="477"/>
        <v>9153.2199999988079</v>
      </c>
      <c r="P1351" s="403">
        <f t="shared" si="477"/>
        <v>0</v>
      </c>
      <c r="Q1351" s="403">
        <f t="shared" si="478"/>
        <v>145582.56999999285</v>
      </c>
      <c r="S1351" s="410">
        <f t="shared" si="485"/>
        <v>0.99948219334002197</v>
      </c>
      <c r="T1351" s="410">
        <f t="shared" si="485"/>
        <v>0.99990901077999017</v>
      </c>
      <c r="U1351" s="410" t="str">
        <f t="shared" si="485"/>
        <v/>
      </c>
      <c r="V1351" s="410">
        <f t="shared" si="485"/>
        <v>0.99960012721761771</v>
      </c>
      <c r="W1351" s="413"/>
      <c r="Z1351" s="411" t="s">
        <v>736</v>
      </c>
    </row>
    <row r="1352" spans="1:26" ht="12.75" customHeight="1">
      <c r="A1352" s="405" t="s">
        <v>249</v>
      </c>
      <c r="B1352" s="405" t="s">
        <v>470</v>
      </c>
      <c r="C1352" s="407"/>
      <c r="D1352" s="407" t="s">
        <v>319</v>
      </c>
      <c r="E1352" s="408" t="s">
        <v>204</v>
      </c>
      <c r="F1352" s="408">
        <f>+'[3]special hospitals2'!B379</f>
        <v>0</v>
      </c>
      <c r="G1352" s="408">
        <f>+'[3]special hospitals2'!C379</f>
        <v>34939653</v>
      </c>
      <c r="H1352" s="408">
        <f>+'[3]special hospitals2'!D379</f>
        <v>504951102</v>
      </c>
      <c r="I1352" s="403">
        <f>SUM(F1352:H1352)</f>
        <v>539890755</v>
      </c>
      <c r="J1352" s="408">
        <f>+'[3]special hospitals2'!F379</f>
        <v>0</v>
      </c>
      <c r="K1352" s="408">
        <f>+'[3]special hospitals2'!G379</f>
        <v>22720123.73</v>
      </c>
      <c r="L1352" s="408">
        <f>+'[3]special hospitals2'!H379</f>
        <v>414254252</v>
      </c>
      <c r="M1352" s="403">
        <f>SUM(J1352:L1352)</f>
        <v>436974375.73000002</v>
      </c>
      <c r="N1352" s="403">
        <f>+F1352-J1352</f>
        <v>0</v>
      </c>
      <c r="O1352" s="403">
        <f>+G1352-K1352</f>
        <v>12219529.27</v>
      </c>
      <c r="P1352" s="403">
        <f>+H1352-L1352</f>
        <v>90696850</v>
      </c>
      <c r="Q1352" s="403">
        <f>SUM(N1352:P1352)</f>
        <v>102916379.27</v>
      </c>
      <c r="R1352" s="409"/>
      <c r="S1352" s="410" t="str">
        <f t="shared" si="485"/>
        <v/>
      </c>
      <c r="T1352" s="410">
        <f t="shared" si="485"/>
        <v>0.65026758365344961</v>
      </c>
      <c r="U1352" s="410">
        <f t="shared" si="485"/>
        <v>0.82038488550521071</v>
      </c>
      <c r="V1352" s="410">
        <f t="shared" si="485"/>
        <v>0.80937554807731427</v>
      </c>
      <c r="W1352" s="413"/>
      <c r="Z1352" s="411" t="s">
        <v>736</v>
      </c>
    </row>
    <row r="1353" spans="1:26" s="404" customFormat="1" ht="12.75" customHeight="1">
      <c r="A1353" s="405"/>
      <c r="B1353" s="402" t="s">
        <v>470</v>
      </c>
      <c r="C1353" s="414"/>
      <c r="D1353" s="414" t="s">
        <v>319</v>
      </c>
      <c r="E1353" s="415" t="s">
        <v>737</v>
      </c>
      <c r="F1353" s="416">
        <f>+F1351+F1352</f>
        <v>263475464</v>
      </c>
      <c r="G1353" s="416">
        <f t="shared" ref="G1353:Q1353" si="499">+G1351+G1352</f>
        <v>135536405</v>
      </c>
      <c r="H1353" s="416">
        <f t="shared" si="499"/>
        <v>504951102</v>
      </c>
      <c r="I1353" s="416">
        <f t="shared" si="499"/>
        <v>903962971</v>
      </c>
      <c r="J1353" s="416">
        <f t="shared" si="499"/>
        <v>263339034.65000001</v>
      </c>
      <c r="K1353" s="416">
        <f t="shared" si="499"/>
        <v>123307722.51000001</v>
      </c>
      <c r="L1353" s="416">
        <f t="shared" si="499"/>
        <v>414254252</v>
      </c>
      <c r="M1353" s="416">
        <f t="shared" si="499"/>
        <v>800901009.16000009</v>
      </c>
      <c r="N1353" s="416">
        <f t="shared" si="499"/>
        <v>136429.34999999404</v>
      </c>
      <c r="O1353" s="416">
        <f t="shared" si="499"/>
        <v>12228682.489999998</v>
      </c>
      <c r="P1353" s="416">
        <f t="shared" si="499"/>
        <v>90696850</v>
      </c>
      <c r="Q1353" s="416">
        <f t="shared" si="499"/>
        <v>103061961.83999999</v>
      </c>
      <c r="R1353" s="417"/>
      <c r="S1353" s="410">
        <f t="shared" si="485"/>
        <v>0.99948219334002197</v>
      </c>
      <c r="T1353" s="410">
        <f t="shared" si="485"/>
        <v>0.90977566145420485</v>
      </c>
      <c r="U1353" s="410">
        <f t="shared" si="485"/>
        <v>0.82038488550521071</v>
      </c>
      <c r="V1353" s="410">
        <f t="shared" si="485"/>
        <v>0.88598873499653574</v>
      </c>
      <c r="W1353" s="413"/>
      <c r="Z1353" s="404" t="s">
        <v>735</v>
      </c>
    </row>
    <row r="1354" spans="1:26" ht="12.75" hidden="1" customHeight="1">
      <c r="A1354" s="405"/>
      <c r="B1354" s="406"/>
      <c r="C1354" s="418"/>
      <c r="D1354" s="418"/>
      <c r="E1354" s="419"/>
      <c r="F1354" s="420"/>
      <c r="G1354" s="420"/>
      <c r="H1354" s="420"/>
      <c r="I1354" s="420"/>
      <c r="J1354" s="420"/>
      <c r="K1354" s="420"/>
      <c r="L1354" s="420"/>
      <c r="M1354" s="420"/>
      <c r="N1354" s="420"/>
      <c r="O1354" s="420"/>
      <c r="P1354" s="420"/>
      <c r="Q1354" s="420"/>
      <c r="R1354" s="409"/>
      <c r="S1354" s="410" t="str">
        <f t="shared" si="485"/>
        <v/>
      </c>
      <c r="T1354" s="410" t="str">
        <f t="shared" si="485"/>
        <v/>
      </c>
      <c r="U1354" s="410" t="str">
        <f t="shared" si="485"/>
        <v/>
      </c>
      <c r="V1354" s="410"/>
      <c r="W1354" s="413"/>
    </row>
    <row r="1355" spans="1:26" s="404" customFormat="1" ht="12.75" customHeight="1">
      <c r="A1355" s="405" t="s">
        <v>249</v>
      </c>
      <c r="B1355" s="405" t="s">
        <v>470</v>
      </c>
      <c r="C1355" s="414"/>
      <c r="D1355" s="414" t="s">
        <v>319</v>
      </c>
      <c r="E1355" s="415" t="s">
        <v>324</v>
      </c>
      <c r="F1355" s="416">
        <f>+F1356</f>
        <v>27390197</v>
      </c>
      <c r="G1355" s="416">
        <f t="shared" ref="G1355:Q1355" si="500">+G1356</f>
        <v>0</v>
      </c>
      <c r="H1355" s="416">
        <f t="shared" si="500"/>
        <v>0</v>
      </c>
      <c r="I1355" s="416">
        <f t="shared" si="500"/>
        <v>27390197</v>
      </c>
      <c r="J1355" s="416">
        <f t="shared" si="500"/>
        <v>26962521.309999999</v>
      </c>
      <c r="K1355" s="416">
        <f t="shared" si="500"/>
        <v>0</v>
      </c>
      <c r="L1355" s="416">
        <f t="shared" si="500"/>
        <v>0</v>
      </c>
      <c r="M1355" s="416">
        <f t="shared" si="500"/>
        <v>26962521.309999999</v>
      </c>
      <c r="N1355" s="416">
        <f t="shared" si="500"/>
        <v>427675.69000000134</v>
      </c>
      <c r="O1355" s="416">
        <f t="shared" si="500"/>
        <v>0</v>
      </c>
      <c r="P1355" s="416">
        <f t="shared" si="500"/>
        <v>0</v>
      </c>
      <c r="Q1355" s="416">
        <f t="shared" si="500"/>
        <v>427675.69000000134</v>
      </c>
      <c r="S1355" s="410">
        <f t="shared" si="485"/>
        <v>0.98438581182895468</v>
      </c>
      <c r="T1355" s="410" t="str">
        <f t="shared" si="485"/>
        <v/>
      </c>
      <c r="U1355" s="410" t="str">
        <f t="shared" si="485"/>
        <v/>
      </c>
      <c r="V1355" s="410">
        <f t="shared" si="485"/>
        <v>0.98438581182895468</v>
      </c>
      <c r="W1355" s="413"/>
      <c r="Z1355" s="404" t="s">
        <v>735</v>
      </c>
    </row>
    <row r="1356" spans="1:26" ht="12.75" customHeight="1">
      <c r="A1356" s="405" t="s">
        <v>249</v>
      </c>
      <c r="B1356" s="405" t="s">
        <v>470</v>
      </c>
      <c r="C1356" s="418"/>
      <c r="D1356" s="418"/>
      <c r="E1356" s="408" t="s">
        <v>528</v>
      </c>
      <c r="F1356" s="403">
        <f>SUM('[3]special hospitals2'!V14)</f>
        <v>27390197</v>
      </c>
      <c r="G1356" s="403">
        <f>SUM('[3]special hospitals2'!V50)</f>
        <v>0</v>
      </c>
      <c r="H1356" s="403">
        <f>SUM('[3]special hospitals2'!V142)</f>
        <v>0</v>
      </c>
      <c r="I1356" s="403">
        <f t="shared" si="475"/>
        <v>27390197</v>
      </c>
      <c r="J1356" s="403">
        <f>SUM('[3]special hospitals2'!V15)</f>
        <v>26962521.309999999</v>
      </c>
      <c r="K1356" s="403">
        <f>SUM('[3]special hospitals2'!V51)</f>
        <v>0</v>
      </c>
      <c r="L1356" s="403">
        <f>SUM('[3]special hospitals2'!V143)</f>
        <v>0</v>
      </c>
      <c r="M1356" s="403">
        <f t="shared" si="476"/>
        <v>26962521.309999999</v>
      </c>
      <c r="N1356" s="403">
        <f t="shared" si="477"/>
        <v>427675.69000000134</v>
      </c>
      <c r="O1356" s="403">
        <f t="shared" si="477"/>
        <v>0</v>
      </c>
      <c r="P1356" s="403">
        <f t="shared" si="477"/>
        <v>0</v>
      </c>
      <c r="Q1356" s="403">
        <f t="shared" si="478"/>
        <v>427675.69000000134</v>
      </c>
      <c r="S1356" s="410">
        <f t="shared" si="485"/>
        <v>0.98438581182895468</v>
      </c>
      <c r="T1356" s="410" t="str">
        <f t="shared" si="485"/>
        <v/>
      </c>
      <c r="U1356" s="410" t="str">
        <f t="shared" si="485"/>
        <v/>
      </c>
      <c r="V1356" s="410">
        <f t="shared" si="485"/>
        <v>0.98438581182895468</v>
      </c>
      <c r="W1356" s="413"/>
      <c r="Z1356" s="404" t="s">
        <v>735</v>
      </c>
    </row>
    <row r="1357" spans="1:26" s="404" customFormat="1" ht="12.75" customHeight="1">
      <c r="A1357" s="405" t="s">
        <v>249</v>
      </c>
      <c r="B1357" s="405" t="s">
        <v>470</v>
      </c>
      <c r="C1357" s="414"/>
      <c r="D1357" s="414" t="s">
        <v>319</v>
      </c>
      <c r="E1357" s="415" t="s">
        <v>325</v>
      </c>
      <c r="F1357" s="416">
        <f>SUM(F1358:F1361)</f>
        <v>61083806</v>
      </c>
      <c r="G1357" s="416">
        <f t="shared" ref="G1357:Q1357" si="501">SUM(G1358:G1361)</f>
        <v>20450000</v>
      </c>
      <c r="H1357" s="416">
        <f t="shared" si="501"/>
        <v>4448040</v>
      </c>
      <c r="I1357" s="416">
        <f t="shared" si="501"/>
        <v>85981846</v>
      </c>
      <c r="J1357" s="416">
        <f t="shared" si="501"/>
        <v>59912469.980000004</v>
      </c>
      <c r="K1357" s="416">
        <f t="shared" si="501"/>
        <v>17856379.390000001</v>
      </c>
      <c r="L1357" s="416">
        <f t="shared" si="501"/>
        <v>4448040</v>
      </c>
      <c r="M1357" s="416">
        <f t="shared" si="501"/>
        <v>82216889.370000005</v>
      </c>
      <c r="N1357" s="416">
        <f t="shared" si="501"/>
        <v>1171336.0199999996</v>
      </c>
      <c r="O1357" s="416">
        <f t="shared" si="501"/>
        <v>2593620.6099999994</v>
      </c>
      <c r="P1357" s="416">
        <f t="shared" si="501"/>
        <v>0</v>
      </c>
      <c r="Q1357" s="416">
        <f t="shared" si="501"/>
        <v>3764956.629999999</v>
      </c>
      <c r="R1357" s="417"/>
      <c r="S1357" s="410">
        <f t="shared" si="485"/>
        <v>0.9808241153146221</v>
      </c>
      <c r="T1357" s="410">
        <f t="shared" si="485"/>
        <v>0.87317258630806849</v>
      </c>
      <c r="U1357" s="410">
        <f t="shared" si="485"/>
        <v>1</v>
      </c>
      <c r="V1357" s="410">
        <f t="shared" si="485"/>
        <v>0.95621219123394963</v>
      </c>
      <c r="W1357" s="413"/>
      <c r="Z1357" s="404" t="s">
        <v>735</v>
      </c>
    </row>
    <row r="1358" spans="1:26" ht="12.75" customHeight="1">
      <c r="A1358" s="405" t="s">
        <v>249</v>
      </c>
      <c r="B1358" s="405" t="s">
        <v>470</v>
      </c>
      <c r="C1358" s="418"/>
      <c r="D1358" s="418"/>
      <c r="E1358" s="421" t="s">
        <v>531</v>
      </c>
      <c r="F1358" s="403">
        <f>SUM('[3]special hospitals2'!AC14)</f>
        <v>51463000</v>
      </c>
      <c r="G1358" s="403">
        <f>SUM('[3]special hospitals2'!AC50)</f>
        <v>0</v>
      </c>
      <c r="H1358" s="403">
        <f>SUM('[3]special hospitals2'!AC142)</f>
        <v>0</v>
      </c>
      <c r="I1358" s="403">
        <f t="shared" si="475"/>
        <v>51463000</v>
      </c>
      <c r="J1358" s="403">
        <f>SUM('[3]special hospitals2'!AC15)</f>
        <v>50745000</v>
      </c>
      <c r="K1358" s="403">
        <f>SUM('[3]special hospitals2'!AC51)</f>
        <v>0</v>
      </c>
      <c r="L1358" s="403">
        <f>SUM('[3]special hospitals2'!AC143)</f>
        <v>0</v>
      </c>
      <c r="M1358" s="403">
        <f t="shared" si="476"/>
        <v>50745000</v>
      </c>
      <c r="N1358" s="403">
        <f t="shared" si="477"/>
        <v>718000</v>
      </c>
      <c r="O1358" s="403">
        <f t="shared" si="477"/>
        <v>0</v>
      </c>
      <c r="P1358" s="403">
        <f t="shared" si="477"/>
        <v>0</v>
      </c>
      <c r="Q1358" s="403">
        <f t="shared" si="478"/>
        <v>718000</v>
      </c>
      <c r="S1358" s="410">
        <f t="shared" si="485"/>
        <v>0.98604822882459242</v>
      </c>
      <c r="T1358" s="410" t="str">
        <f t="shared" si="485"/>
        <v/>
      </c>
      <c r="U1358" s="410" t="str">
        <f t="shared" si="485"/>
        <v/>
      </c>
      <c r="V1358" s="410">
        <f t="shared" si="485"/>
        <v>0.98604822882459242</v>
      </c>
      <c r="W1358" s="413"/>
      <c r="Z1358" s="404" t="s">
        <v>735</v>
      </c>
    </row>
    <row r="1359" spans="1:26" ht="12.75" customHeight="1">
      <c r="A1359" s="405" t="s">
        <v>249</v>
      </c>
      <c r="B1359" s="405" t="s">
        <v>470</v>
      </c>
      <c r="C1359" s="418"/>
      <c r="D1359" s="418"/>
      <c r="E1359" s="408" t="s">
        <v>532</v>
      </c>
      <c r="F1359" s="403">
        <f>SUM('[3]special hospitals2'!AJ14)</f>
        <v>9620806</v>
      </c>
      <c r="G1359" s="403">
        <f>SUM('[3]special hospitals2'!AJ50)</f>
        <v>0</v>
      </c>
      <c r="H1359" s="403">
        <f>SUM('[3]special hospitals2'!AJ142)</f>
        <v>0</v>
      </c>
      <c r="I1359" s="403">
        <f t="shared" si="475"/>
        <v>9620806</v>
      </c>
      <c r="J1359" s="403">
        <f>SUM('[3]special hospitals2'!AJ15)</f>
        <v>9167469.9800000004</v>
      </c>
      <c r="K1359" s="403">
        <f>SUM('[3]special hospitals2'!AJ51)</f>
        <v>0</v>
      </c>
      <c r="L1359" s="403">
        <f>SUM('[3]special hospitals2'!AJ143)</f>
        <v>0</v>
      </c>
      <c r="M1359" s="403">
        <f t="shared" si="476"/>
        <v>9167469.9800000004</v>
      </c>
      <c r="N1359" s="403">
        <f t="shared" si="477"/>
        <v>453336.01999999955</v>
      </c>
      <c r="O1359" s="403">
        <f t="shared" si="477"/>
        <v>0</v>
      </c>
      <c r="P1359" s="403">
        <f t="shared" si="477"/>
        <v>0</v>
      </c>
      <c r="Q1359" s="403">
        <f t="shared" si="478"/>
        <v>453336.01999999955</v>
      </c>
      <c r="S1359" s="410">
        <f t="shared" si="485"/>
        <v>0.95287962152027594</v>
      </c>
      <c r="T1359" s="410" t="str">
        <f t="shared" si="485"/>
        <v/>
      </c>
      <c r="U1359" s="410" t="str">
        <f t="shared" si="485"/>
        <v/>
      </c>
      <c r="V1359" s="410">
        <f t="shared" si="485"/>
        <v>0.95287962152027594</v>
      </c>
      <c r="W1359" s="413"/>
      <c r="Z1359" s="404" t="s">
        <v>735</v>
      </c>
    </row>
    <row r="1360" spans="1:26" ht="12.75" customHeight="1">
      <c r="A1360" s="405" t="s">
        <v>249</v>
      </c>
      <c r="B1360" s="405" t="s">
        <v>470</v>
      </c>
      <c r="C1360" s="418"/>
      <c r="D1360" s="418"/>
      <c r="E1360" s="421" t="s">
        <v>533</v>
      </c>
      <c r="F1360" s="403">
        <f>SUM('[3]special hospitals2'!AQ14)</f>
        <v>0</v>
      </c>
      <c r="G1360" s="403">
        <f>SUM('[3]special hospitals2'!AQ50)</f>
        <v>20450000</v>
      </c>
      <c r="H1360" s="403">
        <f>SUM('[3]special hospitals2'!AQ142)</f>
        <v>4448040</v>
      </c>
      <c r="I1360" s="403">
        <f t="shared" si="475"/>
        <v>24898040</v>
      </c>
      <c r="J1360" s="403">
        <f>SUM('[3]special hospitals2'!AQ15)</f>
        <v>0</v>
      </c>
      <c r="K1360" s="403">
        <f>SUM('[3]special hospitals2'!AQ51)</f>
        <v>17856379.390000001</v>
      </c>
      <c r="L1360" s="403">
        <f>SUM('[3]special hospitals2'!AQ143)</f>
        <v>4448040</v>
      </c>
      <c r="M1360" s="403">
        <f t="shared" si="476"/>
        <v>22304419.390000001</v>
      </c>
      <c r="N1360" s="403">
        <f t="shared" si="477"/>
        <v>0</v>
      </c>
      <c r="O1360" s="403">
        <f t="shared" si="477"/>
        <v>2593620.6099999994</v>
      </c>
      <c r="P1360" s="403">
        <f t="shared" si="477"/>
        <v>0</v>
      </c>
      <c r="Q1360" s="403">
        <f t="shared" si="478"/>
        <v>2593620.6099999994</v>
      </c>
      <c r="S1360" s="410" t="str">
        <f t="shared" si="485"/>
        <v/>
      </c>
      <c r="T1360" s="410">
        <f t="shared" si="485"/>
        <v>0.87317258630806849</v>
      </c>
      <c r="U1360" s="410">
        <f t="shared" si="485"/>
        <v>1</v>
      </c>
      <c r="V1360" s="410">
        <f t="shared" si="485"/>
        <v>0.89583033001794521</v>
      </c>
      <c r="W1360" s="413"/>
      <c r="Z1360" s="404" t="s">
        <v>735</v>
      </c>
    </row>
    <row r="1361" spans="1:26" ht="12.75" hidden="1" customHeight="1">
      <c r="A1361" s="405" t="s">
        <v>249</v>
      </c>
      <c r="B1361" s="405" t="s">
        <v>470</v>
      </c>
      <c r="C1361" s="418"/>
      <c r="D1361" s="418"/>
      <c r="E1361" s="421" t="s">
        <v>738</v>
      </c>
      <c r="F1361" s="403">
        <f>SUM('[3]special hospitals2'!AX14)</f>
        <v>0</v>
      </c>
      <c r="G1361" s="403">
        <f>SUM('[3]special hospitals2'!AX50)</f>
        <v>0</v>
      </c>
      <c r="H1361" s="403">
        <f>SUM('[3]special hospitals2'!AX142)</f>
        <v>0</v>
      </c>
      <c r="I1361" s="403">
        <f t="shared" si="475"/>
        <v>0</v>
      </c>
      <c r="J1361" s="403">
        <f>SUM('[3]special hospitals2'!AX15)</f>
        <v>0</v>
      </c>
      <c r="K1361" s="403">
        <f>SUM('[3]special hospitals2'!AX51)</f>
        <v>0</v>
      </c>
      <c r="L1361" s="403">
        <f>SUM('[3]special hospitals2'!AX143)</f>
        <v>0</v>
      </c>
      <c r="M1361" s="403">
        <f t="shared" si="476"/>
        <v>0</v>
      </c>
      <c r="N1361" s="403">
        <f t="shared" si="477"/>
        <v>0</v>
      </c>
      <c r="O1361" s="403">
        <f t="shared" si="477"/>
        <v>0</v>
      </c>
      <c r="P1361" s="403">
        <f t="shared" si="477"/>
        <v>0</v>
      </c>
      <c r="Q1361" s="403">
        <f t="shared" si="478"/>
        <v>0</v>
      </c>
      <c r="S1361" s="410" t="str">
        <f t="shared" si="485"/>
        <v/>
      </c>
      <c r="T1361" s="410" t="str">
        <f t="shared" si="485"/>
        <v/>
      </c>
      <c r="U1361" s="410" t="str">
        <f t="shared" si="485"/>
        <v/>
      </c>
      <c r="V1361" s="422" t="str">
        <f t="shared" si="485"/>
        <v/>
      </c>
      <c r="W1361" s="413"/>
    </row>
    <row r="1362" spans="1:26" s="617" customFormat="1" ht="12.75" customHeight="1">
      <c r="A1362" s="405" t="s">
        <v>249</v>
      </c>
      <c r="B1362" s="405" t="s">
        <v>470</v>
      </c>
      <c r="C1362" s="613"/>
      <c r="D1362" s="613"/>
      <c r="E1362" s="614" t="s">
        <v>5</v>
      </c>
      <c r="F1362" s="615">
        <f>+F1353+F1355+F1357</f>
        <v>351949467</v>
      </c>
      <c r="G1362" s="615">
        <f t="shared" ref="G1362:Q1362" si="502">+G1353+G1355+G1357</f>
        <v>155986405</v>
      </c>
      <c r="H1362" s="615">
        <f t="shared" si="502"/>
        <v>509399142</v>
      </c>
      <c r="I1362" s="615">
        <f t="shared" si="502"/>
        <v>1017335014</v>
      </c>
      <c r="J1362" s="615">
        <f t="shared" si="502"/>
        <v>350214025.94</v>
      </c>
      <c r="K1362" s="615">
        <f t="shared" si="502"/>
        <v>141164101.90000001</v>
      </c>
      <c r="L1362" s="615">
        <f t="shared" si="502"/>
        <v>418702292</v>
      </c>
      <c r="M1362" s="615">
        <f t="shared" si="502"/>
        <v>910080419.84000003</v>
      </c>
      <c r="N1362" s="615">
        <f t="shared" si="502"/>
        <v>1735441.0599999949</v>
      </c>
      <c r="O1362" s="615">
        <f t="shared" si="502"/>
        <v>14822303.099999998</v>
      </c>
      <c r="P1362" s="615">
        <f t="shared" si="502"/>
        <v>90696850</v>
      </c>
      <c r="Q1362" s="615">
        <f t="shared" si="502"/>
        <v>107254594.15999998</v>
      </c>
      <c r="R1362" s="616">
        <f>+Q1362-'[3]special hospitals2'!CK179</f>
        <v>0</v>
      </c>
      <c r="S1362" s="410">
        <f t="shared" si="485"/>
        <v>0.99506906183210675</v>
      </c>
      <c r="T1362" s="410">
        <f t="shared" si="485"/>
        <v>0.90497695552378432</v>
      </c>
      <c r="U1362" s="410">
        <f t="shared" si="485"/>
        <v>0.82195327294053433</v>
      </c>
      <c r="V1362" s="410">
        <f t="shared" si="485"/>
        <v>0.89457298462746115</v>
      </c>
      <c r="W1362" s="413"/>
      <c r="Z1362" s="404" t="s">
        <v>735</v>
      </c>
    </row>
    <row r="1363" spans="1:26" ht="12.75" customHeight="1">
      <c r="A1363" s="405" t="s">
        <v>249</v>
      </c>
      <c r="B1363" s="405" t="s">
        <v>470</v>
      </c>
      <c r="C1363" s="418"/>
      <c r="D1363" s="407"/>
      <c r="E1363" s="412"/>
      <c r="F1363" s="403"/>
      <c r="G1363" s="403"/>
      <c r="H1363" s="403"/>
      <c r="I1363" s="403">
        <f t="shared" si="475"/>
        <v>0</v>
      </c>
      <c r="J1363" s="403"/>
      <c r="K1363" s="403"/>
      <c r="L1363" s="403"/>
      <c r="M1363" s="403">
        <f t="shared" si="476"/>
        <v>0</v>
      </c>
      <c r="N1363" s="403">
        <f t="shared" si="477"/>
        <v>0</v>
      </c>
      <c r="O1363" s="403">
        <f t="shared" si="477"/>
        <v>0</v>
      </c>
      <c r="P1363" s="403">
        <f t="shared" si="477"/>
        <v>0</v>
      </c>
      <c r="Q1363" s="403">
        <f t="shared" si="478"/>
        <v>0</v>
      </c>
      <c r="S1363" s="410" t="str">
        <f t="shared" si="485"/>
        <v/>
      </c>
      <c r="T1363" s="410" t="str">
        <f t="shared" si="485"/>
        <v/>
      </c>
      <c r="U1363" s="410" t="str">
        <f t="shared" si="485"/>
        <v/>
      </c>
      <c r="V1363" s="410" t="str">
        <f t="shared" si="485"/>
        <v/>
      </c>
      <c r="W1363" s="413"/>
      <c r="Z1363" s="404" t="s">
        <v>735</v>
      </c>
    </row>
    <row r="1364" spans="1:26" s="612" customFormat="1" ht="12.75" customHeight="1">
      <c r="A1364" s="405" t="s">
        <v>249</v>
      </c>
      <c r="B1364" s="402" t="s">
        <v>473</v>
      </c>
      <c r="C1364" s="426" t="s">
        <v>319</v>
      </c>
      <c r="D1364" s="609" t="s">
        <v>474</v>
      </c>
      <c r="E1364" s="610" t="s">
        <v>475</v>
      </c>
      <c r="F1364" s="621"/>
      <c r="G1364" s="621"/>
      <c r="H1364" s="621"/>
      <c r="I1364" s="611">
        <f t="shared" si="475"/>
        <v>0</v>
      </c>
      <c r="J1364" s="621"/>
      <c r="K1364" s="621"/>
      <c r="L1364" s="621"/>
      <c r="M1364" s="611">
        <f t="shared" si="476"/>
        <v>0</v>
      </c>
      <c r="N1364" s="611">
        <f t="shared" si="477"/>
        <v>0</v>
      </c>
      <c r="O1364" s="611">
        <f t="shared" si="477"/>
        <v>0</v>
      </c>
      <c r="P1364" s="611">
        <f t="shared" si="477"/>
        <v>0</v>
      </c>
      <c r="Q1364" s="611">
        <f t="shared" si="478"/>
        <v>0</v>
      </c>
      <c r="S1364" s="410" t="str">
        <f t="shared" si="485"/>
        <v/>
      </c>
      <c r="T1364" s="410" t="str">
        <f t="shared" si="485"/>
        <v/>
      </c>
      <c r="U1364" s="410" t="str">
        <f t="shared" si="485"/>
        <v/>
      </c>
      <c r="V1364" s="410" t="str">
        <f t="shared" si="485"/>
        <v/>
      </c>
      <c r="W1364" s="413"/>
      <c r="Z1364" s="404" t="s">
        <v>735</v>
      </c>
    </row>
    <row r="1365" spans="1:26" ht="12.75" customHeight="1">
      <c r="A1365" s="405" t="s">
        <v>249</v>
      </c>
      <c r="B1365" s="402" t="s">
        <v>473</v>
      </c>
      <c r="C1365" s="407"/>
      <c r="D1365" s="407" t="s">
        <v>319</v>
      </c>
      <c r="E1365" s="408" t="s">
        <v>320</v>
      </c>
      <c r="F1365" s="408">
        <f>+'[3]special hospitals1'!B358</f>
        <v>139979000</v>
      </c>
      <c r="G1365" s="408">
        <f>+'[3]special hospitals1'!C358</f>
        <v>47679000</v>
      </c>
      <c r="H1365" s="408">
        <f>+'[3]special hospitals1'!D358</f>
        <v>0</v>
      </c>
      <c r="I1365" s="403">
        <f t="shared" si="475"/>
        <v>187658000</v>
      </c>
      <c r="J1365" s="408">
        <f>+'[3]special hospitals1'!F358</f>
        <v>139979000</v>
      </c>
      <c r="K1365" s="408">
        <f>+'[3]special hospitals1'!G358</f>
        <v>47679000</v>
      </c>
      <c r="L1365" s="408">
        <f>+'[3]special hospitals1'!H358</f>
        <v>0</v>
      </c>
      <c r="M1365" s="403">
        <f t="shared" si="476"/>
        <v>187658000</v>
      </c>
      <c r="N1365" s="403">
        <f t="shared" si="477"/>
        <v>0</v>
      </c>
      <c r="O1365" s="403">
        <f t="shared" si="477"/>
        <v>0</v>
      </c>
      <c r="P1365" s="403">
        <f t="shared" si="477"/>
        <v>0</v>
      </c>
      <c r="Q1365" s="403">
        <f t="shared" si="478"/>
        <v>0</v>
      </c>
      <c r="S1365" s="410">
        <f t="shared" si="485"/>
        <v>1</v>
      </c>
      <c r="T1365" s="410">
        <f t="shared" si="485"/>
        <v>1</v>
      </c>
      <c r="U1365" s="410" t="str">
        <f t="shared" si="485"/>
        <v/>
      </c>
      <c r="V1365" s="410">
        <f t="shared" si="485"/>
        <v>1</v>
      </c>
      <c r="W1365" s="413"/>
      <c r="Z1365" s="411" t="s">
        <v>736</v>
      </c>
    </row>
    <row r="1366" spans="1:26" ht="12.75" customHeight="1">
      <c r="A1366" s="405" t="s">
        <v>249</v>
      </c>
      <c r="B1366" s="402" t="s">
        <v>473</v>
      </c>
      <c r="C1366" s="407"/>
      <c r="D1366" s="407" t="s">
        <v>319</v>
      </c>
      <c r="E1366" s="408" t="s">
        <v>204</v>
      </c>
      <c r="F1366" s="408">
        <f>+'[3]special hospitals1'!B360</f>
        <v>0</v>
      </c>
      <c r="G1366" s="408">
        <f>+'[3]special hospitals1'!C360</f>
        <v>11183000</v>
      </c>
      <c r="H1366" s="408">
        <f>+'[3]special hospitals1'!D360</f>
        <v>0</v>
      </c>
      <c r="I1366" s="403">
        <f>SUM(F1366:H1366)</f>
        <v>11183000</v>
      </c>
      <c r="J1366" s="408">
        <f>+'[3]special hospitals1'!F360</f>
        <v>0</v>
      </c>
      <c r="K1366" s="408">
        <f>+'[3]special hospitals1'!G360</f>
        <v>8665228.2200000007</v>
      </c>
      <c r="L1366" s="408">
        <f>+'[3]special hospitals1'!H360</f>
        <v>0</v>
      </c>
      <c r="M1366" s="403">
        <f>SUM(J1366:L1366)</f>
        <v>8665228.2200000007</v>
      </c>
      <c r="N1366" s="403">
        <f>+F1366-J1366</f>
        <v>0</v>
      </c>
      <c r="O1366" s="403">
        <f>+G1366-K1366</f>
        <v>2517771.7799999993</v>
      </c>
      <c r="P1366" s="403">
        <f>+H1366-L1366</f>
        <v>0</v>
      </c>
      <c r="Q1366" s="403">
        <f>SUM(N1366:P1366)</f>
        <v>2517771.7799999993</v>
      </c>
      <c r="S1366" s="410" t="str">
        <f t="shared" si="485"/>
        <v/>
      </c>
      <c r="T1366" s="410">
        <f t="shared" si="485"/>
        <v>0.774857213627828</v>
      </c>
      <c r="U1366" s="410" t="str">
        <f t="shared" si="485"/>
        <v/>
      </c>
      <c r="V1366" s="410">
        <f t="shared" si="485"/>
        <v>0.774857213627828</v>
      </c>
      <c r="W1366" s="413"/>
      <c r="Z1366" s="411" t="s">
        <v>736</v>
      </c>
    </row>
    <row r="1367" spans="1:26" s="404" customFormat="1" ht="12.75" customHeight="1">
      <c r="A1367" s="405"/>
      <c r="B1367" s="402" t="s">
        <v>473</v>
      </c>
      <c r="C1367" s="414"/>
      <c r="D1367" s="414" t="s">
        <v>319</v>
      </c>
      <c r="E1367" s="415" t="s">
        <v>737</v>
      </c>
      <c r="F1367" s="416">
        <f>+F1365+F1366</f>
        <v>139979000</v>
      </c>
      <c r="G1367" s="416">
        <f t="shared" ref="G1367:Q1367" si="503">+G1365+G1366</f>
        <v>58862000</v>
      </c>
      <c r="H1367" s="416">
        <f t="shared" si="503"/>
        <v>0</v>
      </c>
      <c r="I1367" s="416">
        <f t="shared" si="503"/>
        <v>198841000</v>
      </c>
      <c r="J1367" s="416">
        <f t="shared" si="503"/>
        <v>139979000</v>
      </c>
      <c r="K1367" s="416">
        <f t="shared" si="503"/>
        <v>56344228.219999999</v>
      </c>
      <c r="L1367" s="416">
        <f t="shared" si="503"/>
        <v>0</v>
      </c>
      <c r="M1367" s="416">
        <f t="shared" si="503"/>
        <v>196323228.22</v>
      </c>
      <c r="N1367" s="416">
        <f t="shared" si="503"/>
        <v>0</v>
      </c>
      <c r="O1367" s="416">
        <f t="shared" si="503"/>
        <v>2517771.7799999993</v>
      </c>
      <c r="P1367" s="416">
        <f t="shared" si="503"/>
        <v>0</v>
      </c>
      <c r="Q1367" s="416">
        <f t="shared" si="503"/>
        <v>2517771.7799999993</v>
      </c>
      <c r="R1367" s="417"/>
      <c r="S1367" s="410">
        <f t="shared" si="485"/>
        <v>1</v>
      </c>
      <c r="T1367" s="410">
        <f t="shared" si="485"/>
        <v>0.95722585403146343</v>
      </c>
      <c r="U1367" s="410" t="str">
        <f t="shared" si="485"/>
        <v/>
      </c>
      <c r="V1367" s="410">
        <f t="shared" si="485"/>
        <v>0.98733776343912971</v>
      </c>
      <c r="W1367" s="413"/>
      <c r="Z1367" s="404" t="s">
        <v>735</v>
      </c>
    </row>
    <row r="1368" spans="1:26" ht="12.75" hidden="1" customHeight="1">
      <c r="A1368" s="405"/>
      <c r="B1368" s="406"/>
      <c r="C1368" s="418"/>
      <c r="D1368" s="418"/>
      <c r="E1368" s="419"/>
      <c r="F1368" s="420"/>
      <c r="G1368" s="420"/>
      <c r="H1368" s="420"/>
      <c r="I1368" s="420"/>
      <c r="J1368" s="420"/>
      <c r="K1368" s="420"/>
      <c r="L1368" s="420"/>
      <c r="M1368" s="420"/>
      <c r="N1368" s="420"/>
      <c r="O1368" s="420"/>
      <c r="P1368" s="420"/>
      <c r="Q1368" s="420"/>
      <c r="R1368" s="409"/>
      <c r="S1368" s="410" t="str">
        <f t="shared" ref="S1368:V1430" si="504">IF(F1368=0,"",J1368/F1368)</f>
        <v/>
      </c>
      <c r="T1368" s="410" t="str">
        <f t="shared" si="504"/>
        <v/>
      </c>
      <c r="U1368" s="410" t="str">
        <f t="shared" si="504"/>
        <v/>
      </c>
      <c r="V1368" s="410"/>
      <c r="W1368" s="413"/>
    </row>
    <row r="1369" spans="1:26" s="404" customFormat="1" ht="12.75" customHeight="1">
      <c r="A1369" s="405" t="s">
        <v>249</v>
      </c>
      <c r="B1369" s="402" t="s">
        <v>473</v>
      </c>
      <c r="C1369" s="414"/>
      <c r="D1369" s="414" t="s">
        <v>319</v>
      </c>
      <c r="E1369" s="415" t="s">
        <v>324</v>
      </c>
      <c r="F1369" s="416">
        <f>+F1370</f>
        <v>14601000</v>
      </c>
      <c r="G1369" s="416">
        <f t="shared" ref="G1369:Q1369" si="505">+G1370</f>
        <v>0</v>
      </c>
      <c r="H1369" s="416">
        <f t="shared" si="505"/>
        <v>0</v>
      </c>
      <c r="I1369" s="416">
        <f t="shared" si="505"/>
        <v>14601000</v>
      </c>
      <c r="J1369" s="416">
        <f t="shared" si="505"/>
        <v>14601000</v>
      </c>
      <c r="K1369" s="416">
        <f t="shared" si="505"/>
        <v>0</v>
      </c>
      <c r="L1369" s="416">
        <f t="shared" si="505"/>
        <v>0</v>
      </c>
      <c r="M1369" s="416">
        <f t="shared" si="505"/>
        <v>14601000</v>
      </c>
      <c r="N1369" s="416">
        <f t="shared" si="505"/>
        <v>0</v>
      </c>
      <c r="O1369" s="416">
        <f t="shared" si="505"/>
        <v>0</v>
      </c>
      <c r="P1369" s="416">
        <f t="shared" si="505"/>
        <v>0</v>
      </c>
      <c r="Q1369" s="416">
        <f t="shared" si="505"/>
        <v>0</v>
      </c>
      <c r="S1369" s="410">
        <f t="shared" si="504"/>
        <v>1</v>
      </c>
      <c r="T1369" s="410" t="str">
        <f t="shared" si="504"/>
        <v/>
      </c>
      <c r="U1369" s="410" t="str">
        <f t="shared" si="504"/>
        <v/>
      </c>
      <c r="V1369" s="410">
        <f t="shared" si="504"/>
        <v>1</v>
      </c>
      <c r="W1369" s="413"/>
      <c r="Z1369" s="404" t="s">
        <v>735</v>
      </c>
    </row>
    <row r="1370" spans="1:26" ht="12.75" customHeight="1">
      <c r="A1370" s="405" t="s">
        <v>249</v>
      </c>
      <c r="B1370" s="402" t="s">
        <v>473</v>
      </c>
      <c r="C1370" s="418"/>
      <c r="D1370" s="418"/>
      <c r="E1370" s="408" t="s">
        <v>528</v>
      </c>
      <c r="F1370" s="403">
        <f>SUM('[3]special hospitals1'!S14)</f>
        <v>14601000</v>
      </c>
      <c r="G1370" s="403">
        <f>SUM('[3]special hospitals1'!S50)</f>
        <v>0</v>
      </c>
      <c r="H1370" s="403">
        <f>SUM('[3]special hospitals1'!S142)</f>
        <v>0</v>
      </c>
      <c r="I1370" s="403">
        <f t="shared" ref="I1370:I1448" si="506">SUM(F1370:H1370)</f>
        <v>14601000</v>
      </c>
      <c r="J1370" s="403">
        <f>SUM('[3]special hospitals1'!S15)</f>
        <v>14601000</v>
      </c>
      <c r="K1370" s="403">
        <f>SUM('[3]special hospitals1'!S51)</f>
        <v>0</v>
      </c>
      <c r="L1370" s="403">
        <f>SUM('[3]special hospitals1'!S143)</f>
        <v>0</v>
      </c>
      <c r="M1370" s="403">
        <f t="shared" ref="M1370:M1448" si="507">SUM(J1370:L1370)</f>
        <v>14601000</v>
      </c>
      <c r="N1370" s="403">
        <f t="shared" ref="N1370:P1448" si="508">+F1370-J1370</f>
        <v>0</v>
      </c>
      <c r="O1370" s="403">
        <f t="shared" si="508"/>
        <v>0</v>
      </c>
      <c r="P1370" s="403">
        <f t="shared" si="508"/>
        <v>0</v>
      </c>
      <c r="Q1370" s="403">
        <f t="shared" ref="Q1370:Q1448" si="509">SUM(N1370:P1370)</f>
        <v>0</v>
      </c>
      <c r="S1370" s="410">
        <f t="shared" si="504"/>
        <v>1</v>
      </c>
      <c r="T1370" s="410" t="str">
        <f t="shared" si="504"/>
        <v/>
      </c>
      <c r="U1370" s="410" t="str">
        <f t="shared" si="504"/>
        <v/>
      </c>
      <c r="V1370" s="410">
        <f t="shared" si="504"/>
        <v>1</v>
      </c>
      <c r="W1370" s="413"/>
      <c r="Z1370" s="404" t="s">
        <v>735</v>
      </c>
    </row>
    <row r="1371" spans="1:26" s="404" customFormat="1" ht="12.75" customHeight="1">
      <c r="A1371" s="405" t="s">
        <v>249</v>
      </c>
      <c r="B1371" s="402" t="s">
        <v>473</v>
      </c>
      <c r="C1371" s="414"/>
      <c r="D1371" s="414" t="s">
        <v>319</v>
      </c>
      <c r="E1371" s="415" t="s">
        <v>325</v>
      </c>
      <c r="F1371" s="416">
        <f>SUM(F1372:F1375)</f>
        <v>33978669</v>
      </c>
      <c r="G1371" s="416">
        <f t="shared" ref="G1371:Q1371" si="510">SUM(G1372:G1375)</f>
        <v>15373000</v>
      </c>
      <c r="H1371" s="416">
        <f t="shared" si="510"/>
        <v>0</v>
      </c>
      <c r="I1371" s="416">
        <f t="shared" si="510"/>
        <v>49351669</v>
      </c>
      <c r="J1371" s="416">
        <f t="shared" si="510"/>
        <v>33978669</v>
      </c>
      <c r="K1371" s="416">
        <f t="shared" si="510"/>
        <v>15373000</v>
      </c>
      <c r="L1371" s="416">
        <f t="shared" si="510"/>
        <v>0</v>
      </c>
      <c r="M1371" s="416">
        <f t="shared" si="510"/>
        <v>49351669</v>
      </c>
      <c r="N1371" s="416">
        <f t="shared" si="510"/>
        <v>0</v>
      </c>
      <c r="O1371" s="416">
        <f t="shared" si="510"/>
        <v>0</v>
      </c>
      <c r="P1371" s="416">
        <f t="shared" si="510"/>
        <v>0</v>
      </c>
      <c r="Q1371" s="416">
        <f t="shared" si="510"/>
        <v>0</v>
      </c>
      <c r="R1371" s="417"/>
      <c r="S1371" s="410">
        <f t="shared" si="504"/>
        <v>1</v>
      </c>
      <c r="T1371" s="410">
        <f t="shared" si="504"/>
        <v>1</v>
      </c>
      <c r="U1371" s="410" t="str">
        <f t="shared" si="504"/>
        <v/>
      </c>
      <c r="V1371" s="410">
        <f t="shared" si="504"/>
        <v>1</v>
      </c>
      <c r="W1371" s="413"/>
      <c r="Z1371" s="404" t="s">
        <v>735</v>
      </c>
    </row>
    <row r="1372" spans="1:26" ht="12.75" customHeight="1">
      <c r="A1372" s="405" t="s">
        <v>249</v>
      </c>
      <c r="B1372" s="402" t="s">
        <v>473</v>
      </c>
      <c r="C1372" s="418"/>
      <c r="D1372" s="418"/>
      <c r="E1372" s="421" t="s">
        <v>531</v>
      </c>
      <c r="F1372" s="403">
        <f>SUM('[3]special hospitals1'!Z14)</f>
        <v>27647000</v>
      </c>
      <c r="G1372" s="403">
        <f>SUM('[3]special hospitals1'!Z50)</f>
        <v>0</v>
      </c>
      <c r="H1372" s="403">
        <f>SUM('[3]special hospitals1'!Z142)</f>
        <v>0</v>
      </c>
      <c r="I1372" s="403">
        <f t="shared" si="506"/>
        <v>27647000</v>
      </c>
      <c r="J1372" s="403">
        <f>SUM('[3]special hospitals1'!Z15)</f>
        <v>27647000</v>
      </c>
      <c r="K1372" s="403">
        <f>SUM('[3]special hospitals1'!Z51)</f>
        <v>0</v>
      </c>
      <c r="L1372" s="403">
        <f>SUM('[3]special hospitals1'!Z143)</f>
        <v>0</v>
      </c>
      <c r="M1372" s="403">
        <f t="shared" si="507"/>
        <v>27647000</v>
      </c>
      <c r="N1372" s="403">
        <f t="shared" si="508"/>
        <v>0</v>
      </c>
      <c r="O1372" s="403">
        <f t="shared" si="508"/>
        <v>0</v>
      </c>
      <c r="P1372" s="403">
        <f t="shared" si="508"/>
        <v>0</v>
      </c>
      <c r="Q1372" s="403">
        <f t="shared" si="509"/>
        <v>0</v>
      </c>
      <c r="S1372" s="410">
        <f t="shared" si="504"/>
        <v>1</v>
      </c>
      <c r="T1372" s="410" t="str">
        <f t="shared" si="504"/>
        <v/>
      </c>
      <c r="U1372" s="410" t="str">
        <f t="shared" si="504"/>
        <v/>
      </c>
      <c r="V1372" s="410">
        <f t="shared" si="504"/>
        <v>1</v>
      </c>
      <c r="W1372" s="413"/>
      <c r="Z1372" s="404" t="s">
        <v>735</v>
      </c>
    </row>
    <row r="1373" spans="1:26" ht="12.75" customHeight="1">
      <c r="A1373" s="405" t="s">
        <v>249</v>
      </c>
      <c r="B1373" s="402" t="s">
        <v>473</v>
      </c>
      <c r="C1373" s="418"/>
      <c r="D1373" s="418"/>
      <c r="E1373" s="408" t="s">
        <v>532</v>
      </c>
      <c r="F1373" s="403">
        <f>SUM('[3]special hospitals1'!AG14)</f>
        <v>6331669</v>
      </c>
      <c r="G1373" s="403">
        <f>SUM('[3]special hospitals1'!AG50)</f>
        <v>0</v>
      </c>
      <c r="H1373" s="403">
        <f>SUM('[3]special hospitals1'!AG142)</f>
        <v>0</v>
      </c>
      <c r="I1373" s="403">
        <f t="shared" si="506"/>
        <v>6331669</v>
      </c>
      <c r="J1373" s="403">
        <f>SUM('[3]special hospitals1'!AG15)</f>
        <v>6331669</v>
      </c>
      <c r="K1373" s="403">
        <f>SUM('[3]special hospitals1'!AG51)</f>
        <v>0</v>
      </c>
      <c r="L1373" s="403">
        <f>SUM('[3]special hospitals1'!AG143)</f>
        <v>0</v>
      </c>
      <c r="M1373" s="403">
        <f t="shared" si="507"/>
        <v>6331669</v>
      </c>
      <c r="N1373" s="403">
        <f t="shared" si="508"/>
        <v>0</v>
      </c>
      <c r="O1373" s="403">
        <f t="shared" si="508"/>
        <v>0</v>
      </c>
      <c r="P1373" s="403">
        <f t="shared" si="508"/>
        <v>0</v>
      </c>
      <c r="Q1373" s="403">
        <f t="shared" si="509"/>
        <v>0</v>
      </c>
      <c r="S1373" s="410">
        <f t="shared" si="504"/>
        <v>1</v>
      </c>
      <c r="T1373" s="410" t="str">
        <f t="shared" si="504"/>
        <v/>
      </c>
      <c r="U1373" s="410" t="str">
        <f t="shared" si="504"/>
        <v/>
      </c>
      <c r="V1373" s="410">
        <f t="shared" si="504"/>
        <v>1</v>
      </c>
      <c r="W1373" s="413"/>
      <c r="Z1373" s="404" t="s">
        <v>735</v>
      </c>
    </row>
    <row r="1374" spans="1:26" ht="12.75" customHeight="1">
      <c r="A1374" s="405" t="s">
        <v>249</v>
      </c>
      <c r="B1374" s="402" t="s">
        <v>473</v>
      </c>
      <c r="C1374" s="418"/>
      <c r="D1374" s="418"/>
      <c r="E1374" s="421" t="s">
        <v>533</v>
      </c>
      <c r="F1374" s="403">
        <f>SUM('[3]special hospitals1'!AN14)</f>
        <v>0</v>
      </c>
      <c r="G1374" s="403">
        <f>SUM('[3]special hospitals1'!AN50)</f>
        <v>15373000</v>
      </c>
      <c r="H1374" s="403">
        <f>SUM('[3]special hospitals1'!AN142)</f>
        <v>0</v>
      </c>
      <c r="I1374" s="403">
        <f t="shared" si="506"/>
        <v>15373000</v>
      </c>
      <c r="J1374" s="403">
        <f>SUM('[3]special hospitals1'!AN15)</f>
        <v>0</v>
      </c>
      <c r="K1374" s="403">
        <f>SUM('[3]special hospitals1'!AN51)</f>
        <v>15373000</v>
      </c>
      <c r="L1374" s="403">
        <f>SUM('[3]special hospitals1'!AN143)</f>
        <v>0</v>
      </c>
      <c r="M1374" s="403">
        <f t="shared" si="507"/>
        <v>15373000</v>
      </c>
      <c r="N1374" s="403">
        <f t="shared" si="508"/>
        <v>0</v>
      </c>
      <c r="O1374" s="403">
        <f t="shared" si="508"/>
        <v>0</v>
      </c>
      <c r="P1374" s="403">
        <f t="shared" si="508"/>
        <v>0</v>
      </c>
      <c r="Q1374" s="403">
        <f t="shared" si="509"/>
        <v>0</v>
      </c>
      <c r="S1374" s="410" t="str">
        <f t="shared" si="504"/>
        <v/>
      </c>
      <c r="T1374" s="410">
        <f t="shared" si="504"/>
        <v>1</v>
      </c>
      <c r="U1374" s="410" t="str">
        <f t="shared" si="504"/>
        <v/>
      </c>
      <c r="V1374" s="410">
        <f t="shared" si="504"/>
        <v>1</v>
      </c>
      <c r="W1374" s="413"/>
      <c r="Z1374" s="404" t="s">
        <v>735</v>
      </c>
    </row>
    <row r="1375" spans="1:26" ht="12.75" hidden="1" customHeight="1">
      <c r="A1375" s="405" t="s">
        <v>249</v>
      </c>
      <c r="B1375" s="402" t="s">
        <v>473</v>
      </c>
      <c r="C1375" s="418"/>
      <c r="D1375" s="418"/>
      <c r="E1375" s="421" t="s">
        <v>738</v>
      </c>
      <c r="F1375" s="403">
        <f>SUM('[3]special hospitals1'!AU14)</f>
        <v>0</v>
      </c>
      <c r="G1375" s="403">
        <f>SUM('[3]special hospitals1'!AU50)</f>
        <v>0</v>
      </c>
      <c r="H1375" s="403">
        <f>SUM('[3]special hospitals1'!AU142)</f>
        <v>0</v>
      </c>
      <c r="I1375" s="403">
        <f t="shared" si="506"/>
        <v>0</v>
      </c>
      <c r="J1375" s="403">
        <f>SUM('[3]special hospitals1'!AU15)</f>
        <v>0</v>
      </c>
      <c r="K1375" s="403">
        <f>SUM('[3]special hospitals1'!AU51)</f>
        <v>0</v>
      </c>
      <c r="L1375" s="403">
        <f>SUM('[3]special hospitals1'!AU143)</f>
        <v>0</v>
      </c>
      <c r="M1375" s="403">
        <f t="shared" si="507"/>
        <v>0</v>
      </c>
      <c r="N1375" s="403">
        <f t="shared" si="508"/>
        <v>0</v>
      </c>
      <c r="O1375" s="403">
        <f t="shared" si="508"/>
        <v>0</v>
      </c>
      <c r="P1375" s="403">
        <f t="shared" si="508"/>
        <v>0</v>
      </c>
      <c r="Q1375" s="403">
        <f t="shared" si="509"/>
        <v>0</v>
      </c>
      <c r="S1375" s="410" t="str">
        <f t="shared" si="504"/>
        <v/>
      </c>
      <c r="T1375" s="410" t="str">
        <f t="shared" si="504"/>
        <v/>
      </c>
      <c r="U1375" s="410" t="str">
        <f t="shared" si="504"/>
        <v/>
      </c>
      <c r="V1375" s="422" t="str">
        <f t="shared" si="504"/>
        <v/>
      </c>
      <c r="W1375" s="413"/>
    </row>
    <row r="1376" spans="1:26" s="617" customFormat="1" ht="12.75" customHeight="1">
      <c r="A1376" s="405" t="s">
        <v>249</v>
      </c>
      <c r="B1376" s="402" t="s">
        <v>473</v>
      </c>
      <c r="C1376" s="613"/>
      <c r="D1376" s="613"/>
      <c r="E1376" s="614" t="s">
        <v>5</v>
      </c>
      <c r="F1376" s="615">
        <f>+F1367+F1369+F1371</f>
        <v>188558669</v>
      </c>
      <c r="G1376" s="615">
        <f t="shared" ref="G1376:Q1376" si="511">+G1367+G1369+G1371</f>
        <v>74235000</v>
      </c>
      <c r="H1376" s="615">
        <f t="shared" si="511"/>
        <v>0</v>
      </c>
      <c r="I1376" s="615">
        <f t="shared" si="511"/>
        <v>262793669</v>
      </c>
      <c r="J1376" s="615">
        <f t="shared" si="511"/>
        <v>188558669</v>
      </c>
      <c r="K1376" s="615">
        <f t="shared" si="511"/>
        <v>71717228.219999999</v>
      </c>
      <c r="L1376" s="615">
        <f t="shared" si="511"/>
        <v>0</v>
      </c>
      <c r="M1376" s="615">
        <f t="shared" si="511"/>
        <v>260275897.22</v>
      </c>
      <c r="N1376" s="615">
        <f t="shared" si="511"/>
        <v>0</v>
      </c>
      <c r="O1376" s="615">
        <f t="shared" si="511"/>
        <v>2517771.7799999993</v>
      </c>
      <c r="P1376" s="615">
        <f t="shared" si="511"/>
        <v>0</v>
      </c>
      <c r="Q1376" s="615">
        <f t="shared" si="511"/>
        <v>2517771.7799999993</v>
      </c>
      <c r="R1376" s="616">
        <f>+Q1376-'[3]special hospitals1'!CH179</f>
        <v>0</v>
      </c>
      <c r="S1376" s="410">
        <f t="shared" si="504"/>
        <v>1</v>
      </c>
      <c r="T1376" s="410">
        <f t="shared" si="504"/>
        <v>0.96608376399272577</v>
      </c>
      <c r="U1376" s="410" t="str">
        <f t="shared" si="504"/>
        <v/>
      </c>
      <c r="V1376" s="410">
        <f t="shared" si="504"/>
        <v>0.99041920686453067</v>
      </c>
      <c r="W1376" s="413"/>
      <c r="Z1376" s="404" t="s">
        <v>735</v>
      </c>
    </row>
    <row r="1377" spans="1:26" ht="12.75" customHeight="1">
      <c r="A1377" s="405" t="s">
        <v>249</v>
      </c>
      <c r="B1377" s="402" t="s">
        <v>473</v>
      </c>
      <c r="C1377" s="418"/>
      <c r="D1377" s="407"/>
      <c r="E1377" s="412"/>
      <c r="F1377" s="403"/>
      <c r="G1377" s="403"/>
      <c r="H1377" s="403"/>
      <c r="I1377" s="403">
        <f t="shared" si="506"/>
        <v>0</v>
      </c>
      <c r="J1377" s="403"/>
      <c r="K1377" s="403"/>
      <c r="L1377" s="403"/>
      <c r="M1377" s="403">
        <f t="shared" si="507"/>
        <v>0</v>
      </c>
      <c r="N1377" s="403">
        <f t="shared" si="508"/>
        <v>0</v>
      </c>
      <c r="O1377" s="403">
        <f t="shared" si="508"/>
        <v>0</v>
      </c>
      <c r="P1377" s="403">
        <f t="shared" si="508"/>
        <v>0</v>
      </c>
      <c r="Q1377" s="403">
        <f t="shared" si="509"/>
        <v>0</v>
      </c>
      <c r="S1377" s="410" t="str">
        <f t="shared" si="504"/>
        <v/>
      </c>
      <c r="T1377" s="410" t="str">
        <f t="shared" si="504"/>
        <v/>
      </c>
      <c r="U1377" s="410" t="str">
        <f t="shared" si="504"/>
        <v/>
      </c>
      <c r="V1377" s="410" t="str">
        <f t="shared" si="504"/>
        <v/>
      </c>
      <c r="W1377" s="413"/>
      <c r="Z1377" s="404" t="s">
        <v>735</v>
      </c>
    </row>
    <row r="1378" spans="1:26" s="612" customFormat="1" ht="12.75" customHeight="1">
      <c r="A1378" s="405" t="s">
        <v>249</v>
      </c>
      <c r="B1378" s="402" t="s">
        <v>476</v>
      </c>
      <c r="C1378" s="426" t="s">
        <v>319</v>
      </c>
      <c r="D1378" s="609" t="s">
        <v>477</v>
      </c>
      <c r="E1378" s="610" t="s">
        <v>478</v>
      </c>
      <c r="F1378" s="621"/>
      <c r="G1378" s="621"/>
      <c r="H1378" s="621"/>
      <c r="I1378" s="611">
        <f t="shared" si="506"/>
        <v>0</v>
      </c>
      <c r="J1378" s="621"/>
      <c r="K1378" s="621"/>
      <c r="L1378" s="621"/>
      <c r="M1378" s="611">
        <f t="shared" si="507"/>
        <v>0</v>
      </c>
      <c r="N1378" s="611">
        <f t="shared" si="508"/>
        <v>0</v>
      </c>
      <c r="O1378" s="611">
        <f t="shared" si="508"/>
        <v>0</v>
      </c>
      <c r="P1378" s="611">
        <f t="shared" si="508"/>
        <v>0</v>
      </c>
      <c r="Q1378" s="611">
        <f t="shared" si="509"/>
        <v>0</v>
      </c>
      <c r="S1378" s="410" t="str">
        <f t="shared" si="504"/>
        <v/>
      </c>
      <c r="T1378" s="410" t="str">
        <f t="shared" si="504"/>
        <v/>
      </c>
      <c r="U1378" s="410" t="str">
        <f t="shared" si="504"/>
        <v/>
      </c>
      <c r="V1378" s="410" t="str">
        <f t="shared" si="504"/>
        <v/>
      </c>
      <c r="W1378" s="413"/>
      <c r="Z1378" s="404" t="s">
        <v>735</v>
      </c>
    </row>
    <row r="1379" spans="1:26" ht="12.75" customHeight="1">
      <c r="A1379" s="405" t="s">
        <v>249</v>
      </c>
      <c r="B1379" s="402" t="s">
        <v>476</v>
      </c>
      <c r="C1379" s="407"/>
      <c r="D1379" s="407" t="s">
        <v>319</v>
      </c>
      <c r="E1379" s="408" t="s">
        <v>320</v>
      </c>
      <c r="F1379" s="408">
        <f>+'[3]special hospitals1'!B365</f>
        <v>103331117</v>
      </c>
      <c r="G1379" s="408">
        <f>+'[3]special hospitals1'!C365</f>
        <v>27729000</v>
      </c>
      <c r="H1379" s="408">
        <f>+'[3]special hospitals1'!D365</f>
        <v>0</v>
      </c>
      <c r="I1379" s="403">
        <f t="shared" si="506"/>
        <v>131060117</v>
      </c>
      <c r="J1379" s="408">
        <f>+'[3]special hospitals1'!F365</f>
        <v>103331117</v>
      </c>
      <c r="K1379" s="408">
        <f>+'[3]special hospitals1'!G365</f>
        <v>26297123.100000001</v>
      </c>
      <c r="L1379" s="408">
        <f>+'[3]special hospitals1'!H365</f>
        <v>0</v>
      </c>
      <c r="M1379" s="403">
        <f t="shared" si="507"/>
        <v>129628240.09999999</v>
      </c>
      <c r="N1379" s="403">
        <f t="shared" si="508"/>
        <v>0</v>
      </c>
      <c r="O1379" s="403">
        <f t="shared" si="508"/>
        <v>1431876.8999999985</v>
      </c>
      <c r="P1379" s="403">
        <f t="shared" si="508"/>
        <v>0</v>
      </c>
      <c r="Q1379" s="403">
        <f t="shared" si="509"/>
        <v>1431876.8999999985</v>
      </c>
      <c r="S1379" s="410">
        <f t="shared" si="504"/>
        <v>1</v>
      </c>
      <c r="T1379" s="410">
        <f t="shared" si="504"/>
        <v>0.94836175484150176</v>
      </c>
      <c r="U1379" s="410" t="str">
        <f t="shared" si="504"/>
        <v/>
      </c>
      <c r="V1379" s="410">
        <f t="shared" si="504"/>
        <v>0.98907465571696385</v>
      </c>
      <c r="W1379" s="413"/>
      <c r="Z1379" s="411" t="s">
        <v>736</v>
      </c>
    </row>
    <row r="1380" spans="1:26" ht="12.75" customHeight="1">
      <c r="A1380" s="405" t="s">
        <v>249</v>
      </c>
      <c r="B1380" s="402" t="s">
        <v>476</v>
      </c>
      <c r="C1380" s="407"/>
      <c r="D1380" s="407" t="s">
        <v>319</v>
      </c>
      <c r="E1380" s="408" t="s">
        <v>204</v>
      </c>
      <c r="F1380" s="408">
        <f>+'[3]special hospitals1'!M14</f>
        <v>0</v>
      </c>
      <c r="G1380" s="408">
        <f>+'[3]special hospitals1'!M50</f>
        <v>5555000</v>
      </c>
      <c r="H1380" s="408">
        <f>+'[3]special hospitals1'!M142</f>
        <v>0</v>
      </c>
      <c r="I1380" s="403">
        <f>SUM(F1380:H1380)</f>
        <v>5555000</v>
      </c>
      <c r="J1380" s="408">
        <f>+'[3]special hospitals1'!M15</f>
        <v>0</v>
      </c>
      <c r="K1380" s="408">
        <f>+'[3]special hospitals1'!M51</f>
        <v>1120207.9099999999</v>
      </c>
      <c r="L1380" s="408">
        <f>+'[3]special hospitals1'!M143</f>
        <v>0</v>
      </c>
      <c r="M1380" s="403">
        <f>SUM(J1380:L1380)</f>
        <v>1120207.9099999999</v>
      </c>
      <c r="N1380" s="403">
        <f>+F1380-J1380</f>
        <v>0</v>
      </c>
      <c r="O1380" s="403">
        <f>+G1380-K1380</f>
        <v>4434792.09</v>
      </c>
      <c r="P1380" s="403">
        <f>+H1380-L1380</f>
        <v>0</v>
      </c>
      <c r="Q1380" s="403">
        <f>SUM(N1380:P1380)</f>
        <v>4434792.09</v>
      </c>
      <c r="S1380" s="410" t="str">
        <f t="shared" si="504"/>
        <v/>
      </c>
      <c r="T1380" s="410">
        <f t="shared" si="504"/>
        <v>0.20165758955895588</v>
      </c>
      <c r="U1380" s="410" t="str">
        <f t="shared" si="504"/>
        <v/>
      </c>
      <c r="V1380" s="410">
        <f t="shared" si="504"/>
        <v>0.20165758955895588</v>
      </c>
      <c r="W1380" s="413"/>
      <c r="Z1380" s="411" t="s">
        <v>736</v>
      </c>
    </row>
    <row r="1381" spans="1:26" s="404" customFormat="1" ht="12.75" customHeight="1">
      <c r="A1381" s="405"/>
      <c r="B1381" s="402" t="s">
        <v>476</v>
      </c>
      <c r="C1381" s="414"/>
      <c r="D1381" s="414" t="s">
        <v>319</v>
      </c>
      <c r="E1381" s="415" t="s">
        <v>737</v>
      </c>
      <c r="F1381" s="416">
        <f>+F1379+F1380</f>
        <v>103331117</v>
      </c>
      <c r="G1381" s="416">
        <f t="shared" ref="G1381:Q1381" si="512">+G1379+G1380</f>
        <v>33284000</v>
      </c>
      <c r="H1381" s="416">
        <f t="shared" si="512"/>
        <v>0</v>
      </c>
      <c r="I1381" s="416">
        <f t="shared" si="512"/>
        <v>136615117</v>
      </c>
      <c r="J1381" s="416">
        <f t="shared" si="512"/>
        <v>103331117</v>
      </c>
      <c r="K1381" s="416">
        <f t="shared" si="512"/>
        <v>27417331.010000002</v>
      </c>
      <c r="L1381" s="416">
        <f t="shared" si="512"/>
        <v>0</v>
      </c>
      <c r="M1381" s="416">
        <f t="shared" si="512"/>
        <v>130748448.00999999</v>
      </c>
      <c r="N1381" s="416">
        <f t="shared" si="512"/>
        <v>0</v>
      </c>
      <c r="O1381" s="416">
        <f t="shared" si="512"/>
        <v>5866668.9899999984</v>
      </c>
      <c r="P1381" s="416">
        <f t="shared" si="512"/>
        <v>0</v>
      </c>
      <c r="Q1381" s="416">
        <f t="shared" si="512"/>
        <v>5866668.9899999984</v>
      </c>
      <c r="R1381" s="417"/>
      <c r="S1381" s="410">
        <f t="shared" si="504"/>
        <v>1</v>
      </c>
      <c r="T1381" s="410">
        <f t="shared" si="504"/>
        <v>0.82373906411489006</v>
      </c>
      <c r="U1381" s="410" t="str">
        <f t="shared" si="504"/>
        <v/>
      </c>
      <c r="V1381" s="410">
        <f t="shared" si="504"/>
        <v>0.9570569559297013</v>
      </c>
      <c r="W1381" s="413"/>
      <c r="Z1381" s="404" t="s">
        <v>735</v>
      </c>
    </row>
    <row r="1382" spans="1:26" ht="12.75" hidden="1" customHeight="1">
      <c r="A1382" s="405"/>
      <c r="B1382" s="406"/>
      <c r="C1382" s="418"/>
      <c r="D1382" s="418"/>
      <c r="E1382" s="419"/>
      <c r="F1382" s="420"/>
      <c r="G1382" s="420"/>
      <c r="H1382" s="420"/>
      <c r="I1382" s="420"/>
      <c r="J1382" s="420"/>
      <c r="K1382" s="420"/>
      <c r="L1382" s="420"/>
      <c r="M1382" s="420"/>
      <c r="N1382" s="420"/>
      <c r="O1382" s="420"/>
      <c r="P1382" s="420"/>
      <c r="Q1382" s="420"/>
      <c r="R1382" s="409"/>
      <c r="S1382" s="410" t="str">
        <f t="shared" si="504"/>
        <v/>
      </c>
      <c r="T1382" s="410" t="str">
        <f t="shared" si="504"/>
        <v/>
      </c>
      <c r="U1382" s="410" t="str">
        <f t="shared" si="504"/>
        <v/>
      </c>
      <c r="V1382" s="410"/>
      <c r="W1382" s="413"/>
    </row>
    <row r="1383" spans="1:26" s="404" customFormat="1" ht="12.75" customHeight="1">
      <c r="A1383" s="405" t="s">
        <v>249</v>
      </c>
      <c r="B1383" s="402" t="s">
        <v>476</v>
      </c>
      <c r="C1383" s="414"/>
      <c r="D1383" s="414" t="s">
        <v>319</v>
      </c>
      <c r="E1383" s="415" t="s">
        <v>324</v>
      </c>
      <c r="F1383" s="416">
        <f>+F1384</f>
        <v>10428988</v>
      </c>
      <c r="G1383" s="416">
        <f t="shared" ref="G1383:Q1383" si="513">+G1384</f>
        <v>0</v>
      </c>
      <c r="H1383" s="416">
        <f t="shared" si="513"/>
        <v>0</v>
      </c>
      <c r="I1383" s="416">
        <f t="shared" si="513"/>
        <v>10428988</v>
      </c>
      <c r="J1383" s="416">
        <f t="shared" si="513"/>
        <v>10428988</v>
      </c>
      <c r="K1383" s="416">
        <f t="shared" si="513"/>
        <v>0</v>
      </c>
      <c r="L1383" s="416">
        <f t="shared" si="513"/>
        <v>0</v>
      </c>
      <c r="M1383" s="416">
        <f t="shared" si="513"/>
        <v>10428988</v>
      </c>
      <c r="N1383" s="416">
        <f t="shared" si="513"/>
        <v>0</v>
      </c>
      <c r="O1383" s="416">
        <f t="shared" si="513"/>
        <v>0</v>
      </c>
      <c r="P1383" s="416">
        <f t="shared" si="513"/>
        <v>0</v>
      </c>
      <c r="Q1383" s="416">
        <f t="shared" si="513"/>
        <v>0</v>
      </c>
      <c r="S1383" s="410">
        <f t="shared" si="504"/>
        <v>1</v>
      </c>
      <c r="T1383" s="410" t="str">
        <f t="shared" si="504"/>
        <v/>
      </c>
      <c r="U1383" s="410" t="str">
        <f t="shared" si="504"/>
        <v/>
      </c>
      <c r="V1383" s="410">
        <f t="shared" si="504"/>
        <v>1</v>
      </c>
      <c r="W1383" s="413"/>
      <c r="Z1383" s="404" t="s">
        <v>735</v>
      </c>
    </row>
    <row r="1384" spans="1:26" ht="12.75" customHeight="1">
      <c r="A1384" s="405" t="s">
        <v>249</v>
      </c>
      <c r="B1384" s="402" t="s">
        <v>476</v>
      </c>
      <c r="C1384" s="418"/>
      <c r="D1384" s="418"/>
      <c r="E1384" s="408" t="s">
        <v>528</v>
      </c>
      <c r="F1384" s="403">
        <f>SUM('[3]special hospitals1'!T14)</f>
        <v>10428988</v>
      </c>
      <c r="G1384" s="403">
        <f>SUM('[3]special hospitals1'!T50)</f>
        <v>0</v>
      </c>
      <c r="H1384" s="403">
        <f>SUM('[3]special hospitals1'!T142)</f>
        <v>0</v>
      </c>
      <c r="I1384" s="403">
        <f t="shared" si="506"/>
        <v>10428988</v>
      </c>
      <c r="J1384" s="403">
        <f>SUM('[3]special hospitals1'!T15)</f>
        <v>10428988</v>
      </c>
      <c r="K1384" s="403">
        <f>SUM('[3]special hospitals1'!T51)</f>
        <v>0</v>
      </c>
      <c r="L1384" s="403">
        <f>SUM('[3]special hospitals1'!T143)</f>
        <v>0</v>
      </c>
      <c r="M1384" s="403">
        <f t="shared" si="507"/>
        <v>10428988</v>
      </c>
      <c r="N1384" s="403">
        <f t="shared" si="508"/>
        <v>0</v>
      </c>
      <c r="O1384" s="403">
        <f t="shared" si="508"/>
        <v>0</v>
      </c>
      <c r="P1384" s="403">
        <f t="shared" si="508"/>
        <v>0</v>
      </c>
      <c r="Q1384" s="403">
        <f t="shared" si="509"/>
        <v>0</v>
      </c>
      <c r="S1384" s="410">
        <f t="shared" si="504"/>
        <v>1</v>
      </c>
      <c r="T1384" s="410" t="str">
        <f t="shared" si="504"/>
        <v/>
      </c>
      <c r="U1384" s="410" t="str">
        <f t="shared" si="504"/>
        <v/>
      </c>
      <c r="V1384" s="410">
        <f t="shared" si="504"/>
        <v>1</v>
      </c>
      <c r="W1384" s="413"/>
      <c r="Z1384" s="404" t="s">
        <v>735</v>
      </c>
    </row>
    <row r="1385" spans="1:26" s="404" customFormat="1" ht="12.75" customHeight="1">
      <c r="A1385" s="405" t="s">
        <v>249</v>
      </c>
      <c r="B1385" s="402" t="s">
        <v>476</v>
      </c>
      <c r="C1385" s="414"/>
      <c r="D1385" s="414" t="s">
        <v>319</v>
      </c>
      <c r="E1385" s="415" t="s">
        <v>325</v>
      </c>
      <c r="F1385" s="416">
        <f>SUM(F1386:F1389)</f>
        <v>20271843</v>
      </c>
      <c r="G1385" s="416">
        <f t="shared" ref="G1385:Q1385" si="514">SUM(G1386:G1389)</f>
        <v>2947500</v>
      </c>
      <c r="H1385" s="416">
        <f t="shared" si="514"/>
        <v>0</v>
      </c>
      <c r="I1385" s="416">
        <f t="shared" si="514"/>
        <v>23219343</v>
      </c>
      <c r="J1385" s="416">
        <f t="shared" si="514"/>
        <v>20271840.579999998</v>
      </c>
      <c r="K1385" s="416">
        <f t="shared" si="514"/>
        <v>847106.74999999988</v>
      </c>
      <c r="L1385" s="416">
        <f t="shared" si="514"/>
        <v>0</v>
      </c>
      <c r="M1385" s="416">
        <f t="shared" si="514"/>
        <v>21118947.329999998</v>
      </c>
      <c r="N1385" s="416">
        <f t="shared" si="514"/>
        <v>2.4200000000419095</v>
      </c>
      <c r="O1385" s="416">
        <f t="shared" si="514"/>
        <v>2100393.25</v>
      </c>
      <c r="P1385" s="416">
        <f t="shared" si="514"/>
        <v>0</v>
      </c>
      <c r="Q1385" s="416">
        <f t="shared" si="514"/>
        <v>2100395.67</v>
      </c>
      <c r="R1385" s="417"/>
      <c r="S1385" s="410">
        <f t="shared" si="504"/>
        <v>0.99999988062259548</v>
      </c>
      <c r="T1385" s="410">
        <f t="shared" si="504"/>
        <v>0.28739838846480065</v>
      </c>
      <c r="U1385" s="410" t="str">
        <f t="shared" si="504"/>
        <v/>
      </c>
      <c r="V1385" s="410">
        <f t="shared" si="504"/>
        <v>0.90954112396720266</v>
      </c>
      <c r="W1385" s="413"/>
      <c r="Z1385" s="404" t="s">
        <v>735</v>
      </c>
    </row>
    <row r="1386" spans="1:26" ht="12.75" customHeight="1">
      <c r="A1386" s="405" t="s">
        <v>249</v>
      </c>
      <c r="B1386" s="402" t="s">
        <v>476</v>
      </c>
      <c r="C1386" s="418"/>
      <c r="D1386" s="418"/>
      <c r="E1386" s="421" t="s">
        <v>531</v>
      </c>
      <c r="F1386" s="403">
        <f>SUM('[3]special hospitals1'!AA14)</f>
        <v>19256000</v>
      </c>
      <c r="G1386" s="403">
        <f>SUM('[3]special hospitals1'!AA50)</f>
        <v>0</v>
      </c>
      <c r="H1386" s="403">
        <f>SUM('[3]special hospitals1'!AA142)</f>
        <v>0</v>
      </c>
      <c r="I1386" s="403">
        <f t="shared" si="506"/>
        <v>19256000</v>
      </c>
      <c r="J1386" s="403">
        <f>SUM('[3]special hospitals1'!AA15)</f>
        <v>19256000</v>
      </c>
      <c r="K1386" s="403">
        <f>SUM('[3]special hospitals1'!AA51)</f>
        <v>0</v>
      </c>
      <c r="L1386" s="403">
        <f>SUM('[3]special hospitals1'!AA143)</f>
        <v>0</v>
      </c>
      <c r="M1386" s="403">
        <f t="shared" si="507"/>
        <v>19256000</v>
      </c>
      <c r="N1386" s="403">
        <f t="shared" si="508"/>
        <v>0</v>
      </c>
      <c r="O1386" s="403">
        <f t="shared" si="508"/>
        <v>0</v>
      </c>
      <c r="P1386" s="403">
        <f t="shared" si="508"/>
        <v>0</v>
      </c>
      <c r="Q1386" s="403">
        <f t="shared" si="509"/>
        <v>0</v>
      </c>
      <c r="S1386" s="410">
        <f t="shared" si="504"/>
        <v>1</v>
      </c>
      <c r="T1386" s="410" t="str">
        <f t="shared" si="504"/>
        <v/>
      </c>
      <c r="U1386" s="410" t="str">
        <f t="shared" si="504"/>
        <v/>
      </c>
      <c r="V1386" s="410">
        <f t="shared" si="504"/>
        <v>1</v>
      </c>
      <c r="W1386" s="413"/>
      <c r="Z1386" s="404" t="s">
        <v>735</v>
      </c>
    </row>
    <row r="1387" spans="1:26" ht="12.75" customHeight="1">
      <c r="A1387" s="405" t="s">
        <v>249</v>
      </c>
      <c r="B1387" s="402" t="s">
        <v>476</v>
      </c>
      <c r="C1387" s="418"/>
      <c r="D1387" s="418"/>
      <c r="E1387" s="408" t="s">
        <v>532</v>
      </c>
      <c r="F1387" s="403">
        <f>SUM('[3]special hospitals1'!AH14)</f>
        <v>1015843</v>
      </c>
      <c r="G1387" s="403">
        <f>SUM('[3]special hospitals1'!AH50)</f>
        <v>0</v>
      </c>
      <c r="H1387" s="403">
        <f>SUM('[3]special hospitals1'!AH142)</f>
        <v>0</v>
      </c>
      <c r="I1387" s="403">
        <f t="shared" si="506"/>
        <v>1015843</v>
      </c>
      <c r="J1387" s="403">
        <f>SUM('[3]special hospitals1'!AH15)</f>
        <v>1015840.58</v>
      </c>
      <c r="K1387" s="403">
        <f>SUM('[3]special hospitals1'!AH51)</f>
        <v>0</v>
      </c>
      <c r="L1387" s="403">
        <f>SUM('[3]special hospitals1'!AH143)</f>
        <v>0</v>
      </c>
      <c r="M1387" s="403">
        <f t="shared" si="507"/>
        <v>1015840.58</v>
      </c>
      <c r="N1387" s="403">
        <f t="shared" si="508"/>
        <v>2.4200000000419095</v>
      </c>
      <c r="O1387" s="403">
        <f t="shared" si="508"/>
        <v>0</v>
      </c>
      <c r="P1387" s="403">
        <f t="shared" si="508"/>
        <v>0</v>
      </c>
      <c r="Q1387" s="403">
        <f t="shared" si="509"/>
        <v>2.4200000000419095</v>
      </c>
      <c r="S1387" s="410">
        <f t="shared" si="504"/>
        <v>0.99999761774211171</v>
      </c>
      <c r="T1387" s="410" t="str">
        <f t="shared" si="504"/>
        <v/>
      </c>
      <c r="U1387" s="410" t="str">
        <f t="shared" si="504"/>
        <v/>
      </c>
      <c r="V1387" s="410">
        <f t="shared" si="504"/>
        <v>0.99999761774211171</v>
      </c>
      <c r="W1387" s="413"/>
      <c r="Z1387" s="404" t="s">
        <v>735</v>
      </c>
    </row>
    <row r="1388" spans="1:26" ht="12.75" customHeight="1">
      <c r="A1388" s="405" t="s">
        <v>249</v>
      </c>
      <c r="B1388" s="402" t="s">
        <v>476</v>
      </c>
      <c r="C1388" s="418"/>
      <c r="D1388" s="418"/>
      <c r="E1388" s="421" t="s">
        <v>533</v>
      </c>
      <c r="F1388" s="403">
        <f>SUM('[3]special hospitals1'!AO14)</f>
        <v>0</v>
      </c>
      <c r="G1388" s="403">
        <f>SUM('[3]special hospitals1'!AO50)</f>
        <v>2947500</v>
      </c>
      <c r="H1388" s="403">
        <f>SUM('[3]special hospitals1'!AO142)</f>
        <v>0</v>
      </c>
      <c r="I1388" s="403">
        <f t="shared" si="506"/>
        <v>2947500</v>
      </c>
      <c r="J1388" s="403">
        <f>SUM('[3]special hospitals1'!AO15)</f>
        <v>0</v>
      </c>
      <c r="K1388" s="403">
        <f>SUM('[3]special hospitals1'!AO51)</f>
        <v>847106.74999999988</v>
      </c>
      <c r="L1388" s="403">
        <f>SUM('[3]special hospitals1'!AO143)</f>
        <v>0</v>
      </c>
      <c r="M1388" s="403">
        <f t="shared" si="507"/>
        <v>847106.74999999988</v>
      </c>
      <c r="N1388" s="403">
        <f t="shared" si="508"/>
        <v>0</v>
      </c>
      <c r="O1388" s="403">
        <f t="shared" si="508"/>
        <v>2100393.25</v>
      </c>
      <c r="P1388" s="403">
        <f t="shared" si="508"/>
        <v>0</v>
      </c>
      <c r="Q1388" s="403">
        <f t="shared" si="509"/>
        <v>2100393.25</v>
      </c>
      <c r="S1388" s="410" t="str">
        <f t="shared" si="504"/>
        <v/>
      </c>
      <c r="T1388" s="410">
        <f t="shared" si="504"/>
        <v>0.28739838846480065</v>
      </c>
      <c r="U1388" s="410" t="str">
        <f t="shared" si="504"/>
        <v/>
      </c>
      <c r="V1388" s="410">
        <f t="shared" si="504"/>
        <v>0.28739838846480065</v>
      </c>
      <c r="W1388" s="413"/>
      <c r="Z1388" s="404" t="s">
        <v>735</v>
      </c>
    </row>
    <row r="1389" spans="1:26" ht="12.75" hidden="1" customHeight="1">
      <c r="A1389" s="405" t="s">
        <v>249</v>
      </c>
      <c r="B1389" s="402" t="s">
        <v>476</v>
      </c>
      <c r="C1389" s="418"/>
      <c r="D1389" s="418"/>
      <c r="E1389" s="421" t="s">
        <v>738</v>
      </c>
      <c r="F1389" s="403">
        <f>SUM('[3]special hospitals1'!AV14)</f>
        <v>0</v>
      </c>
      <c r="G1389" s="403">
        <f>SUM('[3]special hospitals1'!AV50)</f>
        <v>0</v>
      </c>
      <c r="H1389" s="403">
        <f>SUM('[3]special hospitals1'!AV142)</f>
        <v>0</v>
      </c>
      <c r="I1389" s="403">
        <f t="shared" si="506"/>
        <v>0</v>
      </c>
      <c r="J1389" s="403">
        <f>SUM('[3]special hospitals1'!AV15)</f>
        <v>0</v>
      </c>
      <c r="K1389" s="403">
        <f>SUM('[3]special hospitals1'!AV51)</f>
        <v>0</v>
      </c>
      <c r="L1389" s="403">
        <f>SUM('[3]special hospitals1'!AV143)</f>
        <v>0</v>
      </c>
      <c r="M1389" s="403">
        <f t="shared" si="507"/>
        <v>0</v>
      </c>
      <c r="N1389" s="403">
        <f t="shared" si="508"/>
        <v>0</v>
      </c>
      <c r="O1389" s="403">
        <f t="shared" si="508"/>
        <v>0</v>
      </c>
      <c r="P1389" s="403">
        <f t="shared" si="508"/>
        <v>0</v>
      </c>
      <c r="Q1389" s="403">
        <f t="shared" si="509"/>
        <v>0</v>
      </c>
      <c r="S1389" s="410" t="str">
        <f t="shared" si="504"/>
        <v/>
      </c>
      <c r="T1389" s="410" t="str">
        <f t="shared" si="504"/>
        <v/>
      </c>
      <c r="U1389" s="410" t="str">
        <f t="shared" si="504"/>
        <v/>
      </c>
      <c r="V1389" s="422" t="str">
        <f t="shared" si="504"/>
        <v/>
      </c>
      <c r="W1389" s="413"/>
    </row>
    <row r="1390" spans="1:26" s="617" customFormat="1" ht="12.75" customHeight="1">
      <c r="A1390" s="405" t="s">
        <v>249</v>
      </c>
      <c r="B1390" s="402" t="s">
        <v>476</v>
      </c>
      <c r="C1390" s="613"/>
      <c r="D1390" s="613"/>
      <c r="E1390" s="614" t="s">
        <v>5</v>
      </c>
      <c r="F1390" s="615">
        <f>+F1381+F1383+F1385</f>
        <v>134031948</v>
      </c>
      <c r="G1390" s="615">
        <f t="shared" ref="G1390:Q1390" si="515">+G1381+G1383+G1385</f>
        <v>36231500</v>
      </c>
      <c r="H1390" s="615">
        <f t="shared" si="515"/>
        <v>0</v>
      </c>
      <c r="I1390" s="615">
        <f t="shared" si="515"/>
        <v>170263448</v>
      </c>
      <c r="J1390" s="615">
        <f t="shared" si="515"/>
        <v>134031945.58</v>
      </c>
      <c r="K1390" s="615">
        <f t="shared" si="515"/>
        <v>28264437.760000002</v>
      </c>
      <c r="L1390" s="615">
        <f t="shared" si="515"/>
        <v>0</v>
      </c>
      <c r="M1390" s="615">
        <f t="shared" si="515"/>
        <v>162296383.33999997</v>
      </c>
      <c r="N1390" s="615">
        <f t="shared" si="515"/>
        <v>2.4200000000419095</v>
      </c>
      <c r="O1390" s="615">
        <f t="shared" si="515"/>
        <v>7967062.2399999984</v>
      </c>
      <c r="P1390" s="615">
        <f t="shared" si="515"/>
        <v>0</v>
      </c>
      <c r="Q1390" s="615">
        <f t="shared" si="515"/>
        <v>7967064.6599999983</v>
      </c>
      <c r="R1390" s="616">
        <f>+Q1390-'[3]special hospitals1'!CI179</f>
        <v>0</v>
      </c>
      <c r="S1390" s="410">
        <f t="shared" si="504"/>
        <v>0.99999998194460327</v>
      </c>
      <c r="T1390" s="410">
        <f t="shared" si="504"/>
        <v>0.78010675130756391</v>
      </c>
      <c r="U1390" s="410" t="str">
        <f t="shared" si="504"/>
        <v/>
      </c>
      <c r="V1390" s="410">
        <f t="shared" si="504"/>
        <v>0.9532074279383792</v>
      </c>
      <c r="W1390" s="413"/>
      <c r="Z1390" s="404" t="s">
        <v>735</v>
      </c>
    </row>
    <row r="1391" spans="1:26" ht="12.75" customHeight="1">
      <c r="A1391" s="405" t="s">
        <v>249</v>
      </c>
      <c r="B1391" s="402" t="s">
        <v>476</v>
      </c>
      <c r="C1391" s="418"/>
      <c r="D1391" s="407"/>
      <c r="E1391" s="412"/>
      <c r="F1391" s="403"/>
      <c r="G1391" s="403"/>
      <c r="H1391" s="403"/>
      <c r="I1391" s="403">
        <f>+I1390-'[3]special hospitals1'!CI175</f>
        <v>0</v>
      </c>
      <c r="J1391" s="403"/>
      <c r="K1391" s="403"/>
      <c r="L1391" s="403"/>
      <c r="M1391" s="403"/>
      <c r="N1391" s="403"/>
      <c r="O1391" s="403"/>
      <c r="P1391" s="403"/>
      <c r="Q1391" s="403"/>
      <c r="S1391" s="410" t="str">
        <f t="shared" si="504"/>
        <v/>
      </c>
      <c r="T1391" s="410" t="str">
        <f t="shared" si="504"/>
        <v/>
      </c>
      <c r="U1391" s="410" t="str">
        <f t="shared" si="504"/>
        <v/>
      </c>
      <c r="V1391" s="410" t="str">
        <f t="shared" si="504"/>
        <v/>
      </c>
      <c r="W1391" s="413"/>
      <c r="Z1391" s="404" t="s">
        <v>735</v>
      </c>
    </row>
    <row r="1392" spans="1:26" s="612" customFormat="1" ht="12.75" customHeight="1">
      <c r="A1392" s="405" t="s">
        <v>249</v>
      </c>
      <c r="B1392" s="402" t="s">
        <v>479</v>
      </c>
      <c r="C1392" s="426" t="s">
        <v>319</v>
      </c>
      <c r="D1392" s="609" t="s">
        <v>480</v>
      </c>
      <c r="E1392" s="610" t="s">
        <v>479</v>
      </c>
      <c r="F1392" s="621"/>
      <c r="G1392" s="621"/>
      <c r="H1392" s="621"/>
      <c r="I1392" s="611">
        <f t="shared" si="506"/>
        <v>0</v>
      </c>
      <c r="J1392" s="621"/>
      <c r="K1392" s="621"/>
      <c r="L1392" s="621"/>
      <c r="M1392" s="611">
        <f t="shared" si="507"/>
        <v>0</v>
      </c>
      <c r="N1392" s="611">
        <f t="shared" si="508"/>
        <v>0</v>
      </c>
      <c r="O1392" s="611">
        <f t="shared" si="508"/>
        <v>0</v>
      </c>
      <c r="P1392" s="611">
        <f t="shared" si="508"/>
        <v>0</v>
      </c>
      <c r="Q1392" s="611">
        <f t="shared" si="509"/>
        <v>0</v>
      </c>
      <c r="S1392" s="410" t="str">
        <f t="shared" si="504"/>
        <v/>
      </c>
      <c r="T1392" s="410" t="str">
        <f t="shared" si="504"/>
        <v/>
      </c>
      <c r="U1392" s="410" t="str">
        <f t="shared" si="504"/>
        <v/>
      </c>
      <c r="V1392" s="410" t="str">
        <f t="shared" si="504"/>
        <v/>
      </c>
      <c r="W1392" s="413"/>
      <c r="Z1392" s="404" t="s">
        <v>735</v>
      </c>
    </row>
    <row r="1393" spans="1:26" ht="12.75" customHeight="1">
      <c r="A1393" s="405" t="s">
        <v>249</v>
      </c>
      <c r="B1393" s="402" t="s">
        <v>479</v>
      </c>
      <c r="C1393" s="407"/>
      <c r="D1393" s="407" t="s">
        <v>319</v>
      </c>
      <c r="E1393" s="408" t="s">
        <v>320</v>
      </c>
      <c r="F1393" s="408">
        <f>+'[3]special hospitals1'!B377</f>
        <v>248987168</v>
      </c>
      <c r="G1393" s="408">
        <f>+'[3]special hospitals1'!C377</f>
        <v>56929588</v>
      </c>
      <c r="H1393" s="408">
        <f>+'[3]special hospitals1'!D377</f>
        <v>0</v>
      </c>
      <c r="I1393" s="403">
        <f t="shared" si="506"/>
        <v>305916756</v>
      </c>
      <c r="J1393" s="408">
        <f>+'[3]special hospitals1'!F377</f>
        <v>248489430.63</v>
      </c>
      <c r="K1393" s="408">
        <f>+'[3]special hospitals1'!G377</f>
        <v>56844482.539999999</v>
      </c>
      <c r="L1393" s="408">
        <f>+'[3]special hospitals1'!H377</f>
        <v>0</v>
      </c>
      <c r="M1393" s="403">
        <f t="shared" si="507"/>
        <v>305333913.17000002</v>
      </c>
      <c r="N1393" s="403">
        <f t="shared" si="508"/>
        <v>497737.37000000477</v>
      </c>
      <c r="O1393" s="403">
        <f t="shared" si="508"/>
        <v>85105.460000000894</v>
      </c>
      <c r="P1393" s="403">
        <f t="shared" si="508"/>
        <v>0</v>
      </c>
      <c r="Q1393" s="403">
        <f t="shared" si="509"/>
        <v>582842.83000000566</v>
      </c>
      <c r="S1393" s="410">
        <f t="shared" si="504"/>
        <v>0.9980009517197288</v>
      </c>
      <c r="T1393" s="410">
        <f t="shared" si="504"/>
        <v>0.9985050750762503</v>
      </c>
      <c r="U1393" s="410" t="str">
        <f t="shared" si="504"/>
        <v/>
      </c>
      <c r="V1393" s="410">
        <f t="shared" si="504"/>
        <v>0.99809476657107343</v>
      </c>
      <c r="W1393" s="413"/>
      <c r="Z1393" s="411" t="s">
        <v>736</v>
      </c>
    </row>
    <row r="1394" spans="1:26" ht="12.75" customHeight="1">
      <c r="A1394" s="405" t="s">
        <v>249</v>
      </c>
      <c r="B1394" s="405" t="s">
        <v>479</v>
      </c>
      <c r="C1394" s="407"/>
      <c r="D1394" s="407" t="s">
        <v>319</v>
      </c>
      <c r="E1394" s="408" t="s">
        <v>204</v>
      </c>
      <c r="F1394" s="408">
        <f>+'[3]special hospitals1'!B379</f>
        <v>0</v>
      </c>
      <c r="G1394" s="408">
        <f>+'[3]special hospitals1'!C379</f>
        <v>10415000</v>
      </c>
      <c r="H1394" s="408">
        <f>+'[3]special hospitals1'!D379</f>
        <v>0</v>
      </c>
      <c r="I1394" s="403">
        <f>SUM(F1394:H1394)</f>
        <v>10415000</v>
      </c>
      <c r="J1394" s="408">
        <f>+'[3]special hospitals1'!F379</f>
        <v>0</v>
      </c>
      <c r="K1394" s="408">
        <f>+'[3]special hospitals1'!G379</f>
        <v>4205291.7</v>
      </c>
      <c r="L1394" s="408">
        <f>+'[3]special hospitals1'!H379</f>
        <v>0</v>
      </c>
      <c r="M1394" s="403">
        <f>SUM(J1394:L1394)</f>
        <v>4205291.7</v>
      </c>
      <c r="N1394" s="403">
        <f>+F1394-J1394</f>
        <v>0</v>
      </c>
      <c r="O1394" s="403">
        <f>+G1394-K1394</f>
        <v>6209708.2999999998</v>
      </c>
      <c r="P1394" s="403">
        <f>+H1394-L1394</f>
        <v>0</v>
      </c>
      <c r="Q1394" s="403">
        <f>SUM(N1394:P1394)</f>
        <v>6209708.2999999998</v>
      </c>
      <c r="S1394" s="410" t="str">
        <f t="shared" si="504"/>
        <v/>
      </c>
      <c r="T1394" s="410">
        <f t="shared" si="504"/>
        <v>0.40377260681709076</v>
      </c>
      <c r="U1394" s="410" t="str">
        <f t="shared" si="504"/>
        <v/>
      </c>
      <c r="V1394" s="410">
        <f t="shared" si="504"/>
        <v>0.40377260681709076</v>
      </c>
      <c r="W1394" s="413"/>
      <c r="Z1394" s="411" t="s">
        <v>736</v>
      </c>
    </row>
    <row r="1395" spans="1:26" s="404" customFormat="1" ht="12.75" customHeight="1">
      <c r="A1395" s="405"/>
      <c r="B1395" s="402" t="s">
        <v>479</v>
      </c>
      <c r="C1395" s="414"/>
      <c r="D1395" s="414" t="s">
        <v>319</v>
      </c>
      <c r="E1395" s="415" t="s">
        <v>737</v>
      </c>
      <c r="F1395" s="416">
        <f>+F1393+F1394</f>
        <v>248987168</v>
      </c>
      <c r="G1395" s="416">
        <f t="shared" ref="G1395:Q1395" si="516">+G1393+G1394</f>
        <v>67344588</v>
      </c>
      <c r="H1395" s="416">
        <f t="shared" si="516"/>
        <v>0</v>
      </c>
      <c r="I1395" s="416">
        <f t="shared" si="516"/>
        <v>316331756</v>
      </c>
      <c r="J1395" s="416">
        <f t="shared" si="516"/>
        <v>248489430.63</v>
      </c>
      <c r="K1395" s="416">
        <f t="shared" si="516"/>
        <v>61049774.240000002</v>
      </c>
      <c r="L1395" s="416">
        <f t="shared" si="516"/>
        <v>0</v>
      </c>
      <c r="M1395" s="416">
        <f t="shared" si="516"/>
        <v>309539204.87</v>
      </c>
      <c r="N1395" s="416">
        <f t="shared" si="516"/>
        <v>497737.37000000477</v>
      </c>
      <c r="O1395" s="416">
        <f t="shared" si="516"/>
        <v>6294813.7600000007</v>
      </c>
      <c r="P1395" s="416">
        <f t="shared" si="516"/>
        <v>0</v>
      </c>
      <c r="Q1395" s="416">
        <f t="shared" si="516"/>
        <v>6792551.1300000055</v>
      </c>
      <c r="R1395" s="417"/>
      <c r="S1395" s="410">
        <f t="shared" si="504"/>
        <v>0.9980009517197288</v>
      </c>
      <c r="T1395" s="410">
        <f t="shared" si="504"/>
        <v>0.90652829058810191</v>
      </c>
      <c r="U1395" s="410" t="str">
        <f t="shared" si="504"/>
        <v/>
      </c>
      <c r="V1395" s="410">
        <f t="shared" si="504"/>
        <v>0.97852712855676749</v>
      </c>
      <c r="W1395" s="413"/>
      <c r="Z1395" s="404" t="s">
        <v>735</v>
      </c>
    </row>
    <row r="1396" spans="1:26" ht="12.75" hidden="1" customHeight="1">
      <c r="A1396" s="405"/>
      <c r="B1396" s="406"/>
      <c r="C1396" s="418"/>
      <c r="D1396" s="418"/>
      <c r="E1396" s="419"/>
      <c r="F1396" s="420"/>
      <c r="G1396" s="420"/>
      <c r="H1396" s="420"/>
      <c r="I1396" s="420"/>
      <c r="J1396" s="420"/>
      <c r="K1396" s="420"/>
      <c r="L1396" s="420"/>
      <c r="M1396" s="420"/>
      <c r="N1396" s="420"/>
      <c r="O1396" s="420"/>
      <c r="P1396" s="420"/>
      <c r="Q1396" s="420"/>
      <c r="R1396" s="409"/>
      <c r="S1396" s="410" t="str">
        <f t="shared" si="504"/>
        <v/>
      </c>
      <c r="T1396" s="410" t="str">
        <f t="shared" si="504"/>
        <v/>
      </c>
      <c r="U1396" s="410" t="str">
        <f t="shared" si="504"/>
        <v/>
      </c>
      <c r="V1396" s="410"/>
      <c r="W1396" s="413"/>
    </row>
    <row r="1397" spans="1:26" s="404" customFormat="1" ht="12.75" customHeight="1">
      <c r="A1397" s="405" t="s">
        <v>249</v>
      </c>
      <c r="B1397" s="405" t="s">
        <v>479</v>
      </c>
      <c r="C1397" s="414"/>
      <c r="D1397" s="414" t="s">
        <v>319</v>
      </c>
      <c r="E1397" s="415" t="s">
        <v>324</v>
      </c>
      <c r="F1397" s="416">
        <f>+F1398</f>
        <v>24925341</v>
      </c>
      <c r="G1397" s="416">
        <f t="shared" ref="G1397:Q1397" si="517">+G1398</f>
        <v>0</v>
      </c>
      <c r="H1397" s="416">
        <f t="shared" si="517"/>
        <v>0</v>
      </c>
      <c r="I1397" s="416">
        <f t="shared" si="517"/>
        <v>24925341</v>
      </c>
      <c r="J1397" s="416">
        <f t="shared" si="517"/>
        <v>25423078.370000001</v>
      </c>
      <c r="K1397" s="416">
        <f t="shared" si="517"/>
        <v>0</v>
      </c>
      <c r="L1397" s="416">
        <f t="shared" si="517"/>
        <v>0</v>
      </c>
      <c r="M1397" s="416">
        <f t="shared" si="517"/>
        <v>25423078.370000001</v>
      </c>
      <c r="N1397" s="416">
        <f t="shared" si="517"/>
        <v>-497737.37000000104</v>
      </c>
      <c r="O1397" s="416">
        <f t="shared" si="517"/>
        <v>0</v>
      </c>
      <c r="P1397" s="416">
        <f t="shared" si="517"/>
        <v>0</v>
      </c>
      <c r="Q1397" s="416">
        <f t="shared" si="517"/>
        <v>-497737.37000000104</v>
      </c>
      <c r="S1397" s="410">
        <f t="shared" si="504"/>
        <v>1.0199691298105009</v>
      </c>
      <c r="T1397" s="410" t="str">
        <f t="shared" si="504"/>
        <v/>
      </c>
      <c r="U1397" s="410" t="str">
        <f t="shared" si="504"/>
        <v/>
      </c>
      <c r="V1397" s="410">
        <f t="shared" si="504"/>
        <v>1.0199691298105009</v>
      </c>
      <c r="W1397" s="413"/>
      <c r="Z1397" s="404" t="s">
        <v>735</v>
      </c>
    </row>
    <row r="1398" spans="1:26" ht="12.75" customHeight="1">
      <c r="A1398" s="405" t="s">
        <v>249</v>
      </c>
      <c r="B1398" s="405" t="s">
        <v>479</v>
      </c>
      <c r="C1398" s="418"/>
      <c r="D1398" s="418"/>
      <c r="E1398" s="408" t="s">
        <v>528</v>
      </c>
      <c r="F1398" s="403">
        <f>SUM('[3]special hospitals1'!V14)</f>
        <v>24925341</v>
      </c>
      <c r="G1398" s="403">
        <f>SUM('[3]special hospitals1'!V50)</f>
        <v>0</v>
      </c>
      <c r="H1398" s="403">
        <f>SUM('[3]special hospitals1'!V142)</f>
        <v>0</v>
      </c>
      <c r="I1398" s="403">
        <f t="shared" si="506"/>
        <v>24925341</v>
      </c>
      <c r="J1398" s="403">
        <f>SUM('[3]special hospitals1'!V15)</f>
        <v>25423078.370000001</v>
      </c>
      <c r="K1398" s="403">
        <f>SUM('[3]special hospitals1'!V51)</f>
        <v>0</v>
      </c>
      <c r="L1398" s="403">
        <f>SUM('[3]special hospitals1'!V143)</f>
        <v>0</v>
      </c>
      <c r="M1398" s="403">
        <f t="shared" si="507"/>
        <v>25423078.370000001</v>
      </c>
      <c r="N1398" s="403">
        <f t="shared" si="508"/>
        <v>-497737.37000000104</v>
      </c>
      <c r="O1398" s="403">
        <f t="shared" si="508"/>
        <v>0</v>
      </c>
      <c r="P1398" s="403">
        <f t="shared" si="508"/>
        <v>0</v>
      </c>
      <c r="Q1398" s="403">
        <f t="shared" si="509"/>
        <v>-497737.37000000104</v>
      </c>
      <c r="S1398" s="410">
        <f t="shared" si="504"/>
        <v>1.0199691298105009</v>
      </c>
      <c r="T1398" s="410" t="str">
        <f t="shared" si="504"/>
        <v/>
      </c>
      <c r="U1398" s="410" t="str">
        <f t="shared" si="504"/>
        <v/>
      </c>
      <c r="V1398" s="410">
        <f t="shared" si="504"/>
        <v>1.0199691298105009</v>
      </c>
      <c r="W1398" s="413"/>
      <c r="Z1398" s="404" t="s">
        <v>735</v>
      </c>
    </row>
    <row r="1399" spans="1:26" s="404" customFormat="1" ht="12.75" customHeight="1">
      <c r="A1399" s="405" t="s">
        <v>249</v>
      </c>
      <c r="B1399" s="405" t="s">
        <v>479</v>
      </c>
      <c r="C1399" s="414"/>
      <c r="D1399" s="414" t="s">
        <v>319</v>
      </c>
      <c r="E1399" s="415" t="s">
        <v>325</v>
      </c>
      <c r="F1399" s="416">
        <f>SUM(F1400:F1403)</f>
        <v>50309501</v>
      </c>
      <c r="G1399" s="416">
        <f t="shared" ref="G1399:Q1399" si="518">SUM(G1400:G1403)</f>
        <v>1850000</v>
      </c>
      <c r="H1399" s="416">
        <f t="shared" si="518"/>
        <v>2000000</v>
      </c>
      <c r="I1399" s="416">
        <f t="shared" si="518"/>
        <v>54159501</v>
      </c>
      <c r="J1399" s="416">
        <f t="shared" si="518"/>
        <v>50309444.700000003</v>
      </c>
      <c r="K1399" s="416">
        <f t="shared" si="518"/>
        <v>166147.78</v>
      </c>
      <c r="L1399" s="416">
        <f t="shared" si="518"/>
        <v>0</v>
      </c>
      <c r="M1399" s="416">
        <f t="shared" si="518"/>
        <v>50475592.480000004</v>
      </c>
      <c r="N1399" s="416">
        <f t="shared" si="518"/>
        <v>56.299999999813735</v>
      </c>
      <c r="O1399" s="416">
        <f t="shared" si="518"/>
        <v>1683852.22</v>
      </c>
      <c r="P1399" s="416">
        <f t="shared" si="518"/>
        <v>2000000</v>
      </c>
      <c r="Q1399" s="416">
        <f t="shared" si="518"/>
        <v>3683908.5199999996</v>
      </c>
      <c r="R1399" s="417"/>
      <c r="S1399" s="410">
        <f t="shared" si="504"/>
        <v>0.99999888092708378</v>
      </c>
      <c r="T1399" s="410">
        <f t="shared" si="504"/>
        <v>8.9809610810810805E-2</v>
      </c>
      <c r="U1399" s="410">
        <f t="shared" si="504"/>
        <v>0</v>
      </c>
      <c r="V1399" s="410">
        <f t="shared" si="504"/>
        <v>0.93198038290640828</v>
      </c>
      <c r="W1399" s="413"/>
      <c r="Z1399" s="404" t="s">
        <v>735</v>
      </c>
    </row>
    <row r="1400" spans="1:26" ht="12.75" customHeight="1">
      <c r="A1400" s="405" t="s">
        <v>249</v>
      </c>
      <c r="B1400" s="405" t="s">
        <v>479</v>
      </c>
      <c r="C1400" s="418"/>
      <c r="D1400" s="418"/>
      <c r="E1400" s="421" t="s">
        <v>531</v>
      </c>
      <c r="F1400" s="403">
        <f>SUM('[3]special hospitals1'!AC14)</f>
        <v>45770000</v>
      </c>
      <c r="G1400" s="403">
        <f>SUM('[3]special hospitals1'!AC50)</f>
        <v>0</v>
      </c>
      <c r="H1400" s="403">
        <f>SUM('[3]special hospitals1'!AC142)</f>
        <v>0</v>
      </c>
      <c r="I1400" s="403">
        <f t="shared" si="506"/>
        <v>45770000</v>
      </c>
      <c r="J1400" s="403">
        <f>SUM('[3]special hospitals1'!AC15)</f>
        <v>45770000</v>
      </c>
      <c r="K1400" s="403">
        <f>SUM('[3]special hospitals1'!AC51)</f>
        <v>0</v>
      </c>
      <c r="L1400" s="403">
        <f>SUM('[3]special hospitals1'!AC143)</f>
        <v>0</v>
      </c>
      <c r="M1400" s="403">
        <f t="shared" si="507"/>
        <v>45770000</v>
      </c>
      <c r="N1400" s="403">
        <f t="shared" si="508"/>
        <v>0</v>
      </c>
      <c r="O1400" s="403">
        <f t="shared" si="508"/>
        <v>0</v>
      </c>
      <c r="P1400" s="403">
        <f t="shared" si="508"/>
        <v>0</v>
      </c>
      <c r="Q1400" s="403">
        <f t="shared" si="509"/>
        <v>0</v>
      </c>
      <c r="S1400" s="410">
        <f t="shared" si="504"/>
        <v>1</v>
      </c>
      <c r="T1400" s="410" t="str">
        <f t="shared" si="504"/>
        <v/>
      </c>
      <c r="U1400" s="410" t="str">
        <f t="shared" si="504"/>
        <v/>
      </c>
      <c r="V1400" s="410">
        <f t="shared" si="504"/>
        <v>1</v>
      </c>
      <c r="W1400" s="413"/>
      <c r="Z1400" s="404" t="s">
        <v>735</v>
      </c>
    </row>
    <row r="1401" spans="1:26" ht="12.75" customHeight="1">
      <c r="A1401" s="405" t="s">
        <v>249</v>
      </c>
      <c r="B1401" s="405" t="s">
        <v>479</v>
      </c>
      <c r="C1401" s="418"/>
      <c r="D1401" s="418"/>
      <c r="E1401" s="408" t="s">
        <v>532</v>
      </c>
      <c r="F1401" s="403">
        <f>SUM('[3]special hospitals1'!AJ14)</f>
        <v>4539501</v>
      </c>
      <c r="G1401" s="403">
        <f>SUM('[3]special hospitals1'!AJ50)</f>
        <v>0</v>
      </c>
      <c r="H1401" s="403">
        <f>SUM('[3]special hospitals1'!AJ142)</f>
        <v>0</v>
      </c>
      <c r="I1401" s="403">
        <f t="shared" si="506"/>
        <v>4539501</v>
      </c>
      <c r="J1401" s="403">
        <f>SUM('[3]special hospitals1'!AJ15)</f>
        <v>4539444.7</v>
      </c>
      <c r="K1401" s="403">
        <f>SUM('[3]special hospitals1'!AJ51)</f>
        <v>0</v>
      </c>
      <c r="L1401" s="403">
        <f>SUM('[3]special hospitals1'!AJ143)</f>
        <v>0</v>
      </c>
      <c r="M1401" s="403">
        <f t="shared" si="507"/>
        <v>4539444.7</v>
      </c>
      <c r="N1401" s="403">
        <f t="shared" si="508"/>
        <v>56.299999999813735</v>
      </c>
      <c r="O1401" s="403">
        <f t="shared" si="508"/>
        <v>0</v>
      </c>
      <c r="P1401" s="403">
        <f t="shared" si="508"/>
        <v>0</v>
      </c>
      <c r="Q1401" s="403">
        <f t="shared" si="509"/>
        <v>56.299999999813735</v>
      </c>
      <c r="S1401" s="410">
        <f t="shared" si="504"/>
        <v>0.9999875977557886</v>
      </c>
      <c r="T1401" s="410" t="str">
        <f t="shared" si="504"/>
        <v/>
      </c>
      <c r="U1401" s="410" t="str">
        <f t="shared" si="504"/>
        <v/>
      </c>
      <c r="V1401" s="410">
        <f t="shared" si="504"/>
        <v>0.9999875977557886</v>
      </c>
      <c r="W1401" s="413"/>
      <c r="Z1401" s="404" t="s">
        <v>735</v>
      </c>
    </row>
    <row r="1402" spans="1:26" ht="12.75" customHeight="1">
      <c r="A1402" s="405" t="s">
        <v>249</v>
      </c>
      <c r="B1402" s="405" t="s">
        <v>479</v>
      </c>
      <c r="C1402" s="418"/>
      <c r="D1402" s="418"/>
      <c r="E1402" s="421" t="s">
        <v>533</v>
      </c>
      <c r="F1402" s="403">
        <f>SUM('[3]special hospitals1'!AQ14)</f>
        <v>0</v>
      </c>
      <c r="G1402" s="403">
        <f>SUM('[3]special hospitals1'!AQ50)</f>
        <v>1850000</v>
      </c>
      <c r="H1402" s="403">
        <f>SUM('[3]special hospitals1'!AQ142)</f>
        <v>2000000</v>
      </c>
      <c r="I1402" s="403">
        <f t="shared" si="506"/>
        <v>3850000</v>
      </c>
      <c r="J1402" s="403">
        <f>SUM('[3]special hospitals1'!AQ15)</f>
        <v>0</v>
      </c>
      <c r="K1402" s="403">
        <f>SUM('[3]special hospitals1'!AQ51)</f>
        <v>166147.78</v>
      </c>
      <c r="L1402" s="403">
        <f>SUM('[3]special hospitals1'!AQ143)</f>
        <v>0</v>
      </c>
      <c r="M1402" s="403">
        <f t="shared" si="507"/>
        <v>166147.78</v>
      </c>
      <c r="N1402" s="403">
        <f t="shared" si="508"/>
        <v>0</v>
      </c>
      <c r="O1402" s="403">
        <f t="shared" si="508"/>
        <v>1683852.22</v>
      </c>
      <c r="P1402" s="403">
        <f t="shared" si="508"/>
        <v>2000000</v>
      </c>
      <c r="Q1402" s="403">
        <f t="shared" si="509"/>
        <v>3683852.2199999997</v>
      </c>
      <c r="S1402" s="410" t="str">
        <f t="shared" si="504"/>
        <v/>
      </c>
      <c r="T1402" s="410">
        <f t="shared" si="504"/>
        <v>8.9809610810810805E-2</v>
      </c>
      <c r="U1402" s="410">
        <f t="shared" si="504"/>
        <v>0</v>
      </c>
      <c r="V1402" s="410">
        <f t="shared" si="504"/>
        <v>4.3155267532467532E-2</v>
      </c>
      <c r="W1402" s="413"/>
      <c r="Z1402" s="404" t="s">
        <v>735</v>
      </c>
    </row>
    <row r="1403" spans="1:26" ht="12.75" hidden="1" customHeight="1">
      <c r="A1403" s="405" t="s">
        <v>249</v>
      </c>
      <c r="B1403" s="405" t="s">
        <v>479</v>
      </c>
      <c r="C1403" s="418"/>
      <c r="D1403" s="418"/>
      <c r="E1403" s="421" t="s">
        <v>738</v>
      </c>
      <c r="F1403" s="403">
        <f>SUM('[3]special hospitals1'!AX14)</f>
        <v>0</v>
      </c>
      <c r="G1403" s="403">
        <f>SUM('[3]special hospitals1'!AX50)</f>
        <v>0</v>
      </c>
      <c r="H1403" s="403">
        <f>SUM('[3]special hospitals1'!AX142)</f>
        <v>0</v>
      </c>
      <c r="I1403" s="403">
        <f t="shared" si="506"/>
        <v>0</v>
      </c>
      <c r="J1403" s="403">
        <f>SUM('[3]special hospitals1'!AX15)</f>
        <v>0</v>
      </c>
      <c r="K1403" s="403">
        <f>SUM('[3]special hospitals1'!AX51)</f>
        <v>0</v>
      </c>
      <c r="L1403" s="403">
        <f>SUM('[3]special hospitals1'!AX143)</f>
        <v>0</v>
      </c>
      <c r="M1403" s="403">
        <f t="shared" si="507"/>
        <v>0</v>
      </c>
      <c r="N1403" s="403">
        <f t="shared" si="508"/>
        <v>0</v>
      </c>
      <c r="O1403" s="403">
        <f t="shared" si="508"/>
        <v>0</v>
      </c>
      <c r="P1403" s="403">
        <f t="shared" si="508"/>
        <v>0</v>
      </c>
      <c r="Q1403" s="403">
        <f t="shared" si="509"/>
        <v>0</v>
      </c>
      <c r="S1403" s="410" t="str">
        <f t="shared" si="504"/>
        <v/>
      </c>
      <c r="T1403" s="410" t="str">
        <f t="shared" si="504"/>
        <v/>
      </c>
      <c r="U1403" s="410" t="str">
        <f t="shared" si="504"/>
        <v/>
      </c>
      <c r="V1403" s="422" t="str">
        <f t="shared" si="504"/>
        <v/>
      </c>
      <c r="W1403" s="413"/>
    </row>
    <row r="1404" spans="1:26" s="617" customFormat="1" ht="12.75" customHeight="1">
      <c r="A1404" s="405" t="s">
        <v>249</v>
      </c>
      <c r="B1404" s="405" t="s">
        <v>479</v>
      </c>
      <c r="C1404" s="613"/>
      <c r="D1404" s="613"/>
      <c r="E1404" s="614" t="s">
        <v>5</v>
      </c>
      <c r="F1404" s="615">
        <f>+F1395+F1397+F1399</f>
        <v>324222010</v>
      </c>
      <c r="G1404" s="615">
        <f t="shared" ref="G1404:Q1404" si="519">+G1395+G1397+G1399</f>
        <v>69194588</v>
      </c>
      <c r="H1404" s="615">
        <f t="shared" si="519"/>
        <v>2000000</v>
      </c>
      <c r="I1404" s="615">
        <f t="shared" si="519"/>
        <v>395416598</v>
      </c>
      <c r="J1404" s="615">
        <f t="shared" si="519"/>
        <v>324221953.69999999</v>
      </c>
      <c r="K1404" s="615">
        <f t="shared" si="519"/>
        <v>61215922.020000003</v>
      </c>
      <c r="L1404" s="615">
        <f t="shared" si="519"/>
        <v>0</v>
      </c>
      <c r="M1404" s="615">
        <f t="shared" si="519"/>
        <v>385437875.72000003</v>
      </c>
      <c r="N1404" s="615">
        <f t="shared" si="519"/>
        <v>56.300000003539026</v>
      </c>
      <c r="O1404" s="615">
        <f t="shared" si="519"/>
        <v>7978665.9800000004</v>
      </c>
      <c r="P1404" s="615">
        <f t="shared" si="519"/>
        <v>2000000</v>
      </c>
      <c r="Q1404" s="615">
        <f t="shared" si="519"/>
        <v>9978722.2800000049</v>
      </c>
      <c r="R1404" s="616">
        <f>+Q1404-'[3]special hospitals1'!CK179</f>
        <v>0</v>
      </c>
      <c r="S1404" s="410">
        <f t="shared" si="504"/>
        <v>0.99999982635355322</v>
      </c>
      <c r="T1404" s="410">
        <f t="shared" si="504"/>
        <v>0.88469234067843572</v>
      </c>
      <c r="U1404" s="410">
        <f t="shared" si="504"/>
        <v>0</v>
      </c>
      <c r="V1404" s="410">
        <f t="shared" si="504"/>
        <v>0.97476402778620852</v>
      </c>
      <c r="W1404" s="413"/>
      <c r="Z1404" s="404" t="s">
        <v>735</v>
      </c>
    </row>
    <row r="1405" spans="1:26" ht="12.75" customHeight="1">
      <c r="A1405" s="405" t="s">
        <v>249</v>
      </c>
      <c r="B1405" s="405" t="s">
        <v>479</v>
      </c>
      <c r="C1405" s="418"/>
      <c r="D1405" s="407"/>
      <c r="E1405" s="412"/>
      <c r="F1405" s="403"/>
      <c r="G1405" s="403"/>
      <c r="H1405" s="403"/>
      <c r="I1405" s="403">
        <f t="shared" si="506"/>
        <v>0</v>
      </c>
      <c r="J1405" s="403"/>
      <c r="K1405" s="403"/>
      <c r="L1405" s="403"/>
      <c r="M1405" s="403">
        <f t="shared" si="507"/>
        <v>0</v>
      </c>
      <c r="N1405" s="403">
        <f t="shared" si="508"/>
        <v>0</v>
      </c>
      <c r="O1405" s="403">
        <f t="shared" si="508"/>
        <v>0</v>
      </c>
      <c r="P1405" s="403">
        <f t="shared" si="508"/>
        <v>0</v>
      </c>
      <c r="Q1405" s="403">
        <f t="shared" si="509"/>
        <v>0</v>
      </c>
      <c r="S1405" s="410" t="str">
        <f t="shared" si="504"/>
        <v/>
      </c>
      <c r="T1405" s="410" t="str">
        <f t="shared" si="504"/>
        <v/>
      </c>
      <c r="U1405" s="410" t="str">
        <f t="shared" si="504"/>
        <v/>
      </c>
      <c r="V1405" s="410" t="str">
        <f t="shared" si="504"/>
        <v/>
      </c>
      <c r="W1405" s="413"/>
      <c r="Z1405" s="404" t="s">
        <v>735</v>
      </c>
    </row>
    <row r="1406" spans="1:26" s="612" customFormat="1" ht="12.75" customHeight="1">
      <c r="A1406" s="405" t="s">
        <v>249</v>
      </c>
      <c r="B1406" s="402" t="s">
        <v>481</v>
      </c>
      <c r="C1406" s="426" t="s">
        <v>319</v>
      </c>
      <c r="D1406" s="609" t="s">
        <v>482</v>
      </c>
      <c r="E1406" s="610" t="s">
        <v>481</v>
      </c>
      <c r="F1406" s="621"/>
      <c r="G1406" s="621"/>
      <c r="H1406" s="621"/>
      <c r="I1406" s="611">
        <f t="shared" si="506"/>
        <v>0</v>
      </c>
      <c r="J1406" s="621"/>
      <c r="K1406" s="621"/>
      <c r="L1406" s="621"/>
      <c r="M1406" s="611">
        <f t="shared" si="507"/>
        <v>0</v>
      </c>
      <c r="N1406" s="611">
        <f t="shared" si="508"/>
        <v>0</v>
      </c>
      <c r="O1406" s="611">
        <f t="shared" si="508"/>
        <v>0</v>
      </c>
      <c r="P1406" s="611">
        <f t="shared" si="508"/>
        <v>0</v>
      </c>
      <c r="Q1406" s="611">
        <f t="shared" si="509"/>
        <v>0</v>
      </c>
      <c r="S1406" s="410" t="str">
        <f t="shared" si="504"/>
        <v/>
      </c>
      <c r="T1406" s="410" t="str">
        <f t="shared" si="504"/>
        <v/>
      </c>
      <c r="U1406" s="410" t="str">
        <f t="shared" si="504"/>
        <v/>
      </c>
      <c r="V1406" s="410" t="str">
        <f t="shared" si="504"/>
        <v/>
      </c>
      <c r="W1406" s="413"/>
      <c r="Z1406" s="404" t="s">
        <v>735</v>
      </c>
    </row>
    <row r="1407" spans="1:26" ht="12.75" customHeight="1">
      <c r="A1407" s="405" t="s">
        <v>249</v>
      </c>
      <c r="B1407" s="402" t="s">
        <v>481</v>
      </c>
      <c r="C1407" s="407"/>
      <c r="D1407" s="407" t="s">
        <v>319</v>
      </c>
      <c r="E1407" s="408" t="s">
        <v>320</v>
      </c>
      <c r="F1407" s="408">
        <f>+'[3]special hospitals1'!B371</f>
        <v>110794000</v>
      </c>
      <c r="G1407" s="408">
        <f>+'[3]special hospitals1'!C371</f>
        <v>41208978</v>
      </c>
      <c r="H1407" s="408">
        <f>+'[3]special hospitals1'!D371</f>
        <v>0</v>
      </c>
      <c r="I1407" s="403">
        <f t="shared" si="506"/>
        <v>152002978</v>
      </c>
      <c r="J1407" s="408">
        <f>+'[3]special hospitals1'!F371</f>
        <v>110793726.69</v>
      </c>
      <c r="K1407" s="408">
        <f>+'[3]special hospitals1'!G371</f>
        <v>41208762.759999998</v>
      </c>
      <c r="L1407" s="408">
        <f>+'[3]special hospitals1'!H371</f>
        <v>0</v>
      </c>
      <c r="M1407" s="403">
        <f t="shared" si="507"/>
        <v>152002489.44999999</v>
      </c>
      <c r="N1407" s="403">
        <f t="shared" si="508"/>
        <v>273.31000000238419</v>
      </c>
      <c r="O1407" s="403">
        <f t="shared" si="508"/>
        <v>215.24000000208616</v>
      </c>
      <c r="P1407" s="403">
        <f t="shared" si="508"/>
        <v>0</v>
      </c>
      <c r="Q1407" s="403">
        <f t="shared" si="509"/>
        <v>488.55000000447035</v>
      </c>
      <c r="S1407" s="410">
        <f t="shared" si="504"/>
        <v>0.99999753316966622</v>
      </c>
      <c r="T1407" s="410">
        <f t="shared" si="504"/>
        <v>0.99999477686634208</v>
      </c>
      <c r="U1407" s="410" t="str">
        <f t="shared" si="504"/>
        <v/>
      </c>
      <c r="V1407" s="410">
        <f t="shared" si="504"/>
        <v>0.99999678591823371</v>
      </c>
      <c r="W1407" s="413"/>
      <c r="Z1407" s="411" t="s">
        <v>736</v>
      </c>
    </row>
    <row r="1408" spans="1:26" ht="12.75" customHeight="1">
      <c r="A1408" s="405" t="s">
        <v>249</v>
      </c>
      <c r="B1408" s="402" t="s">
        <v>481</v>
      </c>
      <c r="C1408" s="407"/>
      <c r="D1408" s="407" t="s">
        <v>319</v>
      </c>
      <c r="E1408" s="408" t="s">
        <v>204</v>
      </c>
      <c r="F1408" s="408">
        <f>+'[3]special hospitals1'!B373</f>
        <v>0</v>
      </c>
      <c r="G1408" s="408">
        <f>+'[3]special hospitals1'!C373</f>
        <v>14081000</v>
      </c>
      <c r="H1408" s="408">
        <f>+'[3]special hospitals1'!D373</f>
        <v>0</v>
      </c>
      <c r="I1408" s="403">
        <f>SUM(F1408:H1408)</f>
        <v>14081000</v>
      </c>
      <c r="J1408" s="408">
        <f>+'[3]special hospitals1'!F373</f>
        <v>0</v>
      </c>
      <c r="K1408" s="408">
        <f>+'[3]special hospitals1'!G373</f>
        <v>9859542.1699999999</v>
      </c>
      <c r="L1408" s="408">
        <f>+'[3]special hospitals1'!H373</f>
        <v>0</v>
      </c>
      <c r="M1408" s="403">
        <f>SUM(J1408:L1408)</f>
        <v>9859542.1699999999</v>
      </c>
      <c r="N1408" s="403">
        <f>+F1408-J1408</f>
        <v>0</v>
      </c>
      <c r="O1408" s="403">
        <f>+G1408-K1408</f>
        <v>4221457.83</v>
      </c>
      <c r="P1408" s="403">
        <f>+H1408-L1408</f>
        <v>0</v>
      </c>
      <c r="Q1408" s="403">
        <f>SUM(N1408:P1408)</f>
        <v>4221457.83</v>
      </c>
      <c r="S1408" s="410" t="str">
        <f t="shared" si="504"/>
        <v/>
      </c>
      <c r="T1408" s="410">
        <f t="shared" si="504"/>
        <v>0.70020184432923793</v>
      </c>
      <c r="U1408" s="410" t="str">
        <f t="shared" si="504"/>
        <v/>
      </c>
      <c r="V1408" s="410">
        <f t="shared" si="504"/>
        <v>0.70020184432923793</v>
      </c>
      <c r="W1408" s="413"/>
      <c r="Z1408" s="411" t="s">
        <v>736</v>
      </c>
    </row>
    <row r="1409" spans="1:26" s="404" customFormat="1" ht="12.75" customHeight="1">
      <c r="A1409" s="405"/>
      <c r="B1409" s="402" t="s">
        <v>481</v>
      </c>
      <c r="C1409" s="414"/>
      <c r="D1409" s="414" t="s">
        <v>319</v>
      </c>
      <c r="E1409" s="415" t="s">
        <v>737</v>
      </c>
      <c r="F1409" s="416">
        <f>+F1407+F1408</f>
        <v>110794000</v>
      </c>
      <c r="G1409" s="416">
        <f t="shared" ref="G1409:Q1409" si="520">+G1407+G1408</f>
        <v>55289978</v>
      </c>
      <c r="H1409" s="416">
        <f t="shared" si="520"/>
        <v>0</v>
      </c>
      <c r="I1409" s="416">
        <f t="shared" si="520"/>
        <v>166083978</v>
      </c>
      <c r="J1409" s="416">
        <f t="shared" si="520"/>
        <v>110793726.69</v>
      </c>
      <c r="K1409" s="416">
        <f t="shared" si="520"/>
        <v>51068304.93</v>
      </c>
      <c r="L1409" s="416">
        <f t="shared" si="520"/>
        <v>0</v>
      </c>
      <c r="M1409" s="416">
        <f t="shared" si="520"/>
        <v>161862031.61999997</v>
      </c>
      <c r="N1409" s="416">
        <f t="shared" si="520"/>
        <v>273.31000000238419</v>
      </c>
      <c r="O1409" s="416">
        <f t="shared" si="520"/>
        <v>4221673.0700000022</v>
      </c>
      <c r="P1409" s="416">
        <f t="shared" si="520"/>
        <v>0</v>
      </c>
      <c r="Q1409" s="416">
        <f t="shared" si="520"/>
        <v>4221946.3800000045</v>
      </c>
      <c r="R1409" s="417"/>
      <c r="S1409" s="410">
        <f t="shared" si="504"/>
        <v>0.99999753316966622</v>
      </c>
      <c r="T1409" s="410">
        <f t="shared" si="504"/>
        <v>0.92364487701550546</v>
      </c>
      <c r="U1409" s="410" t="str">
        <f t="shared" si="504"/>
        <v/>
      </c>
      <c r="V1409" s="410">
        <f t="shared" si="504"/>
        <v>0.97457944811509734</v>
      </c>
      <c r="W1409" s="413"/>
      <c r="Z1409" s="404" t="s">
        <v>735</v>
      </c>
    </row>
    <row r="1410" spans="1:26" ht="12.75" hidden="1" customHeight="1">
      <c r="A1410" s="405"/>
      <c r="B1410" s="406"/>
      <c r="C1410" s="418"/>
      <c r="D1410" s="418"/>
      <c r="E1410" s="419"/>
      <c r="F1410" s="420"/>
      <c r="G1410" s="420"/>
      <c r="H1410" s="420"/>
      <c r="I1410" s="420"/>
      <c r="J1410" s="420"/>
      <c r="K1410" s="420"/>
      <c r="L1410" s="420"/>
      <c r="M1410" s="420"/>
      <c r="N1410" s="420"/>
      <c r="O1410" s="420"/>
      <c r="P1410" s="420"/>
      <c r="Q1410" s="420"/>
      <c r="R1410" s="409"/>
      <c r="S1410" s="410" t="str">
        <f t="shared" si="504"/>
        <v/>
      </c>
      <c r="T1410" s="410" t="str">
        <f t="shared" si="504"/>
        <v/>
      </c>
      <c r="U1410" s="410" t="str">
        <f t="shared" si="504"/>
        <v/>
      </c>
      <c r="V1410" s="410"/>
      <c r="W1410" s="413"/>
    </row>
    <row r="1411" spans="1:26" s="404" customFormat="1" ht="12.75" customHeight="1">
      <c r="A1411" s="405" t="s">
        <v>249</v>
      </c>
      <c r="B1411" s="402" t="s">
        <v>481</v>
      </c>
      <c r="C1411" s="414"/>
      <c r="D1411" s="414" t="s">
        <v>319</v>
      </c>
      <c r="E1411" s="415" t="s">
        <v>324</v>
      </c>
      <c r="F1411" s="416">
        <f>+F1412</f>
        <v>11534000</v>
      </c>
      <c r="G1411" s="416">
        <f t="shared" ref="G1411:Q1411" si="521">+G1412</f>
        <v>0</v>
      </c>
      <c r="H1411" s="416">
        <f t="shared" si="521"/>
        <v>0</v>
      </c>
      <c r="I1411" s="416">
        <f t="shared" si="521"/>
        <v>11534000</v>
      </c>
      <c r="J1411" s="416">
        <f t="shared" si="521"/>
        <v>11534000</v>
      </c>
      <c r="K1411" s="416">
        <f t="shared" si="521"/>
        <v>0</v>
      </c>
      <c r="L1411" s="416">
        <f t="shared" si="521"/>
        <v>0</v>
      </c>
      <c r="M1411" s="416">
        <f t="shared" si="521"/>
        <v>11534000</v>
      </c>
      <c r="N1411" s="416">
        <f t="shared" si="521"/>
        <v>0</v>
      </c>
      <c r="O1411" s="416">
        <f t="shared" si="521"/>
        <v>0</v>
      </c>
      <c r="P1411" s="416">
        <f t="shared" si="521"/>
        <v>0</v>
      </c>
      <c r="Q1411" s="416">
        <f t="shared" si="521"/>
        <v>0</v>
      </c>
      <c r="S1411" s="410">
        <f t="shared" si="504"/>
        <v>1</v>
      </c>
      <c r="T1411" s="410" t="str">
        <f t="shared" si="504"/>
        <v/>
      </c>
      <c r="U1411" s="410" t="str">
        <f t="shared" si="504"/>
        <v/>
      </c>
      <c r="V1411" s="410">
        <f t="shared" si="504"/>
        <v>1</v>
      </c>
      <c r="W1411" s="413"/>
      <c r="Z1411" s="404" t="s">
        <v>735</v>
      </c>
    </row>
    <row r="1412" spans="1:26" ht="12.75" customHeight="1">
      <c r="A1412" s="405" t="s">
        <v>249</v>
      </c>
      <c r="B1412" s="402" t="s">
        <v>481</v>
      </c>
      <c r="C1412" s="418"/>
      <c r="D1412" s="418"/>
      <c r="E1412" s="408" t="s">
        <v>528</v>
      </c>
      <c r="F1412" s="403">
        <f>SUM('[3]special hospitals1'!U14)</f>
        <v>11534000</v>
      </c>
      <c r="G1412" s="403">
        <f>SUM('[3]special hospitals1'!U50)</f>
        <v>0</v>
      </c>
      <c r="H1412" s="403">
        <f>SUM('[3]special hospitals1'!U142)</f>
        <v>0</v>
      </c>
      <c r="I1412" s="403">
        <f t="shared" si="506"/>
        <v>11534000</v>
      </c>
      <c r="J1412" s="403">
        <f>SUM('[3]special hospitals1'!U15)</f>
        <v>11534000</v>
      </c>
      <c r="K1412" s="403">
        <f>SUM('[3]special hospitals1'!U51)</f>
        <v>0</v>
      </c>
      <c r="L1412" s="403">
        <f>SUM('[3]special hospitals1'!U143)</f>
        <v>0</v>
      </c>
      <c r="M1412" s="403">
        <f t="shared" si="507"/>
        <v>11534000</v>
      </c>
      <c r="N1412" s="403">
        <f t="shared" si="508"/>
        <v>0</v>
      </c>
      <c r="O1412" s="403">
        <f t="shared" si="508"/>
        <v>0</v>
      </c>
      <c r="P1412" s="403">
        <f t="shared" si="508"/>
        <v>0</v>
      </c>
      <c r="Q1412" s="403">
        <f t="shared" si="509"/>
        <v>0</v>
      </c>
      <c r="S1412" s="410">
        <f t="shared" si="504"/>
        <v>1</v>
      </c>
      <c r="T1412" s="410" t="str">
        <f t="shared" si="504"/>
        <v/>
      </c>
      <c r="U1412" s="410" t="str">
        <f t="shared" si="504"/>
        <v/>
      </c>
      <c r="V1412" s="410">
        <f t="shared" si="504"/>
        <v>1</v>
      </c>
      <c r="W1412" s="413"/>
      <c r="Z1412" s="404" t="s">
        <v>735</v>
      </c>
    </row>
    <row r="1413" spans="1:26" s="404" customFormat="1" ht="12.75" customHeight="1">
      <c r="A1413" s="405" t="s">
        <v>249</v>
      </c>
      <c r="B1413" s="402" t="s">
        <v>481</v>
      </c>
      <c r="C1413" s="414"/>
      <c r="D1413" s="414" t="s">
        <v>319</v>
      </c>
      <c r="E1413" s="415" t="s">
        <v>325</v>
      </c>
      <c r="F1413" s="416">
        <f>SUM(F1414:F1417)</f>
        <v>22653285</v>
      </c>
      <c r="G1413" s="416">
        <f t="shared" ref="G1413:Q1413" si="522">SUM(G1414:G1417)</f>
        <v>2425000</v>
      </c>
      <c r="H1413" s="416">
        <f t="shared" si="522"/>
        <v>0</v>
      </c>
      <c r="I1413" s="416">
        <f t="shared" si="522"/>
        <v>25078285</v>
      </c>
      <c r="J1413" s="416">
        <f t="shared" si="522"/>
        <v>22653283.539999999</v>
      </c>
      <c r="K1413" s="416">
        <f t="shared" si="522"/>
        <v>841076.84</v>
      </c>
      <c r="L1413" s="416">
        <f t="shared" si="522"/>
        <v>0</v>
      </c>
      <c r="M1413" s="416">
        <f t="shared" si="522"/>
        <v>23494360.379999999</v>
      </c>
      <c r="N1413" s="416">
        <f t="shared" si="522"/>
        <v>1.4599999999627471</v>
      </c>
      <c r="O1413" s="416">
        <f t="shared" si="522"/>
        <v>1583923.1600000001</v>
      </c>
      <c r="P1413" s="416">
        <f t="shared" si="522"/>
        <v>0</v>
      </c>
      <c r="Q1413" s="416">
        <f t="shared" si="522"/>
        <v>1583924.62</v>
      </c>
      <c r="R1413" s="417"/>
      <c r="S1413" s="410">
        <f t="shared" si="504"/>
        <v>0.99999993555018618</v>
      </c>
      <c r="T1413" s="410">
        <f t="shared" si="504"/>
        <v>0.34683581030927835</v>
      </c>
      <c r="U1413" s="410" t="str">
        <f t="shared" si="504"/>
        <v/>
      </c>
      <c r="V1413" s="410">
        <f t="shared" si="504"/>
        <v>0.93684079194410619</v>
      </c>
      <c r="W1413" s="413"/>
      <c r="Z1413" s="404" t="s">
        <v>735</v>
      </c>
    </row>
    <row r="1414" spans="1:26" ht="12.75" customHeight="1">
      <c r="A1414" s="405" t="s">
        <v>249</v>
      </c>
      <c r="B1414" s="402" t="s">
        <v>481</v>
      </c>
      <c r="C1414" s="418"/>
      <c r="D1414" s="418"/>
      <c r="E1414" s="421" t="s">
        <v>531</v>
      </c>
      <c r="F1414" s="403">
        <f>SUM('[3]special hospitals1'!AB14)</f>
        <v>21580000</v>
      </c>
      <c r="G1414" s="403">
        <f>SUM('[3]special hospitals1'!AB50)</f>
        <v>0</v>
      </c>
      <c r="H1414" s="403">
        <f>SUM('[3]special hospitals1'!AB142)</f>
        <v>0</v>
      </c>
      <c r="I1414" s="403">
        <f t="shared" si="506"/>
        <v>21580000</v>
      </c>
      <c r="J1414" s="403">
        <f>SUM('[3]special hospitals1'!AB15)</f>
        <v>21580000</v>
      </c>
      <c r="K1414" s="403">
        <f>SUM('[3]special hospitals1'!AB51)</f>
        <v>0</v>
      </c>
      <c r="L1414" s="403">
        <f>SUM('[3]special hospitals1'!AB143)</f>
        <v>0</v>
      </c>
      <c r="M1414" s="403">
        <f t="shared" si="507"/>
        <v>21580000</v>
      </c>
      <c r="N1414" s="403">
        <f t="shared" si="508"/>
        <v>0</v>
      </c>
      <c r="O1414" s="403">
        <f t="shared" si="508"/>
        <v>0</v>
      </c>
      <c r="P1414" s="403">
        <f t="shared" si="508"/>
        <v>0</v>
      </c>
      <c r="Q1414" s="403">
        <f t="shared" si="509"/>
        <v>0</v>
      </c>
      <c r="S1414" s="410">
        <f t="shared" si="504"/>
        <v>1</v>
      </c>
      <c r="T1414" s="410" t="str">
        <f t="shared" si="504"/>
        <v/>
      </c>
      <c r="U1414" s="410" t="str">
        <f t="shared" si="504"/>
        <v/>
      </c>
      <c r="V1414" s="410">
        <f t="shared" si="504"/>
        <v>1</v>
      </c>
      <c r="W1414" s="413"/>
      <c r="Z1414" s="404" t="s">
        <v>735</v>
      </c>
    </row>
    <row r="1415" spans="1:26" ht="12.75" customHeight="1">
      <c r="A1415" s="405" t="s">
        <v>249</v>
      </c>
      <c r="B1415" s="402" t="s">
        <v>481</v>
      </c>
      <c r="C1415" s="418"/>
      <c r="D1415" s="418"/>
      <c r="E1415" s="408" t="s">
        <v>532</v>
      </c>
      <c r="F1415" s="403">
        <f>SUM('[3]special hospitals1'!AI14)</f>
        <v>1073285</v>
      </c>
      <c r="G1415" s="403">
        <f>SUM('[3]special hospitals1'!AI50)</f>
        <v>0</v>
      </c>
      <c r="H1415" s="403">
        <f>SUM('[3]special hospitals1'!AI142)</f>
        <v>0</v>
      </c>
      <c r="I1415" s="403">
        <f t="shared" si="506"/>
        <v>1073285</v>
      </c>
      <c r="J1415" s="403">
        <f>SUM('[3]special hospitals1'!AI15)</f>
        <v>1073283.54</v>
      </c>
      <c r="K1415" s="403">
        <f>SUM('[3]special hospitals1'!AI51)</f>
        <v>0</v>
      </c>
      <c r="L1415" s="403">
        <f>SUM('[3]special hospitals1'!AI143)</f>
        <v>0</v>
      </c>
      <c r="M1415" s="403">
        <f t="shared" si="507"/>
        <v>1073283.54</v>
      </c>
      <c r="N1415" s="403">
        <f t="shared" si="508"/>
        <v>1.4599999999627471</v>
      </c>
      <c r="O1415" s="403">
        <f t="shared" si="508"/>
        <v>0</v>
      </c>
      <c r="P1415" s="403">
        <f t="shared" si="508"/>
        <v>0</v>
      </c>
      <c r="Q1415" s="403">
        <f t="shared" si="509"/>
        <v>1.4599999999627471</v>
      </c>
      <c r="S1415" s="410">
        <f t="shared" si="504"/>
        <v>0.99999863969029668</v>
      </c>
      <c r="T1415" s="410" t="str">
        <f t="shared" si="504"/>
        <v/>
      </c>
      <c r="U1415" s="410" t="str">
        <f t="shared" si="504"/>
        <v/>
      </c>
      <c r="V1415" s="410">
        <f t="shared" si="504"/>
        <v>0.99999863969029668</v>
      </c>
      <c r="W1415" s="413"/>
      <c r="Z1415" s="404" t="s">
        <v>735</v>
      </c>
    </row>
    <row r="1416" spans="1:26" ht="12.75" customHeight="1">
      <c r="A1416" s="405" t="s">
        <v>249</v>
      </c>
      <c r="B1416" s="402" t="s">
        <v>481</v>
      </c>
      <c r="C1416" s="418"/>
      <c r="D1416" s="418"/>
      <c r="E1416" s="421" t="s">
        <v>533</v>
      </c>
      <c r="F1416" s="403">
        <f>SUM('[3]special hospitals1'!AP14)</f>
        <v>0</v>
      </c>
      <c r="G1416" s="403">
        <f>SUM('[3]special hospitals1'!AP50)</f>
        <v>2425000</v>
      </c>
      <c r="H1416" s="403">
        <f>SUM('[3]special hospitals1'!AP142)</f>
        <v>0</v>
      </c>
      <c r="I1416" s="403">
        <f t="shared" si="506"/>
        <v>2425000</v>
      </c>
      <c r="J1416" s="403">
        <f>SUM('[3]special hospitals1'!AP15)</f>
        <v>0</v>
      </c>
      <c r="K1416" s="403">
        <f>SUM('[3]special hospitals1'!AP51)</f>
        <v>841076.84</v>
      </c>
      <c r="L1416" s="403">
        <f>SUM('[3]special hospitals1'!AP143)</f>
        <v>0</v>
      </c>
      <c r="M1416" s="403">
        <f t="shared" si="507"/>
        <v>841076.84</v>
      </c>
      <c r="N1416" s="403">
        <f t="shared" si="508"/>
        <v>0</v>
      </c>
      <c r="O1416" s="403">
        <f t="shared" si="508"/>
        <v>1583923.1600000001</v>
      </c>
      <c r="P1416" s="403">
        <f t="shared" si="508"/>
        <v>0</v>
      </c>
      <c r="Q1416" s="403">
        <f t="shared" si="509"/>
        <v>1583923.1600000001</v>
      </c>
      <c r="S1416" s="410" t="str">
        <f t="shared" si="504"/>
        <v/>
      </c>
      <c r="T1416" s="410">
        <f t="shared" si="504"/>
        <v>0.34683581030927835</v>
      </c>
      <c r="U1416" s="410" t="str">
        <f t="shared" si="504"/>
        <v/>
      </c>
      <c r="V1416" s="410">
        <f t="shared" si="504"/>
        <v>0.34683581030927835</v>
      </c>
      <c r="W1416" s="413"/>
      <c r="Z1416" s="404" t="s">
        <v>735</v>
      </c>
    </row>
    <row r="1417" spans="1:26" ht="12.75" hidden="1" customHeight="1">
      <c r="A1417" s="405" t="s">
        <v>249</v>
      </c>
      <c r="B1417" s="402" t="s">
        <v>481</v>
      </c>
      <c r="C1417" s="418"/>
      <c r="D1417" s="418"/>
      <c r="E1417" s="421" t="s">
        <v>738</v>
      </c>
      <c r="F1417" s="403">
        <f>SUM('[3]special hospitals1'!AW14)</f>
        <v>0</v>
      </c>
      <c r="G1417" s="403">
        <f>SUM('[3]special hospitals1'!AW50)</f>
        <v>0</v>
      </c>
      <c r="H1417" s="403">
        <f>SUM('[3]special hospitals1'!AW142)</f>
        <v>0</v>
      </c>
      <c r="I1417" s="403">
        <f t="shared" si="506"/>
        <v>0</v>
      </c>
      <c r="J1417" s="403">
        <f>SUM('[3]special hospitals1'!AW15)</f>
        <v>0</v>
      </c>
      <c r="K1417" s="403">
        <f>SUM('[3]special hospitals1'!AW51)</f>
        <v>0</v>
      </c>
      <c r="L1417" s="403">
        <f>SUM('[3]special hospitals1'!AW143)</f>
        <v>0</v>
      </c>
      <c r="M1417" s="403">
        <f t="shared" si="507"/>
        <v>0</v>
      </c>
      <c r="N1417" s="403">
        <f t="shared" si="508"/>
        <v>0</v>
      </c>
      <c r="O1417" s="403">
        <f t="shared" si="508"/>
        <v>0</v>
      </c>
      <c r="P1417" s="403">
        <f t="shared" si="508"/>
        <v>0</v>
      </c>
      <c r="Q1417" s="403">
        <f t="shared" si="509"/>
        <v>0</v>
      </c>
      <c r="S1417" s="410" t="str">
        <f t="shared" si="504"/>
        <v/>
      </c>
      <c r="T1417" s="410" t="str">
        <f t="shared" si="504"/>
        <v/>
      </c>
      <c r="U1417" s="410" t="str">
        <f t="shared" si="504"/>
        <v/>
      </c>
      <c r="V1417" s="422" t="str">
        <f t="shared" si="504"/>
        <v/>
      </c>
      <c r="W1417" s="413"/>
    </row>
    <row r="1418" spans="1:26" s="617" customFormat="1" ht="12.75" customHeight="1">
      <c r="A1418" s="405" t="s">
        <v>249</v>
      </c>
      <c r="B1418" s="402" t="s">
        <v>481</v>
      </c>
      <c r="C1418" s="613"/>
      <c r="D1418" s="613"/>
      <c r="E1418" s="614" t="s">
        <v>5</v>
      </c>
      <c r="F1418" s="615">
        <f>+F1409+F1411+F1413</f>
        <v>144981285</v>
      </c>
      <c r="G1418" s="615">
        <f t="shared" ref="G1418:Q1418" si="523">+G1409+G1411+G1413</f>
        <v>57714978</v>
      </c>
      <c r="H1418" s="615">
        <f t="shared" si="523"/>
        <v>0</v>
      </c>
      <c r="I1418" s="615">
        <f t="shared" si="523"/>
        <v>202696263</v>
      </c>
      <c r="J1418" s="615">
        <f t="shared" si="523"/>
        <v>144981010.22999999</v>
      </c>
      <c r="K1418" s="615">
        <f t="shared" si="523"/>
        <v>51909381.770000003</v>
      </c>
      <c r="L1418" s="615">
        <f t="shared" si="523"/>
        <v>0</v>
      </c>
      <c r="M1418" s="615">
        <f t="shared" si="523"/>
        <v>196890391.99999997</v>
      </c>
      <c r="N1418" s="615">
        <f t="shared" si="523"/>
        <v>274.77000000234693</v>
      </c>
      <c r="O1418" s="615">
        <f t="shared" si="523"/>
        <v>5805596.2300000023</v>
      </c>
      <c r="P1418" s="615">
        <f t="shared" si="523"/>
        <v>0</v>
      </c>
      <c r="Q1418" s="615">
        <f t="shared" si="523"/>
        <v>5805871.0000000047</v>
      </c>
      <c r="R1418" s="616">
        <f>+Q1418-'[3]special hospitals1'!CJ179</f>
        <v>0</v>
      </c>
      <c r="S1418" s="410">
        <f t="shared" si="504"/>
        <v>0.99999810478986983</v>
      </c>
      <c r="T1418" s="410">
        <f t="shared" si="504"/>
        <v>0.89940919270557473</v>
      </c>
      <c r="U1418" s="410" t="str">
        <f t="shared" si="504"/>
        <v/>
      </c>
      <c r="V1418" s="410">
        <f t="shared" si="504"/>
        <v>0.97135679309489775</v>
      </c>
      <c r="W1418" s="413"/>
      <c r="Z1418" s="404" t="s">
        <v>735</v>
      </c>
    </row>
    <row r="1419" spans="1:26" ht="12.75" customHeight="1">
      <c r="A1419" s="405" t="s">
        <v>249</v>
      </c>
      <c r="B1419" s="402" t="s">
        <v>481</v>
      </c>
      <c r="C1419" s="418"/>
      <c r="D1419" s="407"/>
      <c r="E1419" s="412"/>
      <c r="F1419" s="403"/>
      <c r="G1419" s="403"/>
      <c r="H1419" s="403"/>
      <c r="I1419" s="403">
        <f t="shared" si="506"/>
        <v>0</v>
      </c>
      <c r="J1419" s="403"/>
      <c r="K1419" s="403"/>
      <c r="L1419" s="403"/>
      <c r="M1419" s="403">
        <f t="shared" si="507"/>
        <v>0</v>
      </c>
      <c r="N1419" s="403">
        <f t="shared" si="508"/>
        <v>0</v>
      </c>
      <c r="O1419" s="403">
        <f t="shared" si="508"/>
        <v>0</v>
      </c>
      <c r="P1419" s="403">
        <f t="shared" si="508"/>
        <v>0</v>
      </c>
      <c r="Q1419" s="403">
        <f t="shared" si="509"/>
        <v>0</v>
      </c>
      <c r="S1419" s="410" t="str">
        <f t="shared" si="504"/>
        <v/>
      </c>
      <c r="T1419" s="410" t="str">
        <f t="shared" si="504"/>
        <v/>
      </c>
      <c r="U1419" s="410" t="str">
        <f t="shared" si="504"/>
        <v/>
      </c>
      <c r="V1419" s="410" t="str">
        <f t="shared" si="504"/>
        <v/>
      </c>
      <c r="W1419" s="413"/>
      <c r="Z1419" s="404" t="s">
        <v>735</v>
      </c>
    </row>
    <row r="1420" spans="1:26" s="612" customFormat="1" ht="12.75" customHeight="1">
      <c r="A1420" s="405" t="s">
        <v>249</v>
      </c>
      <c r="B1420" s="402" t="s">
        <v>483</v>
      </c>
      <c r="C1420" s="426" t="s">
        <v>319</v>
      </c>
      <c r="D1420" s="609" t="s">
        <v>484</v>
      </c>
      <c r="E1420" s="610" t="s">
        <v>483</v>
      </c>
      <c r="F1420" s="621"/>
      <c r="G1420" s="621"/>
      <c r="H1420" s="621"/>
      <c r="I1420" s="611">
        <f t="shared" si="506"/>
        <v>0</v>
      </c>
      <c r="J1420" s="621"/>
      <c r="K1420" s="621"/>
      <c r="L1420" s="621"/>
      <c r="M1420" s="611">
        <f t="shared" si="507"/>
        <v>0</v>
      </c>
      <c r="N1420" s="611">
        <f t="shared" si="508"/>
        <v>0</v>
      </c>
      <c r="O1420" s="611">
        <f t="shared" si="508"/>
        <v>0</v>
      </c>
      <c r="P1420" s="611">
        <f t="shared" si="508"/>
        <v>0</v>
      </c>
      <c r="Q1420" s="611">
        <f t="shared" si="509"/>
        <v>0</v>
      </c>
      <c r="S1420" s="410" t="str">
        <f t="shared" si="504"/>
        <v/>
      </c>
      <c r="T1420" s="410" t="str">
        <f t="shared" si="504"/>
        <v/>
      </c>
      <c r="U1420" s="410" t="str">
        <f t="shared" si="504"/>
        <v/>
      </c>
      <c r="V1420" s="410" t="str">
        <f t="shared" si="504"/>
        <v/>
      </c>
      <c r="W1420" s="413"/>
      <c r="Z1420" s="404" t="s">
        <v>735</v>
      </c>
    </row>
    <row r="1421" spans="1:26" ht="12.75" customHeight="1">
      <c r="A1421" s="405" t="s">
        <v>249</v>
      </c>
      <c r="B1421" s="402" t="s">
        <v>483</v>
      </c>
      <c r="C1421" s="407"/>
      <c r="D1421" s="407" t="s">
        <v>319</v>
      </c>
      <c r="E1421" s="408" t="s">
        <v>320</v>
      </c>
      <c r="F1421" s="435">
        <f>+'[3]special hospitals2'!B344</f>
        <v>370235000</v>
      </c>
      <c r="G1421" s="435">
        <f>+'[3]special hospitals2'!C344</f>
        <v>133629019</v>
      </c>
      <c r="H1421" s="435">
        <f>+'[3]special hospitals2'!D344</f>
        <v>0</v>
      </c>
      <c r="I1421" s="403">
        <f t="shared" si="506"/>
        <v>503864019</v>
      </c>
      <c r="J1421" s="435">
        <f>+'[3]special hospitals2'!F344</f>
        <v>370234575.88999999</v>
      </c>
      <c r="K1421" s="435">
        <f>+'[3]special hospitals2'!G344</f>
        <v>133293390.64</v>
      </c>
      <c r="L1421" s="435">
        <f>+'[3]special hospitals2'!H344</f>
        <v>0</v>
      </c>
      <c r="M1421" s="403">
        <f t="shared" si="507"/>
        <v>503527966.52999997</v>
      </c>
      <c r="N1421" s="403">
        <f t="shared" si="508"/>
        <v>424.11000001430511</v>
      </c>
      <c r="O1421" s="403">
        <f t="shared" si="508"/>
        <v>335628.3599999994</v>
      </c>
      <c r="P1421" s="403">
        <f t="shared" si="508"/>
        <v>0</v>
      </c>
      <c r="Q1421" s="403">
        <f t="shared" si="509"/>
        <v>336052.47000001371</v>
      </c>
      <c r="S1421" s="410">
        <f t="shared" si="504"/>
        <v>0.99999885448431403</v>
      </c>
      <c r="T1421" s="410">
        <f t="shared" si="504"/>
        <v>0.99748835722576101</v>
      </c>
      <c r="U1421" s="410" t="str">
        <f t="shared" si="504"/>
        <v/>
      </c>
      <c r="V1421" s="410">
        <f t="shared" si="504"/>
        <v>0.99933304928050437</v>
      </c>
      <c r="W1421" s="413"/>
      <c r="Z1421" s="411" t="s">
        <v>736</v>
      </c>
    </row>
    <row r="1422" spans="1:26" ht="12.75" customHeight="1">
      <c r="A1422" s="405" t="s">
        <v>249</v>
      </c>
      <c r="B1422" s="402" t="s">
        <v>483</v>
      </c>
      <c r="C1422" s="407"/>
      <c r="D1422" s="407" t="s">
        <v>319</v>
      </c>
      <c r="E1422" s="408" t="s">
        <v>204</v>
      </c>
      <c r="F1422" s="435">
        <f>+'[3]special hospitals2'!B346</f>
        <v>0</v>
      </c>
      <c r="G1422" s="435">
        <f>+'[3]special hospitals2'!C346</f>
        <v>28549100</v>
      </c>
      <c r="H1422" s="435">
        <f>+'[3]special hospitals2'!D346</f>
        <v>0</v>
      </c>
      <c r="I1422" s="403">
        <f>SUM(F1422:H1422)</f>
        <v>28549100</v>
      </c>
      <c r="J1422" s="435">
        <f>+'[3]special hospitals2'!F346</f>
        <v>0</v>
      </c>
      <c r="K1422" s="435">
        <f>+'[3]special hospitals2'!G346</f>
        <v>25488033.100000001</v>
      </c>
      <c r="L1422" s="435">
        <f>+'[3]special hospitals2'!H346</f>
        <v>0</v>
      </c>
      <c r="M1422" s="403">
        <f>SUM(J1422:L1422)</f>
        <v>25488033.100000001</v>
      </c>
      <c r="N1422" s="403">
        <f>+F1422-J1422</f>
        <v>0</v>
      </c>
      <c r="O1422" s="403">
        <f>+G1422-K1422</f>
        <v>3061066.8999999985</v>
      </c>
      <c r="P1422" s="403">
        <f>+H1422-L1422</f>
        <v>0</v>
      </c>
      <c r="Q1422" s="403">
        <f>SUM(N1422:P1422)</f>
        <v>3061066.8999999985</v>
      </c>
      <c r="S1422" s="410" t="str">
        <f t="shared" si="504"/>
        <v/>
      </c>
      <c r="T1422" s="410">
        <f t="shared" si="504"/>
        <v>0.89277886518314065</v>
      </c>
      <c r="U1422" s="410" t="str">
        <f t="shared" si="504"/>
        <v/>
      </c>
      <c r="V1422" s="410">
        <f t="shared" si="504"/>
        <v>0.89277886518314065</v>
      </c>
      <c r="W1422" s="413"/>
      <c r="Z1422" s="411" t="s">
        <v>736</v>
      </c>
    </row>
    <row r="1423" spans="1:26" s="404" customFormat="1" ht="12.75" customHeight="1">
      <c r="A1423" s="405"/>
      <c r="B1423" s="402" t="s">
        <v>483</v>
      </c>
      <c r="C1423" s="414"/>
      <c r="D1423" s="414" t="s">
        <v>319</v>
      </c>
      <c r="E1423" s="415" t="s">
        <v>737</v>
      </c>
      <c r="F1423" s="416">
        <f>+F1421+F1422</f>
        <v>370235000</v>
      </c>
      <c r="G1423" s="416">
        <f t="shared" ref="G1423:Q1423" si="524">+G1421+G1422</f>
        <v>162178119</v>
      </c>
      <c r="H1423" s="416">
        <f t="shared" si="524"/>
        <v>0</v>
      </c>
      <c r="I1423" s="416">
        <f t="shared" si="524"/>
        <v>532413119</v>
      </c>
      <c r="J1423" s="416">
        <f t="shared" si="524"/>
        <v>370234575.88999999</v>
      </c>
      <c r="K1423" s="416">
        <f t="shared" si="524"/>
        <v>158781423.74000001</v>
      </c>
      <c r="L1423" s="416">
        <f t="shared" si="524"/>
        <v>0</v>
      </c>
      <c r="M1423" s="416">
        <f t="shared" si="524"/>
        <v>529015999.63</v>
      </c>
      <c r="N1423" s="416">
        <f t="shared" si="524"/>
        <v>424.11000001430511</v>
      </c>
      <c r="O1423" s="416">
        <f t="shared" si="524"/>
        <v>3396695.2599999979</v>
      </c>
      <c r="P1423" s="416">
        <f t="shared" si="524"/>
        <v>0</v>
      </c>
      <c r="Q1423" s="416">
        <f t="shared" si="524"/>
        <v>3397119.3700000122</v>
      </c>
      <c r="R1423" s="417"/>
      <c r="S1423" s="410">
        <f t="shared" si="504"/>
        <v>0.99999885448431403</v>
      </c>
      <c r="T1423" s="410">
        <f t="shared" si="504"/>
        <v>0.9790557734856945</v>
      </c>
      <c r="U1423" s="410" t="str">
        <f t="shared" si="504"/>
        <v/>
      </c>
      <c r="V1423" s="410">
        <f t="shared" si="504"/>
        <v>0.99361939206836114</v>
      </c>
      <c r="W1423" s="413"/>
      <c r="Z1423" s="404" t="s">
        <v>735</v>
      </c>
    </row>
    <row r="1424" spans="1:26" ht="12.75" hidden="1" customHeight="1">
      <c r="A1424" s="405"/>
      <c r="B1424" s="406"/>
      <c r="C1424" s="418"/>
      <c r="D1424" s="418"/>
      <c r="E1424" s="419"/>
      <c r="F1424" s="420"/>
      <c r="G1424" s="420"/>
      <c r="H1424" s="420"/>
      <c r="I1424" s="420"/>
      <c r="J1424" s="420"/>
      <c r="K1424" s="420"/>
      <c r="L1424" s="420"/>
      <c r="M1424" s="420"/>
      <c r="N1424" s="420"/>
      <c r="O1424" s="420"/>
      <c r="P1424" s="420"/>
      <c r="Q1424" s="420"/>
      <c r="R1424" s="409"/>
      <c r="S1424" s="410" t="str">
        <f t="shared" si="504"/>
        <v/>
      </c>
      <c r="T1424" s="410" t="str">
        <f t="shared" si="504"/>
        <v/>
      </c>
      <c r="U1424" s="410" t="str">
        <f t="shared" si="504"/>
        <v/>
      </c>
      <c r="V1424" s="410"/>
      <c r="W1424" s="413"/>
    </row>
    <row r="1425" spans="1:26" s="404" customFormat="1" ht="12.75" customHeight="1">
      <c r="A1425" s="405" t="s">
        <v>249</v>
      </c>
      <c r="B1425" s="402" t="s">
        <v>483</v>
      </c>
      <c r="C1425" s="414"/>
      <c r="D1425" s="414" t="s">
        <v>319</v>
      </c>
      <c r="E1425" s="415" t="s">
        <v>324</v>
      </c>
      <c r="F1425" s="416">
        <f>+F1426</f>
        <v>33401000</v>
      </c>
      <c r="G1425" s="416">
        <f t="shared" ref="G1425:Q1425" si="525">+G1426</f>
        <v>0</v>
      </c>
      <c r="H1425" s="416">
        <f t="shared" si="525"/>
        <v>0</v>
      </c>
      <c r="I1425" s="416">
        <f t="shared" si="525"/>
        <v>33401000</v>
      </c>
      <c r="J1425" s="416">
        <f t="shared" si="525"/>
        <v>33344974.759999998</v>
      </c>
      <c r="K1425" s="416">
        <f t="shared" si="525"/>
        <v>0</v>
      </c>
      <c r="L1425" s="416">
        <f t="shared" si="525"/>
        <v>0</v>
      </c>
      <c r="M1425" s="416">
        <f t="shared" si="525"/>
        <v>33344974.759999998</v>
      </c>
      <c r="N1425" s="416">
        <f t="shared" si="525"/>
        <v>56025.240000002086</v>
      </c>
      <c r="O1425" s="416">
        <f t="shared" si="525"/>
        <v>0</v>
      </c>
      <c r="P1425" s="416">
        <f t="shared" si="525"/>
        <v>0</v>
      </c>
      <c r="Q1425" s="416">
        <f t="shared" si="525"/>
        <v>56025.240000002086</v>
      </c>
      <c r="S1425" s="410">
        <f t="shared" si="504"/>
        <v>0.99832264782491531</v>
      </c>
      <c r="T1425" s="410" t="str">
        <f t="shared" si="504"/>
        <v/>
      </c>
      <c r="U1425" s="410" t="str">
        <f t="shared" si="504"/>
        <v/>
      </c>
      <c r="V1425" s="410">
        <f t="shared" si="504"/>
        <v>0.99832264782491531</v>
      </c>
      <c r="W1425" s="413"/>
      <c r="Z1425" s="404" t="s">
        <v>735</v>
      </c>
    </row>
    <row r="1426" spans="1:26" ht="12.75" customHeight="1">
      <c r="A1426" s="405" t="s">
        <v>249</v>
      </c>
      <c r="B1426" s="402" t="s">
        <v>483</v>
      </c>
      <c r="C1426" s="418"/>
      <c r="D1426" s="418"/>
      <c r="E1426" s="408" t="s">
        <v>528</v>
      </c>
      <c r="F1426" s="403">
        <f>SUM('[3]special hospitals2'!Q14)</f>
        <v>33401000</v>
      </c>
      <c r="G1426" s="403">
        <f>SUM('[3]special hospitals2'!Q50)</f>
        <v>0</v>
      </c>
      <c r="H1426" s="403">
        <f>SUM('[3]special hospitals2'!Q142)</f>
        <v>0</v>
      </c>
      <c r="I1426" s="403">
        <f t="shared" si="506"/>
        <v>33401000</v>
      </c>
      <c r="J1426" s="403">
        <f>SUM('[3]special hospitals2'!Q15)</f>
        <v>33344974.759999998</v>
      </c>
      <c r="K1426" s="403">
        <f>SUM('[3]special hospitals2'!Q51)</f>
        <v>0</v>
      </c>
      <c r="L1426" s="403">
        <f>SUM('[3]special hospitals2'!Q143)</f>
        <v>0</v>
      </c>
      <c r="M1426" s="403">
        <f t="shared" si="507"/>
        <v>33344974.759999998</v>
      </c>
      <c r="N1426" s="403">
        <f t="shared" si="508"/>
        <v>56025.240000002086</v>
      </c>
      <c r="O1426" s="403">
        <f t="shared" si="508"/>
        <v>0</v>
      </c>
      <c r="P1426" s="403">
        <f t="shared" si="508"/>
        <v>0</v>
      </c>
      <c r="Q1426" s="403">
        <f t="shared" si="509"/>
        <v>56025.240000002086</v>
      </c>
      <c r="S1426" s="410">
        <f t="shared" si="504"/>
        <v>0.99832264782491531</v>
      </c>
      <c r="T1426" s="410" t="str">
        <f t="shared" si="504"/>
        <v/>
      </c>
      <c r="U1426" s="410" t="str">
        <f t="shared" si="504"/>
        <v/>
      </c>
      <c r="V1426" s="410">
        <f t="shared" si="504"/>
        <v>0.99832264782491531</v>
      </c>
      <c r="W1426" s="413"/>
      <c r="Z1426" s="404" t="s">
        <v>735</v>
      </c>
    </row>
    <row r="1427" spans="1:26" s="404" customFormat="1" ht="12.75" customHeight="1">
      <c r="A1427" s="405" t="s">
        <v>249</v>
      </c>
      <c r="B1427" s="402" t="s">
        <v>483</v>
      </c>
      <c r="C1427" s="414"/>
      <c r="D1427" s="414" t="s">
        <v>319</v>
      </c>
      <c r="E1427" s="415" t="s">
        <v>325</v>
      </c>
      <c r="F1427" s="416">
        <f>SUM(F1428:F1431)</f>
        <v>68084834</v>
      </c>
      <c r="G1427" s="416">
        <f t="shared" ref="G1427:Q1427" si="526">SUM(G1428:G1431)</f>
        <v>900000</v>
      </c>
      <c r="H1427" s="416">
        <f t="shared" si="526"/>
        <v>0</v>
      </c>
      <c r="I1427" s="416">
        <f t="shared" si="526"/>
        <v>68984834</v>
      </c>
      <c r="J1427" s="416">
        <f t="shared" si="526"/>
        <v>68081341.200000003</v>
      </c>
      <c r="K1427" s="416">
        <f t="shared" si="526"/>
        <v>663267.97</v>
      </c>
      <c r="L1427" s="416">
        <f t="shared" si="526"/>
        <v>0</v>
      </c>
      <c r="M1427" s="416">
        <f t="shared" si="526"/>
        <v>68744609.170000002</v>
      </c>
      <c r="N1427" s="416">
        <f t="shared" si="526"/>
        <v>3492.7999999951571</v>
      </c>
      <c r="O1427" s="416">
        <f t="shared" si="526"/>
        <v>236732.03000000003</v>
      </c>
      <c r="P1427" s="416">
        <f t="shared" si="526"/>
        <v>0</v>
      </c>
      <c r="Q1427" s="416">
        <f t="shared" si="526"/>
        <v>240224.82999999519</v>
      </c>
      <c r="R1427" s="417"/>
      <c r="S1427" s="410">
        <f t="shared" si="504"/>
        <v>0.99994869929476515</v>
      </c>
      <c r="T1427" s="410">
        <f t="shared" si="504"/>
        <v>0.73696441111111111</v>
      </c>
      <c r="U1427" s="410" t="str">
        <f t="shared" si="504"/>
        <v/>
      </c>
      <c r="V1427" s="410">
        <f t="shared" si="504"/>
        <v>0.99651771532856048</v>
      </c>
      <c r="W1427" s="413"/>
      <c r="Z1427" s="404" t="s">
        <v>735</v>
      </c>
    </row>
    <row r="1428" spans="1:26" ht="12.75" customHeight="1">
      <c r="A1428" s="405" t="s">
        <v>249</v>
      </c>
      <c r="B1428" s="402" t="s">
        <v>483</v>
      </c>
      <c r="C1428" s="418"/>
      <c r="D1428" s="418"/>
      <c r="E1428" s="421" t="s">
        <v>531</v>
      </c>
      <c r="F1428" s="403">
        <f>SUM('[3]special hospitals2'!X14)</f>
        <v>59020000</v>
      </c>
      <c r="G1428" s="403">
        <f>SUM('[3]special hospitals2'!X50)</f>
        <v>0</v>
      </c>
      <c r="H1428" s="403">
        <f>SUM('[3]special hospitals2'!X142)</f>
        <v>0</v>
      </c>
      <c r="I1428" s="403">
        <f t="shared" si="506"/>
        <v>59020000</v>
      </c>
      <c r="J1428" s="403">
        <f>SUM('[3]special hospitals2'!X15)</f>
        <v>58810048.730000004</v>
      </c>
      <c r="K1428" s="403">
        <f>SUM('[3]special hospitals2'!X51)</f>
        <v>0</v>
      </c>
      <c r="L1428" s="403">
        <f>SUM('[3]special hospitals2'!X143)</f>
        <v>0</v>
      </c>
      <c r="M1428" s="403">
        <f t="shared" si="507"/>
        <v>58810048.730000004</v>
      </c>
      <c r="N1428" s="403">
        <f t="shared" si="508"/>
        <v>209951.26999999583</v>
      </c>
      <c r="O1428" s="403">
        <f t="shared" si="508"/>
        <v>0</v>
      </c>
      <c r="P1428" s="403">
        <f t="shared" si="508"/>
        <v>0</v>
      </c>
      <c r="Q1428" s="403">
        <f t="shared" si="509"/>
        <v>209951.26999999583</v>
      </c>
      <c r="S1428" s="410">
        <f t="shared" si="504"/>
        <v>0.99644270975940363</v>
      </c>
      <c r="T1428" s="410" t="str">
        <f t="shared" si="504"/>
        <v/>
      </c>
      <c r="U1428" s="410" t="str">
        <f t="shared" si="504"/>
        <v/>
      </c>
      <c r="V1428" s="410">
        <f t="shared" si="504"/>
        <v>0.99644270975940363</v>
      </c>
      <c r="W1428" s="413"/>
      <c r="Z1428" s="404" t="s">
        <v>735</v>
      </c>
    </row>
    <row r="1429" spans="1:26" ht="12.75" customHeight="1">
      <c r="A1429" s="405" t="s">
        <v>249</v>
      </c>
      <c r="B1429" s="402" t="s">
        <v>483</v>
      </c>
      <c r="C1429" s="418"/>
      <c r="D1429" s="418"/>
      <c r="E1429" s="408" t="s">
        <v>532</v>
      </c>
      <c r="F1429" s="403">
        <f>SUM('[3]special hospitals2'!AE14)</f>
        <v>9064834</v>
      </c>
      <c r="G1429" s="403">
        <f>SUM('[3]special hospitals2'!AE50)</f>
        <v>0</v>
      </c>
      <c r="H1429" s="403">
        <f>SUM('[3]special hospitals2'!AE142)</f>
        <v>0</v>
      </c>
      <c r="I1429" s="403">
        <f t="shared" si="506"/>
        <v>9064834</v>
      </c>
      <c r="J1429" s="403">
        <f>SUM('[3]special hospitals2'!AE15)</f>
        <v>9271292.4700000007</v>
      </c>
      <c r="K1429" s="403">
        <f>SUM('[3]special hospitals2'!AE51)</f>
        <v>0</v>
      </c>
      <c r="L1429" s="403">
        <f>SUM('[3]special hospitals2'!AE143)</f>
        <v>0</v>
      </c>
      <c r="M1429" s="403">
        <f t="shared" si="507"/>
        <v>9271292.4700000007</v>
      </c>
      <c r="N1429" s="403">
        <f t="shared" si="508"/>
        <v>-206458.47000000067</v>
      </c>
      <c r="O1429" s="403">
        <f t="shared" si="508"/>
        <v>0</v>
      </c>
      <c r="P1429" s="403">
        <f t="shared" si="508"/>
        <v>0</v>
      </c>
      <c r="Q1429" s="403">
        <f t="shared" si="509"/>
        <v>-206458.47000000067</v>
      </c>
      <c r="S1429" s="410">
        <f t="shared" si="504"/>
        <v>1.0227757584970669</v>
      </c>
      <c r="T1429" s="410" t="str">
        <f t="shared" si="504"/>
        <v/>
      </c>
      <c r="U1429" s="410" t="str">
        <f t="shared" si="504"/>
        <v/>
      </c>
      <c r="V1429" s="410">
        <f t="shared" si="504"/>
        <v>1.0227757584970669</v>
      </c>
      <c r="W1429" s="413"/>
      <c r="Z1429" s="404" t="s">
        <v>735</v>
      </c>
    </row>
    <row r="1430" spans="1:26" ht="12.75" customHeight="1">
      <c r="A1430" s="405" t="s">
        <v>249</v>
      </c>
      <c r="B1430" s="402" t="s">
        <v>483</v>
      </c>
      <c r="C1430" s="418"/>
      <c r="D1430" s="418"/>
      <c r="E1430" s="421" t="s">
        <v>533</v>
      </c>
      <c r="F1430" s="403">
        <f>SUM('[3]special hospitals2'!AL14)</f>
        <v>0</v>
      </c>
      <c r="G1430" s="403">
        <f>SUM('[3]special hospitals2'!AL50)</f>
        <v>900000</v>
      </c>
      <c r="H1430" s="403">
        <f>SUM('[3]special hospitals2'!AL142)</f>
        <v>0</v>
      </c>
      <c r="I1430" s="403">
        <f t="shared" si="506"/>
        <v>900000</v>
      </c>
      <c r="J1430" s="403">
        <f>SUM('[3]special hospitals2'!AL15)</f>
        <v>0</v>
      </c>
      <c r="K1430" s="403">
        <f>SUM('[3]special hospitals2'!AL51)</f>
        <v>663267.97</v>
      </c>
      <c r="L1430" s="403">
        <f>SUM('[3]special hospitals2'!AL143)</f>
        <v>0</v>
      </c>
      <c r="M1430" s="403">
        <f t="shared" si="507"/>
        <v>663267.97</v>
      </c>
      <c r="N1430" s="403">
        <f t="shared" si="508"/>
        <v>0</v>
      </c>
      <c r="O1430" s="403">
        <f t="shared" si="508"/>
        <v>236732.03000000003</v>
      </c>
      <c r="P1430" s="403">
        <f t="shared" si="508"/>
        <v>0</v>
      </c>
      <c r="Q1430" s="403">
        <f t="shared" si="509"/>
        <v>236732.03000000003</v>
      </c>
      <c r="S1430" s="410" t="str">
        <f t="shared" si="504"/>
        <v/>
      </c>
      <c r="T1430" s="410">
        <f t="shared" si="504"/>
        <v>0.73696441111111111</v>
      </c>
      <c r="U1430" s="410" t="str">
        <f t="shared" si="504"/>
        <v/>
      </c>
      <c r="V1430" s="410">
        <f t="shared" si="504"/>
        <v>0.73696441111111111</v>
      </c>
      <c r="W1430" s="413"/>
      <c r="Z1430" s="404" t="s">
        <v>735</v>
      </c>
    </row>
    <row r="1431" spans="1:26" ht="12.75" hidden="1" customHeight="1">
      <c r="A1431" s="405" t="s">
        <v>249</v>
      </c>
      <c r="B1431" s="402" t="s">
        <v>483</v>
      </c>
      <c r="C1431" s="418"/>
      <c r="D1431" s="418"/>
      <c r="E1431" s="421" t="s">
        <v>738</v>
      </c>
      <c r="F1431" s="403">
        <f>SUM('[3]special hospitals2'!AS14)</f>
        <v>0</v>
      </c>
      <c r="G1431" s="403">
        <f>SUM('[3]special hospitals2'!AS50)</f>
        <v>0</v>
      </c>
      <c r="H1431" s="403">
        <f>SUM('[3]special hospitals2'!AS142)</f>
        <v>0</v>
      </c>
      <c r="I1431" s="403">
        <f t="shared" si="506"/>
        <v>0</v>
      </c>
      <c r="J1431" s="403">
        <f>SUM('[3]special hospitals2'!AS15)</f>
        <v>0</v>
      </c>
      <c r="K1431" s="403">
        <f>SUM('[3]special hospitals2'!AS51)</f>
        <v>0</v>
      </c>
      <c r="L1431" s="403">
        <f>SUM('[3]special hospitals2'!AS143)</f>
        <v>0</v>
      </c>
      <c r="M1431" s="403">
        <f t="shared" si="507"/>
        <v>0</v>
      </c>
      <c r="N1431" s="403">
        <f t="shared" si="508"/>
        <v>0</v>
      </c>
      <c r="O1431" s="403">
        <f t="shared" si="508"/>
        <v>0</v>
      </c>
      <c r="P1431" s="403">
        <f t="shared" si="508"/>
        <v>0</v>
      </c>
      <c r="Q1431" s="403">
        <f t="shared" si="509"/>
        <v>0</v>
      </c>
      <c r="S1431" s="410" t="str">
        <f t="shared" ref="S1431:V1494" si="527">IF(F1431=0,"",J1431/F1431)</f>
        <v/>
      </c>
      <c r="T1431" s="410" t="str">
        <f t="shared" si="527"/>
        <v/>
      </c>
      <c r="U1431" s="410" t="str">
        <f t="shared" si="527"/>
        <v/>
      </c>
      <c r="V1431" s="422" t="str">
        <f t="shared" si="527"/>
        <v/>
      </c>
      <c r="W1431" s="413"/>
    </row>
    <row r="1432" spans="1:26" s="617" customFormat="1" ht="12.75" customHeight="1">
      <c r="A1432" s="405" t="s">
        <v>249</v>
      </c>
      <c r="B1432" s="402" t="s">
        <v>483</v>
      </c>
      <c r="C1432" s="613"/>
      <c r="D1432" s="613"/>
      <c r="E1432" s="614" t="s">
        <v>5</v>
      </c>
      <c r="F1432" s="615">
        <f>+F1423+F1425+F1427</f>
        <v>471720834</v>
      </c>
      <c r="G1432" s="615">
        <f t="shared" ref="G1432:Q1432" si="528">+G1423+G1425+G1427</f>
        <v>163078119</v>
      </c>
      <c r="H1432" s="615">
        <f t="shared" si="528"/>
        <v>0</v>
      </c>
      <c r="I1432" s="615">
        <f t="shared" si="528"/>
        <v>634798953</v>
      </c>
      <c r="J1432" s="615">
        <f t="shared" si="528"/>
        <v>471660891.84999996</v>
      </c>
      <c r="K1432" s="615">
        <f t="shared" si="528"/>
        <v>159444691.71000001</v>
      </c>
      <c r="L1432" s="615">
        <f t="shared" si="528"/>
        <v>0</v>
      </c>
      <c r="M1432" s="615">
        <f t="shared" si="528"/>
        <v>631105583.55999994</v>
      </c>
      <c r="N1432" s="615">
        <f t="shared" si="528"/>
        <v>59942.150000011548</v>
      </c>
      <c r="O1432" s="615">
        <f t="shared" si="528"/>
        <v>3633427.2899999982</v>
      </c>
      <c r="P1432" s="615">
        <f t="shared" si="528"/>
        <v>0</v>
      </c>
      <c r="Q1432" s="615">
        <f t="shared" si="528"/>
        <v>3693369.4400000097</v>
      </c>
      <c r="R1432" s="616">
        <f>+Q1432-'[3]special hospitals2'!CF179</f>
        <v>0</v>
      </c>
      <c r="S1432" s="410">
        <f t="shared" si="527"/>
        <v>0.99987292876277745</v>
      </c>
      <c r="T1432" s="410">
        <f t="shared" si="527"/>
        <v>0.97771971302906679</v>
      </c>
      <c r="U1432" s="410" t="str">
        <f t="shared" si="527"/>
        <v/>
      </c>
      <c r="V1432" s="410">
        <f t="shared" si="527"/>
        <v>0.99418182808502509</v>
      </c>
      <c r="W1432" s="413"/>
      <c r="Z1432" s="404" t="s">
        <v>735</v>
      </c>
    </row>
    <row r="1433" spans="1:26" ht="12.75" customHeight="1">
      <c r="A1433" s="405" t="s">
        <v>249</v>
      </c>
      <c r="B1433" s="402" t="s">
        <v>483</v>
      </c>
      <c r="C1433" s="418"/>
      <c r="D1433" s="407"/>
      <c r="E1433" s="412"/>
      <c r="F1433" s="403"/>
      <c r="G1433" s="403"/>
      <c r="H1433" s="403"/>
      <c r="I1433" s="403">
        <f t="shared" si="506"/>
        <v>0</v>
      </c>
      <c r="J1433" s="403"/>
      <c r="K1433" s="403"/>
      <c r="L1433" s="403"/>
      <c r="M1433" s="403">
        <f t="shared" si="507"/>
        <v>0</v>
      </c>
      <c r="N1433" s="403">
        <f t="shared" si="508"/>
        <v>0</v>
      </c>
      <c r="O1433" s="403">
        <f t="shared" si="508"/>
        <v>0</v>
      </c>
      <c r="P1433" s="403">
        <f t="shared" si="508"/>
        <v>0</v>
      </c>
      <c r="Q1433" s="403">
        <f t="shared" si="509"/>
        <v>0</v>
      </c>
      <c r="S1433" s="410" t="str">
        <f t="shared" si="527"/>
        <v/>
      </c>
      <c r="T1433" s="410" t="str">
        <f t="shared" si="527"/>
        <v/>
      </c>
      <c r="U1433" s="410" t="str">
        <f t="shared" si="527"/>
        <v/>
      </c>
      <c r="V1433" s="410" t="str">
        <f t="shared" si="527"/>
        <v/>
      </c>
      <c r="W1433" s="413"/>
      <c r="Z1433" s="404" t="s">
        <v>735</v>
      </c>
    </row>
    <row r="1434" spans="1:26" s="612" customFormat="1" ht="12.75" customHeight="1">
      <c r="A1434" s="405" t="s">
        <v>249</v>
      </c>
      <c r="B1434" s="402" t="s">
        <v>485</v>
      </c>
      <c r="C1434" s="426" t="s">
        <v>319</v>
      </c>
      <c r="D1434" s="609" t="s">
        <v>486</v>
      </c>
      <c r="E1434" s="610" t="s">
        <v>485</v>
      </c>
      <c r="F1434" s="621"/>
      <c r="G1434" s="621"/>
      <c r="H1434" s="621"/>
      <c r="I1434" s="611">
        <f t="shared" si="506"/>
        <v>0</v>
      </c>
      <c r="J1434" s="621"/>
      <c r="K1434" s="621"/>
      <c r="L1434" s="621"/>
      <c r="M1434" s="611">
        <f t="shared" si="507"/>
        <v>0</v>
      </c>
      <c r="N1434" s="611">
        <f t="shared" si="508"/>
        <v>0</v>
      </c>
      <c r="O1434" s="611">
        <f t="shared" si="508"/>
        <v>0</v>
      </c>
      <c r="P1434" s="611">
        <f t="shared" si="508"/>
        <v>0</v>
      </c>
      <c r="Q1434" s="611">
        <f t="shared" si="509"/>
        <v>0</v>
      </c>
      <c r="S1434" s="410" t="str">
        <f t="shared" si="527"/>
        <v/>
      </c>
      <c r="T1434" s="410" t="str">
        <f t="shared" si="527"/>
        <v/>
      </c>
      <c r="U1434" s="410" t="str">
        <f t="shared" si="527"/>
        <v/>
      </c>
      <c r="V1434" s="410" t="str">
        <f t="shared" si="527"/>
        <v/>
      </c>
      <c r="W1434" s="413"/>
      <c r="Z1434" s="404" t="s">
        <v>735</v>
      </c>
    </row>
    <row r="1435" spans="1:26" ht="12.75" customHeight="1">
      <c r="A1435" s="405" t="s">
        <v>249</v>
      </c>
      <c r="B1435" s="402" t="s">
        <v>485</v>
      </c>
      <c r="C1435" s="407"/>
      <c r="D1435" s="407" t="s">
        <v>319</v>
      </c>
      <c r="E1435" s="408" t="s">
        <v>320</v>
      </c>
      <c r="F1435" s="408">
        <f>+'[3]special hospitals1'!B344</f>
        <v>247291000</v>
      </c>
      <c r="G1435" s="408">
        <f>+'[3]special hospitals1'!C344</f>
        <v>90657000</v>
      </c>
      <c r="H1435" s="408">
        <f>+'[3]special hospitals1'!D344</f>
        <v>0</v>
      </c>
      <c r="I1435" s="403">
        <f t="shared" si="506"/>
        <v>337948000</v>
      </c>
      <c r="J1435" s="408">
        <f>+'[3]special hospitals1'!F344</f>
        <v>247291000</v>
      </c>
      <c r="K1435" s="408">
        <f>+'[3]special hospitals1'!G344</f>
        <v>90657000</v>
      </c>
      <c r="L1435" s="408">
        <f>+'[3]special hospitals1'!H344</f>
        <v>0</v>
      </c>
      <c r="M1435" s="403">
        <f t="shared" si="507"/>
        <v>337948000</v>
      </c>
      <c r="N1435" s="403">
        <f t="shared" si="508"/>
        <v>0</v>
      </c>
      <c r="O1435" s="403">
        <f t="shared" si="508"/>
        <v>0</v>
      </c>
      <c r="P1435" s="403">
        <f t="shared" si="508"/>
        <v>0</v>
      </c>
      <c r="Q1435" s="403">
        <f t="shared" si="509"/>
        <v>0</v>
      </c>
      <c r="S1435" s="410">
        <f t="shared" si="527"/>
        <v>1</v>
      </c>
      <c r="T1435" s="410">
        <f t="shared" si="527"/>
        <v>1</v>
      </c>
      <c r="U1435" s="410" t="str">
        <f t="shared" si="527"/>
        <v/>
      </c>
      <c r="V1435" s="410">
        <f t="shared" si="527"/>
        <v>1</v>
      </c>
      <c r="W1435" s="413"/>
      <c r="Z1435" s="411" t="s">
        <v>736</v>
      </c>
    </row>
    <row r="1436" spans="1:26" ht="12.75" customHeight="1">
      <c r="A1436" s="405" t="s">
        <v>249</v>
      </c>
      <c r="B1436" s="402" t="s">
        <v>485</v>
      </c>
      <c r="C1436" s="407"/>
      <c r="D1436" s="407" t="s">
        <v>319</v>
      </c>
      <c r="E1436" s="408" t="s">
        <v>204</v>
      </c>
      <c r="F1436" s="408">
        <f>+'[3]special hospitals1'!B346</f>
        <v>0</v>
      </c>
      <c r="G1436" s="408">
        <f>+'[3]special hospitals1'!C346</f>
        <v>11931000</v>
      </c>
      <c r="H1436" s="408">
        <f>+'[3]special hospitals1'!D346</f>
        <v>0</v>
      </c>
      <c r="I1436" s="403">
        <f>SUM(F1436:H1436)</f>
        <v>11931000</v>
      </c>
      <c r="J1436" s="408">
        <f>+'[3]special hospitals1'!F346</f>
        <v>0</v>
      </c>
      <c r="K1436" s="408">
        <f>+'[3]special hospitals1'!G346</f>
        <v>3877169.29</v>
      </c>
      <c r="L1436" s="408">
        <f>+'[3]special hospitals1'!H346</f>
        <v>0</v>
      </c>
      <c r="M1436" s="403">
        <f>SUM(J1436:L1436)</f>
        <v>3877169.29</v>
      </c>
      <c r="N1436" s="403">
        <f>+F1436-J1436</f>
        <v>0</v>
      </c>
      <c r="O1436" s="403">
        <f>+G1436-K1436</f>
        <v>8053830.71</v>
      </c>
      <c r="P1436" s="403">
        <f>+H1436-L1436</f>
        <v>0</v>
      </c>
      <c r="Q1436" s="403">
        <f>SUM(N1436:P1436)</f>
        <v>8053830.71</v>
      </c>
      <c r="S1436" s="410" t="str">
        <f t="shared" si="527"/>
        <v/>
      </c>
      <c r="T1436" s="410">
        <f t="shared" si="527"/>
        <v>0.32496599530634485</v>
      </c>
      <c r="U1436" s="410" t="str">
        <f t="shared" si="527"/>
        <v/>
      </c>
      <c r="V1436" s="410">
        <f t="shared" si="527"/>
        <v>0.32496599530634485</v>
      </c>
      <c r="W1436" s="413"/>
      <c r="Z1436" s="411" t="s">
        <v>736</v>
      </c>
    </row>
    <row r="1437" spans="1:26" s="404" customFormat="1" ht="12.75" customHeight="1">
      <c r="A1437" s="405"/>
      <c r="B1437" s="402" t="s">
        <v>485</v>
      </c>
      <c r="C1437" s="414"/>
      <c r="D1437" s="414" t="s">
        <v>319</v>
      </c>
      <c r="E1437" s="415" t="s">
        <v>737</v>
      </c>
      <c r="F1437" s="416">
        <f>+F1435+F1436</f>
        <v>247291000</v>
      </c>
      <c r="G1437" s="416">
        <f t="shared" ref="G1437:Q1437" si="529">+G1435+G1436</f>
        <v>102588000</v>
      </c>
      <c r="H1437" s="416">
        <f t="shared" si="529"/>
        <v>0</v>
      </c>
      <c r="I1437" s="416">
        <f t="shared" si="529"/>
        <v>349879000</v>
      </c>
      <c r="J1437" s="416">
        <f t="shared" si="529"/>
        <v>247291000</v>
      </c>
      <c r="K1437" s="416">
        <f t="shared" si="529"/>
        <v>94534169.290000007</v>
      </c>
      <c r="L1437" s="416">
        <f t="shared" si="529"/>
        <v>0</v>
      </c>
      <c r="M1437" s="416">
        <f t="shared" si="529"/>
        <v>341825169.29000002</v>
      </c>
      <c r="N1437" s="416">
        <f t="shared" si="529"/>
        <v>0</v>
      </c>
      <c r="O1437" s="416">
        <f t="shared" si="529"/>
        <v>8053830.71</v>
      </c>
      <c r="P1437" s="416">
        <f t="shared" si="529"/>
        <v>0</v>
      </c>
      <c r="Q1437" s="416">
        <f t="shared" si="529"/>
        <v>8053830.71</v>
      </c>
      <c r="R1437" s="417"/>
      <c r="S1437" s="410">
        <f t="shared" si="527"/>
        <v>1</v>
      </c>
      <c r="T1437" s="410">
        <f t="shared" si="527"/>
        <v>0.92149344260537303</v>
      </c>
      <c r="U1437" s="410" t="str">
        <f t="shared" si="527"/>
        <v/>
      </c>
      <c r="V1437" s="410">
        <f t="shared" si="527"/>
        <v>0.97698109715072934</v>
      </c>
      <c r="W1437" s="413"/>
      <c r="Z1437" s="404" t="s">
        <v>735</v>
      </c>
    </row>
    <row r="1438" spans="1:26" ht="12.75" hidden="1" customHeight="1">
      <c r="A1438" s="405"/>
      <c r="B1438" s="406"/>
      <c r="C1438" s="418"/>
      <c r="D1438" s="418"/>
      <c r="E1438" s="419"/>
      <c r="F1438" s="420"/>
      <c r="G1438" s="420"/>
      <c r="H1438" s="420"/>
      <c r="I1438" s="420"/>
      <c r="J1438" s="420"/>
      <c r="K1438" s="420"/>
      <c r="L1438" s="420"/>
      <c r="M1438" s="420"/>
      <c r="N1438" s="420"/>
      <c r="O1438" s="420"/>
      <c r="P1438" s="420"/>
      <c r="Q1438" s="420"/>
      <c r="R1438" s="409"/>
      <c r="S1438" s="410" t="str">
        <f t="shared" si="527"/>
        <v/>
      </c>
      <c r="T1438" s="410" t="str">
        <f t="shared" si="527"/>
        <v/>
      </c>
      <c r="U1438" s="410" t="str">
        <f t="shared" si="527"/>
        <v/>
      </c>
      <c r="V1438" s="410"/>
      <c r="W1438" s="413"/>
    </row>
    <row r="1439" spans="1:26" s="404" customFormat="1" ht="12.75" customHeight="1">
      <c r="A1439" s="405" t="s">
        <v>249</v>
      </c>
      <c r="B1439" s="402" t="s">
        <v>485</v>
      </c>
      <c r="C1439" s="414"/>
      <c r="D1439" s="414" t="s">
        <v>319</v>
      </c>
      <c r="E1439" s="415" t="s">
        <v>324</v>
      </c>
      <c r="F1439" s="416">
        <f>+F1440</f>
        <v>24664000</v>
      </c>
      <c r="G1439" s="416">
        <f t="shared" ref="G1439:Q1439" si="530">+G1440</f>
        <v>0</v>
      </c>
      <c r="H1439" s="416">
        <f t="shared" si="530"/>
        <v>0</v>
      </c>
      <c r="I1439" s="416">
        <f t="shared" si="530"/>
        <v>24664000</v>
      </c>
      <c r="J1439" s="416">
        <f t="shared" si="530"/>
        <v>24664000</v>
      </c>
      <c r="K1439" s="416">
        <f t="shared" si="530"/>
        <v>0</v>
      </c>
      <c r="L1439" s="416">
        <f t="shared" si="530"/>
        <v>0</v>
      </c>
      <c r="M1439" s="416">
        <f t="shared" si="530"/>
        <v>24664000</v>
      </c>
      <c r="N1439" s="416">
        <f t="shared" si="530"/>
        <v>0</v>
      </c>
      <c r="O1439" s="416">
        <f t="shared" si="530"/>
        <v>0</v>
      </c>
      <c r="P1439" s="416">
        <f t="shared" si="530"/>
        <v>0</v>
      </c>
      <c r="Q1439" s="416">
        <f t="shared" si="530"/>
        <v>0</v>
      </c>
      <c r="S1439" s="410">
        <f t="shared" si="527"/>
        <v>1</v>
      </c>
      <c r="T1439" s="410" t="str">
        <f t="shared" si="527"/>
        <v/>
      </c>
      <c r="U1439" s="410" t="str">
        <f t="shared" si="527"/>
        <v/>
      </c>
      <c r="V1439" s="410">
        <f t="shared" si="527"/>
        <v>1</v>
      </c>
      <c r="W1439" s="413"/>
      <c r="Z1439" s="404" t="s">
        <v>735</v>
      </c>
    </row>
    <row r="1440" spans="1:26" ht="12.75" customHeight="1">
      <c r="A1440" s="405" t="s">
        <v>249</v>
      </c>
      <c r="B1440" s="402" t="s">
        <v>485</v>
      </c>
      <c r="C1440" s="418"/>
      <c r="D1440" s="418"/>
      <c r="E1440" s="408" t="s">
        <v>528</v>
      </c>
      <c r="F1440" s="403">
        <f>SUM('[3]special hospitals1'!Q14)</f>
        <v>24664000</v>
      </c>
      <c r="G1440" s="403">
        <f>SUM('[3]special hospitals1'!Q50)</f>
        <v>0</v>
      </c>
      <c r="H1440" s="403">
        <f>SUM('[3]special hospitals1'!Q142)</f>
        <v>0</v>
      </c>
      <c r="I1440" s="403">
        <f t="shared" si="506"/>
        <v>24664000</v>
      </c>
      <c r="J1440" s="403">
        <f>SUM('[3]special hospitals1'!Q15)</f>
        <v>24664000</v>
      </c>
      <c r="K1440" s="403">
        <f>SUM('[3]special hospitals1'!Q51)</f>
        <v>0</v>
      </c>
      <c r="L1440" s="403">
        <f>SUM('[3]special hospitals1'!Q143)</f>
        <v>0</v>
      </c>
      <c r="M1440" s="403">
        <f t="shared" si="507"/>
        <v>24664000</v>
      </c>
      <c r="N1440" s="403">
        <f t="shared" si="508"/>
        <v>0</v>
      </c>
      <c r="O1440" s="403">
        <f t="shared" si="508"/>
        <v>0</v>
      </c>
      <c r="P1440" s="403">
        <f t="shared" si="508"/>
        <v>0</v>
      </c>
      <c r="Q1440" s="403">
        <f t="shared" si="509"/>
        <v>0</v>
      </c>
      <c r="S1440" s="410">
        <f t="shared" si="527"/>
        <v>1</v>
      </c>
      <c r="T1440" s="410" t="str">
        <f t="shared" si="527"/>
        <v/>
      </c>
      <c r="U1440" s="410" t="str">
        <f t="shared" si="527"/>
        <v/>
      </c>
      <c r="V1440" s="410">
        <f t="shared" si="527"/>
        <v>1</v>
      </c>
      <c r="W1440" s="413"/>
      <c r="Z1440" s="404" t="s">
        <v>735</v>
      </c>
    </row>
    <row r="1441" spans="1:26" s="404" customFormat="1" ht="12.75" customHeight="1">
      <c r="A1441" s="405" t="s">
        <v>249</v>
      </c>
      <c r="B1441" s="402" t="s">
        <v>485</v>
      </c>
      <c r="C1441" s="414"/>
      <c r="D1441" s="414" t="s">
        <v>319</v>
      </c>
      <c r="E1441" s="415" t="s">
        <v>325</v>
      </c>
      <c r="F1441" s="416">
        <f>SUM(F1442:F1445)</f>
        <v>50373905</v>
      </c>
      <c r="G1441" s="416">
        <f t="shared" ref="G1441:Q1441" si="531">SUM(G1442:G1445)</f>
        <v>8870000</v>
      </c>
      <c r="H1441" s="416">
        <f t="shared" si="531"/>
        <v>0</v>
      </c>
      <c r="I1441" s="416">
        <f t="shared" si="531"/>
        <v>59243905</v>
      </c>
      <c r="J1441" s="416">
        <f t="shared" si="531"/>
        <v>50373899.579999998</v>
      </c>
      <c r="K1441" s="416">
        <f t="shared" si="531"/>
        <v>393195.86000000004</v>
      </c>
      <c r="L1441" s="416">
        <f t="shared" si="531"/>
        <v>0</v>
      </c>
      <c r="M1441" s="416">
        <f t="shared" si="531"/>
        <v>50767095.439999998</v>
      </c>
      <c r="N1441" s="416">
        <f t="shared" si="531"/>
        <v>5.4199999999254942</v>
      </c>
      <c r="O1441" s="416">
        <f t="shared" si="531"/>
        <v>8476804.1400000006</v>
      </c>
      <c r="P1441" s="416">
        <f t="shared" si="531"/>
        <v>0</v>
      </c>
      <c r="Q1441" s="416">
        <f t="shared" si="531"/>
        <v>8476809.5600000005</v>
      </c>
      <c r="R1441" s="417"/>
      <c r="S1441" s="410">
        <f t="shared" si="527"/>
        <v>0.99999989240460907</v>
      </c>
      <c r="T1441" s="410">
        <f t="shared" si="527"/>
        <v>4.4328732807215339E-2</v>
      </c>
      <c r="U1441" s="410" t="str">
        <f t="shared" si="527"/>
        <v/>
      </c>
      <c r="V1441" s="410">
        <f t="shared" si="527"/>
        <v>0.85691676536177008</v>
      </c>
      <c r="W1441" s="413"/>
      <c r="Z1441" s="404" t="s">
        <v>735</v>
      </c>
    </row>
    <row r="1442" spans="1:26" ht="12.75" customHeight="1">
      <c r="A1442" s="405" t="s">
        <v>249</v>
      </c>
      <c r="B1442" s="402" t="s">
        <v>485</v>
      </c>
      <c r="C1442" s="418"/>
      <c r="D1442" s="418"/>
      <c r="E1442" s="421" t="s">
        <v>531</v>
      </c>
      <c r="F1442" s="403">
        <f>SUM('[3]special hospitals1'!X14)</f>
        <v>45531000</v>
      </c>
      <c r="G1442" s="403">
        <f>SUM('[3]special hospitals1'!X50)</f>
        <v>0</v>
      </c>
      <c r="H1442" s="403">
        <f>SUM('[3]special hospitals1'!X142)</f>
        <v>0</v>
      </c>
      <c r="I1442" s="403">
        <f t="shared" si="506"/>
        <v>45531000</v>
      </c>
      <c r="J1442" s="403">
        <f>SUM('[3]special hospitals1'!X15)</f>
        <v>45531000</v>
      </c>
      <c r="K1442" s="403">
        <f>SUM('[3]special hospitals1'!X51)</f>
        <v>0</v>
      </c>
      <c r="L1442" s="403">
        <f>SUM('[3]special hospitals1'!X143)</f>
        <v>0</v>
      </c>
      <c r="M1442" s="403">
        <f t="shared" si="507"/>
        <v>45531000</v>
      </c>
      <c r="N1442" s="403">
        <f t="shared" si="508"/>
        <v>0</v>
      </c>
      <c r="O1442" s="403">
        <f t="shared" si="508"/>
        <v>0</v>
      </c>
      <c r="P1442" s="403">
        <f t="shared" si="508"/>
        <v>0</v>
      </c>
      <c r="Q1442" s="403">
        <f t="shared" si="509"/>
        <v>0</v>
      </c>
      <c r="S1442" s="410">
        <f t="shared" si="527"/>
        <v>1</v>
      </c>
      <c r="T1442" s="410" t="str">
        <f t="shared" si="527"/>
        <v/>
      </c>
      <c r="U1442" s="410" t="str">
        <f t="shared" si="527"/>
        <v/>
      </c>
      <c r="V1442" s="410">
        <f t="shared" si="527"/>
        <v>1</v>
      </c>
      <c r="W1442" s="413"/>
      <c r="Z1442" s="404" t="s">
        <v>735</v>
      </c>
    </row>
    <row r="1443" spans="1:26" ht="12.75" customHeight="1">
      <c r="A1443" s="405" t="s">
        <v>249</v>
      </c>
      <c r="B1443" s="402" t="s">
        <v>485</v>
      </c>
      <c r="C1443" s="418"/>
      <c r="D1443" s="418"/>
      <c r="E1443" s="408" t="s">
        <v>532</v>
      </c>
      <c r="F1443" s="403">
        <f>SUM('[3]special hospitals1'!AE14)</f>
        <v>4842905</v>
      </c>
      <c r="G1443" s="403">
        <f>SUM('[3]special hospitals1'!AE50)</f>
        <v>0</v>
      </c>
      <c r="H1443" s="403">
        <f>SUM('[3]special hospitals1'!AE142)</f>
        <v>0</v>
      </c>
      <c r="I1443" s="403">
        <f t="shared" si="506"/>
        <v>4842905</v>
      </c>
      <c r="J1443" s="403">
        <f>SUM('[3]special hospitals1'!AE15)</f>
        <v>4842899.58</v>
      </c>
      <c r="K1443" s="403">
        <f>SUM('[3]special hospitals1'!AE51)</f>
        <v>0</v>
      </c>
      <c r="L1443" s="403">
        <f>SUM('[3]special hospitals1'!AE143)</f>
        <v>0</v>
      </c>
      <c r="M1443" s="403">
        <f t="shared" si="507"/>
        <v>4842899.58</v>
      </c>
      <c r="N1443" s="403">
        <f t="shared" si="508"/>
        <v>5.4199999999254942</v>
      </c>
      <c r="O1443" s="403">
        <f t="shared" si="508"/>
        <v>0</v>
      </c>
      <c r="P1443" s="403">
        <f t="shared" si="508"/>
        <v>0</v>
      </c>
      <c r="Q1443" s="403">
        <f t="shared" si="509"/>
        <v>5.4199999999254942</v>
      </c>
      <c r="S1443" s="410">
        <f t="shared" si="527"/>
        <v>0.99999888083701827</v>
      </c>
      <c r="T1443" s="410" t="str">
        <f t="shared" si="527"/>
        <v/>
      </c>
      <c r="U1443" s="410" t="str">
        <f t="shared" si="527"/>
        <v/>
      </c>
      <c r="V1443" s="410">
        <f t="shared" si="527"/>
        <v>0.99999888083701827</v>
      </c>
      <c r="W1443" s="413"/>
      <c r="Z1443" s="404" t="s">
        <v>735</v>
      </c>
    </row>
    <row r="1444" spans="1:26" ht="12.75" customHeight="1">
      <c r="A1444" s="405" t="s">
        <v>249</v>
      </c>
      <c r="B1444" s="402" t="s">
        <v>485</v>
      </c>
      <c r="C1444" s="418"/>
      <c r="D1444" s="418"/>
      <c r="E1444" s="421" t="s">
        <v>533</v>
      </c>
      <c r="F1444" s="403">
        <f>SUM('[3]special hospitals1'!AL14)</f>
        <v>0</v>
      </c>
      <c r="G1444" s="403">
        <f>SUM('[3]special hospitals1'!AL50)</f>
        <v>8870000</v>
      </c>
      <c r="H1444" s="403">
        <f>SUM('[3]special hospitals1'!AL142)</f>
        <v>0</v>
      </c>
      <c r="I1444" s="403">
        <f t="shared" si="506"/>
        <v>8870000</v>
      </c>
      <c r="J1444" s="403">
        <f>SUM('[3]special hospitals1'!AL15)</f>
        <v>0</v>
      </c>
      <c r="K1444" s="403">
        <f>SUM('[3]special hospitals1'!AL51)</f>
        <v>393195.86000000004</v>
      </c>
      <c r="L1444" s="403">
        <f>SUM('[3]special hospitals1'!AL143)</f>
        <v>0</v>
      </c>
      <c r="M1444" s="403">
        <f t="shared" si="507"/>
        <v>393195.86000000004</v>
      </c>
      <c r="N1444" s="403">
        <f t="shared" si="508"/>
        <v>0</v>
      </c>
      <c r="O1444" s="403">
        <f t="shared" si="508"/>
        <v>8476804.1400000006</v>
      </c>
      <c r="P1444" s="403">
        <f t="shared" si="508"/>
        <v>0</v>
      </c>
      <c r="Q1444" s="403">
        <f t="shared" si="509"/>
        <v>8476804.1400000006</v>
      </c>
      <c r="S1444" s="410" t="str">
        <f t="shared" si="527"/>
        <v/>
      </c>
      <c r="T1444" s="410">
        <f t="shared" si="527"/>
        <v>4.4328732807215339E-2</v>
      </c>
      <c r="U1444" s="410" t="str">
        <f t="shared" si="527"/>
        <v/>
      </c>
      <c r="V1444" s="410">
        <f t="shared" si="527"/>
        <v>4.4328732807215339E-2</v>
      </c>
      <c r="W1444" s="413"/>
      <c r="Z1444" s="404" t="s">
        <v>735</v>
      </c>
    </row>
    <row r="1445" spans="1:26" ht="12.75" hidden="1" customHeight="1">
      <c r="A1445" s="405" t="s">
        <v>249</v>
      </c>
      <c r="B1445" s="402" t="s">
        <v>485</v>
      </c>
      <c r="C1445" s="418"/>
      <c r="D1445" s="418"/>
      <c r="E1445" s="421" t="s">
        <v>738</v>
      </c>
      <c r="F1445" s="403">
        <f>SUM('[3]special hospitals1'!AS14)</f>
        <v>0</v>
      </c>
      <c r="G1445" s="403">
        <f>SUM('[3]special hospitals1'!AS50)</f>
        <v>0</v>
      </c>
      <c r="H1445" s="403">
        <f>SUM('[3]special hospitals1'!AS142)</f>
        <v>0</v>
      </c>
      <c r="I1445" s="403">
        <f t="shared" si="506"/>
        <v>0</v>
      </c>
      <c r="J1445" s="403">
        <f>SUM('[3]special hospitals1'!AS15)</f>
        <v>0</v>
      </c>
      <c r="K1445" s="403">
        <f>SUM('[3]special hospitals1'!AS51)</f>
        <v>0</v>
      </c>
      <c r="L1445" s="403">
        <f>SUM('[3]special hospitals1'!AS143)</f>
        <v>0</v>
      </c>
      <c r="M1445" s="403">
        <f t="shared" si="507"/>
        <v>0</v>
      </c>
      <c r="N1445" s="403">
        <f t="shared" si="508"/>
        <v>0</v>
      </c>
      <c r="O1445" s="403">
        <f t="shared" si="508"/>
        <v>0</v>
      </c>
      <c r="P1445" s="403">
        <f t="shared" si="508"/>
        <v>0</v>
      </c>
      <c r="Q1445" s="403">
        <f t="shared" si="509"/>
        <v>0</v>
      </c>
      <c r="S1445" s="410" t="str">
        <f t="shared" si="527"/>
        <v/>
      </c>
      <c r="T1445" s="410" t="str">
        <f t="shared" si="527"/>
        <v/>
      </c>
      <c r="U1445" s="410" t="str">
        <f t="shared" si="527"/>
        <v/>
      </c>
      <c r="V1445" s="422" t="str">
        <f t="shared" si="527"/>
        <v/>
      </c>
      <c r="W1445" s="413"/>
    </row>
    <row r="1446" spans="1:26" s="617" customFormat="1" ht="12.75" customHeight="1">
      <c r="A1446" s="405" t="s">
        <v>249</v>
      </c>
      <c r="B1446" s="402" t="s">
        <v>485</v>
      </c>
      <c r="C1446" s="613"/>
      <c r="D1446" s="613"/>
      <c r="E1446" s="614" t="s">
        <v>5</v>
      </c>
      <c r="F1446" s="615">
        <f>+F1437+F1439+F1441</f>
        <v>322328905</v>
      </c>
      <c r="G1446" s="615">
        <f t="shared" ref="G1446:Q1446" si="532">+G1437+G1439+G1441</f>
        <v>111458000</v>
      </c>
      <c r="H1446" s="615">
        <f t="shared" si="532"/>
        <v>0</v>
      </c>
      <c r="I1446" s="615">
        <f t="shared" si="532"/>
        <v>433786905</v>
      </c>
      <c r="J1446" s="615">
        <f t="shared" si="532"/>
        <v>322328899.57999998</v>
      </c>
      <c r="K1446" s="615">
        <f t="shared" si="532"/>
        <v>94927365.150000006</v>
      </c>
      <c r="L1446" s="615">
        <f t="shared" si="532"/>
        <v>0</v>
      </c>
      <c r="M1446" s="615">
        <f t="shared" si="532"/>
        <v>417256264.73000002</v>
      </c>
      <c r="N1446" s="615">
        <f t="shared" si="532"/>
        <v>5.4199999999254942</v>
      </c>
      <c r="O1446" s="615">
        <f t="shared" si="532"/>
        <v>16530634.850000001</v>
      </c>
      <c r="P1446" s="615">
        <f t="shared" si="532"/>
        <v>0</v>
      </c>
      <c r="Q1446" s="615">
        <f t="shared" si="532"/>
        <v>16530640.27</v>
      </c>
      <c r="R1446" s="616">
        <f>+Q1446-'[3]special hospitals1'!CF179</f>
        <v>0</v>
      </c>
      <c r="S1446" s="410">
        <f t="shared" si="527"/>
        <v>0.99999998318487748</v>
      </c>
      <c r="T1446" s="410">
        <f t="shared" si="527"/>
        <v>0.85168731854151347</v>
      </c>
      <c r="U1446" s="410" t="str">
        <f t="shared" si="527"/>
        <v/>
      </c>
      <c r="V1446" s="410">
        <f t="shared" si="527"/>
        <v>0.96189225612976959</v>
      </c>
      <c r="W1446" s="413"/>
      <c r="Z1446" s="404" t="s">
        <v>735</v>
      </c>
    </row>
    <row r="1447" spans="1:26" ht="12.75" customHeight="1">
      <c r="A1447" s="405" t="s">
        <v>249</v>
      </c>
      <c r="B1447" s="402" t="s">
        <v>485</v>
      </c>
      <c r="C1447" s="418"/>
      <c r="D1447" s="407"/>
      <c r="E1447" s="412"/>
      <c r="F1447" s="403"/>
      <c r="G1447" s="403"/>
      <c r="H1447" s="403"/>
      <c r="I1447" s="403">
        <f t="shared" si="506"/>
        <v>0</v>
      </c>
      <c r="J1447" s="403"/>
      <c r="K1447" s="403"/>
      <c r="L1447" s="403"/>
      <c r="M1447" s="403">
        <f t="shared" si="507"/>
        <v>0</v>
      </c>
      <c r="N1447" s="403">
        <f t="shared" si="508"/>
        <v>0</v>
      </c>
      <c r="O1447" s="403">
        <f t="shared" si="508"/>
        <v>0</v>
      </c>
      <c r="P1447" s="403">
        <f t="shared" si="508"/>
        <v>0</v>
      </c>
      <c r="Q1447" s="403">
        <f t="shared" si="509"/>
        <v>0</v>
      </c>
      <c r="S1447" s="410" t="str">
        <f t="shared" si="527"/>
        <v/>
      </c>
      <c r="T1447" s="410" t="str">
        <f t="shared" si="527"/>
        <v/>
      </c>
      <c r="U1447" s="410" t="str">
        <f t="shared" si="527"/>
        <v/>
      </c>
      <c r="V1447" s="410" t="str">
        <f t="shared" si="527"/>
        <v/>
      </c>
      <c r="W1447" s="413"/>
      <c r="Z1447" s="404" t="s">
        <v>735</v>
      </c>
    </row>
    <row r="1448" spans="1:26" s="612" customFormat="1" ht="12.75" customHeight="1">
      <c r="A1448" s="405" t="s">
        <v>249</v>
      </c>
      <c r="B1448" s="402" t="s">
        <v>487</v>
      </c>
      <c r="C1448" s="426" t="s">
        <v>319</v>
      </c>
      <c r="D1448" s="609" t="s">
        <v>488</v>
      </c>
      <c r="E1448" s="610" t="s">
        <v>487</v>
      </c>
      <c r="F1448" s="621"/>
      <c r="G1448" s="621"/>
      <c r="H1448" s="621"/>
      <c r="I1448" s="611">
        <f t="shared" si="506"/>
        <v>0</v>
      </c>
      <c r="J1448" s="621"/>
      <c r="K1448" s="621"/>
      <c r="L1448" s="621"/>
      <c r="M1448" s="611">
        <f t="shared" si="507"/>
        <v>0</v>
      </c>
      <c r="N1448" s="611">
        <f t="shared" si="508"/>
        <v>0</v>
      </c>
      <c r="O1448" s="611">
        <f t="shared" si="508"/>
        <v>0</v>
      </c>
      <c r="P1448" s="611">
        <f t="shared" si="508"/>
        <v>0</v>
      </c>
      <c r="Q1448" s="611">
        <f t="shared" si="509"/>
        <v>0</v>
      </c>
      <c r="S1448" s="410" t="str">
        <f t="shared" si="527"/>
        <v/>
      </c>
      <c r="T1448" s="410" t="str">
        <f t="shared" si="527"/>
        <v/>
      </c>
      <c r="U1448" s="410" t="str">
        <f t="shared" si="527"/>
        <v/>
      </c>
      <c r="V1448" s="410" t="str">
        <f t="shared" si="527"/>
        <v/>
      </c>
      <c r="W1448" s="413"/>
      <c r="Z1448" s="404" t="s">
        <v>735</v>
      </c>
    </row>
    <row r="1449" spans="1:26" ht="12.75" customHeight="1">
      <c r="A1449" s="405" t="s">
        <v>249</v>
      </c>
      <c r="B1449" s="402" t="s">
        <v>487</v>
      </c>
      <c r="C1449" s="407"/>
      <c r="D1449" s="407" t="s">
        <v>319</v>
      </c>
      <c r="E1449" s="408" t="s">
        <v>320</v>
      </c>
      <c r="F1449" s="408">
        <f>+'[3]special hospitals2'!B365</f>
        <v>197478917</v>
      </c>
      <c r="G1449" s="408">
        <f>+'[3]special hospitals2'!C365</f>
        <v>105680000</v>
      </c>
      <c r="H1449" s="408">
        <f>+'[3]special hospitals2'!D365</f>
        <v>0</v>
      </c>
      <c r="I1449" s="403">
        <f t="shared" ref="I1449:I1530" si="533">SUM(F1449:H1449)</f>
        <v>303158917</v>
      </c>
      <c r="J1449" s="408">
        <f>+'[3]special hospitals2'!F365</f>
        <v>197478917</v>
      </c>
      <c r="K1449" s="408">
        <f>+'[3]special hospitals2'!G365</f>
        <v>103349519.33</v>
      </c>
      <c r="L1449" s="408">
        <f>+'[3]special hospitals2'!H365</f>
        <v>0</v>
      </c>
      <c r="M1449" s="403">
        <f t="shared" ref="M1449:M1530" si="534">SUM(J1449:L1449)</f>
        <v>300828436.32999998</v>
      </c>
      <c r="N1449" s="403">
        <f t="shared" ref="N1449:P1530" si="535">+F1449-J1449</f>
        <v>0</v>
      </c>
      <c r="O1449" s="403">
        <f t="shared" si="535"/>
        <v>2330480.6700000018</v>
      </c>
      <c r="P1449" s="403">
        <f t="shared" si="535"/>
        <v>0</v>
      </c>
      <c r="Q1449" s="403">
        <f t="shared" ref="Q1449:Q1530" si="536">SUM(N1449:P1449)</f>
        <v>2330480.6700000018</v>
      </c>
      <c r="S1449" s="410">
        <f t="shared" si="527"/>
        <v>1</v>
      </c>
      <c r="T1449" s="410">
        <f t="shared" si="527"/>
        <v>0.97794776050340648</v>
      </c>
      <c r="U1449" s="410" t="str">
        <f t="shared" si="527"/>
        <v/>
      </c>
      <c r="V1449" s="410">
        <f t="shared" si="527"/>
        <v>0.99231267648973687</v>
      </c>
      <c r="W1449" s="413"/>
      <c r="Z1449" s="411" t="s">
        <v>736</v>
      </c>
    </row>
    <row r="1450" spans="1:26" ht="12.75" customHeight="1">
      <c r="A1450" s="405" t="s">
        <v>249</v>
      </c>
      <c r="B1450" s="402" t="s">
        <v>487</v>
      </c>
      <c r="C1450" s="407"/>
      <c r="D1450" s="407" t="s">
        <v>319</v>
      </c>
      <c r="E1450" s="408" t="s">
        <v>204</v>
      </c>
      <c r="F1450" s="408">
        <f>+'[3]special hospitals2'!B367</f>
        <v>0</v>
      </c>
      <c r="G1450" s="408">
        <f>+'[3]special hospitals2'!C367</f>
        <v>34604693</v>
      </c>
      <c r="H1450" s="408">
        <f>+'[3]special hospitals2'!D367</f>
        <v>0</v>
      </c>
      <c r="I1450" s="403">
        <f>SUM(F1450:H1450)</f>
        <v>34604693</v>
      </c>
      <c r="J1450" s="408">
        <f>+'[3]special hospitals2'!F367</f>
        <v>0</v>
      </c>
      <c r="K1450" s="408">
        <f>+'[3]special hospitals2'!G367</f>
        <v>8191038.1499999994</v>
      </c>
      <c r="L1450" s="408">
        <f>+'[3]special hospitals2'!H367</f>
        <v>0</v>
      </c>
      <c r="M1450" s="403">
        <f>SUM(J1450:L1450)</f>
        <v>8191038.1499999994</v>
      </c>
      <c r="N1450" s="403">
        <f>+F1450-J1450</f>
        <v>0</v>
      </c>
      <c r="O1450" s="403">
        <f>+G1450-K1450</f>
        <v>26413654.850000001</v>
      </c>
      <c r="P1450" s="403">
        <f>+H1450-L1450</f>
        <v>0</v>
      </c>
      <c r="Q1450" s="403">
        <f>SUM(N1450:P1450)</f>
        <v>26413654.850000001</v>
      </c>
      <c r="S1450" s="410" t="str">
        <f t="shared" si="527"/>
        <v/>
      </c>
      <c r="T1450" s="410">
        <f t="shared" si="527"/>
        <v>0.23670310122387156</v>
      </c>
      <c r="U1450" s="410" t="str">
        <f t="shared" si="527"/>
        <v/>
      </c>
      <c r="V1450" s="410">
        <f t="shared" si="527"/>
        <v>0.23670310122387156</v>
      </c>
      <c r="W1450" s="413"/>
      <c r="Z1450" s="411" t="s">
        <v>736</v>
      </c>
    </row>
    <row r="1451" spans="1:26" s="404" customFormat="1" ht="12.75" customHeight="1">
      <c r="A1451" s="405"/>
      <c r="B1451" s="402" t="s">
        <v>487</v>
      </c>
      <c r="C1451" s="414"/>
      <c r="D1451" s="414" t="s">
        <v>319</v>
      </c>
      <c r="E1451" s="415" t="s">
        <v>737</v>
      </c>
      <c r="F1451" s="416">
        <f>+F1449+F1450</f>
        <v>197478917</v>
      </c>
      <c r="G1451" s="416">
        <f t="shared" ref="G1451:Q1451" si="537">+G1449+G1450</f>
        <v>140284693</v>
      </c>
      <c r="H1451" s="416">
        <f t="shared" si="537"/>
        <v>0</v>
      </c>
      <c r="I1451" s="416">
        <f t="shared" si="537"/>
        <v>337763610</v>
      </c>
      <c r="J1451" s="416">
        <f t="shared" si="537"/>
        <v>197478917</v>
      </c>
      <c r="K1451" s="416">
        <f t="shared" si="537"/>
        <v>111540557.48</v>
      </c>
      <c r="L1451" s="416">
        <f t="shared" si="537"/>
        <v>0</v>
      </c>
      <c r="M1451" s="416">
        <f t="shared" si="537"/>
        <v>309019474.47999996</v>
      </c>
      <c r="N1451" s="416">
        <f t="shared" si="537"/>
        <v>0</v>
      </c>
      <c r="O1451" s="416">
        <f t="shared" si="537"/>
        <v>28744135.520000003</v>
      </c>
      <c r="P1451" s="416">
        <f t="shared" si="537"/>
        <v>0</v>
      </c>
      <c r="Q1451" s="416">
        <f t="shared" si="537"/>
        <v>28744135.520000003</v>
      </c>
      <c r="R1451" s="417"/>
      <c r="S1451" s="410">
        <f t="shared" si="527"/>
        <v>1</v>
      </c>
      <c r="T1451" s="410">
        <f t="shared" si="527"/>
        <v>0.79510141195518746</v>
      </c>
      <c r="U1451" s="410" t="str">
        <f t="shared" si="527"/>
        <v/>
      </c>
      <c r="V1451" s="410">
        <f t="shared" si="527"/>
        <v>0.91489866087113403</v>
      </c>
      <c r="W1451" s="413"/>
      <c r="Z1451" s="404" t="s">
        <v>735</v>
      </c>
    </row>
    <row r="1452" spans="1:26" ht="12.75" hidden="1" customHeight="1">
      <c r="A1452" s="405"/>
      <c r="B1452" s="406"/>
      <c r="C1452" s="418"/>
      <c r="D1452" s="418"/>
      <c r="E1452" s="419"/>
      <c r="F1452" s="420"/>
      <c r="G1452" s="420"/>
      <c r="H1452" s="420"/>
      <c r="I1452" s="420"/>
      <c r="J1452" s="420"/>
      <c r="K1452" s="420"/>
      <c r="L1452" s="420"/>
      <c r="M1452" s="420"/>
      <c r="N1452" s="420"/>
      <c r="O1452" s="420"/>
      <c r="P1452" s="420"/>
      <c r="Q1452" s="420"/>
      <c r="R1452" s="409"/>
      <c r="S1452" s="410" t="str">
        <f t="shared" si="527"/>
        <v/>
      </c>
      <c r="T1452" s="410" t="str">
        <f t="shared" si="527"/>
        <v/>
      </c>
      <c r="U1452" s="410" t="str">
        <f t="shared" si="527"/>
        <v/>
      </c>
      <c r="V1452" s="410"/>
      <c r="W1452" s="413"/>
    </row>
    <row r="1453" spans="1:26" s="404" customFormat="1" ht="12.75" customHeight="1">
      <c r="A1453" s="405" t="s">
        <v>249</v>
      </c>
      <c r="B1453" s="402" t="s">
        <v>487</v>
      </c>
      <c r="C1453" s="414"/>
      <c r="D1453" s="414" t="s">
        <v>319</v>
      </c>
      <c r="E1453" s="415" t="s">
        <v>324</v>
      </c>
      <c r="F1453" s="416">
        <f>+F1454</f>
        <v>18925000</v>
      </c>
      <c r="G1453" s="416">
        <f t="shared" ref="G1453:Q1453" si="538">+G1454</f>
        <v>0</v>
      </c>
      <c r="H1453" s="416">
        <f t="shared" si="538"/>
        <v>0</v>
      </c>
      <c r="I1453" s="416">
        <f t="shared" si="538"/>
        <v>18925000</v>
      </c>
      <c r="J1453" s="416">
        <f t="shared" si="538"/>
        <v>18925000</v>
      </c>
      <c r="K1453" s="416">
        <f t="shared" si="538"/>
        <v>0</v>
      </c>
      <c r="L1453" s="416">
        <f t="shared" si="538"/>
        <v>0</v>
      </c>
      <c r="M1453" s="416">
        <f t="shared" si="538"/>
        <v>18925000</v>
      </c>
      <c r="N1453" s="416">
        <f t="shared" si="538"/>
        <v>0</v>
      </c>
      <c r="O1453" s="416">
        <f t="shared" si="538"/>
        <v>0</v>
      </c>
      <c r="P1453" s="416">
        <f t="shared" si="538"/>
        <v>0</v>
      </c>
      <c r="Q1453" s="416">
        <f t="shared" si="538"/>
        <v>0</v>
      </c>
      <c r="S1453" s="410">
        <f t="shared" si="527"/>
        <v>1</v>
      </c>
      <c r="T1453" s="410" t="str">
        <f t="shared" si="527"/>
        <v/>
      </c>
      <c r="U1453" s="410" t="str">
        <f t="shared" si="527"/>
        <v/>
      </c>
      <c r="V1453" s="410">
        <f t="shared" si="527"/>
        <v>1</v>
      </c>
      <c r="W1453" s="413"/>
      <c r="Z1453" s="404" t="s">
        <v>735</v>
      </c>
    </row>
    <row r="1454" spans="1:26" ht="12.75" customHeight="1">
      <c r="A1454" s="405" t="s">
        <v>249</v>
      </c>
      <c r="B1454" s="402" t="s">
        <v>487</v>
      </c>
      <c r="C1454" s="418"/>
      <c r="D1454" s="418"/>
      <c r="E1454" s="408" t="s">
        <v>528</v>
      </c>
      <c r="F1454" s="403">
        <f>SUM('[3]special hospitals2'!T14)</f>
        <v>18925000</v>
      </c>
      <c r="G1454" s="403">
        <f>SUM('[3]special hospitals2'!T50)</f>
        <v>0</v>
      </c>
      <c r="H1454" s="403">
        <f>SUM('[3]special hospitals2'!T142)</f>
        <v>0</v>
      </c>
      <c r="I1454" s="403">
        <f t="shared" si="533"/>
        <v>18925000</v>
      </c>
      <c r="J1454" s="403">
        <f>SUM('[3]special hospitals2'!T15)</f>
        <v>18925000</v>
      </c>
      <c r="K1454" s="403">
        <f>SUM('[3]special hospitals2'!T51)</f>
        <v>0</v>
      </c>
      <c r="L1454" s="403">
        <f>SUM('[3]special hospitals2'!T143)</f>
        <v>0</v>
      </c>
      <c r="M1454" s="403">
        <f t="shared" si="534"/>
        <v>18925000</v>
      </c>
      <c r="N1454" s="403">
        <f t="shared" si="535"/>
        <v>0</v>
      </c>
      <c r="O1454" s="403">
        <f t="shared" si="535"/>
        <v>0</v>
      </c>
      <c r="P1454" s="403">
        <f t="shared" si="535"/>
        <v>0</v>
      </c>
      <c r="Q1454" s="403">
        <f t="shared" si="536"/>
        <v>0</v>
      </c>
      <c r="S1454" s="410">
        <f t="shared" si="527"/>
        <v>1</v>
      </c>
      <c r="T1454" s="410" t="str">
        <f t="shared" si="527"/>
        <v/>
      </c>
      <c r="U1454" s="410" t="str">
        <f t="shared" si="527"/>
        <v/>
      </c>
      <c r="V1454" s="410">
        <f t="shared" si="527"/>
        <v>1</v>
      </c>
      <c r="W1454" s="413"/>
      <c r="Z1454" s="404" t="s">
        <v>735</v>
      </c>
    </row>
    <row r="1455" spans="1:26" s="404" customFormat="1" ht="12.75" customHeight="1">
      <c r="A1455" s="405" t="s">
        <v>249</v>
      </c>
      <c r="B1455" s="402" t="s">
        <v>487</v>
      </c>
      <c r="C1455" s="414"/>
      <c r="D1455" s="414" t="s">
        <v>319</v>
      </c>
      <c r="E1455" s="415" t="s">
        <v>325</v>
      </c>
      <c r="F1455" s="416">
        <f>SUM(F1456:F1459)</f>
        <v>36912541</v>
      </c>
      <c r="G1455" s="416">
        <f t="shared" ref="G1455:Q1455" si="539">SUM(G1456:G1459)</f>
        <v>10400000</v>
      </c>
      <c r="H1455" s="416">
        <f t="shared" si="539"/>
        <v>0</v>
      </c>
      <c r="I1455" s="416">
        <f t="shared" si="539"/>
        <v>47312541</v>
      </c>
      <c r="J1455" s="416">
        <f t="shared" si="539"/>
        <v>36912541</v>
      </c>
      <c r="K1455" s="416">
        <f t="shared" si="539"/>
        <v>2951936.5</v>
      </c>
      <c r="L1455" s="416">
        <f t="shared" si="539"/>
        <v>0</v>
      </c>
      <c r="M1455" s="416">
        <f t="shared" si="539"/>
        <v>39864477.5</v>
      </c>
      <c r="N1455" s="416">
        <f t="shared" si="539"/>
        <v>0</v>
      </c>
      <c r="O1455" s="416">
        <f t="shared" si="539"/>
        <v>7448063.5</v>
      </c>
      <c r="P1455" s="416">
        <f t="shared" si="539"/>
        <v>0</v>
      </c>
      <c r="Q1455" s="416">
        <f t="shared" si="539"/>
        <v>7448063.5</v>
      </c>
      <c r="R1455" s="417"/>
      <c r="S1455" s="410">
        <f t="shared" si="527"/>
        <v>1</v>
      </c>
      <c r="T1455" s="410">
        <f t="shared" si="527"/>
        <v>0.28384004807692309</v>
      </c>
      <c r="U1455" s="410" t="str">
        <f t="shared" si="527"/>
        <v/>
      </c>
      <c r="V1455" s="410">
        <f t="shared" si="527"/>
        <v>0.84257739401483422</v>
      </c>
      <c r="W1455" s="413"/>
      <c r="Z1455" s="404" t="s">
        <v>735</v>
      </c>
    </row>
    <row r="1456" spans="1:26" ht="12.75" customHeight="1">
      <c r="A1456" s="405" t="s">
        <v>249</v>
      </c>
      <c r="B1456" s="402" t="s">
        <v>487</v>
      </c>
      <c r="C1456" s="418"/>
      <c r="D1456" s="418"/>
      <c r="E1456" s="421" t="s">
        <v>531</v>
      </c>
      <c r="F1456" s="403">
        <f>SUM('[3]special hospitals2'!AA14)</f>
        <v>33749000</v>
      </c>
      <c r="G1456" s="403">
        <f>SUM('[3]special hospitals2'!AA50)</f>
        <v>0</v>
      </c>
      <c r="H1456" s="403">
        <f>SUM('[3]special hospitals2'!AA142)</f>
        <v>0</v>
      </c>
      <c r="I1456" s="403">
        <f t="shared" si="533"/>
        <v>33749000</v>
      </c>
      <c r="J1456" s="403">
        <f>SUM('[3]special hospitals2'!AA15)</f>
        <v>33749000</v>
      </c>
      <c r="K1456" s="403">
        <f>SUM('[3]special hospitals2'!AA51)</f>
        <v>0</v>
      </c>
      <c r="L1456" s="403">
        <f>SUM('[3]special hospitals2'!AA143)</f>
        <v>0</v>
      </c>
      <c r="M1456" s="403">
        <f t="shared" si="534"/>
        <v>33749000</v>
      </c>
      <c r="N1456" s="403">
        <f t="shared" si="535"/>
        <v>0</v>
      </c>
      <c r="O1456" s="403">
        <f t="shared" si="535"/>
        <v>0</v>
      </c>
      <c r="P1456" s="403">
        <f t="shared" si="535"/>
        <v>0</v>
      </c>
      <c r="Q1456" s="403">
        <f t="shared" si="536"/>
        <v>0</v>
      </c>
      <c r="S1456" s="410">
        <f t="shared" si="527"/>
        <v>1</v>
      </c>
      <c r="T1456" s="410" t="str">
        <f t="shared" si="527"/>
        <v/>
      </c>
      <c r="U1456" s="410" t="str">
        <f t="shared" si="527"/>
        <v/>
      </c>
      <c r="V1456" s="410">
        <f t="shared" si="527"/>
        <v>1</v>
      </c>
      <c r="W1456" s="413"/>
      <c r="Z1456" s="404" t="s">
        <v>735</v>
      </c>
    </row>
    <row r="1457" spans="1:26" ht="12.75" customHeight="1">
      <c r="A1457" s="405" t="s">
        <v>249</v>
      </c>
      <c r="B1457" s="402" t="s">
        <v>487</v>
      </c>
      <c r="C1457" s="418"/>
      <c r="D1457" s="418"/>
      <c r="E1457" s="408" t="s">
        <v>532</v>
      </c>
      <c r="F1457" s="403">
        <f>SUM('[3]special hospitals2'!AH14)</f>
        <v>3163541</v>
      </c>
      <c r="G1457" s="403">
        <f>SUM('[3]special hospitals2'!AH50)</f>
        <v>0</v>
      </c>
      <c r="H1457" s="403">
        <f>SUM('[3]special hospitals2'!AH142)</f>
        <v>0</v>
      </c>
      <c r="I1457" s="403">
        <f t="shared" si="533"/>
        <v>3163541</v>
      </c>
      <c r="J1457" s="403">
        <f>SUM('[3]special hospitals2'!AH15)</f>
        <v>3163541</v>
      </c>
      <c r="K1457" s="403">
        <f>SUM('[3]special hospitals2'!AH51)</f>
        <v>0</v>
      </c>
      <c r="L1457" s="403">
        <f>SUM('[3]special hospitals2'!AH143)</f>
        <v>0</v>
      </c>
      <c r="M1457" s="403">
        <f t="shared" si="534"/>
        <v>3163541</v>
      </c>
      <c r="N1457" s="403">
        <f t="shared" si="535"/>
        <v>0</v>
      </c>
      <c r="O1457" s="403">
        <f t="shared" si="535"/>
        <v>0</v>
      </c>
      <c r="P1457" s="403">
        <f t="shared" si="535"/>
        <v>0</v>
      </c>
      <c r="Q1457" s="403">
        <f t="shared" si="536"/>
        <v>0</v>
      </c>
      <c r="S1457" s="410">
        <f t="shared" si="527"/>
        <v>1</v>
      </c>
      <c r="T1457" s="410" t="str">
        <f t="shared" si="527"/>
        <v/>
      </c>
      <c r="U1457" s="410" t="str">
        <f t="shared" si="527"/>
        <v/>
      </c>
      <c r="V1457" s="410">
        <f t="shared" si="527"/>
        <v>1</v>
      </c>
      <c r="W1457" s="413"/>
      <c r="Z1457" s="404" t="s">
        <v>735</v>
      </c>
    </row>
    <row r="1458" spans="1:26" ht="12.75" customHeight="1">
      <c r="A1458" s="405" t="s">
        <v>249</v>
      </c>
      <c r="B1458" s="402" t="s">
        <v>487</v>
      </c>
      <c r="C1458" s="418"/>
      <c r="D1458" s="418"/>
      <c r="E1458" s="421" t="s">
        <v>533</v>
      </c>
      <c r="F1458" s="403">
        <f>SUM('[3]special hospitals2'!AO14)</f>
        <v>0</v>
      </c>
      <c r="G1458" s="403">
        <f>SUM('[3]special hospitals2'!AO50)</f>
        <v>10400000</v>
      </c>
      <c r="H1458" s="403">
        <f>SUM('[3]special hospitals2'!AO142)</f>
        <v>0</v>
      </c>
      <c r="I1458" s="403">
        <f t="shared" si="533"/>
        <v>10400000</v>
      </c>
      <c r="J1458" s="403">
        <f>SUM('[3]special hospitals2'!AO15)</f>
        <v>0</v>
      </c>
      <c r="K1458" s="403">
        <f>SUM('[3]special hospitals2'!AO51)</f>
        <v>2951936.5</v>
      </c>
      <c r="L1458" s="403">
        <f>SUM('[3]special hospitals2'!AO143)</f>
        <v>0</v>
      </c>
      <c r="M1458" s="403">
        <f t="shared" si="534"/>
        <v>2951936.5</v>
      </c>
      <c r="N1458" s="403">
        <f t="shared" si="535"/>
        <v>0</v>
      </c>
      <c r="O1458" s="403">
        <f t="shared" si="535"/>
        <v>7448063.5</v>
      </c>
      <c r="P1458" s="403">
        <f t="shared" si="535"/>
        <v>0</v>
      </c>
      <c r="Q1458" s="403">
        <f t="shared" si="536"/>
        <v>7448063.5</v>
      </c>
      <c r="S1458" s="410" t="str">
        <f t="shared" si="527"/>
        <v/>
      </c>
      <c r="T1458" s="410">
        <f t="shared" si="527"/>
        <v>0.28384004807692309</v>
      </c>
      <c r="U1458" s="410" t="str">
        <f t="shared" si="527"/>
        <v/>
      </c>
      <c r="V1458" s="410">
        <f t="shared" si="527"/>
        <v>0.28384004807692309</v>
      </c>
      <c r="W1458" s="413"/>
      <c r="Z1458" s="404" t="s">
        <v>735</v>
      </c>
    </row>
    <row r="1459" spans="1:26" ht="12.75" hidden="1" customHeight="1">
      <c r="A1459" s="405" t="s">
        <v>249</v>
      </c>
      <c r="B1459" s="402" t="s">
        <v>487</v>
      </c>
      <c r="C1459" s="418"/>
      <c r="D1459" s="418"/>
      <c r="E1459" s="421" t="s">
        <v>738</v>
      </c>
      <c r="F1459" s="403">
        <f>SUM('[3]special hospitals2'!AV14)</f>
        <v>0</v>
      </c>
      <c r="G1459" s="403">
        <f>SUM('[3]special hospitals2'!AV50)</f>
        <v>0</v>
      </c>
      <c r="H1459" s="403">
        <f>SUM('[3]special hospitals2'!AV142)</f>
        <v>0</v>
      </c>
      <c r="I1459" s="403">
        <f t="shared" si="533"/>
        <v>0</v>
      </c>
      <c r="J1459" s="403">
        <f>SUM('[3]special hospitals2'!AV15)</f>
        <v>0</v>
      </c>
      <c r="K1459" s="403">
        <f>SUM('[3]special hospitals2'!AV51)</f>
        <v>0</v>
      </c>
      <c r="L1459" s="403">
        <f>SUM('[3]special hospitals2'!AV143)</f>
        <v>0</v>
      </c>
      <c r="M1459" s="403">
        <f t="shared" si="534"/>
        <v>0</v>
      </c>
      <c r="N1459" s="403">
        <f t="shared" si="535"/>
        <v>0</v>
      </c>
      <c r="O1459" s="403">
        <f t="shared" si="535"/>
        <v>0</v>
      </c>
      <c r="P1459" s="403">
        <f t="shared" si="535"/>
        <v>0</v>
      </c>
      <c r="Q1459" s="403">
        <f t="shared" si="536"/>
        <v>0</v>
      </c>
      <c r="S1459" s="410" t="str">
        <f t="shared" si="527"/>
        <v/>
      </c>
      <c r="T1459" s="410" t="str">
        <f t="shared" si="527"/>
        <v/>
      </c>
      <c r="U1459" s="410" t="str">
        <f t="shared" si="527"/>
        <v/>
      </c>
      <c r="V1459" s="422" t="str">
        <f t="shared" si="527"/>
        <v/>
      </c>
      <c r="W1459" s="413"/>
    </row>
    <row r="1460" spans="1:26" s="617" customFormat="1" ht="12.75" customHeight="1">
      <c r="A1460" s="405" t="s">
        <v>249</v>
      </c>
      <c r="B1460" s="402" t="s">
        <v>487</v>
      </c>
      <c r="C1460" s="613"/>
      <c r="D1460" s="613"/>
      <c r="E1460" s="614" t="s">
        <v>5</v>
      </c>
      <c r="F1460" s="615">
        <f>+F1451+F1453+F1455</f>
        <v>253316458</v>
      </c>
      <c r="G1460" s="615">
        <f t="shared" ref="G1460:Q1460" si="540">+G1451+G1453+G1455</f>
        <v>150684693</v>
      </c>
      <c r="H1460" s="615">
        <f t="shared" si="540"/>
        <v>0</v>
      </c>
      <c r="I1460" s="615">
        <f t="shared" si="540"/>
        <v>404001151</v>
      </c>
      <c r="J1460" s="615">
        <f t="shared" si="540"/>
        <v>253316458</v>
      </c>
      <c r="K1460" s="615">
        <f t="shared" si="540"/>
        <v>114492493.98</v>
      </c>
      <c r="L1460" s="615">
        <f t="shared" si="540"/>
        <v>0</v>
      </c>
      <c r="M1460" s="615">
        <f t="shared" si="540"/>
        <v>367808951.97999996</v>
      </c>
      <c r="N1460" s="615">
        <f t="shared" si="540"/>
        <v>0</v>
      </c>
      <c r="O1460" s="615">
        <f t="shared" si="540"/>
        <v>36192199.020000003</v>
      </c>
      <c r="P1460" s="615">
        <f t="shared" si="540"/>
        <v>0</v>
      </c>
      <c r="Q1460" s="615">
        <f t="shared" si="540"/>
        <v>36192199.020000003</v>
      </c>
      <c r="R1460" s="616">
        <f>+Q1460-'[3]special hospitals2'!CI179</f>
        <v>0</v>
      </c>
      <c r="S1460" s="410">
        <f t="shared" si="527"/>
        <v>1</v>
      </c>
      <c r="T1460" s="410">
        <f t="shared" si="527"/>
        <v>0.75981502633449305</v>
      </c>
      <c r="U1460" s="410" t="str">
        <f t="shared" si="527"/>
        <v/>
      </c>
      <c r="V1460" s="410">
        <f t="shared" si="527"/>
        <v>0.91041560418722656</v>
      </c>
      <c r="W1460" s="413"/>
      <c r="Z1460" s="404" t="s">
        <v>735</v>
      </c>
    </row>
    <row r="1461" spans="1:26" ht="12.75" customHeight="1">
      <c r="A1461" s="405" t="s">
        <v>249</v>
      </c>
      <c r="B1461" s="402" t="s">
        <v>487</v>
      </c>
      <c r="C1461" s="418"/>
      <c r="D1461" s="407"/>
      <c r="E1461" s="412"/>
      <c r="F1461" s="403"/>
      <c r="G1461" s="403"/>
      <c r="H1461" s="403"/>
      <c r="I1461" s="403">
        <f t="shared" si="533"/>
        <v>0</v>
      </c>
      <c r="J1461" s="403"/>
      <c r="K1461" s="403"/>
      <c r="L1461" s="403"/>
      <c r="M1461" s="403">
        <f t="shared" si="534"/>
        <v>0</v>
      </c>
      <c r="N1461" s="403">
        <f t="shared" si="535"/>
        <v>0</v>
      </c>
      <c r="O1461" s="403">
        <f t="shared" si="535"/>
        <v>0</v>
      </c>
      <c r="P1461" s="403">
        <f t="shared" si="535"/>
        <v>0</v>
      </c>
      <c r="Q1461" s="403">
        <f t="shared" si="536"/>
        <v>0</v>
      </c>
      <c r="S1461" s="410" t="str">
        <f t="shared" si="527"/>
        <v/>
      </c>
      <c r="T1461" s="410" t="str">
        <f t="shared" si="527"/>
        <v/>
      </c>
      <c r="U1461" s="410" t="str">
        <f t="shared" si="527"/>
        <v/>
      </c>
      <c r="V1461" s="410" t="str">
        <f t="shared" si="527"/>
        <v/>
      </c>
      <c r="W1461" s="413"/>
      <c r="Z1461" s="404" t="s">
        <v>735</v>
      </c>
    </row>
    <row r="1462" spans="1:26" s="612" customFormat="1" ht="12.75" customHeight="1">
      <c r="A1462" s="405" t="s">
        <v>249</v>
      </c>
      <c r="B1462" s="402" t="s">
        <v>489</v>
      </c>
      <c r="C1462" s="426" t="s">
        <v>319</v>
      </c>
      <c r="D1462" s="609" t="s">
        <v>490</v>
      </c>
      <c r="E1462" s="610" t="s">
        <v>489</v>
      </c>
      <c r="F1462" s="621"/>
      <c r="G1462" s="621"/>
      <c r="H1462" s="621"/>
      <c r="I1462" s="611">
        <f t="shared" si="533"/>
        <v>0</v>
      </c>
      <c r="J1462" s="621"/>
      <c r="K1462" s="621"/>
      <c r="L1462" s="621"/>
      <c r="M1462" s="611">
        <f t="shared" si="534"/>
        <v>0</v>
      </c>
      <c r="N1462" s="611">
        <f t="shared" si="535"/>
        <v>0</v>
      </c>
      <c r="O1462" s="611">
        <f t="shared" si="535"/>
        <v>0</v>
      </c>
      <c r="P1462" s="611">
        <f t="shared" si="535"/>
        <v>0</v>
      </c>
      <c r="Q1462" s="611">
        <f t="shared" si="536"/>
        <v>0</v>
      </c>
      <c r="S1462" s="410" t="str">
        <f t="shared" si="527"/>
        <v/>
      </c>
      <c r="T1462" s="410" t="str">
        <f t="shared" si="527"/>
        <v/>
      </c>
      <c r="U1462" s="410" t="str">
        <f t="shared" si="527"/>
        <v/>
      </c>
      <c r="V1462" s="410" t="str">
        <f t="shared" si="527"/>
        <v/>
      </c>
      <c r="W1462" s="413"/>
      <c r="Z1462" s="404" t="s">
        <v>735</v>
      </c>
    </row>
    <row r="1463" spans="1:26" ht="12.75" customHeight="1">
      <c r="A1463" s="405" t="s">
        <v>249</v>
      </c>
      <c r="B1463" s="402" t="s">
        <v>489</v>
      </c>
      <c r="C1463" s="407"/>
      <c r="D1463" s="407" t="s">
        <v>319</v>
      </c>
      <c r="E1463" s="408" t="s">
        <v>320</v>
      </c>
      <c r="F1463" s="408">
        <f>+'[3]special hospitals2'!B371</f>
        <v>111796938</v>
      </c>
      <c r="G1463" s="408">
        <f>+'[3]special hospitals2'!C371</f>
        <v>37313000</v>
      </c>
      <c r="H1463" s="408">
        <f>+'[3]special hospitals2'!D371</f>
        <v>0</v>
      </c>
      <c r="I1463" s="403">
        <f t="shared" si="533"/>
        <v>149109938</v>
      </c>
      <c r="J1463" s="408">
        <f>+'[3]special hospitals2'!F371</f>
        <v>111796938</v>
      </c>
      <c r="K1463" s="408">
        <f>+'[3]special hospitals2'!G371</f>
        <v>37313000</v>
      </c>
      <c r="L1463" s="408">
        <f>+'[3]special hospitals2'!H371</f>
        <v>0</v>
      </c>
      <c r="M1463" s="403">
        <f t="shared" si="534"/>
        <v>149109938</v>
      </c>
      <c r="N1463" s="403">
        <f t="shared" si="535"/>
        <v>0</v>
      </c>
      <c r="O1463" s="403">
        <f t="shared" si="535"/>
        <v>0</v>
      </c>
      <c r="P1463" s="403">
        <f t="shared" si="535"/>
        <v>0</v>
      </c>
      <c r="Q1463" s="403">
        <f t="shared" si="536"/>
        <v>0</v>
      </c>
      <c r="S1463" s="410">
        <f t="shared" si="527"/>
        <v>1</v>
      </c>
      <c r="T1463" s="410">
        <f t="shared" si="527"/>
        <v>1</v>
      </c>
      <c r="U1463" s="410" t="str">
        <f t="shared" si="527"/>
        <v/>
      </c>
      <c r="V1463" s="410">
        <f t="shared" si="527"/>
        <v>1</v>
      </c>
      <c r="W1463" s="413"/>
      <c r="Z1463" s="411" t="s">
        <v>736</v>
      </c>
    </row>
    <row r="1464" spans="1:26" ht="12.75" customHeight="1">
      <c r="A1464" s="405" t="s">
        <v>249</v>
      </c>
      <c r="B1464" s="402" t="s">
        <v>489</v>
      </c>
      <c r="C1464" s="407"/>
      <c r="D1464" s="407" t="s">
        <v>319</v>
      </c>
      <c r="E1464" s="408" t="s">
        <v>204</v>
      </c>
      <c r="F1464" s="408">
        <f>+'[3]special hospitals2'!B373</f>
        <v>0</v>
      </c>
      <c r="G1464" s="408">
        <f>+'[3]special hospitals2'!C373</f>
        <v>85167000</v>
      </c>
      <c r="H1464" s="408">
        <f>+'[3]special hospitals2'!D373</f>
        <v>0</v>
      </c>
      <c r="I1464" s="403">
        <f>SUM(F1464:H1464)</f>
        <v>85167000</v>
      </c>
      <c r="J1464" s="408">
        <f>+'[3]special hospitals2'!F373</f>
        <v>0</v>
      </c>
      <c r="K1464" s="408">
        <f>+'[3]special hospitals2'!G373</f>
        <v>56636739.729999997</v>
      </c>
      <c r="L1464" s="408">
        <f>+'[3]special hospitals2'!H373</f>
        <v>0</v>
      </c>
      <c r="M1464" s="403">
        <f>SUM(J1464:L1464)</f>
        <v>56636739.729999997</v>
      </c>
      <c r="N1464" s="403">
        <f>+F1464-J1464</f>
        <v>0</v>
      </c>
      <c r="O1464" s="403">
        <f>+G1464-K1464</f>
        <v>28530260.270000003</v>
      </c>
      <c r="P1464" s="403">
        <f>+H1464-L1464</f>
        <v>0</v>
      </c>
      <c r="Q1464" s="403">
        <f>SUM(N1464:P1464)</f>
        <v>28530260.270000003</v>
      </c>
      <c r="S1464" s="410" t="str">
        <f t="shared" si="527"/>
        <v/>
      </c>
      <c r="T1464" s="410">
        <f t="shared" si="527"/>
        <v>0.66500803985111601</v>
      </c>
      <c r="U1464" s="410" t="str">
        <f t="shared" si="527"/>
        <v/>
      </c>
      <c r="V1464" s="410">
        <f t="shared" si="527"/>
        <v>0.66500803985111601</v>
      </c>
      <c r="W1464" s="413"/>
      <c r="Z1464" s="411" t="s">
        <v>736</v>
      </c>
    </row>
    <row r="1465" spans="1:26" s="404" customFormat="1" ht="12.75" customHeight="1">
      <c r="A1465" s="405"/>
      <c r="B1465" s="402" t="s">
        <v>489</v>
      </c>
      <c r="C1465" s="414"/>
      <c r="D1465" s="414" t="s">
        <v>319</v>
      </c>
      <c r="E1465" s="415" t="s">
        <v>737</v>
      </c>
      <c r="F1465" s="416">
        <f>+F1463+F1464</f>
        <v>111796938</v>
      </c>
      <c r="G1465" s="416">
        <f t="shared" ref="G1465:Q1465" si="541">+G1463+G1464</f>
        <v>122480000</v>
      </c>
      <c r="H1465" s="416">
        <f t="shared" si="541"/>
        <v>0</v>
      </c>
      <c r="I1465" s="416">
        <f t="shared" si="541"/>
        <v>234276938</v>
      </c>
      <c r="J1465" s="416">
        <f t="shared" si="541"/>
        <v>111796938</v>
      </c>
      <c r="K1465" s="416">
        <f t="shared" si="541"/>
        <v>93949739.729999989</v>
      </c>
      <c r="L1465" s="416">
        <f t="shared" si="541"/>
        <v>0</v>
      </c>
      <c r="M1465" s="416">
        <f t="shared" si="541"/>
        <v>205746677.72999999</v>
      </c>
      <c r="N1465" s="416">
        <f t="shared" si="541"/>
        <v>0</v>
      </c>
      <c r="O1465" s="416">
        <f t="shared" si="541"/>
        <v>28530260.270000003</v>
      </c>
      <c r="P1465" s="416">
        <f t="shared" si="541"/>
        <v>0</v>
      </c>
      <c r="Q1465" s="416">
        <f t="shared" si="541"/>
        <v>28530260.270000003</v>
      </c>
      <c r="R1465" s="417"/>
      <c r="S1465" s="410">
        <f t="shared" si="527"/>
        <v>1</v>
      </c>
      <c r="T1465" s="410">
        <f t="shared" si="527"/>
        <v>0.76706188545068577</v>
      </c>
      <c r="U1465" s="410" t="str">
        <f t="shared" si="527"/>
        <v/>
      </c>
      <c r="V1465" s="410">
        <f t="shared" si="527"/>
        <v>0.87821993699610323</v>
      </c>
      <c r="W1465" s="413"/>
      <c r="Z1465" s="404" t="s">
        <v>735</v>
      </c>
    </row>
    <row r="1466" spans="1:26" ht="12.75" hidden="1" customHeight="1">
      <c r="A1466" s="405"/>
      <c r="B1466" s="406"/>
      <c r="C1466" s="418"/>
      <c r="D1466" s="418"/>
      <c r="E1466" s="419"/>
      <c r="F1466" s="420"/>
      <c r="G1466" s="420"/>
      <c r="H1466" s="420"/>
      <c r="I1466" s="420"/>
      <c r="J1466" s="420"/>
      <c r="K1466" s="420"/>
      <c r="L1466" s="420"/>
      <c r="M1466" s="420"/>
      <c r="N1466" s="420"/>
      <c r="O1466" s="420"/>
      <c r="P1466" s="420"/>
      <c r="Q1466" s="420"/>
      <c r="R1466" s="409"/>
      <c r="S1466" s="410" t="str">
        <f t="shared" si="527"/>
        <v/>
      </c>
      <c r="T1466" s="410" t="str">
        <f t="shared" si="527"/>
        <v/>
      </c>
      <c r="U1466" s="410" t="str">
        <f t="shared" si="527"/>
        <v/>
      </c>
      <c r="V1466" s="410"/>
      <c r="W1466" s="413"/>
    </row>
    <row r="1467" spans="1:26" s="404" customFormat="1" ht="12.75" customHeight="1">
      <c r="A1467" s="405" t="s">
        <v>249</v>
      </c>
      <c r="B1467" s="402" t="s">
        <v>489</v>
      </c>
      <c r="C1467" s="414"/>
      <c r="D1467" s="414" t="s">
        <v>319</v>
      </c>
      <c r="E1467" s="415" t="s">
        <v>324</v>
      </c>
      <c r="F1467" s="416">
        <f>+F1468</f>
        <v>11110967</v>
      </c>
      <c r="G1467" s="416">
        <f t="shared" ref="G1467:Q1467" si="542">+G1468</f>
        <v>0</v>
      </c>
      <c r="H1467" s="416">
        <f t="shared" si="542"/>
        <v>0</v>
      </c>
      <c r="I1467" s="416">
        <f t="shared" si="542"/>
        <v>11110967</v>
      </c>
      <c r="J1467" s="416">
        <f t="shared" si="542"/>
        <v>11110967</v>
      </c>
      <c r="K1467" s="416">
        <f t="shared" si="542"/>
        <v>0</v>
      </c>
      <c r="L1467" s="416">
        <f t="shared" si="542"/>
        <v>0</v>
      </c>
      <c r="M1467" s="416">
        <f t="shared" si="542"/>
        <v>11110967</v>
      </c>
      <c r="N1467" s="416">
        <f t="shared" si="542"/>
        <v>0</v>
      </c>
      <c r="O1467" s="416">
        <f t="shared" si="542"/>
        <v>0</v>
      </c>
      <c r="P1467" s="416">
        <f t="shared" si="542"/>
        <v>0</v>
      </c>
      <c r="Q1467" s="416">
        <f t="shared" si="542"/>
        <v>0</v>
      </c>
      <c r="S1467" s="410">
        <f t="shared" si="527"/>
        <v>1</v>
      </c>
      <c r="T1467" s="410" t="str">
        <f t="shared" si="527"/>
        <v/>
      </c>
      <c r="U1467" s="410" t="str">
        <f t="shared" si="527"/>
        <v/>
      </c>
      <c r="V1467" s="410">
        <f t="shared" si="527"/>
        <v>1</v>
      </c>
      <c r="W1467" s="413"/>
      <c r="Z1467" s="404" t="s">
        <v>735</v>
      </c>
    </row>
    <row r="1468" spans="1:26" ht="12.75" customHeight="1">
      <c r="A1468" s="405" t="s">
        <v>249</v>
      </c>
      <c r="B1468" s="402" t="s">
        <v>489</v>
      </c>
      <c r="C1468" s="418"/>
      <c r="D1468" s="418"/>
      <c r="E1468" s="408" t="s">
        <v>528</v>
      </c>
      <c r="F1468" s="403">
        <f>SUM('[3]special hospitals2'!U14)</f>
        <v>11110967</v>
      </c>
      <c r="G1468" s="403">
        <f>SUM('[3]special hospitals2'!U50)</f>
        <v>0</v>
      </c>
      <c r="H1468" s="403">
        <f>SUM('[3]special hospitals2'!U142)</f>
        <v>0</v>
      </c>
      <c r="I1468" s="403">
        <f t="shared" si="533"/>
        <v>11110967</v>
      </c>
      <c r="J1468" s="403">
        <f>SUM('[3]special hospitals2'!U15)</f>
        <v>11110967</v>
      </c>
      <c r="K1468" s="403">
        <f>SUM('[3]special hospitals2'!U51)</f>
        <v>0</v>
      </c>
      <c r="L1468" s="403">
        <f>SUM('[3]special hospitals2'!U143)</f>
        <v>0</v>
      </c>
      <c r="M1468" s="403">
        <f t="shared" si="534"/>
        <v>11110967</v>
      </c>
      <c r="N1468" s="403">
        <f t="shared" si="535"/>
        <v>0</v>
      </c>
      <c r="O1468" s="403">
        <f t="shared" si="535"/>
        <v>0</v>
      </c>
      <c r="P1468" s="403">
        <f t="shared" si="535"/>
        <v>0</v>
      </c>
      <c r="Q1468" s="403">
        <f t="shared" si="536"/>
        <v>0</v>
      </c>
      <c r="S1468" s="410">
        <f t="shared" si="527"/>
        <v>1</v>
      </c>
      <c r="T1468" s="410" t="str">
        <f t="shared" si="527"/>
        <v/>
      </c>
      <c r="U1468" s="410" t="str">
        <f t="shared" si="527"/>
        <v/>
      </c>
      <c r="V1468" s="410">
        <f t="shared" si="527"/>
        <v>1</v>
      </c>
      <c r="W1468" s="413"/>
      <c r="Z1468" s="404" t="s">
        <v>735</v>
      </c>
    </row>
    <row r="1469" spans="1:26" s="404" customFormat="1" ht="12.75" customHeight="1">
      <c r="A1469" s="405" t="s">
        <v>249</v>
      </c>
      <c r="B1469" s="402" t="s">
        <v>489</v>
      </c>
      <c r="C1469" s="414"/>
      <c r="D1469" s="414" t="s">
        <v>319</v>
      </c>
      <c r="E1469" s="415" t="s">
        <v>325</v>
      </c>
      <c r="F1469" s="416">
        <f>SUM(F1470:F1473)</f>
        <v>21278415</v>
      </c>
      <c r="G1469" s="416">
        <f t="shared" ref="G1469:Q1469" si="543">SUM(G1470:G1473)</f>
        <v>2300000</v>
      </c>
      <c r="H1469" s="416">
        <f t="shared" si="543"/>
        <v>0</v>
      </c>
      <c r="I1469" s="416">
        <f t="shared" si="543"/>
        <v>23578415</v>
      </c>
      <c r="J1469" s="416">
        <f t="shared" si="543"/>
        <v>21278410.809999999</v>
      </c>
      <c r="K1469" s="416">
        <f t="shared" si="543"/>
        <v>1219691.74</v>
      </c>
      <c r="L1469" s="416">
        <f t="shared" si="543"/>
        <v>0</v>
      </c>
      <c r="M1469" s="416">
        <f t="shared" si="543"/>
        <v>22498102.549999997</v>
      </c>
      <c r="N1469" s="416">
        <f t="shared" si="543"/>
        <v>4.1899999999441206</v>
      </c>
      <c r="O1469" s="416">
        <f t="shared" si="543"/>
        <v>1080308.26</v>
      </c>
      <c r="P1469" s="416">
        <f t="shared" si="543"/>
        <v>0</v>
      </c>
      <c r="Q1469" s="416">
        <f t="shared" si="543"/>
        <v>1080312.45</v>
      </c>
      <c r="R1469" s="417"/>
      <c r="S1469" s="410">
        <f t="shared" si="527"/>
        <v>0.999999803086837</v>
      </c>
      <c r="T1469" s="410">
        <f t="shared" si="527"/>
        <v>0.53030075652173914</v>
      </c>
      <c r="U1469" s="410" t="str">
        <f t="shared" si="527"/>
        <v/>
      </c>
      <c r="V1469" s="410">
        <f t="shared" si="527"/>
        <v>0.95418214286244418</v>
      </c>
      <c r="W1469" s="413"/>
      <c r="Z1469" s="404" t="s">
        <v>735</v>
      </c>
    </row>
    <row r="1470" spans="1:26" ht="12.75" customHeight="1">
      <c r="A1470" s="405" t="s">
        <v>249</v>
      </c>
      <c r="B1470" s="402" t="s">
        <v>489</v>
      </c>
      <c r="C1470" s="418"/>
      <c r="D1470" s="418"/>
      <c r="E1470" s="421" t="s">
        <v>531</v>
      </c>
      <c r="F1470" s="403">
        <f>SUM('[3]special hospitals2'!AB14)</f>
        <v>19789000</v>
      </c>
      <c r="G1470" s="403">
        <f>SUM('[3]special hospitals2'!AB50)</f>
        <v>0</v>
      </c>
      <c r="H1470" s="403">
        <f>SUM('[3]special hospitals2'!AB142)</f>
        <v>0</v>
      </c>
      <c r="I1470" s="403">
        <f t="shared" si="533"/>
        <v>19789000</v>
      </c>
      <c r="J1470" s="403">
        <f>SUM('[3]special hospitals2'!AB15)</f>
        <v>19789000</v>
      </c>
      <c r="K1470" s="403">
        <f>SUM('[3]special hospitals2'!AB51)</f>
        <v>0</v>
      </c>
      <c r="L1470" s="403">
        <f>SUM('[3]special hospitals2'!AB143)</f>
        <v>0</v>
      </c>
      <c r="M1470" s="403">
        <f t="shared" si="534"/>
        <v>19789000</v>
      </c>
      <c r="N1470" s="403">
        <f t="shared" si="535"/>
        <v>0</v>
      </c>
      <c r="O1470" s="403">
        <f t="shared" si="535"/>
        <v>0</v>
      </c>
      <c r="P1470" s="403">
        <f t="shared" si="535"/>
        <v>0</v>
      </c>
      <c r="Q1470" s="403">
        <f t="shared" si="536"/>
        <v>0</v>
      </c>
      <c r="S1470" s="410">
        <f t="shared" si="527"/>
        <v>1</v>
      </c>
      <c r="T1470" s="410" t="str">
        <f t="shared" si="527"/>
        <v/>
      </c>
      <c r="U1470" s="410" t="str">
        <f t="shared" si="527"/>
        <v/>
      </c>
      <c r="V1470" s="410">
        <f t="shared" si="527"/>
        <v>1</v>
      </c>
      <c r="W1470" s="413"/>
      <c r="Z1470" s="404" t="s">
        <v>735</v>
      </c>
    </row>
    <row r="1471" spans="1:26" ht="12.75" customHeight="1">
      <c r="A1471" s="405" t="s">
        <v>249</v>
      </c>
      <c r="B1471" s="402" t="s">
        <v>489</v>
      </c>
      <c r="C1471" s="418"/>
      <c r="D1471" s="418"/>
      <c r="E1471" s="408" t="s">
        <v>532</v>
      </c>
      <c r="F1471" s="403">
        <f>SUM('[3]special hospitals2'!AI14)</f>
        <v>1489415</v>
      </c>
      <c r="G1471" s="403">
        <f>SUM('[3]special hospitals2'!AI50)</f>
        <v>0</v>
      </c>
      <c r="H1471" s="403">
        <f>SUM('[3]special hospitals2'!AI142)</f>
        <v>0</v>
      </c>
      <c r="I1471" s="403">
        <f t="shared" si="533"/>
        <v>1489415</v>
      </c>
      <c r="J1471" s="403">
        <f>SUM('[3]special hospitals2'!AI15)</f>
        <v>1489410.81</v>
      </c>
      <c r="K1471" s="403">
        <f>SUM('[3]special hospitals2'!AI51)</f>
        <v>0</v>
      </c>
      <c r="L1471" s="403">
        <f>SUM('[3]special hospitals2'!AI143)</f>
        <v>0</v>
      </c>
      <c r="M1471" s="403">
        <f t="shared" si="534"/>
        <v>1489410.81</v>
      </c>
      <c r="N1471" s="403">
        <f t="shared" si="535"/>
        <v>4.1899999999441206</v>
      </c>
      <c r="O1471" s="403">
        <f t="shared" si="535"/>
        <v>0</v>
      </c>
      <c r="P1471" s="403">
        <f t="shared" si="535"/>
        <v>0</v>
      </c>
      <c r="Q1471" s="403">
        <f t="shared" si="536"/>
        <v>4.1899999999441206</v>
      </c>
      <c r="S1471" s="410">
        <f t="shared" si="527"/>
        <v>0.99999718681495764</v>
      </c>
      <c r="T1471" s="410" t="str">
        <f t="shared" si="527"/>
        <v/>
      </c>
      <c r="U1471" s="410" t="str">
        <f t="shared" si="527"/>
        <v/>
      </c>
      <c r="V1471" s="410">
        <f t="shared" si="527"/>
        <v>0.99999718681495764</v>
      </c>
      <c r="W1471" s="413"/>
      <c r="Z1471" s="404" t="s">
        <v>735</v>
      </c>
    </row>
    <row r="1472" spans="1:26" ht="12.75" customHeight="1">
      <c r="A1472" s="405" t="s">
        <v>249</v>
      </c>
      <c r="B1472" s="402" t="s">
        <v>489</v>
      </c>
      <c r="C1472" s="418"/>
      <c r="D1472" s="418"/>
      <c r="E1472" s="421" t="s">
        <v>533</v>
      </c>
      <c r="F1472" s="403">
        <f>SUM('[3]special hospitals2'!AP14)</f>
        <v>0</v>
      </c>
      <c r="G1472" s="403">
        <f>SUM('[3]special hospitals2'!AP50)</f>
        <v>2300000</v>
      </c>
      <c r="H1472" s="403">
        <f>SUM('[3]special hospitals2'!AP142)</f>
        <v>0</v>
      </c>
      <c r="I1472" s="403">
        <f t="shared" si="533"/>
        <v>2300000</v>
      </c>
      <c r="J1472" s="403">
        <f>SUM('[3]special hospitals2'!AP15)</f>
        <v>0</v>
      </c>
      <c r="K1472" s="403">
        <f>SUM('[3]special hospitals2'!AP51)</f>
        <v>1219691.74</v>
      </c>
      <c r="L1472" s="403">
        <f>SUM('[3]special hospitals2'!AP143)</f>
        <v>0</v>
      </c>
      <c r="M1472" s="403">
        <f t="shared" si="534"/>
        <v>1219691.74</v>
      </c>
      <c r="N1472" s="403">
        <f t="shared" si="535"/>
        <v>0</v>
      </c>
      <c r="O1472" s="403">
        <f t="shared" si="535"/>
        <v>1080308.26</v>
      </c>
      <c r="P1472" s="403">
        <f t="shared" si="535"/>
        <v>0</v>
      </c>
      <c r="Q1472" s="403">
        <f t="shared" si="536"/>
        <v>1080308.26</v>
      </c>
      <c r="S1472" s="410" t="str">
        <f t="shared" si="527"/>
        <v/>
      </c>
      <c r="T1472" s="410">
        <f t="shared" si="527"/>
        <v>0.53030075652173914</v>
      </c>
      <c r="U1472" s="410" t="str">
        <f t="shared" si="527"/>
        <v/>
      </c>
      <c r="V1472" s="410">
        <f t="shared" si="527"/>
        <v>0.53030075652173914</v>
      </c>
      <c r="W1472" s="413"/>
      <c r="Z1472" s="404" t="s">
        <v>735</v>
      </c>
    </row>
    <row r="1473" spans="1:26" ht="12.75" hidden="1" customHeight="1">
      <c r="A1473" s="405" t="s">
        <v>249</v>
      </c>
      <c r="B1473" s="402" t="s">
        <v>489</v>
      </c>
      <c r="C1473" s="418"/>
      <c r="D1473" s="418"/>
      <c r="E1473" s="421" t="s">
        <v>738</v>
      </c>
      <c r="F1473" s="403">
        <f>SUM('[3]special hospitals2'!AW14)</f>
        <v>0</v>
      </c>
      <c r="G1473" s="403">
        <f>SUM('[3]special hospitals2'!AW50)</f>
        <v>0</v>
      </c>
      <c r="H1473" s="403">
        <f>SUM('[3]special hospitals2'!AW142)</f>
        <v>0</v>
      </c>
      <c r="I1473" s="403">
        <f t="shared" si="533"/>
        <v>0</v>
      </c>
      <c r="J1473" s="403">
        <f>SUM('[3]special hospitals2'!AW15)</f>
        <v>0</v>
      </c>
      <c r="K1473" s="403">
        <f>SUM('[3]special hospitals2'!AW51)</f>
        <v>0</v>
      </c>
      <c r="L1473" s="403">
        <f>SUM('[3]special hospitals2'!AW143)</f>
        <v>0</v>
      </c>
      <c r="M1473" s="403">
        <f t="shared" si="534"/>
        <v>0</v>
      </c>
      <c r="N1473" s="403">
        <f t="shared" si="535"/>
        <v>0</v>
      </c>
      <c r="O1473" s="403">
        <f t="shared" si="535"/>
        <v>0</v>
      </c>
      <c r="P1473" s="403">
        <f t="shared" si="535"/>
        <v>0</v>
      </c>
      <c r="Q1473" s="403">
        <f t="shared" si="536"/>
        <v>0</v>
      </c>
      <c r="S1473" s="410" t="str">
        <f t="shared" si="527"/>
        <v/>
      </c>
      <c r="T1473" s="410" t="str">
        <f t="shared" si="527"/>
        <v/>
      </c>
      <c r="U1473" s="410" t="str">
        <f t="shared" si="527"/>
        <v/>
      </c>
      <c r="V1473" s="422" t="str">
        <f t="shared" si="527"/>
        <v/>
      </c>
      <c r="W1473" s="413"/>
    </row>
    <row r="1474" spans="1:26" s="617" customFormat="1" ht="12.75" customHeight="1">
      <c r="A1474" s="405" t="s">
        <v>249</v>
      </c>
      <c r="B1474" s="402" t="s">
        <v>489</v>
      </c>
      <c r="C1474" s="613"/>
      <c r="D1474" s="613"/>
      <c r="E1474" s="614" t="s">
        <v>5</v>
      </c>
      <c r="F1474" s="615">
        <f>+F1465+F1467+F1469</f>
        <v>144186320</v>
      </c>
      <c r="G1474" s="615">
        <f t="shared" ref="G1474:Q1474" si="544">+G1465+G1467+G1469</f>
        <v>124780000</v>
      </c>
      <c r="H1474" s="615">
        <f t="shared" si="544"/>
        <v>0</v>
      </c>
      <c r="I1474" s="615">
        <f t="shared" si="544"/>
        <v>268966320</v>
      </c>
      <c r="J1474" s="615">
        <f t="shared" si="544"/>
        <v>144186315.81</v>
      </c>
      <c r="K1474" s="615">
        <f t="shared" si="544"/>
        <v>95169431.469999984</v>
      </c>
      <c r="L1474" s="615">
        <f t="shared" si="544"/>
        <v>0</v>
      </c>
      <c r="M1474" s="615">
        <f t="shared" si="544"/>
        <v>239355747.27999997</v>
      </c>
      <c r="N1474" s="615">
        <f t="shared" si="544"/>
        <v>4.1899999999441206</v>
      </c>
      <c r="O1474" s="615">
        <f t="shared" si="544"/>
        <v>29610568.530000005</v>
      </c>
      <c r="P1474" s="615">
        <f t="shared" si="544"/>
        <v>0</v>
      </c>
      <c r="Q1474" s="615">
        <f t="shared" si="544"/>
        <v>29610572.720000003</v>
      </c>
      <c r="R1474" s="616">
        <f>+Q1474-'[3]special hospitals2'!CJ179</f>
        <v>0</v>
      </c>
      <c r="S1474" s="410">
        <f t="shared" si="527"/>
        <v>0.99999997094037774</v>
      </c>
      <c r="T1474" s="410">
        <f t="shared" si="527"/>
        <v>0.7626977998878024</v>
      </c>
      <c r="U1474" s="410" t="str">
        <f t="shared" si="527"/>
        <v/>
      </c>
      <c r="V1474" s="410">
        <f t="shared" si="527"/>
        <v>0.88990973769503923</v>
      </c>
      <c r="W1474" s="413"/>
      <c r="Z1474" s="404" t="s">
        <v>735</v>
      </c>
    </row>
    <row r="1475" spans="1:26" ht="12.75" customHeight="1">
      <c r="A1475" s="405" t="s">
        <v>249</v>
      </c>
      <c r="B1475" s="402" t="s">
        <v>489</v>
      </c>
      <c r="C1475" s="418"/>
      <c r="D1475" s="407"/>
      <c r="E1475" s="412"/>
      <c r="F1475" s="403"/>
      <c r="G1475" s="403"/>
      <c r="H1475" s="403"/>
      <c r="I1475" s="403">
        <f t="shared" si="533"/>
        <v>0</v>
      </c>
      <c r="J1475" s="403"/>
      <c r="K1475" s="403"/>
      <c r="L1475" s="403"/>
      <c r="M1475" s="403">
        <f t="shared" si="534"/>
        <v>0</v>
      </c>
      <c r="N1475" s="403">
        <f t="shared" si="535"/>
        <v>0</v>
      </c>
      <c r="O1475" s="403">
        <f t="shared" si="535"/>
        <v>0</v>
      </c>
      <c r="P1475" s="403">
        <f t="shared" si="535"/>
        <v>0</v>
      </c>
      <c r="Q1475" s="403">
        <f t="shared" si="536"/>
        <v>0</v>
      </c>
      <c r="S1475" s="410" t="str">
        <f t="shared" si="527"/>
        <v/>
      </c>
      <c r="T1475" s="410" t="str">
        <f t="shared" si="527"/>
        <v/>
      </c>
      <c r="U1475" s="410" t="str">
        <f t="shared" si="527"/>
        <v/>
      </c>
      <c r="V1475" s="410" t="str">
        <f t="shared" si="527"/>
        <v/>
      </c>
      <c r="W1475" s="413"/>
      <c r="Z1475" s="404" t="s">
        <v>735</v>
      </c>
    </row>
    <row r="1476" spans="1:26" s="612" customFormat="1" ht="12.75" customHeight="1">
      <c r="A1476" s="405" t="s">
        <v>249</v>
      </c>
      <c r="B1476" s="402" t="s">
        <v>491</v>
      </c>
      <c r="C1476" s="426" t="s">
        <v>319</v>
      </c>
      <c r="D1476" s="609" t="s">
        <v>492</v>
      </c>
      <c r="E1476" s="610" t="s">
        <v>491</v>
      </c>
      <c r="F1476" s="621"/>
      <c r="G1476" s="621"/>
      <c r="H1476" s="621"/>
      <c r="I1476" s="611">
        <f t="shared" si="533"/>
        <v>0</v>
      </c>
      <c r="J1476" s="621"/>
      <c r="K1476" s="621"/>
      <c r="L1476" s="621"/>
      <c r="M1476" s="611">
        <f t="shared" si="534"/>
        <v>0</v>
      </c>
      <c r="N1476" s="611">
        <f t="shared" si="535"/>
        <v>0</v>
      </c>
      <c r="O1476" s="611">
        <f t="shared" si="535"/>
        <v>0</v>
      </c>
      <c r="P1476" s="611">
        <f t="shared" si="535"/>
        <v>0</v>
      </c>
      <c r="Q1476" s="611">
        <f t="shared" si="536"/>
        <v>0</v>
      </c>
      <c r="S1476" s="410" t="str">
        <f t="shared" si="527"/>
        <v/>
      </c>
      <c r="T1476" s="410" t="str">
        <f t="shared" si="527"/>
        <v/>
      </c>
      <c r="U1476" s="410" t="str">
        <f t="shared" si="527"/>
        <v/>
      </c>
      <c r="V1476" s="410" t="str">
        <f t="shared" si="527"/>
        <v/>
      </c>
      <c r="W1476" s="413"/>
      <c r="Z1476" s="404" t="s">
        <v>735</v>
      </c>
    </row>
    <row r="1477" spans="1:26" ht="12.75" customHeight="1">
      <c r="A1477" s="405" t="s">
        <v>249</v>
      </c>
      <c r="B1477" s="402" t="s">
        <v>491</v>
      </c>
      <c r="C1477" s="407"/>
      <c r="D1477" s="407" t="s">
        <v>319</v>
      </c>
      <c r="E1477" s="408" t="s">
        <v>320</v>
      </c>
      <c r="F1477" s="408">
        <f>+'[3]special hospitals2'!B358</f>
        <v>85570000</v>
      </c>
      <c r="G1477" s="408">
        <f>+'[3]special hospitals2'!C358</f>
        <v>25592000</v>
      </c>
      <c r="H1477" s="408">
        <f>+'[3]special hospitals2'!D358</f>
        <v>0</v>
      </c>
      <c r="I1477" s="403">
        <f t="shared" si="533"/>
        <v>111162000</v>
      </c>
      <c r="J1477" s="408">
        <f>+'[3]special hospitals2'!F358</f>
        <v>85570000</v>
      </c>
      <c r="K1477" s="408">
        <f>+'[3]special hospitals2'!G358</f>
        <v>25592000</v>
      </c>
      <c r="L1477" s="408">
        <f>+'[3]special hospitals2'!H358</f>
        <v>0</v>
      </c>
      <c r="M1477" s="403">
        <f t="shared" si="534"/>
        <v>111162000</v>
      </c>
      <c r="N1477" s="403">
        <f t="shared" si="535"/>
        <v>0</v>
      </c>
      <c r="O1477" s="403">
        <f t="shared" si="535"/>
        <v>0</v>
      </c>
      <c r="P1477" s="403">
        <f t="shared" si="535"/>
        <v>0</v>
      </c>
      <c r="Q1477" s="403">
        <f t="shared" si="536"/>
        <v>0</v>
      </c>
      <c r="S1477" s="410">
        <f t="shared" si="527"/>
        <v>1</v>
      </c>
      <c r="T1477" s="410">
        <f t="shared" si="527"/>
        <v>1</v>
      </c>
      <c r="U1477" s="410" t="str">
        <f t="shared" si="527"/>
        <v/>
      </c>
      <c r="V1477" s="410">
        <f t="shared" si="527"/>
        <v>1</v>
      </c>
      <c r="W1477" s="413"/>
      <c r="Z1477" s="411" t="s">
        <v>736</v>
      </c>
    </row>
    <row r="1478" spans="1:26" ht="12.75" customHeight="1">
      <c r="A1478" s="405" t="s">
        <v>249</v>
      </c>
      <c r="B1478" s="402" t="s">
        <v>491</v>
      </c>
      <c r="C1478" s="407"/>
      <c r="D1478" s="407" t="s">
        <v>319</v>
      </c>
      <c r="E1478" s="408" t="s">
        <v>204</v>
      </c>
      <c r="F1478" s="408">
        <f>+'[3]special hospitals2'!B360</f>
        <v>0</v>
      </c>
      <c r="G1478" s="408">
        <f>+'[3]special hospitals2'!C360</f>
        <v>10219000</v>
      </c>
      <c r="H1478" s="408">
        <f>+'[3]special hospitals2'!D360</f>
        <v>0</v>
      </c>
      <c r="I1478" s="403">
        <f>SUM(F1478:H1478)</f>
        <v>10219000</v>
      </c>
      <c r="J1478" s="408">
        <f>+'[3]special hospitals2'!F360</f>
        <v>0</v>
      </c>
      <c r="K1478" s="408">
        <f>+'[3]special hospitals2'!G360</f>
        <v>6069457</v>
      </c>
      <c r="L1478" s="408">
        <f>+'[3]special hospitals2'!H360</f>
        <v>0</v>
      </c>
      <c r="M1478" s="403">
        <f>SUM(J1478:L1478)</f>
        <v>6069457</v>
      </c>
      <c r="N1478" s="403">
        <f>+F1478-J1478</f>
        <v>0</v>
      </c>
      <c r="O1478" s="403">
        <f>+G1478-K1478</f>
        <v>4149543</v>
      </c>
      <c r="P1478" s="403">
        <f>+H1478-L1478</f>
        <v>0</v>
      </c>
      <c r="Q1478" s="403">
        <f>SUM(N1478:P1478)</f>
        <v>4149543</v>
      </c>
      <c r="S1478" s="410" t="str">
        <f t="shared" si="527"/>
        <v/>
      </c>
      <c r="T1478" s="410">
        <f t="shared" si="527"/>
        <v>0.59393844798904005</v>
      </c>
      <c r="U1478" s="410" t="str">
        <f t="shared" si="527"/>
        <v/>
      </c>
      <c r="V1478" s="410">
        <f t="shared" si="527"/>
        <v>0.59393844798904005</v>
      </c>
      <c r="W1478" s="413"/>
      <c r="Z1478" s="411" t="s">
        <v>736</v>
      </c>
    </row>
    <row r="1479" spans="1:26" s="404" customFormat="1" ht="12.75" customHeight="1">
      <c r="A1479" s="405"/>
      <c r="B1479" s="402" t="s">
        <v>491</v>
      </c>
      <c r="C1479" s="414"/>
      <c r="D1479" s="414" t="s">
        <v>319</v>
      </c>
      <c r="E1479" s="415" t="s">
        <v>737</v>
      </c>
      <c r="F1479" s="416">
        <f>+F1477+F1478</f>
        <v>85570000</v>
      </c>
      <c r="G1479" s="416">
        <f t="shared" ref="G1479:Q1479" si="545">+G1477+G1478</f>
        <v>35811000</v>
      </c>
      <c r="H1479" s="416">
        <f t="shared" si="545"/>
        <v>0</v>
      </c>
      <c r="I1479" s="416">
        <f t="shared" si="545"/>
        <v>121381000</v>
      </c>
      <c r="J1479" s="416">
        <f t="shared" si="545"/>
        <v>85570000</v>
      </c>
      <c r="K1479" s="416">
        <f t="shared" si="545"/>
        <v>31661457</v>
      </c>
      <c r="L1479" s="416">
        <f t="shared" si="545"/>
        <v>0</v>
      </c>
      <c r="M1479" s="416">
        <f t="shared" si="545"/>
        <v>117231457</v>
      </c>
      <c r="N1479" s="416">
        <f t="shared" si="545"/>
        <v>0</v>
      </c>
      <c r="O1479" s="416">
        <f t="shared" si="545"/>
        <v>4149543</v>
      </c>
      <c r="P1479" s="416">
        <f t="shared" si="545"/>
        <v>0</v>
      </c>
      <c r="Q1479" s="416">
        <f t="shared" si="545"/>
        <v>4149543</v>
      </c>
      <c r="R1479" s="417"/>
      <c r="S1479" s="410">
        <f t="shared" si="527"/>
        <v>1</v>
      </c>
      <c r="T1479" s="410">
        <f t="shared" si="527"/>
        <v>0.88412658121806154</v>
      </c>
      <c r="U1479" s="410" t="str">
        <f t="shared" si="527"/>
        <v/>
      </c>
      <c r="V1479" s="410">
        <f t="shared" si="527"/>
        <v>0.96581390003377798</v>
      </c>
      <c r="W1479" s="413"/>
      <c r="Z1479" s="404" t="s">
        <v>735</v>
      </c>
    </row>
    <row r="1480" spans="1:26" ht="12.75" hidden="1" customHeight="1">
      <c r="A1480" s="405"/>
      <c r="B1480" s="406"/>
      <c r="C1480" s="418"/>
      <c r="D1480" s="418"/>
      <c r="E1480" s="419"/>
      <c r="F1480" s="420"/>
      <c r="G1480" s="420"/>
      <c r="H1480" s="420"/>
      <c r="I1480" s="420"/>
      <c r="J1480" s="420"/>
      <c r="K1480" s="420"/>
      <c r="L1480" s="420"/>
      <c r="M1480" s="420"/>
      <c r="N1480" s="420"/>
      <c r="O1480" s="420"/>
      <c r="P1480" s="420"/>
      <c r="Q1480" s="420"/>
      <c r="R1480" s="409"/>
      <c r="S1480" s="410" t="str">
        <f t="shared" si="527"/>
        <v/>
      </c>
      <c r="T1480" s="410" t="str">
        <f t="shared" si="527"/>
        <v/>
      </c>
      <c r="U1480" s="410" t="str">
        <f t="shared" si="527"/>
        <v/>
      </c>
      <c r="V1480" s="410"/>
      <c r="W1480" s="413"/>
    </row>
    <row r="1481" spans="1:26" s="404" customFormat="1" ht="12.75" customHeight="1">
      <c r="A1481" s="405" t="s">
        <v>249</v>
      </c>
      <c r="B1481" s="402" t="s">
        <v>491</v>
      </c>
      <c r="C1481" s="414"/>
      <c r="D1481" s="414" t="s">
        <v>319</v>
      </c>
      <c r="E1481" s="415" t="s">
        <v>324</v>
      </c>
      <c r="F1481" s="416">
        <f>+F1482</f>
        <v>8730000</v>
      </c>
      <c r="G1481" s="416">
        <f t="shared" ref="G1481:Q1481" si="546">+G1482</f>
        <v>0</v>
      </c>
      <c r="H1481" s="416">
        <f t="shared" si="546"/>
        <v>0</v>
      </c>
      <c r="I1481" s="416">
        <f t="shared" si="546"/>
        <v>8730000</v>
      </c>
      <c r="J1481" s="416">
        <f t="shared" si="546"/>
        <v>8730000</v>
      </c>
      <c r="K1481" s="416">
        <f t="shared" si="546"/>
        <v>0</v>
      </c>
      <c r="L1481" s="416">
        <f t="shared" si="546"/>
        <v>0</v>
      </c>
      <c r="M1481" s="416">
        <f t="shared" si="546"/>
        <v>8730000</v>
      </c>
      <c r="N1481" s="416">
        <f t="shared" si="546"/>
        <v>0</v>
      </c>
      <c r="O1481" s="416">
        <f t="shared" si="546"/>
        <v>0</v>
      </c>
      <c r="P1481" s="416">
        <f t="shared" si="546"/>
        <v>0</v>
      </c>
      <c r="Q1481" s="416">
        <f t="shared" si="546"/>
        <v>0</v>
      </c>
      <c r="S1481" s="410">
        <f t="shared" si="527"/>
        <v>1</v>
      </c>
      <c r="T1481" s="410" t="str">
        <f t="shared" si="527"/>
        <v/>
      </c>
      <c r="U1481" s="410" t="str">
        <f t="shared" si="527"/>
        <v/>
      </c>
      <c r="V1481" s="410">
        <f t="shared" si="527"/>
        <v>1</v>
      </c>
      <c r="W1481" s="413"/>
      <c r="Z1481" s="404" t="s">
        <v>735</v>
      </c>
    </row>
    <row r="1482" spans="1:26" ht="12.75" customHeight="1">
      <c r="A1482" s="405" t="s">
        <v>249</v>
      </c>
      <c r="B1482" s="402" t="s">
        <v>491</v>
      </c>
      <c r="C1482" s="418"/>
      <c r="D1482" s="418"/>
      <c r="E1482" s="408" t="s">
        <v>528</v>
      </c>
      <c r="F1482" s="403">
        <f>SUM('[3]special hospitals2'!S14)</f>
        <v>8730000</v>
      </c>
      <c r="G1482" s="403">
        <f>SUM('[3]special hospitals2'!S50)</f>
        <v>0</v>
      </c>
      <c r="H1482" s="403">
        <f>SUM('[3]special hospitals2'!S142)</f>
        <v>0</v>
      </c>
      <c r="I1482" s="403">
        <f t="shared" si="533"/>
        <v>8730000</v>
      </c>
      <c r="J1482" s="403">
        <f>SUM('[3]special hospitals2'!S15)</f>
        <v>8730000</v>
      </c>
      <c r="K1482" s="403">
        <f>SUM('[3]special hospitals2'!S51)</f>
        <v>0</v>
      </c>
      <c r="L1482" s="403">
        <f>SUM('[3]special hospitals2'!S143)</f>
        <v>0</v>
      </c>
      <c r="M1482" s="403">
        <f t="shared" si="534"/>
        <v>8730000</v>
      </c>
      <c r="N1482" s="403">
        <f t="shared" si="535"/>
        <v>0</v>
      </c>
      <c r="O1482" s="403">
        <f t="shared" si="535"/>
        <v>0</v>
      </c>
      <c r="P1482" s="403">
        <f t="shared" si="535"/>
        <v>0</v>
      </c>
      <c r="Q1482" s="403">
        <f t="shared" si="536"/>
        <v>0</v>
      </c>
      <c r="S1482" s="410">
        <f t="shared" si="527"/>
        <v>1</v>
      </c>
      <c r="T1482" s="410" t="str">
        <f t="shared" si="527"/>
        <v/>
      </c>
      <c r="U1482" s="410" t="str">
        <f t="shared" si="527"/>
        <v/>
      </c>
      <c r="V1482" s="410">
        <f t="shared" si="527"/>
        <v>1</v>
      </c>
      <c r="W1482" s="413"/>
      <c r="Z1482" s="404" t="s">
        <v>735</v>
      </c>
    </row>
    <row r="1483" spans="1:26" s="404" customFormat="1" ht="12.75" customHeight="1">
      <c r="A1483" s="405" t="s">
        <v>249</v>
      </c>
      <c r="B1483" s="402" t="s">
        <v>491</v>
      </c>
      <c r="C1483" s="414"/>
      <c r="D1483" s="414" t="s">
        <v>319</v>
      </c>
      <c r="E1483" s="415" t="s">
        <v>325</v>
      </c>
      <c r="F1483" s="416">
        <f>SUM(F1484:F1487)</f>
        <v>17861739</v>
      </c>
      <c r="G1483" s="416">
        <f t="shared" ref="G1483:Q1483" si="547">SUM(G1484:G1487)</f>
        <v>16850000</v>
      </c>
      <c r="H1483" s="416">
        <f t="shared" si="547"/>
        <v>0</v>
      </c>
      <c r="I1483" s="416">
        <f t="shared" si="547"/>
        <v>34711739</v>
      </c>
      <c r="J1483" s="416">
        <f t="shared" si="547"/>
        <v>17861739</v>
      </c>
      <c r="K1483" s="416">
        <f t="shared" si="547"/>
        <v>361325.7</v>
      </c>
      <c r="L1483" s="416">
        <f t="shared" si="547"/>
        <v>0</v>
      </c>
      <c r="M1483" s="416">
        <f t="shared" si="547"/>
        <v>18223064.699999999</v>
      </c>
      <c r="N1483" s="416">
        <f t="shared" si="547"/>
        <v>0</v>
      </c>
      <c r="O1483" s="416">
        <f t="shared" si="547"/>
        <v>16488674.300000001</v>
      </c>
      <c r="P1483" s="416">
        <f t="shared" si="547"/>
        <v>0</v>
      </c>
      <c r="Q1483" s="416">
        <f t="shared" si="547"/>
        <v>16488674.300000001</v>
      </c>
      <c r="R1483" s="417"/>
      <c r="S1483" s="410">
        <f t="shared" si="527"/>
        <v>1</v>
      </c>
      <c r="T1483" s="410">
        <f t="shared" si="527"/>
        <v>2.144366172106825E-2</v>
      </c>
      <c r="U1483" s="410" t="str">
        <f t="shared" si="527"/>
        <v/>
      </c>
      <c r="V1483" s="410">
        <f t="shared" si="527"/>
        <v>0.52498276447630576</v>
      </c>
      <c r="W1483" s="413"/>
      <c r="Z1483" s="404" t="s">
        <v>735</v>
      </c>
    </row>
    <row r="1484" spans="1:26" ht="12.75" customHeight="1">
      <c r="A1484" s="405" t="s">
        <v>249</v>
      </c>
      <c r="B1484" s="402" t="s">
        <v>491</v>
      </c>
      <c r="C1484" s="418"/>
      <c r="D1484" s="418"/>
      <c r="E1484" s="421" t="s">
        <v>531</v>
      </c>
      <c r="F1484" s="403">
        <f>SUM('[3]special hospitals2'!Z14)</f>
        <v>16276000</v>
      </c>
      <c r="G1484" s="403">
        <f>SUM('[3]special hospitals2'!Z50)</f>
        <v>0</v>
      </c>
      <c r="H1484" s="403">
        <f>SUM('[3]special hospitals2'!Z142)</f>
        <v>0</v>
      </c>
      <c r="I1484" s="403">
        <f t="shared" si="533"/>
        <v>16276000</v>
      </c>
      <c r="J1484" s="403">
        <f>SUM('[3]special hospitals2'!Z15)</f>
        <v>16276000</v>
      </c>
      <c r="K1484" s="403">
        <f>SUM('[3]special hospitals2'!Z51)</f>
        <v>0</v>
      </c>
      <c r="L1484" s="403">
        <f>SUM('[3]special hospitals2'!Z143)</f>
        <v>0</v>
      </c>
      <c r="M1484" s="403">
        <f t="shared" si="534"/>
        <v>16276000</v>
      </c>
      <c r="N1484" s="403">
        <f t="shared" si="535"/>
        <v>0</v>
      </c>
      <c r="O1484" s="403">
        <f t="shared" si="535"/>
        <v>0</v>
      </c>
      <c r="P1484" s="403">
        <f t="shared" si="535"/>
        <v>0</v>
      </c>
      <c r="Q1484" s="403">
        <f t="shared" si="536"/>
        <v>0</v>
      </c>
      <c r="S1484" s="410">
        <f t="shared" si="527"/>
        <v>1</v>
      </c>
      <c r="T1484" s="410" t="str">
        <f t="shared" si="527"/>
        <v/>
      </c>
      <c r="U1484" s="410" t="str">
        <f t="shared" si="527"/>
        <v/>
      </c>
      <c r="V1484" s="410">
        <f t="shared" si="527"/>
        <v>1</v>
      </c>
      <c r="W1484" s="413"/>
      <c r="Z1484" s="404" t="s">
        <v>735</v>
      </c>
    </row>
    <row r="1485" spans="1:26" ht="12.75" customHeight="1">
      <c r="A1485" s="405" t="s">
        <v>249</v>
      </c>
      <c r="B1485" s="402" t="s">
        <v>491</v>
      </c>
      <c r="C1485" s="418"/>
      <c r="D1485" s="418"/>
      <c r="E1485" s="408" t="s">
        <v>532</v>
      </c>
      <c r="F1485" s="403">
        <f>SUM('[3]special hospitals2'!AG14)</f>
        <v>1585739</v>
      </c>
      <c r="G1485" s="403">
        <f>SUM('[3]special hospitals2'!AG50)</f>
        <v>0</v>
      </c>
      <c r="H1485" s="403">
        <f>SUM('[3]special hospitals2'!AG142)</f>
        <v>0</v>
      </c>
      <c r="I1485" s="403">
        <f t="shared" si="533"/>
        <v>1585739</v>
      </c>
      <c r="J1485" s="403">
        <f>SUM('[3]special hospitals2'!AG15)</f>
        <v>1585739</v>
      </c>
      <c r="K1485" s="403">
        <f>SUM('[3]special hospitals2'!AG51)</f>
        <v>0</v>
      </c>
      <c r="L1485" s="403">
        <f>SUM('[3]special hospitals2'!AG143)</f>
        <v>0</v>
      </c>
      <c r="M1485" s="403">
        <f t="shared" si="534"/>
        <v>1585739</v>
      </c>
      <c r="N1485" s="403">
        <f t="shared" si="535"/>
        <v>0</v>
      </c>
      <c r="O1485" s="403">
        <f t="shared" si="535"/>
        <v>0</v>
      </c>
      <c r="P1485" s="403">
        <f t="shared" si="535"/>
        <v>0</v>
      </c>
      <c r="Q1485" s="403">
        <f t="shared" si="536"/>
        <v>0</v>
      </c>
      <c r="S1485" s="410">
        <f t="shared" si="527"/>
        <v>1</v>
      </c>
      <c r="T1485" s="410" t="str">
        <f t="shared" si="527"/>
        <v/>
      </c>
      <c r="U1485" s="410" t="str">
        <f t="shared" si="527"/>
        <v/>
      </c>
      <c r="V1485" s="410">
        <f t="shared" si="527"/>
        <v>1</v>
      </c>
      <c r="W1485" s="413"/>
      <c r="Z1485" s="404" t="s">
        <v>735</v>
      </c>
    </row>
    <row r="1486" spans="1:26" ht="12.75" customHeight="1">
      <c r="A1486" s="405" t="s">
        <v>249</v>
      </c>
      <c r="B1486" s="402" t="s">
        <v>491</v>
      </c>
      <c r="C1486" s="418"/>
      <c r="D1486" s="418"/>
      <c r="E1486" s="421" t="s">
        <v>533</v>
      </c>
      <c r="F1486" s="403">
        <f>SUM('[3]special hospitals2'!AN14)</f>
        <v>0</v>
      </c>
      <c r="G1486" s="403">
        <f>SUM('[3]special hospitals2'!AN50)</f>
        <v>16850000</v>
      </c>
      <c r="H1486" s="403">
        <f>SUM('[3]special hospitals2'!AN142)</f>
        <v>0</v>
      </c>
      <c r="I1486" s="403">
        <f t="shared" si="533"/>
        <v>16850000</v>
      </c>
      <c r="J1486" s="403">
        <f>SUM('[3]special hospitals2'!AN15)</f>
        <v>0</v>
      </c>
      <c r="K1486" s="403">
        <f>SUM('[3]special hospitals2'!AN51)</f>
        <v>361325.7</v>
      </c>
      <c r="L1486" s="403">
        <f>SUM('[3]special hospitals2'!AN143)</f>
        <v>0</v>
      </c>
      <c r="M1486" s="403">
        <f t="shared" si="534"/>
        <v>361325.7</v>
      </c>
      <c r="N1486" s="403">
        <f t="shared" si="535"/>
        <v>0</v>
      </c>
      <c r="O1486" s="403">
        <f t="shared" si="535"/>
        <v>16488674.300000001</v>
      </c>
      <c r="P1486" s="403">
        <f t="shared" si="535"/>
        <v>0</v>
      </c>
      <c r="Q1486" s="403">
        <f t="shared" si="536"/>
        <v>16488674.300000001</v>
      </c>
      <c r="S1486" s="410" t="str">
        <f t="shared" si="527"/>
        <v/>
      </c>
      <c r="T1486" s="410">
        <f t="shared" si="527"/>
        <v>2.144366172106825E-2</v>
      </c>
      <c r="U1486" s="410" t="str">
        <f t="shared" si="527"/>
        <v/>
      </c>
      <c r="V1486" s="410">
        <f t="shared" si="527"/>
        <v>2.144366172106825E-2</v>
      </c>
      <c r="W1486" s="413"/>
      <c r="Z1486" s="404" t="s">
        <v>735</v>
      </c>
    </row>
    <row r="1487" spans="1:26" ht="12.75" hidden="1" customHeight="1">
      <c r="A1487" s="405" t="s">
        <v>249</v>
      </c>
      <c r="B1487" s="402" t="s">
        <v>491</v>
      </c>
      <c r="C1487" s="418"/>
      <c r="D1487" s="418"/>
      <c r="E1487" s="421" t="s">
        <v>738</v>
      </c>
      <c r="F1487" s="403">
        <f>SUM('[3]special hospitals2'!AU14)</f>
        <v>0</v>
      </c>
      <c r="G1487" s="403">
        <f>SUM('[3]special hospitals2'!AU50)</f>
        <v>0</v>
      </c>
      <c r="H1487" s="403">
        <f>SUM('[3]special hospitals2'!AU142)</f>
        <v>0</v>
      </c>
      <c r="I1487" s="403">
        <f t="shared" si="533"/>
        <v>0</v>
      </c>
      <c r="J1487" s="403">
        <f>SUM('[3]special hospitals2'!AU15)</f>
        <v>0</v>
      </c>
      <c r="K1487" s="403">
        <f>SUM('[3]special hospitals2'!AU51)</f>
        <v>0</v>
      </c>
      <c r="L1487" s="403">
        <f>SUM('[3]special hospitals2'!AU143)</f>
        <v>0</v>
      </c>
      <c r="M1487" s="403">
        <f t="shared" si="534"/>
        <v>0</v>
      </c>
      <c r="N1487" s="403">
        <f t="shared" si="535"/>
        <v>0</v>
      </c>
      <c r="O1487" s="403">
        <f t="shared" si="535"/>
        <v>0</v>
      </c>
      <c r="P1487" s="403">
        <f t="shared" si="535"/>
        <v>0</v>
      </c>
      <c r="Q1487" s="403">
        <f t="shared" si="536"/>
        <v>0</v>
      </c>
      <c r="S1487" s="410" t="str">
        <f t="shared" si="527"/>
        <v/>
      </c>
      <c r="T1487" s="410" t="str">
        <f t="shared" si="527"/>
        <v/>
      </c>
      <c r="U1487" s="410" t="str">
        <f t="shared" si="527"/>
        <v/>
      </c>
      <c r="V1487" s="422" t="str">
        <f t="shared" si="527"/>
        <v/>
      </c>
      <c r="W1487" s="413"/>
    </row>
    <row r="1488" spans="1:26" s="617" customFormat="1" ht="12.75" customHeight="1">
      <c r="A1488" s="405" t="s">
        <v>249</v>
      </c>
      <c r="B1488" s="402" t="s">
        <v>491</v>
      </c>
      <c r="C1488" s="613"/>
      <c r="D1488" s="613"/>
      <c r="E1488" s="614" t="s">
        <v>5</v>
      </c>
      <c r="F1488" s="615">
        <f>+F1479+F1481+F1483</f>
        <v>112161739</v>
      </c>
      <c r="G1488" s="615">
        <f t="shared" ref="G1488:Q1488" si="548">+G1479+G1481+G1483</f>
        <v>52661000</v>
      </c>
      <c r="H1488" s="615">
        <f t="shared" si="548"/>
        <v>0</v>
      </c>
      <c r="I1488" s="615">
        <f t="shared" si="548"/>
        <v>164822739</v>
      </c>
      <c r="J1488" s="615">
        <f t="shared" si="548"/>
        <v>112161739</v>
      </c>
      <c r="K1488" s="615">
        <f t="shared" si="548"/>
        <v>32022782.699999999</v>
      </c>
      <c r="L1488" s="615">
        <f t="shared" si="548"/>
        <v>0</v>
      </c>
      <c r="M1488" s="615">
        <f t="shared" si="548"/>
        <v>144184521.69999999</v>
      </c>
      <c r="N1488" s="615">
        <f t="shared" si="548"/>
        <v>0</v>
      </c>
      <c r="O1488" s="615">
        <f t="shared" si="548"/>
        <v>20638217.300000001</v>
      </c>
      <c r="P1488" s="615">
        <f t="shared" si="548"/>
        <v>0</v>
      </c>
      <c r="Q1488" s="615">
        <f t="shared" si="548"/>
        <v>20638217.300000001</v>
      </c>
      <c r="R1488" s="616">
        <f>+Q1488-'[3]special hospitals2'!CH179</f>
        <v>0</v>
      </c>
      <c r="S1488" s="410">
        <f t="shared" si="527"/>
        <v>1</v>
      </c>
      <c r="T1488" s="410">
        <f t="shared" si="527"/>
        <v>0.60809294734243557</v>
      </c>
      <c r="U1488" s="410" t="str">
        <f t="shared" si="527"/>
        <v/>
      </c>
      <c r="V1488" s="410">
        <f t="shared" si="527"/>
        <v>0.87478537594257544</v>
      </c>
      <c r="W1488" s="413"/>
      <c r="Z1488" s="404" t="s">
        <v>735</v>
      </c>
    </row>
    <row r="1489" spans="1:26" ht="12.75" customHeight="1">
      <c r="A1489" s="405" t="s">
        <v>249</v>
      </c>
      <c r="B1489" s="402" t="s">
        <v>491</v>
      </c>
      <c r="C1489" s="418"/>
      <c r="D1489" s="407"/>
      <c r="E1489" s="412"/>
      <c r="F1489" s="403"/>
      <c r="G1489" s="403"/>
      <c r="H1489" s="403"/>
      <c r="I1489" s="403">
        <f t="shared" si="533"/>
        <v>0</v>
      </c>
      <c r="J1489" s="403"/>
      <c r="K1489" s="403"/>
      <c r="L1489" s="403"/>
      <c r="M1489" s="403">
        <f t="shared" si="534"/>
        <v>0</v>
      </c>
      <c r="N1489" s="403">
        <f t="shared" si="535"/>
        <v>0</v>
      </c>
      <c r="O1489" s="403">
        <f t="shared" si="535"/>
        <v>0</v>
      </c>
      <c r="P1489" s="403">
        <f t="shared" si="535"/>
        <v>0</v>
      </c>
      <c r="Q1489" s="403">
        <f t="shared" si="536"/>
        <v>0</v>
      </c>
      <c r="S1489" s="410" t="str">
        <f t="shared" si="527"/>
        <v/>
      </c>
      <c r="T1489" s="410" t="str">
        <f t="shared" si="527"/>
        <v/>
      </c>
      <c r="U1489" s="410" t="str">
        <f t="shared" si="527"/>
        <v/>
      </c>
      <c r="V1489" s="410" t="str">
        <f t="shared" si="527"/>
        <v/>
      </c>
      <c r="W1489" s="413"/>
      <c r="Z1489" s="404" t="s">
        <v>735</v>
      </c>
    </row>
    <row r="1490" spans="1:26" s="429" customFormat="1" ht="12.75" hidden="1" customHeight="1">
      <c r="A1490" s="402" t="s">
        <v>493</v>
      </c>
      <c r="B1490" s="402" t="s">
        <v>494</v>
      </c>
      <c r="C1490" s="426" t="s">
        <v>818</v>
      </c>
      <c r="D1490" s="431"/>
      <c r="E1490" s="432"/>
      <c r="F1490" s="428"/>
      <c r="G1490" s="428"/>
      <c r="H1490" s="428"/>
      <c r="I1490" s="428">
        <f t="shared" si="533"/>
        <v>0</v>
      </c>
      <c r="J1490" s="428"/>
      <c r="K1490" s="428"/>
      <c r="L1490" s="428"/>
      <c r="M1490" s="428">
        <f t="shared" si="534"/>
        <v>0</v>
      </c>
      <c r="N1490" s="428">
        <f t="shared" si="535"/>
        <v>0</v>
      </c>
      <c r="O1490" s="428">
        <f t="shared" si="535"/>
        <v>0</v>
      </c>
      <c r="P1490" s="428">
        <f t="shared" si="535"/>
        <v>0</v>
      </c>
      <c r="Q1490" s="428">
        <f t="shared" si="536"/>
        <v>0</v>
      </c>
      <c r="S1490" s="410" t="str">
        <f t="shared" si="527"/>
        <v/>
      </c>
      <c r="T1490" s="410" t="str">
        <f t="shared" si="527"/>
        <v/>
      </c>
      <c r="U1490" s="410" t="str">
        <f t="shared" si="527"/>
        <v/>
      </c>
      <c r="V1490" s="433" t="str">
        <f t="shared" si="527"/>
        <v/>
      </c>
      <c r="W1490" s="413"/>
      <c r="Y1490" s="429" t="s">
        <v>735</v>
      </c>
    </row>
    <row r="1491" spans="1:26" ht="12.75" customHeight="1">
      <c r="A1491" s="402" t="s">
        <v>493</v>
      </c>
      <c r="B1491" s="402" t="s">
        <v>494</v>
      </c>
      <c r="C1491" s="407"/>
      <c r="D1491" s="407" t="s">
        <v>319</v>
      </c>
      <c r="E1491" s="412" t="s">
        <v>320</v>
      </c>
      <c r="F1491" s="403">
        <f t="shared" ref="F1491:H1492" si="549">+F1323+F1337+F1351+F1365+F1379+F1393+F1407+F1421+F1435+F1449+F1463+F1477</f>
        <v>2306065857</v>
      </c>
      <c r="G1491" s="403">
        <f t="shared" si="549"/>
        <v>787418102</v>
      </c>
      <c r="H1491" s="403">
        <f t="shared" si="549"/>
        <v>0</v>
      </c>
      <c r="I1491" s="403">
        <f t="shared" si="533"/>
        <v>3093483959</v>
      </c>
      <c r="J1491" s="403">
        <f t="shared" ref="J1491:L1492" si="550">+J1323+J1337+J1351+J1365+J1379+J1393+J1407+J1421+J1435+J1449+J1463+J1477</f>
        <v>2305300366.6900001</v>
      </c>
      <c r="K1491" s="403">
        <f t="shared" si="550"/>
        <v>782275079.55000007</v>
      </c>
      <c r="L1491" s="403">
        <f t="shared" si="550"/>
        <v>0</v>
      </c>
      <c r="M1491" s="403">
        <f t="shared" si="534"/>
        <v>3087575446.2400002</v>
      </c>
      <c r="N1491" s="403">
        <f t="shared" si="535"/>
        <v>765490.30999994278</v>
      </c>
      <c r="O1491" s="403">
        <f t="shared" si="535"/>
        <v>5143022.4499999285</v>
      </c>
      <c r="P1491" s="403">
        <f t="shared" si="535"/>
        <v>0</v>
      </c>
      <c r="Q1491" s="403">
        <f t="shared" si="536"/>
        <v>5908512.7599998713</v>
      </c>
      <c r="S1491" s="410">
        <f t="shared" si="527"/>
        <v>0.99966805357805533</v>
      </c>
      <c r="T1491" s="410">
        <f t="shared" si="527"/>
        <v>0.99346849858171038</v>
      </c>
      <c r="U1491" s="410" t="str">
        <f t="shared" si="527"/>
        <v/>
      </c>
      <c r="V1491" s="410">
        <f t="shared" si="527"/>
        <v>0.99809001344816739</v>
      </c>
      <c r="W1491" s="413"/>
      <c r="Y1491" s="411" t="s">
        <v>735</v>
      </c>
      <c r="Z1491" s="411" t="s">
        <v>736</v>
      </c>
    </row>
    <row r="1492" spans="1:26" ht="12.75" customHeight="1">
      <c r="A1492" s="402" t="s">
        <v>493</v>
      </c>
      <c r="B1492" s="402" t="s">
        <v>494</v>
      </c>
      <c r="C1492" s="407"/>
      <c r="D1492" s="407" t="s">
        <v>319</v>
      </c>
      <c r="E1492" s="412" t="s">
        <v>204</v>
      </c>
      <c r="F1492" s="403">
        <f t="shared" si="549"/>
        <v>0</v>
      </c>
      <c r="G1492" s="403">
        <f t="shared" si="549"/>
        <v>327133446</v>
      </c>
      <c r="H1492" s="403">
        <f t="shared" si="549"/>
        <v>663829588</v>
      </c>
      <c r="I1492" s="403">
        <f>SUM(F1492:H1492)</f>
        <v>990963034</v>
      </c>
      <c r="J1492" s="403">
        <f t="shared" si="550"/>
        <v>0</v>
      </c>
      <c r="K1492" s="403">
        <f t="shared" si="550"/>
        <v>207184511.28</v>
      </c>
      <c r="L1492" s="403">
        <f t="shared" si="550"/>
        <v>570717738</v>
      </c>
      <c r="M1492" s="403">
        <f>SUM(J1492:L1492)</f>
        <v>777902249.27999997</v>
      </c>
      <c r="N1492" s="403">
        <f>+F1492-J1492</f>
        <v>0</v>
      </c>
      <c r="O1492" s="403">
        <f>+G1492-K1492</f>
        <v>119948934.72</v>
      </c>
      <c r="P1492" s="403">
        <f>+H1492-L1492</f>
        <v>93111850</v>
      </c>
      <c r="Q1492" s="403">
        <f>SUM(N1492:P1492)</f>
        <v>213060784.72</v>
      </c>
      <c r="S1492" s="410" t="str">
        <f t="shared" si="527"/>
        <v/>
      </c>
      <c r="T1492" s="410">
        <f t="shared" si="527"/>
        <v>0.63333331951634197</v>
      </c>
      <c r="U1492" s="410">
        <f t="shared" si="527"/>
        <v>0.85973531206927767</v>
      </c>
      <c r="V1492" s="410">
        <f>IF(I1492=0,"",M1492/I1492)</f>
        <v>0.78499623355274417</v>
      </c>
      <c r="W1492" s="413"/>
      <c r="Y1492" s="411" t="s">
        <v>735</v>
      </c>
      <c r="Z1492" s="411" t="s">
        <v>736</v>
      </c>
    </row>
    <row r="1493" spans="1:26" s="404" customFormat="1" ht="12.75" hidden="1" customHeight="1">
      <c r="A1493" s="405"/>
      <c r="B1493" s="406"/>
      <c r="C1493" s="414"/>
      <c r="D1493" s="414" t="s">
        <v>319</v>
      </c>
      <c r="E1493" s="415" t="s">
        <v>737</v>
      </c>
      <c r="F1493" s="416">
        <f>+F1491+F1492</f>
        <v>2306065857</v>
      </c>
      <c r="G1493" s="416">
        <f t="shared" ref="G1493:Q1493" si="551">+G1491+G1492</f>
        <v>1114551548</v>
      </c>
      <c r="H1493" s="416">
        <f t="shared" si="551"/>
        <v>663829588</v>
      </c>
      <c r="I1493" s="416">
        <f t="shared" si="551"/>
        <v>4084446993</v>
      </c>
      <c r="J1493" s="416">
        <f t="shared" si="551"/>
        <v>2305300366.6900001</v>
      </c>
      <c r="K1493" s="416">
        <f t="shared" si="551"/>
        <v>989459590.83000004</v>
      </c>
      <c r="L1493" s="416">
        <f t="shared" si="551"/>
        <v>570717738</v>
      </c>
      <c r="M1493" s="416">
        <f t="shared" si="551"/>
        <v>3865477695.5200005</v>
      </c>
      <c r="N1493" s="416">
        <f t="shared" si="551"/>
        <v>765490.30999994278</v>
      </c>
      <c r="O1493" s="416">
        <f t="shared" si="551"/>
        <v>125091957.16999993</v>
      </c>
      <c r="P1493" s="416">
        <f t="shared" si="551"/>
        <v>93111850</v>
      </c>
      <c r="Q1493" s="416">
        <f t="shared" si="551"/>
        <v>218969297.47999987</v>
      </c>
      <c r="R1493" s="417"/>
      <c r="S1493" s="410">
        <f t="shared" si="527"/>
        <v>0.99966805357805533</v>
      </c>
      <c r="T1493" s="410">
        <f t="shared" si="527"/>
        <v>0.88776476297173479</v>
      </c>
      <c r="U1493" s="410">
        <f t="shared" si="527"/>
        <v>0.85973531206927767</v>
      </c>
      <c r="V1493" s="422"/>
      <c r="W1493" s="413"/>
      <c r="Y1493" s="404" t="s">
        <v>735</v>
      </c>
    </row>
    <row r="1494" spans="1:26" ht="12.75" hidden="1" customHeight="1">
      <c r="A1494" s="405"/>
      <c r="B1494" s="406"/>
      <c r="C1494" s="418"/>
      <c r="D1494" s="418"/>
      <c r="E1494" s="419"/>
      <c r="F1494" s="420"/>
      <c r="G1494" s="420"/>
      <c r="H1494" s="420"/>
      <c r="I1494" s="420"/>
      <c r="J1494" s="420"/>
      <c r="K1494" s="420"/>
      <c r="L1494" s="420"/>
      <c r="M1494" s="420"/>
      <c r="N1494" s="420"/>
      <c r="O1494" s="420"/>
      <c r="P1494" s="420"/>
      <c r="Q1494" s="420"/>
      <c r="R1494" s="409"/>
      <c r="S1494" s="410" t="str">
        <f t="shared" si="527"/>
        <v/>
      </c>
      <c r="T1494" s="410" t="str">
        <f t="shared" si="527"/>
        <v/>
      </c>
      <c r="U1494" s="410" t="str">
        <f t="shared" si="527"/>
        <v/>
      </c>
      <c r="V1494" s="410"/>
      <c r="W1494" s="413"/>
      <c r="Y1494" s="411" t="s">
        <v>735</v>
      </c>
    </row>
    <row r="1495" spans="1:26" s="404" customFormat="1" ht="12.75" hidden="1" customHeight="1">
      <c r="A1495" s="402" t="s">
        <v>493</v>
      </c>
      <c r="B1495" s="402" t="s">
        <v>494</v>
      </c>
      <c r="C1495" s="414"/>
      <c r="D1495" s="414" t="s">
        <v>319</v>
      </c>
      <c r="E1495" s="415" t="s">
        <v>324</v>
      </c>
      <c r="F1495" s="416">
        <f>+F1496</f>
        <v>228883171</v>
      </c>
      <c r="G1495" s="416">
        <f t="shared" ref="G1495:Q1495" si="552">+G1496</f>
        <v>0</v>
      </c>
      <c r="H1495" s="416">
        <f t="shared" si="552"/>
        <v>0</v>
      </c>
      <c r="I1495" s="416">
        <f t="shared" si="552"/>
        <v>228883171</v>
      </c>
      <c r="J1495" s="416">
        <f t="shared" si="552"/>
        <v>228893125.06999999</v>
      </c>
      <c r="K1495" s="416">
        <f t="shared" si="552"/>
        <v>0</v>
      </c>
      <c r="L1495" s="416">
        <f t="shared" si="552"/>
        <v>0</v>
      </c>
      <c r="M1495" s="416">
        <f t="shared" si="552"/>
        <v>228893125.06999999</v>
      </c>
      <c r="N1495" s="416">
        <f t="shared" si="552"/>
        <v>-9954.0699999928474</v>
      </c>
      <c r="O1495" s="416">
        <f t="shared" si="552"/>
        <v>0</v>
      </c>
      <c r="P1495" s="416">
        <f t="shared" si="552"/>
        <v>0</v>
      </c>
      <c r="Q1495" s="416">
        <f t="shared" si="552"/>
        <v>-9954.0699999928474</v>
      </c>
      <c r="S1495" s="410">
        <f t="shared" ref="S1495:V1552" si="553">IF(F1495=0,"",J1495/F1495)</f>
        <v>1.00004348974176</v>
      </c>
      <c r="T1495" s="410" t="str">
        <f t="shared" si="553"/>
        <v/>
      </c>
      <c r="U1495" s="410" t="str">
        <f t="shared" si="553"/>
        <v/>
      </c>
      <c r="V1495" s="422">
        <f t="shared" si="553"/>
        <v>1.00004348974176</v>
      </c>
      <c r="W1495" s="413"/>
      <c r="Y1495" s="404" t="s">
        <v>735</v>
      </c>
    </row>
    <row r="1496" spans="1:26" ht="12.75" hidden="1" customHeight="1">
      <c r="A1496" s="402" t="s">
        <v>493</v>
      </c>
      <c r="B1496" s="402" t="s">
        <v>494</v>
      </c>
      <c r="C1496" s="418"/>
      <c r="D1496" s="418"/>
      <c r="E1496" s="408" t="s">
        <v>528</v>
      </c>
      <c r="F1496" s="403">
        <f>+F1328+F1342+F1356+F1370+F1384+F1398+F1412+F1426+F1440+F1454+F1468+F1482</f>
        <v>228883171</v>
      </c>
      <c r="G1496" s="403">
        <f>+G1328+G1342+G1356+G1370+G1384+G1398+G1412+G1426+G1440+G1454+G1468+G1482</f>
        <v>0</v>
      </c>
      <c r="H1496" s="403">
        <f>+H1328+H1342+H1356+H1370+H1384+H1398+H1412+H1426+H1440+H1454+H1468+H1482</f>
        <v>0</v>
      </c>
      <c r="I1496" s="403">
        <f t="shared" si="533"/>
        <v>228883171</v>
      </c>
      <c r="J1496" s="403">
        <f>+J1328+J1342+J1356+J1370+J1384+J1398+J1412+J1426+J1440+J1454+J1468+J1482</f>
        <v>228893125.06999999</v>
      </c>
      <c r="K1496" s="403">
        <f>+K1328+K1342+K1356+K1370+K1384+K1398+K1412+K1426+K1440+K1454+K1468+K1482</f>
        <v>0</v>
      </c>
      <c r="L1496" s="403">
        <f>+L1328+L1342+L1356+L1370+L1384+L1398+L1412+L1426+L1440+L1454+L1468+L1482</f>
        <v>0</v>
      </c>
      <c r="M1496" s="403">
        <f t="shared" si="534"/>
        <v>228893125.06999999</v>
      </c>
      <c r="N1496" s="403">
        <f t="shared" si="535"/>
        <v>-9954.0699999928474</v>
      </c>
      <c r="O1496" s="403">
        <f t="shared" si="535"/>
        <v>0</v>
      </c>
      <c r="P1496" s="403">
        <f t="shared" si="535"/>
        <v>0</v>
      </c>
      <c r="Q1496" s="403">
        <f t="shared" si="536"/>
        <v>-9954.0699999928474</v>
      </c>
      <c r="S1496" s="410">
        <f t="shared" si="553"/>
        <v>1.00004348974176</v>
      </c>
      <c r="T1496" s="410" t="str">
        <f t="shared" si="553"/>
        <v/>
      </c>
      <c r="U1496" s="410" t="str">
        <f t="shared" si="553"/>
        <v/>
      </c>
      <c r="V1496" s="410">
        <f t="shared" si="553"/>
        <v>1.00004348974176</v>
      </c>
      <c r="W1496" s="413"/>
      <c r="Y1496" s="411" t="s">
        <v>735</v>
      </c>
    </row>
    <row r="1497" spans="1:26" s="404" customFormat="1" ht="12.75" hidden="1" customHeight="1">
      <c r="A1497" s="402" t="s">
        <v>493</v>
      </c>
      <c r="B1497" s="402" t="s">
        <v>494</v>
      </c>
      <c r="C1497" s="414"/>
      <c r="D1497" s="414" t="s">
        <v>319</v>
      </c>
      <c r="E1497" s="415" t="s">
        <v>325</v>
      </c>
      <c r="F1497" s="416">
        <f>SUM(F1498:F1501)</f>
        <v>475461065</v>
      </c>
      <c r="G1497" s="416">
        <f t="shared" ref="G1497:Q1497" si="554">SUM(G1498:G1501)</f>
        <v>109858000</v>
      </c>
      <c r="H1497" s="416">
        <f t="shared" si="554"/>
        <v>6448040</v>
      </c>
      <c r="I1497" s="416">
        <f t="shared" si="554"/>
        <v>591767105</v>
      </c>
      <c r="J1497" s="416">
        <f t="shared" si="554"/>
        <v>474286159.20000005</v>
      </c>
      <c r="K1497" s="416">
        <f t="shared" si="554"/>
        <v>47714485.730000012</v>
      </c>
      <c r="L1497" s="416">
        <f t="shared" si="554"/>
        <v>4448040</v>
      </c>
      <c r="M1497" s="416">
        <f t="shared" si="554"/>
        <v>526448684.93000007</v>
      </c>
      <c r="N1497" s="416">
        <f t="shared" si="554"/>
        <v>1174905.7999999821</v>
      </c>
      <c r="O1497" s="416">
        <f t="shared" si="554"/>
        <v>62143514.269999988</v>
      </c>
      <c r="P1497" s="416">
        <f t="shared" si="554"/>
        <v>2000000</v>
      </c>
      <c r="Q1497" s="416">
        <f t="shared" si="554"/>
        <v>65318420.06999997</v>
      </c>
      <c r="R1497" s="417"/>
      <c r="S1497" s="410">
        <f t="shared" si="553"/>
        <v>0.99752891269866661</v>
      </c>
      <c r="T1497" s="410">
        <f t="shared" si="553"/>
        <v>0.4343287309981978</v>
      </c>
      <c r="U1497" s="410">
        <f t="shared" si="553"/>
        <v>0.68982822687204171</v>
      </c>
      <c r="V1497" s="422">
        <f t="shared" si="553"/>
        <v>0.88962140761440278</v>
      </c>
      <c r="W1497" s="413"/>
      <c r="Y1497" s="404" t="s">
        <v>735</v>
      </c>
    </row>
    <row r="1498" spans="1:26" ht="12.75" hidden="1" customHeight="1">
      <c r="A1498" s="402" t="s">
        <v>493</v>
      </c>
      <c r="B1498" s="402" t="s">
        <v>494</v>
      </c>
      <c r="C1498" s="418"/>
      <c r="D1498" s="418"/>
      <c r="E1498" s="421" t="s">
        <v>531</v>
      </c>
      <c r="F1498" s="403">
        <f t="shared" ref="F1498:H1501" si="555">+F1330+F1344+F1358+F1372+F1386+F1400+F1414+F1428+F1442+F1456+F1470+F1484</f>
        <v>422734000</v>
      </c>
      <c r="G1498" s="403">
        <f t="shared" si="555"/>
        <v>0</v>
      </c>
      <c r="H1498" s="403">
        <f t="shared" si="555"/>
        <v>0</v>
      </c>
      <c r="I1498" s="403">
        <f t="shared" si="533"/>
        <v>422734000</v>
      </c>
      <c r="J1498" s="403">
        <f t="shared" ref="J1498:L1501" si="556">+J1330+J1344+J1358+J1372+J1386+J1400+J1414+J1428+J1442+J1456+J1470+J1484</f>
        <v>421806048.73000002</v>
      </c>
      <c r="K1498" s="403">
        <f t="shared" si="556"/>
        <v>0</v>
      </c>
      <c r="L1498" s="403">
        <f t="shared" si="556"/>
        <v>0</v>
      </c>
      <c r="M1498" s="403">
        <f t="shared" si="534"/>
        <v>421806048.73000002</v>
      </c>
      <c r="N1498" s="403">
        <f t="shared" si="535"/>
        <v>927951.26999998093</v>
      </c>
      <c r="O1498" s="403">
        <f t="shared" si="535"/>
        <v>0</v>
      </c>
      <c r="P1498" s="403">
        <f t="shared" si="535"/>
        <v>0</v>
      </c>
      <c r="Q1498" s="403">
        <f t="shared" si="536"/>
        <v>927951.26999998093</v>
      </c>
      <c r="S1498" s="410">
        <f t="shared" si="553"/>
        <v>0.99780488139113488</v>
      </c>
      <c r="T1498" s="410" t="str">
        <f t="shared" si="553"/>
        <v/>
      </c>
      <c r="U1498" s="410" t="str">
        <f t="shared" si="553"/>
        <v/>
      </c>
      <c r="V1498" s="410">
        <f t="shared" si="553"/>
        <v>0.99780488139113488</v>
      </c>
      <c r="W1498" s="413"/>
      <c r="Y1498" s="411" t="s">
        <v>735</v>
      </c>
    </row>
    <row r="1499" spans="1:26" ht="12.75" hidden="1" customHeight="1">
      <c r="A1499" s="402" t="s">
        <v>493</v>
      </c>
      <c r="B1499" s="402" t="s">
        <v>494</v>
      </c>
      <c r="C1499" s="418"/>
      <c r="D1499" s="418"/>
      <c r="E1499" s="408" t="s">
        <v>532</v>
      </c>
      <c r="F1499" s="403">
        <f t="shared" si="555"/>
        <v>52727065</v>
      </c>
      <c r="G1499" s="403">
        <f t="shared" si="555"/>
        <v>0</v>
      </c>
      <c r="H1499" s="403">
        <f t="shared" si="555"/>
        <v>0</v>
      </c>
      <c r="I1499" s="403">
        <f t="shared" si="533"/>
        <v>52727065</v>
      </c>
      <c r="J1499" s="403">
        <f t="shared" si="556"/>
        <v>52480110.469999999</v>
      </c>
      <c r="K1499" s="403">
        <f t="shared" si="556"/>
        <v>0</v>
      </c>
      <c r="L1499" s="403">
        <f t="shared" si="556"/>
        <v>0</v>
      </c>
      <c r="M1499" s="403">
        <f t="shared" si="534"/>
        <v>52480110.469999999</v>
      </c>
      <c r="N1499" s="403">
        <f t="shared" si="535"/>
        <v>246954.53000000119</v>
      </c>
      <c r="O1499" s="403">
        <f t="shared" si="535"/>
        <v>0</v>
      </c>
      <c r="P1499" s="403">
        <f t="shared" si="535"/>
        <v>0</v>
      </c>
      <c r="Q1499" s="403">
        <f t="shared" si="536"/>
        <v>246954.53000000119</v>
      </c>
      <c r="S1499" s="410">
        <f t="shared" si="553"/>
        <v>0.99531636115152622</v>
      </c>
      <c r="T1499" s="410" t="str">
        <f t="shared" si="553"/>
        <v/>
      </c>
      <c r="U1499" s="410" t="str">
        <f t="shared" si="553"/>
        <v/>
      </c>
      <c r="V1499" s="410">
        <f t="shared" si="553"/>
        <v>0.99531636115152622</v>
      </c>
      <c r="W1499" s="413"/>
      <c r="Y1499" s="411" t="s">
        <v>735</v>
      </c>
    </row>
    <row r="1500" spans="1:26" ht="12.75" hidden="1" customHeight="1">
      <c r="A1500" s="402" t="s">
        <v>493</v>
      </c>
      <c r="B1500" s="402" t="s">
        <v>494</v>
      </c>
      <c r="C1500" s="418"/>
      <c r="D1500" s="418"/>
      <c r="E1500" s="421" t="s">
        <v>533</v>
      </c>
      <c r="F1500" s="403">
        <f t="shared" si="555"/>
        <v>0</v>
      </c>
      <c r="G1500" s="403">
        <f t="shared" si="555"/>
        <v>109858000</v>
      </c>
      <c r="H1500" s="403">
        <f t="shared" si="555"/>
        <v>6448040</v>
      </c>
      <c r="I1500" s="403">
        <f t="shared" si="533"/>
        <v>116306040</v>
      </c>
      <c r="J1500" s="403">
        <f t="shared" si="556"/>
        <v>0</v>
      </c>
      <c r="K1500" s="403">
        <f t="shared" si="556"/>
        <v>47714485.730000012</v>
      </c>
      <c r="L1500" s="403">
        <f t="shared" si="556"/>
        <v>4448040</v>
      </c>
      <c r="M1500" s="403">
        <f t="shared" si="534"/>
        <v>52162525.730000012</v>
      </c>
      <c r="N1500" s="403">
        <f t="shared" si="535"/>
        <v>0</v>
      </c>
      <c r="O1500" s="403">
        <f t="shared" si="535"/>
        <v>62143514.269999988</v>
      </c>
      <c r="P1500" s="403">
        <f t="shared" si="535"/>
        <v>2000000</v>
      </c>
      <c r="Q1500" s="403">
        <f t="shared" si="536"/>
        <v>64143514.269999988</v>
      </c>
      <c r="S1500" s="410" t="str">
        <f t="shared" si="553"/>
        <v/>
      </c>
      <c r="T1500" s="410">
        <f t="shared" si="553"/>
        <v>0.4343287309981978</v>
      </c>
      <c r="U1500" s="410">
        <f t="shared" si="553"/>
        <v>0.68982822687204171</v>
      </c>
      <c r="V1500" s="410">
        <f t="shared" si="553"/>
        <v>0.44849369585620841</v>
      </c>
      <c r="W1500" s="413"/>
      <c r="Y1500" s="411" t="s">
        <v>735</v>
      </c>
    </row>
    <row r="1501" spans="1:26" ht="12.75" hidden="1" customHeight="1">
      <c r="A1501" s="402" t="s">
        <v>493</v>
      </c>
      <c r="B1501" s="402" t="s">
        <v>494</v>
      </c>
      <c r="C1501" s="418"/>
      <c r="D1501" s="418"/>
      <c r="E1501" s="421" t="s">
        <v>738</v>
      </c>
      <c r="F1501" s="403">
        <f t="shared" si="555"/>
        <v>0</v>
      </c>
      <c r="G1501" s="403">
        <f t="shared" si="555"/>
        <v>0</v>
      </c>
      <c r="H1501" s="403">
        <f t="shared" si="555"/>
        <v>0</v>
      </c>
      <c r="I1501" s="403">
        <f t="shared" si="533"/>
        <v>0</v>
      </c>
      <c r="J1501" s="403">
        <f t="shared" si="556"/>
        <v>0</v>
      </c>
      <c r="K1501" s="403">
        <f t="shared" si="556"/>
        <v>0</v>
      </c>
      <c r="L1501" s="403">
        <f t="shared" si="556"/>
        <v>0</v>
      </c>
      <c r="M1501" s="403">
        <f t="shared" si="534"/>
        <v>0</v>
      </c>
      <c r="N1501" s="403">
        <f t="shared" si="535"/>
        <v>0</v>
      </c>
      <c r="O1501" s="403">
        <f t="shared" si="535"/>
        <v>0</v>
      </c>
      <c r="P1501" s="403">
        <f t="shared" si="535"/>
        <v>0</v>
      </c>
      <c r="Q1501" s="403">
        <f t="shared" si="536"/>
        <v>0</v>
      </c>
      <c r="S1501" s="410" t="str">
        <f t="shared" si="553"/>
        <v/>
      </c>
      <c r="T1501" s="410" t="str">
        <f t="shared" si="553"/>
        <v/>
      </c>
      <c r="U1501" s="410" t="str">
        <f t="shared" si="553"/>
        <v/>
      </c>
      <c r="V1501" s="410" t="str">
        <f t="shared" si="553"/>
        <v/>
      </c>
      <c r="W1501" s="413"/>
      <c r="Y1501" s="411" t="s">
        <v>735</v>
      </c>
    </row>
    <row r="1502" spans="1:26" s="545" customFormat="1" ht="12.75" customHeight="1">
      <c r="A1502" s="527" t="s">
        <v>493</v>
      </c>
      <c r="B1502" s="527" t="s">
        <v>494</v>
      </c>
      <c r="C1502" s="729" t="s">
        <v>819</v>
      </c>
      <c r="D1502" s="729"/>
      <c r="E1502" s="729"/>
      <c r="F1502" s="552">
        <f t="shared" ref="F1502:Q1502" si="557">+F1492+F1497+F1495+F1491</f>
        <v>3010410093</v>
      </c>
      <c r="G1502" s="552">
        <f t="shared" si="557"/>
        <v>1224409548</v>
      </c>
      <c r="H1502" s="552">
        <f t="shared" si="557"/>
        <v>670277628</v>
      </c>
      <c r="I1502" s="552">
        <f t="shared" si="557"/>
        <v>4905097269</v>
      </c>
      <c r="J1502" s="552">
        <f t="shared" si="557"/>
        <v>3008479650.96</v>
      </c>
      <c r="K1502" s="552">
        <f t="shared" si="557"/>
        <v>1037174076.5600001</v>
      </c>
      <c r="L1502" s="552">
        <f t="shared" si="557"/>
        <v>575165778</v>
      </c>
      <c r="M1502" s="552">
        <f t="shared" si="557"/>
        <v>4620819505.5200005</v>
      </c>
      <c r="N1502" s="552">
        <f t="shared" si="557"/>
        <v>1930442.0399999321</v>
      </c>
      <c r="O1502" s="552">
        <f t="shared" si="557"/>
        <v>187235471.43999991</v>
      </c>
      <c r="P1502" s="552">
        <f t="shared" si="557"/>
        <v>95111850</v>
      </c>
      <c r="Q1502" s="552">
        <f t="shared" si="557"/>
        <v>284277763.47999984</v>
      </c>
      <c r="R1502" s="553">
        <f>+Q1502-'[3]special hospitals1'!CL179-'[3]special hospitals2'!CL179</f>
        <v>0</v>
      </c>
      <c r="S1502" s="410">
        <f t="shared" si="553"/>
        <v>0.99935874449647621</v>
      </c>
      <c r="T1502" s="410">
        <f t="shared" si="553"/>
        <v>0.84708100998898783</v>
      </c>
      <c r="U1502" s="410">
        <f t="shared" si="553"/>
        <v>0.85810081371237412</v>
      </c>
      <c r="V1502" s="410">
        <f t="shared" si="553"/>
        <v>0.94204441871588918</v>
      </c>
      <c r="W1502" s="556"/>
      <c r="Z1502" s="404" t="s">
        <v>735</v>
      </c>
    </row>
    <row r="1503" spans="1:26" ht="12.75" customHeight="1">
      <c r="A1503" s="402" t="s">
        <v>493</v>
      </c>
      <c r="B1503" s="527" t="s">
        <v>494</v>
      </c>
      <c r="C1503" s="430"/>
      <c r="D1503" s="436"/>
      <c r="E1503" s="412"/>
      <c r="F1503" s="408"/>
      <c r="G1503" s="408"/>
      <c r="H1503" s="408"/>
      <c r="I1503" s="403">
        <f t="shared" si="533"/>
        <v>0</v>
      </c>
      <c r="J1503" s="408"/>
      <c r="K1503" s="408"/>
      <c r="L1503" s="408"/>
      <c r="M1503" s="403">
        <f t="shared" si="534"/>
        <v>0</v>
      </c>
      <c r="N1503" s="403">
        <f t="shared" si="535"/>
        <v>0</v>
      </c>
      <c r="O1503" s="403">
        <f t="shared" si="535"/>
        <v>0</v>
      </c>
      <c r="P1503" s="403">
        <f t="shared" si="535"/>
        <v>0</v>
      </c>
      <c r="Q1503" s="403">
        <f t="shared" si="536"/>
        <v>0</v>
      </c>
      <c r="S1503" s="410" t="str">
        <f t="shared" si="553"/>
        <v/>
      </c>
      <c r="T1503" s="410" t="str">
        <f t="shared" si="553"/>
        <v/>
      </c>
      <c r="U1503" s="410" t="str">
        <f t="shared" si="553"/>
        <v/>
      </c>
      <c r="V1503" s="410" t="str">
        <f t="shared" si="553"/>
        <v/>
      </c>
      <c r="W1503" s="413"/>
      <c r="Z1503" s="404" t="s">
        <v>735</v>
      </c>
    </row>
    <row r="1504" spans="1:26" ht="12.75" customHeight="1">
      <c r="A1504" s="402" t="s">
        <v>205</v>
      </c>
      <c r="B1504" s="402" t="s">
        <v>496</v>
      </c>
      <c r="C1504" s="419" t="s">
        <v>205</v>
      </c>
      <c r="D1504" s="407"/>
      <c r="E1504" s="412"/>
      <c r="F1504" s="403"/>
      <c r="G1504" s="403"/>
      <c r="H1504" s="403"/>
      <c r="I1504" s="403">
        <f t="shared" si="533"/>
        <v>0</v>
      </c>
      <c r="J1504" s="403"/>
      <c r="K1504" s="403"/>
      <c r="L1504" s="403"/>
      <c r="M1504" s="403">
        <f t="shared" si="534"/>
        <v>0</v>
      </c>
      <c r="N1504" s="403">
        <f t="shared" si="535"/>
        <v>0</v>
      </c>
      <c r="O1504" s="403">
        <f t="shared" si="535"/>
        <v>0</v>
      </c>
      <c r="P1504" s="403">
        <f t="shared" si="535"/>
        <v>0</v>
      </c>
      <c r="Q1504" s="403">
        <f t="shared" si="536"/>
        <v>0</v>
      </c>
      <c r="S1504" s="410" t="str">
        <f t="shared" si="553"/>
        <v/>
      </c>
      <c r="T1504" s="410" t="str">
        <f t="shared" si="553"/>
        <v/>
      </c>
      <c r="U1504" s="410" t="str">
        <f t="shared" si="553"/>
        <v/>
      </c>
      <c r="V1504" s="410" t="str">
        <f t="shared" si="553"/>
        <v/>
      </c>
      <c r="W1504" s="413"/>
      <c r="Z1504" s="411" t="s">
        <v>735</v>
      </c>
    </row>
    <row r="1505" spans="1:26" s="397" customFormat="1" ht="12.75" customHeight="1">
      <c r="A1505" s="402" t="s">
        <v>205</v>
      </c>
      <c r="B1505" s="402" t="s">
        <v>496</v>
      </c>
      <c r="C1505" s="418" t="s">
        <v>319</v>
      </c>
      <c r="D1505" s="698" t="s">
        <v>330</v>
      </c>
      <c r="E1505" s="419" t="s">
        <v>497</v>
      </c>
      <c r="F1505" s="443"/>
      <c r="G1505" s="443"/>
      <c r="H1505" s="443"/>
      <c r="I1505" s="420">
        <f t="shared" si="533"/>
        <v>0</v>
      </c>
      <c r="J1505" s="443"/>
      <c r="K1505" s="443"/>
      <c r="L1505" s="443"/>
      <c r="M1505" s="420">
        <f t="shared" si="534"/>
        <v>0</v>
      </c>
      <c r="N1505" s="420">
        <f t="shared" si="535"/>
        <v>0</v>
      </c>
      <c r="O1505" s="420">
        <f t="shared" si="535"/>
        <v>0</v>
      </c>
      <c r="P1505" s="420">
        <f t="shared" si="535"/>
        <v>0</v>
      </c>
      <c r="Q1505" s="420">
        <f t="shared" si="536"/>
        <v>0</v>
      </c>
      <c r="S1505" s="410" t="str">
        <f t="shared" si="553"/>
        <v/>
      </c>
      <c r="T1505" s="410" t="str">
        <f t="shared" si="553"/>
        <v/>
      </c>
      <c r="U1505" s="410" t="str">
        <f t="shared" si="553"/>
        <v/>
      </c>
      <c r="V1505" s="410" t="str">
        <f t="shared" si="553"/>
        <v/>
      </c>
      <c r="W1505" s="413"/>
      <c r="Z1505" s="411" t="s">
        <v>735</v>
      </c>
    </row>
    <row r="1506" spans="1:26" ht="12.75" customHeight="1">
      <c r="A1506" s="402" t="s">
        <v>205</v>
      </c>
      <c r="B1506" s="402" t="s">
        <v>496</v>
      </c>
      <c r="C1506" s="407"/>
      <c r="D1506" s="407" t="s">
        <v>319</v>
      </c>
      <c r="E1506" s="408" t="s">
        <v>320</v>
      </c>
      <c r="F1506" s="408">
        <f>+[3]BUREAUS!C346</f>
        <v>91794373</v>
      </c>
      <c r="G1506" s="408">
        <f>+[3]BUREAUS!D346</f>
        <v>101443000</v>
      </c>
      <c r="H1506" s="408">
        <f>+[3]BUREAUS!E346</f>
        <v>0</v>
      </c>
      <c r="I1506" s="403">
        <f t="shared" si="533"/>
        <v>193237373</v>
      </c>
      <c r="J1506" s="408">
        <f>+[3]BUREAUS!G346</f>
        <v>91662351.700000018</v>
      </c>
      <c r="K1506" s="408">
        <f>+[3]BUREAUS!H346</f>
        <v>87474932.819999993</v>
      </c>
      <c r="L1506" s="408">
        <f>+[3]BUREAUS!I346</f>
        <v>0</v>
      </c>
      <c r="M1506" s="403">
        <f t="shared" si="534"/>
        <v>179137284.52000001</v>
      </c>
      <c r="N1506" s="403">
        <f t="shared" si="535"/>
        <v>132021.29999998212</v>
      </c>
      <c r="O1506" s="403">
        <f t="shared" si="535"/>
        <v>13968067.180000007</v>
      </c>
      <c r="P1506" s="403">
        <f t="shared" si="535"/>
        <v>0</v>
      </c>
      <c r="Q1506" s="403">
        <f t="shared" si="536"/>
        <v>14100088.479999989</v>
      </c>
      <c r="R1506" s="409">
        <f>Q1506-[3]BUREAUS!C179</f>
        <v>0</v>
      </c>
      <c r="S1506" s="410">
        <f t="shared" si="553"/>
        <v>0.99856177131903301</v>
      </c>
      <c r="T1506" s="410">
        <f t="shared" si="553"/>
        <v>0.86230624902654684</v>
      </c>
      <c r="U1506" s="410" t="str">
        <f t="shared" si="553"/>
        <v/>
      </c>
      <c r="V1506" s="410">
        <f t="shared" si="553"/>
        <v>0.92703229059111669</v>
      </c>
      <c r="W1506" s="413"/>
      <c r="Z1506" s="411" t="s">
        <v>736</v>
      </c>
    </row>
    <row r="1507" spans="1:26" ht="12.75" customHeight="1">
      <c r="A1507" s="402" t="s">
        <v>205</v>
      </c>
      <c r="B1507" s="402" t="s">
        <v>496</v>
      </c>
      <c r="C1507" s="407"/>
      <c r="D1507" s="407" t="s">
        <v>319</v>
      </c>
      <c r="E1507" s="408" t="s">
        <v>204</v>
      </c>
      <c r="F1507" s="408">
        <f>+[3]BUREAUS!C348</f>
        <v>0</v>
      </c>
      <c r="G1507" s="408">
        <f>+[3]BUREAUS!D348</f>
        <v>0</v>
      </c>
      <c r="H1507" s="408">
        <f>+[3]BUREAUS!E348</f>
        <v>0</v>
      </c>
      <c r="I1507" s="403">
        <f>SUM(F1507:H1507)</f>
        <v>0</v>
      </c>
      <c r="J1507" s="408">
        <f>+[3]BUREAUS!G348</f>
        <v>0</v>
      </c>
      <c r="K1507" s="408">
        <f>+[3]BUREAUS!H348</f>
        <v>0</v>
      </c>
      <c r="L1507" s="408">
        <f>+[3]BUREAUS!I348</f>
        <v>0</v>
      </c>
      <c r="M1507" s="403">
        <f>SUM(J1507:L1507)</f>
        <v>0</v>
      </c>
      <c r="N1507" s="403">
        <f>+F1507-J1507</f>
        <v>0</v>
      </c>
      <c r="O1507" s="403">
        <f>+G1507-K1507</f>
        <v>0</v>
      </c>
      <c r="P1507" s="403">
        <f>+H1507-L1507</f>
        <v>0</v>
      </c>
      <c r="Q1507" s="403">
        <f>SUM(N1507:P1507)</f>
        <v>0</v>
      </c>
      <c r="R1507" s="409">
        <f>Q1507-[3]BUREAUS!H179</f>
        <v>0</v>
      </c>
      <c r="S1507" s="410" t="str">
        <f t="shared" si="553"/>
        <v/>
      </c>
      <c r="T1507" s="410" t="str">
        <f t="shared" si="553"/>
        <v/>
      </c>
      <c r="U1507" s="410" t="str">
        <f t="shared" si="553"/>
        <v/>
      </c>
      <c r="V1507" s="410" t="str">
        <f t="shared" si="553"/>
        <v/>
      </c>
      <c r="W1507" s="413"/>
      <c r="Z1507" s="411" t="s">
        <v>736</v>
      </c>
    </row>
    <row r="1508" spans="1:26" ht="12.75" customHeight="1">
      <c r="A1508" s="405"/>
      <c r="B1508" s="402" t="s">
        <v>496</v>
      </c>
      <c r="C1508" s="418"/>
      <c r="D1508" s="418" t="s">
        <v>319</v>
      </c>
      <c r="E1508" s="419" t="s">
        <v>737</v>
      </c>
      <c r="F1508" s="420">
        <f>+F1506+F1507</f>
        <v>91794373</v>
      </c>
      <c r="G1508" s="420">
        <f t="shared" ref="G1508:Q1508" si="558">+G1506+G1507</f>
        <v>101443000</v>
      </c>
      <c r="H1508" s="420">
        <f t="shared" si="558"/>
        <v>0</v>
      </c>
      <c r="I1508" s="420">
        <f t="shared" si="558"/>
        <v>193237373</v>
      </c>
      <c r="J1508" s="420">
        <f t="shared" si="558"/>
        <v>91662351.700000018</v>
      </c>
      <c r="K1508" s="420">
        <f t="shared" si="558"/>
        <v>87474932.819999993</v>
      </c>
      <c r="L1508" s="420">
        <f t="shared" si="558"/>
        <v>0</v>
      </c>
      <c r="M1508" s="420">
        <f t="shared" si="558"/>
        <v>179137284.52000001</v>
      </c>
      <c r="N1508" s="420">
        <f t="shared" si="558"/>
        <v>132021.29999998212</v>
      </c>
      <c r="O1508" s="420">
        <f t="shared" si="558"/>
        <v>13968067.180000007</v>
      </c>
      <c r="P1508" s="420">
        <f t="shared" si="558"/>
        <v>0</v>
      </c>
      <c r="Q1508" s="420">
        <f t="shared" si="558"/>
        <v>14100088.479999989</v>
      </c>
      <c r="R1508" s="409"/>
      <c r="S1508" s="410">
        <f t="shared" si="553"/>
        <v>0.99856177131903301</v>
      </c>
      <c r="T1508" s="410">
        <f t="shared" si="553"/>
        <v>0.86230624902654684</v>
      </c>
      <c r="U1508" s="410" t="str">
        <f t="shared" si="553"/>
        <v/>
      </c>
      <c r="V1508" s="410">
        <f t="shared" si="553"/>
        <v>0.92703229059111669</v>
      </c>
      <c r="W1508" s="413"/>
      <c r="Z1508" s="411" t="s">
        <v>735</v>
      </c>
    </row>
    <row r="1509" spans="1:26" ht="12.75" hidden="1" customHeight="1">
      <c r="A1509" s="405"/>
      <c r="B1509" s="406"/>
      <c r="C1509" s="418"/>
      <c r="D1509" s="418"/>
      <c r="E1509" s="419"/>
      <c r="F1509" s="420"/>
      <c r="G1509" s="420"/>
      <c r="H1509" s="420"/>
      <c r="I1509" s="420"/>
      <c r="J1509" s="420"/>
      <c r="K1509" s="420"/>
      <c r="L1509" s="420"/>
      <c r="M1509" s="420"/>
      <c r="N1509" s="420"/>
      <c r="O1509" s="420"/>
      <c r="P1509" s="420"/>
      <c r="Q1509" s="420"/>
      <c r="R1509" s="409"/>
      <c r="S1509" s="410" t="str">
        <f t="shared" si="553"/>
        <v/>
      </c>
      <c r="T1509" s="410" t="str">
        <f t="shared" si="553"/>
        <v/>
      </c>
      <c r="U1509" s="410" t="str">
        <f t="shared" si="553"/>
        <v/>
      </c>
      <c r="V1509" s="410"/>
      <c r="W1509" s="413"/>
    </row>
    <row r="1510" spans="1:26" ht="12.75" customHeight="1">
      <c r="A1510" s="402" t="s">
        <v>205</v>
      </c>
      <c r="B1510" s="402" t="s">
        <v>496</v>
      </c>
      <c r="C1510" s="418"/>
      <c r="D1510" s="418" t="s">
        <v>319</v>
      </c>
      <c r="E1510" s="419" t="s">
        <v>324</v>
      </c>
      <c r="F1510" s="420">
        <f>+F1511</f>
        <v>9251551</v>
      </c>
      <c r="G1510" s="420">
        <f t="shared" ref="G1510:Q1510" si="559">+G1511</f>
        <v>0</v>
      </c>
      <c r="H1510" s="420">
        <f t="shared" si="559"/>
        <v>0</v>
      </c>
      <c r="I1510" s="420">
        <f t="shared" si="559"/>
        <v>9251551</v>
      </c>
      <c r="J1510" s="420">
        <f t="shared" si="559"/>
        <v>9356853.5299999993</v>
      </c>
      <c r="K1510" s="420">
        <f t="shared" si="559"/>
        <v>0</v>
      </c>
      <c r="L1510" s="420">
        <f t="shared" si="559"/>
        <v>0</v>
      </c>
      <c r="M1510" s="420">
        <f t="shared" si="559"/>
        <v>9356853.5299999993</v>
      </c>
      <c r="N1510" s="420">
        <f t="shared" si="559"/>
        <v>-105302.52999999933</v>
      </c>
      <c r="O1510" s="420">
        <f t="shared" si="559"/>
        <v>0</v>
      </c>
      <c r="P1510" s="420">
        <f t="shared" si="559"/>
        <v>0</v>
      </c>
      <c r="Q1510" s="420">
        <f t="shared" si="559"/>
        <v>-105302.52999999933</v>
      </c>
      <c r="R1510" s="409"/>
      <c r="S1510" s="410">
        <f t="shared" si="553"/>
        <v>1.0113821487878085</v>
      </c>
      <c r="T1510" s="410" t="str">
        <f t="shared" si="553"/>
        <v/>
      </c>
      <c r="U1510" s="410" t="str">
        <f t="shared" si="553"/>
        <v/>
      </c>
      <c r="V1510" s="410">
        <f t="shared" si="553"/>
        <v>1.0113821487878085</v>
      </c>
      <c r="W1510" s="413"/>
      <c r="Z1510" s="411" t="s">
        <v>735</v>
      </c>
    </row>
    <row r="1511" spans="1:26" ht="12.75" customHeight="1">
      <c r="A1511" s="402" t="s">
        <v>205</v>
      </c>
      <c r="B1511" s="402" t="s">
        <v>496</v>
      </c>
      <c r="C1511" s="418"/>
      <c r="D1511" s="418"/>
      <c r="E1511" s="408" t="s">
        <v>528</v>
      </c>
      <c r="F1511" s="403">
        <f>SUM([3]BUREAUS!M14)</f>
        <v>9251551</v>
      </c>
      <c r="G1511" s="403">
        <f>SUM([3]BUREAUS!M50)</f>
        <v>0</v>
      </c>
      <c r="H1511" s="403">
        <f>SUM([3]BUREAUS!M142)</f>
        <v>0</v>
      </c>
      <c r="I1511" s="403">
        <f t="shared" si="533"/>
        <v>9251551</v>
      </c>
      <c r="J1511" s="403">
        <f>SUM([3]BUREAUS!M15)</f>
        <v>9356853.5299999993</v>
      </c>
      <c r="K1511" s="403">
        <f>SUM([3]BUREAUS!M51)</f>
        <v>0</v>
      </c>
      <c r="L1511" s="403">
        <f>SUM([3]BUREAUS!M143)</f>
        <v>0</v>
      </c>
      <c r="M1511" s="403">
        <f t="shared" si="534"/>
        <v>9356853.5299999993</v>
      </c>
      <c r="N1511" s="403">
        <f t="shared" si="535"/>
        <v>-105302.52999999933</v>
      </c>
      <c r="O1511" s="403">
        <f t="shared" si="535"/>
        <v>0</v>
      </c>
      <c r="P1511" s="403">
        <f t="shared" si="535"/>
        <v>0</v>
      </c>
      <c r="Q1511" s="403">
        <f t="shared" si="536"/>
        <v>-105302.52999999933</v>
      </c>
      <c r="R1511" s="409"/>
      <c r="S1511" s="410">
        <f t="shared" si="553"/>
        <v>1.0113821487878085</v>
      </c>
      <c r="T1511" s="410" t="str">
        <f t="shared" si="553"/>
        <v/>
      </c>
      <c r="U1511" s="410" t="str">
        <f t="shared" si="553"/>
        <v/>
      </c>
      <c r="V1511" s="410">
        <f t="shared" si="553"/>
        <v>1.0113821487878085</v>
      </c>
      <c r="W1511" s="413"/>
      <c r="Z1511" s="411" t="s">
        <v>735</v>
      </c>
    </row>
    <row r="1512" spans="1:26" ht="12.75" customHeight="1">
      <c r="A1512" s="402" t="s">
        <v>205</v>
      </c>
      <c r="B1512" s="402" t="s">
        <v>496</v>
      </c>
      <c r="C1512" s="418"/>
      <c r="D1512" s="418" t="s">
        <v>319</v>
      </c>
      <c r="E1512" s="419" t="s">
        <v>325</v>
      </c>
      <c r="F1512" s="420">
        <f>SUM(F1513:F1516)</f>
        <v>17618120</v>
      </c>
      <c r="G1512" s="420">
        <f t="shared" ref="G1512:Q1512" si="560">SUM(G1513:G1516)</f>
        <v>0</v>
      </c>
      <c r="H1512" s="420">
        <f t="shared" si="560"/>
        <v>0</v>
      </c>
      <c r="I1512" s="420">
        <f t="shared" si="560"/>
        <v>17618120</v>
      </c>
      <c r="J1512" s="420">
        <f t="shared" si="560"/>
        <v>17618117.710000001</v>
      </c>
      <c r="K1512" s="420">
        <f t="shared" si="560"/>
        <v>0</v>
      </c>
      <c r="L1512" s="420">
        <f t="shared" si="560"/>
        <v>0</v>
      </c>
      <c r="M1512" s="420">
        <f t="shared" si="560"/>
        <v>17618117.710000001</v>
      </c>
      <c r="N1512" s="420">
        <f t="shared" si="560"/>
        <v>2.2900000000372529</v>
      </c>
      <c r="O1512" s="420">
        <f t="shared" si="560"/>
        <v>0</v>
      </c>
      <c r="P1512" s="420">
        <f t="shared" si="560"/>
        <v>0</v>
      </c>
      <c r="Q1512" s="420">
        <f t="shared" si="560"/>
        <v>2.2900000000372529</v>
      </c>
      <c r="R1512" s="409"/>
      <c r="S1512" s="410">
        <f t="shared" si="553"/>
        <v>0.99999987002018387</v>
      </c>
      <c r="T1512" s="410" t="str">
        <f t="shared" si="553"/>
        <v/>
      </c>
      <c r="U1512" s="410" t="str">
        <f t="shared" si="553"/>
        <v/>
      </c>
      <c r="V1512" s="410">
        <f t="shared" si="553"/>
        <v>0.99999987002018387</v>
      </c>
      <c r="W1512" s="413"/>
      <c r="Z1512" s="411" t="s">
        <v>735</v>
      </c>
    </row>
    <row r="1513" spans="1:26" ht="12.75" customHeight="1">
      <c r="A1513" s="402" t="s">
        <v>205</v>
      </c>
      <c r="B1513" s="402" t="s">
        <v>496</v>
      </c>
      <c r="C1513" s="418"/>
      <c r="D1513" s="418"/>
      <c r="E1513" s="421" t="s">
        <v>531</v>
      </c>
      <c r="F1513" s="403">
        <f>SUM([3]BUREAUS!R14)</f>
        <v>16032951</v>
      </c>
      <c r="G1513" s="403">
        <f>SUM([3]BUREAUS!R50)</f>
        <v>0</v>
      </c>
      <c r="H1513" s="403">
        <f>SUM([3]BUREAUS!R142)</f>
        <v>0</v>
      </c>
      <c r="I1513" s="403">
        <f t="shared" si="533"/>
        <v>16032951</v>
      </c>
      <c r="J1513" s="403">
        <f>SUM([3]BUREAUS!R15)</f>
        <v>16032951</v>
      </c>
      <c r="K1513" s="403">
        <f>SUM([3]BUREAUS!R51)</f>
        <v>0</v>
      </c>
      <c r="L1513" s="403">
        <f>SUM([3]BUREAUS!R143)</f>
        <v>0</v>
      </c>
      <c r="M1513" s="403">
        <f t="shared" si="534"/>
        <v>16032951</v>
      </c>
      <c r="N1513" s="403">
        <f t="shared" si="535"/>
        <v>0</v>
      </c>
      <c r="O1513" s="403">
        <f t="shared" si="535"/>
        <v>0</v>
      </c>
      <c r="P1513" s="403">
        <f t="shared" si="535"/>
        <v>0</v>
      </c>
      <c r="Q1513" s="403">
        <f t="shared" si="536"/>
        <v>0</v>
      </c>
      <c r="R1513" s="409">
        <f>Q1513-[3]BUREAUS!R179</f>
        <v>0</v>
      </c>
      <c r="S1513" s="410">
        <f t="shared" si="553"/>
        <v>1</v>
      </c>
      <c r="T1513" s="410" t="str">
        <f t="shared" si="553"/>
        <v/>
      </c>
      <c r="U1513" s="410" t="str">
        <f t="shared" si="553"/>
        <v/>
      </c>
      <c r="V1513" s="410">
        <f t="shared" si="553"/>
        <v>1</v>
      </c>
      <c r="W1513" s="413"/>
      <c r="Z1513" s="411" t="s">
        <v>735</v>
      </c>
    </row>
    <row r="1514" spans="1:26" ht="12.75" customHeight="1">
      <c r="A1514" s="402" t="s">
        <v>205</v>
      </c>
      <c r="B1514" s="402" t="s">
        <v>496</v>
      </c>
      <c r="C1514" s="418"/>
      <c r="D1514" s="418"/>
      <c r="E1514" s="408" t="s">
        <v>532</v>
      </c>
      <c r="F1514" s="403">
        <f>SUM([3]BUREAUS!W14)</f>
        <v>1585169</v>
      </c>
      <c r="G1514" s="403">
        <f>SUM([3]BUREAUS!W50)</f>
        <v>0</v>
      </c>
      <c r="H1514" s="403">
        <f>SUM([3]BUREAUS!W142)</f>
        <v>0</v>
      </c>
      <c r="I1514" s="403">
        <f t="shared" si="533"/>
        <v>1585169</v>
      </c>
      <c r="J1514" s="403">
        <f>SUM([3]BUREAUS!W15)</f>
        <v>1585166.71</v>
      </c>
      <c r="K1514" s="403">
        <f>SUM([3]BUREAUS!W51)</f>
        <v>0</v>
      </c>
      <c r="L1514" s="403">
        <f>SUM([3]BUREAUS!W143)</f>
        <v>0</v>
      </c>
      <c r="M1514" s="403">
        <f t="shared" si="534"/>
        <v>1585166.71</v>
      </c>
      <c r="N1514" s="403">
        <f t="shared" si="535"/>
        <v>2.2900000000372529</v>
      </c>
      <c r="O1514" s="403">
        <f t="shared" si="535"/>
        <v>0</v>
      </c>
      <c r="P1514" s="403">
        <f t="shared" si="535"/>
        <v>0</v>
      </c>
      <c r="Q1514" s="403">
        <f t="shared" si="536"/>
        <v>2.2900000000372529</v>
      </c>
      <c r="R1514" s="409">
        <f>Q1514-[3]BUREAUS!W179</f>
        <v>0</v>
      </c>
      <c r="S1514" s="410">
        <f t="shared" si="553"/>
        <v>0.99999855535908155</v>
      </c>
      <c r="T1514" s="410" t="str">
        <f t="shared" si="553"/>
        <v/>
      </c>
      <c r="U1514" s="410" t="str">
        <f t="shared" si="553"/>
        <v/>
      </c>
      <c r="V1514" s="410">
        <f t="shared" si="553"/>
        <v>0.99999855535908155</v>
      </c>
      <c r="W1514" s="413"/>
      <c r="Z1514" s="411" t="s">
        <v>735</v>
      </c>
    </row>
    <row r="1515" spans="1:26" ht="12.75" customHeight="1">
      <c r="A1515" s="402" t="s">
        <v>205</v>
      </c>
      <c r="B1515" s="402" t="s">
        <v>496</v>
      </c>
      <c r="C1515" s="418"/>
      <c r="D1515" s="418"/>
      <c r="E1515" s="421" t="s">
        <v>533</v>
      </c>
      <c r="F1515" s="403">
        <f>SUM([3]BUREAUS!AB14)</f>
        <v>0</v>
      </c>
      <c r="G1515" s="403">
        <f>SUM([3]BUREAUS!AB50)</f>
        <v>0</v>
      </c>
      <c r="H1515" s="403">
        <f>SUM([3]BUREAUS!AB142)</f>
        <v>0</v>
      </c>
      <c r="I1515" s="403">
        <f t="shared" si="533"/>
        <v>0</v>
      </c>
      <c r="J1515" s="403">
        <f>SUM([3]BUREAUS!AB15)</f>
        <v>0</v>
      </c>
      <c r="K1515" s="403">
        <f>SUM([3]BUREAUS!AB51)</f>
        <v>0</v>
      </c>
      <c r="L1515" s="403">
        <f>SUM([3]BUREAUS!AB143)</f>
        <v>0</v>
      </c>
      <c r="M1515" s="403">
        <f t="shared" si="534"/>
        <v>0</v>
      </c>
      <c r="N1515" s="403">
        <f t="shared" si="535"/>
        <v>0</v>
      </c>
      <c r="O1515" s="403">
        <f t="shared" si="535"/>
        <v>0</v>
      </c>
      <c r="P1515" s="403">
        <f t="shared" si="535"/>
        <v>0</v>
      </c>
      <c r="Q1515" s="403">
        <f t="shared" si="536"/>
        <v>0</v>
      </c>
      <c r="R1515" s="409">
        <f>Q1515-[3]BUREAUS!AB179</f>
        <v>0</v>
      </c>
      <c r="S1515" s="410" t="str">
        <f t="shared" si="553"/>
        <v/>
      </c>
      <c r="T1515" s="410" t="str">
        <f t="shared" si="553"/>
        <v/>
      </c>
      <c r="U1515" s="410" t="str">
        <f t="shared" si="553"/>
        <v/>
      </c>
      <c r="V1515" s="410" t="str">
        <f t="shared" si="553"/>
        <v/>
      </c>
      <c r="W1515" s="413"/>
      <c r="Z1515" s="411" t="s">
        <v>735</v>
      </c>
    </row>
    <row r="1516" spans="1:26" ht="12.75" hidden="1" customHeight="1">
      <c r="A1516" s="402" t="s">
        <v>205</v>
      </c>
      <c r="B1516" s="402" t="s">
        <v>496</v>
      </c>
      <c r="C1516" s="418"/>
      <c r="D1516" s="418"/>
      <c r="E1516" s="421" t="s">
        <v>738</v>
      </c>
      <c r="F1516" s="403">
        <f>SUM([3]BUREAUS!AG14)</f>
        <v>0</v>
      </c>
      <c r="G1516" s="403">
        <f>SUM([3]BUREAUS!AG50)</f>
        <v>0</v>
      </c>
      <c r="H1516" s="403">
        <f>SUM([3]BUREAUS!AG142)</f>
        <v>0</v>
      </c>
      <c r="I1516" s="403">
        <f t="shared" si="533"/>
        <v>0</v>
      </c>
      <c r="J1516" s="403">
        <f>SUM([3]BUREAUS!AG15)</f>
        <v>0</v>
      </c>
      <c r="K1516" s="403">
        <f>SUM([3]BUREAUS!AG51)</f>
        <v>0</v>
      </c>
      <c r="L1516" s="403">
        <f>SUM([3]BUREAUS!AG143)</f>
        <v>0</v>
      </c>
      <c r="M1516" s="403">
        <f t="shared" si="534"/>
        <v>0</v>
      </c>
      <c r="N1516" s="403">
        <f t="shared" si="535"/>
        <v>0</v>
      </c>
      <c r="O1516" s="403">
        <f t="shared" si="535"/>
        <v>0</v>
      </c>
      <c r="P1516" s="403">
        <f t="shared" si="535"/>
        <v>0</v>
      </c>
      <c r="Q1516" s="403">
        <f t="shared" si="536"/>
        <v>0</v>
      </c>
      <c r="R1516" s="409">
        <f>Q1516-[3]BUREAUS!AG179</f>
        <v>0</v>
      </c>
      <c r="S1516" s="410" t="str">
        <f t="shared" si="553"/>
        <v/>
      </c>
      <c r="T1516" s="410" t="str">
        <f t="shared" si="553"/>
        <v/>
      </c>
      <c r="U1516" s="410" t="str">
        <f t="shared" si="553"/>
        <v/>
      </c>
      <c r="V1516" s="410" t="str">
        <f t="shared" si="553"/>
        <v/>
      </c>
      <c r="W1516" s="413"/>
    </row>
    <row r="1517" spans="1:26" s="397" customFormat="1" ht="12.75" customHeight="1">
      <c r="A1517" s="402" t="s">
        <v>205</v>
      </c>
      <c r="B1517" s="402" t="s">
        <v>496</v>
      </c>
      <c r="C1517" s="418"/>
      <c r="D1517" s="418"/>
      <c r="E1517" s="419" t="s">
        <v>5</v>
      </c>
      <c r="F1517" s="420">
        <f>+F1508+F1510+F1512</f>
        <v>118664044</v>
      </c>
      <c r="G1517" s="420">
        <f t="shared" ref="G1517:Q1517" si="561">+G1508+G1510+G1512</f>
        <v>101443000</v>
      </c>
      <c r="H1517" s="420">
        <f t="shared" si="561"/>
        <v>0</v>
      </c>
      <c r="I1517" s="420">
        <f t="shared" si="561"/>
        <v>220107044</v>
      </c>
      <c r="J1517" s="420">
        <f t="shared" si="561"/>
        <v>118637322.94000003</v>
      </c>
      <c r="K1517" s="420">
        <f t="shared" si="561"/>
        <v>87474932.819999993</v>
      </c>
      <c r="L1517" s="420">
        <f t="shared" si="561"/>
        <v>0</v>
      </c>
      <c r="M1517" s="420">
        <f t="shared" si="561"/>
        <v>206112255.76000002</v>
      </c>
      <c r="N1517" s="420">
        <f t="shared" si="561"/>
        <v>26721.059999982826</v>
      </c>
      <c r="O1517" s="420">
        <f t="shared" si="561"/>
        <v>13968067.180000007</v>
      </c>
      <c r="P1517" s="420">
        <f t="shared" si="561"/>
        <v>0</v>
      </c>
      <c r="Q1517" s="420">
        <f t="shared" si="561"/>
        <v>13994788.239999991</v>
      </c>
      <c r="R1517" s="466">
        <f>+Q1517-[3]BUREAUS!AT179</f>
        <v>0</v>
      </c>
      <c r="S1517" s="410">
        <f t="shared" si="553"/>
        <v>0.99977481755130504</v>
      </c>
      <c r="T1517" s="410">
        <f t="shared" si="553"/>
        <v>0.86230624902654684</v>
      </c>
      <c r="U1517" s="410" t="str">
        <f t="shared" si="553"/>
        <v/>
      </c>
      <c r="V1517" s="410">
        <f t="shared" si="553"/>
        <v>0.93641826274310436</v>
      </c>
      <c r="W1517" s="413"/>
      <c r="Z1517" s="411" t="s">
        <v>735</v>
      </c>
    </row>
    <row r="1518" spans="1:26" ht="12.75" customHeight="1">
      <c r="A1518" s="402" t="s">
        <v>205</v>
      </c>
      <c r="B1518" s="402" t="s">
        <v>496</v>
      </c>
      <c r="C1518" s="418"/>
      <c r="D1518" s="407"/>
      <c r="E1518" s="412"/>
      <c r="F1518" s="403"/>
      <c r="G1518" s="403"/>
      <c r="H1518" s="403"/>
      <c r="I1518" s="403">
        <f t="shared" si="533"/>
        <v>0</v>
      </c>
      <c r="J1518" s="403"/>
      <c r="K1518" s="403"/>
      <c r="L1518" s="403"/>
      <c r="M1518" s="403">
        <f t="shared" si="534"/>
        <v>0</v>
      </c>
      <c r="N1518" s="403">
        <f t="shared" si="535"/>
        <v>0</v>
      </c>
      <c r="O1518" s="403">
        <f t="shared" si="535"/>
        <v>0</v>
      </c>
      <c r="P1518" s="403">
        <f t="shared" si="535"/>
        <v>0</v>
      </c>
      <c r="Q1518" s="403">
        <f t="shared" si="536"/>
        <v>0</v>
      </c>
      <c r="S1518" s="410" t="str">
        <f t="shared" si="553"/>
        <v/>
      </c>
      <c r="T1518" s="410" t="str">
        <f t="shared" si="553"/>
        <v/>
      </c>
      <c r="U1518" s="410" t="str">
        <f t="shared" si="553"/>
        <v/>
      </c>
      <c r="V1518" s="410" t="str">
        <f t="shared" si="553"/>
        <v/>
      </c>
      <c r="W1518" s="413"/>
      <c r="Z1518" s="411" t="s">
        <v>735</v>
      </c>
    </row>
    <row r="1519" spans="1:26" s="397" customFormat="1" ht="12.75" customHeight="1">
      <c r="A1519" s="402" t="s">
        <v>205</v>
      </c>
      <c r="B1519" s="402" t="s">
        <v>498</v>
      </c>
      <c r="C1519" s="418" t="s">
        <v>319</v>
      </c>
      <c r="D1519" s="698" t="s">
        <v>332</v>
      </c>
      <c r="E1519" s="419" t="s">
        <v>499</v>
      </c>
      <c r="F1519" s="443"/>
      <c r="G1519" s="443"/>
      <c r="H1519" s="443"/>
      <c r="I1519" s="420">
        <f t="shared" si="533"/>
        <v>0</v>
      </c>
      <c r="J1519" s="443"/>
      <c r="K1519" s="443"/>
      <c r="L1519" s="443"/>
      <c r="M1519" s="420">
        <f t="shared" si="534"/>
        <v>0</v>
      </c>
      <c r="N1519" s="420">
        <f t="shared" si="535"/>
        <v>0</v>
      </c>
      <c r="O1519" s="420">
        <f t="shared" si="535"/>
        <v>0</v>
      </c>
      <c r="P1519" s="420">
        <f t="shared" si="535"/>
        <v>0</v>
      </c>
      <c r="Q1519" s="420">
        <f t="shared" si="536"/>
        <v>0</v>
      </c>
      <c r="S1519" s="410" t="str">
        <f t="shared" si="553"/>
        <v/>
      </c>
      <c r="T1519" s="410" t="str">
        <f t="shared" si="553"/>
        <v/>
      </c>
      <c r="U1519" s="410" t="str">
        <f t="shared" si="553"/>
        <v/>
      </c>
      <c r="V1519" s="410" t="str">
        <f t="shared" si="553"/>
        <v/>
      </c>
      <c r="W1519" s="413"/>
      <c r="Z1519" s="411" t="s">
        <v>735</v>
      </c>
    </row>
    <row r="1520" spans="1:26" ht="12.75" customHeight="1">
      <c r="A1520" s="402" t="s">
        <v>205</v>
      </c>
      <c r="B1520" s="402" t="s">
        <v>498</v>
      </c>
      <c r="C1520" s="407"/>
      <c r="D1520" s="407" t="s">
        <v>319</v>
      </c>
      <c r="E1520" s="408" t="s">
        <v>320</v>
      </c>
      <c r="F1520" s="408">
        <f>+[3]BUREAUS!C353</f>
        <v>4709000</v>
      </c>
      <c r="G1520" s="408">
        <f>+[3]BUREAUS!D353</f>
        <v>8232000</v>
      </c>
      <c r="H1520" s="408">
        <f>+[3]BUREAUS!E353</f>
        <v>0</v>
      </c>
      <c r="I1520" s="403">
        <f t="shared" si="533"/>
        <v>12941000</v>
      </c>
      <c r="J1520" s="408">
        <f>+[3]BUREAUS!G353</f>
        <v>4665174</v>
      </c>
      <c r="K1520" s="408">
        <f>+[3]BUREAUS!H353</f>
        <v>6503793.6900000004</v>
      </c>
      <c r="L1520" s="408">
        <f>+[3]BUREAUS!I353</f>
        <v>0</v>
      </c>
      <c r="M1520" s="403">
        <f t="shared" si="534"/>
        <v>11168967.690000001</v>
      </c>
      <c r="N1520" s="403">
        <f t="shared" si="535"/>
        <v>43826</v>
      </c>
      <c r="O1520" s="403">
        <f t="shared" si="535"/>
        <v>1728206.3099999996</v>
      </c>
      <c r="P1520" s="403">
        <f t="shared" si="535"/>
        <v>0</v>
      </c>
      <c r="Q1520" s="403">
        <f t="shared" si="536"/>
        <v>1772032.3099999996</v>
      </c>
      <c r="R1520" s="409">
        <f>Q1520-[3]BUREAUS!D179</f>
        <v>0</v>
      </c>
      <c r="S1520" s="410">
        <f t="shared" si="553"/>
        <v>0.99069314079422388</v>
      </c>
      <c r="T1520" s="410">
        <f t="shared" si="553"/>
        <v>0.79006240160349861</v>
      </c>
      <c r="U1520" s="410" t="str">
        <f t="shared" si="553"/>
        <v/>
      </c>
      <c r="V1520" s="410">
        <f t="shared" si="553"/>
        <v>0.86306836334131842</v>
      </c>
      <c r="W1520" s="413"/>
      <c r="Z1520" s="411" t="s">
        <v>736</v>
      </c>
    </row>
    <row r="1521" spans="1:26" ht="12.75" customHeight="1">
      <c r="A1521" s="402" t="s">
        <v>205</v>
      </c>
      <c r="B1521" s="402" t="s">
        <v>498</v>
      </c>
      <c r="C1521" s="407"/>
      <c r="D1521" s="407" t="s">
        <v>319</v>
      </c>
      <c r="E1521" s="408" t="s">
        <v>204</v>
      </c>
      <c r="F1521" s="408">
        <f>+[3]BUREAUS!C355</f>
        <v>0</v>
      </c>
      <c r="G1521" s="408">
        <f>+[3]BUREAUS!D355</f>
        <v>0</v>
      </c>
      <c r="H1521" s="408">
        <f>+[3]BUREAUS!E355</f>
        <v>0</v>
      </c>
      <c r="I1521" s="403">
        <f>SUM(F1521:H1521)</f>
        <v>0</v>
      </c>
      <c r="J1521" s="408">
        <f>+[3]BUREAUS!G355</f>
        <v>0</v>
      </c>
      <c r="K1521" s="408">
        <f>+[3]BUREAUS!H355</f>
        <v>0</v>
      </c>
      <c r="L1521" s="408">
        <f>+[3]BUREAUS!I355</f>
        <v>0</v>
      </c>
      <c r="M1521" s="403">
        <f>SUM(J1521:L1521)</f>
        <v>0</v>
      </c>
      <c r="N1521" s="403">
        <f>+F1521-J1521</f>
        <v>0</v>
      </c>
      <c r="O1521" s="403">
        <f>+G1521-K1521</f>
        <v>0</v>
      </c>
      <c r="P1521" s="403">
        <f>+H1521-L1521</f>
        <v>0</v>
      </c>
      <c r="Q1521" s="403">
        <f>SUM(N1521:P1521)</f>
        <v>0</v>
      </c>
      <c r="R1521" s="409">
        <f>Q1521-[3]BUREAUS!I179</f>
        <v>0</v>
      </c>
      <c r="S1521" s="410" t="str">
        <f t="shared" si="553"/>
        <v/>
      </c>
      <c r="T1521" s="410" t="str">
        <f t="shared" si="553"/>
        <v/>
      </c>
      <c r="U1521" s="410" t="str">
        <f t="shared" si="553"/>
        <v/>
      </c>
      <c r="V1521" s="410" t="str">
        <f t="shared" si="553"/>
        <v/>
      </c>
      <c r="W1521" s="413"/>
      <c r="Z1521" s="411" t="s">
        <v>736</v>
      </c>
    </row>
    <row r="1522" spans="1:26" ht="12.75" customHeight="1">
      <c r="A1522" s="405"/>
      <c r="B1522" s="402" t="s">
        <v>498</v>
      </c>
      <c r="C1522" s="418"/>
      <c r="D1522" s="418" t="s">
        <v>319</v>
      </c>
      <c r="E1522" s="419" t="s">
        <v>737</v>
      </c>
      <c r="F1522" s="420">
        <f>+F1520+F1521</f>
        <v>4709000</v>
      </c>
      <c r="G1522" s="420">
        <f t="shared" ref="G1522:Q1522" si="562">+G1520+G1521</f>
        <v>8232000</v>
      </c>
      <c r="H1522" s="420">
        <f t="shared" si="562"/>
        <v>0</v>
      </c>
      <c r="I1522" s="420">
        <f t="shared" si="562"/>
        <v>12941000</v>
      </c>
      <c r="J1522" s="420">
        <f t="shared" si="562"/>
        <v>4665174</v>
      </c>
      <c r="K1522" s="420">
        <f t="shared" si="562"/>
        <v>6503793.6900000004</v>
      </c>
      <c r="L1522" s="420">
        <f t="shared" si="562"/>
        <v>0</v>
      </c>
      <c r="M1522" s="420">
        <f t="shared" si="562"/>
        <v>11168967.690000001</v>
      </c>
      <c r="N1522" s="420">
        <f t="shared" si="562"/>
        <v>43826</v>
      </c>
      <c r="O1522" s="420">
        <f t="shared" si="562"/>
        <v>1728206.3099999996</v>
      </c>
      <c r="P1522" s="420">
        <f t="shared" si="562"/>
        <v>0</v>
      </c>
      <c r="Q1522" s="420">
        <f t="shared" si="562"/>
        <v>1772032.3099999996</v>
      </c>
      <c r="R1522" s="409"/>
      <c r="S1522" s="410">
        <f t="shared" si="553"/>
        <v>0.99069314079422388</v>
      </c>
      <c r="T1522" s="410">
        <f t="shared" si="553"/>
        <v>0.79006240160349861</v>
      </c>
      <c r="U1522" s="410" t="str">
        <f t="shared" si="553"/>
        <v/>
      </c>
      <c r="V1522" s="410">
        <f t="shared" si="553"/>
        <v>0.86306836334131842</v>
      </c>
      <c r="W1522" s="413"/>
      <c r="Z1522" s="411" t="s">
        <v>735</v>
      </c>
    </row>
    <row r="1523" spans="1:26" ht="12.75" hidden="1" customHeight="1">
      <c r="A1523" s="405"/>
      <c r="B1523" s="406"/>
      <c r="C1523" s="418"/>
      <c r="D1523" s="418"/>
      <c r="E1523" s="419"/>
      <c r="F1523" s="420"/>
      <c r="G1523" s="420"/>
      <c r="H1523" s="420"/>
      <c r="I1523" s="420"/>
      <c r="J1523" s="420"/>
      <c r="K1523" s="420"/>
      <c r="L1523" s="420"/>
      <c r="M1523" s="420"/>
      <c r="N1523" s="420"/>
      <c r="O1523" s="420"/>
      <c r="P1523" s="420"/>
      <c r="Q1523" s="420"/>
      <c r="R1523" s="409"/>
      <c r="S1523" s="410" t="str">
        <f t="shared" si="553"/>
        <v/>
      </c>
      <c r="T1523" s="410" t="str">
        <f t="shared" si="553"/>
        <v/>
      </c>
      <c r="U1523" s="410" t="str">
        <f t="shared" si="553"/>
        <v/>
      </c>
      <c r="V1523" s="410"/>
      <c r="W1523" s="413"/>
    </row>
    <row r="1524" spans="1:26" ht="12.75" customHeight="1">
      <c r="A1524" s="402" t="s">
        <v>205</v>
      </c>
      <c r="B1524" s="402" t="s">
        <v>498</v>
      </c>
      <c r="C1524" s="418"/>
      <c r="D1524" s="418" t="s">
        <v>319</v>
      </c>
      <c r="E1524" s="419" t="s">
        <v>324</v>
      </c>
      <c r="F1524" s="420">
        <f>+F1525</f>
        <v>491059</v>
      </c>
      <c r="G1524" s="420">
        <f t="shared" ref="G1524:Q1524" si="563">+G1525</f>
        <v>0</v>
      </c>
      <c r="H1524" s="420">
        <f t="shared" si="563"/>
        <v>0</v>
      </c>
      <c r="I1524" s="420">
        <f t="shared" si="563"/>
        <v>491059</v>
      </c>
      <c r="J1524" s="420">
        <f t="shared" si="563"/>
        <v>502291.20000000001</v>
      </c>
      <c r="K1524" s="420">
        <f t="shared" si="563"/>
        <v>0</v>
      </c>
      <c r="L1524" s="420">
        <f t="shared" si="563"/>
        <v>0</v>
      </c>
      <c r="M1524" s="420">
        <f t="shared" si="563"/>
        <v>502291.20000000001</v>
      </c>
      <c r="N1524" s="420">
        <f t="shared" si="563"/>
        <v>-11232.200000000012</v>
      </c>
      <c r="O1524" s="420">
        <f t="shared" si="563"/>
        <v>0</v>
      </c>
      <c r="P1524" s="420">
        <f t="shared" si="563"/>
        <v>0</v>
      </c>
      <c r="Q1524" s="420">
        <f t="shared" si="563"/>
        <v>-11232.200000000012</v>
      </c>
      <c r="R1524" s="409"/>
      <c r="S1524" s="410">
        <f t="shared" si="553"/>
        <v>1.0228734225418943</v>
      </c>
      <c r="T1524" s="410" t="str">
        <f t="shared" si="553"/>
        <v/>
      </c>
      <c r="U1524" s="410" t="str">
        <f t="shared" si="553"/>
        <v/>
      </c>
      <c r="V1524" s="410">
        <f t="shared" si="553"/>
        <v>1.0228734225418943</v>
      </c>
      <c r="W1524" s="413"/>
      <c r="Z1524" s="411" t="s">
        <v>735</v>
      </c>
    </row>
    <row r="1525" spans="1:26" ht="12.75" customHeight="1">
      <c r="A1525" s="402" t="s">
        <v>205</v>
      </c>
      <c r="B1525" s="402" t="s">
        <v>498</v>
      </c>
      <c r="C1525" s="418"/>
      <c r="D1525" s="418"/>
      <c r="E1525" s="408" t="s">
        <v>528</v>
      </c>
      <c r="F1525" s="403">
        <f>SUM([3]BUREAUS!N14)</f>
        <v>491059</v>
      </c>
      <c r="G1525" s="403">
        <f>SUM([3]BUREAUS!N50)</f>
        <v>0</v>
      </c>
      <c r="H1525" s="403">
        <f>SUM([3]BUREAUS!N142)</f>
        <v>0</v>
      </c>
      <c r="I1525" s="403">
        <f t="shared" si="533"/>
        <v>491059</v>
      </c>
      <c r="J1525" s="403">
        <f>SUM([3]BUREAUS!N15)</f>
        <v>502291.20000000001</v>
      </c>
      <c r="K1525" s="403">
        <f>SUM([3]BUREAUS!N51)</f>
        <v>0</v>
      </c>
      <c r="L1525" s="403">
        <f>SUM([3]BUREAUS!N143)</f>
        <v>0</v>
      </c>
      <c r="M1525" s="403">
        <f t="shared" si="534"/>
        <v>502291.20000000001</v>
      </c>
      <c r="N1525" s="403">
        <f t="shared" si="535"/>
        <v>-11232.200000000012</v>
      </c>
      <c r="O1525" s="403">
        <f t="shared" si="535"/>
        <v>0</v>
      </c>
      <c r="P1525" s="403">
        <f t="shared" si="535"/>
        <v>0</v>
      </c>
      <c r="Q1525" s="403">
        <f t="shared" si="536"/>
        <v>-11232.200000000012</v>
      </c>
      <c r="R1525" s="409">
        <f>Q1525-[3]BUREAUS!N179</f>
        <v>0</v>
      </c>
      <c r="S1525" s="410">
        <f t="shared" si="553"/>
        <v>1.0228734225418943</v>
      </c>
      <c r="T1525" s="410" t="str">
        <f t="shared" si="553"/>
        <v/>
      </c>
      <c r="U1525" s="410" t="str">
        <f t="shared" si="553"/>
        <v/>
      </c>
      <c r="V1525" s="410">
        <f t="shared" si="553"/>
        <v>1.0228734225418943</v>
      </c>
      <c r="W1525" s="413"/>
      <c r="Z1525" s="411" t="s">
        <v>735</v>
      </c>
    </row>
    <row r="1526" spans="1:26" ht="12.75" customHeight="1">
      <c r="A1526" s="402" t="s">
        <v>205</v>
      </c>
      <c r="B1526" s="402" t="s">
        <v>498</v>
      </c>
      <c r="C1526" s="418"/>
      <c r="D1526" s="418" t="s">
        <v>319</v>
      </c>
      <c r="E1526" s="419" t="s">
        <v>325</v>
      </c>
      <c r="F1526" s="420">
        <f>SUM(F1527:F1530)</f>
        <v>861572</v>
      </c>
      <c r="G1526" s="420">
        <f t="shared" ref="G1526:Q1526" si="564">SUM(G1527:G1530)</f>
        <v>0</v>
      </c>
      <c r="H1526" s="420">
        <f t="shared" si="564"/>
        <v>0</v>
      </c>
      <c r="I1526" s="420">
        <f t="shared" si="564"/>
        <v>861572</v>
      </c>
      <c r="J1526" s="420">
        <f t="shared" si="564"/>
        <v>861572</v>
      </c>
      <c r="K1526" s="420">
        <f t="shared" si="564"/>
        <v>0</v>
      </c>
      <c r="L1526" s="420">
        <f t="shared" si="564"/>
        <v>0</v>
      </c>
      <c r="M1526" s="420">
        <f t="shared" si="564"/>
        <v>861572</v>
      </c>
      <c r="N1526" s="420">
        <f t="shared" si="564"/>
        <v>0</v>
      </c>
      <c r="O1526" s="420">
        <f t="shared" si="564"/>
        <v>0</v>
      </c>
      <c r="P1526" s="420">
        <f t="shared" si="564"/>
        <v>0</v>
      </c>
      <c r="Q1526" s="420">
        <f t="shared" si="564"/>
        <v>0</v>
      </c>
      <c r="R1526" s="409"/>
      <c r="S1526" s="410">
        <f t="shared" si="553"/>
        <v>1</v>
      </c>
      <c r="T1526" s="410" t="str">
        <f t="shared" si="553"/>
        <v/>
      </c>
      <c r="U1526" s="410" t="str">
        <f t="shared" si="553"/>
        <v/>
      </c>
      <c r="V1526" s="410">
        <f t="shared" si="553"/>
        <v>1</v>
      </c>
      <c r="W1526" s="413"/>
      <c r="Z1526" s="411" t="s">
        <v>735</v>
      </c>
    </row>
    <row r="1527" spans="1:26" ht="12.75" customHeight="1">
      <c r="A1527" s="402" t="s">
        <v>205</v>
      </c>
      <c r="B1527" s="402" t="s">
        <v>498</v>
      </c>
      <c r="C1527" s="418"/>
      <c r="D1527" s="418"/>
      <c r="E1527" s="421" t="s">
        <v>531</v>
      </c>
      <c r="F1527" s="403">
        <f>SUM([3]BUREAUS!S14)</f>
        <v>861572</v>
      </c>
      <c r="G1527" s="403">
        <f>SUM([3]BUREAUS!S50)</f>
        <v>0</v>
      </c>
      <c r="H1527" s="403">
        <f>SUM([3]BUREAUS!S142)</f>
        <v>0</v>
      </c>
      <c r="I1527" s="403">
        <f t="shared" si="533"/>
        <v>861572</v>
      </c>
      <c r="J1527" s="403">
        <f>SUM([3]BUREAUS!S15)</f>
        <v>861572</v>
      </c>
      <c r="K1527" s="403">
        <f>SUM([3]BUREAUS!S51)</f>
        <v>0</v>
      </c>
      <c r="L1527" s="403">
        <f>SUM([3]BUREAUS!S143)</f>
        <v>0</v>
      </c>
      <c r="M1527" s="403">
        <f t="shared" si="534"/>
        <v>861572</v>
      </c>
      <c r="N1527" s="403">
        <f t="shared" si="535"/>
        <v>0</v>
      </c>
      <c r="O1527" s="403">
        <f t="shared" si="535"/>
        <v>0</v>
      </c>
      <c r="P1527" s="403">
        <f t="shared" si="535"/>
        <v>0</v>
      </c>
      <c r="Q1527" s="403">
        <f t="shared" si="536"/>
        <v>0</v>
      </c>
      <c r="R1527" s="409">
        <f>Q1527-[3]BUREAUS!S179</f>
        <v>0</v>
      </c>
      <c r="S1527" s="410">
        <f t="shared" si="553"/>
        <v>1</v>
      </c>
      <c r="T1527" s="410" t="str">
        <f t="shared" si="553"/>
        <v/>
      </c>
      <c r="U1527" s="410" t="str">
        <f t="shared" si="553"/>
        <v/>
      </c>
      <c r="V1527" s="410">
        <f t="shared" si="553"/>
        <v>1</v>
      </c>
      <c r="W1527" s="413"/>
      <c r="Z1527" s="411" t="s">
        <v>735</v>
      </c>
    </row>
    <row r="1528" spans="1:26" ht="12.75" customHeight="1">
      <c r="A1528" s="402" t="s">
        <v>205</v>
      </c>
      <c r="B1528" s="402" t="s">
        <v>498</v>
      </c>
      <c r="C1528" s="418"/>
      <c r="D1528" s="418"/>
      <c r="E1528" s="408" t="s">
        <v>532</v>
      </c>
      <c r="F1528" s="403">
        <f>SUM([3]BUREAUS!X14)</f>
        <v>0</v>
      </c>
      <c r="G1528" s="403">
        <f>SUM([3]BUREAUS!X50)</f>
        <v>0</v>
      </c>
      <c r="H1528" s="403">
        <f>SUM([3]BUREAUS!X142)</f>
        <v>0</v>
      </c>
      <c r="I1528" s="403">
        <f t="shared" si="533"/>
        <v>0</v>
      </c>
      <c r="J1528" s="403">
        <f>SUM([3]BUREAUS!X15)</f>
        <v>0</v>
      </c>
      <c r="K1528" s="403">
        <f>SUM([3]BUREAUS!X51)</f>
        <v>0</v>
      </c>
      <c r="L1528" s="403">
        <f>SUM([3]BUREAUS!X143)</f>
        <v>0</v>
      </c>
      <c r="M1528" s="403">
        <f t="shared" si="534"/>
        <v>0</v>
      </c>
      <c r="N1528" s="403">
        <f t="shared" si="535"/>
        <v>0</v>
      </c>
      <c r="O1528" s="403">
        <f t="shared" si="535"/>
        <v>0</v>
      </c>
      <c r="P1528" s="403">
        <f t="shared" si="535"/>
        <v>0</v>
      </c>
      <c r="Q1528" s="403">
        <f t="shared" si="536"/>
        <v>0</v>
      </c>
      <c r="R1528" s="409">
        <f>Q1528-[3]BUREAUS!X179</f>
        <v>0</v>
      </c>
      <c r="S1528" s="410" t="str">
        <f t="shared" si="553"/>
        <v/>
      </c>
      <c r="T1528" s="410" t="str">
        <f t="shared" si="553"/>
        <v/>
      </c>
      <c r="U1528" s="410" t="str">
        <f t="shared" si="553"/>
        <v/>
      </c>
      <c r="V1528" s="410" t="str">
        <f t="shared" si="553"/>
        <v/>
      </c>
      <c r="W1528" s="413"/>
      <c r="Z1528" s="411" t="s">
        <v>735</v>
      </c>
    </row>
    <row r="1529" spans="1:26" ht="12.75" customHeight="1">
      <c r="A1529" s="402" t="s">
        <v>205</v>
      </c>
      <c r="B1529" s="402" t="s">
        <v>498</v>
      </c>
      <c r="C1529" s="418"/>
      <c r="D1529" s="418"/>
      <c r="E1529" s="421" t="s">
        <v>533</v>
      </c>
      <c r="F1529" s="403">
        <f>SUM([3]BUREAUS!AC14)</f>
        <v>0</v>
      </c>
      <c r="G1529" s="403">
        <f>SUM([3]BUREAUS!AC50)</f>
        <v>0</v>
      </c>
      <c r="H1529" s="403">
        <f>SUM([3]BUREAUS!AC142)</f>
        <v>0</v>
      </c>
      <c r="I1529" s="403">
        <f t="shared" si="533"/>
        <v>0</v>
      </c>
      <c r="J1529" s="403">
        <f>SUM([3]BUREAUS!AC15)</f>
        <v>0</v>
      </c>
      <c r="K1529" s="403">
        <f>SUM([3]BUREAUS!AC51)</f>
        <v>0</v>
      </c>
      <c r="L1529" s="403">
        <f>SUM([3]BUREAUS!AC143)</f>
        <v>0</v>
      </c>
      <c r="M1529" s="403">
        <f t="shared" si="534"/>
        <v>0</v>
      </c>
      <c r="N1529" s="403">
        <f t="shared" si="535"/>
        <v>0</v>
      </c>
      <c r="O1529" s="403">
        <f t="shared" si="535"/>
        <v>0</v>
      </c>
      <c r="P1529" s="403">
        <f t="shared" si="535"/>
        <v>0</v>
      </c>
      <c r="Q1529" s="403">
        <f t="shared" si="536"/>
        <v>0</v>
      </c>
      <c r="R1529" s="409">
        <f>Q1529-[3]BUREAUS!AC179</f>
        <v>0</v>
      </c>
      <c r="S1529" s="410" t="str">
        <f t="shared" si="553"/>
        <v/>
      </c>
      <c r="T1529" s="410" t="str">
        <f t="shared" si="553"/>
        <v/>
      </c>
      <c r="U1529" s="410" t="str">
        <f t="shared" si="553"/>
        <v/>
      </c>
      <c r="V1529" s="410" t="str">
        <f t="shared" si="553"/>
        <v/>
      </c>
      <c r="W1529" s="413"/>
      <c r="Z1529" s="411" t="s">
        <v>735</v>
      </c>
    </row>
    <row r="1530" spans="1:26" ht="12.75" hidden="1" customHeight="1">
      <c r="A1530" s="402" t="s">
        <v>205</v>
      </c>
      <c r="B1530" s="402" t="s">
        <v>498</v>
      </c>
      <c r="C1530" s="418"/>
      <c r="D1530" s="418"/>
      <c r="E1530" s="421" t="s">
        <v>738</v>
      </c>
      <c r="F1530" s="403">
        <f>SUM([3]BUREAUS!AH14)</f>
        <v>0</v>
      </c>
      <c r="G1530" s="403">
        <f>SUM([3]BUREAUS!AH50)</f>
        <v>0</v>
      </c>
      <c r="H1530" s="403">
        <f>SUM([3]BUREAUS!AH142)</f>
        <v>0</v>
      </c>
      <c r="I1530" s="403">
        <f t="shared" si="533"/>
        <v>0</v>
      </c>
      <c r="J1530" s="403">
        <f>SUM([3]BUREAUS!AH15)</f>
        <v>0</v>
      </c>
      <c r="K1530" s="403">
        <f>SUM([3]BUREAUS!AH51)</f>
        <v>0</v>
      </c>
      <c r="L1530" s="403">
        <f>SUM([3]BUREAUS!AH143)</f>
        <v>0</v>
      </c>
      <c r="M1530" s="403">
        <f t="shared" si="534"/>
        <v>0</v>
      </c>
      <c r="N1530" s="403">
        <f t="shared" si="535"/>
        <v>0</v>
      </c>
      <c r="O1530" s="403">
        <f t="shared" si="535"/>
        <v>0</v>
      </c>
      <c r="P1530" s="403">
        <f t="shared" si="535"/>
        <v>0</v>
      </c>
      <c r="Q1530" s="403">
        <f t="shared" si="536"/>
        <v>0</v>
      </c>
      <c r="R1530" s="409">
        <f>Q1530-[3]BUREAUS!AH179</f>
        <v>0</v>
      </c>
      <c r="S1530" s="410" t="str">
        <f t="shared" si="553"/>
        <v/>
      </c>
      <c r="T1530" s="410" t="str">
        <f t="shared" si="553"/>
        <v/>
      </c>
      <c r="U1530" s="410" t="str">
        <f t="shared" si="553"/>
        <v/>
      </c>
      <c r="V1530" s="410" t="str">
        <f t="shared" si="553"/>
        <v/>
      </c>
      <c r="W1530" s="413"/>
    </row>
    <row r="1531" spans="1:26" s="397" customFormat="1" ht="12.75" customHeight="1">
      <c r="A1531" s="402" t="s">
        <v>205</v>
      </c>
      <c r="B1531" s="402" t="s">
        <v>498</v>
      </c>
      <c r="C1531" s="418"/>
      <c r="D1531" s="418"/>
      <c r="E1531" s="419" t="s">
        <v>5</v>
      </c>
      <c r="F1531" s="420">
        <f>+F1522+F1524+F1526</f>
        <v>6061631</v>
      </c>
      <c r="G1531" s="420">
        <f t="shared" ref="G1531:Q1531" si="565">+G1522+G1524+G1526</f>
        <v>8232000</v>
      </c>
      <c r="H1531" s="420">
        <f t="shared" si="565"/>
        <v>0</v>
      </c>
      <c r="I1531" s="420">
        <f t="shared" si="565"/>
        <v>14293631</v>
      </c>
      <c r="J1531" s="420">
        <f t="shared" si="565"/>
        <v>6029037.2000000002</v>
      </c>
      <c r="K1531" s="420">
        <f t="shared" si="565"/>
        <v>6503793.6900000004</v>
      </c>
      <c r="L1531" s="420">
        <f t="shared" si="565"/>
        <v>0</v>
      </c>
      <c r="M1531" s="420">
        <f t="shared" si="565"/>
        <v>12532830.890000001</v>
      </c>
      <c r="N1531" s="420">
        <f t="shared" si="565"/>
        <v>32593.799999999988</v>
      </c>
      <c r="O1531" s="420">
        <f t="shared" si="565"/>
        <v>1728206.3099999996</v>
      </c>
      <c r="P1531" s="420">
        <f t="shared" si="565"/>
        <v>0</v>
      </c>
      <c r="Q1531" s="420">
        <f t="shared" si="565"/>
        <v>1760800.1099999996</v>
      </c>
      <c r="R1531" s="466">
        <f>+Q1531-[3]BUREAUS!AU179</f>
        <v>0</v>
      </c>
      <c r="S1531" s="410">
        <f t="shared" si="553"/>
        <v>0.99462293234279686</v>
      </c>
      <c r="T1531" s="410">
        <f t="shared" si="553"/>
        <v>0.79006240160349861</v>
      </c>
      <c r="U1531" s="410" t="str">
        <f t="shared" si="553"/>
        <v/>
      </c>
      <c r="V1531" s="410">
        <f t="shared" si="553"/>
        <v>0.87681225925029127</v>
      </c>
      <c r="W1531" s="413"/>
      <c r="Z1531" s="411" t="s">
        <v>735</v>
      </c>
    </row>
    <row r="1532" spans="1:26" ht="12.75" customHeight="1">
      <c r="A1532" s="402" t="s">
        <v>205</v>
      </c>
      <c r="B1532" s="402" t="s">
        <v>498</v>
      </c>
      <c r="C1532" s="418"/>
      <c r="D1532" s="407"/>
      <c r="E1532" s="412"/>
      <c r="F1532" s="403"/>
      <c r="G1532" s="403"/>
      <c r="H1532" s="403"/>
      <c r="I1532" s="403">
        <f t="shared" ref="I1532:I1610" si="566">SUM(F1532:H1532)</f>
        <v>0</v>
      </c>
      <c r="J1532" s="403"/>
      <c r="K1532" s="403"/>
      <c r="L1532" s="403"/>
      <c r="M1532" s="403">
        <f t="shared" ref="M1532:M1610" si="567">SUM(J1532:L1532)</f>
        <v>0</v>
      </c>
      <c r="N1532" s="403">
        <f t="shared" ref="N1532:P1610" si="568">+F1532-J1532</f>
        <v>0</v>
      </c>
      <c r="O1532" s="403">
        <f t="shared" si="568"/>
        <v>0</v>
      </c>
      <c r="P1532" s="403">
        <f t="shared" si="568"/>
        <v>0</v>
      </c>
      <c r="Q1532" s="403">
        <f t="shared" ref="Q1532:Q1610" si="569">SUM(N1532:P1532)</f>
        <v>0</v>
      </c>
      <c r="S1532" s="410" t="str">
        <f t="shared" si="553"/>
        <v/>
      </c>
      <c r="T1532" s="410" t="str">
        <f t="shared" si="553"/>
        <v/>
      </c>
      <c r="U1532" s="410" t="str">
        <f t="shared" si="553"/>
        <v/>
      </c>
      <c r="V1532" s="410" t="str">
        <f t="shared" si="553"/>
        <v/>
      </c>
      <c r="W1532" s="413"/>
      <c r="Z1532" s="411" t="s">
        <v>735</v>
      </c>
    </row>
    <row r="1533" spans="1:26" s="397" customFormat="1" ht="12.75" customHeight="1">
      <c r="A1533" s="402" t="s">
        <v>205</v>
      </c>
      <c r="B1533" s="402" t="s">
        <v>500</v>
      </c>
      <c r="C1533" s="418" t="s">
        <v>319</v>
      </c>
      <c r="D1533" s="698" t="s">
        <v>334</v>
      </c>
      <c r="E1533" s="419" t="s">
        <v>501</v>
      </c>
      <c r="F1533" s="443"/>
      <c r="G1533" s="443"/>
      <c r="H1533" s="443"/>
      <c r="I1533" s="420">
        <f t="shared" si="566"/>
        <v>0</v>
      </c>
      <c r="J1533" s="443"/>
      <c r="K1533" s="443"/>
      <c r="L1533" s="443"/>
      <c r="M1533" s="420">
        <f t="shared" si="567"/>
        <v>0</v>
      </c>
      <c r="N1533" s="420">
        <f t="shared" si="568"/>
        <v>0</v>
      </c>
      <c r="O1533" s="420">
        <f t="shared" si="568"/>
        <v>0</v>
      </c>
      <c r="P1533" s="420">
        <f t="shared" si="568"/>
        <v>0</v>
      </c>
      <c r="Q1533" s="420">
        <f t="shared" si="569"/>
        <v>0</v>
      </c>
      <c r="S1533" s="410" t="str">
        <f t="shared" si="553"/>
        <v/>
      </c>
      <c r="T1533" s="410" t="str">
        <f t="shared" si="553"/>
        <v/>
      </c>
      <c r="U1533" s="410" t="str">
        <f t="shared" si="553"/>
        <v/>
      </c>
      <c r="V1533" s="410" t="str">
        <f t="shared" si="553"/>
        <v/>
      </c>
      <c r="W1533" s="413"/>
      <c r="Z1533" s="411" t="s">
        <v>735</v>
      </c>
    </row>
    <row r="1534" spans="1:26" ht="12.75" customHeight="1">
      <c r="A1534" s="402" t="s">
        <v>205</v>
      </c>
      <c r="B1534" s="402" t="s">
        <v>500</v>
      </c>
      <c r="C1534" s="407"/>
      <c r="D1534" s="407" t="s">
        <v>319</v>
      </c>
      <c r="E1534" s="408" t="s">
        <v>320</v>
      </c>
      <c r="F1534" s="408">
        <f>+[3]BUREAUS!C360</f>
        <v>5347823.67</v>
      </c>
      <c r="G1534" s="408">
        <f>+[3]BUREAUS!D360</f>
        <v>7527176.3300000001</v>
      </c>
      <c r="H1534" s="408">
        <f>+[3]BUREAUS!E360</f>
        <v>0</v>
      </c>
      <c r="I1534" s="403">
        <f t="shared" si="566"/>
        <v>12875000</v>
      </c>
      <c r="J1534" s="408">
        <f>+[3]BUREAUS!G360</f>
        <v>5337461.7399999993</v>
      </c>
      <c r="K1534" s="408">
        <f>+[3]BUREAUS!H360</f>
        <v>5212685</v>
      </c>
      <c r="L1534" s="408">
        <f>+[3]BUREAUS!I360</f>
        <v>0</v>
      </c>
      <c r="M1534" s="403">
        <f t="shared" si="567"/>
        <v>10550146.739999998</v>
      </c>
      <c r="N1534" s="403">
        <f t="shared" si="568"/>
        <v>10361.930000000633</v>
      </c>
      <c r="O1534" s="403">
        <f t="shared" si="568"/>
        <v>2314491.33</v>
      </c>
      <c r="P1534" s="403">
        <f t="shared" si="568"/>
        <v>0</v>
      </c>
      <c r="Q1534" s="403">
        <f t="shared" si="569"/>
        <v>2324853.2600000007</v>
      </c>
      <c r="R1534" s="409">
        <f>Q1534-[3]BUREAUS!E179</f>
        <v>0</v>
      </c>
      <c r="S1534" s="410">
        <f t="shared" si="553"/>
        <v>0.99806240245763367</v>
      </c>
      <c r="T1534" s="410">
        <f t="shared" si="553"/>
        <v>0.692515329981648</v>
      </c>
      <c r="U1534" s="410" t="str">
        <f t="shared" si="553"/>
        <v/>
      </c>
      <c r="V1534" s="410">
        <f t="shared" si="553"/>
        <v>0.81942887300970857</v>
      </c>
      <c r="W1534" s="413"/>
      <c r="Z1534" s="411" t="s">
        <v>736</v>
      </c>
    </row>
    <row r="1535" spans="1:26" ht="12.75" customHeight="1">
      <c r="A1535" s="402" t="s">
        <v>205</v>
      </c>
      <c r="B1535" s="402" t="s">
        <v>500</v>
      </c>
      <c r="C1535" s="407"/>
      <c r="D1535" s="407" t="s">
        <v>319</v>
      </c>
      <c r="E1535" s="408" t="s">
        <v>204</v>
      </c>
      <c r="F1535" s="408">
        <f>+[3]BUREAUS!C362</f>
        <v>0</v>
      </c>
      <c r="G1535" s="408">
        <f>+[3]BUREAUS!D362</f>
        <v>0</v>
      </c>
      <c r="H1535" s="408">
        <f>+[3]BUREAUS!E362</f>
        <v>0</v>
      </c>
      <c r="I1535" s="403">
        <f>SUM(F1535:H1535)</f>
        <v>0</v>
      </c>
      <c r="J1535" s="408">
        <f>+[3]BUREAUS!G362</f>
        <v>0</v>
      </c>
      <c r="K1535" s="408">
        <f>+[3]BUREAUS!H362</f>
        <v>0</v>
      </c>
      <c r="L1535" s="408">
        <f>+[3]BUREAUS!I362</f>
        <v>0</v>
      </c>
      <c r="M1535" s="403">
        <f>SUM(J1535:L1535)</f>
        <v>0</v>
      </c>
      <c r="N1535" s="403">
        <f>+F1535-J1535</f>
        <v>0</v>
      </c>
      <c r="O1535" s="403">
        <f>+G1535-K1535</f>
        <v>0</v>
      </c>
      <c r="P1535" s="403">
        <f>+H1535-L1535</f>
        <v>0</v>
      </c>
      <c r="Q1535" s="403">
        <f>SUM(N1535:P1535)</f>
        <v>0</v>
      </c>
      <c r="R1535" s="409">
        <f>Q1535-[3]BUREAUS!J179</f>
        <v>0</v>
      </c>
      <c r="S1535" s="410" t="str">
        <f t="shared" si="553"/>
        <v/>
      </c>
      <c r="T1535" s="410" t="str">
        <f t="shared" si="553"/>
        <v/>
      </c>
      <c r="U1535" s="410" t="str">
        <f t="shared" si="553"/>
        <v/>
      </c>
      <c r="V1535" s="410" t="str">
        <f t="shared" si="553"/>
        <v/>
      </c>
      <c r="W1535" s="413"/>
      <c r="Z1535" s="411" t="s">
        <v>736</v>
      </c>
    </row>
    <row r="1536" spans="1:26" ht="12.75" customHeight="1">
      <c r="A1536" s="405"/>
      <c r="B1536" s="402" t="s">
        <v>500</v>
      </c>
      <c r="C1536" s="418"/>
      <c r="D1536" s="418" t="s">
        <v>319</v>
      </c>
      <c r="E1536" s="419" t="s">
        <v>737</v>
      </c>
      <c r="F1536" s="420">
        <f>+F1534+F1535</f>
        <v>5347823.67</v>
      </c>
      <c r="G1536" s="420">
        <f t="shared" ref="G1536:Q1536" si="570">+G1534+G1535</f>
        <v>7527176.3300000001</v>
      </c>
      <c r="H1536" s="420">
        <f t="shared" si="570"/>
        <v>0</v>
      </c>
      <c r="I1536" s="420">
        <f t="shared" si="570"/>
        <v>12875000</v>
      </c>
      <c r="J1536" s="420">
        <f t="shared" si="570"/>
        <v>5337461.7399999993</v>
      </c>
      <c r="K1536" s="420">
        <f t="shared" si="570"/>
        <v>5212685</v>
      </c>
      <c r="L1536" s="420">
        <f t="shared" si="570"/>
        <v>0</v>
      </c>
      <c r="M1536" s="420">
        <f t="shared" si="570"/>
        <v>10550146.739999998</v>
      </c>
      <c r="N1536" s="420">
        <f t="shared" si="570"/>
        <v>10361.930000000633</v>
      </c>
      <c r="O1536" s="420">
        <f t="shared" si="570"/>
        <v>2314491.33</v>
      </c>
      <c r="P1536" s="420">
        <f t="shared" si="570"/>
        <v>0</v>
      </c>
      <c r="Q1536" s="420">
        <f t="shared" si="570"/>
        <v>2324853.2600000007</v>
      </c>
      <c r="R1536" s="409"/>
      <c r="S1536" s="410">
        <f t="shared" si="553"/>
        <v>0.99806240245763367</v>
      </c>
      <c r="T1536" s="410">
        <f t="shared" si="553"/>
        <v>0.692515329981648</v>
      </c>
      <c r="U1536" s="410" t="str">
        <f t="shared" si="553"/>
        <v/>
      </c>
      <c r="V1536" s="410">
        <f t="shared" si="553"/>
        <v>0.81942887300970857</v>
      </c>
      <c r="W1536" s="413"/>
      <c r="Z1536" s="411" t="s">
        <v>735</v>
      </c>
    </row>
    <row r="1537" spans="1:26" ht="12.75" hidden="1" customHeight="1">
      <c r="A1537" s="405"/>
      <c r="B1537" s="406"/>
      <c r="C1537" s="418"/>
      <c r="D1537" s="418"/>
      <c r="E1537" s="419"/>
      <c r="F1537" s="420"/>
      <c r="G1537" s="420"/>
      <c r="H1537" s="420"/>
      <c r="I1537" s="420"/>
      <c r="J1537" s="420"/>
      <c r="K1537" s="420"/>
      <c r="L1537" s="420"/>
      <c r="M1537" s="420"/>
      <c r="N1537" s="420"/>
      <c r="O1537" s="420"/>
      <c r="P1537" s="420"/>
      <c r="Q1537" s="420"/>
      <c r="R1537" s="409"/>
      <c r="S1537" s="410" t="str">
        <f t="shared" si="553"/>
        <v/>
      </c>
      <c r="T1537" s="410" t="str">
        <f t="shared" si="553"/>
        <v/>
      </c>
      <c r="U1537" s="410" t="str">
        <f t="shared" si="553"/>
        <v/>
      </c>
      <c r="V1537" s="410"/>
      <c r="W1537" s="413"/>
    </row>
    <row r="1538" spans="1:26" ht="12.75" customHeight="1">
      <c r="A1538" s="402" t="s">
        <v>205</v>
      </c>
      <c r="B1538" s="402" t="s">
        <v>500</v>
      </c>
      <c r="C1538" s="418"/>
      <c r="D1538" s="418" t="s">
        <v>319</v>
      </c>
      <c r="E1538" s="419" t="s">
        <v>324</v>
      </c>
      <c r="F1538" s="420">
        <f>+F1539</f>
        <v>480603</v>
      </c>
      <c r="G1538" s="420">
        <f t="shared" ref="G1538:Q1538" si="571">+G1539</f>
        <v>0</v>
      </c>
      <c r="H1538" s="420">
        <f t="shared" si="571"/>
        <v>0</v>
      </c>
      <c r="I1538" s="420">
        <f t="shared" si="571"/>
        <v>480603</v>
      </c>
      <c r="J1538" s="420">
        <f t="shared" si="571"/>
        <v>457129.05</v>
      </c>
      <c r="K1538" s="420">
        <f t="shared" si="571"/>
        <v>0</v>
      </c>
      <c r="L1538" s="420">
        <f t="shared" si="571"/>
        <v>0</v>
      </c>
      <c r="M1538" s="420">
        <f t="shared" si="571"/>
        <v>457129.05</v>
      </c>
      <c r="N1538" s="420">
        <f t="shared" si="571"/>
        <v>23473.950000000012</v>
      </c>
      <c r="O1538" s="420">
        <f t="shared" si="571"/>
        <v>0</v>
      </c>
      <c r="P1538" s="420">
        <f t="shared" si="571"/>
        <v>0</v>
      </c>
      <c r="Q1538" s="420">
        <f t="shared" si="571"/>
        <v>23473.950000000012</v>
      </c>
      <c r="R1538" s="409"/>
      <c r="S1538" s="410">
        <f t="shared" si="553"/>
        <v>0.95115729614671563</v>
      </c>
      <c r="T1538" s="410" t="str">
        <f t="shared" si="553"/>
        <v/>
      </c>
      <c r="U1538" s="410" t="str">
        <f t="shared" si="553"/>
        <v/>
      </c>
      <c r="V1538" s="410">
        <f t="shared" si="553"/>
        <v>0.95115729614671563</v>
      </c>
      <c r="W1538" s="413"/>
      <c r="Z1538" s="411" t="s">
        <v>735</v>
      </c>
    </row>
    <row r="1539" spans="1:26" ht="12.75" customHeight="1">
      <c r="A1539" s="402" t="s">
        <v>205</v>
      </c>
      <c r="B1539" s="402" t="s">
        <v>500</v>
      </c>
      <c r="C1539" s="418"/>
      <c r="D1539" s="418"/>
      <c r="E1539" s="408" t="s">
        <v>528</v>
      </c>
      <c r="F1539" s="403">
        <f>SUM([3]BUREAUS!O14)</f>
        <v>480603</v>
      </c>
      <c r="G1539" s="403">
        <f>SUM([3]BUREAUS!O50)</f>
        <v>0</v>
      </c>
      <c r="H1539" s="403">
        <f>SUM([3]BUREAUS!O142)</f>
        <v>0</v>
      </c>
      <c r="I1539" s="403">
        <f t="shared" si="566"/>
        <v>480603</v>
      </c>
      <c r="J1539" s="403">
        <f>SUM([3]BUREAUS!O15)</f>
        <v>457129.05</v>
      </c>
      <c r="K1539" s="403">
        <f>SUM([3]BUREAUS!O51)</f>
        <v>0</v>
      </c>
      <c r="L1539" s="403">
        <f>SUM([3]BUREAUS!O143)</f>
        <v>0</v>
      </c>
      <c r="M1539" s="403">
        <f t="shared" si="567"/>
        <v>457129.05</v>
      </c>
      <c r="N1539" s="403">
        <f t="shared" si="568"/>
        <v>23473.950000000012</v>
      </c>
      <c r="O1539" s="403">
        <f t="shared" si="568"/>
        <v>0</v>
      </c>
      <c r="P1539" s="403">
        <f t="shared" si="568"/>
        <v>0</v>
      </c>
      <c r="Q1539" s="403">
        <f t="shared" si="569"/>
        <v>23473.950000000012</v>
      </c>
      <c r="R1539" s="409">
        <f>Q1539-[3]BUREAUS!O179</f>
        <v>0</v>
      </c>
      <c r="S1539" s="410">
        <f t="shared" si="553"/>
        <v>0.95115729614671563</v>
      </c>
      <c r="T1539" s="410" t="str">
        <f t="shared" si="553"/>
        <v/>
      </c>
      <c r="U1539" s="410" t="str">
        <f t="shared" si="553"/>
        <v/>
      </c>
      <c r="V1539" s="410">
        <f t="shared" si="553"/>
        <v>0.95115729614671563</v>
      </c>
      <c r="W1539" s="413"/>
      <c r="Z1539" s="411" t="s">
        <v>735</v>
      </c>
    </row>
    <row r="1540" spans="1:26" ht="12.75" customHeight="1">
      <c r="A1540" s="402" t="s">
        <v>205</v>
      </c>
      <c r="B1540" s="402" t="s">
        <v>500</v>
      </c>
      <c r="C1540" s="418"/>
      <c r="D1540" s="418" t="s">
        <v>319</v>
      </c>
      <c r="E1540" s="419" t="s">
        <v>325</v>
      </c>
      <c r="F1540" s="420">
        <f>SUM(F1541:F1544)</f>
        <v>851477</v>
      </c>
      <c r="G1540" s="420">
        <f t="shared" ref="G1540:Q1540" si="572">SUM(G1541:G1544)</f>
        <v>0</v>
      </c>
      <c r="H1540" s="420">
        <f t="shared" si="572"/>
        <v>0</v>
      </c>
      <c r="I1540" s="420">
        <f t="shared" si="572"/>
        <v>851477</v>
      </c>
      <c r="J1540" s="420">
        <f t="shared" si="572"/>
        <v>851477</v>
      </c>
      <c r="K1540" s="420">
        <f t="shared" si="572"/>
        <v>0</v>
      </c>
      <c r="L1540" s="420">
        <f t="shared" si="572"/>
        <v>0</v>
      </c>
      <c r="M1540" s="420">
        <f t="shared" si="572"/>
        <v>851477</v>
      </c>
      <c r="N1540" s="420">
        <f t="shared" si="572"/>
        <v>0</v>
      </c>
      <c r="O1540" s="420">
        <f t="shared" si="572"/>
        <v>0</v>
      </c>
      <c r="P1540" s="420">
        <f t="shared" si="572"/>
        <v>0</v>
      </c>
      <c r="Q1540" s="420">
        <f t="shared" si="572"/>
        <v>0</v>
      </c>
      <c r="R1540" s="409"/>
      <c r="S1540" s="410">
        <f t="shared" si="553"/>
        <v>1</v>
      </c>
      <c r="T1540" s="410" t="str">
        <f t="shared" si="553"/>
        <v/>
      </c>
      <c r="U1540" s="410" t="str">
        <f t="shared" si="553"/>
        <v/>
      </c>
      <c r="V1540" s="410">
        <f t="shared" si="553"/>
        <v>1</v>
      </c>
      <c r="W1540" s="413"/>
      <c r="Z1540" s="411" t="s">
        <v>735</v>
      </c>
    </row>
    <row r="1541" spans="1:26" ht="12.75" customHeight="1">
      <c r="A1541" s="402" t="s">
        <v>205</v>
      </c>
      <c r="B1541" s="402" t="s">
        <v>500</v>
      </c>
      <c r="C1541" s="418"/>
      <c r="D1541" s="418"/>
      <c r="E1541" s="421" t="s">
        <v>531</v>
      </c>
      <c r="F1541" s="403">
        <f>SUM([3]BUREAUS!T14)</f>
        <v>851477</v>
      </c>
      <c r="G1541" s="403">
        <f>SUM([3]BUREAUS!T50)</f>
        <v>0</v>
      </c>
      <c r="H1541" s="403">
        <f>SUM([3]BUREAUS!T142)</f>
        <v>0</v>
      </c>
      <c r="I1541" s="403">
        <f t="shared" si="566"/>
        <v>851477</v>
      </c>
      <c r="J1541" s="403">
        <f>SUM([3]BUREAUS!T15)</f>
        <v>851477</v>
      </c>
      <c r="K1541" s="403">
        <f>SUM([3]BUREAUS!T51)</f>
        <v>0</v>
      </c>
      <c r="L1541" s="403">
        <f>SUM([3]BUREAUS!T143)</f>
        <v>0</v>
      </c>
      <c r="M1541" s="403">
        <f t="shared" si="567"/>
        <v>851477</v>
      </c>
      <c r="N1541" s="403">
        <f t="shared" si="568"/>
        <v>0</v>
      </c>
      <c r="O1541" s="403">
        <f t="shared" si="568"/>
        <v>0</v>
      </c>
      <c r="P1541" s="403">
        <f t="shared" si="568"/>
        <v>0</v>
      </c>
      <c r="Q1541" s="403">
        <f t="shared" si="569"/>
        <v>0</v>
      </c>
      <c r="R1541" s="409">
        <f>Q1541-[3]BUREAUS!T179</f>
        <v>0</v>
      </c>
      <c r="S1541" s="410">
        <f t="shared" si="553"/>
        <v>1</v>
      </c>
      <c r="T1541" s="410" t="str">
        <f t="shared" si="553"/>
        <v/>
      </c>
      <c r="U1541" s="410" t="str">
        <f t="shared" si="553"/>
        <v/>
      </c>
      <c r="V1541" s="410">
        <f t="shared" si="553"/>
        <v>1</v>
      </c>
      <c r="W1541" s="413"/>
      <c r="Z1541" s="411" t="s">
        <v>735</v>
      </c>
    </row>
    <row r="1542" spans="1:26" ht="12.75" customHeight="1">
      <c r="A1542" s="402" t="s">
        <v>205</v>
      </c>
      <c r="B1542" s="402" t="s">
        <v>500</v>
      </c>
      <c r="C1542" s="418"/>
      <c r="D1542" s="418"/>
      <c r="E1542" s="408" t="s">
        <v>532</v>
      </c>
      <c r="F1542" s="403">
        <f>SUM([3]BUREAUS!Y14)</f>
        <v>0</v>
      </c>
      <c r="G1542" s="403">
        <f>SUM([3]BUREAUS!Y50)</f>
        <v>0</v>
      </c>
      <c r="H1542" s="403">
        <f>SUM([3]BUREAUS!Y142)</f>
        <v>0</v>
      </c>
      <c r="I1542" s="403">
        <f t="shared" si="566"/>
        <v>0</v>
      </c>
      <c r="J1542" s="403">
        <f>SUM([3]BUREAUS!Y15)</f>
        <v>0</v>
      </c>
      <c r="K1542" s="403">
        <f>SUM([3]BUREAUS!Y51)</f>
        <v>0</v>
      </c>
      <c r="L1542" s="403">
        <f>SUM([3]BUREAUS!Y143)</f>
        <v>0</v>
      </c>
      <c r="M1542" s="403">
        <f t="shared" si="567"/>
        <v>0</v>
      </c>
      <c r="N1542" s="403">
        <f t="shared" si="568"/>
        <v>0</v>
      </c>
      <c r="O1542" s="403">
        <f t="shared" si="568"/>
        <v>0</v>
      </c>
      <c r="P1542" s="403">
        <f t="shared" si="568"/>
        <v>0</v>
      </c>
      <c r="Q1542" s="403">
        <f t="shared" si="569"/>
        <v>0</v>
      </c>
      <c r="R1542" s="409">
        <f>Q1542-[3]BUREAUS!Y179</f>
        <v>0</v>
      </c>
      <c r="S1542" s="410" t="str">
        <f t="shared" si="553"/>
        <v/>
      </c>
      <c r="T1542" s="410" t="str">
        <f t="shared" si="553"/>
        <v/>
      </c>
      <c r="U1542" s="410" t="str">
        <f t="shared" si="553"/>
        <v/>
      </c>
      <c r="V1542" s="410" t="str">
        <f t="shared" si="553"/>
        <v/>
      </c>
      <c r="W1542" s="413"/>
      <c r="Z1542" s="411" t="s">
        <v>735</v>
      </c>
    </row>
    <row r="1543" spans="1:26" ht="12.75" customHeight="1">
      <c r="A1543" s="402" t="s">
        <v>205</v>
      </c>
      <c r="B1543" s="402" t="s">
        <v>500</v>
      </c>
      <c r="C1543" s="418"/>
      <c r="D1543" s="418"/>
      <c r="E1543" s="421" t="s">
        <v>533</v>
      </c>
      <c r="F1543" s="403">
        <f>SUM([3]BUREAUS!AD14)</f>
        <v>0</v>
      </c>
      <c r="G1543" s="403">
        <f>SUM([3]BUREAUS!AD50)</f>
        <v>0</v>
      </c>
      <c r="H1543" s="403">
        <f>SUM([3]BUREAUS!AD142)</f>
        <v>0</v>
      </c>
      <c r="I1543" s="403">
        <f t="shared" si="566"/>
        <v>0</v>
      </c>
      <c r="J1543" s="403">
        <f>SUM([3]BUREAUS!AD15)</f>
        <v>0</v>
      </c>
      <c r="K1543" s="403">
        <f>SUM([3]BUREAUS!AD51)</f>
        <v>0</v>
      </c>
      <c r="L1543" s="403">
        <f>SUM([3]BUREAUS!AD143)</f>
        <v>0</v>
      </c>
      <c r="M1543" s="403">
        <f t="shared" si="567"/>
        <v>0</v>
      </c>
      <c r="N1543" s="403">
        <f t="shared" si="568"/>
        <v>0</v>
      </c>
      <c r="O1543" s="403">
        <f t="shared" si="568"/>
        <v>0</v>
      </c>
      <c r="P1543" s="403">
        <f t="shared" si="568"/>
        <v>0</v>
      </c>
      <c r="Q1543" s="403">
        <f t="shared" si="569"/>
        <v>0</v>
      </c>
      <c r="R1543" s="409">
        <f>Q1543-[3]BUREAUS!AD179</f>
        <v>0</v>
      </c>
      <c r="S1543" s="410" t="str">
        <f t="shared" si="553"/>
        <v/>
      </c>
      <c r="T1543" s="410" t="str">
        <f t="shared" si="553"/>
        <v/>
      </c>
      <c r="U1543" s="410" t="str">
        <f t="shared" si="553"/>
        <v/>
      </c>
      <c r="V1543" s="410" t="str">
        <f t="shared" si="553"/>
        <v/>
      </c>
      <c r="W1543" s="413"/>
      <c r="Z1543" s="411" t="s">
        <v>735</v>
      </c>
    </row>
    <row r="1544" spans="1:26" ht="12.75" hidden="1" customHeight="1">
      <c r="A1544" s="402" t="s">
        <v>205</v>
      </c>
      <c r="B1544" s="402" t="s">
        <v>500</v>
      </c>
      <c r="C1544" s="418"/>
      <c r="D1544" s="418"/>
      <c r="E1544" s="421" t="s">
        <v>738</v>
      </c>
      <c r="F1544" s="403">
        <f>SUM([3]BUREAUS!AI14)</f>
        <v>0</v>
      </c>
      <c r="G1544" s="403">
        <f>SUM([3]BUREAUS!AI50)</f>
        <v>0</v>
      </c>
      <c r="H1544" s="403">
        <f>SUM([3]BUREAUS!AI142)</f>
        <v>0</v>
      </c>
      <c r="I1544" s="403">
        <f t="shared" si="566"/>
        <v>0</v>
      </c>
      <c r="J1544" s="403">
        <f>SUM([3]BUREAUS!AI15)</f>
        <v>0</v>
      </c>
      <c r="K1544" s="403">
        <f>SUM([3]BUREAUS!AI51)</f>
        <v>0</v>
      </c>
      <c r="L1544" s="403">
        <f>SUM([3]BUREAUS!AI143)</f>
        <v>0</v>
      </c>
      <c r="M1544" s="403">
        <f t="shared" si="567"/>
        <v>0</v>
      </c>
      <c r="N1544" s="403">
        <f t="shared" si="568"/>
        <v>0</v>
      </c>
      <c r="O1544" s="403">
        <f t="shared" si="568"/>
        <v>0</v>
      </c>
      <c r="P1544" s="403">
        <f t="shared" si="568"/>
        <v>0</v>
      </c>
      <c r="Q1544" s="403">
        <f t="shared" si="569"/>
        <v>0</v>
      </c>
      <c r="R1544" s="409">
        <f>Q1544-[3]BUREAUS!AI179</f>
        <v>0</v>
      </c>
      <c r="S1544" s="410" t="str">
        <f t="shared" si="553"/>
        <v/>
      </c>
      <c r="T1544" s="410" t="str">
        <f t="shared" si="553"/>
        <v/>
      </c>
      <c r="U1544" s="410" t="str">
        <f t="shared" si="553"/>
        <v/>
      </c>
      <c r="V1544" s="410" t="str">
        <f t="shared" si="553"/>
        <v/>
      </c>
      <c r="W1544" s="413"/>
    </row>
    <row r="1545" spans="1:26" s="397" customFormat="1" ht="12.75" customHeight="1">
      <c r="A1545" s="402" t="s">
        <v>205</v>
      </c>
      <c r="B1545" s="402" t="s">
        <v>500</v>
      </c>
      <c r="C1545" s="418"/>
      <c r="D1545" s="418"/>
      <c r="E1545" s="419" t="s">
        <v>5</v>
      </c>
      <c r="F1545" s="420">
        <f>+F1536+F1538+F1540</f>
        <v>6679903.6699999999</v>
      </c>
      <c r="G1545" s="420">
        <f t="shared" ref="G1545:Q1545" si="573">+G1536+G1538+G1540</f>
        <v>7527176.3300000001</v>
      </c>
      <c r="H1545" s="420">
        <f t="shared" si="573"/>
        <v>0</v>
      </c>
      <c r="I1545" s="420">
        <f t="shared" si="573"/>
        <v>14207080</v>
      </c>
      <c r="J1545" s="420">
        <f t="shared" si="573"/>
        <v>6646067.7899999991</v>
      </c>
      <c r="K1545" s="420">
        <f t="shared" si="573"/>
        <v>5212685</v>
      </c>
      <c r="L1545" s="420">
        <f t="shared" si="573"/>
        <v>0</v>
      </c>
      <c r="M1545" s="420">
        <f t="shared" si="573"/>
        <v>11858752.789999999</v>
      </c>
      <c r="N1545" s="420">
        <f t="shared" si="573"/>
        <v>33835.880000000645</v>
      </c>
      <c r="O1545" s="420">
        <f t="shared" si="573"/>
        <v>2314491.33</v>
      </c>
      <c r="P1545" s="420">
        <f t="shared" si="573"/>
        <v>0</v>
      </c>
      <c r="Q1545" s="420">
        <f t="shared" si="573"/>
        <v>2348327.2100000009</v>
      </c>
      <c r="R1545" s="466">
        <f>+Q1545-[3]BUREAUS!AV179</f>
        <v>0</v>
      </c>
      <c r="S1545" s="410">
        <f t="shared" si="553"/>
        <v>0.99493467545767755</v>
      </c>
      <c r="T1545" s="410">
        <f t="shared" si="553"/>
        <v>0.692515329981648</v>
      </c>
      <c r="U1545" s="410" t="str">
        <f t="shared" si="553"/>
        <v/>
      </c>
      <c r="V1545" s="410">
        <f t="shared" si="553"/>
        <v>0.83470725793055289</v>
      </c>
      <c r="W1545" s="413"/>
      <c r="Z1545" s="411" t="s">
        <v>735</v>
      </c>
    </row>
    <row r="1546" spans="1:26" ht="12.75" customHeight="1">
      <c r="A1546" s="402" t="s">
        <v>205</v>
      </c>
      <c r="B1546" s="402" t="s">
        <v>500</v>
      </c>
      <c r="C1546" s="418"/>
      <c r="D1546" s="407"/>
      <c r="E1546" s="412"/>
      <c r="F1546" s="403"/>
      <c r="G1546" s="403"/>
      <c r="H1546" s="403"/>
      <c r="I1546" s="403">
        <f t="shared" si="566"/>
        <v>0</v>
      </c>
      <c r="J1546" s="403"/>
      <c r="K1546" s="403"/>
      <c r="L1546" s="403"/>
      <c r="M1546" s="403">
        <f t="shared" si="567"/>
        <v>0</v>
      </c>
      <c r="N1546" s="403">
        <f t="shared" si="568"/>
        <v>0</v>
      </c>
      <c r="O1546" s="403">
        <f t="shared" si="568"/>
        <v>0</v>
      </c>
      <c r="P1546" s="403">
        <f t="shared" si="568"/>
        <v>0</v>
      </c>
      <c r="Q1546" s="403">
        <f t="shared" si="569"/>
        <v>0</v>
      </c>
      <c r="S1546" s="410" t="str">
        <f t="shared" si="553"/>
        <v/>
      </c>
      <c r="T1546" s="410" t="str">
        <f t="shared" si="553"/>
        <v/>
      </c>
      <c r="U1546" s="410" t="str">
        <f t="shared" si="553"/>
        <v/>
      </c>
      <c r="V1546" s="410" t="str">
        <f t="shared" si="553"/>
        <v/>
      </c>
      <c r="W1546" s="413"/>
      <c r="Z1546" s="411" t="s">
        <v>735</v>
      </c>
    </row>
    <row r="1547" spans="1:26" ht="12.75" hidden="1" customHeight="1">
      <c r="A1547" s="402" t="s">
        <v>502</v>
      </c>
      <c r="B1547" s="402" t="s">
        <v>503</v>
      </c>
      <c r="C1547" s="418" t="s">
        <v>820</v>
      </c>
      <c r="D1547" s="407"/>
      <c r="E1547" s="412"/>
      <c r="F1547" s="403"/>
      <c r="G1547" s="403"/>
      <c r="H1547" s="403"/>
      <c r="I1547" s="403">
        <f t="shared" si="566"/>
        <v>0</v>
      </c>
      <c r="J1547" s="403"/>
      <c r="K1547" s="403"/>
      <c r="L1547" s="403"/>
      <c r="M1547" s="403">
        <f t="shared" si="567"/>
        <v>0</v>
      </c>
      <c r="N1547" s="403">
        <f t="shared" si="568"/>
        <v>0</v>
      </c>
      <c r="O1547" s="403">
        <f t="shared" si="568"/>
        <v>0</v>
      </c>
      <c r="P1547" s="403">
        <f t="shared" si="568"/>
        <v>0</v>
      </c>
      <c r="Q1547" s="403">
        <f t="shared" si="569"/>
        <v>0</v>
      </c>
      <c r="S1547" s="410" t="str">
        <f t="shared" si="553"/>
        <v/>
      </c>
      <c r="T1547" s="410" t="str">
        <f t="shared" si="553"/>
        <v/>
      </c>
      <c r="U1547" s="410" t="str">
        <f t="shared" si="553"/>
        <v/>
      </c>
      <c r="V1547" s="410" t="str">
        <f t="shared" si="553"/>
        <v/>
      </c>
      <c r="W1547" s="413"/>
      <c r="Y1547" s="411" t="s">
        <v>735</v>
      </c>
    </row>
    <row r="1548" spans="1:26" ht="12.75" customHeight="1">
      <c r="A1548" s="402" t="s">
        <v>502</v>
      </c>
      <c r="B1548" s="402" t="s">
        <v>503</v>
      </c>
      <c r="C1548" s="407"/>
      <c r="D1548" s="407" t="s">
        <v>319</v>
      </c>
      <c r="E1548" s="412" t="s">
        <v>320</v>
      </c>
      <c r="F1548" s="403">
        <f t="shared" ref="F1548:H1549" si="574">+F1506+F1520+F1534</f>
        <v>101851196.67</v>
      </c>
      <c r="G1548" s="403">
        <f t="shared" si="574"/>
        <v>117202176.33</v>
      </c>
      <c r="H1548" s="403">
        <f t="shared" si="574"/>
        <v>0</v>
      </c>
      <c r="I1548" s="403">
        <f t="shared" si="566"/>
        <v>219053373</v>
      </c>
      <c r="J1548" s="403">
        <f t="shared" ref="J1548:L1549" si="575">+J1506+J1520+J1534</f>
        <v>101664987.44000001</v>
      </c>
      <c r="K1548" s="403">
        <f t="shared" si="575"/>
        <v>99191411.50999999</v>
      </c>
      <c r="L1548" s="403">
        <f t="shared" si="575"/>
        <v>0</v>
      </c>
      <c r="M1548" s="403">
        <f t="shared" si="567"/>
        <v>200856398.94999999</v>
      </c>
      <c r="N1548" s="403">
        <f t="shared" si="568"/>
        <v>186209.22999998927</v>
      </c>
      <c r="O1548" s="403">
        <f t="shared" si="568"/>
        <v>18010764.820000008</v>
      </c>
      <c r="P1548" s="403">
        <f t="shared" si="568"/>
        <v>0</v>
      </c>
      <c r="Q1548" s="403">
        <f t="shared" si="569"/>
        <v>18196974.049999997</v>
      </c>
      <c r="S1548" s="410">
        <f t="shared" si="553"/>
        <v>0.99817175216307663</v>
      </c>
      <c r="T1548" s="410">
        <f t="shared" si="553"/>
        <v>0.84632738585597556</v>
      </c>
      <c r="U1548" s="410" t="str">
        <f t="shared" si="553"/>
        <v/>
      </c>
      <c r="V1548" s="410">
        <f t="shared" si="553"/>
        <v>0.91692903970942274</v>
      </c>
      <c r="W1548" s="413"/>
      <c r="Y1548" s="411" t="s">
        <v>735</v>
      </c>
      <c r="Z1548" s="411" t="s">
        <v>736</v>
      </c>
    </row>
    <row r="1549" spans="1:26" ht="12.75" customHeight="1">
      <c r="A1549" s="402" t="s">
        <v>502</v>
      </c>
      <c r="B1549" s="402" t="s">
        <v>503</v>
      </c>
      <c r="C1549" s="407"/>
      <c r="D1549" s="407" t="s">
        <v>319</v>
      </c>
      <c r="E1549" s="412" t="s">
        <v>204</v>
      </c>
      <c r="F1549" s="403">
        <f t="shared" si="574"/>
        <v>0</v>
      </c>
      <c r="G1549" s="403">
        <f t="shared" si="574"/>
        <v>0</v>
      </c>
      <c r="H1549" s="403">
        <f t="shared" si="574"/>
        <v>0</v>
      </c>
      <c r="I1549" s="403">
        <f>SUM(F1549:H1549)</f>
        <v>0</v>
      </c>
      <c r="J1549" s="403">
        <f t="shared" si="575"/>
        <v>0</v>
      </c>
      <c r="K1549" s="403">
        <f t="shared" si="575"/>
        <v>0</v>
      </c>
      <c r="L1549" s="403">
        <f t="shared" si="575"/>
        <v>0</v>
      </c>
      <c r="M1549" s="403">
        <f>SUM(J1549:L1549)</f>
        <v>0</v>
      </c>
      <c r="N1549" s="403">
        <f>+F1549-J1549</f>
        <v>0</v>
      </c>
      <c r="O1549" s="403">
        <f>+G1549-K1549</f>
        <v>0</v>
      </c>
      <c r="P1549" s="403">
        <f>+H1549-L1549</f>
        <v>0</v>
      </c>
      <c r="Q1549" s="403">
        <f>SUM(N1549:P1549)</f>
        <v>0</v>
      </c>
      <c r="S1549" s="410" t="str">
        <f t="shared" si="553"/>
        <v/>
      </c>
      <c r="T1549" s="410" t="str">
        <f t="shared" si="553"/>
        <v/>
      </c>
      <c r="U1549" s="410" t="str">
        <f t="shared" si="553"/>
        <v/>
      </c>
      <c r="V1549" s="410" t="str">
        <f>IF(I1549=0,"",M1549/I1549)</f>
        <v/>
      </c>
      <c r="W1549" s="413"/>
      <c r="Y1549" s="411" t="s">
        <v>735</v>
      </c>
      <c r="Z1549" s="411" t="s">
        <v>736</v>
      </c>
    </row>
    <row r="1550" spans="1:26" ht="12.75" hidden="1" customHeight="1">
      <c r="A1550" s="405"/>
      <c r="B1550" s="406"/>
      <c r="C1550" s="418"/>
      <c r="D1550" s="418" t="s">
        <v>319</v>
      </c>
      <c r="E1550" s="419" t="s">
        <v>737</v>
      </c>
      <c r="F1550" s="420">
        <f>+F1548+F1549</f>
        <v>101851196.67</v>
      </c>
      <c r="G1550" s="420">
        <f t="shared" ref="G1550:Q1550" si="576">+G1548+G1549</f>
        <v>117202176.33</v>
      </c>
      <c r="H1550" s="420">
        <f t="shared" si="576"/>
        <v>0</v>
      </c>
      <c r="I1550" s="420">
        <f t="shared" si="576"/>
        <v>219053373</v>
      </c>
      <c r="J1550" s="420">
        <f t="shared" si="576"/>
        <v>101664987.44000001</v>
      </c>
      <c r="K1550" s="420">
        <f t="shared" si="576"/>
        <v>99191411.50999999</v>
      </c>
      <c r="L1550" s="420">
        <f t="shared" si="576"/>
        <v>0</v>
      </c>
      <c r="M1550" s="420">
        <f t="shared" si="576"/>
        <v>200856398.94999999</v>
      </c>
      <c r="N1550" s="420">
        <f t="shared" si="576"/>
        <v>186209.22999998927</v>
      </c>
      <c r="O1550" s="420">
        <f t="shared" si="576"/>
        <v>18010764.820000008</v>
      </c>
      <c r="P1550" s="420">
        <f t="shared" si="576"/>
        <v>0</v>
      </c>
      <c r="Q1550" s="420">
        <f t="shared" si="576"/>
        <v>18196974.049999997</v>
      </c>
      <c r="R1550" s="409"/>
      <c r="S1550" s="410">
        <f t="shared" si="553"/>
        <v>0.99817175216307663</v>
      </c>
      <c r="T1550" s="410">
        <f t="shared" si="553"/>
        <v>0.84632738585597556</v>
      </c>
      <c r="U1550" s="410" t="str">
        <f t="shared" si="553"/>
        <v/>
      </c>
      <c r="V1550" s="410"/>
      <c r="W1550" s="413"/>
      <c r="Y1550" s="411" t="s">
        <v>735</v>
      </c>
    </row>
    <row r="1551" spans="1:26" ht="12.75" hidden="1" customHeight="1">
      <c r="A1551" s="405"/>
      <c r="B1551" s="406"/>
      <c r="C1551" s="418"/>
      <c r="D1551" s="418"/>
      <c r="E1551" s="419"/>
      <c r="F1551" s="420"/>
      <c r="G1551" s="420"/>
      <c r="H1551" s="420"/>
      <c r="I1551" s="420"/>
      <c r="J1551" s="420"/>
      <c r="K1551" s="420"/>
      <c r="L1551" s="420"/>
      <c r="M1551" s="420"/>
      <c r="N1551" s="420"/>
      <c r="O1551" s="420"/>
      <c r="P1551" s="420"/>
      <c r="Q1551" s="420"/>
      <c r="R1551" s="409"/>
      <c r="S1551" s="410" t="str">
        <f t="shared" si="553"/>
        <v/>
      </c>
      <c r="T1551" s="410" t="str">
        <f t="shared" si="553"/>
        <v/>
      </c>
      <c r="U1551" s="410" t="str">
        <f t="shared" si="553"/>
        <v/>
      </c>
      <c r="V1551" s="410"/>
      <c r="W1551" s="413"/>
      <c r="Y1551" s="411" t="s">
        <v>735</v>
      </c>
    </row>
    <row r="1552" spans="1:26" ht="12.75" hidden="1" customHeight="1">
      <c r="A1552" s="402" t="s">
        <v>502</v>
      </c>
      <c r="B1552" s="402" t="s">
        <v>503</v>
      </c>
      <c r="C1552" s="418"/>
      <c r="D1552" s="418" t="s">
        <v>319</v>
      </c>
      <c r="E1552" s="419" t="s">
        <v>324</v>
      </c>
      <c r="F1552" s="420">
        <f>+F1553</f>
        <v>10223213</v>
      </c>
      <c r="G1552" s="420">
        <f t="shared" ref="G1552:Q1552" si="577">+G1553</f>
        <v>0</v>
      </c>
      <c r="H1552" s="420">
        <f t="shared" si="577"/>
        <v>0</v>
      </c>
      <c r="I1552" s="420">
        <f t="shared" si="577"/>
        <v>10223213</v>
      </c>
      <c r="J1552" s="420">
        <f t="shared" si="577"/>
        <v>10316273.779999999</v>
      </c>
      <c r="K1552" s="420">
        <f t="shared" si="577"/>
        <v>0</v>
      </c>
      <c r="L1552" s="420">
        <f t="shared" si="577"/>
        <v>0</v>
      </c>
      <c r="M1552" s="420">
        <f t="shared" si="577"/>
        <v>10316273.779999999</v>
      </c>
      <c r="N1552" s="420">
        <f t="shared" si="577"/>
        <v>-93060.779999999329</v>
      </c>
      <c r="O1552" s="420">
        <f t="shared" si="577"/>
        <v>0</v>
      </c>
      <c r="P1552" s="420">
        <f t="shared" si="577"/>
        <v>0</v>
      </c>
      <c r="Q1552" s="420">
        <f t="shared" si="577"/>
        <v>-93060.779999999329</v>
      </c>
      <c r="S1552" s="410">
        <f t="shared" si="553"/>
        <v>1.009102889668835</v>
      </c>
      <c r="T1552" s="410" t="str">
        <f t="shared" si="553"/>
        <v/>
      </c>
      <c r="U1552" s="410" t="str">
        <f t="shared" si="553"/>
        <v/>
      </c>
      <c r="V1552" s="410">
        <f t="shared" si="553"/>
        <v>1.009102889668835</v>
      </c>
      <c r="W1552" s="413"/>
      <c r="Y1552" s="411" t="s">
        <v>735</v>
      </c>
    </row>
    <row r="1553" spans="1:26" ht="12.75" hidden="1" customHeight="1">
      <c r="A1553" s="402" t="s">
        <v>502</v>
      </c>
      <c r="B1553" s="402" t="s">
        <v>503</v>
      </c>
      <c r="C1553" s="418"/>
      <c r="D1553" s="418"/>
      <c r="E1553" s="408" t="s">
        <v>528</v>
      </c>
      <c r="F1553" s="403">
        <f>+F1511+F1525+F1539</f>
        <v>10223213</v>
      </c>
      <c r="G1553" s="403">
        <f>+G1511+G1525+G1539</f>
        <v>0</v>
      </c>
      <c r="H1553" s="403">
        <f>+H1511+H1525+H1539</f>
        <v>0</v>
      </c>
      <c r="I1553" s="403">
        <f t="shared" si="566"/>
        <v>10223213</v>
      </c>
      <c r="J1553" s="403">
        <f>+J1511+J1525+J1539</f>
        <v>10316273.779999999</v>
      </c>
      <c r="K1553" s="403">
        <f>+K1511+K1525+K1539</f>
        <v>0</v>
      </c>
      <c r="L1553" s="403">
        <f>+L1511+L1525+L1539</f>
        <v>0</v>
      </c>
      <c r="M1553" s="403">
        <f t="shared" si="567"/>
        <v>10316273.779999999</v>
      </c>
      <c r="N1553" s="403">
        <f t="shared" si="568"/>
        <v>-93060.779999999329</v>
      </c>
      <c r="O1553" s="403">
        <f t="shared" si="568"/>
        <v>0</v>
      </c>
      <c r="P1553" s="403">
        <f t="shared" si="568"/>
        <v>0</v>
      </c>
      <c r="Q1553" s="403">
        <f t="shared" si="569"/>
        <v>-93060.779999999329</v>
      </c>
      <c r="S1553" s="410">
        <f t="shared" ref="S1553:V1614" si="578">IF(F1553=0,"",J1553/F1553)</f>
        <v>1.009102889668835</v>
      </c>
      <c r="T1553" s="410" t="str">
        <f t="shared" si="578"/>
        <v/>
      </c>
      <c r="U1553" s="410" t="str">
        <f t="shared" si="578"/>
        <v/>
      </c>
      <c r="V1553" s="410">
        <f t="shared" si="578"/>
        <v>1.009102889668835</v>
      </c>
      <c r="W1553" s="413"/>
      <c r="Y1553" s="411" t="s">
        <v>735</v>
      </c>
    </row>
    <row r="1554" spans="1:26" ht="12.75" hidden="1" customHeight="1">
      <c r="A1554" s="402" t="s">
        <v>502</v>
      </c>
      <c r="B1554" s="402" t="s">
        <v>503</v>
      </c>
      <c r="C1554" s="418"/>
      <c r="D1554" s="418" t="s">
        <v>319</v>
      </c>
      <c r="E1554" s="419" t="s">
        <v>325</v>
      </c>
      <c r="F1554" s="420">
        <f>SUM(F1555:F1558)</f>
        <v>19331169</v>
      </c>
      <c r="G1554" s="420">
        <f t="shared" ref="G1554:Q1554" si="579">SUM(G1555:G1558)</f>
        <v>0</v>
      </c>
      <c r="H1554" s="420">
        <f t="shared" si="579"/>
        <v>0</v>
      </c>
      <c r="I1554" s="420">
        <f t="shared" si="579"/>
        <v>19331169</v>
      </c>
      <c r="J1554" s="420">
        <f t="shared" si="579"/>
        <v>19331166.710000001</v>
      </c>
      <c r="K1554" s="420">
        <f t="shared" si="579"/>
        <v>0</v>
      </c>
      <c r="L1554" s="420">
        <f t="shared" si="579"/>
        <v>0</v>
      </c>
      <c r="M1554" s="420">
        <f t="shared" si="579"/>
        <v>19331166.710000001</v>
      </c>
      <c r="N1554" s="420">
        <f t="shared" si="579"/>
        <v>2.2900000000372529</v>
      </c>
      <c r="O1554" s="420">
        <f t="shared" si="579"/>
        <v>0</v>
      </c>
      <c r="P1554" s="420">
        <f t="shared" si="579"/>
        <v>0</v>
      </c>
      <c r="Q1554" s="420">
        <f t="shared" si="579"/>
        <v>2.2900000000372529</v>
      </c>
      <c r="R1554" s="409"/>
      <c r="S1554" s="410">
        <f t="shared" si="578"/>
        <v>0.99999988153846264</v>
      </c>
      <c r="T1554" s="410" t="str">
        <f t="shared" si="578"/>
        <v/>
      </c>
      <c r="U1554" s="410" t="str">
        <f t="shared" si="578"/>
        <v/>
      </c>
      <c r="V1554" s="410">
        <f t="shared" si="578"/>
        <v>0.99999988153846264</v>
      </c>
      <c r="W1554" s="413"/>
      <c r="Y1554" s="411" t="s">
        <v>735</v>
      </c>
    </row>
    <row r="1555" spans="1:26" ht="12.75" hidden="1" customHeight="1">
      <c r="A1555" s="402" t="s">
        <v>502</v>
      </c>
      <c r="B1555" s="402" t="s">
        <v>503</v>
      </c>
      <c r="C1555" s="418"/>
      <c r="D1555" s="418"/>
      <c r="E1555" s="421" t="s">
        <v>531</v>
      </c>
      <c r="F1555" s="403">
        <f t="shared" ref="F1555:H1558" si="580">+F1513+F1527+F1541</f>
        <v>17746000</v>
      </c>
      <c r="G1555" s="403">
        <f t="shared" si="580"/>
        <v>0</v>
      </c>
      <c r="H1555" s="403">
        <f t="shared" si="580"/>
        <v>0</v>
      </c>
      <c r="I1555" s="403">
        <f t="shared" si="566"/>
        <v>17746000</v>
      </c>
      <c r="J1555" s="403">
        <f t="shared" ref="J1555:L1558" si="581">+J1513+J1527+J1541</f>
        <v>17746000</v>
      </c>
      <c r="K1555" s="403">
        <f t="shared" si="581"/>
        <v>0</v>
      </c>
      <c r="L1555" s="403">
        <f t="shared" si="581"/>
        <v>0</v>
      </c>
      <c r="M1555" s="403">
        <f t="shared" si="567"/>
        <v>17746000</v>
      </c>
      <c r="N1555" s="403">
        <f t="shared" si="568"/>
        <v>0</v>
      </c>
      <c r="O1555" s="403">
        <f t="shared" si="568"/>
        <v>0</v>
      </c>
      <c r="P1555" s="403">
        <f t="shared" si="568"/>
        <v>0</v>
      </c>
      <c r="Q1555" s="403">
        <f t="shared" si="569"/>
        <v>0</v>
      </c>
      <c r="S1555" s="410">
        <f t="shared" si="578"/>
        <v>1</v>
      </c>
      <c r="T1555" s="410" t="str">
        <f t="shared" si="578"/>
        <v/>
      </c>
      <c r="U1555" s="410" t="str">
        <f t="shared" si="578"/>
        <v/>
      </c>
      <c r="V1555" s="410">
        <f t="shared" si="578"/>
        <v>1</v>
      </c>
      <c r="W1555" s="413"/>
      <c r="Y1555" s="411" t="s">
        <v>735</v>
      </c>
    </row>
    <row r="1556" spans="1:26" ht="12.75" hidden="1" customHeight="1">
      <c r="A1556" s="402" t="s">
        <v>502</v>
      </c>
      <c r="B1556" s="402" t="s">
        <v>503</v>
      </c>
      <c r="C1556" s="418"/>
      <c r="D1556" s="418"/>
      <c r="E1556" s="408" t="s">
        <v>532</v>
      </c>
      <c r="F1556" s="403">
        <f t="shared" si="580"/>
        <v>1585169</v>
      </c>
      <c r="G1556" s="403">
        <f t="shared" si="580"/>
        <v>0</v>
      </c>
      <c r="H1556" s="403">
        <f t="shared" si="580"/>
        <v>0</v>
      </c>
      <c r="I1556" s="403">
        <f t="shared" si="566"/>
        <v>1585169</v>
      </c>
      <c r="J1556" s="403">
        <f t="shared" si="581"/>
        <v>1585166.71</v>
      </c>
      <c r="K1556" s="403">
        <f t="shared" si="581"/>
        <v>0</v>
      </c>
      <c r="L1556" s="403">
        <f t="shared" si="581"/>
        <v>0</v>
      </c>
      <c r="M1556" s="403">
        <f t="shared" si="567"/>
        <v>1585166.71</v>
      </c>
      <c r="N1556" s="403">
        <f t="shared" si="568"/>
        <v>2.2900000000372529</v>
      </c>
      <c r="O1556" s="403">
        <f t="shared" si="568"/>
        <v>0</v>
      </c>
      <c r="P1556" s="403">
        <f t="shared" si="568"/>
        <v>0</v>
      </c>
      <c r="Q1556" s="403">
        <f t="shared" si="569"/>
        <v>2.2900000000372529</v>
      </c>
      <c r="S1556" s="410">
        <f t="shared" si="578"/>
        <v>0.99999855535908155</v>
      </c>
      <c r="T1556" s="410" t="str">
        <f t="shared" si="578"/>
        <v/>
      </c>
      <c r="U1556" s="410" t="str">
        <f t="shared" si="578"/>
        <v/>
      </c>
      <c r="V1556" s="410">
        <f t="shared" si="578"/>
        <v>0.99999855535908155</v>
      </c>
      <c r="W1556" s="413"/>
      <c r="Y1556" s="411" t="s">
        <v>735</v>
      </c>
    </row>
    <row r="1557" spans="1:26" ht="12.75" hidden="1" customHeight="1">
      <c r="A1557" s="402" t="s">
        <v>502</v>
      </c>
      <c r="B1557" s="402" t="s">
        <v>503</v>
      </c>
      <c r="C1557" s="418"/>
      <c r="D1557" s="418"/>
      <c r="E1557" s="421" t="s">
        <v>533</v>
      </c>
      <c r="F1557" s="403">
        <f t="shared" si="580"/>
        <v>0</v>
      </c>
      <c r="G1557" s="403">
        <f t="shared" si="580"/>
        <v>0</v>
      </c>
      <c r="H1557" s="403">
        <f t="shared" si="580"/>
        <v>0</v>
      </c>
      <c r="I1557" s="403">
        <f t="shared" si="566"/>
        <v>0</v>
      </c>
      <c r="J1557" s="403">
        <f t="shared" si="581"/>
        <v>0</v>
      </c>
      <c r="K1557" s="403">
        <f t="shared" si="581"/>
        <v>0</v>
      </c>
      <c r="L1557" s="403">
        <f t="shared" si="581"/>
        <v>0</v>
      </c>
      <c r="M1557" s="403">
        <f t="shared" si="567"/>
        <v>0</v>
      </c>
      <c r="N1557" s="403">
        <f t="shared" si="568"/>
        <v>0</v>
      </c>
      <c r="O1557" s="403">
        <f t="shared" si="568"/>
        <v>0</v>
      </c>
      <c r="P1557" s="403">
        <f t="shared" si="568"/>
        <v>0</v>
      </c>
      <c r="Q1557" s="403">
        <f t="shared" si="569"/>
        <v>0</v>
      </c>
      <c r="S1557" s="410" t="str">
        <f t="shared" si="578"/>
        <v/>
      </c>
      <c r="T1557" s="410" t="str">
        <f t="shared" si="578"/>
        <v/>
      </c>
      <c r="U1557" s="410" t="str">
        <f t="shared" si="578"/>
        <v/>
      </c>
      <c r="V1557" s="410" t="str">
        <f t="shared" si="578"/>
        <v/>
      </c>
      <c r="W1557" s="413"/>
      <c r="Y1557" s="411" t="s">
        <v>735</v>
      </c>
    </row>
    <row r="1558" spans="1:26" ht="12.75" hidden="1" customHeight="1">
      <c r="A1558" s="402" t="s">
        <v>502</v>
      </c>
      <c r="B1558" s="402" t="s">
        <v>503</v>
      </c>
      <c r="C1558" s="418"/>
      <c r="D1558" s="418"/>
      <c r="E1558" s="421" t="s">
        <v>738</v>
      </c>
      <c r="F1558" s="403">
        <f t="shared" si="580"/>
        <v>0</v>
      </c>
      <c r="G1558" s="403">
        <f t="shared" si="580"/>
        <v>0</v>
      </c>
      <c r="H1558" s="403">
        <f t="shared" si="580"/>
        <v>0</v>
      </c>
      <c r="I1558" s="403">
        <f t="shared" si="566"/>
        <v>0</v>
      </c>
      <c r="J1558" s="403">
        <f t="shared" si="581"/>
        <v>0</v>
      </c>
      <c r="K1558" s="403">
        <f t="shared" si="581"/>
        <v>0</v>
      </c>
      <c r="L1558" s="403">
        <f t="shared" si="581"/>
        <v>0</v>
      </c>
      <c r="M1558" s="403">
        <f t="shared" si="567"/>
        <v>0</v>
      </c>
      <c r="N1558" s="403">
        <f t="shared" si="568"/>
        <v>0</v>
      </c>
      <c r="O1558" s="403">
        <f t="shared" si="568"/>
        <v>0</v>
      </c>
      <c r="P1558" s="403">
        <f t="shared" si="568"/>
        <v>0</v>
      </c>
      <c r="Q1558" s="403">
        <f t="shared" si="569"/>
        <v>0</v>
      </c>
      <c r="S1558" s="410" t="str">
        <f t="shared" si="578"/>
        <v/>
      </c>
      <c r="T1558" s="410" t="str">
        <f t="shared" si="578"/>
        <v/>
      </c>
      <c r="U1558" s="410" t="str">
        <f t="shared" si="578"/>
        <v/>
      </c>
      <c r="V1558" s="410" t="str">
        <f t="shared" si="578"/>
        <v/>
      </c>
      <c r="W1558" s="413"/>
      <c r="Y1558" s="411" t="s">
        <v>735</v>
      </c>
    </row>
    <row r="1559" spans="1:26" s="397" customFormat="1" ht="12.75" customHeight="1">
      <c r="A1559" s="405" t="s">
        <v>502</v>
      </c>
      <c r="B1559" s="405" t="s">
        <v>503</v>
      </c>
      <c r="C1559" s="730" t="s">
        <v>821</v>
      </c>
      <c r="D1559" s="730"/>
      <c r="E1559" s="730"/>
      <c r="F1559" s="420">
        <f>+F1554+F1552+F1550</f>
        <v>131405578.67</v>
      </c>
      <c r="G1559" s="420">
        <f t="shared" ref="G1559:Q1559" si="582">+G1554+G1552+G1550</f>
        <v>117202176.33</v>
      </c>
      <c r="H1559" s="420">
        <f t="shared" si="582"/>
        <v>0</v>
      </c>
      <c r="I1559" s="420">
        <f t="shared" si="582"/>
        <v>248607755</v>
      </c>
      <c r="J1559" s="420">
        <f t="shared" si="582"/>
        <v>131312427.93000001</v>
      </c>
      <c r="K1559" s="420">
        <f t="shared" si="582"/>
        <v>99191411.50999999</v>
      </c>
      <c r="L1559" s="420">
        <f t="shared" si="582"/>
        <v>0</v>
      </c>
      <c r="M1559" s="420">
        <f t="shared" si="582"/>
        <v>230503839.44</v>
      </c>
      <c r="N1559" s="420">
        <f t="shared" si="582"/>
        <v>93150.739999989979</v>
      </c>
      <c r="O1559" s="420">
        <f t="shared" si="582"/>
        <v>18010764.820000008</v>
      </c>
      <c r="P1559" s="420">
        <f t="shared" si="582"/>
        <v>0</v>
      </c>
      <c r="Q1559" s="420">
        <f t="shared" si="582"/>
        <v>18103915.559999999</v>
      </c>
      <c r="R1559" s="466">
        <f>+Q1559-[3]BUREAUS!AT179-[3]BUREAUS!AU179-[3]BUREAUS!AV179</f>
        <v>7.4505805969238281E-9</v>
      </c>
      <c r="S1559" s="410">
        <f t="shared" si="578"/>
        <v>0.99929112035468504</v>
      </c>
      <c r="T1559" s="410">
        <f t="shared" si="578"/>
        <v>0.84632738585597556</v>
      </c>
      <c r="U1559" s="410" t="str">
        <f t="shared" si="578"/>
        <v/>
      </c>
      <c r="V1559" s="410">
        <f t="shared" si="578"/>
        <v>0.92717879794216396</v>
      </c>
      <c r="W1559" s="686"/>
      <c r="Z1559" s="411" t="s">
        <v>735</v>
      </c>
    </row>
    <row r="1560" spans="1:26" ht="12.75" hidden="1" customHeight="1">
      <c r="A1560" s="402" t="s">
        <v>502</v>
      </c>
      <c r="B1560" s="402"/>
      <c r="C1560" s="650"/>
      <c r="D1560" s="699"/>
      <c r="E1560" s="419"/>
      <c r="F1560" s="403"/>
      <c r="G1560" s="403"/>
      <c r="H1560" s="403"/>
      <c r="I1560" s="403">
        <f t="shared" si="566"/>
        <v>0</v>
      </c>
      <c r="J1560" s="403"/>
      <c r="K1560" s="403"/>
      <c r="L1560" s="403"/>
      <c r="M1560" s="403">
        <f t="shared" si="567"/>
        <v>0</v>
      </c>
      <c r="N1560" s="403">
        <f t="shared" si="568"/>
        <v>0</v>
      </c>
      <c r="O1560" s="403">
        <f t="shared" si="568"/>
        <v>0</v>
      </c>
      <c r="P1560" s="403">
        <f t="shared" si="568"/>
        <v>0</v>
      </c>
      <c r="Q1560" s="403">
        <f t="shared" si="569"/>
        <v>0</v>
      </c>
      <c r="S1560" s="410" t="str">
        <f t="shared" si="578"/>
        <v/>
      </c>
      <c r="T1560" s="410" t="str">
        <f t="shared" si="578"/>
        <v/>
      </c>
      <c r="U1560" s="410" t="str">
        <f t="shared" si="578"/>
        <v/>
      </c>
      <c r="V1560" s="410" t="str">
        <f t="shared" si="578"/>
        <v/>
      </c>
      <c r="W1560" s="413"/>
    </row>
    <row r="1561" spans="1:26" ht="12.75" customHeight="1">
      <c r="A1561" s="402" t="s">
        <v>505</v>
      </c>
      <c r="B1561" s="402" t="s">
        <v>506</v>
      </c>
      <c r="C1561" s="731" t="s">
        <v>506</v>
      </c>
      <c r="D1561" s="731"/>
      <c r="E1561" s="731"/>
      <c r="F1561" s="403"/>
      <c r="G1561" s="403"/>
      <c r="H1561" s="403"/>
      <c r="I1561" s="403">
        <f t="shared" si="566"/>
        <v>0</v>
      </c>
      <c r="J1561" s="403"/>
      <c r="K1561" s="403"/>
      <c r="L1561" s="403"/>
      <c r="M1561" s="403">
        <f t="shared" si="567"/>
        <v>0</v>
      </c>
      <c r="N1561" s="403">
        <f t="shared" si="568"/>
        <v>0</v>
      </c>
      <c r="O1561" s="403">
        <f t="shared" si="568"/>
        <v>0</v>
      </c>
      <c r="P1561" s="403">
        <f t="shared" si="568"/>
        <v>0</v>
      </c>
      <c r="Q1561" s="403">
        <f t="shared" si="569"/>
        <v>0</v>
      </c>
      <c r="S1561" s="410" t="str">
        <f t="shared" si="578"/>
        <v/>
      </c>
      <c r="T1561" s="410" t="str">
        <f t="shared" si="578"/>
        <v/>
      </c>
      <c r="U1561" s="410" t="str">
        <f t="shared" si="578"/>
        <v/>
      </c>
      <c r="V1561" s="410" t="str">
        <f t="shared" si="578"/>
        <v/>
      </c>
      <c r="W1561" s="413"/>
      <c r="Z1561" s="411" t="s">
        <v>735</v>
      </c>
    </row>
    <row r="1562" spans="1:26" s="397" customFormat="1" ht="12.75" customHeight="1">
      <c r="A1562" s="402" t="s">
        <v>505</v>
      </c>
      <c r="B1562" s="402" t="s">
        <v>506</v>
      </c>
      <c r="C1562" s="418" t="s">
        <v>319</v>
      </c>
      <c r="D1562" s="698">
        <v>1</v>
      </c>
      <c r="E1562" s="419" t="s">
        <v>506</v>
      </c>
      <c r="F1562" s="443"/>
      <c r="G1562" s="443"/>
      <c r="H1562" s="443"/>
      <c r="I1562" s="420">
        <f t="shared" si="566"/>
        <v>0</v>
      </c>
      <c r="J1562" s="443"/>
      <c r="K1562" s="443"/>
      <c r="L1562" s="443"/>
      <c r="M1562" s="420">
        <f t="shared" si="567"/>
        <v>0</v>
      </c>
      <c r="N1562" s="420">
        <f t="shared" si="568"/>
        <v>0</v>
      </c>
      <c r="O1562" s="420">
        <f t="shared" si="568"/>
        <v>0</v>
      </c>
      <c r="P1562" s="420">
        <f t="shared" si="568"/>
        <v>0</v>
      </c>
      <c r="Q1562" s="420">
        <f t="shared" si="569"/>
        <v>0</v>
      </c>
      <c r="S1562" s="410" t="str">
        <f t="shared" si="578"/>
        <v/>
      </c>
      <c r="T1562" s="410" t="str">
        <f t="shared" si="578"/>
        <v/>
      </c>
      <c r="U1562" s="410" t="str">
        <f t="shared" si="578"/>
        <v/>
      </c>
      <c r="V1562" s="410" t="str">
        <f t="shared" si="578"/>
        <v/>
      </c>
      <c r="W1562" s="413"/>
      <c r="Z1562" s="411" t="s">
        <v>735</v>
      </c>
    </row>
    <row r="1563" spans="1:26" ht="12.75" customHeight="1">
      <c r="A1563" s="402" t="s">
        <v>505</v>
      </c>
      <c r="B1563" s="402" t="s">
        <v>506</v>
      </c>
      <c r="C1563" s="407"/>
      <c r="D1563" s="407" t="s">
        <v>319</v>
      </c>
      <c r="E1563" s="408" t="s">
        <v>320</v>
      </c>
      <c r="F1563" s="408">
        <f>+[3]BUREAUS!C366</f>
        <v>59795000</v>
      </c>
      <c r="G1563" s="408">
        <f>+[3]BUREAUS!D366</f>
        <v>28959000</v>
      </c>
      <c r="H1563" s="408">
        <f>+[3]BUREAUS!E366</f>
        <v>0</v>
      </c>
      <c r="I1563" s="403">
        <f t="shared" si="566"/>
        <v>88754000</v>
      </c>
      <c r="J1563" s="408">
        <f>+[3]BUREAUS!G366</f>
        <v>59747169.200000003</v>
      </c>
      <c r="K1563" s="408">
        <f>+[3]BUREAUS!H366</f>
        <v>28169451.379999999</v>
      </c>
      <c r="L1563" s="408">
        <f>+[3]BUREAUS!I366</f>
        <v>0</v>
      </c>
      <c r="M1563" s="403">
        <f t="shared" si="567"/>
        <v>87916620.579999998</v>
      </c>
      <c r="N1563" s="403">
        <f t="shared" si="568"/>
        <v>47830.79999999702</v>
      </c>
      <c r="O1563" s="403">
        <f t="shared" si="568"/>
        <v>789548.62000000104</v>
      </c>
      <c r="P1563" s="403">
        <f t="shared" si="568"/>
        <v>0</v>
      </c>
      <c r="Q1563" s="403">
        <f t="shared" si="569"/>
        <v>837379.41999999806</v>
      </c>
      <c r="R1563" s="409">
        <f>Q1563-[3]BUREAUS!F179</f>
        <v>0</v>
      </c>
      <c r="S1563" s="410">
        <f t="shared" si="578"/>
        <v>0.99920008696379303</v>
      </c>
      <c r="T1563" s="410">
        <f t="shared" si="578"/>
        <v>0.97273563935218754</v>
      </c>
      <c r="U1563" s="410" t="str">
        <f t="shared" si="578"/>
        <v/>
      </c>
      <c r="V1563" s="410">
        <f t="shared" si="578"/>
        <v>0.99056516416161522</v>
      </c>
      <c r="W1563" s="413"/>
      <c r="Z1563" s="411" t="s">
        <v>736</v>
      </c>
    </row>
    <row r="1564" spans="1:26" ht="12.75" customHeight="1">
      <c r="A1564" s="402" t="s">
        <v>505</v>
      </c>
      <c r="B1564" s="402" t="s">
        <v>506</v>
      </c>
      <c r="C1564" s="407"/>
      <c r="D1564" s="407" t="s">
        <v>319</v>
      </c>
      <c r="E1564" s="408" t="s">
        <v>204</v>
      </c>
      <c r="F1564" s="408">
        <f>+[3]BUREAUS!C368</f>
        <v>0</v>
      </c>
      <c r="G1564" s="408">
        <f>+[3]BUREAUS!D368</f>
        <v>1000000</v>
      </c>
      <c r="H1564" s="408">
        <f>+[3]BUREAUS!E368</f>
        <v>0</v>
      </c>
      <c r="I1564" s="403">
        <f>SUM(F1564:H1564)</f>
        <v>1000000</v>
      </c>
      <c r="J1564" s="408">
        <f>+[3]BUREAUS!G368</f>
        <v>0</v>
      </c>
      <c r="K1564" s="408">
        <f>+[3]BUREAUS!H368</f>
        <v>164421</v>
      </c>
      <c r="L1564" s="408">
        <f>+[3]BUREAUS!I368</f>
        <v>0</v>
      </c>
      <c r="M1564" s="403">
        <f>SUM(J1564:L1564)</f>
        <v>164421</v>
      </c>
      <c r="N1564" s="403">
        <f>+F1564-J1564</f>
        <v>0</v>
      </c>
      <c r="O1564" s="403">
        <f>+G1564-K1564</f>
        <v>835579</v>
      </c>
      <c r="P1564" s="403">
        <f>+H1564-L1564</f>
        <v>0</v>
      </c>
      <c r="Q1564" s="403">
        <f>SUM(N1564:P1564)</f>
        <v>835579</v>
      </c>
      <c r="R1564" s="409"/>
      <c r="S1564" s="410" t="str">
        <f t="shared" si="578"/>
        <v/>
      </c>
      <c r="T1564" s="410">
        <f t="shared" si="578"/>
        <v>0.16442100000000001</v>
      </c>
      <c r="U1564" s="410" t="str">
        <f t="shared" si="578"/>
        <v/>
      </c>
      <c r="V1564" s="410">
        <f t="shared" si="578"/>
        <v>0.16442100000000001</v>
      </c>
      <c r="W1564" s="413"/>
      <c r="Z1564" s="411" t="s">
        <v>736</v>
      </c>
    </row>
    <row r="1565" spans="1:26" ht="12.75" customHeight="1">
      <c r="A1565" s="405"/>
      <c r="B1565" s="402" t="s">
        <v>506</v>
      </c>
      <c r="C1565" s="418"/>
      <c r="D1565" s="418" t="s">
        <v>319</v>
      </c>
      <c r="E1565" s="419" t="s">
        <v>737</v>
      </c>
      <c r="F1565" s="420">
        <f>+F1563+F1564</f>
        <v>59795000</v>
      </c>
      <c r="G1565" s="420">
        <f t="shared" ref="G1565:Q1565" si="583">+G1563+G1564</f>
        <v>29959000</v>
      </c>
      <c r="H1565" s="420">
        <f t="shared" si="583"/>
        <v>0</v>
      </c>
      <c r="I1565" s="420">
        <f t="shared" si="583"/>
        <v>89754000</v>
      </c>
      <c r="J1565" s="420">
        <f t="shared" si="583"/>
        <v>59747169.200000003</v>
      </c>
      <c r="K1565" s="420">
        <f t="shared" si="583"/>
        <v>28333872.379999999</v>
      </c>
      <c r="L1565" s="420">
        <f t="shared" si="583"/>
        <v>0</v>
      </c>
      <c r="M1565" s="420">
        <f t="shared" si="583"/>
        <v>88081041.579999998</v>
      </c>
      <c r="N1565" s="420">
        <f t="shared" si="583"/>
        <v>47830.79999999702</v>
      </c>
      <c r="O1565" s="420">
        <f t="shared" si="583"/>
        <v>1625127.620000001</v>
      </c>
      <c r="P1565" s="420">
        <f t="shared" si="583"/>
        <v>0</v>
      </c>
      <c r="Q1565" s="420">
        <f t="shared" si="583"/>
        <v>1672958.4199999981</v>
      </c>
      <c r="R1565" s="409"/>
      <c r="S1565" s="410">
        <f t="shared" si="578"/>
        <v>0.99920008696379303</v>
      </c>
      <c r="T1565" s="410">
        <f t="shared" si="578"/>
        <v>0.94575494442404617</v>
      </c>
      <c r="U1565" s="410" t="str">
        <f t="shared" si="578"/>
        <v/>
      </c>
      <c r="V1565" s="410">
        <f t="shared" si="578"/>
        <v>0.98136062548744341</v>
      </c>
      <c r="W1565" s="413"/>
      <c r="Z1565" s="411" t="s">
        <v>735</v>
      </c>
    </row>
    <row r="1566" spans="1:26" ht="12.75" hidden="1" customHeight="1">
      <c r="A1566" s="405"/>
      <c r="B1566" s="406"/>
      <c r="C1566" s="418"/>
      <c r="D1566" s="418"/>
      <c r="E1566" s="419"/>
      <c r="F1566" s="420"/>
      <c r="G1566" s="420"/>
      <c r="H1566" s="420"/>
      <c r="I1566" s="420"/>
      <c r="J1566" s="420"/>
      <c r="K1566" s="420"/>
      <c r="L1566" s="420"/>
      <c r="M1566" s="420"/>
      <c r="N1566" s="420"/>
      <c r="O1566" s="420"/>
      <c r="P1566" s="420"/>
      <c r="Q1566" s="420"/>
      <c r="R1566" s="409"/>
      <c r="S1566" s="410" t="str">
        <f t="shared" si="578"/>
        <v/>
      </c>
      <c r="T1566" s="410" t="str">
        <f t="shared" si="578"/>
        <v/>
      </c>
      <c r="U1566" s="410" t="str">
        <f t="shared" si="578"/>
        <v/>
      </c>
      <c r="V1566" s="410"/>
      <c r="W1566" s="413"/>
    </row>
    <row r="1567" spans="1:26" ht="12.75" customHeight="1">
      <c r="A1567" s="402" t="s">
        <v>505</v>
      </c>
      <c r="B1567" s="402" t="s">
        <v>506</v>
      </c>
      <c r="C1567" s="418"/>
      <c r="D1567" s="418" t="s">
        <v>319</v>
      </c>
      <c r="E1567" s="419" t="s">
        <v>324</v>
      </c>
      <c r="F1567" s="420">
        <f>SUM(F1568:F1569)</f>
        <v>5692000</v>
      </c>
      <c r="G1567" s="420">
        <f t="shared" ref="G1567:Q1567" si="584">SUM(G1568:G1569)</f>
        <v>0</v>
      </c>
      <c r="H1567" s="420">
        <f t="shared" si="584"/>
        <v>0</v>
      </c>
      <c r="I1567" s="420">
        <f t="shared" si="584"/>
        <v>5692000</v>
      </c>
      <c r="J1567" s="420">
        <f t="shared" si="584"/>
        <v>5688590.5700000003</v>
      </c>
      <c r="K1567" s="420">
        <f t="shared" si="584"/>
        <v>0</v>
      </c>
      <c r="L1567" s="420">
        <f t="shared" si="584"/>
        <v>0</v>
      </c>
      <c r="M1567" s="420">
        <f t="shared" si="584"/>
        <v>5688590.5700000003</v>
      </c>
      <c r="N1567" s="420">
        <f t="shared" si="584"/>
        <v>3409.429999999702</v>
      </c>
      <c r="O1567" s="420">
        <f t="shared" si="584"/>
        <v>0</v>
      </c>
      <c r="P1567" s="420">
        <f t="shared" si="584"/>
        <v>0</v>
      </c>
      <c r="Q1567" s="420">
        <f t="shared" si="584"/>
        <v>3409.429999999702</v>
      </c>
      <c r="R1567" s="409">
        <f>+Q1567-[3]BUREAUS!P179</f>
        <v>0</v>
      </c>
      <c r="S1567" s="410">
        <f t="shared" si="578"/>
        <v>0.99940101370344347</v>
      </c>
      <c r="T1567" s="410" t="str">
        <f t="shared" si="578"/>
        <v/>
      </c>
      <c r="U1567" s="410" t="str">
        <f t="shared" si="578"/>
        <v/>
      </c>
      <c r="V1567" s="410">
        <f t="shared" si="578"/>
        <v>0.99940101370344347</v>
      </c>
      <c r="W1567" s="413"/>
      <c r="Z1567" s="411" t="s">
        <v>735</v>
      </c>
    </row>
    <row r="1568" spans="1:26" ht="12.75" customHeight="1">
      <c r="A1568" s="402" t="s">
        <v>505</v>
      </c>
      <c r="B1568" s="402" t="s">
        <v>506</v>
      </c>
      <c r="C1568" s="418"/>
      <c r="D1568" s="418"/>
      <c r="E1568" s="408" t="s">
        <v>528</v>
      </c>
      <c r="F1568" s="403">
        <f>SUM([3]BUREAUS!P14)</f>
        <v>5692000</v>
      </c>
      <c r="G1568" s="403"/>
      <c r="H1568" s="403">
        <f>SUM([3]BUREAUS!P142)</f>
        <v>0</v>
      </c>
      <c r="I1568" s="403">
        <f t="shared" si="566"/>
        <v>5692000</v>
      </c>
      <c r="J1568" s="403">
        <f>SUM([3]BUREAUS!P15)</f>
        <v>5688590.5700000003</v>
      </c>
      <c r="K1568" s="403"/>
      <c r="L1568" s="403">
        <f>SUM([3]BUREAUS!P143)</f>
        <v>0</v>
      </c>
      <c r="M1568" s="403">
        <f t="shared" si="567"/>
        <v>5688590.5700000003</v>
      </c>
      <c r="N1568" s="403">
        <f t="shared" ref="N1568:P1569" si="585">+F1568-J1568</f>
        <v>3409.429999999702</v>
      </c>
      <c r="O1568" s="403">
        <f t="shared" si="585"/>
        <v>0</v>
      </c>
      <c r="P1568" s="403">
        <f t="shared" si="585"/>
        <v>0</v>
      </c>
      <c r="Q1568" s="403">
        <f t="shared" ref="Q1568:Q1569" si="586">SUM(N1568:P1568)</f>
        <v>3409.429999999702</v>
      </c>
      <c r="R1568" s="409">
        <f>+Q1568-[3]BUREAUS!P16</f>
        <v>0</v>
      </c>
      <c r="S1568" s="410">
        <f t="shared" si="578"/>
        <v>0.99940101370344347</v>
      </c>
      <c r="T1568" s="410" t="str">
        <f t="shared" si="578"/>
        <v/>
      </c>
      <c r="U1568" s="410" t="str">
        <f t="shared" si="578"/>
        <v/>
      </c>
      <c r="V1568" s="410">
        <f t="shared" si="578"/>
        <v>0.99940101370344347</v>
      </c>
      <c r="W1568" s="413"/>
      <c r="Z1568" s="411" t="s">
        <v>735</v>
      </c>
    </row>
    <row r="1569" spans="1:26" ht="12.75" customHeight="1">
      <c r="A1569" s="402" t="s">
        <v>505</v>
      </c>
      <c r="B1569" s="402" t="s">
        <v>506</v>
      </c>
      <c r="C1569" s="418"/>
      <c r="D1569" s="418"/>
      <c r="E1569" s="421" t="s">
        <v>822</v>
      </c>
      <c r="F1569" s="403"/>
      <c r="G1569" s="403">
        <f>SUM([3]BUREAUS!P50)</f>
        <v>0</v>
      </c>
      <c r="H1569" s="403"/>
      <c r="I1569" s="403">
        <f t="shared" si="566"/>
        <v>0</v>
      </c>
      <c r="J1569" s="403"/>
      <c r="K1569" s="403">
        <f>SUM([3]BUREAUS!P51)</f>
        <v>0</v>
      </c>
      <c r="L1569" s="403"/>
      <c r="M1569" s="403">
        <f t="shared" si="567"/>
        <v>0</v>
      </c>
      <c r="N1569" s="403">
        <f t="shared" si="585"/>
        <v>0</v>
      </c>
      <c r="O1569" s="403">
        <f t="shared" si="585"/>
        <v>0</v>
      </c>
      <c r="P1569" s="403">
        <f t="shared" si="585"/>
        <v>0</v>
      </c>
      <c r="Q1569" s="403">
        <f t="shared" si="586"/>
        <v>0</v>
      </c>
      <c r="R1569" s="409">
        <f>+Q1569-[3]BUREAUS!P52</f>
        <v>0</v>
      </c>
      <c r="S1569" s="410" t="str">
        <f t="shared" si="578"/>
        <v/>
      </c>
      <c r="T1569" s="410" t="str">
        <f t="shared" si="578"/>
        <v/>
      </c>
      <c r="U1569" s="410" t="str">
        <f t="shared" si="578"/>
        <v/>
      </c>
      <c r="V1569" s="410" t="str">
        <f t="shared" si="578"/>
        <v/>
      </c>
      <c r="W1569" s="413"/>
      <c r="Z1569" s="411" t="s">
        <v>735</v>
      </c>
    </row>
    <row r="1570" spans="1:26" ht="12.75" customHeight="1">
      <c r="A1570" s="402" t="s">
        <v>505</v>
      </c>
      <c r="B1570" s="402" t="s">
        <v>506</v>
      </c>
      <c r="C1570" s="418"/>
      <c r="D1570" s="418" t="s">
        <v>319</v>
      </c>
      <c r="E1570" s="419" t="s">
        <v>325</v>
      </c>
      <c r="F1570" s="420">
        <f>SUM(F1571:F1574)</f>
        <v>10783175</v>
      </c>
      <c r="G1570" s="420">
        <f t="shared" ref="G1570:Q1570" si="587">SUM(G1571:G1574)</f>
        <v>0</v>
      </c>
      <c r="H1570" s="420">
        <f t="shared" si="587"/>
        <v>0</v>
      </c>
      <c r="I1570" s="420">
        <f t="shared" si="587"/>
        <v>10783175</v>
      </c>
      <c r="J1570" s="420">
        <f t="shared" si="587"/>
        <v>10771861.450000001</v>
      </c>
      <c r="K1570" s="420">
        <f t="shared" si="587"/>
        <v>0</v>
      </c>
      <c r="L1570" s="420">
        <f t="shared" si="587"/>
        <v>0</v>
      </c>
      <c r="M1570" s="420">
        <f t="shared" si="587"/>
        <v>10771861.450000001</v>
      </c>
      <c r="N1570" s="420">
        <f t="shared" si="587"/>
        <v>11313.549999999581</v>
      </c>
      <c r="O1570" s="420">
        <f t="shared" si="587"/>
        <v>0</v>
      </c>
      <c r="P1570" s="420">
        <f t="shared" si="587"/>
        <v>0</v>
      </c>
      <c r="Q1570" s="420">
        <f t="shared" si="587"/>
        <v>11313.549999999581</v>
      </c>
      <c r="R1570" s="409"/>
      <c r="S1570" s="410">
        <f t="shared" si="578"/>
        <v>0.9989508145791941</v>
      </c>
      <c r="T1570" s="410" t="str">
        <f t="shared" si="578"/>
        <v/>
      </c>
      <c r="U1570" s="410" t="str">
        <f t="shared" si="578"/>
        <v/>
      </c>
      <c r="V1570" s="410">
        <f t="shared" si="578"/>
        <v>0.9989508145791941</v>
      </c>
      <c r="W1570" s="413"/>
      <c r="Z1570" s="411" t="s">
        <v>735</v>
      </c>
    </row>
    <row r="1571" spans="1:26" ht="12.75" customHeight="1">
      <c r="A1571" s="402" t="s">
        <v>505</v>
      </c>
      <c r="B1571" s="402" t="s">
        <v>506</v>
      </c>
      <c r="C1571" s="418"/>
      <c r="D1571" s="418"/>
      <c r="E1571" s="421" t="s">
        <v>531</v>
      </c>
      <c r="F1571" s="403">
        <f>SUM([3]BUREAUS!U14)</f>
        <v>10080000</v>
      </c>
      <c r="G1571" s="403">
        <f>SUM([3]BUREAUS!U50)</f>
        <v>0</v>
      </c>
      <c r="H1571" s="403">
        <f>SUM([3]BUREAUS!U142)</f>
        <v>0</v>
      </c>
      <c r="I1571" s="403">
        <f t="shared" si="566"/>
        <v>10080000</v>
      </c>
      <c r="J1571" s="403">
        <f>SUM([3]BUREAUS!U15)</f>
        <v>10068688.4</v>
      </c>
      <c r="K1571" s="403">
        <f>SUM([3]BUREAUS!U51)</f>
        <v>0</v>
      </c>
      <c r="L1571" s="403">
        <f>SUM([3]BUREAUS!U143)</f>
        <v>0</v>
      </c>
      <c r="M1571" s="403">
        <f t="shared" si="567"/>
        <v>10068688.4</v>
      </c>
      <c r="N1571" s="403">
        <f t="shared" si="568"/>
        <v>11311.599999999627</v>
      </c>
      <c r="O1571" s="403">
        <f t="shared" si="568"/>
        <v>0</v>
      </c>
      <c r="P1571" s="403">
        <f t="shared" si="568"/>
        <v>0</v>
      </c>
      <c r="Q1571" s="403">
        <f t="shared" si="569"/>
        <v>11311.599999999627</v>
      </c>
      <c r="R1571" s="409">
        <f>Q1571-[3]BUREAUS!U179</f>
        <v>0</v>
      </c>
      <c r="S1571" s="410">
        <f t="shared" si="578"/>
        <v>0.99887781746031745</v>
      </c>
      <c r="T1571" s="410" t="str">
        <f t="shared" si="578"/>
        <v/>
      </c>
      <c r="U1571" s="410" t="str">
        <f t="shared" si="578"/>
        <v/>
      </c>
      <c r="V1571" s="410">
        <f t="shared" si="578"/>
        <v>0.99887781746031745</v>
      </c>
      <c r="W1571" s="413"/>
      <c r="Z1571" s="411" t="s">
        <v>735</v>
      </c>
    </row>
    <row r="1572" spans="1:26" ht="12.75" customHeight="1">
      <c r="A1572" s="402" t="s">
        <v>505</v>
      </c>
      <c r="B1572" s="402" t="s">
        <v>506</v>
      </c>
      <c r="C1572" s="418"/>
      <c r="D1572" s="418"/>
      <c r="E1572" s="408" t="s">
        <v>532</v>
      </c>
      <c r="F1572" s="403">
        <f>SUM([3]BUREAUS!Z14)</f>
        <v>703175</v>
      </c>
      <c r="G1572" s="403">
        <f>SUM([3]BUREAUS!Z50)</f>
        <v>0</v>
      </c>
      <c r="H1572" s="403">
        <f>SUM([3]BUREAUS!Z142)</f>
        <v>0</v>
      </c>
      <c r="I1572" s="403">
        <f t="shared" si="566"/>
        <v>703175</v>
      </c>
      <c r="J1572" s="403">
        <f>SUM([3]BUREAUS!Z15)</f>
        <v>703173.05</v>
      </c>
      <c r="K1572" s="403">
        <f>SUM([3]BUREAUS!Z51)</f>
        <v>0</v>
      </c>
      <c r="L1572" s="403">
        <f>SUM([3]BUREAUS!Z143)</f>
        <v>0</v>
      </c>
      <c r="M1572" s="403">
        <f t="shared" si="567"/>
        <v>703173.05</v>
      </c>
      <c r="N1572" s="403">
        <f t="shared" si="568"/>
        <v>1.9499999999534339</v>
      </c>
      <c r="O1572" s="403">
        <f t="shared" si="568"/>
        <v>0</v>
      </c>
      <c r="P1572" s="403">
        <f t="shared" si="568"/>
        <v>0</v>
      </c>
      <c r="Q1572" s="403">
        <f t="shared" si="569"/>
        <v>1.9499999999534339</v>
      </c>
      <c r="R1572" s="409">
        <f>Q1572-[3]BUREAUS!Z179</f>
        <v>0</v>
      </c>
      <c r="S1572" s="410">
        <f t="shared" si="578"/>
        <v>0.99999722686386749</v>
      </c>
      <c r="T1572" s="410" t="str">
        <f t="shared" si="578"/>
        <v/>
      </c>
      <c r="U1572" s="410" t="str">
        <f t="shared" si="578"/>
        <v/>
      </c>
      <c r="V1572" s="410">
        <f t="shared" si="578"/>
        <v>0.99999722686386749</v>
      </c>
      <c r="W1572" s="413"/>
      <c r="Z1572" s="411" t="s">
        <v>735</v>
      </c>
    </row>
    <row r="1573" spans="1:26" ht="12.75" customHeight="1">
      <c r="A1573" s="402" t="s">
        <v>505</v>
      </c>
      <c r="B1573" s="402" t="s">
        <v>506</v>
      </c>
      <c r="C1573" s="418"/>
      <c r="D1573" s="418"/>
      <c r="E1573" s="421" t="s">
        <v>533</v>
      </c>
      <c r="F1573" s="403">
        <f>SUM([3]BUREAUS!AE14)</f>
        <v>0</v>
      </c>
      <c r="G1573" s="403">
        <f>SUM([3]BUREAUS!AE50)</f>
        <v>0</v>
      </c>
      <c r="H1573" s="403">
        <f>SUM([3]BUREAUS!AE142)</f>
        <v>0</v>
      </c>
      <c r="I1573" s="403">
        <f t="shared" si="566"/>
        <v>0</v>
      </c>
      <c r="J1573" s="403">
        <f>SUM([3]BUREAUS!AE15)</f>
        <v>0</v>
      </c>
      <c r="K1573" s="403">
        <f>SUM([3]BUREAUS!AE51)</f>
        <v>0</v>
      </c>
      <c r="L1573" s="403">
        <f>SUM([3]BUREAUS!AE143)</f>
        <v>0</v>
      </c>
      <c r="M1573" s="403">
        <f t="shared" si="567"/>
        <v>0</v>
      </c>
      <c r="N1573" s="403">
        <f t="shared" si="568"/>
        <v>0</v>
      </c>
      <c r="O1573" s="403">
        <f t="shared" si="568"/>
        <v>0</v>
      </c>
      <c r="P1573" s="403">
        <f t="shared" si="568"/>
        <v>0</v>
      </c>
      <c r="Q1573" s="403">
        <f t="shared" si="569"/>
        <v>0</v>
      </c>
      <c r="R1573" s="409">
        <f>Q1573-[3]BUREAUS!AE179</f>
        <v>0</v>
      </c>
      <c r="S1573" s="410" t="str">
        <f t="shared" si="578"/>
        <v/>
      </c>
      <c r="T1573" s="410" t="str">
        <f t="shared" si="578"/>
        <v/>
      </c>
      <c r="U1573" s="410" t="str">
        <f t="shared" si="578"/>
        <v/>
      </c>
      <c r="V1573" s="410" t="str">
        <f t="shared" si="578"/>
        <v/>
      </c>
      <c r="W1573" s="413"/>
      <c r="Z1573" s="411" t="s">
        <v>735</v>
      </c>
    </row>
    <row r="1574" spans="1:26" ht="12.75" hidden="1" customHeight="1">
      <c r="A1574" s="402" t="s">
        <v>505</v>
      </c>
      <c r="B1574" s="402" t="s">
        <v>506</v>
      </c>
      <c r="C1574" s="418"/>
      <c r="D1574" s="418"/>
      <c r="E1574" s="421" t="s">
        <v>738</v>
      </c>
      <c r="F1574" s="403">
        <f>SUM([3]BUREAUS!AJ14)</f>
        <v>0</v>
      </c>
      <c r="G1574" s="403">
        <f>SUM([3]BUREAUS!AJ50)</f>
        <v>0</v>
      </c>
      <c r="H1574" s="403">
        <f>SUM([3]BUREAUS!AJ142)</f>
        <v>0</v>
      </c>
      <c r="I1574" s="403">
        <f t="shared" si="566"/>
        <v>0</v>
      </c>
      <c r="J1574" s="403">
        <f>SUM([3]BUREAUS!AJ15)</f>
        <v>0</v>
      </c>
      <c r="K1574" s="403">
        <f>SUM([3]BUREAUS!AJ51)</f>
        <v>0</v>
      </c>
      <c r="L1574" s="403">
        <f>SUM([3]BUREAUS!AJ143)</f>
        <v>0</v>
      </c>
      <c r="M1574" s="403">
        <f t="shared" si="567"/>
        <v>0</v>
      </c>
      <c r="N1574" s="403">
        <f t="shared" si="568"/>
        <v>0</v>
      </c>
      <c r="O1574" s="403">
        <f t="shared" si="568"/>
        <v>0</v>
      </c>
      <c r="P1574" s="403">
        <f t="shared" si="568"/>
        <v>0</v>
      </c>
      <c r="Q1574" s="403">
        <f t="shared" si="569"/>
        <v>0</v>
      </c>
      <c r="R1574" s="409">
        <f>Q1574-[3]BUREAUS!AJ179</f>
        <v>0</v>
      </c>
      <c r="S1574" s="410" t="str">
        <f t="shared" si="578"/>
        <v/>
      </c>
      <c r="T1574" s="410" t="str">
        <f t="shared" si="578"/>
        <v/>
      </c>
      <c r="U1574" s="410" t="str">
        <f t="shared" si="578"/>
        <v/>
      </c>
      <c r="V1574" s="410" t="str">
        <f t="shared" si="578"/>
        <v/>
      </c>
      <c r="W1574" s="413"/>
    </row>
    <row r="1575" spans="1:26" s="397" customFormat="1" ht="12.75" customHeight="1">
      <c r="A1575" s="405" t="s">
        <v>505</v>
      </c>
      <c r="B1575" s="405" t="s">
        <v>506</v>
      </c>
      <c r="C1575" s="730" t="s">
        <v>823</v>
      </c>
      <c r="D1575" s="730"/>
      <c r="E1575" s="730"/>
      <c r="F1575" s="420">
        <f>+F1570+F1567+F1565</f>
        <v>76270175</v>
      </c>
      <c r="G1575" s="420">
        <f t="shared" ref="G1575:Q1575" si="588">+G1570+G1567+G1565</f>
        <v>29959000</v>
      </c>
      <c r="H1575" s="420">
        <f t="shared" si="588"/>
        <v>0</v>
      </c>
      <c r="I1575" s="420">
        <f t="shared" si="588"/>
        <v>106229175</v>
      </c>
      <c r="J1575" s="420">
        <f t="shared" si="588"/>
        <v>76207621.219999999</v>
      </c>
      <c r="K1575" s="420">
        <f t="shared" si="588"/>
        <v>28333872.379999999</v>
      </c>
      <c r="L1575" s="420">
        <f t="shared" si="588"/>
        <v>0</v>
      </c>
      <c r="M1575" s="420">
        <f t="shared" si="588"/>
        <v>104541493.59999999</v>
      </c>
      <c r="N1575" s="420">
        <f t="shared" si="588"/>
        <v>62553.779999996303</v>
      </c>
      <c r="O1575" s="420">
        <f t="shared" si="588"/>
        <v>1625127.620000001</v>
      </c>
      <c r="P1575" s="420">
        <f t="shared" si="588"/>
        <v>0</v>
      </c>
      <c r="Q1575" s="420">
        <f t="shared" si="588"/>
        <v>1687681.3999999973</v>
      </c>
      <c r="R1575" s="466">
        <f>+Q1575-[3]BUREAUS!AW179</f>
        <v>0</v>
      </c>
      <c r="S1575" s="410">
        <f t="shared" si="578"/>
        <v>0.99917983956376133</v>
      </c>
      <c r="T1575" s="410">
        <f t="shared" si="578"/>
        <v>0.94575494442404617</v>
      </c>
      <c r="U1575" s="410" t="str">
        <f t="shared" si="578"/>
        <v/>
      </c>
      <c r="V1575" s="410">
        <f t="shared" si="578"/>
        <v>0.98411282587857807</v>
      </c>
      <c r="W1575" s="686"/>
      <c r="Z1575" s="411" t="s">
        <v>735</v>
      </c>
    </row>
    <row r="1576" spans="1:26" ht="12.75" customHeight="1">
      <c r="A1576" s="402" t="s">
        <v>505</v>
      </c>
      <c r="B1576" s="438" t="s">
        <v>510</v>
      </c>
      <c r="C1576" s="425"/>
      <c r="D1576" s="425"/>
      <c r="E1576" s="412"/>
      <c r="F1576" s="435"/>
      <c r="G1576" s="435"/>
      <c r="H1576" s="435"/>
      <c r="I1576" s="403">
        <f t="shared" si="566"/>
        <v>0</v>
      </c>
      <c r="J1576" s="435"/>
      <c r="K1576" s="435"/>
      <c r="L1576" s="435"/>
      <c r="M1576" s="403">
        <f t="shared" si="567"/>
        <v>0</v>
      </c>
      <c r="N1576" s="403">
        <f t="shared" si="568"/>
        <v>0</v>
      </c>
      <c r="O1576" s="403">
        <f t="shared" si="568"/>
        <v>0</v>
      </c>
      <c r="P1576" s="403">
        <f t="shared" si="568"/>
        <v>0</v>
      </c>
      <c r="Q1576" s="403">
        <f t="shared" si="569"/>
        <v>0</v>
      </c>
      <c r="S1576" s="410" t="str">
        <f t="shared" si="578"/>
        <v/>
      </c>
      <c r="T1576" s="410" t="str">
        <f t="shared" si="578"/>
        <v/>
      </c>
      <c r="U1576" s="410" t="str">
        <f t="shared" si="578"/>
        <v/>
      </c>
      <c r="V1576" s="410" t="str">
        <f t="shared" si="578"/>
        <v/>
      </c>
      <c r="W1576" s="413"/>
      <c r="Z1576" s="404" t="s">
        <v>735</v>
      </c>
    </row>
    <row r="1577" spans="1:26" s="441" customFormat="1" ht="18.75" customHeight="1">
      <c r="A1577" s="439" t="s">
        <v>508</v>
      </c>
      <c r="B1577" s="438" t="s">
        <v>510</v>
      </c>
      <c r="C1577" s="716" t="s">
        <v>509</v>
      </c>
      <c r="D1577" s="716"/>
      <c r="E1577" s="716"/>
      <c r="F1577" s="440"/>
      <c r="G1577" s="440"/>
      <c r="H1577" s="440"/>
      <c r="I1577" s="440">
        <f t="shared" si="566"/>
        <v>0</v>
      </c>
      <c r="J1577" s="440"/>
      <c r="K1577" s="440"/>
      <c r="L1577" s="440"/>
      <c r="M1577" s="440">
        <f t="shared" si="567"/>
        <v>0</v>
      </c>
      <c r="N1577" s="440">
        <f t="shared" si="568"/>
        <v>0</v>
      </c>
      <c r="O1577" s="440">
        <f t="shared" si="568"/>
        <v>0</v>
      </c>
      <c r="P1577" s="440">
        <f t="shared" si="568"/>
        <v>0</v>
      </c>
      <c r="Q1577" s="440">
        <f t="shared" si="569"/>
        <v>0</v>
      </c>
      <c r="S1577" s="410" t="str">
        <f t="shared" si="578"/>
        <v/>
      </c>
      <c r="T1577" s="410" t="str">
        <f t="shared" si="578"/>
        <v/>
      </c>
      <c r="U1577" s="410" t="str">
        <f t="shared" si="578"/>
        <v/>
      </c>
      <c r="V1577" s="410" t="str">
        <f t="shared" si="578"/>
        <v/>
      </c>
      <c r="W1577" s="442"/>
      <c r="Z1577" s="404" t="s">
        <v>735</v>
      </c>
    </row>
    <row r="1578" spans="1:26" s="441" customFormat="1" ht="12.75" customHeight="1">
      <c r="A1578" s="439" t="s">
        <v>510</v>
      </c>
      <c r="B1578" s="438" t="s">
        <v>510</v>
      </c>
      <c r="C1578" s="715" t="s">
        <v>511</v>
      </c>
      <c r="D1578" s="715"/>
      <c r="E1578" s="715"/>
      <c r="F1578" s="440"/>
      <c r="G1578" s="440"/>
      <c r="H1578" s="440"/>
      <c r="I1578" s="440"/>
      <c r="J1578" s="440"/>
      <c r="K1578" s="440"/>
      <c r="L1578" s="440"/>
      <c r="M1578" s="440"/>
      <c r="N1578" s="440"/>
      <c r="O1578" s="440"/>
      <c r="P1578" s="440"/>
      <c r="Q1578" s="440"/>
      <c r="S1578" s="410" t="str">
        <f t="shared" si="578"/>
        <v/>
      </c>
      <c r="T1578" s="410" t="str">
        <f t="shared" si="578"/>
        <v/>
      </c>
      <c r="U1578" s="410" t="str">
        <f t="shared" si="578"/>
        <v/>
      </c>
      <c r="V1578" s="410" t="str">
        <f t="shared" si="578"/>
        <v/>
      </c>
      <c r="W1578" s="442"/>
      <c r="Z1578" s="404" t="s">
        <v>735</v>
      </c>
    </row>
    <row r="1579" spans="1:26" ht="12.75" customHeight="1">
      <c r="A1579" s="405" t="s">
        <v>510</v>
      </c>
      <c r="B1579" s="405" t="s">
        <v>510</v>
      </c>
      <c r="C1579" s="407"/>
      <c r="D1579" s="407" t="s">
        <v>319</v>
      </c>
      <c r="E1579" s="408" t="s">
        <v>320</v>
      </c>
      <c r="F1579" s="403">
        <f>SUM(F1580:F1582)</f>
        <v>1121343081.3200002</v>
      </c>
      <c r="G1579" s="403">
        <f t="shared" ref="G1579:Q1579" si="589">SUM(G1580:G1582)</f>
        <v>749673660</v>
      </c>
      <c r="H1579" s="403">
        <f t="shared" si="589"/>
        <v>1635213.15</v>
      </c>
      <c r="I1579" s="403">
        <f t="shared" si="589"/>
        <v>1872651954.47</v>
      </c>
      <c r="J1579" s="403">
        <f t="shared" si="589"/>
        <v>1113278275.4100001</v>
      </c>
      <c r="K1579" s="403">
        <f t="shared" si="589"/>
        <v>713877830.29600012</v>
      </c>
      <c r="L1579" s="403">
        <f t="shared" si="589"/>
        <v>1574316</v>
      </c>
      <c r="M1579" s="403">
        <f t="shared" si="589"/>
        <v>1828730421.7060003</v>
      </c>
      <c r="N1579" s="403">
        <f t="shared" si="589"/>
        <v>8064805.9099999741</v>
      </c>
      <c r="O1579" s="403">
        <f t="shared" si="589"/>
        <v>35795829.703999862</v>
      </c>
      <c r="P1579" s="403">
        <f t="shared" si="589"/>
        <v>60897.149999999907</v>
      </c>
      <c r="Q1579" s="403">
        <f t="shared" si="589"/>
        <v>43921532.763999835</v>
      </c>
      <c r="S1579" s="410">
        <f t="shared" si="578"/>
        <v>0.99280790505212146</v>
      </c>
      <c r="T1579" s="410">
        <f t="shared" si="578"/>
        <v>0.95225145071256756</v>
      </c>
      <c r="U1579" s="410">
        <f t="shared" si="578"/>
        <v>0.9627588917077875</v>
      </c>
      <c r="V1579" s="410">
        <f t="shared" si="578"/>
        <v>0.97654581105732996</v>
      </c>
      <c r="W1579" s="413"/>
      <c r="Z1579" s="411" t="s">
        <v>736</v>
      </c>
    </row>
    <row r="1580" spans="1:26" ht="12.75" hidden="1" customHeight="1">
      <c r="A1580" s="402" t="s">
        <v>510</v>
      </c>
      <c r="B1580" s="402" t="s">
        <v>510</v>
      </c>
      <c r="C1580" s="407"/>
      <c r="D1580" s="407" t="s">
        <v>319</v>
      </c>
      <c r="E1580" s="412" t="s">
        <v>321</v>
      </c>
      <c r="F1580" s="408">
        <f t="shared" ref="F1580:L1582" si="590">+F9+F99+F189+F265+F355+F461+F507+F569+F645+F735+F853+F915+F1061+F1137+F1199+F1261</f>
        <v>401881612.90999997</v>
      </c>
      <c r="G1580" s="408">
        <f t="shared" si="590"/>
        <v>168941000</v>
      </c>
      <c r="H1580" s="408">
        <f t="shared" si="590"/>
        <v>1463873.15</v>
      </c>
      <c r="I1580" s="408">
        <f t="shared" si="590"/>
        <v>572286486.05999994</v>
      </c>
      <c r="J1580" s="408">
        <f t="shared" si="590"/>
        <v>382971158.84000003</v>
      </c>
      <c r="K1580" s="408">
        <f t="shared" si="590"/>
        <v>166062402.81600004</v>
      </c>
      <c r="L1580" s="408">
        <f t="shared" si="590"/>
        <v>1402976</v>
      </c>
      <c r="M1580" s="403">
        <f t="shared" si="567"/>
        <v>550436537.65600014</v>
      </c>
      <c r="N1580" s="403">
        <f t="shared" si="568"/>
        <v>18910454.069999933</v>
      </c>
      <c r="O1580" s="403">
        <f t="shared" si="568"/>
        <v>2878597.1839999557</v>
      </c>
      <c r="P1580" s="403">
        <f t="shared" si="568"/>
        <v>60897.149999999907</v>
      </c>
      <c r="Q1580" s="403">
        <f t="shared" si="569"/>
        <v>21849948.403999887</v>
      </c>
      <c r="S1580" s="410">
        <f t="shared" si="578"/>
        <v>0.95294521206613436</v>
      </c>
      <c r="T1580" s="410">
        <f t="shared" si="578"/>
        <v>0.98296093201768686</v>
      </c>
      <c r="U1580" s="410">
        <f t="shared" si="578"/>
        <v>0.9583999815831038</v>
      </c>
      <c r="V1580" s="410">
        <f t="shared" si="578"/>
        <v>0.96181991199123129</v>
      </c>
      <c r="W1580" s="413"/>
    </row>
    <row r="1581" spans="1:26" ht="12.75" hidden="1" customHeight="1">
      <c r="A1581" s="402" t="s">
        <v>510</v>
      </c>
      <c r="B1581" s="402" t="s">
        <v>510</v>
      </c>
      <c r="C1581" s="407"/>
      <c r="D1581" s="407" t="s">
        <v>319</v>
      </c>
      <c r="E1581" s="412" t="s">
        <v>322</v>
      </c>
      <c r="F1581" s="408">
        <f t="shared" si="590"/>
        <v>23360806.969999999</v>
      </c>
      <c r="G1581" s="408">
        <f t="shared" si="590"/>
        <v>88370000</v>
      </c>
      <c r="H1581" s="408">
        <f t="shared" si="590"/>
        <v>0</v>
      </c>
      <c r="I1581" s="408">
        <f t="shared" si="590"/>
        <v>111730806.97</v>
      </c>
      <c r="J1581" s="408">
        <f t="shared" si="590"/>
        <v>27484762.460000001</v>
      </c>
      <c r="K1581" s="408">
        <f t="shared" si="590"/>
        <v>79013520.459999993</v>
      </c>
      <c r="L1581" s="408">
        <f t="shared" si="590"/>
        <v>0</v>
      </c>
      <c r="M1581" s="403">
        <f t="shared" si="567"/>
        <v>106498282.91999999</v>
      </c>
      <c r="N1581" s="403">
        <f t="shared" si="568"/>
        <v>-4123955.4900000021</v>
      </c>
      <c r="O1581" s="403">
        <f t="shared" si="568"/>
        <v>9356479.5400000066</v>
      </c>
      <c r="P1581" s="403">
        <f t="shared" si="568"/>
        <v>0</v>
      </c>
      <c r="Q1581" s="403">
        <f t="shared" si="569"/>
        <v>5232524.0500000045</v>
      </c>
      <c r="S1581" s="410">
        <f t="shared" si="578"/>
        <v>1.1765330921699748</v>
      </c>
      <c r="T1581" s="410">
        <f t="shared" si="578"/>
        <v>0.89412153966278141</v>
      </c>
      <c r="U1581" s="410" t="str">
        <f t="shared" si="578"/>
        <v/>
      </c>
      <c r="V1581" s="410">
        <f t="shared" si="578"/>
        <v>0.95316847526747961</v>
      </c>
      <c r="W1581" s="413"/>
    </row>
    <row r="1582" spans="1:26" ht="12.75" hidden="1" customHeight="1">
      <c r="A1582" s="402" t="s">
        <v>510</v>
      </c>
      <c r="B1582" s="402" t="s">
        <v>510</v>
      </c>
      <c r="C1582" s="407"/>
      <c r="D1582" s="407" t="s">
        <v>319</v>
      </c>
      <c r="E1582" s="412" t="s">
        <v>323</v>
      </c>
      <c r="F1582" s="408">
        <f t="shared" si="590"/>
        <v>696100661.44000006</v>
      </c>
      <c r="G1582" s="408">
        <f t="shared" si="590"/>
        <v>492362660</v>
      </c>
      <c r="H1582" s="408">
        <f t="shared" si="590"/>
        <v>171340</v>
      </c>
      <c r="I1582" s="408">
        <f t="shared" si="590"/>
        <v>1188634661.4400001</v>
      </c>
      <c r="J1582" s="408">
        <f t="shared" si="590"/>
        <v>702822354.11000001</v>
      </c>
      <c r="K1582" s="408">
        <f t="shared" si="590"/>
        <v>468801907.0200001</v>
      </c>
      <c r="L1582" s="408">
        <f t="shared" si="590"/>
        <v>171340</v>
      </c>
      <c r="M1582" s="403">
        <f t="shared" si="567"/>
        <v>1171795601.1300001</v>
      </c>
      <c r="N1582" s="403">
        <f t="shared" si="568"/>
        <v>-6721692.6699999571</v>
      </c>
      <c r="O1582" s="403">
        <f t="shared" si="568"/>
        <v>23560752.9799999</v>
      </c>
      <c r="P1582" s="403">
        <f t="shared" si="568"/>
        <v>0</v>
      </c>
      <c r="Q1582" s="403">
        <f t="shared" si="569"/>
        <v>16839060.309999943</v>
      </c>
      <c r="S1582" s="410">
        <f t="shared" si="578"/>
        <v>1.0096562078480071</v>
      </c>
      <c r="T1582" s="410">
        <f t="shared" si="578"/>
        <v>0.95214756338346229</v>
      </c>
      <c r="U1582" s="410">
        <f t="shared" si="578"/>
        <v>1</v>
      </c>
      <c r="V1582" s="410">
        <f t="shared" si="578"/>
        <v>0.98583327505391782</v>
      </c>
      <c r="W1582" s="413"/>
    </row>
    <row r="1583" spans="1:26" ht="12.75" customHeight="1">
      <c r="A1583" s="405" t="s">
        <v>510</v>
      </c>
      <c r="B1583" s="405" t="s">
        <v>510</v>
      </c>
      <c r="C1583" s="407"/>
      <c r="D1583" s="407" t="s">
        <v>319</v>
      </c>
      <c r="E1583" s="408" t="s">
        <v>204</v>
      </c>
      <c r="F1583" s="408">
        <f>+F12+F102+F192+F268+F358+F464+F510+F572+F648+F738+F856+F918+F1064+F1140+F1202+F1264</f>
        <v>0</v>
      </c>
      <c r="G1583" s="408">
        <f>+G12+G102+G192+G268+G358+G464+G510+G572+G648+G738+G856+G918+G1064+G1140+G1202+G1264</f>
        <v>1945927903.74</v>
      </c>
      <c r="H1583" s="408">
        <f>+H12+H102+H192+H268+H358+H464+H510+H572+H648+H738+H856+H918+H1064+H1140+H1202+H1264</f>
        <v>4814662109</v>
      </c>
      <c r="I1583" s="403">
        <f>SUM(F1583:H1583)</f>
        <v>6760590012.7399998</v>
      </c>
      <c r="J1583" s="408">
        <f>+J12+J102+J192+J268+J358+J464+J510+J572+J648+J738+J856+J918+J1064+J1140+J1202+J1264</f>
        <v>0</v>
      </c>
      <c r="K1583" s="408">
        <f>+K12+K102+K192+K268+K358+K464+K510+K572+K648+K738+K856+K918+K1064+K1140+K1202+K1264</f>
        <v>1230765795.6100001</v>
      </c>
      <c r="L1583" s="408">
        <f>+L12+L102+L192+L268+L358+L464+L510+L572+L648+L738+L856+L918+L1064+L1140+L1202+L1264</f>
        <v>3058714614.1900001</v>
      </c>
      <c r="M1583" s="403">
        <f>SUM(J1583:L1583)</f>
        <v>4289480409.8000002</v>
      </c>
      <c r="N1583" s="403">
        <f>+F1583-J1583</f>
        <v>0</v>
      </c>
      <c r="O1583" s="403">
        <f>+G1583-K1583</f>
        <v>715162108.12999988</v>
      </c>
      <c r="P1583" s="403">
        <f>+H1583-L1583</f>
        <v>1755947494.8099999</v>
      </c>
      <c r="Q1583" s="403">
        <f>SUM(N1583:P1583)</f>
        <v>2471109602.9399996</v>
      </c>
      <c r="S1583" s="410" t="str">
        <f t="shared" si="578"/>
        <v/>
      </c>
      <c r="T1583" s="410">
        <f t="shared" si="578"/>
        <v>0.63248273137176081</v>
      </c>
      <c r="U1583" s="410">
        <f t="shared" si="578"/>
        <v>0.63529164559074147</v>
      </c>
      <c r="V1583" s="410">
        <f t="shared" si="578"/>
        <v>0.63448314447654497</v>
      </c>
      <c r="W1583" s="413"/>
      <c r="Z1583" s="411" t="s">
        <v>736</v>
      </c>
    </row>
    <row r="1584" spans="1:26" s="404" customFormat="1" ht="12.75" customHeight="1">
      <c r="A1584" s="405"/>
      <c r="B1584" s="438" t="s">
        <v>510</v>
      </c>
      <c r="C1584" s="414"/>
      <c r="D1584" s="414" t="s">
        <v>319</v>
      </c>
      <c r="E1584" s="415" t="s">
        <v>737</v>
      </c>
      <c r="F1584" s="416">
        <f>+F1583+F1579</f>
        <v>1121343081.3200002</v>
      </c>
      <c r="G1584" s="416">
        <f t="shared" ref="G1584:Q1584" si="591">+G1583+G1579</f>
        <v>2695601563.7399998</v>
      </c>
      <c r="H1584" s="416">
        <f t="shared" si="591"/>
        <v>4816297322.1499996</v>
      </c>
      <c r="I1584" s="416">
        <f t="shared" si="591"/>
        <v>8633241967.2099991</v>
      </c>
      <c r="J1584" s="416">
        <f t="shared" si="591"/>
        <v>1113278275.4100001</v>
      </c>
      <c r="K1584" s="416">
        <f t="shared" si="591"/>
        <v>1944643625.9060001</v>
      </c>
      <c r="L1584" s="416">
        <f t="shared" si="591"/>
        <v>3060288930.1900001</v>
      </c>
      <c r="M1584" s="416">
        <f t="shared" si="591"/>
        <v>6118210831.5060005</v>
      </c>
      <c r="N1584" s="416">
        <f t="shared" si="591"/>
        <v>8064805.9099999741</v>
      </c>
      <c r="O1584" s="416">
        <f t="shared" si="591"/>
        <v>750957937.83399975</v>
      </c>
      <c r="P1584" s="416">
        <f t="shared" si="591"/>
        <v>1756008391.96</v>
      </c>
      <c r="Q1584" s="416">
        <f t="shared" si="591"/>
        <v>2515031135.7039995</v>
      </c>
      <c r="R1584" s="417"/>
      <c r="S1584" s="410">
        <f t="shared" si="578"/>
        <v>0.99280790505212146</v>
      </c>
      <c r="T1584" s="410">
        <f t="shared" si="578"/>
        <v>0.7214135991255004</v>
      </c>
      <c r="U1584" s="410">
        <f t="shared" si="578"/>
        <v>0.63540282617433685</v>
      </c>
      <c r="V1584" s="410">
        <f t="shared" si="578"/>
        <v>0.7086805692164817</v>
      </c>
      <c r="W1584" s="413"/>
      <c r="Z1584" s="404" t="s">
        <v>735</v>
      </c>
    </row>
    <row r="1585" spans="1:26" ht="12.75" hidden="1" customHeight="1">
      <c r="A1585" s="405"/>
      <c r="B1585" s="438"/>
      <c r="C1585" s="418"/>
      <c r="D1585" s="418"/>
      <c r="E1585" s="419"/>
      <c r="F1585" s="420"/>
      <c r="G1585" s="420"/>
      <c r="H1585" s="420"/>
      <c r="I1585" s="420"/>
      <c r="J1585" s="420"/>
      <c r="K1585" s="420"/>
      <c r="L1585" s="420"/>
      <c r="M1585" s="420"/>
      <c r="N1585" s="420"/>
      <c r="O1585" s="420"/>
      <c r="P1585" s="420"/>
      <c r="Q1585" s="420"/>
      <c r="R1585" s="409"/>
      <c r="S1585" s="410" t="str">
        <f t="shared" si="578"/>
        <v/>
      </c>
      <c r="T1585" s="410" t="str">
        <f t="shared" si="578"/>
        <v/>
      </c>
      <c r="U1585" s="410" t="str">
        <f t="shared" si="578"/>
        <v/>
      </c>
      <c r="V1585" s="410"/>
      <c r="W1585" s="413"/>
    </row>
    <row r="1586" spans="1:26" s="404" customFormat="1" ht="12.75" customHeight="1">
      <c r="A1586" s="405" t="s">
        <v>510</v>
      </c>
      <c r="B1586" s="438" t="s">
        <v>510</v>
      </c>
      <c r="C1586" s="414"/>
      <c r="D1586" s="414" t="s">
        <v>319</v>
      </c>
      <c r="E1586" s="415" t="s">
        <v>324</v>
      </c>
      <c r="F1586" s="416">
        <f>+F1587</f>
        <v>108891780</v>
      </c>
      <c r="G1586" s="416">
        <f t="shared" ref="G1586:Q1586" si="592">+G1587</f>
        <v>0</v>
      </c>
      <c r="H1586" s="416">
        <f t="shared" si="592"/>
        <v>0</v>
      </c>
      <c r="I1586" s="416">
        <f t="shared" si="592"/>
        <v>108891780</v>
      </c>
      <c r="J1586" s="416">
        <f t="shared" si="592"/>
        <v>103185536.31000002</v>
      </c>
      <c r="K1586" s="416">
        <f t="shared" si="592"/>
        <v>0</v>
      </c>
      <c r="L1586" s="416">
        <f t="shared" si="592"/>
        <v>0</v>
      </c>
      <c r="M1586" s="416">
        <f t="shared" si="592"/>
        <v>103185536.31000002</v>
      </c>
      <c r="N1586" s="416">
        <f t="shared" si="592"/>
        <v>5706243.6899999827</v>
      </c>
      <c r="O1586" s="416">
        <f t="shared" si="592"/>
        <v>0</v>
      </c>
      <c r="P1586" s="416">
        <f t="shared" si="592"/>
        <v>0</v>
      </c>
      <c r="Q1586" s="416">
        <f t="shared" si="592"/>
        <v>5706243.6899999827</v>
      </c>
      <c r="S1586" s="410">
        <f t="shared" si="578"/>
        <v>0.94759711256441959</v>
      </c>
      <c r="T1586" s="410" t="str">
        <f t="shared" si="578"/>
        <v/>
      </c>
      <c r="U1586" s="410" t="str">
        <f t="shared" si="578"/>
        <v/>
      </c>
      <c r="V1586" s="410">
        <f t="shared" si="578"/>
        <v>0.94759711256441959</v>
      </c>
      <c r="W1586" s="413"/>
      <c r="Z1586" s="404" t="s">
        <v>735</v>
      </c>
    </row>
    <row r="1587" spans="1:26" ht="12.75" customHeight="1">
      <c r="A1587" s="405" t="s">
        <v>510</v>
      </c>
      <c r="B1587" s="438" t="s">
        <v>510</v>
      </c>
      <c r="C1587" s="418"/>
      <c r="D1587" s="418"/>
      <c r="E1587" s="408" t="s">
        <v>528</v>
      </c>
      <c r="F1587" s="408">
        <f>+F16+F106+F196+F272+F362+F468+F514+F576+F652+F742+F860+F922+F1068+F1144+F1206+F1268</f>
        <v>108891780</v>
      </c>
      <c r="G1587" s="408">
        <f>+G16+G106+G196+G272+G362+G468+G514+G576+G652+G742+G860+G922+G1068+G1144+G1206+G1268</f>
        <v>0</v>
      </c>
      <c r="H1587" s="408">
        <f>+H16+H106+H196+H272+H362+H468+H514+H576+H652+H742+H860+H922+H1068+H1144+H1206+H1268</f>
        <v>0</v>
      </c>
      <c r="I1587" s="403">
        <f t="shared" si="566"/>
        <v>108891780</v>
      </c>
      <c r="J1587" s="408">
        <f>+J16+J106+J196+J272+J362+J468+J514+J576+J652+J742+J860+J922+J1068+J1144+J1206+J1268</f>
        <v>103185536.31000002</v>
      </c>
      <c r="K1587" s="408">
        <f>+K16+K106+K196+K272+K362+K468+K514+K576+K652+K742+K860+K922+K1068+K1144+K1206+K1268</f>
        <v>0</v>
      </c>
      <c r="L1587" s="408">
        <f>+L16+L106+L196+L272+L362+L468+L514+L576+L652+L742+L860+L922+L1068+L1144+L1206+L1268</f>
        <v>0</v>
      </c>
      <c r="M1587" s="403">
        <f t="shared" si="567"/>
        <v>103185536.31000002</v>
      </c>
      <c r="N1587" s="403">
        <f t="shared" si="568"/>
        <v>5706243.6899999827</v>
      </c>
      <c r="O1587" s="403">
        <f t="shared" si="568"/>
        <v>0</v>
      </c>
      <c r="P1587" s="403">
        <f t="shared" si="568"/>
        <v>0</v>
      </c>
      <c r="Q1587" s="403">
        <f t="shared" si="569"/>
        <v>5706243.6899999827</v>
      </c>
      <c r="S1587" s="410">
        <f t="shared" si="578"/>
        <v>0.94759711256441959</v>
      </c>
      <c r="T1587" s="410" t="str">
        <f t="shared" si="578"/>
        <v/>
      </c>
      <c r="U1587" s="410" t="str">
        <f t="shared" si="578"/>
        <v/>
      </c>
      <c r="V1587" s="410">
        <f t="shared" si="578"/>
        <v>0.94759711256441959</v>
      </c>
      <c r="W1587" s="413"/>
      <c r="Z1587" s="404" t="s">
        <v>735</v>
      </c>
    </row>
    <row r="1588" spans="1:26" s="404" customFormat="1" ht="12.75" customHeight="1">
      <c r="A1588" s="405" t="s">
        <v>510</v>
      </c>
      <c r="B1588" s="438" t="s">
        <v>510</v>
      </c>
      <c r="C1588" s="414"/>
      <c r="D1588" s="414" t="s">
        <v>319</v>
      </c>
      <c r="E1588" s="415" t="s">
        <v>325</v>
      </c>
      <c r="F1588" s="416">
        <f>SUM(F1589:F1592)</f>
        <v>217089977.75999999</v>
      </c>
      <c r="G1588" s="416">
        <f t="shared" ref="G1588:Q1588" si="593">SUM(G1589:G1592)</f>
        <v>0</v>
      </c>
      <c r="H1588" s="416">
        <f t="shared" si="593"/>
        <v>0</v>
      </c>
      <c r="I1588" s="416">
        <f t="shared" si="593"/>
        <v>217089977.75999999</v>
      </c>
      <c r="J1588" s="416">
        <f t="shared" si="593"/>
        <v>202223199.88999999</v>
      </c>
      <c r="K1588" s="416">
        <f t="shared" si="593"/>
        <v>0</v>
      </c>
      <c r="L1588" s="416">
        <f t="shared" si="593"/>
        <v>0</v>
      </c>
      <c r="M1588" s="416">
        <f t="shared" si="593"/>
        <v>202223199.88999999</v>
      </c>
      <c r="N1588" s="416">
        <f t="shared" si="593"/>
        <v>14866777.870000016</v>
      </c>
      <c r="O1588" s="416">
        <f t="shared" si="593"/>
        <v>0</v>
      </c>
      <c r="P1588" s="416">
        <f t="shared" si="593"/>
        <v>0</v>
      </c>
      <c r="Q1588" s="416">
        <f t="shared" si="593"/>
        <v>14866777.870000016</v>
      </c>
      <c r="R1588" s="417"/>
      <c r="S1588" s="410">
        <f t="shared" si="578"/>
        <v>0.93151789859946599</v>
      </c>
      <c r="T1588" s="410" t="str">
        <f t="shared" si="578"/>
        <v/>
      </c>
      <c r="U1588" s="410" t="str">
        <f t="shared" si="578"/>
        <v/>
      </c>
      <c r="V1588" s="410">
        <f t="shared" si="578"/>
        <v>0.93151789859946599</v>
      </c>
      <c r="W1588" s="413"/>
      <c r="Z1588" s="404" t="s">
        <v>735</v>
      </c>
    </row>
    <row r="1589" spans="1:26" ht="12.75" customHeight="1">
      <c r="A1589" s="405" t="s">
        <v>510</v>
      </c>
      <c r="B1589" s="438" t="s">
        <v>510</v>
      </c>
      <c r="C1589" s="418"/>
      <c r="D1589" s="418"/>
      <c r="E1589" s="421" t="s">
        <v>531</v>
      </c>
      <c r="F1589" s="408">
        <f t="shared" ref="F1589:H1592" si="594">+F18+F108+F198+F274+F364+F470+F516+F578+F654+F744+F862+F924+F1070+F1146+F1208+F1270</f>
        <v>187659760.68000001</v>
      </c>
      <c r="G1589" s="408">
        <f t="shared" si="594"/>
        <v>0</v>
      </c>
      <c r="H1589" s="408">
        <f t="shared" si="594"/>
        <v>0</v>
      </c>
      <c r="I1589" s="403">
        <f t="shared" si="566"/>
        <v>187659760.68000001</v>
      </c>
      <c r="J1589" s="408">
        <f t="shared" ref="J1589:L1592" si="595">+J18+J108+J198+J274+J364+J470+J516+J578+J654+J744+J862+J924+J1070+J1146+J1208+J1270</f>
        <v>172792996.50999999</v>
      </c>
      <c r="K1589" s="408">
        <f t="shared" si="595"/>
        <v>0</v>
      </c>
      <c r="L1589" s="408">
        <f t="shared" si="595"/>
        <v>0</v>
      </c>
      <c r="M1589" s="403">
        <f t="shared" si="567"/>
        <v>172792996.50999999</v>
      </c>
      <c r="N1589" s="403">
        <f t="shared" si="568"/>
        <v>14866764.170000017</v>
      </c>
      <c r="O1589" s="403">
        <f t="shared" si="568"/>
        <v>0</v>
      </c>
      <c r="P1589" s="403">
        <f t="shared" si="568"/>
        <v>0</v>
      </c>
      <c r="Q1589" s="403">
        <f t="shared" si="569"/>
        <v>14866764.170000017</v>
      </c>
      <c r="S1589" s="410">
        <f t="shared" si="578"/>
        <v>0.92077809267085753</v>
      </c>
      <c r="T1589" s="410" t="str">
        <f t="shared" si="578"/>
        <v/>
      </c>
      <c r="U1589" s="410" t="str">
        <f t="shared" si="578"/>
        <v/>
      </c>
      <c r="V1589" s="410">
        <f t="shared" si="578"/>
        <v>0.92077809267085753</v>
      </c>
      <c r="W1589" s="413"/>
      <c r="Z1589" s="404" t="s">
        <v>735</v>
      </c>
    </row>
    <row r="1590" spans="1:26" ht="12.75" customHeight="1">
      <c r="A1590" s="405" t="s">
        <v>510</v>
      </c>
      <c r="B1590" s="438" t="s">
        <v>510</v>
      </c>
      <c r="C1590" s="418"/>
      <c r="D1590" s="418"/>
      <c r="E1590" s="408" t="s">
        <v>532</v>
      </c>
      <c r="F1590" s="408">
        <f t="shared" si="594"/>
        <v>29430217.079999998</v>
      </c>
      <c r="G1590" s="408">
        <f t="shared" si="594"/>
        <v>0</v>
      </c>
      <c r="H1590" s="408">
        <f t="shared" si="594"/>
        <v>0</v>
      </c>
      <c r="I1590" s="403">
        <f t="shared" si="566"/>
        <v>29430217.079999998</v>
      </c>
      <c r="J1590" s="408">
        <f t="shared" si="595"/>
        <v>29430203.379999999</v>
      </c>
      <c r="K1590" s="408">
        <f t="shared" si="595"/>
        <v>0</v>
      </c>
      <c r="L1590" s="408">
        <f t="shared" si="595"/>
        <v>0</v>
      </c>
      <c r="M1590" s="403">
        <f t="shared" si="567"/>
        <v>29430203.379999999</v>
      </c>
      <c r="N1590" s="403">
        <f t="shared" si="568"/>
        <v>13.699999999254942</v>
      </c>
      <c r="O1590" s="403">
        <f t="shared" si="568"/>
        <v>0</v>
      </c>
      <c r="P1590" s="403">
        <f t="shared" si="568"/>
        <v>0</v>
      </c>
      <c r="Q1590" s="403">
        <f t="shared" si="569"/>
        <v>13.699999999254942</v>
      </c>
      <c r="S1590" s="410">
        <f t="shared" si="578"/>
        <v>0.9999995344920507</v>
      </c>
      <c r="T1590" s="410" t="str">
        <f t="shared" si="578"/>
        <v/>
      </c>
      <c r="U1590" s="410" t="str">
        <f t="shared" si="578"/>
        <v/>
      </c>
      <c r="V1590" s="410">
        <f t="shared" si="578"/>
        <v>0.9999995344920507</v>
      </c>
      <c r="W1590" s="413"/>
      <c r="Z1590" s="404" t="s">
        <v>735</v>
      </c>
    </row>
    <row r="1591" spans="1:26" ht="12.75" customHeight="1">
      <c r="A1591" s="405" t="s">
        <v>510</v>
      </c>
      <c r="B1591" s="438" t="s">
        <v>510</v>
      </c>
      <c r="C1591" s="418"/>
      <c r="D1591" s="418"/>
      <c r="E1591" s="421" t="s">
        <v>533</v>
      </c>
      <c r="F1591" s="408">
        <f t="shared" si="594"/>
        <v>0</v>
      </c>
      <c r="G1591" s="408">
        <f t="shared" si="594"/>
        <v>0</v>
      </c>
      <c r="H1591" s="408">
        <f t="shared" si="594"/>
        <v>0</v>
      </c>
      <c r="I1591" s="403">
        <f t="shared" si="566"/>
        <v>0</v>
      </c>
      <c r="J1591" s="408">
        <f t="shared" si="595"/>
        <v>0</v>
      </c>
      <c r="K1591" s="408">
        <f t="shared" si="595"/>
        <v>0</v>
      </c>
      <c r="L1591" s="408">
        <f t="shared" si="595"/>
        <v>0</v>
      </c>
      <c r="M1591" s="403">
        <f t="shared" si="567"/>
        <v>0</v>
      </c>
      <c r="N1591" s="403">
        <f t="shared" si="568"/>
        <v>0</v>
      </c>
      <c r="O1591" s="403">
        <f t="shared" si="568"/>
        <v>0</v>
      </c>
      <c r="P1591" s="403">
        <f t="shared" si="568"/>
        <v>0</v>
      </c>
      <c r="Q1591" s="403">
        <f t="shared" si="569"/>
        <v>0</v>
      </c>
      <c r="S1591" s="410" t="str">
        <f t="shared" si="578"/>
        <v/>
      </c>
      <c r="T1591" s="410" t="str">
        <f t="shared" si="578"/>
        <v/>
      </c>
      <c r="U1591" s="410" t="str">
        <f t="shared" si="578"/>
        <v/>
      </c>
      <c r="V1591" s="410" t="str">
        <f t="shared" si="578"/>
        <v/>
      </c>
      <c r="W1591" s="413"/>
      <c r="Z1591" s="404" t="s">
        <v>735</v>
      </c>
    </row>
    <row r="1592" spans="1:26" ht="12.75" hidden="1" customHeight="1">
      <c r="A1592" s="405" t="s">
        <v>510</v>
      </c>
      <c r="B1592" s="438" t="s">
        <v>510</v>
      </c>
      <c r="C1592" s="430"/>
      <c r="D1592" s="418"/>
      <c r="E1592" s="421" t="s">
        <v>738</v>
      </c>
      <c r="F1592" s="408">
        <f t="shared" si="594"/>
        <v>0</v>
      </c>
      <c r="G1592" s="408">
        <f t="shared" si="594"/>
        <v>0</v>
      </c>
      <c r="H1592" s="408">
        <f t="shared" si="594"/>
        <v>0</v>
      </c>
      <c r="I1592" s="403">
        <f t="shared" si="566"/>
        <v>0</v>
      </c>
      <c r="J1592" s="408">
        <f t="shared" si="595"/>
        <v>0</v>
      </c>
      <c r="K1592" s="408">
        <f t="shared" si="595"/>
        <v>0</v>
      </c>
      <c r="L1592" s="408">
        <f t="shared" si="595"/>
        <v>0</v>
      </c>
      <c r="M1592" s="403">
        <f t="shared" si="567"/>
        <v>0</v>
      </c>
      <c r="N1592" s="403">
        <f t="shared" si="568"/>
        <v>0</v>
      </c>
      <c r="O1592" s="403">
        <f t="shared" si="568"/>
        <v>0</v>
      </c>
      <c r="P1592" s="403">
        <f t="shared" si="568"/>
        <v>0</v>
      </c>
      <c r="Q1592" s="403">
        <f t="shared" si="569"/>
        <v>0</v>
      </c>
      <c r="S1592" s="410" t="str">
        <f t="shared" si="578"/>
        <v/>
      </c>
      <c r="T1592" s="410" t="str">
        <f t="shared" si="578"/>
        <v/>
      </c>
      <c r="U1592" s="410" t="str">
        <f t="shared" si="578"/>
        <v/>
      </c>
      <c r="V1592" s="422" t="str">
        <f t="shared" si="578"/>
        <v/>
      </c>
      <c r="W1592" s="413"/>
    </row>
    <row r="1593" spans="1:26" s="526" customFormat="1" ht="12.75" customHeight="1">
      <c r="A1593" s="528" t="s">
        <v>510</v>
      </c>
      <c r="B1593" s="438" t="s">
        <v>510</v>
      </c>
      <c r="C1593" s="714" t="s">
        <v>512</v>
      </c>
      <c r="D1593" s="714"/>
      <c r="E1593" s="714"/>
      <c r="F1593" s="524">
        <f>+F1588+F1586+F1584</f>
        <v>1447324839.0800002</v>
      </c>
      <c r="G1593" s="524">
        <f t="shared" ref="G1593:Q1593" si="596">+G1588+G1586+G1584</f>
        <v>2695601563.7399998</v>
      </c>
      <c r="H1593" s="524">
        <f t="shared" si="596"/>
        <v>4816297322.1499996</v>
      </c>
      <c r="I1593" s="524">
        <f t="shared" si="596"/>
        <v>8959223724.9699993</v>
      </c>
      <c r="J1593" s="524">
        <f t="shared" si="596"/>
        <v>1418687011.6100001</v>
      </c>
      <c r="K1593" s="524">
        <f t="shared" si="596"/>
        <v>1944643625.9060001</v>
      </c>
      <c r="L1593" s="524">
        <f t="shared" si="596"/>
        <v>3060288930.1900001</v>
      </c>
      <c r="M1593" s="524">
        <f t="shared" si="596"/>
        <v>6423619567.7060003</v>
      </c>
      <c r="N1593" s="524">
        <f t="shared" si="596"/>
        <v>28637827.469999973</v>
      </c>
      <c r="O1593" s="524">
        <f t="shared" si="596"/>
        <v>750957937.83399975</v>
      </c>
      <c r="P1593" s="524">
        <f t="shared" si="596"/>
        <v>1756008391.96</v>
      </c>
      <c r="Q1593" s="524">
        <f t="shared" si="596"/>
        <v>2535604157.2639995</v>
      </c>
      <c r="R1593" s="525">
        <f>+Q1593-'[3]CURRENT-W INC'!Q748</f>
        <v>0</v>
      </c>
      <c r="S1593" s="410">
        <f t="shared" si="578"/>
        <v>0.98021326885524618</v>
      </c>
      <c r="T1593" s="410">
        <f t="shared" si="578"/>
        <v>0.7214135991255004</v>
      </c>
      <c r="U1593" s="410">
        <f t="shared" si="578"/>
        <v>0.63540282617433685</v>
      </c>
      <c r="V1593" s="410">
        <f t="shared" si="578"/>
        <v>0.71698394469187232</v>
      </c>
      <c r="W1593" s="529"/>
      <c r="Z1593" s="404" t="s">
        <v>735</v>
      </c>
    </row>
    <row r="1594" spans="1:26" ht="12.75" customHeight="1">
      <c r="A1594" s="402" t="s">
        <v>510</v>
      </c>
      <c r="B1594" s="438" t="s">
        <v>510</v>
      </c>
      <c r="C1594" s="592"/>
      <c r="D1594" s="419"/>
      <c r="E1594" s="419"/>
      <c r="F1594" s="408"/>
      <c r="G1594" s="408"/>
      <c r="H1594" s="408"/>
      <c r="I1594" s="403">
        <f t="shared" si="566"/>
        <v>0</v>
      </c>
      <c r="J1594" s="408"/>
      <c r="K1594" s="408"/>
      <c r="L1594" s="408"/>
      <c r="M1594" s="403">
        <f t="shared" si="567"/>
        <v>0</v>
      </c>
      <c r="N1594" s="403">
        <f t="shared" si="568"/>
        <v>0</v>
      </c>
      <c r="O1594" s="403">
        <f t="shared" si="568"/>
        <v>0</v>
      </c>
      <c r="P1594" s="403">
        <f t="shared" si="568"/>
        <v>0</v>
      </c>
      <c r="Q1594" s="403">
        <f t="shared" si="569"/>
        <v>0</v>
      </c>
      <c r="S1594" s="410" t="str">
        <f t="shared" si="578"/>
        <v/>
      </c>
      <c r="T1594" s="410" t="str">
        <f t="shared" si="578"/>
        <v/>
      </c>
      <c r="U1594" s="410" t="str">
        <f t="shared" si="578"/>
        <v/>
      </c>
      <c r="V1594" s="410" t="str">
        <f t="shared" si="578"/>
        <v/>
      </c>
      <c r="W1594" s="413"/>
      <c r="Z1594" s="404" t="s">
        <v>735</v>
      </c>
    </row>
    <row r="1595" spans="1:26" s="441" customFormat="1" ht="12.75" customHeight="1">
      <c r="A1595" s="439" t="s">
        <v>513</v>
      </c>
      <c r="B1595" s="438" t="s">
        <v>514</v>
      </c>
      <c r="C1595" s="715" t="s">
        <v>514</v>
      </c>
      <c r="D1595" s="715"/>
      <c r="E1595" s="715"/>
      <c r="F1595" s="440"/>
      <c r="G1595" s="440"/>
      <c r="H1595" s="440"/>
      <c r="I1595" s="440">
        <f t="shared" si="566"/>
        <v>0</v>
      </c>
      <c r="J1595" s="440"/>
      <c r="K1595" s="440"/>
      <c r="L1595" s="440"/>
      <c r="M1595" s="440">
        <f t="shared" si="567"/>
        <v>0</v>
      </c>
      <c r="N1595" s="440">
        <f t="shared" si="568"/>
        <v>0</v>
      </c>
      <c r="O1595" s="440">
        <f t="shared" si="568"/>
        <v>0</v>
      </c>
      <c r="P1595" s="440">
        <f t="shared" si="568"/>
        <v>0</v>
      </c>
      <c r="Q1595" s="440">
        <f t="shared" si="569"/>
        <v>0</v>
      </c>
      <c r="S1595" s="410" t="str">
        <f t="shared" si="578"/>
        <v/>
      </c>
      <c r="T1595" s="410" t="str">
        <f t="shared" si="578"/>
        <v/>
      </c>
      <c r="U1595" s="410" t="str">
        <f t="shared" si="578"/>
        <v/>
      </c>
      <c r="V1595" s="410" t="str">
        <f t="shared" si="578"/>
        <v/>
      </c>
      <c r="W1595" s="442"/>
      <c r="Z1595" s="404" t="s">
        <v>735</v>
      </c>
    </row>
    <row r="1596" spans="1:26" ht="12.75" customHeight="1">
      <c r="A1596" s="402" t="s">
        <v>513</v>
      </c>
      <c r="B1596" s="405" t="s">
        <v>514</v>
      </c>
      <c r="C1596" s="407"/>
      <c r="D1596" s="407" t="s">
        <v>319</v>
      </c>
      <c r="E1596" s="408" t="s">
        <v>320</v>
      </c>
      <c r="F1596" s="408">
        <f t="shared" ref="F1596:H1597" si="597">+F26+F40+F54+F68+F116+F130+F144+F158+F206+F220+F234+F282+F296+F310+F324+F372+F386+F400+F415+F429+F478+F524+F538+F586+F600+F614+F662+F676+F690+F704+F752+F766+F780+F794+F808+F822+F870+F884+F932+F974+F946+F988+F1002+F1016+F1030+F1078+F1092+F1106+F1154+F1168+F1216+F1230+F1278+F1292+F960</f>
        <v>3167892311.02</v>
      </c>
      <c r="G1596" s="408">
        <f t="shared" si="597"/>
        <v>1524655000</v>
      </c>
      <c r="H1596" s="408">
        <f t="shared" si="597"/>
        <v>0</v>
      </c>
      <c r="I1596" s="403">
        <f t="shared" si="566"/>
        <v>4692547311.0200005</v>
      </c>
      <c r="J1596" s="408">
        <f t="shared" ref="J1596:L1597" si="598">+J26+J40+J54+J68+J116+J130+J144+J158+J206+J220+J234+J282+J296+J310+J324+J372+J386+J400+J415+J429+J478+J524+J538+J586+J600+J614+J662+J676+J690+J704+J752+J766+J780+J794+J808+J822+J870+J884+J932+J974+J946+J988+J1002+J1016+J1030+J1078+J1092+J1106+J1154+J1168+J1216+J1230+J1278+J1292+J960</f>
        <v>3173191061.9699998</v>
      </c>
      <c r="K1596" s="408">
        <f t="shared" si="598"/>
        <v>1499940400.8299999</v>
      </c>
      <c r="L1596" s="408">
        <f t="shared" si="598"/>
        <v>0</v>
      </c>
      <c r="M1596" s="403">
        <f t="shared" si="567"/>
        <v>4673131462.7999992</v>
      </c>
      <c r="N1596" s="403">
        <f t="shared" si="568"/>
        <v>-5298750.9499998093</v>
      </c>
      <c r="O1596" s="403">
        <f t="shared" si="568"/>
        <v>24714599.170000076</v>
      </c>
      <c r="P1596" s="403">
        <f t="shared" si="568"/>
        <v>0</v>
      </c>
      <c r="Q1596" s="403">
        <f t="shared" si="569"/>
        <v>19415848.220000267</v>
      </c>
      <c r="R1596" s="409"/>
      <c r="S1596" s="410">
        <f t="shared" si="578"/>
        <v>1.0016726423848334</v>
      </c>
      <c r="T1596" s="410">
        <f t="shared" si="578"/>
        <v>0.98379003829062961</v>
      </c>
      <c r="U1596" s="410" t="str">
        <f t="shared" si="578"/>
        <v/>
      </c>
      <c r="V1596" s="410">
        <f t="shared" si="578"/>
        <v>0.99586240757244904</v>
      </c>
      <c r="W1596" s="413"/>
      <c r="Z1596" s="411" t="s">
        <v>736</v>
      </c>
    </row>
    <row r="1597" spans="1:26" ht="12.75" customHeight="1">
      <c r="A1597" s="402" t="s">
        <v>513</v>
      </c>
      <c r="B1597" s="405" t="s">
        <v>514</v>
      </c>
      <c r="C1597" s="407"/>
      <c r="D1597" s="407" t="s">
        <v>319</v>
      </c>
      <c r="E1597" s="408" t="s">
        <v>204</v>
      </c>
      <c r="F1597" s="408">
        <f t="shared" si="597"/>
        <v>725697</v>
      </c>
      <c r="G1597" s="408">
        <f t="shared" si="597"/>
        <v>411761134.39999998</v>
      </c>
      <c r="H1597" s="408">
        <f t="shared" si="597"/>
        <v>1059576062</v>
      </c>
      <c r="I1597" s="403">
        <f>SUM(F1597:H1597)</f>
        <v>1472062893.4000001</v>
      </c>
      <c r="J1597" s="408">
        <f t="shared" si="598"/>
        <v>725697</v>
      </c>
      <c r="K1597" s="408">
        <f t="shared" si="598"/>
        <v>250027135.61999997</v>
      </c>
      <c r="L1597" s="408">
        <f t="shared" si="598"/>
        <v>156601491.59999999</v>
      </c>
      <c r="M1597" s="403">
        <f>SUM(J1597:L1597)</f>
        <v>407354324.21999997</v>
      </c>
      <c r="N1597" s="403">
        <f>+F1597-J1597</f>
        <v>0</v>
      </c>
      <c r="O1597" s="403">
        <f>+G1597-K1597</f>
        <v>161733998.78</v>
      </c>
      <c r="P1597" s="403">
        <f>+H1597-L1597</f>
        <v>902974570.39999998</v>
      </c>
      <c r="Q1597" s="403">
        <f>SUM(N1597:P1597)</f>
        <v>1064708569.1799999</v>
      </c>
      <c r="S1597" s="410">
        <f t="shared" si="578"/>
        <v>1</v>
      </c>
      <c r="T1597" s="410">
        <f t="shared" si="578"/>
        <v>0.60721402466585006</v>
      </c>
      <c r="U1597" s="410">
        <f t="shared" si="578"/>
        <v>0.14779636612817323</v>
      </c>
      <c r="V1597" s="410">
        <f t="shared" si="578"/>
        <v>0.27672345118294517</v>
      </c>
      <c r="W1597" s="413"/>
      <c r="Z1597" s="411" t="s">
        <v>736</v>
      </c>
    </row>
    <row r="1598" spans="1:26" s="404" customFormat="1" ht="12.75" customHeight="1">
      <c r="A1598" s="405"/>
      <c r="B1598" s="438" t="s">
        <v>514</v>
      </c>
      <c r="C1598" s="414"/>
      <c r="D1598" s="414" t="s">
        <v>319</v>
      </c>
      <c r="E1598" s="415" t="s">
        <v>737</v>
      </c>
      <c r="F1598" s="416">
        <f>+F1596+F1597</f>
        <v>3168618008.02</v>
      </c>
      <c r="G1598" s="416">
        <f t="shared" ref="G1598:Q1598" si="599">+G1596+G1597</f>
        <v>1936416134.4000001</v>
      </c>
      <c r="H1598" s="416">
        <f t="shared" si="599"/>
        <v>1059576062</v>
      </c>
      <c r="I1598" s="416">
        <f t="shared" si="599"/>
        <v>6164610204.4200001</v>
      </c>
      <c r="J1598" s="416">
        <f t="shared" si="599"/>
        <v>3173916758.9699998</v>
      </c>
      <c r="K1598" s="416">
        <f t="shared" si="599"/>
        <v>1749967536.4499998</v>
      </c>
      <c r="L1598" s="416">
        <f t="shared" si="599"/>
        <v>156601491.59999999</v>
      </c>
      <c r="M1598" s="416">
        <f t="shared" si="599"/>
        <v>5080485787.0199995</v>
      </c>
      <c r="N1598" s="416">
        <f t="shared" si="599"/>
        <v>-5298750.9499998093</v>
      </c>
      <c r="O1598" s="416">
        <f t="shared" si="599"/>
        <v>186448597.95000008</v>
      </c>
      <c r="P1598" s="416">
        <f t="shared" si="599"/>
        <v>902974570.39999998</v>
      </c>
      <c r="Q1598" s="416">
        <f t="shared" si="599"/>
        <v>1084124417.4000001</v>
      </c>
      <c r="R1598" s="417"/>
      <c r="S1598" s="410">
        <f t="shared" si="578"/>
        <v>1.0016722593056619</v>
      </c>
      <c r="T1598" s="410">
        <f t="shared" si="578"/>
        <v>0.90371460212617394</v>
      </c>
      <c r="U1598" s="410">
        <f t="shared" si="578"/>
        <v>0.14779636612817323</v>
      </c>
      <c r="V1598" s="410">
        <f t="shared" si="578"/>
        <v>0.82413739369560013</v>
      </c>
      <c r="W1598" s="413"/>
      <c r="Z1598" s="404" t="s">
        <v>735</v>
      </c>
    </row>
    <row r="1599" spans="1:26" ht="12.75" hidden="1" customHeight="1">
      <c r="A1599" s="405"/>
      <c r="B1599" s="438"/>
      <c r="C1599" s="418"/>
      <c r="D1599" s="418"/>
      <c r="E1599" s="419"/>
      <c r="F1599" s="420"/>
      <c r="G1599" s="420"/>
      <c r="H1599" s="420"/>
      <c r="I1599" s="420"/>
      <c r="J1599" s="420"/>
      <c r="K1599" s="420"/>
      <c r="L1599" s="420"/>
      <c r="M1599" s="420"/>
      <c r="N1599" s="420"/>
      <c r="O1599" s="420"/>
      <c r="P1599" s="420"/>
      <c r="Q1599" s="420"/>
      <c r="R1599" s="409"/>
      <c r="S1599" s="410" t="str">
        <f t="shared" si="578"/>
        <v/>
      </c>
      <c r="T1599" s="410" t="str">
        <f t="shared" si="578"/>
        <v/>
      </c>
      <c r="U1599" s="410" t="str">
        <f t="shared" si="578"/>
        <v/>
      </c>
      <c r="V1599" s="410"/>
      <c r="W1599" s="413"/>
    </row>
    <row r="1600" spans="1:26" s="404" customFormat="1" ht="12.75" customHeight="1">
      <c r="A1600" s="402" t="s">
        <v>513</v>
      </c>
      <c r="B1600" s="405" t="s">
        <v>514</v>
      </c>
      <c r="C1600" s="414"/>
      <c r="D1600" s="414" t="s">
        <v>319</v>
      </c>
      <c r="E1600" s="415" t="s">
        <v>324</v>
      </c>
      <c r="F1600" s="416">
        <f>+F1601+F1602</f>
        <v>327729390.36000001</v>
      </c>
      <c r="G1600" s="416">
        <f t="shared" ref="G1600:Q1600" si="600">+G1601+G1602</f>
        <v>7666370</v>
      </c>
      <c r="H1600" s="416">
        <f t="shared" si="600"/>
        <v>0</v>
      </c>
      <c r="I1600" s="416">
        <f t="shared" si="600"/>
        <v>335395760.36000001</v>
      </c>
      <c r="J1600" s="416">
        <f t="shared" si="600"/>
        <v>321148770.76999998</v>
      </c>
      <c r="K1600" s="416">
        <f t="shared" si="600"/>
        <v>7666211.2699999996</v>
      </c>
      <c r="L1600" s="416">
        <f t="shared" si="600"/>
        <v>0</v>
      </c>
      <c r="M1600" s="416">
        <f t="shared" si="600"/>
        <v>328814982.03999996</v>
      </c>
      <c r="N1600" s="416">
        <f t="shared" si="600"/>
        <v>6580619.5900000334</v>
      </c>
      <c r="O1600" s="416">
        <f t="shared" si="600"/>
        <v>158.73000000044703</v>
      </c>
      <c r="P1600" s="416">
        <f t="shared" si="600"/>
        <v>0</v>
      </c>
      <c r="Q1600" s="416">
        <f t="shared" si="600"/>
        <v>6580778.3200000338</v>
      </c>
      <c r="R1600" s="417"/>
      <c r="S1600" s="410">
        <f t="shared" si="578"/>
        <v>0.97992056927585458</v>
      </c>
      <c r="T1600" s="410">
        <f t="shared" si="578"/>
        <v>0.99997929528577401</v>
      </c>
      <c r="U1600" s="410" t="str">
        <f t="shared" si="578"/>
        <v/>
      </c>
      <c r="V1600" s="410">
        <f t="shared" si="578"/>
        <v>0.98037906527817609</v>
      </c>
      <c r="W1600" s="413"/>
      <c r="Z1600" s="404" t="s">
        <v>735</v>
      </c>
    </row>
    <row r="1601" spans="1:26" ht="12.75" customHeight="1">
      <c r="A1601" s="402" t="s">
        <v>513</v>
      </c>
      <c r="B1601" s="405" t="s">
        <v>514</v>
      </c>
      <c r="C1601" s="418"/>
      <c r="D1601" s="418"/>
      <c r="E1601" s="408" t="s">
        <v>528</v>
      </c>
      <c r="F1601" s="443">
        <f>+F31+F45+F59+F73+F121+F135+F149+F163+F211+F225+F239+F287+F301+F315+F329+F377+F391+F405+F420+F434+F483+F529+F543+F591+F605+F619+F667+F681+F695+F709+F757+F771+F785+F799+F813+F827+F875+F889+F937+F979+F951+F993+F1007+F1021+F1035+F1083+F1097+F1111+F1159+F1173+F1221+F1235+F1283+F1297+F965</f>
        <v>327729390.36000001</v>
      </c>
      <c r="G1601" s="443">
        <f>+G31+G45+G59+G73+G121+G135+G149+G163+G211+G225+G239+G287+G301+G315+G329+G377+G391+G405+G420+G434+G483+G529+G543+G591+G605+G619+G667+G681+G695+G709+G757+G771+G785+G799+G813+G827+G875+G889+G937+G979+G951+G993+G1007+G1021+G1035+G1083+G1097+G1111+G1159+G1173+G1221+G1235+G1283+G1297+G965</f>
        <v>0</v>
      </c>
      <c r="H1601" s="443">
        <f>+H31+H45+H59+H73+H121+H135+H149+H163+H211+H225+H239+H287+H301+H315+H329+H377+H391+H405+H420+H434+H483+H529+H543+H591+H605+H619+H667+H681+H695+H709+H757+H771+H785+H799+H813+H827+H875+H889+H937+H979+H951+H993+H1007+H1021+H1035+H1083+H1097+H1111+H1159+H1173+H1221+H1235+H1283+H1297+H965</f>
        <v>0</v>
      </c>
      <c r="I1601" s="403">
        <f t="shared" si="566"/>
        <v>327729390.36000001</v>
      </c>
      <c r="J1601" s="443">
        <f>+J31+J45+J59+J73+J121+J135+J149+J163+J211+J225+J239+J287+J301+J315+J329+J377+J391+J405+J420+J434+J483+J529+J543+J591+J605+J619+J667+J681+J695+J709+J757+J771+J785+J799+J813+J827+J875+J889+J937+J979+J951+J993+J1007+J1021+J1035+J1083+J1097+J1111+J1159+J1173+J1221+J1235+J1283+J1297+J965</f>
        <v>321148770.76999998</v>
      </c>
      <c r="K1601" s="443">
        <f>+K31+K45+K59+K73+K121+K135+K149+K163+K211+K225+K239+K287+K301+K315+K329+K377+K391+K405+K420+K434+K483+K529+K543+K591+K605+K619+K667+K681+K695+K709+K757+K771+K785+K799+K813+K827+K875+K889+K937+K979+K951+K993+K1007+K1021+K1035+K1083+K1097+K1111+K1159+K1173+K1221+K1235+K1283+K1297+K965</f>
        <v>0</v>
      </c>
      <c r="L1601" s="443">
        <f>+L31+L45+L59+L73+L121+L135+L149+L163+L211+L225+L239+L287+L301+L315+L329+L377+L391+L405+L420+L434+L483+L529+L543+L591+L605+L619+L667+L681+L695+L709+L757+L771+L785+L799+L813+L827+L875+L889+L937+L979+L951+L993+L1007+L1021+L1035+L1083+L1097+L1111+L1159+L1173+L1221+L1235+L1283+L1297+L965</f>
        <v>0</v>
      </c>
      <c r="M1601" s="403">
        <f t="shared" si="567"/>
        <v>321148770.76999998</v>
      </c>
      <c r="N1601" s="403">
        <f t="shared" si="568"/>
        <v>6580619.5900000334</v>
      </c>
      <c r="O1601" s="403">
        <f t="shared" si="568"/>
        <v>0</v>
      </c>
      <c r="P1601" s="403">
        <f t="shared" si="568"/>
        <v>0</v>
      </c>
      <c r="Q1601" s="403">
        <f t="shared" si="569"/>
        <v>6580619.5900000334</v>
      </c>
      <c r="S1601" s="410">
        <f t="shared" si="578"/>
        <v>0.97992056927585458</v>
      </c>
      <c r="T1601" s="410" t="str">
        <f t="shared" si="578"/>
        <v/>
      </c>
      <c r="U1601" s="410" t="str">
        <f t="shared" si="578"/>
        <v/>
      </c>
      <c r="V1601" s="410">
        <f t="shared" si="578"/>
        <v>0.97992056927585458</v>
      </c>
      <c r="W1601" s="413"/>
      <c r="Z1601" s="404" t="s">
        <v>735</v>
      </c>
    </row>
    <row r="1602" spans="1:26" ht="12.75" hidden="1" customHeight="1">
      <c r="A1602" s="402" t="s">
        <v>513</v>
      </c>
      <c r="B1602" s="405" t="s">
        <v>514</v>
      </c>
      <c r="C1602" s="430"/>
      <c r="D1602" s="418"/>
      <c r="E1602" s="421" t="s">
        <v>371</v>
      </c>
      <c r="F1602" s="443">
        <f>+F406</f>
        <v>0</v>
      </c>
      <c r="G1602" s="443">
        <f t="shared" ref="G1602:L1602" si="601">+G406</f>
        <v>7666370</v>
      </c>
      <c r="H1602" s="443">
        <f t="shared" si="601"/>
        <v>0</v>
      </c>
      <c r="I1602" s="403">
        <f t="shared" si="566"/>
        <v>7666370</v>
      </c>
      <c r="J1602" s="443">
        <f t="shared" si="601"/>
        <v>0</v>
      </c>
      <c r="K1602" s="443">
        <f t="shared" si="601"/>
        <v>7666211.2699999996</v>
      </c>
      <c r="L1602" s="443">
        <f t="shared" si="601"/>
        <v>0</v>
      </c>
      <c r="M1602" s="403">
        <f t="shared" si="567"/>
        <v>7666211.2699999996</v>
      </c>
      <c r="N1602" s="403">
        <f t="shared" si="568"/>
        <v>0</v>
      </c>
      <c r="O1602" s="403">
        <f t="shared" si="568"/>
        <v>158.73000000044703</v>
      </c>
      <c r="P1602" s="403">
        <f t="shared" si="568"/>
        <v>0</v>
      </c>
      <c r="Q1602" s="403">
        <f t="shared" si="569"/>
        <v>158.73000000044703</v>
      </c>
      <c r="S1602" s="410" t="str">
        <f t="shared" si="578"/>
        <v/>
      </c>
      <c r="T1602" s="410">
        <f t="shared" si="578"/>
        <v>0.99997929528577401</v>
      </c>
      <c r="U1602" s="410" t="str">
        <f t="shared" si="578"/>
        <v/>
      </c>
      <c r="V1602" s="422">
        <f t="shared" si="578"/>
        <v>0.99997929528577401</v>
      </c>
      <c r="W1602" s="413"/>
    </row>
    <row r="1603" spans="1:26" s="404" customFormat="1" ht="12.75" customHeight="1">
      <c r="A1603" s="402" t="s">
        <v>513</v>
      </c>
      <c r="B1603" s="405" t="s">
        <v>514</v>
      </c>
      <c r="C1603" s="414"/>
      <c r="D1603" s="414" t="s">
        <v>319</v>
      </c>
      <c r="E1603" s="415" t="s">
        <v>325</v>
      </c>
      <c r="F1603" s="416">
        <f>SUM(F1604:F1607)</f>
        <v>680290217.59000003</v>
      </c>
      <c r="G1603" s="416">
        <f t="shared" ref="G1603:Q1603" si="602">SUM(G1604:G1607)</f>
        <v>266023584</v>
      </c>
      <c r="H1603" s="416">
        <f t="shared" si="602"/>
        <v>2860000</v>
      </c>
      <c r="I1603" s="416">
        <f t="shared" si="602"/>
        <v>949173801.59000003</v>
      </c>
      <c r="J1603" s="416">
        <f t="shared" si="602"/>
        <v>674479609.75</v>
      </c>
      <c r="K1603" s="416">
        <f t="shared" si="602"/>
        <v>139734097</v>
      </c>
      <c r="L1603" s="416">
        <f t="shared" si="602"/>
        <v>1999680</v>
      </c>
      <c r="M1603" s="416">
        <f t="shared" si="602"/>
        <v>816213386.75</v>
      </c>
      <c r="N1603" s="416">
        <f t="shared" si="602"/>
        <v>5810607.8400000781</v>
      </c>
      <c r="O1603" s="416">
        <f t="shared" si="602"/>
        <v>126289487</v>
      </c>
      <c r="P1603" s="416">
        <f t="shared" si="602"/>
        <v>860320</v>
      </c>
      <c r="Q1603" s="416">
        <f t="shared" si="602"/>
        <v>132960414.84000008</v>
      </c>
      <c r="R1603" s="417"/>
      <c r="S1603" s="410">
        <f t="shared" si="578"/>
        <v>0.9914586338451481</v>
      </c>
      <c r="T1603" s="410">
        <f t="shared" si="578"/>
        <v>0.52526958286525449</v>
      </c>
      <c r="U1603" s="410">
        <f t="shared" si="578"/>
        <v>0.69918881118881115</v>
      </c>
      <c r="V1603" s="410">
        <f t="shared" si="578"/>
        <v>0.85991984332345395</v>
      </c>
      <c r="W1603" s="413"/>
      <c r="Z1603" s="404" t="s">
        <v>735</v>
      </c>
    </row>
    <row r="1604" spans="1:26" ht="12.75" customHeight="1">
      <c r="A1604" s="402" t="s">
        <v>513</v>
      </c>
      <c r="B1604" s="405" t="s">
        <v>514</v>
      </c>
      <c r="C1604" s="418"/>
      <c r="D1604" s="418"/>
      <c r="E1604" s="421" t="s">
        <v>531</v>
      </c>
      <c r="F1604" s="443">
        <f t="shared" ref="F1604:H1607" si="603">+F33+F47+F61+F75+F123+F137+F151+F165+F213+F227+F241+F289+F303+F317+F331+F379+F393+F408+F422+F436+F485+F531+F545+F593+F607+F621+F669+F683+F697+F711+F759+F773+F787+F801+F815+F829+F877+F891+F939+F981+F953+F995+F1009+F1023+F1037+F1085+F1099+F1113+F1161+F1175+F1223+F1237+F1285+F1299+F967</f>
        <v>599207081.59000003</v>
      </c>
      <c r="G1604" s="443">
        <f t="shared" si="603"/>
        <v>0</v>
      </c>
      <c r="H1604" s="443">
        <f t="shared" si="603"/>
        <v>0</v>
      </c>
      <c r="I1604" s="403">
        <f t="shared" si="566"/>
        <v>599207081.59000003</v>
      </c>
      <c r="J1604" s="443">
        <f t="shared" ref="J1604:L1607" si="604">+J33+J47+J61+J75+J123+J137+J151+J165+J213+J227+J241+J289+J303+J317+J331+J379+J393+J408+J422+J436+J485+J531+J545+J593+J607+J621+J669+J683+J697+J711+J759+J773+J787+J801+J815+J829+J877+J891+J939+J981+J953+J995+J1009+J1023+J1037+J1085+J1099+J1113+J1161+J1175+J1223+J1237+J1285+J1299+J967</f>
        <v>593283866.30999994</v>
      </c>
      <c r="K1604" s="443">
        <f t="shared" si="604"/>
        <v>0</v>
      </c>
      <c r="L1604" s="443">
        <f t="shared" si="604"/>
        <v>0</v>
      </c>
      <c r="M1604" s="403">
        <f t="shared" si="567"/>
        <v>593283866.30999994</v>
      </c>
      <c r="N1604" s="403">
        <f t="shared" si="568"/>
        <v>5923215.2800000906</v>
      </c>
      <c r="O1604" s="403">
        <f t="shared" si="568"/>
        <v>0</v>
      </c>
      <c r="P1604" s="403">
        <f t="shared" si="568"/>
        <v>0</v>
      </c>
      <c r="Q1604" s="403">
        <f t="shared" si="569"/>
        <v>5923215.2800000906</v>
      </c>
      <c r="S1604" s="410">
        <f t="shared" si="578"/>
        <v>0.99011491108502458</v>
      </c>
      <c r="T1604" s="410" t="str">
        <f t="shared" si="578"/>
        <v/>
      </c>
      <c r="U1604" s="410" t="str">
        <f t="shared" si="578"/>
        <v/>
      </c>
      <c r="V1604" s="410">
        <f t="shared" si="578"/>
        <v>0.99011491108502458</v>
      </c>
      <c r="W1604" s="413"/>
      <c r="Z1604" s="404" t="s">
        <v>735</v>
      </c>
    </row>
    <row r="1605" spans="1:26" ht="12.75" customHeight="1">
      <c r="A1605" s="402" t="s">
        <v>513</v>
      </c>
      <c r="B1605" s="405" t="s">
        <v>514</v>
      </c>
      <c r="C1605" s="418"/>
      <c r="D1605" s="418"/>
      <c r="E1605" s="408" t="s">
        <v>532</v>
      </c>
      <c r="F1605" s="443">
        <f t="shared" si="603"/>
        <v>81083136</v>
      </c>
      <c r="G1605" s="443">
        <f t="shared" si="603"/>
        <v>0</v>
      </c>
      <c r="H1605" s="443">
        <f t="shared" si="603"/>
        <v>0</v>
      </c>
      <c r="I1605" s="403">
        <f t="shared" si="566"/>
        <v>81083136</v>
      </c>
      <c r="J1605" s="443">
        <f t="shared" si="604"/>
        <v>81195743.440000013</v>
      </c>
      <c r="K1605" s="443">
        <f t="shared" si="604"/>
        <v>0</v>
      </c>
      <c r="L1605" s="443">
        <f t="shared" si="604"/>
        <v>0</v>
      </c>
      <c r="M1605" s="403">
        <f t="shared" si="567"/>
        <v>81195743.440000013</v>
      </c>
      <c r="N1605" s="403">
        <f t="shared" si="568"/>
        <v>-112607.44000001252</v>
      </c>
      <c r="O1605" s="403">
        <f t="shared" si="568"/>
        <v>0</v>
      </c>
      <c r="P1605" s="403">
        <f t="shared" si="568"/>
        <v>0</v>
      </c>
      <c r="Q1605" s="403">
        <f t="shared" si="569"/>
        <v>-112607.44000001252</v>
      </c>
      <c r="S1605" s="410">
        <f t="shared" si="578"/>
        <v>1.0013887898958425</v>
      </c>
      <c r="T1605" s="410" t="str">
        <f t="shared" si="578"/>
        <v/>
      </c>
      <c r="U1605" s="410" t="str">
        <f t="shared" si="578"/>
        <v/>
      </c>
      <c r="V1605" s="410">
        <f t="shared" si="578"/>
        <v>1.0013887898958425</v>
      </c>
      <c r="W1605" s="413"/>
      <c r="Z1605" s="404" t="s">
        <v>735</v>
      </c>
    </row>
    <row r="1606" spans="1:26" ht="12.75" customHeight="1">
      <c r="A1606" s="402" t="s">
        <v>513</v>
      </c>
      <c r="B1606" s="405" t="s">
        <v>514</v>
      </c>
      <c r="C1606" s="418"/>
      <c r="D1606" s="418"/>
      <c r="E1606" s="421" t="s">
        <v>533</v>
      </c>
      <c r="F1606" s="443">
        <f t="shared" si="603"/>
        <v>0</v>
      </c>
      <c r="G1606" s="443">
        <f t="shared" si="603"/>
        <v>266023584</v>
      </c>
      <c r="H1606" s="443">
        <f t="shared" si="603"/>
        <v>2860000</v>
      </c>
      <c r="I1606" s="403">
        <f t="shared" si="566"/>
        <v>268883584</v>
      </c>
      <c r="J1606" s="443">
        <f t="shared" si="604"/>
        <v>0</v>
      </c>
      <c r="K1606" s="443">
        <f t="shared" si="604"/>
        <v>139734097</v>
      </c>
      <c r="L1606" s="443">
        <f t="shared" si="604"/>
        <v>1999680</v>
      </c>
      <c r="M1606" s="403">
        <f t="shared" si="567"/>
        <v>141733777</v>
      </c>
      <c r="N1606" s="403">
        <f t="shared" si="568"/>
        <v>0</v>
      </c>
      <c r="O1606" s="403">
        <f t="shared" si="568"/>
        <v>126289487</v>
      </c>
      <c r="P1606" s="403">
        <f t="shared" si="568"/>
        <v>860320</v>
      </c>
      <c r="Q1606" s="403">
        <f t="shared" si="569"/>
        <v>127149807</v>
      </c>
      <c r="S1606" s="410" t="str">
        <f t="shared" si="578"/>
        <v/>
      </c>
      <c r="T1606" s="410">
        <f t="shared" si="578"/>
        <v>0.52526958286525449</v>
      </c>
      <c r="U1606" s="410">
        <f t="shared" si="578"/>
        <v>0.69918881118881115</v>
      </c>
      <c r="V1606" s="410">
        <f t="shared" si="578"/>
        <v>0.52711948751769089</v>
      </c>
      <c r="W1606" s="413"/>
      <c r="Z1606" s="404" t="s">
        <v>735</v>
      </c>
    </row>
    <row r="1607" spans="1:26" ht="12.75" hidden="1" customHeight="1">
      <c r="A1607" s="402" t="s">
        <v>513</v>
      </c>
      <c r="B1607" s="405" t="s">
        <v>514</v>
      </c>
      <c r="C1607" s="430"/>
      <c r="D1607" s="418"/>
      <c r="E1607" s="421" t="s">
        <v>738</v>
      </c>
      <c r="F1607" s="443">
        <f t="shared" si="603"/>
        <v>0</v>
      </c>
      <c r="G1607" s="443">
        <f t="shared" si="603"/>
        <v>0</v>
      </c>
      <c r="H1607" s="443">
        <f t="shared" si="603"/>
        <v>0</v>
      </c>
      <c r="I1607" s="403">
        <f t="shared" si="566"/>
        <v>0</v>
      </c>
      <c r="J1607" s="443">
        <f t="shared" si="604"/>
        <v>0</v>
      </c>
      <c r="K1607" s="443">
        <f t="shared" si="604"/>
        <v>0</v>
      </c>
      <c r="L1607" s="443">
        <f t="shared" si="604"/>
        <v>0</v>
      </c>
      <c r="M1607" s="403">
        <f t="shared" si="567"/>
        <v>0</v>
      </c>
      <c r="N1607" s="403">
        <f t="shared" si="568"/>
        <v>0</v>
      </c>
      <c r="O1607" s="403">
        <f t="shared" si="568"/>
        <v>0</v>
      </c>
      <c r="P1607" s="403">
        <f t="shared" si="568"/>
        <v>0</v>
      </c>
      <c r="Q1607" s="403">
        <f t="shared" si="569"/>
        <v>0</v>
      </c>
      <c r="S1607" s="410" t="str">
        <f t="shared" si="578"/>
        <v/>
      </c>
      <c r="T1607" s="410" t="str">
        <f t="shared" si="578"/>
        <v/>
      </c>
      <c r="U1607" s="410" t="str">
        <f t="shared" si="578"/>
        <v/>
      </c>
      <c r="V1607" s="422" t="str">
        <f t="shared" si="578"/>
        <v/>
      </c>
      <c r="W1607" s="413"/>
    </row>
    <row r="1608" spans="1:26" s="526" customFormat="1" ht="12.75" customHeight="1">
      <c r="A1608" s="528" t="s">
        <v>513</v>
      </c>
      <c r="B1608" s="528" t="s">
        <v>514</v>
      </c>
      <c r="C1608" s="717" t="s">
        <v>515</v>
      </c>
      <c r="D1608" s="717"/>
      <c r="E1608" s="717"/>
      <c r="F1608" s="530">
        <f>+F1603+F1600+F1598</f>
        <v>4176637615.9700003</v>
      </c>
      <c r="G1608" s="530">
        <f t="shared" ref="G1608:Q1608" si="605">+G1603+G1600+G1598</f>
        <v>2210106088.4000001</v>
      </c>
      <c r="H1608" s="530">
        <f t="shared" si="605"/>
        <v>1062436062</v>
      </c>
      <c r="I1608" s="530">
        <f t="shared" si="605"/>
        <v>7449179766.3699999</v>
      </c>
      <c r="J1608" s="530">
        <f t="shared" si="605"/>
        <v>4169545139.4899998</v>
      </c>
      <c r="K1608" s="530">
        <f t="shared" si="605"/>
        <v>1897367844.7199998</v>
      </c>
      <c r="L1608" s="530">
        <f t="shared" si="605"/>
        <v>158601171.59999999</v>
      </c>
      <c r="M1608" s="530">
        <f t="shared" si="605"/>
        <v>6225514155.8099995</v>
      </c>
      <c r="N1608" s="530">
        <f t="shared" si="605"/>
        <v>7092476.4800003022</v>
      </c>
      <c r="O1608" s="530">
        <f t="shared" si="605"/>
        <v>312738243.68000007</v>
      </c>
      <c r="P1608" s="530">
        <f t="shared" si="605"/>
        <v>903834890.39999998</v>
      </c>
      <c r="Q1608" s="530">
        <f t="shared" si="605"/>
        <v>1223665610.5600002</v>
      </c>
      <c r="R1608" s="525">
        <f>+Q1608-'[3]CURRENT-W INC'!Q754</f>
        <v>0</v>
      </c>
      <c r="S1608" s="410">
        <f t="shared" si="578"/>
        <v>0.99830186931878373</v>
      </c>
      <c r="T1608" s="410">
        <f t="shared" si="578"/>
        <v>0.85849627521436933</v>
      </c>
      <c r="U1608" s="410">
        <f t="shared" si="578"/>
        <v>0.14928067417199548</v>
      </c>
      <c r="V1608" s="410">
        <f t="shared" si="578"/>
        <v>0.83573149676366376</v>
      </c>
      <c r="W1608" s="529"/>
      <c r="Z1608" s="404" t="s">
        <v>735</v>
      </c>
    </row>
    <row r="1609" spans="1:26" ht="12.75" customHeight="1">
      <c r="A1609" s="402" t="s">
        <v>513</v>
      </c>
      <c r="B1609" s="528" t="s">
        <v>514</v>
      </c>
      <c r="C1609" s="650"/>
      <c r="D1609" s="419"/>
      <c r="E1609" s="419"/>
      <c r="F1609" s="408"/>
      <c r="G1609" s="408"/>
      <c r="H1609" s="408"/>
      <c r="I1609" s="403">
        <f t="shared" si="566"/>
        <v>0</v>
      </c>
      <c r="J1609" s="408"/>
      <c r="K1609" s="408"/>
      <c r="L1609" s="408"/>
      <c r="M1609" s="403">
        <f t="shared" si="567"/>
        <v>0</v>
      </c>
      <c r="N1609" s="403">
        <f t="shared" si="568"/>
        <v>0</v>
      </c>
      <c r="O1609" s="403">
        <f t="shared" si="568"/>
        <v>0</v>
      </c>
      <c r="P1609" s="403">
        <f t="shared" si="568"/>
        <v>0</v>
      </c>
      <c r="Q1609" s="403">
        <f t="shared" si="569"/>
        <v>0</v>
      </c>
      <c r="S1609" s="410" t="str">
        <f t="shared" si="578"/>
        <v/>
      </c>
      <c r="T1609" s="410" t="str">
        <f t="shared" si="578"/>
        <v/>
      </c>
      <c r="U1609" s="410" t="str">
        <f t="shared" si="578"/>
        <v/>
      </c>
      <c r="V1609" s="410" t="str">
        <f t="shared" si="578"/>
        <v/>
      </c>
      <c r="W1609" s="413"/>
      <c r="Z1609" s="404" t="s">
        <v>735</v>
      </c>
    </row>
    <row r="1610" spans="1:26" s="441" customFormat="1" ht="12.75" customHeight="1">
      <c r="A1610" s="439" t="s">
        <v>516</v>
      </c>
      <c r="B1610" s="438" t="s">
        <v>495</v>
      </c>
      <c r="C1610" s="715" t="s">
        <v>495</v>
      </c>
      <c r="D1610" s="715"/>
      <c r="E1610" s="715"/>
      <c r="F1610" s="440"/>
      <c r="G1610" s="440"/>
      <c r="H1610" s="440"/>
      <c r="I1610" s="440">
        <f t="shared" si="566"/>
        <v>0</v>
      </c>
      <c r="J1610" s="440"/>
      <c r="K1610" s="440"/>
      <c r="L1610" s="440"/>
      <c r="M1610" s="440">
        <f t="shared" si="567"/>
        <v>0</v>
      </c>
      <c r="N1610" s="440">
        <f t="shared" si="568"/>
        <v>0</v>
      </c>
      <c r="O1610" s="440">
        <f t="shared" si="568"/>
        <v>0</v>
      </c>
      <c r="P1610" s="440">
        <f t="shared" si="568"/>
        <v>0</v>
      </c>
      <c r="Q1610" s="440">
        <f t="shared" si="569"/>
        <v>0</v>
      </c>
      <c r="S1610" s="410" t="str">
        <f t="shared" si="578"/>
        <v/>
      </c>
      <c r="T1610" s="410" t="str">
        <f t="shared" si="578"/>
        <v/>
      </c>
      <c r="U1610" s="410" t="str">
        <f t="shared" si="578"/>
        <v/>
      </c>
      <c r="V1610" s="410" t="str">
        <f t="shared" si="578"/>
        <v/>
      </c>
      <c r="W1610" s="442"/>
      <c r="Z1610" s="404" t="s">
        <v>735</v>
      </c>
    </row>
    <row r="1611" spans="1:26" ht="12.75" customHeight="1">
      <c r="A1611" s="402" t="s">
        <v>516</v>
      </c>
      <c r="B1611" s="405" t="s">
        <v>495</v>
      </c>
      <c r="C1611" s="407"/>
      <c r="D1611" s="407" t="s">
        <v>319</v>
      </c>
      <c r="E1611" s="408" t="s">
        <v>320</v>
      </c>
      <c r="F1611" s="408">
        <f t="shared" ref="F1611:H1612" si="606">+F1323+F1337+F1351+F1365+F1379+F1393+F1407+F1421+F1435+F1449+F1463+F1477</f>
        <v>2306065857</v>
      </c>
      <c r="G1611" s="408">
        <f t="shared" si="606"/>
        <v>787418102</v>
      </c>
      <c r="H1611" s="408">
        <f t="shared" si="606"/>
        <v>0</v>
      </c>
      <c r="I1611" s="403">
        <f t="shared" ref="I1611:I1688" si="607">SUM(F1611:H1611)</f>
        <v>3093483959</v>
      </c>
      <c r="J1611" s="408">
        <f t="shared" ref="J1611:L1612" si="608">+J1323+J1337+J1351+J1365+J1379+J1393+J1407+J1421+J1435+J1449+J1463+J1477</f>
        <v>2305300366.6900001</v>
      </c>
      <c r="K1611" s="408">
        <f t="shared" si="608"/>
        <v>782275079.55000007</v>
      </c>
      <c r="L1611" s="408">
        <f t="shared" si="608"/>
        <v>0</v>
      </c>
      <c r="M1611" s="403">
        <f t="shared" ref="M1611:M1688" si="609">SUM(J1611:L1611)</f>
        <v>3087575446.2400002</v>
      </c>
      <c r="N1611" s="403">
        <f t="shared" ref="N1611:P1688" si="610">+F1611-J1611</f>
        <v>765490.30999994278</v>
      </c>
      <c r="O1611" s="403">
        <f t="shared" si="610"/>
        <v>5143022.4499999285</v>
      </c>
      <c r="P1611" s="403">
        <f t="shared" si="610"/>
        <v>0</v>
      </c>
      <c r="Q1611" s="403">
        <f t="shared" ref="Q1611:Q1688" si="611">SUM(N1611:P1611)</f>
        <v>5908512.7599998713</v>
      </c>
      <c r="S1611" s="410">
        <f t="shared" si="578"/>
        <v>0.99966805357805533</v>
      </c>
      <c r="T1611" s="410">
        <f t="shared" si="578"/>
        <v>0.99346849858171038</v>
      </c>
      <c r="U1611" s="410" t="str">
        <f t="shared" si="578"/>
        <v/>
      </c>
      <c r="V1611" s="410">
        <f t="shared" si="578"/>
        <v>0.99809001344816739</v>
      </c>
      <c r="W1611" s="413"/>
      <c r="Z1611" s="411" t="s">
        <v>736</v>
      </c>
    </row>
    <row r="1612" spans="1:26" ht="12.75" customHeight="1">
      <c r="A1612" s="402" t="s">
        <v>516</v>
      </c>
      <c r="B1612" s="405" t="s">
        <v>495</v>
      </c>
      <c r="C1612" s="407"/>
      <c r="D1612" s="407" t="s">
        <v>319</v>
      </c>
      <c r="E1612" s="408" t="s">
        <v>204</v>
      </c>
      <c r="F1612" s="408">
        <f t="shared" si="606"/>
        <v>0</v>
      </c>
      <c r="G1612" s="408">
        <f t="shared" si="606"/>
        <v>327133446</v>
      </c>
      <c r="H1612" s="408">
        <f t="shared" si="606"/>
        <v>663829588</v>
      </c>
      <c r="I1612" s="403">
        <f>SUM(F1612:H1612)</f>
        <v>990963034</v>
      </c>
      <c r="J1612" s="408">
        <f t="shared" si="608"/>
        <v>0</v>
      </c>
      <c r="K1612" s="408">
        <f t="shared" si="608"/>
        <v>207184511.28</v>
      </c>
      <c r="L1612" s="408">
        <f t="shared" si="608"/>
        <v>570717738</v>
      </c>
      <c r="M1612" s="403">
        <f>SUM(J1612:L1612)</f>
        <v>777902249.27999997</v>
      </c>
      <c r="N1612" s="403">
        <f>+F1612-J1612</f>
        <v>0</v>
      </c>
      <c r="O1612" s="403">
        <f>+G1612-K1612</f>
        <v>119948934.72</v>
      </c>
      <c r="P1612" s="403">
        <f>+H1612-L1612</f>
        <v>93111850</v>
      </c>
      <c r="Q1612" s="403">
        <f>SUM(N1612:P1612)</f>
        <v>213060784.72</v>
      </c>
      <c r="S1612" s="410" t="str">
        <f t="shared" si="578"/>
        <v/>
      </c>
      <c r="T1612" s="410">
        <f t="shared" si="578"/>
        <v>0.63333331951634197</v>
      </c>
      <c r="U1612" s="410">
        <f t="shared" si="578"/>
        <v>0.85973531206927767</v>
      </c>
      <c r="V1612" s="410">
        <f t="shared" si="578"/>
        <v>0.78499623355274417</v>
      </c>
      <c r="W1612" s="413"/>
      <c r="Z1612" s="411" t="s">
        <v>736</v>
      </c>
    </row>
    <row r="1613" spans="1:26" s="404" customFormat="1" ht="12.75" customHeight="1">
      <c r="A1613" s="405"/>
      <c r="B1613" s="438" t="s">
        <v>495</v>
      </c>
      <c r="C1613" s="414"/>
      <c r="D1613" s="414" t="s">
        <v>319</v>
      </c>
      <c r="E1613" s="415" t="s">
        <v>737</v>
      </c>
      <c r="F1613" s="416">
        <f>+F1611+F1612</f>
        <v>2306065857</v>
      </c>
      <c r="G1613" s="416">
        <f t="shared" ref="G1613:Q1613" si="612">+G1611+G1612</f>
        <v>1114551548</v>
      </c>
      <c r="H1613" s="416">
        <f t="shared" si="612"/>
        <v>663829588</v>
      </c>
      <c r="I1613" s="416">
        <f t="shared" si="612"/>
        <v>4084446993</v>
      </c>
      <c r="J1613" s="416">
        <f t="shared" si="612"/>
        <v>2305300366.6900001</v>
      </c>
      <c r="K1613" s="416">
        <f t="shared" si="612"/>
        <v>989459590.83000004</v>
      </c>
      <c r="L1613" s="416">
        <f t="shared" si="612"/>
        <v>570717738</v>
      </c>
      <c r="M1613" s="416">
        <f t="shared" si="612"/>
        <v>3865477695.5200005</v>
      </c>
      <c r="N1613" s="416">
        <f t="shared" si="612"/>
        <v>765490.30999994278</v>
      </c>
      <c r="O1613" s="416">
        <f t="shared" si="612"/>
        <v>125091957.16999993</v>
      </c>
      <c r="P1613" s="416">
        <f t="shared" si="612"/>
        <v>93111850</v>
      </c>
      <c r="Q1613" s="416">
        <f t="shared" si="612"/>
        <v>218969297.47999987</v>
      </c>
      <c r="R1613" s="417"/>
      <c r="S1613" s="410">
        <f t="shared" si="578"/>
        <v>0.99966805357805533</v>
      </c>
      <c r="T1613" s="410">
        <f t="shared" si="578"/>
        <v>0.88776476297173479</v>
      </c>
      <c r="U1613" s="410">
        <f t="shared" si="578"/>
        <v>0.85973531206927767</v>
      </c>
      <c r="V1613" s="410">
        <f t="shared" si="578"/>
        <v>0.94638948727813754</v>
      </c>
      <c r="W1613" s="413"/>
      <c r="Z1613" s="404" t="s">
        <v>735</v>
      </c>
    </row>
    <row r="1614" spans="1:26" ht="12.75" hidden="1" customHeight="1">
      <c r="A1614" s="405"/>
      <c r="B1614" s="438"/>
      <c r="C1614" s="418"/>
      <c r="D1614" s="418"/>
      <c r="E1614" s="419"/>
      <c r="F1614" s="420"/>
      <c r="G1614" s="420"/>
      <c r="H1614" s="420"/>
      <c r="I1614" s="420"/>
      <c r="J1614" s="420"/>
      <c r="K1614" s="420"/>
      <c r="L1614" s="420"/>
      <c r="M1614" s="420"/>
      <c r="N1614" s="420"/>
      <c r="O1614" s="420"/>
      <c r="P1614" s="420"/>
      <c r="Q1614" s="420"/>
      <c r="R1614" s="409"/>
      <c r="S1614" s="410" t="str">
        <f t="shared" si="578"/>
        <v/>
      </c>
      <c r="T1614" s="410" t="str">
        <f t="shared" si="578"/>
        <v/>
      </c>
      <c r="U1614" s="410" t="str">
        <f t="shared" si="578"/>
        <v/>
      </c>
      <c r="V1614" s="410"/>
      <c r="W1614" s="413"/>
    </row>
    <row r="1615" spans="1:26" s="404" customFormat="1" ht="12.75" customHeight="1">
      <c r="A1615" s="402" t="s">
        <v>516</v>
      </c>
      <c r="B1615" s="405" t="s">
        <v>495</v>
      </c>
      <c r="C1615" s="414"/>
      <c r="D1615" s="414" t="s">
        <v>319</v>
      </c>
      <c r="E1615" s="415" t="s">
        <v>324</v>
      </c>
      <c r="F1615" s="416">
        <f>+F1616</f>
        <v>228883171</v>
      </c>
      <c r="G1615" s="416">
        <f t="shared" ref="G1615:Q1615" si="613">+G1616</f>
        <v>0</v>
      </c>
      <c r="H1615" s="416">
        <f t="shared" si="613"/>
        <v>0</v>
      </c>
      <c r="I1615" s="416">
        <f t="shared" si="613"/>
        <v>228883171</v>
      </c>
      <c r="J1615" s="416">
        <f t="shared" si="613"/>
        <v>228893125.06999999</v>
      </c>
      <c r="K1615" s="416">
        <f t="shared" si="613"/>
        <v>0</v>
      </c>
      <c r="L1615" s="416">
        <f t="shared" si="613"/>
        <v>0</v>
      </c>
      <c r="M1615" s="416">
        <f t="shared" si="613"/>
        <v>228893125.06999999</v>
      </c>
      <c r="N1615" s="416">
        <f t="shared" si="613"/>
        <v>-9954.0699999928474</v>
      </c>
      <c r="O1615" s="416">
        <f t="shared" si="613"/>
        <v>0</v>
      </c>
      <c r="P1615" s="416">
        <f t="shared" si="613"/>
        <v>0</v>
      </c>
      <c r="Q1615" s="416">
        <f t="shared" si="613"/>
        <v>-9954.0699999928474</v>
      </c>
      <c r="S1615" s="410">
        <f t="shared" ref="S1615:V1675" si="614">IF(F1615=0,"",J1615/F1615)</f>
        <v>1.00004348974176</v>
      </c>
      <c r="T1615" s="410" t="str">
        <f t="shared" si="614"/>
        <v/>
      </c>
      <c r="U1615" s="410" t="str">
        <f t="shared" si="614"/>
        <v/>
      </c>
      <c r="V1615" s="410">
        <f t="shared" si="614"/>
        <v>1.00004348974176</v>
      </c>
      <c r="W1615" s="413"/>
      <c r="Z1615" s="404" t="s">
        <v>735</v>
      </c>
    </row>
    <row r="1616" spans="1:26" ht="12.75" customHeight="1">
      <c r="A1616" s="402" t="s">
        <v>516</v>
      </c>
      <c r="B1616" s="405" t="s">
        <v>495</v>
      </c>
      <c r="C1616" s="418"/>
      <c r="D1616" s="418"/>
      <c r="E1616" s="408" t="s">
        <v>528</v>
      </c>
      <c r="F1616" s="408">
        <f>+F1328+F1342+F1356+F1370+F1384+F1398+F1412+F1426+F1440+F1454+F1468+F1482</f>
        <v>228883171</v>
      </c>
      <c r="G1616" s="408">
        <f>+G1328+G1342+G1356+G1370+G1384+G1398+G1412+G1426+G1440+G1454+G1468+G1482</f>
        <v>0</v>
      </c>
      <c r="H1616" s="408">
        <f>+H1328+H1342+H1356+H1370+H1384+H1398+H1412+H1426+H1440+H1454+H1468+H1482</f>
        <v>0</v>
      </c>
      <c r="I1616" s="403">
        <f t="shared" si="607"/>
        <v>228883171</v>
      </c>
      <c r="J1616" s="408">
        <f>+J1328+J1342+J1356+J1370+J1384+J1398+J1412+J1426+J1440+J1454+J1468+J1482</f>
        <v>228893125.06999999</v>
      </c>
      <c r="K1616" s="408">
        <f>+K1328+K1342+K1356+K1370+K1384+K1398+K1412+K1426+K1440+K1454+K1468+K1482</f>
        <v>0</v>
      </c>
      <c r="L1616" s="408">
        <f>+L1328+L1342+L1356+L1370+L1384+L1398+L1412+L1426+L1440+L1454+L1468+L1482</f>
        <v>0</v>
      </c>
      <c r="M1616" s="403">
        <f t="shared" si="609"/>
        <v>228893125.06999999</v>
      </c>
      <c r="N1616" s="403">
        <f t="shared" si="610"/>
        <v>-9954.0699999928474</v>
      </c>
      <c r="O1616" s="403">
        <f t="shared" si="610"/>
        <v>0</v>
      </c>
      <c r="P1616" s="403">
        <f t="shared" si="610"/>
        <v>0</v>
      </c>
      <c r="Q1616" s="403">
        <f t="shared" si="611"/>
        <v>-9954.0699999928474</v>
      </c>
      <c r="S1616" s="410">
        <f t="shared" si="614"/>
        <v>1.00004348974176</v>
      </c>
      <c r="T1616" s="410" t="str">
        <f t="shared" si="614"/>
        <v/>
      </c>
      <c r="U1616" s="410" t="str">
        <f t="shared" si="614"/>
        <v/>
      </c>
      <c r="V1616" s="410">
        <f t="shared" si="614"/>
        <v>1.00004348974176</v>
      </c>
      <c r="W1616" s="413"/>
      <c r="Z1616" s="404" t="s">
        <v>735</v>
      </c>
    </row>
    <row r="1617" spans="1:26" s="404" customFormat="1" ht="12.75" customHeight="1">
      <c r="A1617" s="402" t="s">
        <v>516</v>
      </c>
      <c r="B1617" s="405" t="s">
        <v>495</v>
      </c>
      <c r="C1617" s="414"/>
      <c r="D1617" s="414" t="s">
        <v>319</v>
      </c>
      <c r="E1617" s="415" t="s">
        <v>325</v>
      </c>
      <c r="F1617" s="416">
        <f>SUM(F1618:F1621)</f>
        <v>475461065</v>
      </c>
      <c r="G1617" s="416">
        <f t="shared" ref="G1617:Q1617" si="615">SUM(G1618:G1621)</f>
        <v>109858000</v>
      </c>
      <c r="H1617" s="416">
        <f t="shared" si="615"/>
        <v>6448040</v>
      </c>
      <c r="I1617" s="416">
        <f t="shared" si="615"/>
        <v>591767105</v>
      </c>
      <c r="J1617" s="416">
        <f t="shared" si="615"/>
        <v>474286159.20000005</v>
      </c>
      <c r="K1617" s="416">
        <f t="shared" si="615"/>
        <v>47714485.730000012</v>
      </c>
      <c r="L1617" s="416">
        <f t="shared" si="615"/>
        <v>4448040</v>
      </c>
      <c r="M1617" s="416">
        <f t="shared" si="615"/>
        <v>526448684.93000007</v>
      </c>
      <c r="N1617" s="416">
        <f t="shared" si="615"/>
        <v>1174905.7999999821</v>
      </c>
      <c r="O1617" s="416">
        <f t="shared" si="615"/>
        <v>62143514.269999988</v>
      </c>
      <c r="P1617" s="416">
        <f t="shared" si="615"/>
        <v>2000000</v>
      </c>
      <c r="Q1617" s="416">
        <f t="shared" si="615"/>
        <v>65318420.06999997</v>
      </c>
      <c r="R1617" s="417"/>
      <c r="S1617" s="410">
        <f t="shared" si="614"/>
        <v>0.99752891269866661</v>
      </c>
      <c r="T1617" s="410">
        <f t="shared" si="614"/>
        <v>0.4343287309981978</v>
      </c>
      <c r="U1617" s="410">
        <f t="shared" si="614"/>
        <v>0.68982822687204171</v>
      </c>
      <c r="V1617" s="410">
        <f t="shared" si="614"/>
        <v>0.88962140761440278</v>
      </c>
      <c r="W1617" s="413"/>
      <c r="Z1617" s="404" t="s">
        <v>735</v>
      </c>
    </row>
    <row r="1618" spans="1:26" ht="12.75" customHeight="1">
      <c r="A1618" s="402" t="s">
        <v>516</v>
      </c>
      <c r="B1618" s="405" t="s">
        <v>495</v>
      </c>
      <c r="C1618" s="418"/>
      <c r="D1618" s="418"/>
      <c r="E1618" s="421" t="s">
        <v>531</v>
      </c>
      <c r="F1618" s="408">
        <f t="shared" ref="F1618:H1621" si="616">+F1330+F1344+F1358+F1372+F1386+F1400+F1414+F1428+F1442+F1456+F1470+F1484</f>
        <v>422734000</v>
      </c>
      <c r="G1618" s="408">
        <f t="shared" si="616"/>
        <v>0</v>
      </c>
      <c r="H1618" s="408">
        <f t="shared" si="616"/>
        <v>0</v>
      </c>
      <c r="I1618" s="403">
        <f t="shared" si="607"/>
        <v>422734000</v>
      </c>
      <c r="J1618" s="408">
        <f t="shared" ref="J1618:L1621" si="617">+J1330+J1344+J1358+J1372+J1386+J1400+J1414+J1428+J1442+J1456+J1470+J1484</f>
        <v>421806048.73000002</v>
      </c>
      <c r="K1618" s="408">
        <f t="shared" si="617"/>
        <v>0</v>
      </c>
      <c r="L1618" s="408">
        <f t="shared" si="617"/>
        <v>0</v>
      </c>
      <c r="M1618" s="403">
        <f t="shared" si="609"/>
        <v>421806048.73000002</v>
      </c>
      <c r="N1618" s="403">
        <f t="shared" si="610"/>
        <v>927951.26999998093</v>
      </c>
      <c r="O1618" s="403">
        <f t="shared" si="610"/>
        <v>0</v>
      </c>
      <c r="P1618" s="403">
        <f t="shared" si="610"/>
        <v>0</v>
      </c>
      <c r="Q1618" s="403">
        <f t="shared" si="611"/>
        <v>927951.26999998093</v>
      </c>
      <c r="S1618" s="410">
        <f t="shared" si="614"/>
        <v>0.99780488139113488</v>
      </c>
      <c r="T1618" s="410" t="str">
        <f t="shared" si="614"/>
        <v/>
      </c>
      <c r="U1618" s="410" t="str">
        <f t="shared" si="614"/>
        <v/>
      </c>
      <c r="V1618" s="410">
        <f t="shared" si="614"/>
        <v>0.99780488139113488</v>
      </c>
      <c r="W1618" s="413"/>
      <c r="Z1618" s="404" t="s">
        <v>735</v>
      </c>
    </row>
    <row r="1619" spans="1:26" ht="12.75" customHeight="1">
      <c r="A1619" s="402" t="s">
        <v>516</v>
      </c>
      <c r="B1619" s="405" t="s">
        <v>495</v>
      </c>
      <c r="C1619" s="418"/>
      <c r="D1619" s="418"/>
      <c r="E1619" s="408" t="s">
        <v>532</v>
      </c>
      <c r="F1619" s="408">
        <f t="shared" si="616"/>
        <v>52727065</v>
      </c>
      <c r="G1619" s="408">
        <f t="shared" si="616"/>
        <v>0</v>
      </c>
      <c r="H1619" s="408">
        <f t="shared" si="616"/>
        <v>0</v>
      </c>
      <c r="I1619" s="403">
        <f t="shared" si="607"/>
        <v>52727065</v>
      </c>
      <c r="J1619" s="408">
        <f t="shared" si="617"/>
        <v>52480110.469999999</v>
      </c>
      <c r="K1619" s="408">
        <f t="shared" si="617"/>
        <v>0</v>
      </c>
      <c r="L1619" s="408">
        <f t="shared" si="617"/>
        <v>0</v>
      </c>
      <c r="M1619" s="403">
        <f t="shared" si="609"/>
        <v>52480110.469999999</v>
      </c>
      <c r="N1619" s="403">
        <f t="shared" si="610"/>
        <v>246954.53000000119</v>
      </c>
      <c r="O1619" s="403">
        <f t="shared" si="610"/>
        <v>0</v>
      </c>
      <c r="P1619" s="403">
        <f t="shared" si="610"/>
        <v>0</v>
      </c>
      <c r="Q1619" s="403">
        <f t="shared" si="611"/>
        <v>246954.53000000119</v>
      </c>
      <c r="S1619" s="410">
        <f t="shared" si="614"/>
        <v>0.99531636115152622</v>
      </c>
      <c r="T1619" s="410" t="str">
        <f t="shared" si="614"/>
        <v/>
      </c>
      <c r="U1619" s="410" t="str">
        <f t="shared" si="614"/>
        <v/>
      </c>
      <c r="V1619" s="410">
        <f t="shared" si="614"/>
        <v>0.99531636115152622</v>
      </c>
      <c r="W1619" s="413"/>
      <c r="Z1619" s="404" t="s">
        <v>735</v>
      </c>
    </row>
    <row r="1620" spans="1:26" ht="12.75" customHeight="1">
      <c r="A1620" s="402" t="s">
        <v>516</v>
      </c>
      <c r="B1620" s="405" t="s">
        <v>495</v>
      </c>
      <c r="C1620" s="418"/>
      <c r="D1620" s="418"/>
      <c r="E1620" s="421" t="s">
        <v>533</v>
      </c>
      <c r="F1620" s="408">
        <f t="shared" si="616"/>
        <v>0</v>
      </c>
      <c r="G1620" s="408">
        <f t="shared" si="616"/>
        <v>109858000</v>
      </c>
      <c r="H1620" s="408">
        <f t="shared" si="616"/>
        <v>6448040</v>
      </c>
      <c r="I1620" s="403">
        <f t="shared" si="607"/>
        <v>116306040</v>
      </c>
      <c r="J1620" s="408">
        <f t="shared" si="617"/>
        <v>0</v>
      </c>
      <c r="K1620" s="408">
        <f t="shared" si="617"/>
        <v>47714485.730000012</v>
      </c>
      <c r="L1620" s="408">
        <f t="shared" si="617"/>
        <v>4448040</v>
      </c>
      <c r="M1620" s="403">
        <f t="shared" si="609"/>
        <v>52162525.730000012</v>
      </c>
      <c r="N1620" s="403">
        <f t="shared" si="610"/>
        <v>0</v>
      </c>
      <c r="O1620" s="403">
        <f t="shared" si="610"/>
        <v>62143514.269999988</v>
      </c>
      <c r="P1620" s="403">
        <f t="shared" si="610"/>
        <v>2000000</v>
      </c>
      <c r="Q1620" s="403">
        <f t="shared" si="611"/>
        <v>64143514.269999988</v>
      </c>
      <c r="S1620" s="410" t="str">
        <f t="shared" si="614"/>
        <v/>
      </c>
      <c r="T1620" s="410">
        <f t="shared" si="614"/>
        <v>0.4343287309981978</v>
      </c>
      <c r="U1620" s="410">
        <f t="shared" si="614"/>
        <v>0.68982822687204171</v>
      </c>
      <c r="V1620" s="410">
        <f t="shared" si="614"/>
        <v>0.44849369585620841</v>
      </c>
      <c r="W1620" s="413"/>
      <c r="Z1620" s="404" t="s">
        <v>735</v>
      </c>
    </row>
    <row r="1621" spans="1:26" ht="12.75" hidden="1" customHeight="1">
      <c r="A1621" s="402" t="s">
        <v>516</v>
      </c>
      <c r="B1621" s="405" t="s">
        <v>495</v>
      </c>
      <c r="C1621" s="430"/>
      <c r="D1621" s="418"/>
      <c r="E1621" s="421" t="s">
        <v>738</v>
      </c>
      <c r="F1621" s="408">
        <f t="shared" si="616"/>
        <v>0</v>
      </c>
      <c r="G1621" s="408">
        <f t="shared" si="616"/>
        <v>0</v>
      </c>
      <c r="H1621" s="408">
        <f t="shared" si="616"/>
        <v>0</v>
      </c>
      <c r="I1621" s="403">
        <f t="shared" si="607"/>
        <v>0</v>
      </c>
      <c r="J1621" s="408">
        <f t="shared" si="617"/>
        <v>0</v>
      </c>
      <c r="K1621" s="408">
        <f t="shared" si="617"/>
        <v>0</v>
      </c>
      <c r="L1621" s="408">
        <f t="shared" si="617"/>
        <v>0</v>
      </c>
      <c r="M1621" s="403">
        <f t="shared" si="609"/>
        <v>0</v>
      </c>
      <c r="N1621" s="403">
        <f t="shared" si="610"/>
        <v>0</v>
      </c>
      <c r="O1621" s="403">
        <f t="shared" si="610"/>
        <v>0</v>
      </c>
      <c r="P1621" s="403">
        <f t="shared" si="610"/>
        <v>0</v>
      </c>
      <c r="Q1621" s="403">
        <f t="shared" si="611"/>
        <v>0</v>
      </c>
      <c r="S1621" s="410" t="str">
        <f t="shared" si="614"/>
        <v/>
      </c>
      <c r="T1621" s="410" t="str">
        <f t="shared" si="614"/>
        <v/>
      </c>
      <c r="U1621" s="410" t="str">
        <f t="shared" si="614"/>
        <v/>
      </c>
      <c r="V1621" s="422" t="str">
        <f t="shared" si="614"/>
        <v/>
      </c>
      <c r="W1621" s="413"/>
    </row>
    <row r="1622" spans="1:26" s="526" customFormat="1" ht="12.75" customHeight="1">
      <c r="A1622" s="528" t="s">
        <v>516</v>
      </c>
      <c r="B1622" s="528" t="s">
        <v>495</v>
      </c>
      <c r="C1622" s="714" t="s">
        <v>517</v>
      </c>
      <c r="D1622" s="714"/>
      <c r="E1622" s="714"/>
      <c r="F1622" s="530">
        <f>+F1617+F1615+F1613</f>
        <v>3010410093</v>
      </c>
      <c r="G1622" s="530">
        <f t="shared" ref="G1622:Q1622" si="618">+G1617+G1615+G1613</f>
        <v>1224409548</v>
      </c>
      <c r="H1622" s="530">
        <f t="shared" si="618"/>
        <v>670277628</v>
      </c>
      <c r="I1622" s="530">
        <f t="shared" si="618"/>
        <v>4905097269</v>
      </c>
      <c r="J1622" s="530">
        <f t="shared" si="618"/>
        <v>3008479650.96</v>
      </c>
      <c r="K1622" s="530">
        <f t="shared" si="618"/>
        <v>1037174076.5600001</v>
      </c>
      <c r="L1622" s="530">
        <f t="shared" si="618"/>
        <v>575165778</v>
      </c>
      <c r="M1622" s="530">
        <f t="shared" si="618"/>
        <v>4620819505.5200005</v>
      </c>
      <c r="N1622" s="530">
        <f t="shared" si="618"/>
        <v>1930442.0399999321</v>
      </c>
      <c r="O1622" s="530">
        <f t="shared" si="618"/>
        <v>187235471.43999991</v>
      </c>
      <c r="P1622" s="530">
        <f t="shared" si="618"/>
        <v>95111850</v>
      </c>
      <c r="Q1622" s="530">
        <f t="shared" si="618"/>
        <v>284277763.47999984</v>
      </c>
      <c r="R1622" s="525">
        <f>+Q1622-'[3]special hospitals2'!CL179-'[3]special hospitals1'!CL179</f>
        <v>-1.7881393432617188E-7</v>
      </c>
      <c r="S1622" s="410">
        <f t="shared" si="614"/>
        <v>0.99935874449647621</v>
      </c>
      <c r="T1622" s="410">
        <f t="shared" si="614"/>
        <v>0.84708100998898783</v>
      </c>
      <c r="U1622" s="410">
        <f t="shared" si="614"/>
        <v>0.85810081371237412</v>
      </c>
      <c r="V1622" s="410">
        <f t="shared" si="614"/>
        <v>0.94204441871588918</v>
      </c>
      <c r="W1622" s="529"/>
      <c r="Z1622" s="404" t="s">
        <v>735</v>
      </c>
    </row>
    <row r="1623" spans="1:26" ht="12.75" customHeight="1">
      <c r="A1623" s="402" t="s">
        <v>516</v>
      </c>
      <c r="B1623" s="528" t="s">
        <v>495</v>
      </c>
      <c r="C1623" s="592"/>
      <c r="D1623" s="419"/>
      <c r="E1623" s="419"/>
      <c r="F1623" s="408"/>
      <c r="G1623" s="408"/>
      <c r="H1623" s="408"/>
      <c r="I1623" s="403">
        <f t="shared" si="607"/>
        <v>0</v>
      </c>
      <c r="J1623" s="408"/>
      <c r="K1623" s="408"/>
      <c r="L1623" s="408"/>
      <c r="M1623" s="403">
        <f t="shared" si="609"/>
        <v>0</v>
      </c>
      <c r="N1623" s="403">
        <f t="shared" si="610"/>
        <v>0</v>
      </c>
      <c r="O1623" s="403">
        <f t="shared" si="610"/>
        <v>0</v>
      </c>
      <c r="P1623" s="403">
        <f t="shared" si="610"/>
        <v>0</v>
      </c>
      <c r="Q1623" s="403">
        <f t="shared" si="611"/>
        <v>0</v>
      </c>
      <c r="S1623" s="410" t="str">
        <f t="shared" si="614"/>
        <v/>
      </c>
      <c r="T1623" s="410" t="str">
        <f t="shared" si="614"/>
        <v/>
      </c>
      <c r="U1623" s="410" t="str">
        <f t="shared" si="614"/>
        <v/>
      </c>
      <c r="V1623" s="410" t="str">
        <f t="shared" si="614"/>
        <v/>
      </c>
      <c r="W1623" s="413"/>
      <c r="Z1623" s="404" t="s">
        <v>735</v>
      </c>
    </row>
    <row r="1624" spans="1:26" s="441" customFormat="1" ht="12.75" customHeight="1">
      <c r="A1624" s="439" t="s">
        <v>518</v>
      </c>
      <c r="B1624" s="438" t="s">
        <v>504</v>
      </c>
      <c r="C1624" s="715" t="s">
        <v>504</v>
      </c>
      <c r="D1624" s="715"/>
      <c r="E1624" s="715"/>
      <c r="F1624" s="444"/>
      <c r="G1624" s="444"/>
      <c r="H1624" s="444"/>
      <c r="I1624" s="440">
        <f t="shared" si="607"/>
        <v>0</v>
      </c>
      <c r="J1624" s="444"/>
      <c r="K1624" s="444"/>
      <c r="L1624" s="444"/>
      <c r="M1624" s="440">
        <f t="shared" si="609"/>
        <v>0</v>
      </c>
      <c r="N1624" s="440">
        <f t="shared" si="610"/>
        <v>0</v>
      </c>
      <c r="O1624" s="440">
        <f t="shared" si="610"/>
        <v>0</v>
      </c>
      <c r="P1624" s="440">
        <f t="shared" si="610"/>
        <v>0</v>
      </c>
      <c r="Q1624" s="440">
        <f t="shared" si="611"/>
        <v>0</v>
      </c>
      <c r="S1624" s="410" t="str">
        <f t="shared" si="614"/>
        <v/>
      </c>
      <c r="T1624" s="410" t="str">
        <f t="shared" si="614"/>
        <v/>
      </c>
      <c r="U1624" s="410" t="str">
        <f t="shared" si="614"/>
        <v/>
      </c>
      <c r="V1624" s="410" t="str">
        <f t="shared" si="614"/>
        <v/>
      </c>
      <c r="W1624" s="442"/>
      <c r="Z1624" s="404" t="s">
        <v>735</v>
      </c>
    </row>
    <row r="1625" spans="1:26" ht="12.75" customHeight="1">
      <c r="A1625" s="402" t="s">
        <v>518</v>
      </c>
      <c r="B1625" s="405" t="s">
        <v>504</v>
      </c>
      <c r="C1625" s="407"/>
      <c r="D1625" s="407" t="s">
        <v>319</v>
      </c>
      <c r="E1625" s="408" t="s">
        <v>320</v>
      </c>
      <c r="F1625" s="408">
        <f t="shared" ref="F1625:H1626" si="619">+F1506+F1520+F1534</f>
        <v>101851196.67</v>
      </c>
      <c r="G1625" s="408">
        <f t="shared" si="619"/>
        <v>117202176.33</v>
      </c>
      <c r="H1625" s="408">
        <f t="shared" si="619"/>
        <v>0</v>
      </c>
      <c r="I1625" s="403">
        <f t="shared" si="607"/>
        <v>219053373</v>
      </c>
      <c r="J1625" s="408">
        <f t="shared" ref="J1625:L1626" si="620">+J1506+J1520+J1534</f>
        <v>101664987.44000001</v>
      </c>
      <c r="K1625" s="408">
        <f t="shared" si="620"/>
        <v>99191411.50999999</v>
      </c>
      <c r="L1625" s="408">
        <f t="shared" si="620"/>
        <v>0</v>
      </c>
      <c r="M1625" s="403">
        <f t="shared" si="609"/>
        <v>200856398.94999999</v>
      </c>
      <c r="N1625" s="403">
        <f t="shared" si="610"/>
        <v>186209.22999998927</v>
      </c>
      <c r="O1625" s="403">
        <f t="shared" si="610"/>
        <v>18010764.820000008</v>
      </c>
      <c r="P1625" s="403">
        <f t="shared" si="610"/>
        <v>0</v>
      </c>
      <c r="Q1625" s="403">
        <f t="shared" si="611"/>
        <v>18196974.049999997</v>
      </c>
      <c r="S1625" s="410">
        <f t="shared" si="614"/>
        <v>0.99817175216307663</v>
      </c>
      <c r="T1625" s="410">
        <f t="shared" si="614"/>
        <v>0.84632738585597556</v>
      </c>
      <c r="U1625" s="410" t="str">
        <f t="shared" si="614"/>
        <v/>
      </c>
      <c r="V1625" s="410">
        <f t="shared" si="614"/>
        <v>0.91692903970942274</v>
      </c>
      <c r="W1625" s="413"/>
      <c r="Z1625" s="411" t="s">
        <v>736</v>
      </c>
    </row>
    <row r="1626" spans="1:26" ht="12.75" customHeight="1">
      <c r="A1626" s="402" t="s">
        <v>518</v>
      </c>
      <c r="B1626" s="405" t="s">
        <v>504</v>
      </c>
      <c r="C1626" s="407"/>
      <c r="D1626" s="407" t="s">
        <v>319</v>
      </c>
      <c r="E1626" s="408" t="s">
        <v>204</v>
      </c>
      <c r="F1626" s="408">
        <f t="shared" si="619"/>
        <v>0</v>
      </c>
      <c r="G1626" s="408">
        <f t="shared" si="619"/>
        <v>0</v>
      </c>
      <c r="H1626" s="408">
        <f t="shared" si="619"/>
        <v>0</v>
      </c>
      <c r="I1626" s="403">
        <f>SUM(F1626:H1626)</f>
        <v>0</v>
      </c>
      <c r="J1626" s="408">
        <f t="shared" si="620"/>
        <v>0</v>
      </c>
      <c r="K1626" s="408">
        <f t="shared" si="620"/>
        <v>0</v>
      </c>
      <c r="L1626" s="408">
        <f t="shared" si="620"/>
        <v>0</v>
      </c>
      <c r="M1626" s="403">
        <f>SUM(J1626:L1626)</f>
        <v>0</v>
      </c>
      <c r="N1626" s="403">
        <f>+F1626-J1626</f>
        <v>0</v>
      </c>
      <c r="O1626" s="403">
        <f>+G1626-K1626</f>
        <v>0</v>
      </c>
      <c r="P1626" s="403">
        <f>+H1626-L1626</f>
        <v>0</v>
      </c>
      <c r="Q1626" s="403">
        <f>SUM(N1626:P1626)</f>
        <v>0</v>
      </c>
      <c r="S1626" s="410" t="str">
        <f t="shared" si="614"/>
        <v/>
      </c>
      <c r="T1626" s="410" t="str">
        <f t="shared" si="614"/>
        <v/>
      </c>
      <c r="U1626" s="410" t="str">
        <f t="shared" si="614"/>
        <v/>
      </c>
      <c r="V1626" s="410" t="str">
        <f t="shared" si="614"/>
        <v/>
      </c>
      <c r="W1626" s="413"/>
      <c r="Z1626" s="411" t="s">
        <v>736</v>
      </c>
    </row>
    <row r="1627" spans="1:26" s="404" customFormat="1" ht="12.75" customHeight="1">
      <c r="A1627" s="405"/>
      <c r="B1627" s="438" t="s">
        <v>504</v>
      </c>
      <c r="C1627" s="414"/>
      <c r="D1627" s="414" t="s">
        <v>319</v>
      </c>
      <c r="E1627" s="415" t="s">
        <v>737</v>
      </c>
      <c r="F1627" s="416">
        <f>+F1625+F1626</f>
        <v>101851196.67</v>
      </c>
      <c r="G1627" s="416">
        <f t="shared" ref="G1627:Q1627" si="621">+G1625+G1626</f>
        <v>117202176.33</v>
      </c>
      <c r="H1627" s="416">
        <f t="shared" si="621"/>
        <v>0</v>
      </c>
      <c r="I1627" s="416">
        <f t="shared" si="621"/>
        <v>219053373</v>
      </c>
      <c r="J1627" s="416">
        <f t="shared" si="621"/>
        <v>101664987.44000001</v>
      </c>
      <c r="K1627" s="416">
        <f t="shared" si="621"/>
        <v>99191411.50999999</v>
      </c>
      <c r="L1627" s="416">
        <f t="shared" si="621"/>
        <v>0</v>
      </c>
      <c r="M1627" s="416">
        <f t="shared" si="621"/>
        <v>200856398.94999999</v>
      </c>
      <c r="N1627" s="416">
        <f t="shared" si="621"/>
        <v>186209.22999998927</v>
      </c>
      <c r="O1627" s="416">
        <f t="shared" si="621"/>
        <v>18010764.820000008</v>
      </c>
      <c r="P1627" s="416">
        <f t="shared" si="621"/>
        <v>0</v>
      </c>
      <c r="Q1627" s="416">
        <f t="shared" si="621"/>
        <v>18196974.049999997</v>
      </c>
      <c r="R1627" s="417"/>
      <c r="S1627" s="410">
        <f t="shared" si="614"/>
        <v>0.99817175216307663</v>
      </c>
      <c r="T1627" s="410">
        <f t="shared" si="614"/>
        <v>0.84632738585597556</v>
      </c>
      <c r="U1627" s="410" t="str">
        <f t="shared" si="614"/>
        <v/>
      </c>
      <c r="V1627" s="410">
        <f t="shared" si="614"/>
        <v>0.91692903970942274</v>
      </c>
      <c r="W1627" s="413"/>
      <c r="Z1627" s="404" t="s">
        <v>735</v>
      </c>
    </row>
    <row r="1628" spans="1:26" ht="12.75" hidden="1" customHeight="1">
      <c r="A1628" s="405"/>
      <c r="B1628" s="438"/>
      <c r="C1628" s="418"/>
      <c r="D1628" s="418"/>
      <c r="E1628" s="419"/>
      <c r="F1628" s="420"/>
      <c r="G1628" s="420"/>
      <c r="H1628" s="420"/>
      <c r="I1628" s="420"/>
      <c r="J1628" s="420"/>
      <c r="K1628" s="420"/>
      <c r="L1628" s="420"/>
      <c r="M1628" s="420"/>
      <c r="N1628" s="420"/>
      <c r="O1628" s="420"/>
      <c r="P1628" s="420"/>
      <c r="Q1628" s="420"/>
      <c r="R1628" s="409"/>
      <c r="S1628" s="410" t="str">
        <f t="shared" si="614"/>
        <v/>
      </c>
      <c r="T1628" s="410" t="str">
        <f t="shared" si="614"/>
        <v/>
      </c>
      <c r="U1628" s="410" t="str">
        <f t="shared" si="614"/>
        <v/>
      </c>
      <c r="V1628" s="410"/>
      <c r="W1628" s="413"/>
    </row>
    <row r="1629" spans="1:26" s="404" customFormat="1" ht="12.75" customHeight="1">
      <c r="A1629" s="402" t="s">
        <v>518</v>
      </c>
      <c r="B1629" s="405" t="s">
        <v>504</v>
      </c>
      <c r="C1629" s="414"/>
      <c r="D1629" s="414" t="s">
        <v>319</v>
      </c>
      <c r="E1629" s="415" t="s">
        <v>324</v>
      </c>
      <c r="F1629" s="416">
        <f>+F1630</f>
        <v>10223213</v>
      </c>
      <c r="G1629" s="416">
        <f t="shared" ref="G1629:Q1629" si="622">+G1630</f>
        <v>0</v>
      </c>
      <c r="H1629" s="416">
        <f t="shared" si="622"/>
        <v>0</v>
      </c>
      <c r="I1629" s="416">
        <f t="shared" si="622"/>
        <v>10223213</v>
      </c>
      <c r="J1629" s="416">
        <f t="shared" si="622"/>
        <v>10316273.779999999</v>
      </c>
      <c r="K1629" s="416">
        <f t="shared" si="622"/>
        <v>0</v>
      </c>
      <c r="L1629" s="416">
        <f t="shared" si="622"/>
        <v>0</v>
      </c>
      <c r="M1629" s="416">
        <f t="shared" si="622"/>
        <v>10316273.779999999</v>
      </c>
      <c r="N1629" s="416">
        <f t="shared" si="622"/>
        <v>-93060.779999999329</v>
      </c>
      <c r="O1629" s="416">
        <f t="shared" si="622"/>
        <v>0</v>
      </c>
      <c r="P1629" s="416">
        <f t="shared" si="622"/>
        <v>0</v>
      </c>
      <c r="Q1629" s="416">
        <f t="shared" si="622"/>
        <v>-93060.779999999329</v>
      </c>
      <c r="S1629" s="410">
        <f t="shared" si="614"/>
        <v>1.009102889668835</v>
      </c>
      <c r="T1629" s="410" t="str">
        <f t="shared" si="614"/>
        <v/>
      </c>
      <c r="U1629" s="410" t="str">
        <f t="shared" si="614"/>
        <v/>
      </c>
      <c r="V1629" s="410">
        <f t="shared" si="614"/>
        <v>1.009102889668835</v>
      </c>
      <c r="W1629" s="413"/>
      <c r="Z1629" s="404" t="s">
        <v>735</v>
      </c>
    </row>
    <row r="1630" spans="1:26" ht="12.75" customHeight="1">
      <c r="A1630" s="402" t="s">
        <v>518</v>
      </c>
      <c r="B1630" s="405" t="s">
        <v>504</v>
      </c>
      <c r="C1630" s="418"/>
      <c r="D1630" s="418"/>
      <c r="E1630" s="408" t="s">
        <v>528</v>
      </c>
      <c r="F1630" s="408">
        <f>+F1511+F1525+F1539</f>
        <v>10223213</v>
      </c>
      <c r="G1630" s="408">
        <f>+G1511+G1525+G1539</f>
        <v>0</v>
      </c>
      <c r="H1630" s="408">
        <f>+H1511+H1525+H1539</f>
        <v>0</v>
      </c>
      <c r="I1630" s="403">
        <f t="shared" si="607"/>
        <v>10223213</v>
      </c>
      <c r="J1630" s="408">
        <f>+J1511+J1525+J1539</f>
        <v>10316273.779999999</v>
      </c>
      <c r="K1630" s="408">
        <f>+K1511+K1525+K1539</f>
        <v>0</v>
      </c>
      <c r="L1630" s="408">
        <f>+L1511+L1525+L1539</f>
        <v>0</v>
      </c>
      <c r="M1630" s="403">
        <f t="shared" si="609"/>
        <v>10316273.779999999</v>
      </c>
      <c r="N1630" s="403">
        <f t="shared" si="610"/>
        <v>-93060.779999999329</v>
      </c>
      <c r="O1630" s="403">
        <f t="shared" si="610"/>
        <v>0</v>
      </c>
      <c r="P1630" s="403">
        <f t="shared" si="610"/>
        <v>0</v>
      </c>
      <c r="Q1630" s="403">
        <f t="shared" si="611"/>
        <v>-93060.779999999329</v>
      </c>
      <c r="S1630" s="410">
        <f t="shared" si="614"/>
        <v>1.009102889668835</v>
      </c>
      <c r="T1630" s="410" t="str">
        <f t="shared" si="614"/>
        <v/>
      </c>
      <c r="U1630" s="410" t="str">
        <f t="shared" si="614"/>
        <v/>
      </c>
      <c r="V1630" s="410">
        <f t="shared" si="614"/>
        <v>1.009102889668835</v>
      </c>
      <c r="W1630" s="413"/>
      <c r="Z1630" s="404" t="s">
        <v>735</v>
      </c>
    </row>
    <row r="1631" spans="1:26" s="404" customFormat="1" ht="12.75" customHeight="1">
      <c r="A1631" s="402" t="s">
        <v>518</v>
      </c>
      <c r="B1631" s="405" t="s">
        <v>504</v>
      </c>
      <c r="C1631" s="414"/>
      <c r="D1631" s="414" t="s">
        <v>319</v>
      </c>
      <c r="E1631" s="415" t="s">
        <v>325</v>
      </c>
      <c r="F1631" s="416">
        <f>SUM(F1632:F1635)</f>
        <v>19331169</v>
      </c>
      <c r="G1631" s="416">
        <f t="shared" ref="G1631:Q1631" si="623">SUM(G1632:G1635)</f>
        <v>0</v>
      </c>
      <c r="H1631" s="416">
        <f t="shared" si="623"/>
        <v>0</v>
      </c>
      <c r="I1631" s="416">
        <f t="shared" si="623"/>
        <v>19331169</v>
      </c>
      <c r="J1631" s="416">
        <f t="shared" si="623"/>
        <v>19331166.710000001</v>
      </c>
      <c r="K1631" s="416">
        <f t="shared" si="623"/>
        <v>0</v>
      </c>
      <c r="L1631" s="416">
        <f t="shared" si="623"/>
        <v>0</v>
      </c>
      <c r="M1631" s="416">
        <f t="shared" si="623"/>
        <v>19331166.710000001</v>
      </c>
      <c r="N1631" s="416">
        <f t="shared" si="623"/>
        <v>2.2900000000372529</v>
      </c>
      <c r="O1631" s="416">
        <f t="shared" si="623"/>
        <v>0</v>
      </c>
      <c r="P1631" s="416">
        <f t="shared" si="623"/>
        <v>0</v>
      </c>
      <c r="Q1631" s="416">
        <f t="shared" si="623"/>
        <v>2.2900000000372529</v>
      </c>
      <c r="R1631" s="417"/>
      <c r="S1631" s="410">
        <f t="shared" si="614"/>
        <v>0.99999988153846264</v>
      </c>
      <c r="T1631" s="410" t="str">
        <f t="shared" si="614"/>
        <v/>
      </c>
      <c r="U1631" s="410" t="str">
        <f t="shared" si="614"/>
        <v/>
      </c>
      <c r="V1631" s="410">
        <f t="shared" si="614"/>
        <v>0.99999988153846264</v>
      </c>
      <c r="W1631" s="413"/>
      <c r="Z1631" s="404" t="s">
        <v>735</v>
      </c>
    </row>
    <row r="1632" spans="1:26" ht="12.75" customHeight="1">
      <c r="A1632" s="402" t="s">
        <v>518</v>
      </c>
      <c r="B1632" s="405" t="s">
        <v>504</v>
      </c>
      <c r="C1632" s="418"/>
      <c r="D1632" s="418"/>
      <c r="E1632" s="421" t="s">
        <v>531</v>
      </c>
      <c r="F1632" s="408">
        <f t="shared" ref="F1632:H1635" si="624">+F1513+F1527+F1541</f>
        <v>17746000</v>
      </c>
      <c r="G1632" s="408">
        <f t="shared" si="624"/>
        <v>0</v>
      </c>
      <c r="H1632" s="408">
        <f t="shared" si="624"/>
        <v>0</v>
      </c>
      <c r="I1632" s="403">
        <f t="shared" si="607"/>
        <v>17746000</v>
      </c>
      <c r="J1632" s="408">
        <f t="shared" ref="J1632:L1635" si="625">+J1513+J1527+J1541</f>
        <v>17746000</v>
      </c>
      <c r="K1632" s="408">
        <f t="shared" si="625"/>
        <v>0</v>
      </c>
      <c r="L1632" s="408">
        <f t="shared" si="625"/>
        <v>0</v>
      </c>
      <c r="M1632" s="403">
        <f t="shared" si="609"/>
        <v>17746000</v>
      </c>
      <c r="N1632" s="403">
        <f t="shared" si="610"/>
        <v>0</v>
      </c>
      <c r="O1632" s="403">
        <f t="shared" si="610"/>
        <v>0</v>
      </c>
      <c r="P1632" s="403">
        <f t="shared" si="610"/>
        <v>0</v>
      </c>
      <c r="Q1632" s="403">
        <f t="shared" si="611"/>
        <v>0</v>
      </c>
      <c r="S1632" s="410">
        <f t="shared" si="614"/>
        <v>1</v>
      </c>
      <c r="T1632" s="410" t="str">
        <f t="shared" si="614"/>
        <v/>
      </c>
      <c r="U1632" s="410" t="str">
        <f t="shared" si="614"/>
        <v/>
      </c>
      <c r="V1632" s="410">
        <f t="shared" si="614"/>
        <v>1</v>
      </c>
      <c r="W1632" s="413"/>
      <c r="Z1632" s="404" t="s">
        <v>735</v>
      </c>
    </row>
    <row r="1633" spans="1:26" ht="12.75" customHeight="1">
      <c r="A1633" s="402" t="s">
        <v>518</v>
      </c>
      <c r="B1633" s="405" t="s">
        <v>504</v>
      </c>
      <c r="C1633" s="418"/>
      <c r="D1633" s="418"/>
      <c r="E1633" s="408" t="s">
        <v>532</v>
      </c>
      <c r="F1633" s="408">
        <f t="shared" si="624"/>
        <v>1585169</v>
      </c>
      <c r="G1633" s="408">
        <f t="shared" si="624"/>
        <v>0</v>
      </c>
      <c r="H1633" s="408">
        <f t="shared" si="624"/>
        <v>0</v>
      </c>
      <c r="I1633" s="403">
        <f t="shared" si="607"/>
        <v>1585169</v>
      </c>
      <c r="J1633" s="408">
        <f t="shared" si="625"/>
        <v>1585166.71</v>
      </c>
      <c r="K1633" s="408">
        <f t="shared" si="625"/>
        <v>0</v>
      </c>
      <c r="L1633" s="408">
        <f t="shared" si="625"/>
        <v>0</v>
      </c>
      <c r="M1633" s="403">
        <f t="shared" si="609"/>
        <v>1585166.71</v>
      </c>
      <c r="N1633" s="403">
        <f t="shared" si="610"/>
        <v>2.2900000000372529</v>
      </c>
      <c r="O1633" s="403">
        <f t="shared" si="610"/>
        <v>0</v>
      </c>
      <c r="P1633" s="403">
        <f t="shared" si="610"/>
        <v>0</v>
      </c>
      <c r="Q1633" s="403">
        <f t="shared" si="611"/>
        <v>2.2900000000372529</v>
      </c>
      <c r="S1633" s="410">
        <f t="shared" si="614"/>
        <v>0.99999855535908155</v>
      </c>
      <c r="T1633" s="410" t="str">
        <f t="shared" si="614"/>
        <v/>
      </c>
      <c r="U1633" s="410" t="str">
        <f t="shared" si="614"/>
        <v/>
      </c>
      <c r="V1633" s="410">
        <f t="shared" si="614"/>
        <v>0.99999855535908155</v>
      </c>
      <c r="W1633" s="413"/>
      <c r="Z1633" s="404" t="s">
        <v>735</v>
      </c>
    </row>
    <row r="1634" spans="1:26" ht="12.75" customHeight="1">
      <c r="A1634" s="402" t="s">
        <v>518</v>
      </c>
      <c r="B1634" s="405" t="s">
        <v>504</v>
      </c>
      <c r="C1634" s="418"/>
      <c r="D1634" s="418"/>
      <c r="E1634" s="421" t="s">
        <v>533</v>
      </c>
      <c r="F1634" s="408">
        <f t="shared" si="624"/>
        <v>0</v>
      </c>
      <c r="G1634" s="408">
        <f t="shared" si="624"/>
        <v>0</v>
      </c>
      <c r="H1634" s="408">
        <f t="shared" si="624"/>
        <v>0</v>
      </c>
      <c r="I1634" s="403">
        <f t="shared" si="607"/>
        <v>0</v>
      </c>
      <c r="J1634" s="408">
        <f t="shared" si="625"/>
        <v>0</v>
      </c>
      <c r="K1634" s="408">
        <f t="shared" si="625"/>
        <v>0</v>
      </c>
      <c r="L1634" s="408">
        <f t="shared" si="625"/>
        <v>0</v>
      </c>
      <c r="M1634" s="403">
        <f t="shared" si="609"/>
        <v>0</v>
      </c>
      <c r="N1634" s="403">
        <f t="shared" si="610"/>
        <v>0</v>
      </c>
      <c r="O1634" s="403">
        <f t="shared" si="610"/>
        <v>0</v>
      </c>
      <c r="P1634" s="403">
        <f t="shared" si="610"/>
        <v>0</v>
      </c>
      <c r="Q1634" s="403">
        <f t="shared" si="611"/>
        <v>0</v>
      </c>
      <c r="S1634" s="410" t="str">
        <f t="shared" si="614"/>
        <v/>
      </c>
      <c r="T1634" s="410" t="str">
        <f t="shared" si="614"/>
        <v/>
      </c>
      <c r="U1634" s="410" t="str">
        <f t="shared" si="614"/>
        <v/>
      </c>
      <c r="V1634" s="410" t="str">
        <f t="shared" si="614"/>
        <v/>
      </c>
      <c r="W1634" s="413"/>
      <c r="Z1634" s="404" t="s">
        <v>735</v>
      </c>
    </row>
    <row r="1635" spans="1:26" ht="12.75" hidden="1" customHeight="1">
      <c r="A1635" s="402" t="s">
        <v>518</v>
      </c>
      <c r="B1635" s="405" t="s">
        <v>504</v>
      </c>
      <c r="C1635" s="430"/>
      <c r="D1635" s="418"/>
      <c r="E1635" s="421" t="s">
        <v>738</v>
      </c>
      <c r="F1635" s="408">
        <f t="shared" si="624"/>
        <v>0</v>
      </c>
      <c r="G1635" s="408">
        <f t="shared" si="624"/>
        <v>0</v>
      </c>
      <c r="H1635" s="408">
        <f t="shared" si="624"/>
        <v>0</v>
      </c>
      <c r="I1635" s="403">
        <f t="shared" si="607"/>
        <v>0</v>
      </c>
      <c r="J1635" s="408">
        <f t="shared" si="625"/>
        <v>0</v>
      </c>
      <c r="K1635" s="408">
        <f t="shared" si="625"/>
        <v>0</v>
      </c>
      <c r="L1635" s="408">
        <f t="shared" si="625"/>
        <v>0</v>
      </c>
      <c r="M1635" s="403">
        <f t="shared" si="609"/>
        <v>0</v>
      </c>
      <c r="N1635" s="403">
        <f t="shared" si="610"/>
        <v>0</v>
      </c>
      <c r="O1635" s="403">
        <f t="shared" si="610"/>
        <v>0</v>
      </c>
      <c r="P1635" s="403">
        <f t="shared" si="610"/>
        <v>0</v>
      </c>
      <c r="Q1635" s="403">
        <f t="shared" si="611"/>
        <v>0</v>
      </c>
      <c r="S1635" s="410" t="str">
        <f t="shared" si="614"/>
        <v/>
      </c>
      <c r="T1635" s="410" t="str">
        <f t="shared" si="614"/>
        <v/>
      </c>
      <c r="U1635" s="410" t="str">
        <f t="shared" si="614"/>
        <v/>
      </c>
      <c r="V1635" s="422" t="str">
        <f t="shared" si="614"/>
        <v/>
      </c>
      <c r="W1635" s="413"/>
    </row>
    <row r="1636" spans="1:26" s="526" customFormat="1" ht="12.75" customHeight="1">
      <c r="A1636" s="528" t="s">
        <v>518</v>
      </c>
      <c r="B1636" s="528" t="s">
        <v>504</v>
      </c>
      <c r="C1636" s="714" t="s">
        <v>824</v>
      </c>
      <c r="D1636" s="714"/>
      <c r="E1636" s="714"/>
      <c r="F1636" s="530">
        <f>+F1631+F1629+F1627</f>
        <v>131405578.67</v>
      </c>
      <c r="G1636" s="530">
        <f t="shared" ref="G1636:Q1636" si="626">+G1631+G1629+G1627</f>
        <v>117202176.33</v>
      </c>
      <c r="H1636" s="530">
        <f t="shared" si="626"/>
        <v>0</v>
      </c>
      <c r="I1636" s="530">
        <f t="shared" si="626"/>
        <v>248607755</v>
      </c>
      <c r="J1636" s="530">
        <f t="shared" si="626"/>
        <v>131312427.93000001</v>
      </c>
      <c r="K1636" s="530">
        <f t="shared" si="626"/>
        <v>99191411.50999999</v>
      </c>
      <c r="L1636" s="530">
        <f t="shared" si="626"/>
        <v>0</v>
      </c>
      <c r="M1636" s="530">
        <f t="shared" si="626"/>
        <v>230503839.44</v>
      </c>
      <c r="N1636" s="530">
        <f t="shared" si="626"/>
        <v>93150.739999989979</v>
      </c>
      <c r="O1636" s="530">
        <f t="shared" si="626"/>
        <v>18010764.820000008</v>
      </c>
      <c r="P1636" s="530">
        <f t="shared" si="626"/>
        <v>0</v>
      </c>
      <c r="Q1636" s="530">
        <f t="shared" si="626"/>
        <v>18103915.559999999</v>
      </c>
      <c r="R1636" s="525">
        <f>+Q1636-[3]BUREAUS!AT179-[3]BUREAUS!AU179-[3]BUREAUS!AV179</f>
        <v>7.4505805969238281E-9</v>
      </c>
      <c r="S1636" s="410">
        <f t="shared" si="614"/>
        <v>0.99929112035468504</v>
      </c>
      <c r="T1636" s="410">
        <f t="shared" si="614"/>
        <v>0.84632738585597556</v>
      </c>
      <c r="U1636" s="410" t="str">
        <f t="shared" si="614"/>
        <v/>
      </c>
      <c r="V1636" s="410">
        <f t="shared" si="614"/>
        <v>0.92717879794216396</v>
      </c>
      <c r="W1636" s="529"/>
      <c r="Z1636" s="404" t="s">
        <v>735</v>
      </c>
    </row>
    <row r="1637" spans="1:26" ht="12.75" customHeight="1">
      <c r="A1637" s="402" t="s">
        <v>518</v>
      </c>
      <c r="B1637" s="528" t="s">
        <v>504</v>
      </c>
      <c r="C1637" s="592"/>
      <c r="D1637" s="419"/>
      <c r="E1637" s="419"/>
      <c r="F1637" s="408"/>
      <c r="G1637" s="408"/>
      <c r="H1637" s="408"/>
      <c r="I1637" s="403">
        <f t="shared" si="607"/>
        <v>0</v>
      </c>
      <c r="J1637" s="408"/>
      <c r="K1637" s="408"/>
      <c r="L1637" s="408"/>
      <c r="M1637" s="403">
        <f t="shared" si="609"/>
        <v>0</v>
      </c>
      <c r="N1637" s="403">
        <f t="shared" si="610"/>
        <v>0</v>
      </c>
      <c r="O1637" s="403">
        <f t="shared" si="610"/>
        <v>0</v>
      </c>
      <c r="P1637" s="403">
        <f t="shared" si="610"/>
        <v>0</v>
      </c>
      <c r="Q1637" s="403">
        <f t="shared" si="611"/>
        <v>0</v>
      </c>
      <c r="S1637" s="410" t="str">
        <f t="shared" si="614"/>
        <v/>
      </c>
      <c r="T1637" s="410" t="str">
        <f t="shared" si="614"/>
        <v/>
      </c>
      <c r="U1637" s="410" t="str">
        <f t="shared" si="614"/>
        <v/>
      </c>
      <c r="V1637" s="410" t="str">
        <f t="shared" si="614"/>
        <v/>
      </c>
      <c r="W1637" s="413"/>
      <c r="Z1637" s="404" t="s">
        <v>735</v>
      </c>
    </row>
    <row r="1638" spans="1:26" s="441" customFormat="1" ht="12.75" customHeight="1">
      <c r="A1638" s="439" t="s">
        <v>519</v>
      </c>
      <c r="B1638" s="438" t="s">
        <v>507</v>
      </c>
      <c r="C1638" s="715" t="s">
        <v>507</v>
      </c>
      <c r="D1638" s="715"/>
      <c r="E1638" s="715"/>
      <c r="F1638" s="444"/>
      <c r="G1638" s="444"/>
      <c r="H1638" s="444"/>
      <c r="I1638" s="440">
        <f t="shared" si="607"/>
        <v>0</v>
      </c>
      <c r="J1638" s="444"/>
      <c r="K1638" s="444"/>
      <c r="L1638" s="444"/>
      <c r="M1638" s="440">
        <f t="shared" si="609"/>
        <v>0</v>
      </c>
      <c r="N1638" s="440">
        <f t="shared" si="610"/>
        <v>0</v>
      </c>
      <c r="O1638" s="440">
        <f t="shared" si="610"/>
        <v>0</v>
      </c>
      <c r="P1638" s="440">
        <f t="shared" si="610"/>
        <v>0</v>
      </c>
      <c r="Q1638" s="440">
        <f t="shared" si="611"/>
        <v>0</v>
      </c>
      <c r="S1638" s="410" t="str">
        <f t="shared" si="614"/>
        <v/>
      </c>
      <c r="T1638" s="410" t="str">
        <f t="shared" si="614"/>
        <v/>
      </c>
      <c r="U1638" s="410" t="str">
        <f t="shared" si="614"/>
        <v/>
      </c>
      <c r="V1638" s="410" t="str">
        <f t="shared" si="614"/>
        <v/>
      </c>
      <c r="W1638" s="442"/>
      <c r="Z1638" s="404" t="s">
        <v>735</v>
      </c>
    </row>
    <row r="1639" spans="1:26" ht="12.75" customHeight="1">
      <c r="A1639" s="402" t="s">
        <v>519</v>
      </c>
      <c r="B1639" s="405" t="s">
        <v>507</v>
      </c>
      <c r="C1639" s="407"/>
      <c r="D1639" s="407" t="s">
        <v>319</v>
      </c>
      <c r="E1639" s="408" t="s">
        <v>320</v>
      </c>
      <c r="F1639" s="408">
        <f t="shared" ref="F1639:H1640" si="627">+F1563</f>
        <v>59795000</v>
      </c>
      <c r="G1639" s="408">
        <f t="shared" si="627"/>
        <v>28959000</v>
      </c>
      <c r="H1639" s="408">
        <f t="shared" si="627"/>
        <v>0</v>
      </c>
      <c r="I1639" s="403">
        <f t="shared" si="607"/>
        <v>88754000</v>
      </c>
      <c r="J1639" s="408">
        <f t="shared" ref="J1639:L1639" si="628">+J1563</f>
        <v>59747169.200000003</v>
      </c>
      <c r="K1639" s="408">
        <f t="shared" si="628"/>
        <v>28169451.379999999</v>
      </c>
      <c r="L1639" s="408">
        <f t="shared" si="628"/>
        <v>0</v>
      </c>
      <c r="M1639" s="403">
        <f t="shared" si="609"/>
        <v>87916620.579999998</v>
      </c>
      <c r="N1639" s="403">
        <f t="shared" si="610"/>
        <v>47830.79999999702</v>
      </c>
      <c r="O1639" s="440">
        <f t="shared" si="610"/>
        <v>789548.62000000104</v>
      </c>
      <c r="P1639" s="403">
        <f t="shared" si="610"/>
        <v>0</v>
      </c>
      <c r="Q1639" s="403">
        <f t="shared" si="611"/>
        <v>837379.41999999806</v>
      </c>
      <c r="S1639" s="410">
        <f t="shared" si="614"/>
        <v>0.99920008696379303</v>
      </c>
      <c r="T1639" s="410">
        <f t="shared" si="614"/>
        <v>0.97273563935218754</v>
      </c>
      <c r="U1639" s="410" t="str">
        <f t="shared" si="614"/>
        <v/>
      </c>
      <c r="V1639" s="410">
        <f t="shared" si="614"/>
        <v>0.99056516416161522</v>
      </c>
      <c r="W1639" s="413"/>
      <c r="Z1639" s="411" t="s">
        <v>736</v>
      </c>
    </row>
    <row r="1640" spans="1:26" ht="12.75" customHeight="1">
      <c r="A1640" s="402" t="s">
        <v>519</v>
      </c>
      <c r="B1640" s="405" t="s">
        <v>507</v>
      </c>
      <c r="C1640" s="407"/>
      <c r="D1640" s="407" t="s">
        <v>319</v>
      </c>
      <c r="E1640" s="408" t="s">
        <v>204</v>
      </c>
      <c r="F1640" s="408">
        <f t="shared" si="627"/>
        <v>0</v>
      </c>
      <c r="G1640" s="408">
        <f t="shared" si="627"/>
        <v>1000000</v>
      </c>
      <c r="H1640" s="408">
        <f t="shared" si="627"/>
        <v>0</v>
      </c>
      <c r="I1640" s="403">
        <f>SUM(F1640:H1640)</f>
        <v>1000000</v>
      </c>
      <c r="J1640" s="408">
        <f>+J1564</f>
        <v>0</v>
      </c>
      <c r="K1640" s="408">
        <f>+K1564</f>
        <v>164421</v>
      </c>
      <c r="L1640" s="408">
        <f>+L1564</f>
        <v>0</v>
      </c>
      <c r="M1640" s="403">
        <f>SUM(J1640:L1640)</f>
        <v>164421</v>
      </c>
      <c r="N1640" s="403">
        <f>+F1640-J1640</f>
        <v>0</v>
      </c>
      <c r="O1640" s="403">
        <f>+G1640-K1640</f>
        <v>835579</v>
      </c>
      <c r="P1640" s="403">
        <f>+H1640-L1640</f>
        <v>0</v>
      </c>
      <c r="Q1640" s="403">
        <f>SUM(N1640:P1640)</f>
        <v>835579</v>
      </c>
      <c r="S1640" s="410" t="str">
        <f t="shared" si="614"/>
        <v/>
      </c>
      <c r="T1640" s="410">
        <f t="shared" si="614"/>
        <v>0.16442100000000001</v>
      </c>
      <c r="U1640" s="410" t="str">
        <f t="shared" si="614"/>
        <v/>
      </c>
      <c r="V1640" s="410">
        <f t="shared" si="614"/>
        <v>0.16442100000000001</v>
      </c>
      <c r="W1640" s="413"/>
      <c r="Z1640" s="411" t="s">
        <v>736</v>
      </c>
    </row>
    <row r="1641" spans="1:26" s="404" customFormat="1" ht="12.75" customHeight="1">
      <c r="A1641" s="405"/>
      <c r="B1641" s="438" t="s">
        <v>507</v>
      </c>
      <c r="C1641" s="414"/>
      <c r="D1641" s="414" t="s">
        <v>319</v>
      </c>
      <c r="E1641" s="415" t="s">
        <v>737</v>
      </c>
      <c r="F1641" s="416">
        <f>+F1639+F1640</f>
        <v>59795000</v>
      </c>
      <c r="G1641" s="416">
        <f t="shared" ref="G1641:Q1641" si="629">+G1639+G1640</f>
        <v>29959000</v>
      </c>
      <c r="H1641" s="416">
        <f t="shared" si="629"/>
        <v>0</v>
      </c>
      <c r="I1641" s="416">
        <f t="shared" si="629"/>
        <v>89754000</v>
      </c>
      <c r="J1641" s="416">
        <f t="shared" si="629"/>
        <v>59747169.200000003</v>
      </c>
      <c r="K1641" s="416">
        <f t="shared" si="629"/>
        <v>28333872.379999999</v>
      </c>
      <c r="L1641" s="416">
        <f t="shared" si="629"/>
        <v>0</v>
      </c>
      <c r="M1641" s="416">
        <f t="shared" si="629"/>
        <v>88081041.579999998</v>
      </c>
      <c r="N1641" s="416">
        <f t="shared" si="629"/>
        <v>47830.79999999702</v>
      </c>
      <c r="O1641" s="416">
        <f t="shared" si="629"/>
        <v>1625127.620000001</v>
      </c>
      <c r="P1641" s="416">
        <f t="shared" si="629"/>
        <v>0</v>
      </c>
      <c r="Q1641" s="416">
        <f t="shared" si="629"/>
        <v>1672958.4199999981</v>
      </c>
      <c r="R1641" s="417"/>
      <c r="S1641" s="410">
        <f t="shared" si="614"/>
        <v>0.99920008696379303</v>
      </c>
      <c r="T1641" s="410">
        <f t="shared" si="614"/>
        <v>0.94575494442404617</v>
      </c>
      <c r="U1641" s="410" t="str">
        <f t="shared" si="614"/>
        <v/>
      </c>
      <c r="V1641" s="410">
        <f t="shared" si="614"/>
        <v>0.98136062548744341</v>
      </c>
      <c r="W1641" s="413"/>
      <c r="Z1641" s="404" t="s">
        <v>735</v>
      </c>
    </row>
    <row r="1642" spans="1:26" ht="12.75" hidden="1" customHeight="1">
      <c r="A1642" s="405"/>
      <c r="B1642" s="438"/>
      <c r="C1642" s="418"/>
      <c r="D1642" s="418"/>
      <c r="E1642" s="419"/>
      <c r="F1642" s="420"/>
      <c r="G1642" s="420"/>
      <c r="H1642" s="420"/>
      <c r="I1642" s="420"/>
      <c r="J1642" s="420"/>
      <c r="K1642" s="420"/>
      <c r="L1642" s="420"/>
      <c r="M1642" s="420"/>
      <c r="N1642" s="420"/>
      <c r="O1642" s="420"/>
      <c r="P1642" s="420"/>
      <c r="Q1642" s="420"/>
      <c r="R1642" s="409"/>
      <c r="S1642" s="410" t="str">
        <f t="shared" si="614"/>
        <v/>
      </c>
      <c r="T1642" s="410" t="str">
        <f t="shared" si="614"/>
        <v/>
      </c>
      <c r="U1642" s="410" t="str">
        <f t="shared" si="614"/>
        <v/>
      </c>
      <c r="V1642" s="410"/>
      <c r="W1642" s="413"/>
    </row>
    <row r="1643" spans="1:26" s="404" customFormat="1" ht="12.75" customHeight="1">
      <c r="A1643" s="402" t="s">
        <v>519</v>
      </c>
      <c r="B1643" s="405" t="s">
        <v>507</v>
      </c>
      <c r="C1643" s="414"/>
      <c r="D1643" s="414" t="s">
        <v>319</v>
      </c>
      <c r="E1643" s="415" t="s">
        <v>324</v>
      </c>
      <c r="F1643" s="416">
        <f>SUM(F1644:F1645)</f>
        <v>5692000</v>
      </c>
      <c r="G1643" s="416">
        <f t="shared" ref="G1643:Q1643" si="630">SUM(G1644:G1645)</f>
        <v>0</v>
      </c>
      <c r="H1643" s="416">
        <f t="shared" si="630"/>
        <v>0</v>
      </c>
      <c r="I1643" s="416">
        <f t="shared" si="630"/>
        <v>5692000</v>
      </c>
      <c r="J1643" s="416">
        <f t="shared" si="630"/>
        <v>5688590.5700000003</v>
      </c>
      <c r="K1643" s="416">
        <f t="shared" si="630"/>
        <v>0</v>
      </c>
      <c r="L1643" s="416">
        <f t="shared" si="630"/>
        <v>0</v>
      </c>
      <c r="M1643" s="416">
        <f t="shared" si="630"/>
        <v>5688590.5700000003</v>
      </c>
      <c r="N1643" s="416">
        <f t="shared" si="630"/>
        <v>3409.429999999702</v>
      </c>
      <c r="O1643" s="416">
        <f t="shared" si="630"/>
        <v>0</v>
      </c>
      <c r="P1643" s="416">
        <f t="shared" si="630"/>
        <v>0</v>
      </c>
      <c r="Q1643" s="416">
        <f t="shared" si="630"/>
        <v>3409.429999999702</v>
      </c>
      <c r="S1643" s="410">
        <f t="shared" si="614"/>
        <v>0.99940101370344347</v>
      </c>
      <c r="T1643" s="410" t="str">
        <f t="shared" si="614"/>
        <v/>
      </c>
      <c r="U1643" s="410" t="str">
        <f t="shared" si="614"/>
        <v/>
      </c>
      <c r="V1643" s="410">
        <f t="shared" si="614"/>
        <v>0.99940101370344347</v>
      </c>
      <c r="W1643" s="413"/>
      <c r="Z1643" s="404" t="s">
        <v>735</v>
      </c>
    </row>
    <row r="1644" spans="1:26" ht="12.75" customHeight="1">
      <c r="A1644" s="402" t="s">
        <v>519</v>
      </c>
      <c r="B1644" s="405" t="s">
        <v>507</v>
      </c>
      <c r="C1644" s="418"/>
      <c r="D1644" s="418"/>
      <c r="E1644" s="408" t="s">
        <v>528</v>
      </c>
      <c r="F1644" s="408">
        <f>+F1568</f>
        <v>5692000</v>
      </c>
      <c r="G1644" s="408">
        <f>+G1568</f>
        <v>0</v>
      </c>
      <c r="H1644" s="408">
        <f>+H1568</f>
        <v>0</v>
      </c>
      <c r="I1644" s="403">
        <f t="shared" si="607"/>
        <v>5692000</v>
      </c>
      <c r="J1644" s="408">
        <f>+J1568</f>
        <v>5688590.5700000003</v>
      </c>
      <c r="K1644" s="408">
        <f>+K1568</f>
        <v>0</v>
      </c>
      <c r="L1644" s="408">
        <f>+L1568</f>
        <v>0</v>
      </c>
      <c r="M1644" s="403">
        <f t="shared" si="609"/>
        <v>5688590.5700000003</v>
      </c>
      <c r="N1644" s="403">
        <f t="shared" si="610"/>
        <v>3409.429999999702</v>
      </c>
      <c r="O1644" s="403">
        <f t="shared" si="610"/>
        <v>0</v>
      </c>
      <c r="P1644" s="403">
        <f t="shared" si="610"/>
        <v>0</v>
      </c>
      <c r="Q1644" s="403">
        <f t="shared" si="611"/>
        <v>3409.429999999702</v>
      </c>
      <c r="S1644" s="410">
        <f t="shared" si="614"/>
        <v>0.99940101370344347</v>
      </c>
      <c r="T1644" s="410" t="str">
        <f t="shared" si="614"/>
        <v/>
      </c>
      <c r="U1644" s="410" t="str">
        <f t="shared" si="614"/>
        <v/>
      </c>
      <c r="V1644" s="410">
        <f t="shared" si="614"/>
        <v>0.99940101370344347</v>
      </c>
      <c r="W1644" s="413"/>
      <c r="Z1644" s="404" t="s">
        <v>735</v>
      </c>
    </row>
    <row r="1645" spans="1:26" ht="12.75" customHeight="1">
      <c r="A1645" s="402" t="s">
        <v>519</v>
      </c>
      <c r="B1645" s="405" t="s">
        <v>507</v>
      </c>
      <c r="C1645" s="430"/>
      <c r="D1645" s="418"/>
      <c r="E1645" s="421" t="s">
        <v>822</v>
      </c>
      <c r="F1645" s="408">
        <f>+F1569</f>
        <v>0</v>
      </c>
      <c r="G1645" s="408">
        <f t="shared" ref="G1645:H1645" si="631">+G1569</f>
        <v>0</v>
      </c>
      <c r="H1645" s="408">
        <f t="shared" si="631"/>
        <v>0</v>
      </c>
      <c r="I1645" s="403">
        <f t="shared" si="607"/>
        <v>0</v>
      </c>
      <c r="J1645" s="408">
        <f>+J1569</f>
        <v>0</v>
      </c>
      <c r="K1645" s="408">
        <f t="shared" ref="K1645:L1645" si="632">+K1569</f>
        <v>0</v>
      </c>
      <c r="L1645" s="408">
        <f t="shared" si="632"/>
        <v>0</v>
      </c>
      <c r="M1645" s="403">
        <f t="shared" ref="M1645" si="633">SUM(J1645:L1645)</f>
        <v>0</v>
      </c>
      <c r="N1645" s="403">
        <f t="shared" si="610"/>
        <v>0</v>
      </c>
      <c r="O1645" s="403">
        <f t="shared" si="610"/>
        <v>0</v>
      </c>
      <c r="P1645" s="403">
        <f t="shared" si="610"/>
        <v>0</v>
      </c>
      <c r="Q1645" s="403">
        <f t="shared" ref="Q1645" si="634">SUM(N1645:P1645)</f>
        <v>0</v>
      </c>
      <c r="S1645" s="410" t="str">
        <f t="shared" si="614"/>
        <v/>
      </c>
      <c r="T1645" s="410" t="str">
        <f t="shared" si="614"/>
        <v/>
      </c>
      <c r="U1645" s="410" t="str">
        <f t="shared" si="614"/>
        <v/>
      </c>
      <c r="V1645" s="410" t="str">
        <f t="shared" si="614"/>
        <v/>
      </c>
      <c r="W1645" s="413"/>
      <c r="Z1645" s="404" t="s">
        <v>735</v>
      </c>
    </row>
    <row r="1646" spans="1:26" s="404" customFormat="1" ht="12.75" customHeight="1">
      <c r="A1646" s="402" t="s">
        <v>519</v>
      </c>
      <c r="B1646" s="405" t="s">
        <v>507</v>
      </c>
      <c r="C1646" s="414"/>
      <c r="D1646" s="414" t="s">
        <v>319</v>
      </c>
      <c r="E1646" s="415" t="s">
        <v>325</v>
      </c>
      <c r="F1646" s="416">
        <f>SUM(F1647:F1650)</f>
        <v>10783175</v>
      </c>
      <c r="G1646" s="416">
        <f t="shared" ref="G1646:Q1646" si="635">SUM(G1647:G1650)</f>
        <v>0</v>
      </c>
      <c r="H1646" s="416">
        <f t="shared" si="635"/>
        <v>0</v>
      </c>
      <c r="I1646" s="416">
        <f t="shared" si="635"/>
        <v>10783175</v>
      </c>
      <c r="J1646" s="416">
        <f t="shared" si="635"/>
        <v>10771861.450000001</v>
      </c>
      <c r="K1646" s="416">
        <f t="shared" si="635"/>
        <v>0</v>
      </c>
      <c r="L1646" s="416">
        <f t="shared" si="635"/>
        <v>0</v>
      </c>
      <c r="M1646" s="416">
        <f t="shared" si="635"/>
        <v>10771861.450000001</v>
      </c>
      <c r="N1646" s="416">
        <f t="shared" si="635"/>
        <v>11313.549999999581</v>
      </c>
      <c r="O1646" s="416">
        <f t="shared" si="635"/>
        <v>0</v>
      </c>
      <c r="P1646" s="416">
        <f t="shared" si="635"/>
        <v>0</v>
      </c>
      <c r="Q1646" s="416">
        <f t="shared" si="635"/>
        <v>11313.549999999581</v>
      </c>
      <c r="R1646" s="417"/>
      <c r="S1646" s="410">
        <f t="shared" si="614"/>
        <v>0.9989508145791941</v>
      </c>
      <c r="T1646" s="410" t="str">
        <f t="shared" si="614"/>
        <v/>
      </c>
      <c r="U1646" s="410" t="str">
        <f t="shared" si="614"/>
        <v/>
      </c>
      <c r="V1646" s="410">
        <f t="shared" si="614"/>
        <v>0.9989508145791941</v>
      </c>
      <c r="W1646" s="413"/>
      <c r="Z1646" s="404" t="s">
        <v>735</v>
      </c>
    </row>
    <row r="1647" spans="1:26" ht="12.75" customHeight="1">
      <c r="A1647" s="402" t="s">
        <v>519</v>
      </c>
      <c r="B1647" s="405" t="s">
        <v>507</v>
      </c>
      <c r="C1647" s="418"/>
      <c r="D1647" s="418"/>
      <c r="E1647" s="421" t="s">
        <v>531</v>
      </c>
      <c r="F1647" s="408">
        <f t="shared" ref="F1647:H1650" si="636">+F1571</f>
        <v>10080000</v>
      </c>
      <c r="G1647" s="408">
        <f t="shared" si="636"/>
        <v>0</v>
      </c>
      <c r="H1647" s="408">
        <f t="shared" si="636"/>
        <v>0</v>
      </c>
      <c r="I1647" s="403">
        <f t="shared" si="607"/>
        <v>10080000</v>
      </c>
      <c r="J1647" s="408">
        <f t="shared" ref="J1647:L1650" si="637">+J1571</f>
        <v>10068688.4</v>
      </c>
      <c r="K1647" s="408">
        <f t="shared" si="637"/>
        <v>0</v>
      </c>
      <c r="L1647" s="408">
        <f t="shared" si="637"/>
        <v>0</v>
      </c>
      <c r="M1647" s="403">
        <f t="shared" si="609"/>
        <v>10068688.4</v>
      </c>
      <c r="N1647" s="403">
        <f t="shared" si="610"/>
        <v>11311.599999999627</v>
      </c>
      <c r="O1647" s="403">
        <f t="shared" si="610"/>
        <v>0</v>
      </c>
      <c r="P1647" s="403">
        <f t="shared" si="610"/>
        <v>0</v>
      </c>
      <c r="Q1647" s="403">
        <f t="shared" si="611"/>
        <v>11311.599999999627</v>
      </c>
      <c r="S1647" s="410">
        <f t="shared" si="614"/>
        <v>0.99887781746031745</v>
      </c>
      <c r="T1647" s="410" t="str">
        <f t="shared" si="614"/>
        <v/>
      </c>
      <c r="U1647" s="410" t="str">
        <f t="shared" si="614"/>
        <v/>
      </c>
      <c r="V1647" s="410">
        <f t="shared" si="614"/>
        <v>0.99887781746031745</v>
      </c>
      <c r="W1647" s="413"/>
      <c r="Z1647" s="404" t="s">
        <v>735</v>
      </c>
    </row>
    <row r="1648" spans="1:26" ht="12.75" customHeight="1">
      <c r="A1648" s="402" t="s">
        <v>519</v>
      </c>
      <c r="B1648" s="405" t="s">
        <v>507</v>
      </c>
      <c r="C1648" s="418"/>
      <c r="D1648" s="418"/>
      <c r="E1648" s="408" t="s">
        <v>532</v>
      </c>
      <c r="F1648" s="408">
        <f t="shared" si="636"/>
        <v>703175</v>
      </c>
      <c r="G1648" s="408">
        <f t="shared" si="636"/>
        <v>0</v>
      </c>
      <c r="H1648" s="408">
        <f t="shared" si="636"/>
        <v>0</v>
      </c>
      <c r="I1648" s="403">
        <f t="shared" si="607"/>
        <v>703175</v>
      </c>
      <c r="J1648" s="408">
        <f t="shared" si="637"/>
        <v>703173.05</v>
      </c>
      <c r="K1648" s="408">
        <f t="shared" si="637"/>
        <v>0</v>
      </c>
      <c r="L1648" s="408">
        <f t="shared" si="637"/>
        <v>0</v>
      </c>
      <c r="M1648" s="403">
        <f t="shared" si="609"/>
        <v>703173.05</v>
      </c>
      <c r="N1648" s="403">
        <f t="shared" si="610"/>
        <v>1.9499999999534339</v>
      </c>
      <c r="O1648" s="403">
        <f t="shared" si="610"/>
        <v>0</v>
      </c>
      <c r="P1648" s="403">
        <f t="shared" si="610"/>
        <v>0</v>
      </c>
      <c r="Q1648" s="403">
        <f t="shared" si="611"/>
        <v>1.9499999999534339</v>
      </c>
      <c r="S1648" s="410">
        <f t="shared" si="614"/>
        <v>0.99999722686386749</v>
      </c>
      <c r="T1648" s="410" t="str">
        <f t="shared" si="614"/>
        <v/>
      </c>
      <c r="U1648" s="410" t="str">
        <f t="shared" si="614"/>
        <v/>
      </c>
      <c r="V1648" s="410">
        <f t="shared" si="614"/>
        <v>0.99999722686386749</v>
      </c>
      <c r="W1648" s="413"/>
      <c r="Z1648" s="404" t="s">
        <v>735</v>
      </c>
    </row>
    <row r="1649" spans="1:26" ht="12.75" customHeight="1">
      <c r="A1649" s="402" t="s">
        <v>519</v>
      </c>
      <c r="B1649" s="405" t="s">
        <v>507</v>
      </c>
      <c r="C1649" s="418"/>
      <c r="D1649" s="418"/>
      <c r="E1649" s="421" t="s">
        <v>533</v>
      </c>
      <c r="F1649" s="408">
        <f t="shared" si="636"/>
        <v>0</v>
      </c>
      <c r="G1649" s="408">
        <f t="shared" si="636"/>
        <v>0</v>
      </c>
      <c r="H1649" s="408">
        <f t="shared" si="636"/>
        <v>0</v>
      </c>
      <c r="I1649" s="403">
        <f t="shared" si="607"/>
        <v>0</v>
      </c>
      <c r="J1649" s="408">
        <f t="shared" si="637"/>
        <v>0</v>
      </c>
      <c r="K1649" s="408">
        <f t="shared" si="637"/>
        <v>0</v>
      </c>
      <c r="L1649" s="408">
        <f t="shared" si="637"/>
        <v>0</v>
      </c>
      <c r="M1649" s="403">
        <f t="shared" si="609"/>
        <v>0</v>
      </c>
      <c r="N1649" s="403">
        <f t="shared" si="610"/>
        <v>0</v>
      </c>
      <c r="O1649" s="403">
        <f t="shared" si="610"/>
        <v>0</v>
      </c>
      <c r="P1649" s="403">
        <f t="shared" si="610"/>
        <v>0</v>
      </c>
      <c r="Q1649" s="403">
        <f t="shared" si="611"/>
        <v>0</v>
      </c>
      <c r="S1649" s="410" t="str">
        <f t="shared" si="614"/>
        <v/>
      </c>
      <c r="T1649" s="410" t="str">
        <f t="shared" si="614"/>
        <v/>
      </c>
      <c r="U1649" s="410" t="str">
        <f t="shared" si="614"/>
        <v/>
      </c>
      <c r="V1649" s="410" t="str">
        <f t="shared" si="614"/>
        <v/>
      </c>
      <c r="W1649" s="413"/>
      <c r="Z1649" s="404" t="s">
        <v>735</v>
      </c>
    </row>
    <row r="1650" spans="1:26" ht="12.75" hidden="1" customHeight="1">
      <c r="A1650" s="402" t="s">
        <v>519</v>
      </c>
      <c r="B1650" s="405" t="s">
        <v>507</v>
      </c>
      <c r="C1650" s="430"/>
      <c r="D1650" s="418"/>
      <c r="E1650" s="421" t="s">
        <v>738</v>
      </c>
      <c r="F1650" s="408">
        <f t="shared" si="636"/>
        <v>0</v>
      </c>
      <c r="G1650" s="408">
        <f t="shared" si="636"/>
        <v>0</v>
      </c>
      <c r="H1650" s="408">
        <f t="shared" si="636"/>
        <v>0</v>
      </c>
      <c r="I1650" s="403">
        <f t="shared" si="607"/>
        <v>0</v>
      </c>
      <c r="J1650" s="408">
        <f t="shared" si="637"/>
        <v>0</v>
      </c>
      <c r="K1650" s="408">
        <f t="shared" si="637"/>
        <v>0</v>
      </c>
      <c r="L1650" s="408">
        <f t="shared" si="637"/>
        <v>0</v>
      </c>
      <c r="M1650" s="403">
        <f t="shared" si="609"/>
        <v>0</v>
      </c>
      <c r="N1650" s="403">
        <f t="shared" si="610"/>
        <v>0</v>
      </c>
      <c r="O1650" s="403">
        <f t="shared" si="610"/>
        <v>0</v>
      </c>
      <c r="P1650" s="403">
        <f t="shared" si="610"/>
        <v>0</v>
      </c>
      <c r="Q1650" s="403">
        <f t="shared" si="611"/>
        <v>0</v>
      </c>
      <c r="S1650" s="410" t="str">
        <f t="shared" si="614"/>
        <v/>
      </c>
      <c r="T1650" s="410" t="str">
        <f t="shared" si="614"/>
        <v/>
      </c>
      <c r="U1650" s="410" t="str">
        <f t="shared" si="614"/>
        <v/>
      </c>
      <c r="V1650" s="422" t="str">
        <f t="shared" si="614"/>
        <v/>
      </c>
      <c r="W1650" s="413"/>
    </row>
    <row r="1651" spans="1:26" s="526" customFormat="1" ht="12.75" customHeight="1">
      <c r="A1651" s="528" t="s">
        <v>519</v>
      </c>
      <c r="B1651" s="528" t="s">
        <v>507</v>
      </c>
      <c r="C1651" s="714" t="s">
        <v>825</v>
      </c>
      <c r="D1651" s="714"/>
      <c r="E1651" s="714"/>
      <c r="F1651" s="530">
        <f>+F1646+F1643+F1641</f>
        <v>76270175</v>
      </c>
      <c r="G1651" s="530">
        <f t="shared" ref="G1651:Q1651" si="638">+G1646+G1643+G1641</f>
        <v>29959000</v>
      </c>
      <c r="H1651" s="530">
        <f t="shared" si="638"/>
        <v>0</v>
      </c>
      <c r="I1651" s="530">
        <f t="shared" si="638"/>
        <v>106229175</v>
      </c>
      <c r="J1651" s="530">
        <f t="shared" si="638"/>
        <v>76207621.219999999</v>
      </c>
      <c r="K1651" s="530">
        <f t="shared" si="638"/>
        <v>28333872.379999999</v>
      </c>
      <c r="L1651" s="530">
        <f t="shared" si="638"/>
        <v>0</v>
      </c>
      <c r="M1651" s="530">
        <f t="shared" si="638"/>
        <v>104541493.59999999</v>
      </c>
      <c r="N1651" s="530">
        <f t="shared" si="638"/>
        <v>62553.779999996303</v>
      </c>
      <c r="O1651" s="530">
        <f t="shared" si="638"/>
        <v>1625127.620000001</v>
      </c>
      <c r="P1651" s="530">
        <f t="shared" si="638"/>
        <v>0</v>
      </c>
      <c r="Q1651" s="530">
        <f t="shared" si="638"/>
        <v>1687681.3999999973</v>
      </c>
      <c r="R1651" s="525">
        <f>+Q1651-'[3]CURRENT-W INC'!Q738</f>
        <v>-4.8894435167312622E-9</v>
      </c>
      <c r="S1651" s="410">
        <f t="shared" si="614"/>
        <v>0.99917983956376133</v>
      </c>
      <c r="T1651" s="410">
        <f t="shared" si="614"/>
        <v>0.94575494442404617</v>
      </c>
      <c r="U1651" s="410" t="str">
        <f t="shared" si="614"/>
        <v/>
      </c>
      <c r="V1651" s="410">
        <f t="shared" si="614"/>
        <v>0.98411282587857807</v>
      </c>
      <c r="W1651" s="529"/>
      <c r="Z1651" s="404" t="s">
        <v>735</v>
      </c>
    </row>
    <row r="1652" spans="1:26" ht="12.75" customHeight="1">
      <c r="A1652" s="402" t="s">
        <v>519</v>
      </c>
      <c r="B1652" s="528" t="s">
        <v>507</v>
      </c>
      <c r="C1652" s="592"/>
      <c r="D1652" s="419"/>
      <c r="E1652" s="419"/>
      <c r="F1652" s="408"/>
      <c r="G1652" s="408"/>
      <c r="H1652" s="408"/>
      <c r="I1652" s="403"/>
      <c r="J1652" s="408"/>
      <c r="K1652" s="408"/>
      <c r="L1652" s="408"/>
      <c r="M1652" s="403"/>
      <c r="N1652" s="403"/>
      <c r="O1652" s="403"/>
      <c r="P1652" s="403"/>
      <c r="Q1652" s="403"/>
      <c r="S1652" s="410" t="str">
        <f t="shared" si="614"/>
        <v/>
      </c>
      <c r="T1652" s="410" t="str">
        <f t="shared" si="614"/>
        <v/>
      </c>
      <c r="U1652" s="410" t="str">
        <f t="shared" si="614"/>
        <v/>
      </c>
      <c r="V1652" s="410" t="str">
        <f t="shared" si="614"/>
        <v/>
      </c>
      <c r="W1652" s="413"/>
      <c r="Z1652" s="404" t="s">
        <v>735</v>
      </c>
    </row>
    <row r="1653" spans="1:26" s="441" customFormat="1" ht="12.75" customHeight="1">
      <c r="A1653" s="441" t="s">
        <v>520</v>
      </c>
      <c r="B1653" s="439" t="s">
        <v>521</v>
      </c>
      <c r="C1653" s="715" t="s">
        <v>521</v>
      </c>
      <c r="D1653" s="715"/>
      <c r="E1653" s="715"/>
      <c r="F1653" s="627"/>
      <c r="G1653" s="627"/>
      <c r="H1653" s="627"/>
      <c r="I1653" s="440"/>
      <c r="J1653" s="627"/>
      <c r="K1653" s="627"/>
      <c r="L1653" s="627"/>
      <c r="M1653" s="440"/>
      <c r="N1653" s="440"/>
      <c r="O1653" s="440"/>
      <c r="P1653" s="440"/>
      <c r="Q1653" s="440"/>
      <c r="S1653" s="410" t="str">
        <f t="shared" si="614"/>
        <v/>
      </c>
      <c r="T1653" s="410" t="str">
        <f t="shared" si="614"/>
        <v/>
      </c>
      <c r="U1653" s="410" t="str">
        <f t="shared" si="614"/>
        <v/>
      </c>
      <c r="V1653" s="410" t="str">
        <f t="shared" si="614"/>
        <v/>
      </c>
      <c r="Z1653" s="404" t="s">
        <v>735</v>
      </c>
    </row>
    <row r="1654" spans="1:26" ht="12.75" hidden="1" customHeight="1">
      <c r="A1654" s="397" t="s">
        <v>520</v>
      </c>
      <c r="B1654" s="653" t="s">
        <v>521</v>
      </c>
      <c r="C1654" s="425"/>
      <c r="D1654" s="425"/>
      <c r="E1654" s="425" t="s">
        <v>320</v>
      </c>
      <c r="F1654" s="654">
        <v>358264378.72000003</v>
      </c>
      <c r="G1654" s="644">
        <v>8294845321.2799988</v>
      </c>
      <c r="H1654" s="644">
        <v>8478374508</v>
      </c>
      <c r="I1654" s="655">
        <f>SUM(F1654:H1654)</f>
        <v>17131484207.999998</v>
      </c>
      <c r="J1654" s="656">
        <v>357672279.06999999</v>
      </c>
      <c r="K1654" s="656">
        <v>2884081417.6599998</v>
      </c>
      <c r="L1654" s="656">
        <v>30000000</v>
      </c>
      <c r="M1654" s="403">
        <f t="shared" si="609"/>
        <v>3271753696.73</v>
      </c>
      <c r="N1654" s="403">
        <f t="shared" si="610"/>
        <v>592099.65000003576</v>
      </c>
      <c r="O1654" s="403">
        <f t="shared" si="610"/>
        <v>5410763903.6199989</v>
      </c>
      <c r="P1654" s="403">
        <f t="shared" si="610"/>
        <v>8448374508</v>
      </c>
      <c r="Q1654" s="403">
        <f t="shared" si="611"/>
        <v>13859730511.269999</v>
      </c>
      <c r="S1654" s="410">
        <f t="shared" si="614"/>
        <v>0.99834731085430406</v>
      </c>
      <c r="T1654" s="410">
        <f t="shared" si="614"/>
        <v>0.34769562372200447</v>
      </c>
      <c r="U1654" s="410">
        <f t="shared" si="614"/>
        <v>3.5384141113007791E-3</v>
      </c>
      <c r="V1654" s="422">
        <f t="shared" si="614"/>
        <v>0.19097899849227123</v>
      </c>
      <c r="W1654" s="397"/>
    </row>
    <row r="1655" spans="1:26" ht="12.75" hidden="1" customHeight="1">
      <c r="A1655" s="402" t="s">
        <v>519</v>
      </c>
      <c r="B1655" s="657" t="s">
        <v>507</v>
      </c>
      <c r="C1655" s="425"/>
      <c r="D1655" s="407" t="s">
        <v>319</v>
      </c>
      <c r="E1655" s="412" t="s">
        <v>204</v>
      </c>
      <c r="F1655" s="658">
        <v>-591977</v>
      </c>
      <c r="G1655" s="658">
        <v>-2577160784.1399999</v>
      </c>
      <c r="H1655" s="658">
        <v>-5756211129</v>
      </c>
      <c r="I1655" s="659">
        <f t="shared" ref="I1655" si="639">SUM(F1655:H1655)</f>
        <v>-8333963890.1399994</v>
      </c>
      <c r="J1655" s="658"/>
      <c r="K1655" s="658"/>
      <c r="L1655" s="658"/>
      <c r="M1655" s="403">
        <f t="shared" si="609"/>
        <v>0</v>
      </c>
      <c r="N1655" s="440">
        <f t="shared" si="610"/>
        <v>-591977</v>
      </c>
      <c r="O1655" s="440">
        <f t="shared" si="610"/>
        <v>-2577160784.1399999</v>
      </c>
      <c r="P1655" s="440">
        <f t="shared" si="610"/>
        <v>-5756211129</v>
      </c>
      <c r="Q1655" s="403">
        <f t="shared" si="611"/>
        <v>-8333963890.1399994</v>
      </c>
      <c r="R1655" s="409"/>
      <c r="S1655" s="410">
        <f t="shared" si="614"/>
        <v>0</v>
      </c>
      <c r="T1655" s="410">
        <f t="shared" si="614"/>
        <v>0</v>
      </c>
      <c r="U1655" s="410">
        <f t="shared" si="614"/>
        <v>0</v>
      </c>
      <c r="V1655" s="410">
        <f t="shared" si="614"/>
        <v>0</v>
      </c>
      <c r="W1655" s="413"/>
    </row>
    <row r="1656" spans="1:26" s="404" customFormat="1" ht="12.75" customHeight="1">
      <c r="A1656" s="405"/>
      <c r="B1656" s="657" t="s">
        <v>521</v>
      </c>
      <c r="C1656" s="414"/>
      <c r="D1656" s="414" t="s">
        <v>319</v>
      </c>
      <c r="E1656" s="415" t="s">
        <v>737</v>
      </c>
      <c r="F1656" s="416">
        <f>+F1654+F1655</f>
        <v>357672401.72000003</v>
      </c>
      <c r="G1656" s="416">
        <f t="shared" ref="G1656:Q1656" si="640">+G1654+G1655</f>
        <v>5717684537.1399994</v>
      </c>
      <c r="H1656" s="416">
        <f t="shared" si="640"/>
        <v>2722163379</v>
      </c>
      <c r="I1656" s="416">
        <f t="shared" si="640"/>
        <v>8797520317.8599987</v>
      </c>
      <c r="J1656" s="416">
        <f t="shared" si="640"/>
        <v>357672279.06999999</v>
      </c>
      <c r="K1656" s="416">
        <f t="shared" si="640"/>
        <v>2884081417.6599998</v>
      </c>
      <c r="L1656" s="416">
        <f t="shared" si="640"/>
        <v>30000000</v>
      </c>
      <c r="M1656" s="416">
        <f t="shared" si="640"/>
        <v>3271753696.73</v>
      </c>
      <c r="N1656" s="416">
        <f t="shared" si="640"/>
        <v>122.65000003576279</v>
      </c>
      <c r="O1656" s="416">
        <f t="shared" si="640"/>
        <v>2833603119.4799991</v>
      </c>
      <c r="P1656" s="416">
        <f t="shared" si="640"/>
        <v>2692163379</v>
      </c>
      <c r="Q1656" s="416">
        <f t="shared" si="640"/>
        <v>5525766621.1299992</v>
      </c>
      <c r="R1656" s="417">
        <f>+Q1656-'[4]MARCH- CURRENT'!$O$204</f>
        <v>0</v>
      </c>
      <c r="S1656" s="410">
        <f t="shared" si="614"/>
        <v>0.99999965708844341</v>
      </c>
      <c r="T1656" s="410">
        <f t="shared" si="614"/>
        <v>0.50441422553588888</v>
      </c>
      <c r="U1656" s="410">
        <f t="shared" si="614"/>
        <v>1.1020646384208081E-2</v>
      </c>
      <c r="V1656" s="410">
        <f t="shared" si="614"/>
        <v>0.37189498614603433</v>
      </c>
      <c r="W1656" s="413"/>
      <c r="Z1656" s="404" t="s">
        <v>735</v>
      </c>
    </row>
    <row r="1657" spans="1:26" ht="12.75" hidden="1" customHeight="1">
      <c r="B1657" s="653"/>
      <c r="C1657" s="425"/>
      <c r="D1657" s="425"/>
      <c r="E1657" s="425"/>
      <c r="F1657" s="435"/>
      <c r="G1657" s="435"/>
      <c r="H1657" s="435"/>
      <c r="I1657" s="403"/>
      <c r="J1657" s="435"/>
      <c r="K1657" s="435"/>
      <c r="L1657" s="435"/>
      <c r="M1657" s="403"/>
      <c r="N1657" s="403"/>
      <c r="O1657" s="403"/>
      <c r="P1657" s="403"/>
      <c r="Q1657" s="403"/>
      <c r="S1657" s="410" t="str">
        <f t="shared" si="614"/>
        <v/>
      </c>
      <c r="T1657" s="410" t="str">
        <f t="shared" si="614"/>
        <v/>
      </c>
      <c r="U1657" s="410" t="str">
        <f t="shared" si="614"/>
        <v/>
      </c>
      <c r="V1657" s="410" t="str">
        <f t="shared" si="614"/>
        <v/>
      </c>
    </row>
    <row r="1658" spans="1:26" s="437" customFormat="1" ht="12.75" customHeight="1">
      <c r="A1658" s="397" t="s">
        <v>520</v>
      </c>
      <c r="B1658" s="660" t="s">
        <v>521</v>
      </c>
      <c r="C1658" s="445"/>
      <c r="D1658" s="415"/>
      <c r="E1658" s="445" t="s">
        <v>826</v>
      </c>
      <c r="F1658" s="647">
        <f>SUM(F1659:F1664)</f>
        <v>27001000</v>
      </c>
      <c r="G1658" s="647">
        <f t="shared" ref="G1658:Q1658" si="641">SUM(G1659:G1664)</f>
        <v>494246971.63999999</v>
      </c>
      <c r="H1658" s="647">
        <f t="shared" si="641"/>
        <v>15443254.65</v>
      </c>
      <c r="I1658" s="647">
        <f t="shared" si="641"/>
        <v>536691226.28999996</v>
      </c>
      <c r="J1658" s="647">
        <f t="shared" si="641"/>
        <v>25119765</v>
      </c>
      <c r="K1658" s="647">
        <f t="shared" si="641"/>
        <v>493311392.89999998</v>
      </c>
      <c r="L1658" s="647">
        <f t="shared" si="641"/>
        <v>13184422.630000001</v>
      </c>
      <c r="M1658" s="647">
        <f t="shared" si="641"/>
        <v>531615580.52999997</v>
      </c>
      <c r="N1658" s="647">
        <f t="shared" si="641"/>
        <v>1881235</v>
      </c>
      <c r="O1658" s="647">
        <f t="shared" si="641"/>
        <v>935578.74000000139</v>
      </c>
      <c r="P1658" s="647">
        <f t="shared" si="641"/>
        <v>2258832.0199999996</v>
      </c>
      <c r="Q1658" s="647">
        <f t="shared" si="641"/>
        <v>5075645.7600000007</v>
      </c>
      <c r="S1658" s="410">
        <f t="shared" si="614"/>
        <v>0.93032721010332953</v>
      </c>
      <c r="T1658" s="410">
        <f t="shared" si="614"/>
        <v>0.99810706227112411</v>
      </c>
      <c r="U1658" s="410">
        <f t="shared" si="614"/>
        <v>0.85373342140673703</v>
      </c>
      <c r="V1658" s="410">
        <f t="shared" si="614"/>
        <v>0.99054270777801501</v>
      </c>
      <c r="W1658" s="397"/>
      <c r="Z1658" s="404" t="s">
        <v>735</v>
      </c>
    </row>
    <row r="1659" spans="1:26" ht="12.75" customHeight="1">
      <c r="A1659" s="411" t="s">
        <v>520</v>
      </c>
      <c r="B1659" s="653" t="s">
        <v>521</v>
      </c>
      <c r="C1659" s="418"/>
      <c r="D1659" s="418"/>
      <c r="E1659" s="408" t="s">
        <v>528</v>
      </c>
      <c r="F1659" s="661">
        <v>27001000</v>
      </c>
      <c r="G1659" s="661"/>
      <c r="H1659" s="661"/>
      <c r="I1659" s="662">
        <f t="shared" ref="I1659:I1664" si="642">SUM(F1659:H1659)</f>
        <v>27001000</v>
      </c>
      <c r="J1659" s="661">
        <v>25119765</v>
      </c>
      <c r="K1659" s="661"/>
      <c r="L1659" s="661"/>
      <c r="M1659" s="403">
        <f t="shared" si="609"/>
        <v>25119765</v>
      </c>
      <c r="N1659" s="403">
        <f t="shared" si="610"/>
        <v>1881235</v>
      </c>
      <c r="O1659" s="403">
        <f t="shared" si="610"/>
        <v>0</v>
      </c>
      <c r="P1659" s="403">
        <f t="shared" si="610"/>
        <v>0</v>
      </c>
      <c r="Q1659" s="403">
        <f t="shared" si="611"/>
        <v>1881235</v>
      </c>
      <c r="R1659" s="409"/>
      <c r="S1659" s="410">
        <f t="shared" si="614"/>
        <v>0.93032721010332953</v>
      </c>
      <c r="T1659" s="410" t="str">
        <f t="shared" si="614"/>
        <v/>
      </c>
      <c r="U1659" s="410" t="str">
        <f t="shared" si="614"/>
        <v/>
      </c>
      <c r="V1659" s="410">
        <f t="shared" si="614"/>
        <v>0.93032721010332953</v>
      </c>
      <c r="Z1659" s="404" t="s">
        <v>735</v>
      </c>
    </row>
    <row r="1660" spans="1:26" ht="12.75" hidden="1" customHeight="1">
      <c r="A1660" s="411" t="s">
        <v>520</v>
      </c>
      <c r="B1660" s="653" t="s">
        <v>521</v>
      </c>
      <c r="C1660" s="425"/>
      <c r="D1660" s="425"/>
      <c r="E1660" s="412" t="s">
        <v>529</v>
      </c>
      <c r="F1660" s="661"/>
      <c r="G1660" s="661">
        <v>474722701</v>
      </c>
      <c r="H1660" s="661"/>
      <c r="I1660" s="662">
        <f t="shared" si="642"/>
        <v>474722701</v>
      </c>
      <c r="J1660" s="661"/>
      <c r="K1660" s="644">
        <v>474722701</v>
      </c>
      <c r="L1660" s="661"/>
      <c r="M1660" s="403">
        <f t="shared" si="609"/>
        <v>474722701</v>
      </c>
      <c r="N1660" s="403">
        <f t="shared" si="610"/>
        <v>0</v>
      </c>
      <c r="O1660" s="403">
        <f t="shared" si="610"/>
        <v>0</v>
      </c>
      <c r="P1660" s="403">
        <f t="shared" si="610"/>
        <v>0</v>
      </c>
      <c r="Q1660" s="403">
        <f t="shared" si="611"/>
        <v>0</v>
      </c>
      <c r="R1660" s="409">
        <f>+Q1660-'[5]MARCH- CURRENT'!$O$83</f>
        <v>0</v>
      </c>
      <c r="S1660" s="410" t="str">
        <f t="shared" si="614"/>
        <v/>
      </c>
      <c r="T1660" s="410">
        <f t="shared" si="614"/>
        <v>1</v>
      </c>
      <c r="U1660" s="410" t="str">
        <f t="shared" si="614"/>
        <v/>
      </c>
      <c r="V1660" s="422">
        <f t="shared" si="614"/>
        <v>1</v>
      </c>
    </row>
    <row r="1661" spans="1:26" ht="12.75" hidden="1" customHeight="1">
      <c r="A1661" s="411" t="s">
        <v>520</v>
      </c>
      <c r="B1661" s="653" t="s">
        <v>521</v>
      </c>
      <c r="C1661" s="425"/>
      <c r="D1661" s="425"/>
      <c r="E1661" s="421" t="s">
        <v>530</v>
      </c>
      <c r="F1661" s="661"/>
      <c r="G1661" s="661">
        <v>18431756</v>
      </c>
      <c r="H1661" s="661"/>
      <c r="I1661" s="662">
        <f t="shared" si="642"/>
        <v>18431756</v>
      </c>
      <c r="J1661" s="661"/>
      <c r="K1661" s="644">
        <v>18431755.899999999</v>
      </c>
      <c r="L1661" s="661"/>
      <c r="M1661" s="403">
        <f t="shared" si="609"/>
        <v>18431755.899999999</v>
      </c>
      <c r="N1661" s="403">
        <f t="shared" si="610"/>
        <v>0</v>
      </c>
      <c r="O1661" s="403">
        <f t="shared" si="610"/>
        <v>0.10000000149011612</v>
      </c>
      <c r="P1661" s="403">
        <f t="shared" si="610"/>
        <v>0</v>
      </c>
      <c r="Q1661" s="403">
        <f t="shared" si="611"/>
        <v>0.10000000149011612</v>
      </c>
      <c r="S1661" s="410" t="str">
        <f t="shared" si="614"/>
        <v/>
      </c>
      <c r="T1661" s="410">
        <f t="shared" si="614"/>
        <v>0.99999999457458089</v>
      </c>
      <c r="U1661" s="410" t="str">
        <f t="shared" si="614"/>
        <v/>
      </c>
      <c r="V1661" s="422">
        <f t="shared" si="614"/>
        <v>0.99999999457458089</v>
      </c>
    </row>
    <row r="1662" spans="1:26" ht="12.75" customHeight="1">
      <c r="A1662" s="411" t="s">
        <v>520</v>
      </c>
      <c r="B1662" s="653" t="s">
        <v>521</v>
      </c>
      <c r="C1662" s="425"/>
      <c r="D1662" s="425"/>
      <c r="E1662" s="421" t="s">
        <v>827</v>
      </c>
      <c r="F1662" s="661"/>
      <c r="G1662" s="661">
        <v>998411</v>
      </c>
      <c r="H1662" s="661">
        <v>15443254.65</v>
      </c>
      <c r="I1662" s="662">
        <f t="shared" si="642"/>
        <v>16441665.65</v>
      </c>
      <c r="J1662" s="661"/>
      <c r="K1662" s="661">
        <v>117192</v>
      </c>
      <c r="L1662" s="661">
        <v>13184422.630000001</v>
      </c>
      <c r="M1662" s="403">
        <f t="shared" ref="M1662" si="643">SUM(J1662:L1662)</f>
        <v>13301614.630000001</v>
      </c>
      <c r="N1662" s="403">
        <f t="shared" si="610"/>
        <v>0</v>
      </c>
      <c r="O1662" s="403">
        <f t="shared" si="610"/>
        <v>881219</v>
      </c>
      <c r="P1662" s="403">
        <f t="shared" si="610"/>
        <v>2258832.0199999996</v>
      </c>
      <c r="Q1662" s="403">
        <f t="shared" ref="Q1662" si="644">SUM(N1662:P1662)</f>
        <v>3140051.0199999996</v>
      </c>
      <c r="R1662" s="446"/>
      <c r="S1662" s="410" t="str">
        <f t="shared" si="614"/>
        <v/>
      </c>
      <c r="T1662" s="410">
        <f t="shared" si="614"/>
        <v>0.11737851445947611</v>
      </c>
      <c r="U1662" s="410">
        <f t="shared" si="614"/>
        <v>0.85373342140673703</v>
      </c>
      <c r="V1662" s="410">
        <f t="shared" si="614"/>
        <v>0.8090186793209726</v>
      </c>
      <c r="Z1662" s="404" t="s">
        <v>735</v>
      </c>
    </row>
    <row r="1663" spans="1:26" ht="12.75" customHeight="1">
      <c r="A1663" s="411" t="s">
        <v>520</v>
      </c>
      <c r="B1663" s="653" t="s">
        <v>521</v>
      </c>
      <c r="C1663" s="425"/>
      <c r="D1663" s="425"/>
      <c r="E1663" s="421" t="s">
        <v>852</v>
      </c>
      <c r="F1663" s="661"/>
      <c r="G1663" s="661">
        <v>41303.83</v>
      </c>
      <c r="H1663" s="661"/>
      <c r="I1663" s="662">
        <f t="shared" si="642"/>
        <v>41303.83</v>
      </c>
      <c r="J1663" s="661"/>
      <c r="K1663" s="661">
        <v>39744</v>
      </c>
      <c r="L1663" s="661"/>
      <c r="M1663" s="403">
        <f t="shared" si="609"/>
        <v>39744</v>
      </c>
      <c r="N1663" s="403">
        <f t="shared" si="610"/>
        <v>0</v>
      </c>
      <c r="O1663" s="403">
        <f t="shared" si="610"/>
        <v>1559.8300000000017</v>
      </c>
      <c r="P1663" s="403">
        <f t="shared" si="610"/>
        <v>0</v>
      </c>
      <c r="Q1663" s="403">
        <f t="shared" si="611"/>
        <v>1559.8300000000017</v>
      </c>
      <c r="R1663" s="446"/>
      <c r="S1663" s="410" t="str">
        <f t="shared" si="614"/>
        <v/>
      </c>
      <c r="T1663" s="410">
        <f t="shared" si="614"/>
        <v>0.96223522128577421</v>
      </c>
      <c r="U1663" s="410" t="str">
        <f t="shared" si="614"/>
        <v/>
      </c>
      <c r="V1663" s="410">
        <f t="shared" si="614"/>
        <v>0.96223522128577421</v>
      </c>
      <c r="Z1663" s="404" t="s">
        <v>735</v>
      </c>
    </row>
    <row r="1664" spans="1:26" ht="12.75" customHeight="1">
      <c r="A1664" s="411" t="s">
        <v>520</v>
      </c>
      <c r="B1664" s="653" t="s">
        <v>521</v>
      </c>
      <c r="C1664" s="425"/>
      <c r="D1664" s="425"/>
      <c r="E1664" s="412" t="s">
        <v>828</v>
      </c>
      <c r="F1664" s="661"/>
      <c r="G1664" s="661">
        <v>52799.81</v>
      </c>
      <c r="H1664" s="661"/>
      <c r="I1664" s="662">
        <f t="shared" si="642"/>
        <v>52799.81</v>
      </c>
      <c r="J1664" s="661"/>
      <c r="K1664" s="661"/>
      <c r="L1664" s="661"/>
      <c r="M1664" s="403">
        <f t="shared" si="609"/>
        <v>0</v>
      </c>
      <c r="N1664" s="403">
        <f t="shared" si="610"/>
        <v>0</v>
      </c>
      <c r="O1664" s="403">
        <f t="shared" si="610"/>
        <v>52799.81</v>
      </c>
      <c r="P1664" s="403">
        <f t="shared" si="610"/>
        <v>0</v>
      </c>
      <c r="Q1664" s="403">
        <f t="shared" si="611"/>
        <v>52799.81</v>
      </c>
      <c r="R1664" s="446"/>
      <c r="S1664" s="410" t="str">
        <f t="shared" si="614"/>
        <v/>
      </c>
      <c r="T1664" s="410">
        <f t="shared" si="614"/>
        <v>0</v>
      </c>
      <c r="U1664" s="410" t="str">
        <f t="shared" si="614"/>
        <v/>
      </c>
      <c r="V1664" s="410">
        <f t="shared" si="614"/>
        <v>0</v>
      </c>
      <c r="Z1664" s="404" t="s">
        <v>735</v>
      </c>
    </row>
    <row r="1665" spans="1:26" ht="12.75" customHeight="1">
      <c r="A1665" s="411" t="s">
        <v>520</v>
      </c>
      <c r="B1665" s="653" t="s">
        <v>521</v>
      </c>
      <c r="C1665" s="425"/>
      <c r="D1665" s="425"/>
      <c r="E1665" s="425"/>
      <c r="F1665" s="435"/>
      <c r="G1665" s="435"/>
      <c r="H1665" s="435"/>
      <c r="I1665" s="403">
        <f t="shared" si="607"/>
        <v>0</v>
      </c>
      <c r="J1665" s="435">
        <v>0</v>
      </c>
      <c r="K1665" s="435">
        <v>0</v>
      </c>
      <c r="L1665" s="435">
        <v>0</v>
      </c>
      <c r="M1665" s="403">
        <f t="shared" si="609"/>
        <v>0</v>
      </c>
      <c r="N1665" s="403">
        <f t="shared" si="610"/>
        <v>0</v>
      </c>
      <c r="O1665" s="403">
        <f t="shared" si="610"/>
        <v>0</v>
      </c>
      <c r="P1665" s="403">
        <f t="shared" si="610"/>
        <v>0</v>
      </c>
      <c r="Q1665" s="403">
        <f t="shared" si="611"/>
        <v>0</v>
      </c>
      <c r="R1665" s="427"/>
      <c r="S1665" s="410" t="str">
        <f t="shared" si="614"/>
        <v/>
      </c>
      <c r="T1665" s="410" t="str">
        <f t="shared" si="614"/>
        <v/>
      </c>
      <c r="U1665" s="410" t="str">
        <f t="shared" si="614"/>
        <v/>
      </c>
      <c r="V1665" s="410" t="str">
        <f t="shared" si="614"/>
        <v/>
      </c>
      <c r="Z1665" s="404" t="s">
        <v>735</v>
      </c>
    </row>
    <row r="1666" spans="1:26" s="437" customFormat="1" ht="12.75" customHeight="1">
      <c r="A1666" s="397" t="s">
        <v>520</v>
      </c>
      <c r="B1666" s="660" t="s">
        <v>521</v>
      </c>
      <c r="C1666" s="445"/>
      <c r="D1666" s="445"/>
      <c r="E1666" s="445" t="s">
        <v>829</v>
      </c>
      <c r="F1666" s="647">
        <f>+F1667+F1668+F1672+F1676+F1680</f>
        <v>49795838</v>
      </c>
      <c r="G1666" s="647">
        <f t="shared" ref="G1666:Q1666" si="645">+G1667+G1668+G1672+G1676+G1680</f>
        <v>45971000</v>
      </c>
      <c r="H1666" s="647">
        <f t="shared" si="645"/>
        <v>34846432</v>
      </c>
      <c r="I1666" s="647">
        <f t="shared" si="645"/>
        <v>130613270</v>
      </c>
      <c r="J1666" s="647">
        <f t="shared" si="645"/>
        <v>49787470.490000002</v>
      </c>
      <c r="K1666" s="647">
        <f t="shared" si="645"/>
        <v>27235062</v>
      </c>
      <c r="L1666" s="647">
        <f t="shared" si="645"/>
        <v>29944800</v>
      </c>
      <c r="M1666" s="647">
        <f t="shared" si="645"/>
        <v>106967332.49000001</v>
      </c>
      <c r="N1666" s="647">
        <f t="shared" si="645"/>
        <v>8367.5100000007078</v>
      </c>
      <c r="O1666" s="647">
        <f t="shared" si="645"/>
        <v>18735938</v>
      </c>
      <c r="P1666" s="647">
        <f t="shared" si="645"/>
        <v>4901632</v>
      </c>
      <c r="Q1666" s="647">
        <f t="shared" si="645"/>
        <v>23645937.510000002</v>
      </c>
      <c r="S1666" s="410">
        <f t="shared" si="614"/>
        <v>0.99983196366732496</v>
      </c>
      <c r="T1666" s="410">
        <f t="shared" si="614"/>
        <v>0.59244006003784999</v>
      </c>
      <c r="U1666" s="410">
        <f t="shared" si="614"/>
        <v>0.85933618684403612</v>
      </c>
      <c r="V1666" s="410">
        <f t="shared" si="614"/>
        <v>0.81896221180282835</v>
      </c>
      <c r="W1666" s="397"/>
      <c r="Z1666" s="404" t="s">
        <v>735</v>
      </c>
    </row>
    <row r="1667" spans="1:26" ht="12.75" customHeight="1">
      <c r="A1667" s="411" t="s">
        <v>520</v>
      </c>
      <c r="B1667" s="653" t="s">
        <v>521</v>
      </c>
      <c r="C1667" s="418"/>
      <c r="D1667" s="418"/>
      <c r="E1667" s="408" t="s">
        <v>532</v>
      </c>
      <c r="F1667" s="644">
        <v>2980838</v>
      </c>
      <c r="G1667" s="644"/>
      <c r="H1667" s="644"/>
      <c r="I1667" s="644">
        <f t="shared" ref="I1667" si="646">+F1667+G1667+H1667</f>
        <v>2980838</v>
      </c>
      <c r="J1667" s="644">
        <v>2980831.13</v>
      </c>
      <c r="K1667" s="661"/>
      <c r="L1667" s="661"/>
      <c r="M1667" s="403">
        <f t="shared" si="609"/>
        <v>2980831.13</v>
      </c>
      <c r="N1667" s="403">
        <f t="shared" si="610"/>
        <v>6.8700000001117587</v>
      </c>
      <c r="O1667" s="403">
        <f t="shared" si="610"/>
        <v>0</v>
      </c>
      <c r="P1667" s="403">
        <f t="shared" si="610"/>
        <v>0</v>
      </c>
      <c r="Q1667" s="403">
        <f t="shared" si="611"/>
        <v>6.8700000001117587</v>
      </c>
      <c r="R1667" s="409"/>
      <c r="S1667" s="410">
        <f t="shared" si="614"/>
        <v>0.99999769527897853</v>
      </c>
      <c r="T1667" s="410" t="str">
        <f t="shared" si="614"/>
        <v/>
      </c>
      <c r="U1667" s="410" t="str">
        <f t="shared" si="614"/>
        <v/>
      </c>
      <c r="V1667" s="410">
        <f t="shared" si="614"/>
        <v>0.99999769527897853</v>
      </c>
      <c r="Z1667" s="404" t="s">
        <v>735</v>
      </c>
    </row>
    <row r="1668" spans="1:26" ht="12.75" customHeight="1">
      <c r="A1668" s="411" t="s">
        <v>520</v>
      </c>
      <c r="B1668" s="653" t="s">
        <v>521</v>
      </c>
      <c r="C1668" s="418"/>
      <c r="D1668" s="418"/>
      <c r="E1668" s="421" t="s">
        <v>531</v>
      </c>
      <c r="F1668" s="435">
        <v>46815000</v>
      </c>
      <c r="G1668" s="435"/>
      <c r="H1668" s="435"/>
      <c r="I1668" s="403">
        <f t="shared" si="607"/>
        <v>46815000</v>
      </c>
      <c r="J1668" s="644">
        <v>46806639.359999999</v>
      </c>
      <c r="K1668" s="435"/>
      <c r="L1668" s="435"/>
      <c r="M1668" s="403">
        <f t="shared" si="609"/>
        <v>46806639.359999999</v>
      </c>
      <c r="N1668" s="403">
        <f t="shared" si="610"/>
        <v>8360.640000000596</v>
      </c>
      <c r="O1668" s="403">
        <f t="shared" si="610"/>
        <v>0</v>
      </c>
      <c r="P1668" s="403">
        <f t="shared" si="610"/>
        <v>0</v>
      </c>
      <c r="Q1668" s="403">
        <f t="shared" si="611"/>
        <v>8360.640000000596</v>
      </c>
      <c r="R1668" s="409"/>
      <c r="S1668" s="410">
        <f t="shared" si="614"/>
        <v>0.99982141108619027</v>
      </c>
      <c r="T1668" s="410" t="str">
        <f t="shared" si="614"/>
        <v/>
      </c>
      <c r="U1668" s="410" t="str">
        <f t="shared" si="614"/>
        <v/>
      </c>
      <c r="V1668" s="410">
        <f t="shared" si="614"/>
        <v>0.99982141108619027</v>
      </c>
      <c r="Z1668" s="404" t="s">
        <v>735</v>
      </c>
    </row>
    <row r="1669" spans="1:26" ht="12.75" hidden="1" customHeight="1">
      <c r="B1669" s="653"/>
      <c r="C1669" s="418"/>
      <c r="D1669" s="418"/>
      <c r="E1669" s="421"/>
      <c r="F1669" s="435"/>
      <c r="G1669" s="435"/>
      <c r="H1669" s="435"/>
      <c r="I1669" s="403"/>
      <c r="J1669" s="644"/>
      <c r="K1669" s="435"/>
      <c r="L1669" s="435"/>
      <c r="M1669" s="403"/>
      <c r="N1669" s="403"/>
      <c r="O1669" s="403"/>
      <c r="P1669" s="403"/>
      <c r="Q1669" s="403"/>
      <c r="R1669" s="409"/>
      <c r="S1669" s="410"/>
      <c r="T1669" s="410"/>
      <c r="U1669" s="410"/>
      <c r="V1669" s="410"/>
      <c r="Z1669" s="404"/>
    </row>
    <row r="1670" spans="1:26" ht="12.75" hidden="1" customHeight="1">
      <c r="A1670" s="411" t="s">
        <v>520</v>
      </c>
      <c r="B1670" s="653" t="s">
        <v>521</v>
      </c>
      <c r="C1670" s="425"/>
      <c r="D1670" s="425"/>
      <c r="E1670" s="421" t="s">
        <v>533</v>
      </c>
      <c r="F1670" s="435"/>
      <c r="G1670" s="435">
        <v>500000</v>
      </c>
      <c r="H1670" s="435"/>
      <c r="I1670" s="403">
        <f t="shared" si="607"/>
        <v>500000</v>
      </c>
      <c r="J1670" s="435"/>
      <c r="K1670" s="435"/>
      <c r="L1670" s="435"/>
      <c r="M1670" s="403">
        <f t="shared" si="609"/>
        <v>0</v>
      </c>
      <c r="N1670" s="403">
        <f t="shared" si="610"/>
        <v>0</v>
      </c>
      <c r="O1670" s="403">
        <f t="shared" si="610"/>
        <v>500000</v>
      </c>
      <c r="P1670" s="403">
        <f t="shared" si="610"/>
        <v>0</v>
      </c>
      <c r="Q1670" s="403">
        <f t="shared" si="611"/>
        <v>500000</v>
      </c>
      <c r="R1670" s="427"/>
      <c r="S1670" s="410" t="str">
        <f t="shared" si="614"/>
        <v/>
      </c>
      <c r="T1670" s="410">
        <f t="shared" si="614"/>
        <v>0</v>
      </c>
      <c r="U1670" s="410" t="str">
        <f t="shared" si="614"/>
        <v/>
      </c>
      <c r="V1670" s="422">
        <f t="shared" si="614"/>
        <v>0</v>
      </c>
    </row>
    <row r="1671" spans="1:26" ht="12.75" hidden="1" customHeight="1">
      <c r="A1671" s="402" t="s">
        <v>519</v>
      </c>
      <c r="B1671" s="657" t="s">
        <v>507</v>
      </c>
      <c r="C1671" s="425"/>
      <c r="D1671" s="407" t="s">
        <v>319</v>
      </c>
      <c r="E1671" s="663" t="s">
        <v>204</v>
      </c>
      <c r="F1671" s="658"/>
      <c r="G1671" s="658">
        <v>-500000</v>
      </c>
      <c r="H1671" s="658"/>
      <c r="I1671" s="659">
        <f t="shared" ref="I1671" si="647">SUM(F1671:H1671)</f>
        <v>-500000</v>
      </c>
      <c r="J1671" s="658"/>
      <c r="K1671" s="658"/>
      <c r="L1671" s="658"/>
      <c r="M1671" s="403">
        <f t="shared" ref="M1671" si="648">SUM(J1671:L1671)</f>
        <v>0</v>
      </c>
      <c r="N1671" s="440">
        <f t="shared" si="610"/>
        <v>0</v>
      </c>
      <c r="O1671" s="440">
        <f t="shared" si="610"/>
        <v>-500000</v>
      </c>
      <c r="P1671" s="440">
        <f t="shared" si="610"/>
        <v>0</v>
      </c>
      <c r="Q1671" s="403">
        <f t="shared" ref="Q1671" si="649">SUM(N1671:P1671)</f>
        <v>-500000</v>
      </c>
      <c r="R1671" s="409"/>
      <c r="S1671" s="410" t="str">
        <f t="shared" si="614"/>
        <v/>
      </c>
      <c r="T1671" s="410">
        <f t="shared" si="614"/>
        <v>0</v>
      </c>
      <c r="U1671" s="410" t="str">
        <f t="shared" si="614"/>
        <v/>
      </c>
      <c r="V1671" s="410">
        <f t="shared" si="614"/>
        <v>0</v>
      </c>
      <c r="W1671" s="413"/>
    </row>
    <row r="1672" spans="1:26" ht="12.75" hidden="1" customHeight="1">
      <c r="A1672" s="402"/>
      <c r="B1672" s="657"/>
      <c r="C1672" s="425"/>
      <c r="D1672" s="414" t="s">
        <v>319</v>
      </c>
      <c r="E1672" s="415" t="s">
        <v>860</v>
      </c>
      <c r="F1672" s="658">
        <f t="shared" ref="F1672:Q1672" si="650">+F1670+F1671</f>
        <v>0</v>
      </c>
      <c r="G1672" s="658">
        <f t="shared" si="650"/>
        <v>0</v>
      </c>
      <c r="H1672" s="658">
        <f t="shared" si="650"/>
        <v>0</v>
      </c>
      <c r="I1672" s="658">
        <f t="shared" si="650"/>
        <v>0</v>
      </c>
      <c r="J1672" s="658">
        <f t="shared" si="650"/>
        <v>0</v>
      </c>
      <c r="K1672" s="658">
        <f t="shared" si="650"/>
        <v>0</v>
      </c>
      <c r="L1672" s="658">
        <f t="shared" si="650"/>
        <v>0</v>
      </c>
      <c r="M1672" s="658">
        <f t="shared" si="650"/>
        <v>0</v>
      </c>
      <c r="N1672" s="658">
        <f t="shared" si="650"/>
        <v>0</v>
      </c>
      <c r="O1672" s="658">
        <f t="shared" si="650"/>
        <v>0</v>
      </c>
      <c r="P1672" s="658">
        <f t="shared" si="650"/>
        <v>0</v>
      </c>
      <c r="Q1672" s="658">
        <f t="shared" si="650"/>
        <v>0</v>
      </c>
      <c r="R1672" s="409"/>
      <c r="S1672" s="410"/>
      <c r="T1672" s="410"/>
      <c r="U1672" s="410"/>
      <c r="V1672" s="410"/>
      <c r="W1672" s="664"/>
    </row>
    <row r="1673" spans="1:26" ht="12.75" hidden="1" customHeight="1">
      <c r="A1673" s="402"/>
      <c r="B1673" s="657"/>
      <c r="C1673" s="425"/>
      <c r="D1673" s="414"/>
      <c r="E1673" s="415"/>
      <c r="F1673" s="658"/>
      <c r="G1673" s="658"/>
      <c r="H1673" s="658"/>
      <c r="I1673" s="658"/>
      <c r="J1673" s="658"/>
      <c r="K1673" s="658"/>
      <c r="L1673" s="658"/>
      <c r="M1673" s="658"/>
      <c r="N1673" s="658"/>
      <c r="O1673" s="658"/>
      <c r="P1673" s="658"/>
      <c r="Q1673" s="658"/>
      <c r="R1673" s="409"/>
      <c r="S1673" s="410"/>
      <c r="T1673" s="410"/>
      <c r="U1673" s="410"/>
      <c r="V1673" s="410"/>
      <c r="W1673" s="664"/>
    </row>
    <row r="1674" spans="1:26" ht="12.75" hidden="1" customHeight="1">
      <c r="A1674" s="411" t="s">
        <v>520</v>
      </c>
      <c r="B1674" s="653" t="s">
        <v>521</v>
      </c>
      <c r="C1674" s="425"/>
      <c r="D1674" s="425"/>
      <c r="E1674" s="421" t="s">
        <v>830</v>
      </c>
      <c r="F1674" s="435"/>
      <c r="G1674" s="435">
        <v>33929000</v>
      </c>
      <c r="H1674" s="435">
        <v>35906632</v>
      </c>
      <c r="I1674" s="403">
        <f t="shared" si="607"/>
        <v>69835632</v>
      </c>
      <c r="J1674" s="435">
        <v>0</v>
      </c>
      <c r="K1674" s="644">
        <v>17593062</v>
      </c>
      <c r="L1674" s="435">
        <v>29944800</v>
      </c>
      <c r="M1674" s="403">
        <f t="shared" si="609"/>
        <v>47537862</v>
      </c>
      <c r="N1674" s="403">
        <f t="shared" si="610"/>
        <v>0</v>
      </c>
      <c r="O1674" s="403">
        <f t="shared" si="610"/>
        <v>16335938</v>
      </c>
      <c r="P1674" s="403">
        <f t="shared" si="610"/>
        <v>5961832</v>
      </c>
      <c r="Q1674" s="403">
        <f t="shared" si="611"/>
        <v>22297770</v>
      </c>
      <c r="R1674" s="427"/>
      <c r="S1674" s="410" t="str">
        <f t="shared" si="614"/>
        <v/>
      </c>
      <c r="T1674" s="410">
        <f t="shared" si="614"/>
        <v>0.51852580388458247</v>
      </c>
      <c r="U1674" s="410">
        <f t="shared" si="614"/>
        <v>0.8339629291881232</v>
      </c>
      <c r="V1674" s="422">
        <f t="shared" si="614"/>
        <v>0.68071070080671714</v>
      </c>
    </row>
    <row r="1675" spans="1:26" ht="12.75" hidden="1" customHeight="1">
      <c r="A1675" s="402" t="s">
        <v>519</v>
      </c>
      <c r="B1675" s="657" t="s">
        <v>507</v>
      </c>
      <c r="C1675" s="425"/>
      <c r="D1675" s="407" t="s">
        <v>319</v>
      </c>
      <c r="E1675" s="663" t="s">
        <v>204</v>
      </c>
      <c r="F1675" s="658"/>
      <c r="G1675" s="658"/>
      <c r="H1675" s="658">
        <v>-1060200</v>
      </c>
      <c r="I1675" s="659">
        <f t="shared" ref="I1675" si="651">SUM(F1675:H1675)</f>
        <v>-1060200</v>
      </c>
      <c r="J1675" s="658"/>
      <c r="K1675" s="658"/>
      <c r="L1675" s="658"/>
      <c r="M1675" s="403">
        <f t="shared" ref="M1675" si="652">SUM(J1675:L1675)</f>
        <v>0</v>
      </c>
      <c r="N1675" s="440">
        <f t="shared" si="610"/>
        <v>0</v>
      </c>
      <c r="O1675" s="440">
        <f t="shared" si="610"/>
        <v>0</v>
      </c>
      <c r="P1675" s="440">
        <f t="shared" si="610"/>
        <v>-1060200</v>
      </c>
      <c r="Q1675" s="403">
        <f t="shared" ref="Q1675" si="653">SUM(N1675:P1675)</f>
        <v>-1060200</v>
      </c>
      <c r="R1675" s="409"/>
      <c r="S1675" s="410" t="str">
        <f t="shared" si="614"/>
        <v/>
      </c>
      <c r="T1675" s="410" t="str">
        <f t="shared" si="614"/>
        <v/>
      </c>
      <c r="U1675" s="410">
        <f t="shared" si="614"/>
        <v>0</v>
      </c>
      <c r="V1675" s="410">
        <f t="shared" si="614"/>
        <v>0</v>
      </c>
      <c r="W1675" s="413"/>
    </row>
    <row r="1676" spans="1:26" ht="12.75" hidden="1" customHeight="1">
      <c r="A1676" s="402"/>
      <c r="B1676" s="657"/>
      <c r="C1676" s="425"/>
      <c r="D1676" s="414" t="s">
        <v>319</v>
      </c>
      <c r="E1676" s="415" t="s">
        <v>866</v>
      </c>
      <c r="F1676" s="658">
        <f>+F1674+F1675</f>
        <v>0</v>
      </c>
      <c r="G1676" s="658">
        <f t="shared" ref="G1676:Q1676" si="654">+G1674+G1675</f>
        <v>33929000</v>
      </c>
      <c r="H1676" s="658">
        <f t="shared" si="654"/>
        <v>34846432</v>
      </c>
      <c r="I1676" s="658">
        <f t="shared" si="654"/>
        <v>68775432</v>
      </c>
      <c r="J1676" s="658">
        <f t="shared" si="654"/>
        <v>0</v>
      </c>
      <c r="K1676" s="658">
        <f t="shared" si="654"/>
        <v>17593062</v>
      </c>
      <c r="L1676" s="658">
        <f t="shared" si="654"/>
        <v>29944800</v>
      </c>
      <c r="M1676" s="658">
        <f t="shared" si="654"/>
        <v>47537862</v>
      </c>
      <c r="N1676" s="658">
        <f t="shared" si="654"/>
        <v>0</v>
      </c>
      <c r="O1676" s="658">
        <f t="shared" si="654"/>
        <v>16335938</v>
      </c>
      <c r="P1676" s="658">
        <f t="shared" si="654"/>
        <v>4901632</v>
      </c>
      <c r="Q1676" s="658">
        <f t="shared" si="654"/>
        <v>21237570</v>
      </c>
      <c r="R1676" s="409"/>
      <c r="S1676" s="410"/>
      <c r="T1676" s="410"/>
      <c r="U1676" s="410"/>
      <c r="V1676" s="410"/>
      <c r="W1676" s="664"/>
    </row>
    <row r="1677" spans="1:26" ht="12.75" hidden="1" customHeight="1">
      <c r="B1677" s="653"/>
      <c r="C1677" s="425"/>
      <c r="D1677" s="425"/>
      <c r="E1677" s="421"/>
      <c r="F1677" s="435"/>
      <c r="G1677" s="435"/>
      <c r="H1677" s="435"/>
      <c r="I1677" s="403"/>
      <c r="J1677" s="435"/>
      <c r="K1677" s="644"/>
      <c r="L1677" s="435"/>
      <c r="M1677" s="403"/>
      <c r="N1677" s="403"/>
      <c r="O1677" s="403"/>
      <c r="P1677" s="403"/>
      <c r="Q1677" s="403"/>
      <c r="R1677" s="427"/>
      <c r="S1677" s="410"/>
      <c r="T1677" s="410"/>
      <c r="U1677" s="410"/>
      <c r="V1677" s="422"/>
    </row>
    <row r="1678" spans="1:26" ht="12.75" customHeight="1">
      <c r="A1678" s="411" t="s">
        <v>520</v>
      </c>
      <c r="B1678" s="653" t="s">
        <v>521</v>
      </c>
      <c r="C1678" s="425"/>
      <c r="D1678" s="425"/>
      <c r="E1678" s="421" t="s">
        <v>831</v>
      </c>
      <c r="F1678" s="661"/>
      <c r="G1678" s="661">
        <v>294000000</v>
      </c>
      <c r="H1678" s="661"/>
      <c r="I1678" s="662">
        <f t="shared" ref="I1678:I1679" si="655">SUM(F1678:H1678)</f>
        <v>294000000</v>
      </c>
      <c r="J1678" s="661">
        <v>0</v>
      </c>
      <c r="K1678" s="661">
        <v>9642000</v>
      </c>
      <c r="L1678" s="661">
        <v>0</v>
      </c>
      <c r="M1678" s="403">
        <f t="shared" ref="M1678" si="656">SUM(J1678:L1678)</f>
        <v>9642000</v>
      </c>
      <c r="N1678" s="403">
        <f t="shared" ref="N1678:P1678" si="657">+F1678-J1678</f>
        <v>0</v>
      </c>
      <c r="O1678" s="403">
        <f t="shared" si="657"/>
        <v>284358000</v>
      </c>
      <c r="P1678" s="403">
        <f t="shared" si="657"/>
        <v>0</v>
      </c>
      <c r="Q1678" s="403">
        <f t="shared" ref="Q1678" si="658">SUM(N1678:P1678)</f>
        <v>284358000</v>
      </c>
      <c r="R1678" s="446"/>
      <c r="S1678" s="410" t="str">
        <f t="shared" ref="S1678:V1693" si="659">IF(F1678=0,"",J1678/F1678)</f>
        <v/>
      </c>
      <c r="T1678" s="410">
        <f t="shared" si="659"/>
        <v>3.2795918367346938E-2</v>
      </c>
      <c r="U1678" s="410" t="str">
        <f t="shared" si="659"/>
        <v/>
      </c>
      <c r="V1678" s="410">
        <f t="shared" si="659"/>
        <v>3.2795918367346938E-2</v>
      </c>
      <c r="Z1678" s="404" t="s">
        <v>735</v>
      </c>
    </row>
    <row r="1679" spans="1:26" ht="12.75" hidden="1" customHeight="1">
      <c r="A1679" s="402" t="s">
        <v>519</v>
      </c>
      <c r="B1679" s="657" t="s">
        <v>507</v>
      </c>
      <c r="C1679" s="425"/>
      <c r="D1679" s="407" t="s">
        <v>319</v>
      </c>
      <c r="E1679" s="663" t="s">
        <v>204</v>
      </c>
      <c r="F1679" s="658"/>
      <c r="G1679" s="658">
        <v>-281958000</v>
      </c>
      <c r="H1679" s="658"/>
      <c r="I1679" s="659">
        <f t="shared" si="655"/>
        <v>-281958000</v>
      </c>
      <c r="J1679" s="658"/>
      <c r="K1679" s="658"/>
      <c r="L1679" s="658"/>
      <c r="M1679" s="403">
        <f t="shared" si="609"/>
        <v>0</v>
      </c>
      <c r="N1679" s="440">
        <f t="shared" si="610"/>
        <v>0</v>
      </c>
      <c r="O1679" s="440">
        <f t="shared" si="610"/>
        <v>-281958000</v>
      </c>
      <c r="P1679" s="440">
        <f t="shared" si="610"/>
        <v>0</v>
      </c>
      <c r="Q1679" s="403">
        <f t="shared" si="611"/>
        <v>-281958000</v>
      </c>
      <c r="R1679" s="409"/>
      <c r="S1679" s="410" t="str">
        <f t="shared" si="659"/>
        <v/>
      </c>
      <c r="T1679" s="410">
        <f t="shared" si="659"/>
        <v>0</v>
      </c>
      <c r="U1679" s="410" t="str">
        <f t="shared" si="659"/>
        <v/>
      </c>
      <c r="V1679" s="410">
        <f t="shared" si="659"/>
        <v>0</v>
      </c>
      <c r="W1679" s="413"/>
    </row>
    <row r="1680" spans="1:26" ht="13.5" hidden="1" customHeight="1">
      <c r="A1680" s="402"/>
      <c r="B1680" s="657"/>
      <c r="C1680" s="425"/>
      <c r="D1680" s="414" t="s">
        <v>319</v>
      </c>
      <c r="E1680" s="415" t="s">
        <v>861</v>
      </c>
      <c r="F1680" s="658">
        <f>SUM(F1678:F1679)</f>
        <v>0</v>
      </c>
      <c r="G1680" s="658">
        <f t="shared" ref="G1680:Q1680" si="660">+G1678+G1679</f>
        <v>12042000</v>
      </c>
      <c r="H1680" s="658">
        <f t="shared" si="660"/>
        <v>0</v>
      </c>
      <c r="I1680" s="658">
        <f t="shared" si="660"/>
        <v>12042000</v>
      </c>
      <c r="J1680" s="658">
        <f t="shared" si="660"/>
        <v>0</v>
      </c>
      <c r="K1680" s="658">
        <f t="shared" si="660"/>
        <v>9642000</v>
      </c>
      <c r="L1680" s="658">
        <f t="shared" si="660"/>
        <v>0</v>
      </c>
      <c r="M1680" s="658">
        <f t="shared" si="660"/>
        <v>9642000</v>
      </c>
      <c r="N1680" s="658">
        <f t="shared" si="660"/>
        <v>0</v>
      </c>
      <c r="O1680" s="658">
        <f t="shared" si="660"/>
        <v>2400000</v>
      </c>
      <c r="P1680" s="658">
        <f t="shared" si="660"/>
        <v>0</v>
      </c>
      <c r="Q1680" s="658">
        <f t="shared" si="660"/>
        <v>2400000</v>
      </c>
      <c r="R1680" s="409"/>
      <c r="S1680" s="410"/>
      <c r="T1680" s="410"/>
      <c r="U1680" s="410"/>
      <c r="V1680" s="410"/>
      <c r="W1680" s="664"/>
    </row>
    <row r="1681" spans="1:26" ht="12.75" hidden="1" customHeight="1">
      <c r="A1681" s="402"/>
      <c r="B1681" s="657"/>
      <c r="C1681" s="425"/>
      <c r="D1681" s="414"/>
      <c r="E1681" s="415"/>
      <c r="F1681" s="658"/>
      <c r="G1681" s="658"/>
      <c r="H1681" s="658"/>
      <c r="I1681" s="658"/>
      <c r="J1681" s="658"/>
      <c r="K1681" s="658"/>
      <c r="L1681" s="658"/>
      <c r="M1681" s="658"/>
      <c r="N1681" s="658"/>
      <c r="O1681" s="658"/>
      <c r="P1681" s="658"/>
      <c r="Q1681" s="658"/>
      <c r="R1681" s="409"/>
      <c r="S1681" s="410"/>
      <c r="T1681" s="410"/>
      <c r="U1681" s="410"/>
      <c r="V1681" s="410"/>
      <c r="W1681" s="664"/>
    </row>
    <row r="1682" spans="1:26" s="526" customFormat="1" ht="12.75" customHeight="1">
      <c r="A1682" s="526" t="s">
        <v>520</v>
      </c>
      <c r="B1682" s="665" t="s">
        <v>521</v>
      </c>
      <c r="C1682" s="714" t="s">
        <v>832</v>
      </c>
      <c r="D1682" s="714"/>
      <c r="E1682" s="714"/>
      <c r="F1682" s="648">
        <f t="shared" ref="F1682:Q1682" si="661">+F1666+F1658+F1656</f>
        <v>434469239.72000003</v>
      </c>
      <c r="G1682" s="648">
        <f t="shared" si="661"/>
        <v>6257902508.7799997</v>
      </c>
      <c r="H1682" s="648">
        <f t="shared" si="661"/>
        <v>2772453065.6500001</v>
      </c>
      <c r="I1682" s="648">
        <f t="shared" si="661"/>
        <v>9464824814.1499977</v>
      </c>
      <c r="J1682" s="648">
        <f t="shared" si="661"/>
        <v>432579514.56</v>
      </c>
      <c r="K1682" s="648">
        <f t="shared" si="661"/>
        <v>3404627872.5599999</v>
      </c>
      <c r="L1682" s="648">
        <f t="shared" si="661"/>
        <v>73129222.629999995</v>
      </c>
      <c r="M1682" s="648">
        <f t="shared" si="661"/>
        <v>3910336609.75</v>
      </c>
      <c r="N1682" s="648">
        <f t="shared" si="661"/>
        <v>1889725.1600000365</v>
      </c>
      <c r="O1682" s="648">
        <f t="shared" si="661"/>
        <v>2853274636.2199988</v>
      </c>
      <c r="P1682" s="648">
        <f t="shared" si="661"/>
        <v>2699323843.02</v>
      </c>
      <c r="Q1682" s="648">
        <f t="shared" si="661"/>
        <v>5554488204.3999996</v>
      </c>
      <c r="R1682" s="666">
        <f>+Q1682-'[4]MARCH- CURRENT'!$O$222</f>
        <v>0</v>
      </c>
      <c r="S1682" s="410">
        <f t="shared" si="659"/>
        <v>0.99565049723377907</v>
      </c>
      <c r="T1682" s="410">
        <f t="shared" si="659"/>
        <v>0.54405255878998093</v>
      </c>
      <c r="U1682" s="410">
        <f t="shared" si="659"/>
        <v>2.6377082279968152E-2</v>
      </c>
      <c r="V1682" s="410">
        <f t="shared" si="659"/>
        <v>0.4131441084787974</v>
      </c>
      <c r="Z1682" s="404" t="s">
        <v>735</v>
      </c>
    </row>
    <row r="1683" spans="1:26" ht="12.75" customHeight="1">
      <c r="A1683" s="397" t="s">
        <v>520</v>
      </c>
      <c r="B1683" s="528" t="s">
        <v>521</v>
      </c>
      <c r="C1683" s="425"/>
      <c r="D1683" s="425"/>
      <c r="E1683" s="425"/>
      <c r="F1683" s="435"/>
      <c r="G1683" s="435"/>
      <c r="H1683" s="435"/>
      <c r="I1683" s="403">
        <f t="shared" si="607"/>
        <v>0</v>
      </c>
      <c r="J1683" s="435"/>
      <c r="K1683" s="435"/>
      <c r="L1683" s="435"/>
      <c r="M1683" s="403">
        <f t="shared" si="609"/>
        <v>0</v>
      </c>
      <c r="N1683" s="403">
        <f t="shared" si="610"/>
        <v>0</v>
      </c>
      <c r="O1683" s="403">
        <f t="shared" si="610"/>
        <v>0</v>
      </c>
      <c r="P1683" s="403">
        <f t="shared" si="610"/>
        <v>0</v>
      </c>
      <c r="Q1683" s="403">
        <f t="shared" si="611"/>
        <v>0</v>
      </c>
      <c r="R1683" s="427"/>
      <c r="S1683" s="410" t="str">
        <f t="shared" si="659"/>
        <v/>
      </c>
      <c r="T1683" s="410" t="str">
        <f t="shared" si="659"/>
        <v/>
      </c>
      <c r="U1683" s="410" t="str">
        <f t="shared" si="659"/>
        <v/>
      </c>
      <c r="V1683" s="410" t="str">
        <f t="shared" si="659"/>
        <v/>
      </c>
      <c r="Z1683" s="404" t="s">
        <v>735</v>
      </c>
    </row>
    <row r="1684" spans="1:26" s="441" customFormat="1" ht="12.75" customHeight="1">
      <c r="A1684" s="441" t="s">
        <v>523</v>
      </c>
      <c r="B1684" s="628" t="s">
        <v>524</v>
      </c>
      <c r="C1684" s="715" t="s">
        <v>525</v>
      </c>
      <c r="D1684" s="715"/>
      <c r="E1684" s="715"/>
      <c r="F1684" s="627"/>
      <c r="G1684" s="627"/>
      <c r="H1684" s="627"/>
      <c r="I1684" s="440">
        <f t="shared" si="607"/>
        <v>0</v>
      </c>
      <c r="J1684" s="627">
        <v>0</v>
      </c>
      <c r="K1684" s="627">
        <v>0</v>
      </c>
      <c r="L1684" s="627">
        <v>0</v>
      </c>
      <c r="M1684" s="440">
        <f t="shared" si="609"/>
        <v>0</v>
      </c>
      <c r="N1684" s="440">
        <f t="shared" si="610"/>
        <v>0</v>
      </c>
      <c r="O1684" s="440">
        <f t="shared" si="610"/>
        <v>0</v>
      </c>
      <c r="P1684" s="440">
        <f t="shared" si="610"/>
        <v>0</v>
      </c>
      <c r="Q1684" s="440">
        <f t="shared" si="611"/>
        <v>0</v>
      </c>
      <c r="S1684" s="410" t="str">
        <f t="shared" si="659"/>
        <v/>
      </c>
      <c r="T1684" s="410" t="str">
        <f t="shared" si="659"/>
        <v/>
      </c>
      <c r="U1684" s="410" t="str">
        <f t="shared" si="659"/>
        <v/>
      </c>
      <c r="V1684" s="410" t="str">
        <f t="shared" si="659"/>
        <v/>
      </c>
      <c r="Z1684" s="404" t="s">
        <v>735</v>
      </c>
    </row>
    <row r="1685" spans="1:26" s="397" customFormat="1" ht="12.75" customHeight="1">
      <c r="A1685" s="397" t="s">
        <v>523</v>
      </c>
      <c r="B1685" s="628" t="s">
        <v>524</v>
      </c>
      <c r="C1685" s="407"/>
      <c r="D1685" s="407" t="s">
        <v>319</v>
      </c>
      <c r="E1685" s="408" t="s">
        <v>320</v>
      </c>
      <c r="F1685" s="667"/>
      <c r="G1685" s="667"/>
      <c r="H1685" s="667"/>
      <c r="I1685" s="403">
        <f t="shared" si="607"/>
        <v>0</v>
      </c>
      <c r="J1685" s="667">
        <v>0</v>
      </c>
      <c r="K1685" s="667">
        <v>0</v>
      </c>
      <c r="L1685" s="667">
        <v>0</v>
      </c>
      <c r="M1685" s="403">
        <f t="shared" si="609"/>
        <v>0</v>
      </c>
      <c r="N1685" s="403">
        <f t="shared" si="610"/>
        <v>0</v>
      </c>
      <c r="O1685" s="403">
        <f t="shared" si="610"/>
        <v>0</v>
      </c>
      <c r="P1685" s="403">
        <f t="shared" si="610"/>
        <v>0</v>
      </c>
      <c r="Q1685" s="403">
        <f t="shared" si="611"/>
        <v>0</v>
      </c>
      <c r="S1685" s="410" t="str">
        <f t="shared" si="659"/>
        <v/>
      </c>
      <c r="T1685" s="410" t="str">
        <f t="shared" si="659"/>
        <v/>
      </c>
      <c r="U1685" s="410" t="str">
        <f t="shared" si="659"/>
        <v/>
      </c>
      <c r="V1685" s="410" t="str">
        <f t="shared" si="659"/>
        <v/>
      </c>
      <c r="Z1685" s="404" t="s">
        <v>735</v>
      </c>
    </row>
    <row r="1686" spans="1:26" ht="12.75" customHeight="1">
      <c r="A1686" s="411" t="s">
        <v>523</v>
      </c>
      <c r="B1686" s="628" t="s">
        <v>524</v>
      </c>
      <c r="C1686" s="425"/>
      <c r="D1686" s="425"/>
      <c r="E1686" s="421" t="s">
        <v>689</v>
      </c>
      <c r="F1686" s="644"/>
      <c r="G1686" s="644">
        <v>95592000</v>
      </c>
      <c r="H1686" s="644"/>
      <c r="I1686" s="644">
        <f t="shared" ref="I1686:I1687" si="662">+F1686+G1686+H1686</f>
        <v>95592000</v>
      </c>
      <c r="J1686" s="644">
        <v>0</v>
      </c>
      <c r="K1686" s="644">
        <v>17572540.309999999</v>
      </c>
      <c r="L1686" s="644">
        <v>0</v>
      </c>
      <c r="M1686" s="403">
        <f t="shared" si="609"/>
        <v>17572540.309999999</v>
      </c>
      <c r="N1686" s="403">
        <f t="shared" si="610"/>
        <v>0</v>
      </c>
      <c r="O1686" s="403">
        <f t="shared" si="610"/>
        <v>78019459.689999998</v>
      </c>
      <c r="P1686" s="403">
        <f t="shared" si="610"/>
        <v>0</v>
      </c>
      <c r="Q1686" s="403">
        <f t="shared" si="611"/>
        <v>78019459.689999998</v>
      </c>
      <c r="S1686" s="410" t="str">
        <f t="shared" si="659"/>
        <v/>
      </c>
      <c r="T1686" s="410">
        <f t="shared" si="659"/>
        <v>0.18382856630261946</v>
      </c>
      <c r="U1686" s="410" t="str">
        <f t="shared" si="659"/>
        <v/>
      </c>
      <c r="V1686" s="410">
        <f t="shared" si="659"/>
        <v>0.18382856630261946</v>
      </c>
      <c r="Z1686" s="404" t="s">
        <v>735</v>
      </c>
    </row>
    <row r="1687" spans="1:26" ht="12.75" customHeight="1">
      <c r="A1687" s="411" t="s">
        <v>523</v>
      </c>
      <c r="B1687" s="628" t="s">
        <v>524</v>
      </c>
      <c r="C1687" s="425"/>
      <c r="D1687" s="425"/>
      <c r="E1687" s="421" t="s">
        <v>690</v>
      </c>
      <c r="F1687" s="644"/>
      <c r="G1687" s="644">
        <v>342788000</v>
      </c>
      <c r="H1687" s="644"/>
      <c r="I1687" s="644">
        <f t="shared" si="662"/>
        <v>342788000</v>
      </c>
      <c r="J1687" s="644">
        <v>0</v>
      </c>
      <c r="K1687" s="644">
        <v>196058899.84</v>
      </c>
      <c r="L1687" s="644">
        <v>0</v>
      </c>
      <c r="M1687" s="403">
        <f t="shared" si="609"/>
        <v>196058899.84</v>
      </c>
      <c r="N1687" s="403">
        <f t="shared" si="610"/>
        <v>0</v>
      </c>
      <c r="O1687" s="403">
        <f t="shared" si="610"/>
        <v>146729100.16</v>
      </c>
      <c r="P1687" s="403">
        <f t="shared" si="610"/>
        <v>0</v>
      </c>
      <c r="Q1687" s="403">
        <f t="shared" si="611"/>
        <v>146729100.16</v>
      </c>
      <c r="S1687" s="410" t="str">
        <f t="shared" si="659"/>
        <v/>
      </c>
      <c r="T1687" s="410">
        <f t="shared" si="659"/>
        <v>0.57195380188337985</v>
      </c>
      <c r="U1687" s="410" t="str">
        <f t="shared" si="659"/>
        <v/>
      </c>
      <c r="V1687" s="410">
        <f t="shared" si="659"/>
        <v>0.57195380188337985</v>
      </c>
      <c r="Z1687" s="404" t="s">
        <v>735</v>
      </c>
    </row>
    <row r="1688" spans="1:26" s="526" customFormat="1" ht="16.5" customHeight="1">
      <c r="A1688" s="526" t="s">
        <v>523</v>
      </c>
      <c r="B1688" s="668" t="s">
        <v>524</v>
      </c>
      <c r="C1688" s="714" t="s">
        <v>833</v>
      </c>
      <c r="D1688" s="714"/>
      <c r="E1688" s="714"/>
      <c r="F1688" s="648">
        <f>SUM(F1686:F1687)</f>
        <v>0</v>
      </c>
      <c r="G1688" s="648">
        <f t="shared" ref="G1688:L1688" si="663">SUM(G1686:G1687)</f>
        <v>438380000</v>
      </c>
      <c r="H1688" s="648">
        <f t="shared" si="663"/>
        <v>0</v>
      </c>
      <c r="I1688" s="524">
        <f t="shared" si="607"/>
        <v>438380000</v>
      </c>
      <c r="J1688" s="648">
        <f t="shared" si="663"/>
        <v>0</v>
      </c>
      <c r="K1688" s="648">
        <f t="shared" si="663"/>
        <v>213631440.15000001</v>
      </c>
      <c r="L1688" s="648">
        <f t="shared" si="663"/>
        <v>0</v>
      </c>
      <c r="M1688" s="524">
        <f t="shared" si="609"/>
        <v>213631440.15000001</v>
      </c>
      <c r="N1688" s="524">
        <f t="shared" si="610"/>
        <v>0</v>
      </c>
      <c r="O1688" s="524">
        <f t="shared" si="610"/>
        <v>224748559.84999999</v>
      </c>
      <c r="P1688" s="524">
        <f t="shared" si="610"/>
        <v>0</v>
      </c>
      <c r="Q1688" s="524">
        <f t="shared" si="611"/>
        <v>224748559.84999999</v>
      </c>
      <c r="R1688" s="525">
        <f>+Q1688-'[4]MARCH- CURRENT'!$O$229</f>
        <v>0</v>
      </c>
      <c r="S1688" s="669" t="str">
        <f t="shared" si="659"/>
        <v/>
      </c>
      <c r="T1688" s="669">
        <f t="shared" si="659"/>
        <v>0.48732022480496373</v>
      </c>
      <c r="U1688" s="669" t="str">
        <f t="shared" si="659"/>
        <v/>
      </c>
      <c r="V1688" s="669">
        <f t="shared" si="659"/>
        <v>0.48732022480496373</v>
      </c>
      <c r="Z1688" s="437" t="s">
        <v>735</v>
      </c>
    </row>
    <row r="1689" spans="1:26" ht="12.75" customHeight="1">
      <c r="A1689" s="397" t="s">
        <v>523</v>
      </c>
      <c r="B1689" s="526" t="s">
        <v>524</v>
      </c>
      <c r="C1689" s="425"/>
      <c r="D1689" s="425"/>
      <c r="E1689" s="412"/>
      <c r="F1689" s="435"/>
      <c r="G1689" s="435"/>
      <c r="H1689" s="435"/>
      <c r="I1689" s="403">
        <f t="shared" ref="I1689:I1709" si="664">SUM(F1689:H1689)</f>
        <v>0</v>
      </c>
      <c r="J1689" s="435"/>
      <c r="K1689" s="435"/>
      <c r="L1689" s="435"/>
      <c r="M1689" s="403">
        <f t="shared" ref="M1689:M1709" si="665">SUM(J1689:L1689)</f>
        <v>0</v>
      </c>
      <c r="N1689" s="403">
        <f t="shared" ref="N1689:P1708" si="666">+F1689-J1689</f>
        <v>0</v>
      </c>
      <c r="O1689" s="403">
        <f t="shared" si="666"/>
        <v>0</v>
      </c>
      <c r="P1689" s="403">
        <f t="shared" si="666"/>
        <v>0</v>
      </c>
      <c r="Q1689" s="403">
        <f t="shared" ref="Q1689:Q1709" si="667">SUM(N1689:P1689)</f>
        <v>0</v>
      </c>
      <c r="S1689" s="410" t="str">
        <f t="shared" si="659"/>
        <v/>
      </c>
      <c r="T1689" s="410" t="str">
        <f t="shared" si="659"/>
        <v/>
      </c>
      <c r="U1689" s="410" t="str">
        <f t="shared" si="659"/>
        <v/>
      </c>
      <c r="V1689" s="410" t="str">
        <f t="shared" si="659"/>
        <v/>
      </c>
      <c r="W1689" s="413"/>
      <c r="Z1689" s="404" t="s">
        <v>735</v>
      </c>
    </row>
    <row r="1690" spans="1:26" s="441" customFormat="1" ht="12.75" customHeight="1">
      <c r="A1690" s="439" t="s">
        <v>526</v>
      </c>
      <c r="B1690" s="438" t="s">
        <v>527</v>
      </c>
      <c r="C1690" s="728" t="s">
        <v>240</v>
      </c>
      <c r="D1690" s="728"/>
      <c r="E1690" s="728"/>
      <c r="F1690" s="444"/>
      <c r="G1690" s="444"/>
      <c r="H1690" s="444">
        <f>+G1689-G1690</f>
        <v>0</v>
      </c>
      <c r="I1690" s="440">
        <f t="shared" si="664"/>
        <v>0</v>
      </c>
      <c r="J1690" s="444"/>
      <c r="K1690" s="444"/>
      <c r="L1690" s="444"/>
      <c r="M1690" s="440">
        <f t="shared" si="665"/>
        <v>0</v>
      </c>
      <c r="N1690" s="440">
        <f t="shared" si="666"/>
        <v>0</v>
      </c>
      <c r="O1690" s="440">
        <f t="shared" si="666"/>
        <v>0</v>
      </c>
      <c r="P1690" s="440">
        <f t="shared" si="666"/>
        <v>0</v>
      </c>
      <c r="Q1690" s="440">
        <f t="shared" si="667"/>
        <v>0</v>
      </c>
      <c r="S1690" s="410" t="str">
        <f t="shared" si="659"/>
        <v/>
      </c>
      <c r="T1690" s="410" t="str">
        <f t="shared" si="659"/>
        <v/>
      </c>
      <c r="U1690" s="410" t="str">
        <f t="shared" si="659"/>
        <v/>
      </c>
      <c r="V1690" s="410" t="str">
        <f t="shared" si="659"/>
        <v/>
      </c>
      <c r="W1690" s="442"/>
      <c r="Z1690" s="404" t="s">
        <v>735</v>
      </c>
    </row>
    <row r="1691" spans="1:26" ht="12.75" hidden="1" customHeight="1">
      <c r="A1691" s="402" t="s">
        <v>526</v>
      </c>
      <c r="B1691" s="405" t="s">
        <v>527</v>
      </c>
      <c r="C1691" s="425"/>
      <c r="D1691" s="407" t="s">
        <v>319</v>
      </c>
      <c r="E1691" s="412" t="s">
        <v>320</v>
      </c>
      <c r="F1691" s="408">
        <f>+F1579+F1596+F1611+F1625+F1639+F1654+F1688</f>
        <v>7115211824.7300005</v>
      </c>
      <c r="G1691" s="408">
        <f>+G1579+G1596+G1611+G1625+G1639+G1654+G1688</f>
        <v>11941133259.609999</v>
      </c>
      <c r="H1691" s="408">
        <f>+H1579+H1596+H1611+H1625+H1639+H1654+H1688</f>
        <v>8480009721.1499996</v>
      </c>
      <c r="I1691" s="403">
        <f t="shared" si="664"/>
        <v>27536354805.489998</v>
      </c>
      <c r="J1691" s="408">
        <f>+J1579+J1596+J1611+J1625+J1639+J1654+J1688</f>
        <v>7110854139.7799988</v>
      </c>
      <c r="K1691" s="408">
        <f>+K1579+K1596+K1611+K1625+K1639+K1654+K1688</f>
        <v>6221167031.3759995</v>
      </c>
      <c r="L1691" s="408">
        <f>+L1579+L1596+L1611+L1625+L1639+L1654+L1688</f>
        <v>31574316</v>
      </c>
      <c r="M1691" s="403">
        <f t="shared" si="665"/>
        <v>13363595487.155998</v>
      </c>
      <c r="N1691" s="403">
        <f t="shared" si="666"/>
        <v>4357684.9500017166</v>
      </c>
      <c r="O1691" s="403">
        <f t="shared" si="666"/>
        <v>5719966228.2339993</v>
      </c>
      <c r="P1691" s="403">
        <f t="shared" si="666"/>
        <v>8448435405.1499996</v>
      </c>
      <c r="Q1691" s="403">
        <f t="shared" si="667"/>
        <v>14172759318.334</v>
      </c>
      <c r="S1691" s="410">
        <f t="shared" si="659"/>
        <v>0.99938755372891974</v>
      </c>
      <c r="T1691" s="410">
        <f t="shared" si="659"/>
        <v>0.52098631646785465</v>
      </c>
      <c r="U1691" s="410">
        <f t="shared" si="659"/>
        <v>3.7233820524109154E-3</v>
      </c>
      <c r="V1691" s="410">
        <f t="shared" si="659"/>
        <v>0.48530735391641822</v>
      </c>
      <c r="W1691" s="413"/>
    </row>
    <row r="1692" spans="1:26" ht="12.75" hidden="1" customHeight="1">
      <c r="A1692" s="402" t="s">
        <v>526</v>
      </c>
      <c r="B1692" s="405" t="s">
        <v>527</v>
      </c>
      <c r="C1692" s="425"/>
      <c r="D1692" s="407" t="s">
        <v>319</v>
      </c>
      <c r="E1692" s="412" t="s">
        <v>204</v>
      </c>
      <c r="F1692" s="408">
        <f>+F1583+F1597+F1612+F1626+F1640+F1655+F1671+F1679</f>
        <v>133720</v>
      </c>
      <c r="G1692" s="408">
        <f>+G1583+G1597+G1612+G1626+G1640+G1655</f>
        <v>108661700</v>
      </c>
      <c r="H1692" s="408">
        <f>+H1583+H1597+H1612+H1626+H1640+H1655+H1671+H1679</f>
        <v>781856630</v>
      </c>
      <c r="I1692" s="403">
        <f t="shared" si="664"/>
        <v>890652050</v>
      </c>
      <c r="J1692" s="408">
        <f>+J1583+J1597+J1612+J1626+J1640+J1655+J1671+J1679</f>
        <v>725697</v>
      </c>
      <c r="K1692" s="408">
        <f>+K1583+K1597+K1612+K1626+K1640+K1655+K1671+K1679</f>
        <v>1688141863.51</v>
      </c>
      <c r="L1692" s="408">
        <f>+L1583+L1597+L1612+L1626+L1640+L1655+L1671+L1679</f>
        <v>3786033843.79</v>
      </c>
      <c r="M1692" s="408">
        <f>+M1583+M1597+M1612+M1626+M1640+M1655+M1671+M1679</f>
        <v>5474901404.3000002</v>
      </c>
      <c r="N1692" s="444">
        <f t="shared" ref="N1692:Q1692" si="668">+N1583+N1597+N1612+N1626+N1640+N1655</f>
        <v>-591977</v>
      </c>
      <c r="O1692" s="444">
        <f t="shared" si="668"/>
        <v>-1579480163.51</v>
      </c>
      <c r="P1692" s="408">
        <f t="shared" si="668"/>
        <v>-3004177213.79</v>
      </c>
      <c r="Q1692" s="408">
        <f t="shared" si="668"/>
        <v>-4584249354.3000002</v>
      </c>
      <c r="S1692" s="410">
        <f t="shared" si="659"/>
        <v>5.4269892312294346</v>
      </c>
      <c r="T1692" s="410">
        <f t="shared" si="659"/>
        <v>15.535757893627654</v>
      </c>
      <c r="U1692" s="410">
        <f t="shared" si="659"/>
        <v>4.8423632908120249</v>
      </c>
      <c r="V1692" s="410">
        <f>IF(I1692=0,"",M1692/I1692)</f>
        <v>6.1470710186991653</v>
      </c>
      <c r="W1692" s="413"/>
    </row>
    <row r="1693" spans="1:26" s="404" customFormat="1" ht="12.75" customHeight="1">
      <c r="A1693" s="405"/>
      <c r="B1693" s="438" t="s">
        <v>527</v>
      </c>
      <c r="C1693" s="414"/>
      <c r="D1693" s="414" t="s">
        <v>319</v>
      </c>
      <c r="E1693" s="415" t="s">
        <v>737</v>
      </c>
      <c r="F1693" s="416">
        <f>+F1691+F1692</f>
        <v>7115345544.7300005</v>
      </c>
      <c r="G1693" s="416">
        <f t="shared" ref="G1693:Q1693" si="669">+G1691+G1692</f>
        <v>12049794959.609999</v>
      </c>
      <c r="H1693" s="416">
        <f t="shared" si="669"/>
        <v>9261866351.1499996</v>
      </c>
      <c r="I1693" s="416">
        <f t="shared" si="669"/>
        <v>28427006855.489998</v>
      </c>
      <c r="J1693" s="416">
        <f t="shared" si="669"/>
        <v>7111579836.7799988</v>
      </c>
      <c r="K1693" s="416">
        <f t="shared" si="669"/>
        <v>7909308894.8859997</v>
      </c>
      <c r="L1693" s="416">
        <f t="shared" si="669"/>
        <v>3817608159.79</v>
      </c>
      <c r="M1693" s="416">
        <f t="shared" si="669"/>
        <v>18838496891.455997</v>
      </c>
      <c r="N1693" s="416">
        <f t="shared" si="669"/>
        <v>3765707.9500017166</v>
      </c>
      <c r="O1693" s="416">
        <f t="shared" si="669"/>
        <v>4140486064.723999</v>
      </c>
      <c r="P1693" s="416">
        <f t="shared" si="669"/>
        <v>5444258191.3599997</v>
      </c>
      <c r="Q1693" s="416">
        <f t="shared" si="669"/>
        <v>9588509964.0340004</v>
      </c>
      <c r="R1693" s="417"/>
      <c r="S1693" s="410">
        <f t="shared" si="659"/>
        <v>0.99947076246313982</v>
      </c>
      <c r="T1693" s="410">
        <f t="shared" si="659"/>
        <v>0.65638535107007256</v>
      </c>
      <c r="U1693" s="410">
        <f t="shared" si="659"/>
        <v>0.41218562383120405</v>
      </c>
      <c r="V1693" s="410">
        <f t="shared" si="659"/>
        <v>0.66269716636796716</v>
      </c>
      <c r="W1693" s="413"/>
      <c r="Z1693" s="404" t="s">
        <v>735</v>
      </c>
    </row>
    <row r="1694" spans="1:26" ht="12.75" hidden="1" customHeight="1">
      <c r="A1694" s="405"/>
      <c r="B1694" s="406"/>
      <c r="C1694" s="418"/>
      <c r="D1694" s="418"/>
      <c r="E1694" s="419"/>
      <c r="F1694" s="420"/>
      <c r="G1694" s="420"/>
      <c r="H1694" s="420"/>
      <c r="I1694" s="420"/>
      <c r="J1694" s="420"/>
      <c r="K1694" s="420"/>
      <c r="L1694" s="420"/>
      <c r="M1694" s="420"/>
      <c r="N1694" s="420"/>
      <c r="O1694" s="420"/>
      <c r="P1694" s="420"/>
      <c r="Q1694" s="420"/>
      <c r="R1694" s="409"/>
      <c r="S1694" s="410" t="str">
        <f t="shared" ref="S1694:V1709" si="670">IF(F1694=0,"",J1694/F1694)</f>
        <v/>
      </c>
      <c r="T1694" s="410" t="str">
        <f t="shared" si="670"/>
        <v/>
      </c>
      <c r="U1694" s="410" t="str">
        <f t="shared" si="670"/>
        <v/>
      </c>
      <c r="V1694" s="410"/>
      <c r="W1694" s="413"/>
    </row>
    <row r="1695" spans="1:26" s="437" customFormat="1" ht="12.75" customHeight="1">
      <c r="A1695" s="402" t="s">
        <v>526</v>
      </c>
      <c r="B1695" s="405" t="s">
        <v>527</v>
      </c>
      <c r="C1695" s="414"/>
      <c r="D1695" s="414" t="s">
        <v>319</v>
      </c>
      <c r="E1695" s="415" t="s">
        <v>324</v>
      </c>
      <c r="F1695" s="447">
        <f>SUM(F1696:F1703)</f>
        <v>708420554.36000001</v>
      </c>
      <c r="G1695" s="447">
        <f t="shared" ref="G1695:L1695" si="671">SUM(G1696:G1703)</f>
        <v>501913341.63999999</v>
      </c>
      <c r="H1695" s="447">
        <f t="shared" si="671"/>
        <v>15443254.65</v>
      </c>
      <c r="I1695" s="416">
        <f t="shared" si="664"/>
        <v>1225777150.6500001</v>
      </c>
      <c r="J1695" s="447">
        <f t="shared" si="671"/>
        <v>694352061.5</v>
      </c>
      <c r="K1695" s="447">
        <f t="shared" si="671"/>
        <v>500977604.16999996</v>
      </c>
      <c r="L1695" s="447">
        <f t="shared" si="671"/>
        <v>13184422.630000001</v>
      </c>
      <c r="M1695" s="416">
        <f t="shared" si="665"/>
        <v>1208514088.3000002</v>
      </c>
      <c r="N1695" s="416">
        <f t="shared" si="666"/>
        <v>14068492.860000014</v>
      </c>
      <c r="O1695" s="416">
        <f t="shared" si="666"/>
        <v>935737.47000002861</v>
      </c>
      <c r="P1695" s="416">
        <f t="shared" si="666"/>
        <v>2258832.0199999996</v>
      </c>
      <c r="Q1695" s="416">
        <f t="shared" si="667"/>
        <v>17263062.350000042</v>
      </c>
      <c r="R1695" s="448"/>
      <c r="S1695" s="410">
        <f t="shared" si="670"/>
        <v>0.98014104365914434</v>
      </c>
      <c r="T1695" s="410">
        <f t="shared" si="670"/>
        <v>0.9981356593013796</v>
      </c>
      <c r="U1695" s="410">
        <f t="shared" si="670"/>
        <v>0.85373342140673703</v>
      </c>
      <c r="V1695" s="410">
        <f t="shared" si="670"/>
        <v>0.98591663881085911</v>
      </c>
      <c r="W1695" s="413"/>
      <c r="Z1695" s="404" t="s">
        <v>735</v>
      </c>
    </row>
    <row r="1696" spans="1:26" ht="12.75" customHeight="1">
      <c r="A1696" s="402" t="s">
        <v>526</v>
      </c>
      <c r="B1696" s="405" t="s">
        <v>527</v>
      </c>
      <c r="C1696" s="418"/>
      <c r="D1696" s="418"/>
      <c r="E1696" s="408" t="s">
        <v>528</v>
      </c>
      <c r="F1696" s="443">
        <f>+F1587+F1601+F1616+F1630+F1644+F1659</f>
        <v>708420554.36000001</v>
      </c>
      <c r="G1696" s="443">
        <f>+G1587+G1601+G1616+G1630+G1644+G1659</f>
        <v>0</v>
      </c>
      <c r="H1696" s="443">
        <f>+H1587+H1601+H1616+H1630+H1644+H1659</f>
        <v>0</v>
      </c>
      <c r="I1696" s="403">
        <f t="shared" si="664"/>
        <v>708420554.36000001</v>
      </c>
      <c r="J1696" s="443">
        <f>+J1587+J1601+J1616+J1630+J1644+J1659</f>
        <v>694352061.5</v>
      </c>
      <c r="K1696" s="443">
        <f>+K1587+K1601+K1616+K1630+K1644+K1659</f>
        <v>0</v>
      </c>
      <c r="L1696" s="443">
        <f>+L1587+L1601+L1616+L1630+L1644+L1659</f>
        <v>0</v>
      </c>
      <c r="M1696" s="403">
        <f t="shared" si="665"/>
        <v>694352061.5</v>
      </c>
      <c r="N1696" s="403">
        <f t="shared" si="666"/>
        <v>14068492.860000014</v>
      </c>
      <c r="O1696" s="403">
        <f t="shared" si="666"/>
        <v>0</v>
      </c>
      <c r="P1696" s="403">
        <f t="shared" si="666"/>
        <v>0</v>
      </c>
      <c r="Q1696" s="403">
        <f t="shared" si="667"/>
        <v>14068492.860000014</v>
      </c>
      <c r="S1696" s="410">
        <f t="shared" si="670"/>
        <v>0.98014104365914434</v>
      </c>
      <c r="T1696" s="410" t="str">
        <f t="shared" si="670"/>
        <v/>
      </c>
      <c r="U1696" s="410" t="str">
        <f t="shared" si="670"/>
        <v/>
      </c>
      <c r="V1696" s="410">
        <f t="shared" si="670"/>
        <v>0.98014104365914434</v>
      </c>
      <c r="W1696" s="413"/>
      <c r="Z1696" s="404" t="s">
        <v>735</v>
      </c>
    </row>
    <row r="1697" spans="1:26" ht="12.75" customHeight="1">
      <c r="A1697" s="402"/>
      <c r="B1697" s="405" t="s">
        <v>527</v>
      </c>
      <c r="C1697" s="419"/>
      <c r="D1697" s="449"/>
      <c r="E1697" s="421" t="s">
        <v>371</v>
      </c>
      <c r="F1697" s="408">
        <f t="shared" ref="F1697:Q1697" si="672">+F1602+F1645</f>
        <v>0</v>
      </c>
      <c r="G1697" s="408">
        <f t="shared" si="672"/>
        <v>7666370</v>
      </c>
      <c r="H1697" s="408">
        <f t="shared" si="672"/>
        <v>0</v>
      </c>
      <c r="I1697" s="408">
        <f t="shared" si="672"/>
        <v>7666370</v>
      </c>
      <c r="J1697" s="408">
        <f t="shared" si="672"/>
        <v>0</v>
      </c>
      <c r="K1697" s="408">
        <f t="shared" si="672"/>
        <v>7666211.2699999996</v>
      </c>
      <c r="L1697" s="408">
        <f t="shared" si="672"/>
        <v>0</v>
      </c>
      <c r="M1697" s="408">
        <f t="shared" si="672"/>
        <v>7666211.2699999996</v>
      </c>
      <c r="N1697" s="408">
        <f t="shared" si="672"/>
        <v>0</v>
      </c>
      <c r="O1697" s="408">
        <f t="shared" si="672"/>
        <v>158.73000000044703</v>
      </c>
      <c r="P1697" s="408">
        <f t="shared" si="672"/>
        <v>0</v>
      </c>
      <c r="Q1697" s="408">
        <f t="shared" si="672"/>
        <v>158.73000000044703</v>
      </c>
      <c r="S1697" s="410" t="str">
        <f t="shared" si="670"/>
        <v/>
      </c>
      <c r="T1697" s="410">
        <f t="shared" si="670"/>
        <v>0.99997929528577401</v>
      </c>
      <c r="U1697" s="410" t="str">
        <f t="shared" si="670"/>
        <v/>
      </c>
      <c r="V1697" s="410">
        <f t="shared" si="670"/>
        <v>0.99997929528577401</v>
      </c>
      <c r="W1697" s="413"/>
      <c r="Z1697" s="404" t="s">
        <v>735</v>
      </c>
    </row>
    <row r="1698" spans="1:26" ht="12.75" hidden="1" customHeight="1">
      <c r="A1698" s="402" t="s">
        <v>526</v>
      </c>
      <c r="B1698" s="405" t="s">
        <v>527</v>
      </c>
      <c r="C1698" s="430"/>
      <c r="D1698" s="425"/>
      <c r="E1698" s="412" t="s">
        <v>529</v>
      </c>
      <c r="F1698" s="408">
        <f>+F1660</f>
        <v>0</v>
      </c>
      <c r="G1698" s="408">
        <f t="shared" ref="G1698:Q1701" si="673">+G1660</f>
        <v>474722701</v>
      </c>
      <c r="H1698" s="408">
        <f t="shared" si="673"/>
        <v>0</v>
      </c>
      <c r="I1698" s="403">
        <f t="shared" si="664"/>
        <v>474722701</v>
      </c>
      <c r="J1698" s="408">
        <f t="shared" si="673"/>
        <v>0</v>
      </c>
      <c r="K1698" s="408">
        <f t="shared" si="673"/>
        <v>474722701</v>
      </c>
      <c r="L1698" s="408">
        <f t="shared" si="673"/>
        <v>0</v>
      </c>
      <c r="M1698" s="403">
        <f t="shared" si="665"/>
        <v>474722701</v>
      </c>
      <c r="N1698" s="403">
        <f t="shared" si="666"/>
        <v>0</v>
      </c>
      <c r="O1698" s="403">
        <f t="shared" si="666"/>
        <v>0</v>
      </c>
      <c r="P1698" s="403">
        <f t="shared" si="666"/>
        <v>0</v>
      </c>
      <c r="Q1698" s="403">
        <f t="shared" si="667"/>
        <v>0</v>
      </c>
      <c r="S1698" s="410" t="str">
        <f t="shared" si="670"/>
        <v/>
      </c>
      <c r="T1698" s="410">
        <f t="shared" si="670"/>
        <v>1</v>
      </c>
      <c r="U1698" s="410" t="str">
        <f t="shared" si="670"/>
        <v/>
      </c>
      <c r="V1698" s="422">
        <f t="shared" si="670"/>
        <v>1</v>
      </c>
      <c r="W1698" s="413"/>
    </row>
    <row r="1699" spans="1:26" ht="12.75" hidden="1" customHeight="1">
      <c r="A1699" s="402" t="s">
        <v>526</v>
      </c>
      <c r="B1699" s="405" t="s">
        <v>527</v>
      </c>
      <c r="C1699" s="430"/>
      <c r="D1699" s="425"/>
      <c r="E1699" s="421" t="s">
        <v>530</v>
      </c>
      <c r="F1699" s="408">
        <f>+F1661</f>
        <v>0</v>
      </c>
      <c r="G1699" s="408">
        <f t="shared" si="673"/>
        <v>18431756</v>
      </c>
      <c r="H1699" s="408">
        <f t="shared" si="673"/>
        <v>0</v>
      </c>
      <c r="I1699" s="403">
        <f t="shared" si="664"/>
        <v>18431756</v>
      </c>
      <c r="J1699" s="408">
        <f t="shared" si="673"/>
        <v>0</v>
      </c>
      <c r="K1699" s="408">
        <f t="shared" si="673"/>
        <v>18431755.899999999</v>
      </c>
      <c r="L1699" s="408">
        <f t="shared" si="673"/>
        <v>0</v>
      </c>
      <c r="M1699" s="403">
        <f t="shared" si="665"/>
        <v>18431755.899999999</v>
      </c>
      <c r="N1699" s="403">
        <f t="shared" si="666"/>
        <v>0</v>
      </c>
      <c r="O1699" s="403">
        <f t="shared" si="666"/>
        <v>0.10000000149011612</v>
      </c>
      <c r="P1699" s="403">
        <f t="shared" si="666"/>
        <v>0</v>
      </c>
      <c r="Q1699" s="403">
        <f t="shared" si="667"/>
        <v>0.10000000149011612</v>
      </c>
      <c r="S1699" s="410" t="str">
        <f t="shared" si="670"/>
        <v/>
      </c>
      <c r="T1699" s="410">
        <f t="shared" si="670"/>
        <v>0.99999999457458089</v>
      </c>
      <c r="U1699" s="410" t="str">
        <f t="shared" si="670"/>
        <v/>
      </c>
      <c r="V1699" s="422">
        <f t="shared" si="670"/>
        <v>0.99999999457458089</v>
      </c>
      <c r="W1699" s="413"/>
    </row>
    <row r="1700" spans="1:26" ht="12.75" customHeight="1">
      <c r="A1700" s="402" t="s">
        <v>526</v>
      </c>
      <c r="B1700" s="405" t="s">
        <v>527</v>
      </c>
      <c r="C1700" s="430"/>
      <c r="D1700" s="425"/>
      <c r="E1700" s="421" t="s">
        <v>827</v>
      </c>
      <c r="F1700" s="408">
        <f>+F1662</f>
        <v>0</v>
      </c>
      <c r="G1700" s="408">
        <f t="shared" si="673"/>
        <v>998411</v>
      </c>
      <c r="H1700" s="408">
        <f t="shared" si="673"/>
        <v>15443254.65</v>
      </c>
      <c r="I1700" s="408">
        <f t="shared" si="673"/>
        <v>16441665.65</v>
      </c>
      <c r="J1700" s="408">
        <f t="shared" si="673"/>
        <v>0</v>
      </c>
      <c r="K1700" s="408">
        <f t="shared" si="673"/>
        <v>117192</v>
      </c>
      <c r="L1700" s="408">
        <f t="shared" si="673"/>
        <v>13184422.630000001</v>
      </c>
      <c r="M1700" s="408">
        <f t="shared" si="673"/>
        <v>13301614.630000001</v>
      </c>
      <c r="N1700" s="408">
        <f t="shared" si="673"/>
        <v>0</v>
      </c>
      <c r="O1700" s="408">
        <f t="shared" si="673"/>
        <v>881219</v>
      </c>
      <c r="P1700" s="408">
        <f t="shared" si="673"/>
        <v>2258832.0199999996</v>
      </c>
      <c r="Q1700" s="408">
        <f t="shared" si="673"/>
        <v>3140051.0199999996</v>
      </c>
      <c r="S1700" s="410" t="str">
        <f t="shared" si="670"/>
        <v/>
      </c>
      <c r="T1700" s="410">
        <f t="shared" si="670"/>
        <v>0.11737851445947611</v>
      </c>
      <c r="U1700" s="410">
        <f t="shared" si="670"/>
        <v>0.85373342140673703</v>
      </c>
      <c r="V1700" s="410">
        <f t="shared" si="670"/>
        <v>0.8090186793209726</v>
      </c>
      <c r="W1700" s="413"/>
      <c r="Z1700" s="404" t="s">
        <v>735</v>
      </c>
    </row>
    <row r="1701" spans="1:26" ht="12.75" customHeight="1">
      <c r="A1701" s="402"/>
      <c r="B1701" s="405" t="s">
        <v>527</v>
      </c>
      <c r="C1701" s="430"/>
      <c r="D1701" s="425"/>
      <c r="E1701" s="421" t="s">
        <v>852</v>
      </c>
      <c r="F1701" s="408">
        <f>+F1663</f>
        <v>0</v>
      </c>
      <c r="G1701" s="408">
        <f t="shared" si="673"/>
        <v>41303.83</v>
      </c>
      <c r="H1701" s="408">
        <f t="shared" si="673"/>
        <v>0</v>
      </c>
      <c r="I1701" s="408">
        <f t="shared" si="673"/>
        <v>41303.83</v>
      </c>
      <c r="J1701" s="408">
        <f t="shared" si="673"/>
        <v>0</v>
      </c>
      <c r="K1701" s="408">
        <f t="shared" si="673"/>
        <v>39744</v>
      </c>
      <c r="L1701" s="408">
        <f t="shared" si="673"/>
        <v>0</v>
      </c>
      <c r="M1701" s="408">
        <f t="shared" si="673"/>
        <v>39744</v>
      </c>
      <c r="N1701" s="408">
        <f t="shared" si="673"/>
        <v>0</v>
      </c>
      <c r="O1701" s="408">
        <f t="shared" si="673"/>
        <v>1559.8300000000017</v>
      </c>
      <c r="P1701" s="408">
        <f t="shared" si="673"/>
        <v>0</v>
      </c>
      <c r="Q1701" s="408">
        <f t="shared" si="673"/>
        <v>1559.8300000000017</v>
      </c>
      <c r="S1701" s="410" t="str">
        <f t="shared" si="670"/>
        <v/>
      </c>
      <c r="T1701" s="410">
        <f t="shared" si="670"/>
        <v>0.96223522128577421</v>
      </c>
      <c r="U1701" s="410" t="str">
        <f t="shared" si="670"/>
        <v/>
      </c>
      <c r="V1701" s="410">
        <f t="shared" si="670"/>
        <v>0.96223522128577421</v>
      </c>
      <c r="W1701" s="413"/>
      <c r="Z1701" s="404" t="s">
        <v>735</v>
      </c>
    </row>
    <row r="1702" spans="1:26" ht="12.75" customHeight="1">
      <c r="A1702" s="402" t="s">
        <v>526</v>
      </c>
      <c r="B1702" s="405" t="s">
        <v>527</v>
      </c>
      <c r="C1702" s="430"/>
      <c r="D1702" s="425"/>
      <c r="E1702" s="412" t="s">
        <v>828</v>
      </c>
      <c r="F1702" s="408">
        <f>+F1664</f>
        <v>0</v>
      </c>
      <c r="G1702" s="408">
        <f>+G1664</f>
        <v>52799.81</v>
      </c>
      <c r="H1702" s="408">
        <f>+H1664</f>
        <v>0</v>
      </c>
      <c r="I1702" s="403">
        <f t="shared" si="664"/>
        <v>52799.81</v>
      </c>
      <c r="J1702" s="408">
        <f>+J1664</f>
        <v>0</v>
      </c>
      <c r="K1702" s="408">
        <f>+K1664</f>
        <v>0</v>
      </c>
      <c r="L1702" s="408">
        <f>+L1664</f>
        <v>0</v>
      </c>
      <c r="M1702" s="403">
        <f t="shared" si="665"/>
        <v>0</v>
      </c>
      <c r="N1702" s="403">
        <f t="shared" si="666"/>
        <v>0</v>
      </c>
      <c r="O1702" s="403">
        <f t="shared" si="666"/>
        <v>52799.81</v>
      </c>
      <c r="P1702" s="403">
        <f t="shared" si="666"/>
        <v>0</v>
      </c>
      <c r="Q1702" s="403">
        <f t="shared" si="667"/>
        <v>52799.81</v>
      </c>
      <c r="S1702" s="410" t="str">
        <f t="shared" si="670"/>
        <v/>
      </c>
      <c r="T1702" s="410">
        <f t="shared" si="670"/>
        <v>0</v>
      </c>
      <c r="U1702" s="410" t="str">
        <f t="shared" si="670"/>
        <v/>
      </c>
      <c r="V1702" s="410">
        <f t="shared" si="670"/>
        <v>0</v>
      </c>
      <c r="W1702" s="413"/>
      <c r="Z1702" s="404" t="s">
        <v>735</v>
      </c>
    </row>
    <row r="1703" spans="1:26" ht="12.75" hidden="1" customHeight="1">
      <c r="A1703" s="402"/>
      <c r="B1703" s="405"/>
      <c r="C1703" s="430"/>
      <c r="D1703" s="425"/>
      <c r="E1703" s="421"/>
      <c r="F1703" s="408"/>
      <c r="G1703" s="408"/>
      <c r="H1703" s="408"/>
      <c r="I1703" s="403"/>
      <c r="J1703" s="408"/>
      <c r="K1703" s="408"/>
      <c r="L1703" s="408"/>
      <c r="M1703" s="403"/>
      <c r="N1703" s="403"/>
      <c r="O1703" s="403"/>
      <c r="P1703" s="403"/>
      <c r="Q1703" s="403"/>
      <c r="S1703" s="410"/>
      <c r="T1703" s="410"/>
      <c r="U1703" s="410"/>
      <c r="V1703" s="410"/>
      <c r="W1703" s="413"/>
      <c r="Z1703" s="404"/>
    </row>
    <row r="1704" spans="1:26" s="404" customFormat="1" ht="12.75" customHeight="1">
      <c r="A1704" s="402" t="s">
        <v>526</v>
      </c>
      <c r="B1704" s="405" t="s">
        <v>527</v>
      </c>
      <c r="C1704" s="445"/>
      <c r="D1704" s="414" t="s">
        <v>319</v>
      </c>
      <c r="E1704" s="415" t="s">
        <v>325</v>
      </c>
      <c r="F1704" s="447">
        <f>SUM(F1705:F1709)</f>
        <v>1452751442.3499999</v>
      </c>
      <c r="G1704" s="447">
        <f>SUM(G1705:G1709)</f>
        <v>421852584</v>
      </c>
      <c r="H1704" s="447">
        <f>SUM(H1705:H1709)</f>
        <v>45214672</v>
      </c>
      <c r="I1704" s="450">
        <f t="shared" si="664"/>
        <v>1919818698.3499999</v>
      </c>
      <c r="J1704" s="447">
        <f>SUM(J1705:J1709)</f>
        <v>1430879467.49</v>
      </c>
      <c r="K1704" s="447">
        <f>SUM(K1705:K1709)</f>
        <v>214683644.73000002</v>
      </c>
      <c r="L1704" s="447">
        <f>SUM(L1705:L1709)</f>
        <v>36392520</v>
      </c>
      <c r="M1704" s="450">
        <f t="shared" si="665"/>
        <v>1681955632.22</v>
      </c>
      <c r="N1704" s="450">
        <f t="shared" si="666"/>
        <v>21871974.859999895</v>
      </c>
      <c r="O1704" s="450">
        <f t="shared" si="666"/>
        <v>207168939.26999998</v>
      </c>
      <c r="P1704" s="450">
        <f t="shared" si="666"/>
        <v>8822152</v>
      </c>
      <c r="Q1704" s="450">
        <f t="shared" si="667"/>
        <v>237863066.12999988</v>
      </c>
      <c r="R1704" s="417"/>
      <c r="S1704" s="410">
        <f t="shared" si="670"/>
        <v>0.98494444801609049</v>
      </c>
      <c r="T1704" s="410">
        <f t="shared" si="670"/>
        <v>0.50890679083762591</v>
      </c>
      <c r="U1704" s="410">
        <f t="shared" si="670"/>
        <v>0.80488298134729364</v>
      </c>
      <c r="V1704" s="410">
        <f t="shared" si="670"/>
        <v>0.87610128689004185</v>
      </c>
      <c r="W1704" s="413"/>
      <c r="Z1704" s="404" t="s">
        <v>735</v>
      </c>
    </row>
    <row r="1705" spans="1:26" ht="12.75" customHeight="1">
      <c r="A1705" s="402" t="s">
        <v>526</v>
      </c>
      <c r="B1705" s="405" t="s">
        <v>527</v>
      </c>
      <c r="C1705" s="418"/>
      <c r="D1705" s="418"/>
      <c r="E1705" s="421" t="s">
        <v>531</v>
      </c>
      <c r="F1705" s="408">
        <f>+F1589+F1604+F1618+F1632+F1647+F1668</f>
        <v>1284241842.27</v>
      </c>
      <c r="G1705" s="408">
        <f>+G1589+G1604+G1618+G1632+G1647+G1668</f>
        <v>0</v>
      </c>
      <c r="H1705" s="408">
        <f>+H1589+H1604+H1618+H1632+H1647+H1668</f>
        <v>0</v>
      </c>
      <c r="I1705" s="403">
        <f t="shared" si="664"/>
        <v>1284241842.27</v>
      </c>
      <c r="J1705" s="408">
        <f>+J1589+J1604+J1618+J1632+J1647+J1668</f>
        <v>1262504239.3099999</v>
      </c>
      <c r="K1705" s="408">
        <f>+K1589+K1604+K1618+K1632+K1647+K1668</f>
        <v>0</v>
      </c>
      <c r="L1705" s="408">
        <f>+L1589+L1604+L1618+L1632+L1647+L1668</f>
        <v>0</v>
      </c>
      <c r="M1705" s="403">
        <f t="shared" si="665"/>
        <v>1262504239.3099999</v>
      </c>
      <c r="N1705" s="403">
        <f t="shared" si="666"/>
        <v>21737602.960000038</v>
      </c>
      <c r="O1705" s="403">
        <f t="shared" si="666"/>
        <v>0</v>
      </c>
      <c r="P1705" s="403">
        <f t="shared" si="666"/>
        <v>0</v>
      </c>
      <c r="Q1705" s="403">
        <f t="shared" si="667"/>
        <v>21737602.960000038</v>
      </c>
      <c r="S1705" s="410">
        <f t="shared" si="670"/>
        <v>0.98307359077977319</v>
      </c>
      <c r="T1705" s="410" t="str">
        <f t="shared" si="670"/>
        <v/>
      </c>
      <c r="U1705" s="410" t="str">
        <f t="shared" si="670"/>
        <v/>
      </c>
      <c r="V1705" s="410">
        <f t="shared" si="670"/>
        <v>0.98307359077977319</v>
      </c>
      <c r="W1705" s="413"/>
      <c r="Z1705" s="404" t="s">
        <v>735</v>
      </c>
    </row>
    <row r="1706" spans="1:26" ht="12.75" customHeight="1">
      <c r="A1706" s="402" t="s">
        <v>526</v>
      </c>
      <c r="B1706" s="405" t="s">
        <v>527</v>
      </c>
      <c r="C1706" s="418"/>
      <c r="D1706" s="418"/>
      <c r="E1706" s="408" t="s">
        <v>532</v>
      </c>
      <c r="F1706" s="408">
        <f>+F1590+F1605+F1619+F1633+F1648+F1667</f>
        <v>168509600.07999998</v>
      </c>
      <c r="G1706" s="408">
        <f>+G1590+G1605+G1619+G1633+G1648+G1667</f>
        <v>0</v>
      </c>
      <c r="H1706" s="408">
        <f>+H1590+H1605+H1619+H1633+H1648+H1667</f>
        <v>0</v>
      </c>
      <c r="I1706" s="403">
        <f t="shared" si="664"/>
        <v>168509600.07999998</v>
      </c>
      <c r="J1706" s="408">
        <f>+J1590+J1605+J1619+J1633+J1648+J1667</f>
        <v>168375228.18000004</v>
      </c>
      <c r="K1706" s="408">
        <f>+K1590+K1605+K1619+K1633+K1648+K1667</f>
        <v>0</v>
      </c>
      <c r="L1706" s="408">
        <f>+L1590+L1605+L1619+L1633+L1648+L1667</f>
        <v>0</v>
      </c>
      <c r="M1706" s="403">
        <f t="shared" si="665"/>
        <v>168375228.18000004</v>
      </c>
      <c r="N1706" s="403">
        <f t="shared" si="666"/>
        <v>134371.89999994636</v>
      </c>
      <c r="O1706" s="403">
        <f t="shared" si="666"/>
        <v>0</v>
      </c>
      <c r="P1706" s="403">
        <f t="shared" si="666"/>
        <v>0</v>
      </c>
      <c r="Q1706" s="403">
        <f t="shared" si="667"/>
        <v>134371.89999994636</v>
      </c>
      <c r="S1706" s="410">
        <f t="shared" si="670"/>
        <v>0.99920258608449519</v>
      </c>
      <c r="T1706" s="410" t="str">
        <f t="shared" si="670"/>
        <v/>
      </c>
      <c r="U1706" s="410" t="str">
        <f t="shared" si="670"/>
        <v/>
      </c>
      <c r="V1706" s="410">
        <f t="shared" si="670"/>
        <v>0.99920258608449519</v>
      </c>
      <c r="W1706" s="413"/>
      <c r="Z1706" s="404" t="s">
        <v>735</v>
      </c>
    </row>
    <row r="1707" spans="1:26" ht="12.75" customHeight="1">
      <c r="A1707" s="402" t="s">
        <v>526</v>
      </c>
      <c r="B1707" s="405" t="s">
        <v>527</v>
      </c>
      <c r="C1707" s="418"/>
      <c r="D1707" s="418"/>
      <c r="E1707" s="421" t="s">
        <v>533</v>
      </c>
      <c r="F1707" s="408">
        <f>+F1591+F1606+F1620+F1634+F1649+F1672</f>
        <v>0</v>
      </c>
      <c r="G1707" s="408">
        <f>+G1591+G1606+G1620+G1634+G1649+G1672</f>
        <v>375881584</v>
      </c>
      <c r="H1707" s="408">
        <f>+H1591+H1606+H1620+H1634+H1649+H1672</f>
        <v>9308040</v>
      </c>
      <c r="I1707" s="403">
        <f t="shared" si="664"/>
        <v>385189624</v>
      </c>
      <c r="J1707" s="408">
        <f>+J1591+J1606+J1620+J1634+J1649+J1672</f>
        <v>0</v>
      </c>
      <c r="K1707" s="408">
        <f>+K1591+K1606+K1620+K1634+K1649+K1672</f>
        <v>187448582.73000002</v>
      </c>
      <c r="L1707" s="408">
        <f>+L1591+L1606+L1620+L1634+L1649+L1672</f>
        <v>6447720</v>
      </c>
      <c r="M1707" s="403">
        <f t="shared" si="665"/>
        <v>193896302.73000002</v>
      </c>
      <c r="N1707" s="403">
        <f t="shared" si="666"/>
        <v>0</v>
      </c>
      <c r="O1707" s="403">
        <f t="shared" si="666"/>
        <v>188433001.26999998</v>
      </c>
      <c r="P1707" s="403">
        <f t="shared" si="666"/>
        <v>2860320</v>
      </c>
      <c r="Q1707" s="403">
        <f t="shared" si="667"/>
        <v>191293321.26999998</v>
      </c>
      <c r="S1707" s="410" t="str">
        <f t="shared" si="670"/>
        <v/>
      </c>
      <c r="T1707" s="410">
        <f t="shared" si="670"/>
        <v>0.4986905203900599</v>
      </c>
      <c r="U1707" s="410">
        <f t="shared" si="670"/>
        <v>0.69270437170446197</v>
      </c>
      <c r="V1707" s="410">
        <f t="shared" si="670"/>
        <v>0.50337883122729188</v>
      </c>
      <c r="W1707" s="413"/>
      <c r="Z1707" s="404" t="s">
        <v>735</v>
      </c>
    </row>
    <row r="1708" spans="1:26" ht="12.75" hidden="1" customHeight="1">
      <c r="A1708" s="402" t="s">
        <v>526</v>
      </c>
      <c r="B1708" s="405" t="s">
        <v>527</v>
      </c>
      <c r="C1708" s="430"/>
      <c r="D1708" s="412"/>
      <c r="E1708" s="421" t="s">
        <v>830</v>
      </c>
      <c r="F1708" s="408">
        <f>+F1674</f>
        <v>0</v>
      </c>
      <c r="G1708" s="408">
        <f>+G1674</f>
        <v>33929000</v>
      </c>
      <c r="H1708" s="408">
        <f>+H1674</f>
        <v>35906632</v>
      </c>
      <c r="I1708" s="403">
        <f t="shared" si="664"/>
        <v>69835632</v>
      </c>
      <c r="J1708" s="408">
        <f>+J1674</f>
        <v>0</v>
      </c>
      <c r="K1708" s="408">
        <f>+K1674</f>
        <v>17593062</v>
      </c>
      <c r="L1708" s="408">
        <f>+L1674</f>
        <v>29944800</v>
      </c>
      <c r="M1708" s="403">
        <f t="shared" si="665"/>
        <v>47537862</v>
      </c>
      <c r="N1708" s="403">
        <f t="shared" si="666"/>
        <v>0</v>
      </c>
      <c r="O1708" s="403">
        <f t="shared" si="666"/>
        <v>16335938</v>
      </c>
      <c r="P1708" s="403">
        <f t="shared" si="666"/>
        <v>5961832</v>
      </c>
      <c r="Q1708" s="403">
        <f t="shared" si="667"/>
        <v>22297770</v>
      </c>
      <c r="S1708" s="410" t="str">
        <f t="shared" si="670"/>
        <v/>
      </c>
      <c r="T1708" s="410">
        <f t="shared" si="670"/>
        <v>0.51852580388458247</v>
      </c>
      <c r="U1708" s="410">
        <f t="shared" si="670"/>
        <v>0.8339629291881232</v>
      </c>
      <c r="V1708" s="422">
        <f t="shared" si="670"/>
        <v>0.68071070080671714</v>
      </c>
      <c r="W1708" s="413"/>
    </row>
    <row r="1709" spans="1:26" ht="18" hidden="1" customHeight="1">
      <c r="A1709" s="402" t="s">
        <v>526</v>
      </c>
      <c r="B1709" s="405" t="s">
        <v>527</v>
      </c>
      <c r="C1709" s="430"/>
      <c r="D1709" s="412"/>
      <c r="E1709" s="421" t="s">
        <v>831</v>
      </c>
      <c r="F1709" s="408">
        <f>+F1680</f>
        <v>0</v>
      </c>
      <c r="G1709" s="408">
        <f t="shared" ref="G1709:H1709" si="674">+G1680</f>
        <v>12042000</v>
      </c>
      <c r="H1709" s="408">
        <f t="shared" si="674"/>
        <v>0</v>
      </c>
      <c r="I1709" s="403">
        <f t="shared" si="664"/>
        <v>12042000</v>
      </c>
      <c r="J1709" s="408">
        <f>+J1680</f>
        <v>0</v>
      </c>
      <c r="K1709" s="408">
        <f t="shared" ref="K1709:L1709" si="675">+K1680</f>
        <v>9642000</v>
      </c>
      <c r="L1709" s="408">
        <f t="shared" si="675"/>
        <v>0</v>
      </c>
      <c r="M1709" s="403">
        <f t="shared" si="665"/>
        <v>9642000</v>
      </c>
      <c r="N1709" s="408">
        <f>+N1680</f>
        <v>0</v>
      </c>
      <c r="O1709" s="408">
        <f t="shared" ref="O1709:P1709" si="676">+O1680</f>
        <v>2400000</v>
      </c>
      <c r="P1709" s="408">
        <f t="shared" si="676"/>
        <v>0</v>
      </c>
      <c r="Q1709" s="403">
        <f t="shared" si="667"/>
        <v>2400000</v>
      </c>
      <c r="S1709" s="410" t="str">
        <f t="shared" si="670"/>
        <v/>
      </c>
      <c r="T1709" s="410">
        <f t="shared" si="670"/>
        <v>0.80069755854509217</v>
      </c>
      <c r="U1709" s="410" t="str">
        <f t="shared" si="670"/>
        <v/>
      </c>
      <c r="V1709" s="422">
        <f t="shared" si="670"/>
        <v>0.80069755854509217</v>
      </c>
      <c r="W1709" s="413"/>
    </row>
    <row r="1710" spans="1:26" ht="18" hidden="1" customHeight="1">
      <c r="A1710" s="402"/>
      <c r="B1710" s="405"/>
      <c r="C1710" s="430"/>
      <c r="D1710" s="412"/>
      <c r="E1710" s="421"/>
      <c r="F1710" s="408"/>
      <c r="G1710" s="408"/>
      <c r="H1710" s="408"/>
      <c r="I1710" s="403"/>
      <c r="J1710" s="408"/>
      <c r="K1710" s="408"/>
      <c r="L1710" s="408"/>
      <c r="M1710" s="403"/>
      <c r="N1710" s="408"/>
      <c r="O1710" s="408"/>
      <c r="P1710" s="408"/>
      <c r="Q1710" s="403"/>
      <c r="S1710" s="410"/>
      <c r="T1710" s="410"/>
      <c r="U1710" s="410"/>
      <c r="V1710" s="422"/>
      <c r="W1710" s="413"/>
    </row>
    <row r="1711" spans="1:26" s="526" customFormat="1" ht="12.75" customHeight="1">
      <c r="A1711" s="531" t="s">
        <v>526</v>
      </c>
      <c r="B1711" s="405" t="s">
        <v>527</v>
      </c>
      <c r="C1711" s="532" t="s">
        <v>534</v>
      </c>
      <c r="D1711" s="532"/>
      <c r="E1711" s="533"/>
      <c r="F1711" s="530">
        <f>+F1704+F1695+F1693</f>
        <v>9276517541.4400005</v>
      </c>
      <c r="G1711" s="530">
        <f t="shared" ref="G1711:Q1711" si="677">+G1704+G1695+G1693</f>
        <v>12973560885.249998</v>
      </c>
      <c r="H1711" s="530">
        <f t="shared" si="677"/>
        <v>9322524277.7999992</v>
      </c>
      <c r="I1711" s="530">
        <f t="shared" si="677"/>
        <v>31572602704.489998</v>
      </c>
      <c r="J1711" s="530">
        <f t="shared" si="677"/>
        <v>9236811365.7699986</v>
      </c>
      <c r="K1711" s="530">
        <f t="shared" si="677"/>
        <v>8624970143.7859993</v>
      </c>
      <c r="L1711" s="530">
        <f t="shared" si="677"/>
        <v>3867185102.4200001</v>
      </c>
      <c r="M1711" s="530">
        <f t="shared" si="677"/>
        <v>21728966611.975998</v>
      </c>
      <c r="N1711" s="530">
        <f t="shared" si="677"/>
        <v>39706175.670001626</v>
      </c>
      <c r="O1711" s="530">
        <f t="shared" si="677"/>
        <v>4348590741.4639988</v>
      </c>
      <c r="P1711" s="530">
        <f t="shared" si="677"/>
        <v>5455339175.3800001</v>
      </c>
      <c r="Q1711" s="530">
        <f t="shared" si="677"/>
        <v>9843636092.5139999</v>
      </c>
      <c r="S1711" s="534">
        <f t="shared" ref="S1711:V1711" si="678">IF(F1711=0,"",J1711/F1711)</f>
        <v>0.995719711034596</v>
      </c>
      <c r="T1711" s="534">
        <f t="shared" si="678"/>
        <v>0.66481132050584257</v>
      </c>
      <c r="U1711" s="534">
        <f t="shared" si="678"/>
        <v>0.41482167138240034</v>
      </c>
      <c r="V1711" s="534">
        <f t="shared" si="678"/>
        <v>0.68822221643722392</v>
      </c>
      <c r="W1711" s="535"/>
      <c r="Z1711" s="404" t="s">
        <v>735</v>
      </c>
    </row>
    <row r="1712" spans="1:26" s="526" customFormat="1" ht="12.75" customHeight="1">
      <c r="A1712" s="531"/>
      <c r="B1712" s="405"/>
      <c r="C1712" s="536"/>
      <c r="D1712" s="536"/>
      <c r="E1712" s="537"/>
      <c r="F1712" s="538"/>
      <c r="G1712" s="538"/>
      <c r="H1712" s="538"/>
      <c r="I1712" s="538"/>
      <c r="J1712" s="538"/>
      <c r="K1712" s="538"/>
      <c r="L1712" s="538"/>
      <c r="M1712" s="538"/>
      <c r="N1712" s="538"/>
      <c r="O1712" s="538"/>
      <c r="P1712" s="538"/>
      <c r="Q1712" s="538"/>
      <c r="S1712" s="458"/>
      <c r="T1712" s="458"/>
      <c r="U1712" s="458"/>
      <c r="V1712" s="458"/>
      <c r="W1712" s="539"/>
      <c r="Z1712" s="404"/>
    </row>
    <row r="1713" spans="1:26" s="451" customFormat="1" ht="12.75" customHeight="1">
      <c r="A1713" s="427"/>
      <c r="B1713" s="405"/>
      <c r="E1713" s="452"/>
      <c r="F1713" s="453"/>
      <c r="G1713" s="453"/>
      <c r="H1713" s="453"/>
      <c r="I1713" s="453"/>
      <c r="J1713" s="540"/>
      <c r="K1713" s="540"/>
      <c r="L1713" s="453"/>
      <c r="M1713" s="453"/>
      <c r="N1713" s="453"/>
      <c r="O1713" s="453"/>
      <c r="P1713" s="453"/>
      <c r="Q1713" s="453"/>
      <c r="S1713" s="453"/>
      <c r="T1713" s="453"/>
      <c r="U1713" s="453"/>
      <c r="V1713" s="453"/>
      <c r="W1713" s="446"/>
      <c r="Z1713" s="404" t="s">
        <v>735</v>
      </c>
    </row>
    <row r="1714" spans="1:26" s="427" customFormat="1" ht="12.75" customHeight="1">
      <c r="B1714" s="405"/>
      <c r="E1714" s="454"/>
      <c r="F1714" s="427" t="s">
        <v>681</v>
      </c>
      <c r="G1714" s="446"/>
      <c r="H1714" s="446"/>
      <c r="I1714" s="446"/>
      <c r="J1714" s="446"/>
      <c r="L1714" s="446"/>
      <c r="M1714" s="446"/>
      <c r="N1714" s="446"/>
      <c r="O1714" s="427" t="s">
        <v>535</v>
      </c>
      <c r="P1714" s="446"/>
      <c r="Q1714" s="446"/>
      <c r="R1714" s="446"/>
      <c r="S1714" s="446"/>
      <c r="T1714" s="446"/>
      <c r="U1714" s="446"/>
      <c r="Z1714" s="404" t="s">
        <v>735</v>
      </c>
    </row>
    <row r="1715" spans="1:26" s="427" customFormat="1" ht="12.75" customHeight="1">
      <c r="B1715" s="405"/>
      <c r="E1715" s="454"/>
      <c r="F1715" s="446"/>
      <c r="G1715" s="446"/>
      <c r="H1715" s="446"/>
      <c r="I1715" s="446"/>
      <c r="J1715" s="446"/>
      <c r="L1715" s="446"/>
      <c r="M1715" s="446"/>
      <c r="N1715" s="446"/>
      <c r="P1715" s="446"/>
      <c r="Q1715" s="446"/>
      <c r="R1715" s="446"/>
      <c r="S1715" s="446"/>
      <c r="T1715" s="446"/>
      <c r="U1715" s="446"/>
      <c r="V1715" s="446"/>
      <c r="W1715" s="446"/>
      <c r="Z1715" s="404" t="s">
        <v>735</v>
      </c>
    </row>
    <row r="1716" spans="1:26" ht="12.75" customHeight="1">
      <c r="B1716" s="405"/>
      <c r="C1716" s="411"/>
      <c r="D1716" s="411"/>
      <c r="E1716" s="455"/>
      <c r="H1716" s="446"/>
      <c r="I1716" s="409"/>
      <c r="L1716" s="446"/>
      <c r="M1716" s="409"/>
      <c r="Q1716" s="409"/>
      <c r="Z1716" s="404" t="s">
        <v>735</v>
      </c>
    </row>
    <row r="1717" spans="1:26" ht="12.75" customHeight="1">
      <c r="B1717" s="405"/>
      <c r="C1717" s="456"/>
      <c r="D1717" s="411"/>
      <c r="E1717" s="455"/>
      <c r="F1717" s="541" t="s">
        <v>682</v>
      </c>
      <c r="I1717" s="409"/>
      <c r="M1717" s="409"/>
      <c r="O1717" s="456" t="s">
        <v>536</v>
      </c>
      <c r="Q1717" s="409"/>
      <c r="Z1717" s="404" t="s">
        <v>735</v>
      </c>
    </row>
    <row r="1718" spans="1:26" ht="12.75" customHeight="1">
      <c r="B1718" s="405"/>
      <c r="C1718" s="411"/>
      <c r="D1718" s="411"/>
      <c r="E1718" s="455"/>
      <c r="F1718" s="542" t="s">
        <v>683</v>
      </c>
      <c r="L1718" s="409"/>
      <c r="M1718" s="409"/>
      <c r="O1718" s="411" t="s">
        <v>537</v>
      </c>
      <c r="Z1718" s="404" t="s">
        <v>735</v>
      </c>
    </row>
    <row r="1719" spans="1:26" ht="12.75" customHeight="1">
      <c r="B1719" s="427"/>
      <c r="C1719" s="411"/>
      <c r="D1719" s="411"/>
      <c r="E1719" s="411"/>
    </row>
    <row r="1720" spans="1:26" ht="12.75" customHeight="1">
      <c r="A1720" s="457"/>
      <c r="B1720" s="427"/>
      <c r="C1720" s="411"/>
      <c r="D1720" s="455"/>
      <c r="E1720" s="455"/>
      <c r="F1720" s="409"/>
      <c r="I1720" s="409"/>
      <c r="M1720" s="409"/>
    </row>
    <row r="1721" spans="1:26" ht="12.75" hidden="1" customHeight="1">
      <c r="A1721" s="457"/>
      <c r="B1721" s="427"/>
      <c r="C1721" s="411"/>
      <c r="D1721" s="455"/>
      <c r="E1721" s="455"/>
      <c r="F1721" s="409"/>
      <c r="I1721" s="409"/>
      <c r="M1721" s="409"/>
    </row>
    <row r="1722" spans="1:26" ht="12.75" hidden="1" customHeight="1">
      <c r="A1722" s="457"/>
      <c r="B1722" s="427"/>
      <c r="C1722" s="411"/>
      <c r="D1722" s="455"/>
      <c r="E1722" s="455" t="s">
        <v>732</v>
      </c>
      <c r="F1722" s="409">
        <f t="shared" ref="F1722:Q1722" si="679">+F1691-F1654-F1688</f>
        <v>6756947446.0100002</v>
      </c>
      <c r="G1722" s="409">
        <f t="shared" si="679"/>
        <v>3207907938.3299999</v>
      </c>
      <c r="H1722" s="409">
        <f t="shared" si="679"/>
        <v>1635213.1499996185</v>
      </c>
      <c r="I1722" s="409">
        <f t="shared" si="679"/>
        <v>9966490597.4899998</v>
      </c>
      <c r="J1722" s="409">
        <f t="shared" si="679"/>
        <v>6753181860.7099991</v>
      </c>
      <c r="K1722" s="409">
        <f t="shared" si="679"/>
        <v>3123454173.5659995</v>
      </c>
      <c r="L1722" s="409">
        <f t="shared" si="679"/>
        <v>1574316</v>
      </c>
      <c r="M1722" s="409">
        <f t="shared" si="679"/>
        <v>9878210350.2759991</v>
      </c>
      <c r="N1722" s="409">
        <f t="shared" si="679"/>
        <v>3765585.3000016809</v>
      </c>
      <c r="O1722" s="409">
        <f t="shared" si="679"/>
        <v>84453764.764000326</v>
      </c>
      <c r="P1722" s="409">
        <f t="shared" si="679"/>
        <v>60897.14999961853</v>
      </c>
      <c r="Q1722" s="409">
        <f t="shared" si="679"/>
        <v>88280247.214001089</v>
      </c>
      <c r="S1722" s="458">
        <f t="shared" ref="S1722:V1724" si="680">IF(F1722=0,"",J1722/F1722)</f>
        <v>0.99944270910346877</v>
      </c>
      <c r="T1722" s="458">
        <f t="shared" si="680"/>
        <v>0.97367325796513782</v>
      </c>
      <c r="U1722" s="458">
        <f t="shared" si="680"/>
        <v>0.9627588917080121</v>
      </c>
      <c r="V1722" s="458">
        <f t="shared" si="680"/>
        <v>0.9911422936338059</v>
      </c>
    </row>
    <row r="1723" spans="1:26" ht="12.75" hidden="1" customHeight="1">
      <c r="A1723" s="457"/>
      <c r="B1723" s="427"/>
      <c r="C1723" s="411"/>
      <c r="D1723" s="455"/>
      <c r="E1723" s="455" t="s">
        <v>204</v>
      </c>
      <c r="F1723" s="409">
        <f t="shared" ref="F1723:Q1723" si="681">+F1692-F1655</f>
        <v>725697</v>
      </c>
      <c r="G1723" s="409">
        <f t="shared" si="681"/>
        <v>2685822484.1399999</v>
      </c>
      <c r="H1723" s="409">
        <f t="shared" si="681"/>
        <v>6538067759</v>
      </c>
      <c r="I1723" s="409">
        <f t="shared" si="681"/>
        <v>9224615940.1399994</v>
      </c>
      <c r="J1723" s="409">
        <f t="shared" si="681"/>
        <v>725697</v>
      </c>
      <c r="K1723" s="409">
        <f t="shared" si="681"/>
        <v>1688141863.51</v>
      </c>
      <c r="L1723" s="409">
        <f t="shared" si="681"/>
        <v>3786033843.79</v>
      </c>
      <c r="M1723" s="409">
        <f t="shared" si="681"/>
        <v>5474901404.3000002</v>
      </c>
      <c r="N1723" s="409">
        <f t="shared" si="681"/>
        <v>0</v>
      </c>
      <c r="O1723" s="409">
        <f t="shared" si="681"/>
        <v>997680620.62999988</v>
      </c>
      <c r="P1723" s="409">
        <f t="shared" si="681"/>
        <v>2752033915.21</v>
      </c>
      <c r="Q1723" s="409">
        <f t="shared" si="681"/>
        <v>3749714535.8399992</v>
      </c>
      <c r="S1723" s="458">
        <f t="shared" si="680"/>
        <v>1</v>
      </c>
      <c r="T1723" s="458">
        <f t="shared" si="680"/>
        <v>0.62853813812290837</v>
      </c>
      <c r="U1723" s="458">
        <f t="shared" si="680"/>
        <v>0.57907534509386538</v>
      </c>
      <c r="V1723" s="458">
        <f t="shared" si="680"/>
        <v>0.593509956384906</v>
      </c>
    </row>
    <row r="1724" spans="1:26" s="397" customFormat="1" ht="12.75" hidden="1" customHeight="1" thickBot="1">
      <c r="A1724" s="459"/>
      <c r="B1724" s="427"/>
      <c r="D1724" s="460"/>
      <c r="E1724" s="460" t="s">
        <v>733</v>
      </c>
      <c r="F1724" s="461">
        <f>+F1722+F1723</f>
        <v>6757673143.0100002</v>
      </c>
      <c r="G1724" s="461">
        <f t="shared" ref="G1724:Q1724" si="682">+G1722+G1723</f>
        <v>5893730422.4699993</v>
      </c>
      <c r="H1724" s="461">
        <f t="shared" si="682"/>
        <v>6539702972.1499996</v>
      </c>
      <c r="I1724" s="461">
        <f t="shared" si="682"/>
        <v>19191106537.629997</v>
      </c>
      <c r="J1724" s="461">
        <f t="shared" si="682"/>
        <v>6753907557.7099991</v>
      </c>
      <c r="K1724" s="461">
        <f t="shared" si="682"/>
        <v>4811596037.0759993</v>
      </c>
      <c r="L1724" s="461">
        <f t="shared" si="682"/>
        <v>3787608159.79</v>
      </c>
      <c r="M1724" s="461">
        <f t="shared" si="682"/>
        <v>15353111754.576</v>
      </c>
      <c r="N1724" s="461">
        <f t="shared" si="682"/>
        <v>3765585.3000016809</v>
      </c>
      <c r="O1724" s="461">
        <f t="shared" si="682"/>
        <v>1082134385.3940003</v>
      </c>
      <c r="P1724" s="461">
        <f t="shared" si="682"/>
        <v>2752094812.3599997</v>
      </c>
      <c r="Q1724" s="461">
        <f t="shared" si="682"/>
        <v>3837994783.0540004</v>
      </c>
      <c r="S1724" s="462">
        <f>IF(F1724=0,"",J1724/F1724)</f>
        <v>0.99944276895015316</v>
      </c>
      <c r="T1724" s="462">
        <f t="shared" si="680"/>
        <v>0.81639228335447189</v>
      </c>
      <c r="U1724" s="462">
        <f t="shared" si="680"/>
        <v>0.57917128284264907</v>
      </c>
      <c r="V1724" s="462">
        <f t="shared" si="680"/>
        <v>0.80001180361703261</v>
      </c>
    </row>
    <row r="1725" spans="1:26" s="451" customFormat="1" ht="12.75" hidden="1" customHeight="1">
      <c r="A1725" s="427"/>
      <c r="B1725" s="411"/>
      <c r="E1725" s="452"/>
      <c r="F1725" s="453"/>
      <c r="G1725" s="453"/>
      <c r="H1725" s="453"/>
      <c r="I1725" s="453">
        <f>+I1723-'[6]BY CHDS CUR'!$R$1672-'[6]BY CHDS CUR'!$S$1672</f>
        <v>7703720</v>
      </c>
      <c r="J1725" s="453"/>
      <c r="K1725" s="453"/>
      <c r="L1725" s="453"/>
      <c r="M1725" s="453"/>
      <c r="N1725" s="453"/>
      <c r="O1725" s="453"/>
      <c r="P1725" s="453"/>
      <c r="Q1725" s="453"/>
      <c r="S1725" s="463"/>
      <c r="T1725" s="463"/>
      <c r="U1725" s="463"/>
      <c r="V1725" s="463"/>
      <c r="W1725" s="427"/>
    </row>
    <row r="1726" spans="1:26" s="451" customFormat="1" ht="12.75" hidden="1" customHeight="1">
      <c r="A1726" s="427"/>
      <c r="B1726" s="411"/>
      <c r="C1726" s="464"/>
      <c r="D1726" s="464"/>
      <c r="E1726" s="465" t="s">
        <v>324</v>
      </c>
      <c r="F1726" s="453">
        <f t="shared" ref="F1726:Q1726" si="683">+F1695-F1658</f>
        <v>681419554.36000001</v>
      </c>
      <c r="G1726" s="453">
        <f t="shared" si="683"/>
        <v>7666370</v>
      </c>
      <c r="H1726" s="453">
        <f t="shared" si="683"/>
        <v>0</v>
      </c>
      <c r="I1726" s="453">
        <f t="shared" si="683"/>
        <v>689085924.36000013</v>
      </c>
      <c r="J1726" s="453">
        <f t="shared" si="683"/>
        <v>669232296.5</v>
      </c>
      <c r="K1726" s="453">
        <f t="shared" si="683"/>
        <v>7666211.2699999809</v>
      </c>
      <c r="L1726" s="453">
        <f t="shared" si="683"/>
        <v>0</v>
      </c>
      <c r="M1726" s="453">
        <f t="shared" si="683"/>
        <v>676898507.77000022</v>
      </c>
      <c r="N1726" s="453">
        <f t="shared" si="683"/>
        <v>12187257.860000014</v>
      </c>
      <c r="O1726" s="453">
        <f t="shared" si="683"/>
        <v>158.73000002722256</v>
      </c>
      <c r="P1726" s="453">
        <f t="shared" si="683"/>
        <v>0</v>
      </c>
      <c r="Q1726" s="453">
        <f t="shared" si="683"/>
        <v>12187416.590000041</v>
      </c>
      <c r="S1726" s="458">
        <f t="shared" ref="S1726:V1728" si="684">IF(F1726=0,"",J1726/F1726)</f>
        <v>0.98211489854962197</v>
      </c>
      <c r="T1726" s="458">
        <f t="shared" si="684"/>
        <v>0.99997929528577156</v>
      </c>
      <c r="U1726" s="458" t="str">
        <f t="shared" si="684"/>
        <v/>
      </c>
      <c r="V1726" s="458">
        <f t="shared" si="684"/>
        <v>0.98231364745794336</v>
      </c>
      <c r="W1726" s="446"/>
    </row>
    <row r="1727" spans="1:26" s="397" customFormat="1" ht="12.75" hidden="1" customHeight="1">
      <c r="A1727" s="411"/>
      <c r="B1727" s="411"/>
      <c r="C1727" s="424"/>
      <c r="D1727" s="424"/>
      <c r="E1727" s="465" t="s">
        <v>325</v>
      </c>
      <c r="F1727" s="466">
        <f t="shared" ref="F1727:Q1727" si="685">+F1704-F1666</f>
        <v>1402955604.3499999</v>
      </c>
      <c r="G1727" s="466">
        <f t="shared" si="685"/>
        <v>375881584</v>
      </c>
      <c r="H1727" s="466">
        <f t="shared" si="685"/>
        <v>10368240</v>
      </c>
      <c r="I1727" s="466">
        <f t="shared" si="685"/>
        <v>1789205428.3499999</v>
      </c>
      <c r="J1727" s="466">
        <f t="shared" si="685"/>
        <v>1381091997</v>
      </c>
      <c r="K1727" s="466">
        <f t="shared" si="685"/>
        <v>187448582.73000002</v>
      </c>
      <c r="L1727" s="466">
        <f t="shared" si="685"/>
        <v>6447720</v>
      </c>
      <c r="M1727" s="466">
        <f t="shared" si="685"/>
        <v>1574988299.73</v>
      </c>
      <c r="N1727" s="466">
        <f t="shared" si="685"/>
        <v>21863607.349999893</v>
      </c>
      <c r="O1727" s="466">
        <f t="shared" si="685"/>
        <v>188433001.26999998</v>
      </c>
      <c r="P1727" s="466">
        <f t="shared" si="685"/>
        <v>3920520</v>
      </c>
      <c r="Q1727" s="466">
        <f t="shared" si="685"/>
        <v>214217128.61999989</v>
      </c>
      <c r="S1727" s="458">
        <f t="shared" si="684"/>
        <v>0.9844160376264155</v>
      </c>
      <c r="T1727" s="458">
        <f t="shared" si="684"/>
        <v>0.4986905203900599</v>
      </c>
      <c r="U1727" s="458">
        <f t="shared" si="684"/>
        <v>0.62187217888474799</v>
      </c>
      <c r="V1727" s="458">
        <f t="shared" si="684"/>
        <v>0.88027248004855974</v>
      </c>
      <c r="W1727" s="411"/>
    </row>
    <row r="1728" spans="1:26" s="397" customFormat="1" ht="12.75" hidden="1" customHeight="1" thickBot="1">
      <c r="A1728" s="459"/>
      <c r="B1728" s="411"/>
      <c r="D1728" s="460"/>
      <c r="E1728" s="460" t="s">
        <v>240</v>
      </c>
      <c r="F1728" s="461">
        <f>+F1724+F1726+F1727</f>
        <v>8842048301.7199993</v>
      </c>
      <c r="G1728" s="461">
        <f t="shared" ref="G1728:Q1728" si="686">+G1724+G1726+G1727</f>
        <v>6277278376.4699993</v>
      </c>
      <c r="H1728" s="461">
        <f t="shared" si="686"/>
        <v>6550071212.1499996</v>
      </c>
      <c r="I1728" s="461">
        <f t="shared" si="686"/>
        <v>21669397890.339996</v>
      </c>
      <c r="J1728" s="461">
        <f t="shared" si="686"/>
        <v>8804231851.2099991</v>
      </c>
      <c r="K1728" s="461">
        <f t="shared" si="686"/>
        <v>5006710831.0759983</v>
      </c>
      <c r="L1728" s="461">
        <f t="shared" si="686"/>
        <v>3794055879.79</v>
      </c>
      <c r="M1728" s="461">
        <f t="shared" si="686"/>
        <v>17604998562.076</v>
      </c>
      <c r="N1728" s="461">
        <f t="shared" si="686"/>
        <v>37816450.510001585</v>
      </c>
      <c r="O1728" s="461">
        <f t="shared" si="686"/>
        <v>1270567545.3940003</v>
      </c>
      <c r="P1728" s="461">
        <f t="shared" si="686"/>
        <v>2756015332.3599997</v>
      </c>
      <c r="Q1728" s="461">
        <f t="shared" si="686"/>
        <v>4064399328.2640004</v>
      </c>
      <c r="S1728" s="462">
        <f>IF(F1728=0,"",J1728/F1728)</f>
        <v>0.99572311197365393</v>
      </c>
      <c r="T1728" s="462">
        <f t="shared" si="684"/>
        <v>0.79759260794349229</v>
      </c>
      <c r="U1728" s="462">
        <f t="shared" si="684"/>
        <v>0.57923887495333604</v>
      </c>
      <c r="V1728" s="462">
        <f t="shared" si="684"/>
        <v>0.81243598235482739</v>
      </c>
    </row>
    <row r="1729" spans="1:35" s="397" customFormat="1" ht="12.75" hidden="1" customHeight="1">
      <c r="A1729" s="402"/>
      <c r="B1729" s="457"/>
      <c r="C1729" s="424"/>
      <c r="D1729" s="424"/>
      <c r="E1729" s="467"/>
      <c r="F1729" s="468"/>
      <c r="G1729" s="468"/>
      <c r="H1729" s="468"/>
      <c r="I1729" s="468"/>
      <c r="J1729" s="468"/>
      <c r="K1729" s="468"/>
      <c r="L1729" s="468"/>
      <c r="M1729" s="468"/>
      <c r="N1729" s="468"/>
      <c r="O1729" s="468"/>
      <c r="P1729" s="468"/>
      <c r="Q1729" s="468"/>
      <c r="U1729" s="469"/>
      <c r="V1729" s="451"/>
      <c r="W1729" s="427"/>
      <c r="X1729" s="451"/>
      <c r="Y1729" s="451"/>
      <c r="Z1729" s="451"/>
      <c r="AA1729" s="451"/>
      <c r="AB1729" s="451"/>
      <c r="AC1729" s="451"/>
      <c r="AD1729" s="451"/>
      <c r="AE1729" s="451"/>
      <c r="AF1729" s="451"/>
      <c r="AG1729" s="451"/>
      <c r="AH1729" s="451"/>
      <c r="AI1729" s="451"/>
    </row>
    <row r="1730" spans="1:35" s="397" customFormat="1" ht="12.75" hidden="1" customHeight="1">
      <c r="A1730" s="402"/>
      <c r="B1730" s="457"/>
      <c r="C1730" s="424" t="s">
        <v>538</v>
      </c>
      <c r="D1730" s="424"/>
      <c r="E1730" s="470" t="s">
        <v>539</v>
      </c>
      <c r="F1730" s="468">
        <f t="shared" ref="F1730:Q1730" si="687">+F22+F112+F202+F278+F368+F474+F520+F582+F658+F748+F866+F928+F1074+F1150+F1212+F1274-F1593</f>
        <v>0</v>
      </c>
      <c r="G1730" s="468">
        <f t="shared" si="687"/>
        <v>0</v>
      </c>
      <c r="H1730" s="468">
        <f t="shared" si="687"/>
        <v>0</v>
      </c>
      <c r="I1730" s="468">
        <f t="shared" si="687"/>
        <v>0</v>
      </c>
      <c r="J1730" s="468">
        <f t="shared" si="687"/>
        <v>0</v>
      </c>
      <c r="K1730" s="468">
        <f t="shared" si="687"/>
        <v>0</v>
      </c>
      <c r="L1730" s="468">
        <f t="shared" si="687"/>
        <v>0</v>
      </c>
      <c r="M1730" s="468">
        <f t="shared" si="687"/>
        <v>0</v>
      </c>
      <c r="N1730" s="468">
        <f t="shared" si="687"/>
        <v>3.7252902984619141E-8</v>
      </c>
      <c r="O1730" s="468">
        <f t="shared" si="687"/>
        <v>0</v>
      </c>
      <c r="P1730" s="468">
        <f t="shared" si="687"/>
        <v>0</v>
      </c>
      <c r="Q1730" s="468">
        <f t="shared" si="687"/>
        <v>0</v>
      </c>
      <c r="R1730" s="409">
        <f>+Q1711-'[3]ncr-SAOB'!BJ179-'[3]car-SAOB'!BJ179-'[3]chd 1-SAOB'!BA179-'[3]chd2-SAOB'!BJ179-'[3]chd3-SAOB'!BS178-'[3]chd4A-SAOB'!AI179-'[3]chd4b-SAOB'!AR179-'[3]chd5-SAOB'!BA180-'[3]chd6-SAOB'!BJ180-'[3]chd7-SAOB'!CB179-'[3]chd 8-SAOB'!AR179-'[3]chd9-SAOB'!CT179-'[3]chd 10-SAOB'!BA178-'[3]chd11-SAOB'!AR179-'[3]chd12-SAOB'!AR179-'[3]caraga-SAOB'!AR179-[3]BUREAUS!AX179-'[3]special hospitals1'!CL179-'[3]special hospitals2'!CL179-Q1682-Q1688</f>
        <v>1060199.9999994338</v>
      </c>
      <c r="S1730" s="397" t="s">
        <v>834</v>
      </c>
      <c r="U1730" s="469"/>
      <c r="V1730" s="451"/>
      <c r="W1730" s="427"/>
      <c r="X1730" s="451"/>
      <c r="Y1730" s="451"/>
      <c r="Z1730" s="451"/>
      <c r="AA1730" s="451"/>
      <c r="AB1730" s="451"/>
      <c r="AC1730" s="451"/>
      <c r="AD1730" s="451"/>
      <c r="AE1730" s="451"/>
      <c r="AF1730" s="451"/>
      <c r="AG1730" s="451"/>
      <c r="AH1730" s="451"/>
      <c r="AI1730" s="451"/>
    </row>
    <row r="1731" spans="1:35" s="397" customFormat="1" ht="12.75" hidden="1" customHeight="1">
      <c r="A1731" s="402"/>
      <c r="B1731" s="457"/>
      <c r="C1731" s="424"/>
      <c r="D1731" s="424"/>
      <c r="E1731" s="470" t="s">
        <v>540</v>
      </c>
      <c r="F1731" s="468">
        <f t="shared" ref="F1731:Q1731" si="688">+F81+F171+F247+F337+F442+F489+F551+F627+F717+F835+F897+F1043+F1119+F1181+F1243+F1305-F1608</f>
        <v>0</v>
      </c>
      <c r="G1731" s="468">
        <f t="shared" si="688"/>
        <v>0</v>
      </c>
      <c r="H1731" s="468">
        <f t="shared" si="688"/>
        <v>0</v>
      </c>
      <c r="I1731" s="468">
        <f t="shared" si="688"/>
        <v>0</v>
      </c>
      <c r="J1731" s="468">
        <f t="shared" si="688"/>
        <v>0</v>
      </c>
      <c r="K1731" s="468">
        <f t="shared" si="688"/>
        <v>0</v>
      </c>
      <c r="L1731" s="468">
        <f t="shared" si="688"/>
        <v>0</v>
      </c>
      <c r="M1731" s="468">
        <f t="shared" si="688"/>
        <v>0</v>
      </c>
      <c r="N1731" s="468">
        <f t="shared" si="688"/>
        <v>-3.1106173992156982E-7</v>
      </c>
      <c r="O1731" s="468">
        <f t="shared" si="688"/>
        <v>0</v>
      </c>
      <c r="P1731" s="468">
        <f t="shared" si="688"/>
        <v>0</v>
      </c>
      <c r="Q1731" s="468">
        <f t="shared" si="688"/>
        <v>0</v>
      </c>
      <c r="R1731" s="471"/>
      <c r="U1731" s="469"/>
      <c r="V1731" s="451"/>
      <c r="W1731" s="427"/>
      <c r="X1731" s="451"/>
      <c r="Y1731" s="451"/>
      <c r="Z1731" s="451"/>
      <c r="AA1731" s="451"/>
      <c r="AB1731" s="451"/>
      <c r="AC1731" s="451"/>
      <c r="AD1731" s="451"/>
      <c r="AE1731" s="451"/>
      <c r="AF1731" s="451"/>
      <c r="AG1731" s="451"/>
      <c r="AH1731" s="451"/>
      <c r="AI1731" s="451"/>
    </row>
    <row r="1732" spans="1:35" s="397" customFormat="1" ht="12.75" hidden="1" customHeight="1">
      <c r="A1732" s="402"/>
      <c r="B1732" s="457"/>
      <c r="C1732" s="424"/>
      <c r="D1732" s="424"/>
      <c r="E1732" s="470" t="s">
        <v>541</v>
      </c>
      <c r="F1732" s="468">
        <f t="shared" ref="F1732:Q1732" si="689">+F1622-F1502</f>
        <v>0</v>
      </c>
      <c r="G1732" s="468">
        <f t="shared" si="689"/>
        <v>0</v>
      </c>
      <c r="H1732" s="468">
        <f t="shared" si="689"/>
        <v>0</v>
      </c>
      <c r="I1732" s="468">
        <f t="shared" si="689"/>
        <v>0</v>
      </c>
      <c r="J1732" s="468">
        <f t="shared" si="689"/>
        <v>0</v>
      </c>
      <c r="K1732" s="468">
        <f t="shared" si="689"/>
        <v>0</v>
      </c>
      <c r="L1732" s="468">
        <f t="shared" si="689"/>
        <v>0</v>
      </c>
      <c r="M1732" s="468">
        <f t="shared" si="689"/>
        <v>0</v>
      </c>
      <c r="N1732" s="468">
        <f t="shared" si="689"/>
        <v>0</v>
      </c>
      <c r="O1732" s="468">
        <f t="shared" si="689"/>
        <v>0</v>
      </c>
      <c r="P1732" s="468">
        <f t="shared" si="689"/>
        <v>0</v>
      </c>
      <c r="Q1732" s="468">
        <f t="shared" si="689"/>
        <v>0</v>
      </c>
      <c r="R1732" s="453"/>
      <c r="S1732" s="469"/>
      <c r="T1732" s="469"/>
      <c r="U1732" s="469"/>
      <c r="V1732" s="451"/>
      <c r="W1732" s="427"/>
      <c r="X1732" s="451"/>
      <c r="Y1732" s="451"/>
      <c r="Z1732" s="451"/>
      <c r="AA1732" s="451"/>
      <c r="AB1732" s="451"/>
      <c r="AC1732" s="451"/>
      <c r="AD1732" s="451"/>
      <c r="AE1732" s="451"/>
      <c r="AF1732" s="451"/>
      <c r="AG1732" s="451"/>
      <c r="AH1732" s="451"/>
      <c r="AI1732" s="451"/>
    </row>
    <row r="1733" spans="1:35" s="397" customFormat="1" ht="12.75" hidden="1" customHeight="1">
      <c r="A1733" s="402"/>
      <c r="B1733" s="459"/>
      <c r="C1733" s="424"/>
      <c r="D1733" s="424"/>
      <c r="E1733" s="470" t="s">
        <v>205</v>
      </c>
      <c r="F1733" s="468">
        <f t="shared" ref="F1733:Q1733" si="690">+F1636-F1559</f>
        <v>0</v>
      </c>
      <c r="G1733" s="468">
        <f t="shared" si="690"/>
        <v>0</v>
      </c>
      <c r="H1733" s="468">
        <f t="shared" si="690"/>
        <v>0</v>
      </c>
      <c r="I1733" s="468">
        <f t="shared" si="690"/>
        <v>0</v>
      </c>
      <c r="J1733" s="468">
        <f t="shared" si="690"/>
        <v>0</v>
      </c>
      <c r="K1733" s="468">
        <f t="shared" si="690"/>
        <v>0</v>
      </c>
      <c r="L1733" s="468">
        <f t="shared" si="690"/>
        <v>0</v>
      </c>
      <c r="M1733" s="468">
        <f t="shared" si="690"/>
        <v>0</v>
      </c>
      <c r="N1733" s="468">
        <f t="shared" si="690"/>
        <v>0</v>
      </c>
      <c r="O1733" s="468">
        <f t="shared" si="690"/>
        <v>0</v>
      </c>
      <c r="P1733" s="468">
        <f t="shared" si="690"/>
        <v>0</v>
      </c>
      <c r="Q1733" s="468">
        <f t="shared" si="690"/>
        <v>0</v>
      </c>
      <c r="R1733" s="469"/>
      <c r="S1733" s="469"/>
      <c r="T1733" s="469"/>
      <c r="U1733" s="469"/>
      <c r="V1733" s="451"/>
      <c r="W1733" s="427"/>
      <c r="X1733" s="451"/>
      <c r="Y1733" s="451"/>
      <c r="Z1733" s="451"/>
      <c r="AA1733" s="451"/>
      <c r="AB1733" s="451"/>
      <c r="AC1733" s="451"/>
      <c r="AD1733" s="451"/>
      <c r="AE1733" s="451"/>
      <c r="AF1733" s="451"/>
      <c r="AG1733" s="451"/>
      <c r="AH1733" s="451"/>
      <c r="AI1733" s="451"/>
    </row>
    <row r="1734" spans="1:35" s="397" customFormat="1" ht="12.75" hidden="1" customHeight="1">
      <c r="A1734" s="402"/>
      <c r="B1734" s="427"/>
      <c r="C1734" s="424"/>
      <c r="D1734" s="424"/>
      <c r="E1734" s="470" t="s">
        <v>506</v>
      </c>
      <c r="F1734" s="468">
        <f t="shared" ref="F1734:Q1734" si="691">+F1651-F1575</f>
        <v>0</v>
      </c>
      <c r="G1734" s="468">
        <f t="shared" si="691"/>
        <v>0</v>
      </c>
      <c r="H1734" s="468">
        <f t="shared" si="691"/>
        <v>0</v>
      </c>
      <c r="I1734" s="468">
        <f t="shared" si="691"/>
        <v>0</v>
      </c>
      <c r="J1734" s="468">
        <f t="shared" si="691"/>
        <v>0</v>
      </c>
      <c r="K1734" s="468">
        <f t="shared" si="691"/>
        <v>0</v>
      </c>
      <c r="L1734" s="468">
        <f t="shared" si="691"/>
        <v>0</v>
      </c>
      <c r="M1734" s="468">
        <f t="shared" si="691"/>
        <v>0</v>
      </c>
      <c r="N1734" s="468">
        <f t="shared" si="691"/>
        <v>0</v>
      </c>
      <c r="O1734" s="468">
        <f t="shared" si="691"/>
        <v>0</v>
      </c>
      <c r="P1734" s="468">
        <f t="shared" si="691"/>
        <v>0</v>
      </c>
      <c r="Q1734" s="468">
        <f t="shared" si="691"/>
        <v>0</v>
      </c>
      <c r="R1734" s="469"/>
      <c r="S1734" s="469"/>
      <c r="T1734" s="469"/>
      <c r="U1734" s="469"/>
      <c r="V1734" s="451"/>
      <c r="W1734" s="427"/>
      <c r="X1734" s="451"/>
      <c r="Y1734" s="451"/>
      <c r="Z1734" s="451"/>
      <c r="AA1734" s="451"/>
      <c r="AB1734" s="451"/>
      <c r="AC1734" s="451"/>
      <c r="AD1734" s="451"/>
      <c r="AE1734" s="451"/>
      <c r="AF1734" s="451"/>
      <c r="AG1734" s="451"/>
      <c r="AH1734" s="451"/>
      <c r="AI1734" s="451"/>
    </row>
    <row r="1735" spans="1:35" s="397" customFormat="1" ht="12.75" hidden="1" customHeight="1">
      <c r="A1735" s="402"/>
      <c r="B1735" s="427"/>
      <c r="C1735" s="424"/>
      <c r="D1735" s="424"/>
      <c r="E1735" s="470" t="s">
        <v>5</v>
      </c>
      <c r="F1735" s="468">
        <f t="shared" ref="F1735:Q1735" si="692">+F1711-F95-F185-F261-F351-F457-F503-F565-F641-F731-F849-F911-F1057-F1133-F1195-F1257-F1319-F1682-F1688-F1502-F1559-F1575</f>
        <v>1.0281801223754883E-6</v>
      </c>
      <c r="G1735" s="468">
        <f t="shared" si="692"/>
        <v>-1.0281801223754883E-6</v>
      </c>
      <c r="H1735" s="468">
        <f t="shared" si="692"/>
        <v>1060199.9999995232</v>
      </c>
      <c r="I1735" s="468">
        <f t="shared" si="692"/>
        <v>1060199.999994278</v>
      </c>
      <c r="J1735" s="468">
        <f t="shared" si="692"/>
        <v>1.9967555999755859E-6</v>
      </c>
      <c r="K1735" s="468">
        <f t="shared" si="692"/>
        <v>-2.4214386940002441E-7</v>
      </c>
      <c r="L1735" s="468">
        <f t="shared" si="692"/>
        <v>3.5762786865234375E-7</v>
      </c>
      <c r="M1735" s="468">
        <f t="shared" si="692"/>
        <v>-2.8908252716064453E-6</v>
      </c>
      <c r="N1735" s="468">
        <f t="shared" si="692"/>
        <v>1.5471596270799637E-6</v>
      </c>
      <c r="O1735" s="468">
        <f t="shared" si="692"/>
        <v>5.8487057685852051E-7</v>
      </c>
      <c r="P1735" s="468">
        <f t="shared" si="692"/>
        <v>1060199.9999995232</v>
      </c>
      <c r="Q1735" s="468">
        <f t="shared" si="692"/>
        <v>1060199.9999991481</v>
      </c>
      <c r="R1735" s="469"/>
      <c r="S1735" s="469"/>
      <c r="T1735" s="469"/>
      <c r="U1735" s="469"/>
      <c r="V1735" s="451"/>
      <c r="W1735" s="427"/>
      <c r="X1735" s="451"/>
      <c r="Y1735" s="451"/>
      <c r="Z1735" s="451"/>
      <c r="AA1735" s="451"/>
      <c r="AB1735" s="451"/>
      <c r="AC1735" s="451"/>
      <c r="AD1735" s="451"/>
      <c r="AE1735" s="451"/>
      <c r="AF1735" s="451"/>
      <c r="AG1735" s="451"/>
      <c r="AH1735" s="451"/>
      <c r="AI1735" s="451"/>
    </row>
    <row r="1736" spans="1:35" s="397" customFormat="1" ht="12.75" hidden="1" customHeight="1">
      <c r="A1736" s="411"/>
      <c r="B1736" s="411"/>
      <c r="C1736" s="424"/>
      <c r="D1736" s="424"/>
      <c r="E1736" s="470"/>
      <c r="W1736" s="411"/>
    </row>
    <row r="1737" spans="1:35" s="397" customFormat="1" ht="12.75" hidden="1" customHeight="1">
      <c r="A1737" s="411"/>
      <c r="B1737" s="459"/>
      <c r="C1737" s="424"/>
      <c r="D1737" s="424"/>
      <c r="E1737" s="470"/>
      <c r="W1737" s="411"/>
    </row>
    <row r="1738" spans="1:35" s="397" customFormat="1" ht="12.75" hidden="1" customHeight="1">
      <c r="A1738" s="411"/>
      <c r="B1738" s="411"/>
      <c r="C1738" s="424"/>
      <c r="D1738" s="424"/>
      <c r="E1738" s="470"/>
      <c r="W1738" s="411"/>
    </row>
    <row r="1739" spans="1:35" s="397" customFormat="1" ht="12.75" hidden="1" customHeight="1">
      <c r="A1739" s="411"/>
      <c r="B1739" s="411"/>
      <c r="C1739" s="424"/>
      <c r="D1739" s="424"/>
      <c r="E1739" s="470"/>
      <c r="W1739" s="411"/>
    </row>
    <row r="1740" spans="1:35" s="397" customFormat="1" ht="12.75" hidden="1" customHeight="1">
      <c r="A1740" s="411"/>
      <c r="B1740" s="411"/>
      <c r="C1740" s="424"/>
      <c r="D1740" s="424"/>
      <c r="E1740" s="470"/>
      <c r="W1740" s="411"/>
    </row>
    <row r="1741" spans="1:35" s="397" customFormat="1" ht="12.75" hidden="1" customHeight="1">
      <c r="A1741" s="411"/>
      <c r="B1741" s="411"/>
      <c r="C1741" s="424"/>
      <c r="D1741" s="424"/>
      <c r="E1741" s="470"/>
      <c r="W1741" s="411"/>
    </row>
    <row r="1742" spans="1:35" s="397" customFormat="1" ht="12.75" hidden="1" customHeight="1">
      <c r="A1742" s="411"/>
      <c r="B1742" s="411"/>
      <c r="C1742" s="424"/>
      <c r="D1742" s="424"/>
      <c r="E1742" s="470"/>
      <c r="W1742" s="411"/>
    </row>
    <row r="1743" spans="1:35" s="397" customFormat="1" ht="12.75" hidden="1" customHeight="1">
      <c r="A1743" s="411"/>
      <c r="B1743" s="411"/>
      <c r="C1743" s="424"/>
      <c r="D1743" s="424"/>
      <c r="E1743" s="470"/>
      <c r="W1743" s="411"/>
    </row>
    <row r="1744" spans="1:35" s="397" customFormat="1" ht="12.75" hidden="1" customHeight="1">
      <c r="A1744" s="411"/>
      <c r="B1744" s="411"/>
      <c r="C1744" s="424"/>
      <c r="D1744" s="424"/>
      <c r="E1744" s="470"/>
      <c r="W1744" s="411"/>
    </row>
    <row r="1745" spans="1:23" s="397" customFormat="1" ht="12.75" hidden="1" customHeight="1">
      <c r="A1745" s="411"/>
      <c r="B1745" s="411"/>
      <c r="C1745" s="424"/>
      <c r="D1745" s="424"/>
      <c r="E1745" s="470"/>
      <c r="W1745" s="411"/>
    </row>
    <row r="1746" spans="1:23" s="397" customFormat="1" ht="12.75" hidden="1" customHeight="1">
      <c r="A1746" s="411"/>
      <c r="B1746" s="411"/>
      <c r="C1746" s="424"/>
      <c r="D1746" s="424"/>
      <c r="E1746" s="470"/>
      <c r="W1746" s="411"/>
    </row>
    <row r="1747" spans="1:23" s="397" customFormat="1" ht="12.75" hidden="1" customHeight="1">
      <c r="A1747" s="411"/>
      <c r="B1747" s="411"/>
      <c r="C1747" s="424"/>
      <c r="D1747" s="424"/>
      <c r="E1747" s="470"/>
      <c r="W1747" s="411"/>
    </row>
    <row r="1748" spans="1:23" s="397" customFormat="1" ht="12.75" hidden="1" customHeight="1">
      <c r="A1748" s="411"/>
      <c r="B1748" s="411"/>
      <c r="C1748" s="424"/>
      <c r="D1748" s="424"/>
      <c r="E1748" s="470"/>
      <c r="W1748" s="411"/>
    </row>
    <row r="1749" spans="1:23" s="397" customFormat="1" ht="12.75" hidden="1" customHeight="1">
      <c r="A1749" s="411"/>
      <c r="B1749" s="411"/>
      <c r="C1749" s="424"/>
      <c r="D1749" s="424"/>
      <c r="E1749" s="470"/>
      <c r="W1749" s="411"/>
    </row>
    <row r="1750" spans="1:23" s="397" customFormat="1" ht="12.75" hidden="1" customHeight="1">
      <c r="A1750" s="411"/>
      <c r="B1750" s="411"/>
      <c r="C1750" s="424"/>
      <c r="D1750" s="424"/>
      <c r="E1750" s="470"/>
      <c r="W1750" s="411"/>
    </row>
    <row r="1751" spans="1:23" s="397" customFormat="1" ht="12.75" hidden="1" customHeight="1">
      <c r="A1751" s="411"/>
      <c r="B1751" s="411"/>
      <c r="C1751" s="424"/>
      <c r="D1751" s="424"/>
      <c r="E1751" s="470"/>
      <c r="W1751" s="411"/>
    </row>
    <row r="1752" spans="1:23" s="397" customFormat="1" ht="12.75" hidden="1" customHeight="1">
      <c r="A1752" s="411"/>
      <c r="B1752" s="411"/>
      <c r="C1752" s="424"/>
      <c r="D1752" s="424"/>
      <c r="E1752" s="470"/>
      <c r="W1752" s="411"/>
    </row>
    <row r="1753" spans="1:23" s="397" customFormat="1" ht="12.75" hidden="1" customHeight="1">
      <c r="A1753" s="411"/>
      <c r="B1753" s="411"/>
      <c r="C1753" s="424"/>
      <c r="D1753" s="424"/>
      <c r="E1753" s="470"/>
      <c r="W1753" s="411"/>
    </row>
    <row r="1754" spans="1:23" s="397" customFormat="1" ht="12.75" hidden="1" customHeight="1">
      <c r="A1754" s="411"/>
      <c r="B1754" s="411"/>
      <c r="C1754" s="424"/>
      <c r="D1754" s="424"/>
      <c r="E1754" s="470"/>
      <c r="W1754" s="411"/>
    </row>
    <row r="1755" spans="1:23" s="397" customFormat="1" ht="12.75" hidden="1" customHeight="1">
      <c r="A1755" s="411"/>
      <c r="B1755" s="411"/>
      <c r="C1755" s="424"/>
      <c r="D1755" s="424"/>
      <c r="E1755" s="470"/>
      <c r="W1755" s="411"/>
    </row>
    <row r="1756" spans="1:23" s="397" customFormat="1" ht="12.75" hidden="1" customHeight="1">
      <c r="A1756" s="411"/>
      <c r="B1756" s="411"/>
      <c r="C1756" s="424"/>
      <c r="D1756" s="424"/>
      <c r="E1756" s="470"/>
      <c r="W1756" s="411"/>
    </row>
    <row r="1757" spans="1:23" s="397" customFormat="1" ht="12.75" hidden="1" customHeight="1">
      <c r="A1757" s="411"/>
      <c r="B1757" s="411"/>
      <c r="C1757" s="424"/>
      <c r="D1757" s="424"/>
      <c r="E1757" s="470"/>
      <c r="W1757" s="411"/>
    </row>
    <row r="1758" spans="1:23" s="397" customFormat="1" ht="12.75" hidden="1" customHeight="1">
      <c r="A1758" s="411"/>
      <c r="B1758" s="411"/>
      <c r="C1758" s="424"/>
      <c r="D1758" s="424"/>
      <c r="E1758" s="470"/>
      <c r="W1758" s="411"/>
    </row>
    <row r="1759" spans="1:23" s="397" customFormat="1" ht="12.75" hidden="1" customHeight="1">
      <c r="A1759" s="411"/>
      <c r="B1759" s="411"/>
      <c r="C1759" s="424"/>
      <c r="D1759" s="424"/>
      <c r="E1759" s="470"/>
      <c r="W1759" s="411"/>
    </row>
    <row r="1760" spans="1:23" s="397" customFormat="1" ht="12.75" hidden="1" customHeight="1">
      <c r="A1760" s="411"/>
      <c r="B1760" s="411"/>
      <c r="C1760" s="424"/>
      <c r="D1760" s="424"/>
      <c r="E1760" s="470"/>
      <c r="W1760" s="411"/>
    </row>
    <row r="1761" spans="1:23" s="397" customFormat="1" ht="12.75" hidden="1" customHeight="1">
      <c r="A1761" s="411"/>
      <c r="B1761" s="411"/>
      <c r="C1761" s="424"/>
      <c r="D1761" s="424"/>
      <c r="E1761" s="470"/>
      <c r="W1761" s="411"/>
    </row>
    <row r="1762" spans="1:23" s="397" customFormat="1" ht="12.75" hidden="1" customHeight="1">
      <c r="A1762" s="411"/>
      <c r="B1762" s="411"/>
      <c r="C1762" s="424"/>
      <c r="D1762" s="424"/>
      <c r="E1762" s="470"/>
      <c r="W1762" s="411"/>
    </row>
    <row r="1763" spans="1:23" s="397" customFormat="1" ht="12.75" hidden="1" customHeight="1">
      <c r="A1763" s="411"/>
      <c r="B1763" s="411"/>
      <c r="C1763" s="424"/>
      <c r="D1763" s="424"/>
      <c r="E1763" s="470"/>
      <c r="W1763" s="411"/>
    </row>
    <row r="1764" spans="1:23" s="397" customFormat="1" ht="12.75" hidden="1" customHeight="1">
      <c r="A1764" s="411"/>
      <c r="B1764" s="411"/>
      <c r="C1764" s="424"/>
      <c r="D1764" s="424"/>
      <c r="E1764" s="470"/>
      <c r="W1764" s="411"/>
    </row>
    <row r="1765" spans="1:23" s="397" customFormat="1" ht="12.75" hidden="1" customHeight="1">
      <c r="A1765" s="411"/>
      <c r="B1765" s="411"/>
      <c r="C1765" s="424"/>
      <c r="D1765" s="424"/>
      <c r="E1765" s="470"/>
      <c r="W1765" s="411"/>
    </row>
    <row r="1766" spans="1:23" s="397" customFormat="1" ht="12.75" hidden="1" customHeight="1">
      <c r="A1766" s="411"/>
      <c r="B1766" s="411"/>
      <c r="C1766" s="424"/>
      <c r="D1766" s="424"/>
      <c r="E1766" s="470"/>
      <c r="W1766" s="411"/>
    </row>
    <row r="1767" spans="1:23" s="397" customFormat="1" ht="12.75" hidden="1" customHeight="1">
      <c r="A1767" s="411"/>
      <c r="B1767" s="411"/>
      <c r="C1767" s="424"/>
      <c r="D1767" s="424"/>
      <c r="E1767" s="470"/>
      <c r="W1767" s="411"/>
    </row>
    <row r="1768" spans="1:23" s="397" customFormat="1" ht="12.75" hidden="1" customHeight="1">
      <c r="A1768" s="411"/>
      <c r="B1768" s="411"/>
      <c r="C1768" s="424"/>
      <c r="D1768" s="424"/>
      <c r="E1768" s="470"/>
      <c r="W1768" s="411"/>
    </row>
    <row r="1769" spans="1:23" s="397" customFormat="1" ht="12.75" hidden="1" customHeight="1">
      <c r="A1769" s="411"/>
      <c r="B1769" s="411"/>
      <c r="C1769" s="424"/>
      <c r="D1769" s="424"/>
      <c r="E1769" s="470"/>
      <c r="W1769" s="411"/>
    </row>
    <row r="1770" spans="1:23" s="397" customFormat="1" ht="12.75" hidden="1" customHeight="1">
      <c r="A1770" s="411"/>
      <c r="B1770" s="411"/>
      <c r="C1770" s="424"/>
      <c r="D1770" s="424"/>
      <c r="E1770" s="470"/>
      <c r="W1770" s="411"/>
    </row>
    <row r="1771" spans="1:23" s="397" customFormat="1" ht="12.75" hidden="1" customHeight="1">
      <c r="A1771" s="411"/>
      <c r="B1771" s="411"/>
      <c r="C1771" s="424"/>
      <c r="D1771" s="424"/>
      <c r="E1771" s="470"/>
      <c r="W1771" s="411"/>
    </row>
    <row r="1772" spans="1:23" s="397" customFormat="1" ht="12.75" hidden="1" customHeight="1">
      <c r="A1772" s="411"/>
      <c r="B1772" s="411"/>
      <c r="C1772" s="424"/>
      <c r="D1772" s="424"/>
      <c r="E1772" s="470"/>
      <c r="W1772" s="411"/>
    </row>
    <row r="1773" spans="1:23" s="397" customFormat="1" ht="12.75" hidden="1" customHeight="1">
      <c r="A1773" s="411"/>
      <c r="B1773" s="411"/>
      <c r="C1773" s="424"/>
      <c r="D1773" s="424"/>
      <c r="E1773" s="470"/>
      <c r="W1773" s="411"/>
    </row>
    <row r="1774" spans="1:23" s="397" customFormat="1" ht="12.75" hidden="1" customHeight="1">
      <c r="A1774" s="411"/>
      <c r="B1774" s="411"/>
      <c r="C1774" s="424"/>
      <c r="D1774" s="424"/>
      <c r="E1774" s="470"/>
      <c r="W1774" s="411"/>
    </row>
    <row r="1775" spans="1:23" s="397" customFormat="1" ht="12.75" hidden="1" customHeight="1">
      <c r="A1775" s="411"/>
      <c r="B1775" s="411"/>
      <c r="C1775" s="424"/>
      <c r="D1775" s="424"/>
      <c r="E1775" s="470"/>
      <c r="W1775" s="411"/>
    </row>
    <row r="1776" spans="1:23" s="397" customFormat="1" ht="12.75" hidden="1" customHeight="1">
      <c r="A1776" s="411"/>
      <c r="B1776" s="411"/>
      <c r="C1776" s="424"/>
      <c r="D1776" s="424"/>
      <c r="E1776" s="470"/>
      <c r="W1776" s="411"/>
    </row>
    <row r="1777" spans="1:23" s="397" customFormat="1" ht="12.75" hidden="1" customHeight="1">
      <c r="A1777" s="411"/>
      <c r="B1777" s="411"/>
      <c r="C1777" s="424"/>
      <c r="D1777" s="424"/>
      <c r="E1777" s="470"/>
      <c r="W1777" s="411"/>
    </row>
    <row r="1778" spans="1:23" s="397" customFormat="1" ht="12.75" hidden="1" customHeight="1">
      <c r="A1778" s="411"/>
      <c r="B1778" s="411"/>
      <c r="C1778" s="424"/>
      <c r="D1778" s="424"/>
      <c r="E1778" s="470"/>
      <c r="W1778" s="411"/>
    </row>
    <row r="1779" spans="1:23" s="397" customFormat="1" ht="12.75" hidden="1" customHeight="1">
      <c r="A1779" s="411"/>
      <c r="B1779" s="411"/>
      <c r="C1779" s="424"/>
      <c r="D1779" s="424"/>
      <c r="E1779" s="470"/>
      <c r="W1779" s="411"/>
    </row>
    <row r="1780" spans="1:23" s="397" customFormat="1" ht="12.75" hidden="1" customHeight="1">
      <c r="A1780" s="411"/>
      <c r="B1780" s="411"/>
      <c r="C1780" s="424"/>
      <c r="D1780" s="424"/>
      <c r="E1780" s="470"/>
      <c r="W1780" s="411"/>
    </row>
    <row r="1781" spans="1:23" s="397" customFormat="1" ht="12.75" hidden="1" customHeight="1">
      <c r="A1781" s="411"/>
      <c r="B1781" s="411"/>
      <c r="C1781" s="424"/>
      <c r="D1781" s="424"/>
      <c r="E1781" s="470"/>
      <c r="W1781" s="411"/>
    </row>
    <row r="1782" spans="1:23" s="397" customFormat="1" ht="12.75" hidden="1" customHeight="1">
      <c r="A1782" s="411"/>
      <c r="B1782" s="411"/>
      <c r="C1782" s="424"/>
      <c r="D1782" s="424"/>
      <c r="E1782" s="470"/>
      <c r="W1782" s="411"/>
    </row>
    <row r="1783" spans="1:23" s="397" customFormat="1" ht="12.75" hidden="1" customHeight="1">
      <c r="A1783" s="411"/>
      <c r="B1783" s="411"/>
      <c r="C1783" s="424"/>
      <c r="D1783" s="424"/>
      <c r="E1783" s="470"/>
      <c r="W1783" s="411"/>
    </row>
    <row r="1784" spans="1:23" s="397" customFormat="1" ht="12.75" hidden="1" customHeight="1">
      <c r="A1784" s="411"/>
      <c r="B1784" s="411"/>
      <c r="C1784" s="424"/>
      <c r="D1784" s="424"/>
      <c r="E1784" s="470"/>
      <c r="W1784" s="411"/>
    </row>
    <row r="1785" spans="1:23" s="397" customFormat="1" ht="12.75" hidden="1" customHeight="1">
      <c r="A1785" s="411"/>
      <c r="B1785" s="411"/>
      <c r="C1785" s="424"/>
      <c r="D1785" s="424"/>
      <c r="E1785" s="470"/>
      <c r="W1785" s="411"/>
    </row>
    <row r="1786" spans="1:23" s="397" customFormat="1" ht="12.75" hidden="1" customHeight="1">
      <c r="A1786" s="411"/>
      <c r="B1786" s="411"/>
      <c r="C1786" s="424"/>
      <c r="D1786" s="424"/>
      <c r="E1786" s="470"/>
      <c r="W1786" s="411"/>
    </row>
    <row r="1787" spans="1:23" s="397" customFormat="1" ht="12.75" hidden="1" customHeight="1">
      <c r="A1787" s="411"/>
      <c r="B1787" s="411"/>
      <c r="C1787" s="424"/>
      <c r="D1787" s="424"/>
      <c r="E1787" s="470"/>
      <c r="W1787" s="411"/>
    </row>
    <row r="1788" spans="1:23" s="397" customFormat="1" ht="12.75" hidden="1" customHeight="1">
      <c r="A1788" s="411"/>
      <c r="B1788" s="411"/>
      <c r="C1788" s="424"/>
      <c r="D1788" s="424"/>
      <c r="E1788" s="470"/>
      <c r="W1788" s="411"/>
    </row>
    <row r="1789" spans="1:23" s="397" customFormat="1" ht="12.75" hidden="1" customHeight="1">
      <c r="A1789" s="411"/>
      <c r="B1789" s="411"/>
      <c r="C1789" s="424"/>
      <c r="D1789" s="424"/>
      <c r="E1789" s="470"/>
      <c r="W1789" s="411"/>
    </row>
    <row r="1790" spans="1:23" s="397" customFormat="1" ht="12.75" hidden="1" customHeight="1">
      <c r="A1790" s="411"/>
      <c r="B1790" s="411"/>
      <c r="C1790" s="424"/>
      <c r="D1790" s="424"/>
      <c r="E1790" s="470"/>
      <c r="W1790" s="411"/>
    </row>
    <row r="1791" spans="1:23" s="397" customFormat="1" ht="12.75" hidden="1" customHeight="1">
      <c r="A1791" s="411"/>
      <c r="B1791" s="411"/>
      <c r="C1791" s="424"/>
      <c r="D1791" s="424"/>
      <c r="E1791" s="470"/>
      <c r="W1791" s="411"/>
    </row>
    <row r="1792" spans="1:23" s="397" customFormat="1" ht="12.75" hidden="1" customHeight="1">
      <c r="A1792" s="411"/>
      <c r="B1792" s="411"/>
      <c r="C1792" s="424"/>
      <c r="D1792" s="424"/>
      <c r="E1792" s="470"/>
      <c r="W1792" s="411"/>
    </row>
    <row r="1793" spans="1:23" s="397" customFormat="1" ht="12.75" hidden="1" customHeight="1">
      <c r="A1793" s="411"/>
      <c r="B1793" s="411"/>
      <c r="C1793" s="424"/>
      <c r="D1793" s="424"/>
      <c r="E1793" s="470"/>
      <c r="W1793" s="411"/>
    </row>
    <row r="1794" spans="1:23" s="397" customFormat="1" ht="12.75" hidden="1" customHeight="1">
      <c r="A1794" s="411"/>
      <c r="B1794" s="411"/>
      <c r="C1794" s="424"/>
      <c r="D1794" s="424"/>
      <c r="E1794" s="470"/>
      <c r="W1794" s="411"/>
    </row>
    <row r="1795" spans="1:23" s="397" customFormat="1" ht="12.75" hidden="1" customHeight="1">
      <c r="A1795" s="411"/>
      <c r="B1795" s="411"/>
      <c r="C1795" s="424"/>
      <c r="D1795" s="424"/>
      <c r="E1795" s="470"/>
      <c r="W1795" s="411"/>
    </row>
    <row r="1796" spans="1:23" s="397" customFormat="1" ht="12.75" hidden="1" customHeight="1">
      <c r="A1796" s="411"/>
      <c r="B1796" s="411"/>
      <c r="C1796" s="424"/>
      <c r="D1796" s="424"/>
      <c r="E1796" s="470"/>
      <c r="W1796" s="411"/>
    </row>
    <row r="1797" spans="1:23" s="397" customFormat="1" ht="12.75" hidden="1" customHeight="1">
      <c r="A1797" s="411"/>
      <c r="B1797" s="411"/>
      <c r="C1797" s="424"/>
      <c r="D1797" s="424"/>
      <c r="E1797" s="470"/>
      <c r="W1797" s="411"/>
    </row>
    <row r="1798" spans="1:23" s="397" customFormat="1" ht="12.75" hidden="1" customHeight="1">
      <c r="A1798" s="411"/>
      <c r="B1798" s="411"/>
      <c r="C1798" s="424"/>
      <c r="D1798" s="424"/>
      <c r="E1798" s="470"/>
      <c r="W1798" s="411"/>
    </row>
    <row r="1799" spans="1:23" s="397" customFormat="1" ht="12.75" hidden="1" customHeight="1">
      <c r="A1799" s="411"/>
      <c r="B1799" s="411"/>
      <c r="C1799" s="424"/>
      <c r="D1799" s="424"/>
      <c r="E1799" s="470"/>
      <c r="W1799" s="411"/>
    </row>
    <row r="1800" spans="1:23" s="397" customFormat="1" ht="12.75" hidden="1" customHeight="1">
      <c r="A1800" s="411"/>
      <c r="B1800" s="411"/>
      <c r="C1800" s="424"/>
      <c r="D1800" s="424"/>
      <c r="E1800" s="470"/>
      <c r="W1800" s="411"/>
    </row>
    <row r="1801" spans="1:23" s="397" customFormat="1" ht="12.75" hidden="1" customHeight="1">
      <c r="A1801" s="411"/>
      <c r="B1801" s="411"/>
      <c r="C1801" s="424"/>
      <c r="D1801" s="424"/>
      <c r="E1801" s="470"/>
      <c r="W1801" s="411"/>
    </row>
    <row r="1802" spans="1:23" s="397" customFormat="1" ht="12.75" hidden="1" customHeight="1">
      <c r="A1802" s="411"/>
      <c r="B1802" s="411"/>
      <c r="C1802" s="424"/>
      <c r="D1802" s="424"/>
      <c r="E1802" s="470"/>
      <c r="W1802" s="411"/>
    </row>
    <row r="1803" spans="1:23" s="397" customFormat="1" ht="12.75" hidden="1" customHeight="1">
      <c r="A1803" s="411"/>
      <c r="B1803" s="411"/>
      <c r="C1803" s="424"/>
      <c r="D1803" s="424"/>
      <c r="E1803" s="470"/>
      <c r="W1803" s="411"/>
    </row>
    <row r="1804" spans="1:23" s="397" customFormat="1" ht="12.75" hidden="1" customHeight="1">
      <c r="A1804" s="411"/>
      <c r="B1804" s="411"/>
      <c r="C1804" s="424"/>
      <c r="D1804" s="424"/>
      <c r="E1804" s="470"/>
      <c r="W1804" s="411"/>
    </row>
    <row r="1805" spans="1:23" s="397" customFormat="1" ht="12.75" hidden="1" customHeight="1">
      <c r="A1805" s="411"/>
      <c r="B1805" s="411"/>
      <c r="C1805" s="424"/>
      <c r="D1805" s="424"/>
      <c r="E1805" s="470"/>
      <c r="W1805" s="411"/>
    </row>
    <row r="1806" spans="1:23" s="397" customFormat="1" ht="12.75" hidden="1" customHeight="1">
      <c r="A1806" s="411"/>
      <c r="B1806" s="411"/>
      <c r="C1806" s="424"/>
      <c r="D1806" s="424"/>
      <c r="E1806" s="470"/>
      <c r="W1806" s="411"/>
    </row>
    <row r="1807" spans="1:23" s="397" customFormat="1" ht="12.75" hidden="1" customHeight="1">
      <c r="A1807" s="411"/>
      <c r="B1807" s="411"/>
      <c r="C1807" s="424"/>
      <c r="D1807" s="424"/>
      <c r="E1807" s="470"/>
      <c r="W1807" s="411"/>
    </row>
    <row r="1808" spans="1:23" s="397" customFormat="1" ht="12.75" hidden="1" customHeight="1">
      <c r="A1808" s="411"/>
      <c r="B1808" s="411"/>
      <c r="C1808" s="424"/>
      <c r="D1808" s="424"/>
      <c r="E1808" s="470"/>
      <c r="W1808" s="411"/>
    </row>
    <row r="1809" spans="1:23" s="397" customFormat="1" ht="12.75" hidden="1" customHeight="1">
      <c r="A1809" s="411"/>
      <c r="B1809" s="411"/>
      <c r="C1809" s="424"/>
      <c r="D1809" s="424"/>
      <c r="E1809" s="470"/>
      <c r="W1809" s="411"/>
    </row>
    <row r="1810" spans="1:23" s="397" customFormat="1" ht="12.75" hidden="1" customHeight="1">
      <c r="A1810" s="411"/>
      <c r="B1810" s="411"/>
      <c r="C1810" s="424"/>
      <c r="D1810" s="424"/>
      <c r="E1810" s="470"/>
      <c r="W1810" s="411"/>
    </row>
    <row r="1811" spans="1:23" s="397" customFormat="1" ht="12.75" hidden="1" customHeight="1">
      <c r="A1811" s="411"/>
      <c r="B1811" s="411"/>
      <c r="C1811" s="424"/>
      <c r="D1811" s="424"/>
      <c r="E1811" s="470"/>
      <c r="W1811" s="411"/>
    </row>
    <row r="1812" spans="1:23" s="397" customFormat="1" ht="12.75" hidden="1" customHeight="1">
      <c r="A1812" s="411"/>
      <c r="B1812" s="411"/>
      <c r="C1812" s="424"/>
      <c r="D1812" s="424"/>
      <c r="E1812" s="470"/>
      <c r="W1812" s="411"/>
    </row>
    <row r="1813" spans="1:23" s="397" customFormat="1" ht="12.75" hidden="1" customHeight="1">
      <c r="A1813" s="411"/>
      <c r="B1813" s="411"/>
      <c r="C1813" s="424"/>
      <c r="D1813" s="424"/>
      <c r="E1813" s="470"/>
      <c r="W1813" s="411"/>
    </row>
    <row r="1814" spans="1:23" s="397" customFormat="1" ht="12.75" customHeight="1">
      <c r="A1814" s="411"/>
      <c r="B1814" s="411"/>
      <c r="C1814" s="424"/>
      <c r="D1814" s="424"/>
      <c r="E1814" s="470"/>
      <c r="W1814" s="411"/>
    </row>
    <row r="1815" spans="1:23" s="397" customFormat="1" ht="12.75" customHeight="1">
      <c r="A1815" s="411"/>
      <c r="B1815" s="411"/>
      <c r="C1815" s="424"/>
      <c r="D1815" s="424"/>
      <c r="E1815" s="470"/>
      <c r="W1815" s="411"/>
    </row>
    <row r="1816" spans="1:23" s="397" customFormat="1" ht="12.75" customHeight="1">
      <c r="A1816" s="411"/>
      <c r="B1816" s="411"/>
      <c r="C1816" s="424"/>
      <c r="D1816" s="424"/>
      <c r="E1816" s="470"/>
      <c r="W1816" s="411"/>
    </row>
    <row r="1817" spans="1:23" s="397" customFormat="1" ht="12.75" customHeight="1">
      <c r="A1817" s="411"/>
      <c r="B1817" s="411"/>
      <c r="C1817" s="424"/>
      <c r="D1817" s="424"/>
      <c r="E1817" s="470"/>
      <c r="W1817" s="411"/>
    </row>
    <row r="1818" spans="1:23" s="397" customFormat="1" ht="12.75" customHeight="1">
      <c r="A1818" s="411"/>
      <c r="B1818" s="411"/>
      <c r="C1818" s="424"/>
      <c r="D1818" s="424"/>
      <c r="E1818" s="470"/>
      <c r="W1818" s="411"/>
    </row>
    <row r="1819" spans="1:23" s="397" customFormat="1" ht="12.75" customHeight="1">
      <c r="A1819" s="411"/>
      <c r="B1819" s="411"/>
      <c r="C1819" s="424"/>
      <c r="D1819" s="424"/>
      <c r="E1819" s="470"/>
      <c r="W1819" s="411"/>
    </row>
    <row r="1820" spans="1:23" s="397" customFormat="1" ht="12.75" customHeight="1">
      <c r="A1820" s="411"/>
      <c r="B1820" s="411"/>
      <c r="C1820" s="424"/>
      <c r="D1820" s="424"/>
      <c r="E1820" s="470"/>
      <c r="W1820" s="411"/>
    </row>
    <row r="1821" spans="1:23" s="397" customFormat="1" ht="12.75" customHeight="1">
      <c r="A1821" s="411"/>
      <c r="B1821" s="411"/>
      <c r="C1821" s="424"/>
      <c r="D1821" s="424"/>
      <c r="E1821" s="470"/>
      <c r="W1821" s="411"/>
    </row>
    <row r="1822" spans="1:23" s="397" customFormat="1" ht="12.75" customHeight="1">
      <c r="A1822" s="411"/>
      <c r="B1822" s="411"/>
      <c r="C1822" s="424"/>
      <c r="D1822" s="424"/>
      <c r="E1822" s="470"/>
      <c r="W1822" s="411"/>
    </row>
    <row r="1823" spans="1:23" s="397" customFormat="1" ht="12.75" customHeight="1">
      <c r="A1823" s="411"/>
      <c r="B1823" s="411"/>
      <c r="C1823" s="424"/>
      <c r="D1823" s="424"/>
      <c r="E1823" s="470"/>
      <c r="W1823" s="411"/>
    </row>
    <row r="1824" spans="1:23" s="397" customFormat="1" ht="12.75" customHeight="1">
      <c r="A1824" s="411"/>
      <c r="B1824" s="411"/>
      <c r="C1824" s="424"/>
      <c r="D1824" s="424"/>
      <c r="E1824" s="470"/>
      <c r="W1824" s="411"/>
    </row>
    <row r="1825" spans="1:23" s="397" customFormat="1" ht="12.75" customHeight="1">
      <c r="A1825" s="411"/>
      <c r="B1825" s="411"/>
      <c r="C1825" s="424"/>
      <c r="D1825" s="424"/>
      <c r="E1825" s="470"/>
      <c r="W1825" s="411"/>
    </row>
    <row r="1826" spans="1:23" s="397" customFormat="1" ht="12.75" customHeight="1">
      <c r="A1826" s="411"/>
      <c r="B1826" s="411"/>
      <c r="C1826" s="424"/>
      <c r="D1826" s="424"/>
      <c r="E1826" s="470"/>
      <c r="W1826" s="411"/>
    </row>
    <row r="1827" spans="1:23" s="397" customFormat="1" ht="12.75" customHeight="1">
      <c r="A1827" s="411"/>
      <c r="B1827" s="411"/>
      <c r="C1827" s="424"/>
      <c r="D1827" s="424"/>
      <c r="E1827" s="470"/>
      <c r="W1827" s="411"/>
    </row>
    <row r="1828" spans="1:23" s="397" customFormat="1" ht="12.75" customHeight="1">
      <c r="A1828" s="411"/>
      <c r="B1828" s="411"/>
      <c r="C1828" s="424"/>
      <c r="D1828" s="424"/>
      <c r="E1828" s="470"/>
      <c r="W1828" s="411"/>
    </row>
    <row r="1829" spans="1:23" s="397" customFormat="1" ht="12.75" customHeight="1">
      <c r="A1829" s="411"/>
      <c r="B1829" s="411"/>
      <c r="C1829" s="424"/>
      <c r="D1829" s="424"/>
      <c r="E1829" s="470"/>
      <c r="W1829" s="411"/>
    </row>
    <row r="1830" spans="1:23" s="397" customFormat="1" ht="12.75" customHeight="1">
      <c r="A1830" s="411"/>
      <c r="B1830" s="411"/>
      <c r="C1830" s="424"/>
      <c r="D1830" s="424"/>
      <c r="E1830" s="470"/>
      <c r="W1830" s="411"/>
    </row>
    <row r="1831" spans="1:23" s="397" customFormat="1" ht="12.75" customHeight="1">
      <c r="A1831" s="411"/>
      <c r="B1831" s="411"/>
      <c r="C1831" s="424"/>
      <c r="D1831" s="424"/>
      <c r="E1831" s="470"/>
      <c r="W1831" s="411"/>
    </row>
    <row r="1832" spans="1:23" s="397" customFormat="1" ht="12.75" customHeight="1">
      <c r="A1832" s="411"/>
      <c r="B1832" s="411"/>
      <c r="C1832" s="424"/>
      <c r="D1832" s="424"/>
      <c r="E1832" s="470"/>
      <c r="W1832" s="411"/>
    </row>
    <row r="1833" spans="1:23" s="397" customFormat="1" ht="12.75" customHeight="1">
      <c r="A1833" s="411"/>
      <c r="B1833" s="411"/>
      <c r="C1833" s="424"/>
      <c r="D1833" s="424"/>
      <c r="E1833" s="470"/>
      <c r="W1833" s="411"/>
    </row>
    <row r="1834" spans="1:23" s="397" customFormat="1" ht="12.75" customHeight="1">
      <c r="A1834" s="411"/>
      <c r="B1834" s="411"/>
      <c r="C1834" s="424"/>
      <c r="D1834" s="424"/>
      <c r="E1834" s="470"/>
      <c r="W1834" s="411"/>
    </row>
    <row r="1835" spans="1:23" s="397" customFormat="1" ht="12.75" customHeight="1">
      <c r="A1835" s="411"/>
      <c r="B1835" s="411"/>
      <c r="C1835" s="424"/>
      <c r="D1835" s="424"/>
      <c r="E1835" s="470"/>
      <c r="W1835" s="411"/>
    </row>
    <row r="1836" spans="1:23" s="397" customFormat="1" ht="12.75" customHeight="1">
      <c r="A1836" s="411"/>
      <c r="B1836" s="411"/>
      <c r="C1836" s="424"/>
      <c r="D1836" s="424"/>
      <c r="E1836" s="470"/>
      <c r="W1836" s="411"/>
    </row>
    <row r="1837" spans="1:23" s="397" customFormat="1" ht="12.75" customHeight="1">
      <c r="A1837" s="411"/>
      <c r="B1837" s="411"/>
      <c r="C1837" s="424"/>
      <c r="D1837" s="424"/>
      <c r="E1837" s="470"/>
      <c r="W1837" s="411"/>
    </row>
    <row r="1838" spans="1:23" s="397" customFormat="1" ht="12.75" customHeight="1">
      <c r="A1838" s="411"/>
      <c r="B1838" s="411"/>
      <c r="C1838" s="424"/>
      <c r="D1838" s="424"/>
      <c r="E1838" s="470"/>
      <c r="W1838" s="411"/>
    </row>
    <row r="1839" spans="1:23" s="397" customFormat="1" ht="12.75" customHeight="1">
      <c r="A1839" s="411"/>
      <c r="B1839" s="411"/>
      <c r="C1839" s="424"/>
      <c r="D1839" s="424"/>
      <c r="E1839" s="470"/>
      <c r="W1839" s="411"/>
    </row>
    <row r="1840" spans="1:23" s="397" customFormat="1" ht="12.75" customHeight="1">
      <c r="A1840" s="411"/>
      <c r="B1840" s="411"/>
      <c r="C1840" s="424"/>
      <c r="D1840" s="424"/>
      <c r="E1840" s="470"/>
      <c r="W1840" s="411"/>
    </row>
    <row r="1841" spans="1:23" s="397" customFormat="1" ht="12.75" customHeight="1">
      <c r="A1841" s="411"/>
      <c r="B1841" s="411"/>
      <c r="C1841" s="424"/>
      <c r="D1841" s="424"/>
      <c r="E1841" s="470"/>
      <c r="W1841" s="411"/>
    </row>
    <row r="1842" spans="1:23" s="397" customFormat="1" ht="12.75" customHeight="1">
      <c r="A1842" s="411"/>
      <c r="B1842" s="411"/>
      <c r="C1842" s="424"/>
      <c r="D1842" s="424"/>
      <c r="E1842" s="470"/>
      <c r="W1842" s="411"/>
    </row>
    <row r="1843" spans="1:23" s="397" customFormat="1" ht="12.75" customHeight="1">
      <c r="A1843" s="411"/>
      <c r="B1843" s="411"/>
      <c r="C1843" s="424"/>
      <c r="D1843" s="424"/>
      <c r="E1843" s="470"/>
      <c r="W1843" s="411"/>
    </row>
    <row r="1844" spans="1:23" s="397" customFormat="1" ht="12.75" customHeight="1">
      <c r="A1844" s="411"/>
      <c r="B1844" s="411"/>
      <c r="C1844" s="424"/>
      <c r="D1844" s="424"/>
      <c r="E1844" s="470"/>
      <c r="W1844" s="411"/>
    </row>
    <row r="1845" spans="1:23" s="397" customFormat="1" ht="12.75" customHeight="1">
      <c r="A1845" s="411"/>
      <c r="B1845" s="411"/>
      <c r="C1845" s="424"/>
      <c r="D1845" s="424"/>
      <c r="E1845" s="470"/>
      <c r="W1845" s="411"/>
    </row>
    <row r="1846" spans="1:23" s="397" customFormat="1" ht="12.75" customHeight="1">
      <c r="A1846" s="411"/>
      <c r="B1846" s="411"/>
      <c r="C1846" s="424"/>
      <c r="D1846" s="424"/>
      <c r="E1846" s="470"/>
      <c r="W1846" s="411"/>
    </row>
    <row r="1847" spans="1:23" s="397" customFormat="1" ht="12.75" customHeight="1">
      <c r="A1847" s="411"/>
      <c r="B1847" s="411"/>
      <c r="C1847" s="424"/>
      <c r="D1847" s="424"/>
      <c r="E1847" s="470"/>
      <c r="W1847" s="411"/>
    </row>
    <row r="1848" spans="1:23" s="397" customFormat="1" ht="12.75" customHeight="1">
      <c r="A1848" s="411"/>
      <c r="B1848" s="411"/>
      <c r="C1848" s="424"/>
      <c r="D1848" s="424"/>
      <c r="E1848" s="470"/>
      <c r="W1848" s="411"/>
    </row>
    <row r="1849" spans="1:23" s="397" customFormat="1" ht="12.75" customHeight="1">
      <c r="A1849" s="411"/>
      <c r="B1849" s="411"/>
      <c r="C1849" s="424"/>
      <c r="D1849" s="424"/>
      <c r="E1849" s="470"/>
      <c r="W1849" s="411"/>
    </row>
    <row r="1850" spans="1:23" s="397" customFormat="1" ht="12.75" customHeight="1">
      <c r="A1850" s="411"/>
      <c r="B1850" s="411"/>
      <c r="C1850" s="424"/>
      <c r="D1850" s="424"/>
      <c r="E1850" s="470"/>
      <c r="W1850" s="411"/>
    </row>
    <row r="1851" spans="1:23" s="397" customFormat="1" ht="12.75" customHeight="1">
      <c r="A1851" s="411"/>
      <c r="B1851" s="411"/>
      <c r="C1851" s="424"/>
      <c r="D1851" s="424"/>
      <c r="E1851" s="470"/>
      <c r="W1851" s="411"/>
    </row>
    <row r="1852" spans="1:23" s="397" customFormat="1" ht="12.75" customHeight="1">
      <c r="A1852" s="411"/>
      <c r="B1852" s="411"/>
      <c r="C1852" s="424"/>
      <c r="D1852" s="424"/>
      <c r="E1852" s="470"/>
      <c r="W1852" s="411"/>
    </row>
    <row r="1853" spans="1:23" s="397" customFormat="1" ht="12.75" customHeight="1">
      <c r="A1853" s="411"/>
      <c r="B1853" s="411"/>
      <c r="C1853" s="424"/>
      <c r="D1853" s="424"/>
      <c r="E1853" s="470"/>
      <c r="W1853" s="411"/>
    </row>
    <row r="1854" spans="1:23" s="397" customFormat="1" ht="12.75" customHeight="1">
      <c r="A1854" s="411"/>
      <c r="B1854" s="411"/>
      <c r="C1854" s="424"/>
      <c r="D1854" s="424"/>
      <c r="E1854" s="470"/>
      <c r="W1854" s="411"/>
    </row>
    <row r="1855" spans="1:23" s="397" customFormat="1" ht="12.75" customHeight="1">
      <c r="A1855" s="411"/>
      <c r="B1855" s="411"/>
      <c r="C1855" s="424"/>
      <c r="D1855" s="424"/>
      <c r="E1855" s="470"/>
      <c r="W1855" s="411"/>
    </row>
    <row r="1856" spans="1:23" s="397" customFormat="1" ht="12.75" customHeight="1">
      <c r="A1856" s="411"/>
      <c r="B1856" s="411"/>
      <c r="C1856" s="424"/>
      <c r="D1856" s="424"/>
      <c r="E1856" s="470"/>
      <c r="W1856" s="411"/>
    </row>
    <row r="1857" spans="1:23" s="397" customFormat="1" ht="12.75" customHeight="1">
      <c r="A1857" s="411"/>
      <c r="B1857" s="411"/>
      <c r="C1857" s="424"/>
      <c r="D1857" s="424"/>
      <c r="E1857" s="470"/>
      <c r="W1857" s="411"/>
    </row>
    <row r="1858" spans="1:23" s="397" customFormat="1" ht="12.75" customHeight="1">
      <c r="A1858" s="411"/>
      <c r="B1858" s="411"/>
      <c r="C1858" s="424"/>
      <c r="D1858" s="424"/>
      <c r="E1858" s="470"/>
      <c r="W1858" s="411"/>
    </row>
    <row r="1859" spans="1:23" s="397" customFormat="1" ht="12.75" customHeight="1">
      <c r="A1859" s="411"/>
      <c r="B1859" s="411"/>
      <c r="C1859" s="424"/>
      <c r="D1859" s="424"/>
      <c r="E1859" s="470"/>
      <c r="W1859" s="411"/>
    </row>
    <row r="1860" spans="1:23" s="397" customFormat="1" ht="12.75" customHeight="1">
      <c r="A1860" s="411"/>
      <c r="B1860" s="411"/>
      <c r="C1860" s="424"/>
      <c r="D1860" s="424"/>
      <c r="E1860" s="470"/>
      <c r="W1860" s="411"/>
    </row>
    <row r="1861" spans="1:23" s="397" customFormat="1" ht="12.75" customHeight="1">
      <c r="A1861" s="411"/>
      <c r="B1861" s="411"/>
      <c r="C1861" s="424"/>
      <c r="D1861" s="424"/>
      <c r="E1861" s="470"/>
      <c r="W1861" s="411"/>
    </row>
    <row r="1862" spans="1:23" s="397" customFormat="1" ht="12.75" customHeight="1">
      <c r="A1862" s="411"/>
      <c r="B1862" s="411"/>
      <c r="C1862" s="424"/>
      <c r="D1862" s="424"/>
      <c r="E1862" s="470"/>
      <c r="W1862" s="411"/>
    </row>
    <row r="1863" spans="1:23" s="397" customFormat="1" ht="12.75" customHeight="1">
      <c r="A1863" s="411"/>
      <c r="B1863" s="411"/>
      <c r="C1863" s="424"/>
      <c r="D1863" s="424"/>
      <c r="E1863" s="470"/>
      <c r="W1863" s="411"/>
    </row>
    <row r="1864" spans="1:23" s="397" customFormat="1" ht="12.75" customHeight="1">
      <c r="A1864" s="411"/>
      <c r="B1864" s="411"/>
      <c r="C1864" s="424"/>
      <c r="D1864" s="424"/>
      <c r="E1864" s="470"/>
      <c r="W1864" s="411"/>
    </row>
    <row r="1865" spans="1:23" s="397" customFormat="1" ht="12.75" customHeight="1">
      <c r="A1865" s="411"/>
      <c r="B1865" s="411"/>
      <c r="C1865" s="424"/>
      <c r="D1865" s="424"/>
      <c r="E1865" s="470"/>
      <c r="W1865" s="411"/>
    </row>
    <row r="1866" spans="1:23" s="397" customFormat="1" ht="12.75" customHeight="1">
      <c r="A1866" s="411"/>
      <c r="B1866" s="411"/>
      <c r="C1866" s="424"/>
      <c r="D1866" s="424"/>
      <c r="E1866" s="470"/>
      <c r="W1866" s="411"/>
    </row>
    <row r="1867" spans="1:23" s="397" customFormat="1" ht="12.75" customHeight="1">
      <c r="A1867" s="411"/>
      <c r="B1867" s="411"/>
      <c r="C1867" s="424"/>
      <c r="D1867" s="424"/>
      <c r="E1867" s="470"/>
      <c r="W1867" s="411"/>
    </row>
    <row r="1868" spans="1:23" s="397" customFormat="1" ht="12.75" customHeight="1">
      <c r="A1868" s="411"/>
      <c r="B1868" s="411"/>
      <c r="C1868" s="424"/>
      <c r="D1868" s="424"/>
      <c r="E1868" s="470"/>
      <c r="W1868" s="411"/>
    </row>
    <row r="1869" spans="1:23" s="397" customFormat="1" ht="12.75" customHeight="1">
      <c r="A1869" s="411"/>
      <c r="B1869" s="411"/>
      <c r="C1869" s="424"/>
      <c r="D1869" s="424"/>
      <c r="E1869" s="470"/>
      <c r="W1869" s="411"/>
    </row>
    <row r="1870" spans="1:23" s="397" customFormat="1" ht="12.75" customHeight="1">
      <c r="A1870" s="411"/>
      <c r="B1870" s="411"/>
      <c r="C1870" s="424"/>
      <c r="D1870" s="424"/>
      <c r="E1870" s="470"/>
      <c r="W1870" s="411"/>
    </row>
    <row r="1871" spans="1:23" s="397" customFormat="1" ht="12.75" customHeight="1">
      <c r="A1871" s="411"/>
      <c r="B1871" s="411"/>
      <c r="C1871" s="424"/>
      <c r="D1871" s="424"/>
      <c r="E1871" s="470"/>
      <c r="W1871" s="411"/>
    </row>
    <row r="1872" spans="1:23" s="397" customFormat="1" ht="12.75" customHeight="1">
      <c r="A1872" s="411"/>
      <c r="B1872" s="411"/>
      <c r="C1872" s="424"/>
      <c r="D1872" s="424"/>
      <c r="E1872" s="470"/>
      <c r="W1872" s="411"/>
    </row>
    <row r="1873" spans="1:23" s="397" customFormat="1" ht="12.75" customHeight="1">
      <c r="A1873" s="411"/>
      <c r="B1873" s="411"/>
      <c r="C1873" s="424"/>
      <c r="D1873" s="424"/>
      <c r="E1873" s="470"/>
      <c r="W1873" s="411"/>
    </row>
    <row r="1874" spans="1:23" s="397" customFormat="1" ht="12.75" customHeight="1">
      <c r="A1874" s="411"/>
      <c r="B1874" s="411"/>
      <c r="C1874" s="424"/>
      <c r="D1874" s="424"/>
      <c r="E1874" s="470"/>
      <c r="W1874" s="411"/>
    </row>
    <row r="1875" spans="1:23" s="397" customFormat="1" ht="12.75" customHeight="1">
      <c r="A1875" s="411"/>
      <c r="B1875" s="411"/>
      <c r="C1875" s="424"/>
      <c r="D1875" s="424"/>
      <c r="E1875" s="470"/>
      <c r="W1875" s="411"/>
    </row>
    <row r="1876" spans="1:23" s="397" customFormat="1" ht="12.75" customHeight="1">
      <c r="A1876" s="411"/>
      <c r="B1876" s="411"/>
      <c r="C1876" s="424"/>
      <c r="D1876" s="424"/>
      <c r="E1876" s="470"/>
      <c r="W1876" s="411"/>
    </row>
    <row r="1877" spans="1:23" s="397" customFormat="1" ht="12.75" customHeight="1">
      <c r="A1877" s="411"/>
      <c r="B1877" s="411"/>
      <c r="C1877" s="424"/>
      <c r="D1877" s="424"/>
      <c r="E1877" s="470"/>
      <c r="W1877" s="411"/>
    </row>
    <row r="1878" spans="1:23" s="397" customFormat="1" ht="12.75" customHeight="1">
      <c r="A1878" s="411"/>
      <c r="B1878" s="411"/>
      <c r="C1878" s="424"/>
      <c r="D1878" s="424"/>
      <c r="E1878" s="470"/>
      <c r="W1878" s="411"/>
    </row>
    <row r="1879" spans="1:23" s="397" customFormat="1" ht="12.75" customHeight="1">
      <c r="A1879" s="411"/>
      <c r="B1879" s="411"/>
      <c r="C1879" s="424"/>
      <c r="D1879" s="424"/>
      <c r="E1879" s="470"/>
      <c r="W1879" s="411"/>
    </row>
    <row r="1880" spans="1:23" s="397" customFormat="1" ht="12.75" customHeight="1">
      <c r="A1880" s="411"/>
      <c r="B1880" s="411"/>
      <c r="C1880" s="424"/>
      <c r="D1880" s="424"/>
      <c r="E1880" s="470"/>
      <c r="W1880" s="411"/>
    </row>
    <row r="1881" spans="1:23" s="397" customFormat="1" ht="12.75" customHeight="1">
      <c r="A1881" s="411"/>
      <c r="B1881" s="411"/>
      <c r="C1881" s="424"/>
      <c r="D1881" s="424"/>
      <c r="E1881" s="470"/>
      <c r="W1881" s="411"/>
    </row>
    <row r="1882" spans="1:23" s="397" customFormat="1" ht="12.75" customHeight="1">
      <c r="A1882" s="411"/>
      <c r="B1882" s="411"/>
      <c r="C1882" s="424"/>
      <c r="D1882" s="424"/>
      <c r="E1882" s="470"/>
      <c r="W1882" s="411"/>
    </row>
    <row r="1883" spans="1:23" s="397" customFormat="1" ht="12.75" customHeight="1">
      <c r="A1883" s="411"/>
      <c r="B1883" s="411"/>
      <c r="C1883" s="424"/>
      <c r="D1883" s="424"/>
      <c r="E1883" s="470"/>
      <c r="W1883" s="411"/>
    </row>
    <row r="1884" spans="1:23" s="397" customFormat="1" ht="12.75" customHeight="1">
      <c r="A1884" s="411"/>
      <c r="B1884" s="411"/>
      <c r="C1884" s="424"/>
      <c r="D1884" s="424"/>
      <c r="E1884" s="470"/>
      <c r="W1884" s="411"/>
    </row>
    <row r="1885" spans="1:23" s="397" customFormat="1" ht="12.75" customHeight="1">
      <c r="A1885" s="411"/>
      <c r="B1885" s="411"/>
      <c r="C1885" s="424"/>
      <c r="D1885" s="424"/>
      <c r="E1885" s="470"/>
      <c r="W1885" s="411"/>
    </row>
    <row r="1886" spans="1:23" s="397" customFormat="1" ht="12.75" customHeight="1">
      <c r="A1886" s="411"/>
      <c r="B1886" s="411"/>
      <c r="C1886" s="424"/>
      <c r="D1886" s="424"/>
      <c r="E1886" s="470"/>
      <c r="W1886" s="411"/>
    </row>
    <row r="1887" spans="1:23" s="397" customFormat="1" ht="12.75" customHeight="1">
      <c r="A1887" s="411"/>
      <c r="B1887" s="411"/>
      <c r="C1887" s="424"/>
      <c r="D1887" s="424"/>
      <c r="E1887" s="470"/>
      <c r="W1887" s="411"/>
    </row>
    <row r="1888" spans="1:23" s="397" customFormat="1" ht="12.75" customHeight="1">
      <c r="A1888" s="411"/>
      <c r="B1888" s="411"/>
      <c r="C1888" s="424"/>
      <c r="D1888" s="424"/>
      <c r="E1888" s="470"/>
      <c r="W1888" s="411"/>
    </row>
    <row r="1889" spans="1:23" s="397" customFormat="1" ht="12.75" customHeight="1">
      <c r="A1889" s="411"/>
      <c r="B1889" s="411"/>
      <c r="C1889" s="424"/>
      <c r="D1889" s="424"/>
      <c r="E1889" s="470"/>
      <c r="W1889" s="411"/>
    </row>
    <row r="1890" spans="1:23" s="397" customFormat="1" ht="12.75" customHeight="1">
      <c r="A1890" s="411"/>
      <c r="B1890" s="411"/>
      <c r="C1890" s="424"/>
      <c r="D1890" s="424"/>
      <c r="E1890" s="470"/>
      <c r="W1890" s="411"/>
    </row>
    <row r="1891" spans="1:23" s="397" customFormat="1" ht="12.75" customHeight="1">
      <c r="A1891" s="411"/>
      <c r="B1891" s="411"/>
      <c r="C1891" s="424"/>
      <c r="D1891" s="424"/>
      <c r="E1891" s="470"/>
      <c r="W1891" s="411"/>
    </row>
    <row r="1892" spans="1:23" s="397" customFormat="1" ht="12.75" customHeight="1">
      <c r="A1892" s="411"/>
      <c r="B1892" s="411"/>
      <c r="C1892" s="424"/>
      <c r="D1892" s="424"/>
      <c r="E1892" s="470"/>
      <c r="W1892" s="411"/>
    </row>
    <row r="1893" spans="1:23" s="397" customFormat="1" ht="12.75" customHeight="1">
      <c r="A1893" s="411"/>
      <c r="B1893" s="411"/>
      <c r="C1893" s="424"/>
      <c r="D1893" s="424"/>
      <c r="E1893" s="470"/>
      <c r="W1893" s="411"/>
    </row>
    <row r="1894" spans="1:23" s="397" customFormat="1" ht="12.75" customHeight="1">
      <c r="A1894" s="411"/>
      <c r="B1894" s="411"/>
      <c r="C1894" s="424"/>
      <c r="D1894" s="424"/>
      <c r="E1894" s="470"/>
      <c r="W1894" s="411"/>
    </row>
    <row r="1895" spans="1:23" s="397" customFormat="1" ht="12.75" customHeight="1">
      <c r="A1895" s="411"/>
      <c r="B1895" s="411"/>
      <c r="C1895" s="424"/>
      <c r="D1895" s="424"/>
      <c r="E1895" s="470"/>
      <c r="W1895" s="411"/>
    </row>
    <row r="1896" spans="1:23" s="397" customFormat="1" ht="12.75" customHeight="1">
      <c r="A1896" s="411"/>
      <c r="B1896" s="411"/>
      <c r="C1896" s="424"/>
      <c r="D1896" s="424"/>
      <c r="E1896" s="470"/>
      <c r="W1896" s="411"/>
    </row>
    <row r="1897" spans="1:23" s="397" customFormat="1" ht="12.75" customHeight="1">
      <c r="A1897" s="411"/>
      <c r="B1897" s="411"/>
      <c r="C1897" s="424"/>
      <c r="D1897" s="424"/>
      <c r="E1897" s="470"/>
      <c r="W1897" s="411"/>
    </row>
    <row r="1898" spans="1:23" s="397" customFormat="1" ht="12.75" customHeight="1">
      <c r="A1898" s="411"/>
      <c r="B1898" s="411"/>
      <c r="C1898" s="424"/>
      <c r="D1898" s="424"/>
      <c r="E1898" s="470"/>
      <c r="W1898" s="411"/>
    </row>
    <row r="1899" spans="1:23" s="397" customFormat="1" ht="12.75" customHeight="1">
      <c r="A1899" s="411"/>
      <c r="B1899" s="411"/>
      <c r="C1899" s="424"/>
      <c r="D1899" s="424"/>
      <c r="E1899" s="470"/>
      <c r="W1899" s="411"/>
    </row>
    <row r="1900" spans="1:23" s="397" customFormat="1" ht="12.75" customHeight="1">
      <c r="A1900" s="411"/>
      <c r="B1900" s="411"/>
      <c r="C1900" s="424"/>
      <c r="D1900" s="424"/>
      <c r="E1900" s="470"/>
      <c r="W1900" s="411"/>
    </row>
    <row r="1901" spans="1:23" s="397" customFormat="1" ht="12.75" customHeight="1">
      <c r="A1901" s="411"/>
      <c r="B1901" s="411"/>
      <c r="C1901" s="424"/>
      <c r="D1901" s="424"/>
      <c r="E1901" s="470"/>
      <c r="W1901" s="411"/>
    </row>
    <row r="1902" spans="1:23" s="397" customFormat="1" ht="12.75" customHeight="1">
      <c r="A1902" s="411"/>
      <c r="B1902" s="411"/>
      <c r="C1902" s="424"/>
      <c r="D1902" s="424"/>
      <c r="E1902" s="470"/>
      <c r="W1902" s="411"/>
    </row>
    <row r="1903" spans="1:23" s="397" customFormat="1" ht="12.75" customHeight="1">
      <c r="A1903" s="411"/>
      <c r="B1903" s="411"/>
      <c r="C1903" s="424"/>
      <c r="D1903" s="424"/>
      <c r="E1903" s="470"/>
      <c r="W1903" s="411"/>
    </row>
    <row r="1904" spans="1:23" s="397" customFormat="1" ht="12.75" customHeight="1">
      <c r="A1904" s="411"/>
      <c r="B1904" s="411"/>
      <c r="C1904" s="424"/>
      <c r="D1904" s="424"/>
      <c r="E1904" s="470"/>
      <c r="W1904" s="411"/>
    </row>
    <row r="1905" spans="1:23" s="397" customFormat="1" ht="12.75" customHeight="1">
      <c r="A1905" s="411"/>
      <c r="B1905" s="411"/>
      <c r="C1905" s="424"/>
      <c r="D1905" s="424"/>
      <c r="E1905" s="470"/>
      <c r="W1905" s="411"/>
    </row>
    <row r="1906" spans="1:23" s="397" customFormat="1" ht="12.75" customHeight="1">
      <c r="A1906" s="411"/>
      <c r="B1906" s="411"/>
      <c r="C1906" s="424"/>
      <c r="D1906" s="424"/>
      <c r="E1906" s="470"/>
      <c r="W1906" s="411"/>
    </row>
    <row r="1907" spans="1:23" s="397" customFormat="1" ht="12.75" customHeight="1">
      <c r="A1907" s="411"/>
      <c r="B1907" s="411"/>
      <c r="C1907" s="424"/>
      <c r="D1907" s="424"/>
      <c r="E1907" s="470"/>
      <c r="W1907" s="411"/>
    </row>
    <row r="1908" spans="1:23" s="397" customFormat="1" ht="12.75" customHeight="1">
      <c r="A1908" s="411"/>
      <c r="B1908" s="411"/>
      <c r="C1908" s="424"/>
      <c r="D1908" s="424"/>
      <c r="E1908" s="470"/>
      <c r="W1908" s="411"/>
    </row>
    <row r="1909" spans="1:23" s="397" customFormat="1" ht="12.75" customHeight="1">
      <c r="A1909" s="411"/>
      <c r="B1909" s="411"/>
      <c r="C1909" s="424"/>
      <c r="D1909" s="424"/>
      <c r="E1909" s="470"/>
      <c r="W1909" s="411"/>
    </row>
    <row r="1910" spans="1:23" s="397" customFormat="1" ht="12.75" customHeight="1">
      <c r="A1910" s="411"/>
      <c r="B1910" s="411"/>
      <c r="C1910" s="424"/>
      <c r="D1910" s="424"/>
      <c r="E1910" s="470"/>
      <c r="W1910" s="411"/>
    </row>
    <row r="1911" spans="1:23" s="397" customFormat="1" ht="12.75" customHeight="1">
      <c r="A1911" s="411"/>
      <c r="B1911" s="411"/>
      <c r="C1911" s="424"/>
      <c r="D1911" s="424"/>
      <c r="E1911" s="470"/>
      <c r="W1911" s="411"/>
    </row>
    <row r="1912" spans="1:23" s="397" customFormat="1" ht="12.75" customHeight="1">
      <c r="A1912" s="411"/>
      <c r="B1912" s="411"/>
      <c r="C1912" s="424"/>
      <c r="D1912" s="424"/>
      <c r="E1912" s="470"/>
      <c r="W1912" s="411"/>
    </row>
    <row r="1913" spans="1:23" s="397" customFormat="1" ht="12.75" customHeight="1">
      <c r="A1913" s="411"/>
      <c r="B1913" s="411"/>
      <c r="C1913" s="424"/>
      <c r="D1913" s="424"/>
      <c r="E1913" s="470"/>
      <c r="W1913" s="411"/>
    </row>
    <row r="1914" spans="1:23" s="397" customFormat="1" ht="12.75" customHeight="1">
      <c r="A1914" s="411"/>
      <c r="B1914" s="411"/>
      <c r="C1914" s="424"/>
      <c r="D1914" s="424"/>
      <c r="E1914" s="470"/>
      <c r="W1914" s="411"/>
    </row>
    <row r="1915" spans="1:23" s="397" customFormat="1" ht="12.75" customHeight="1">
      <c r="A1915" s="411"/>
      <c r="B1915" s="411"/>
      <c r="C1915" s="424"/>
      <c r="D1915" s="424"/>
      <c r="E1915" s="470"/>
      <c r="W1915" s="411"/>
    </row>
    <row r="1916" spans="1:23" s="397" customFormat="1" ht="12.75" customHeight="1">
      <c r="A1916" s="411"/>
      <c r="B1916" s="411"/>
      <c r="C1916" s="424"/>
      <c r="D1916" s="424"/>
      <c r="E1916" s="470"/>
      <c r="W1916" s="411"/>
    </row>
    <row r="1917" spans="1:23" s="397" customFormat="1" ht="12.75" customHeight="1">
      <c r="A1917" s="411"/>
      <c r="B1917" s="411"/>
      <c r="C1917" s="424"/>
      <c r="D1917" s="424"/>
      <c r="E1917" s="470"/>
      <c r="W1917" s="411"/>
    </row>
    <row r="1918" spans="1:23" s="397" customFormat="1" ht="12.75" customHeight="1">
      <c r="A1918" s="411"/>
      <c r="B1918" s="411"/>
      <c r="C1918" s="424"/>
      <c r="D1918" s="424"/>
      <c r="E1918" s="470"/>
      <c r="W1918" s="411"/>
    </row>
    <row r="1919" spans="1:23" s="397" customFormat="1" ht="12.75" customHeight="1">
      <c r="A1919" s="411"/>
      <c r="B1919" s="411"/>
      <c r="C1919" s="424"/>
      <c r="D1919" s="424"/>
      <c r="E1919" s="470"/>
      <c r="W1919" s="411"/>
    </row>
    <row r="1920" spans="1:23" s="397" customFormat="1" ht="12.75" customHeight="1">
      <c r="A1920" s="411"/>
      <c r="B1920" s="411"/>
      <c r="C1920" s="424"/>
      <c r="D1920" s="424"/>
      <c r="E1920" s="470"/>
      <c r="W1920" s="411"/>
    </row>
    <row r="1921" spans="1:23" s="397" customFormat="1" ht="12.75" customHeight="1">
      <c r="A1921" s="411"/>
      <c r="B1921" s="411"/>
      <c r="C1921" s="424"/>
      <c r="D1921" s="424"/>
      <c r="E1921" s="470"/>
      <c r="W1921" s="411"/>
    </row>
    <row r="1922" spans="1:23" s="397" customFormat="1" ht="12.75" customHeight="1">
      <c r="A1922" s="411"/>
      <c r="B1922" s="411"/>
      <c r="C1922" s="424"/>
      <c r="D1922" s="424"/>
      <c r="E1922" s="470"/>
      <c r="W1922" s="411"/>
    </row>
    <row r="1923" spans="1:23" s="397" customFormat="1" ht="12.75" customHeight="1">
      <c r="A1923" s="411"/>
      <c r="B1923" s="411"/>
      <c r="C1923" s="424"/>
      <c r="D1923" s="424"/>
      <c r="E1923" s="470"/>
      <c r="W1923" s="411"/>
    </row>
    <row r="1924" spans="1:23" s="397" customFormat="1" ht="12.75" customHeight="1">
      <c r="A1924" s="411"/>
      <c r="B1924" s="411"/>
      <c r="C1924" s="424"/>
      <c r="D1924" s="424"/>
      <c r="E1924" s="470"/>
      <c r="W1924" s="411"/>
    </row>
    <row r="1925" spans="1:23" s="397" customFormat="1" ht="12.75" customHeight="1">
      <c r="A1925" s="411"/>
      <c r="B1925" s="411"/>
      <c r="C1925" s="424"/>
      <c r="D1925" s="424"/>
      <c r="E1925" s="470"/>
      <c r="W1925" s="411"/>
    </row>
    <row r="1926" spans="1:23" s="397" customFormat="1" ht="12.75" customHeight="1">
      <c r="A1926" s="411"/>
      <c r="B1926" s="411"/>
      <c r="C1926" s="424"/>
      <c r="D1926" s="424"/>
      <c r="E1926" s="470"/>
      <c r="W1926" s="411"/>
    </row>
    <row r="1927" spans="1:23" s="397" customFormat="1" ht="12.75" customHeight="1">
      <c r="A1927" s="411"/>
      <c r="B1927" s="411"/>
      <c r="C1927" s="424"/>
      <c r="D1927" s="424"/>
      <c r="E1927" s="470"/>
      <c r="W1927" s="411"/>
    </row>
    <row r="1928" spans="1:23" s="397" customFormat="1" ht="12.75" customHeight="1">
      <c r="A1928" s="411"/>
      <c r="B1928" s="411"/>
      <c r="C1928" s="424"/>
      <c r="D1928" s="424"/>
      <c r="E1928" s="470"/>
      <c r="W1928" s="411"/>
    </row>
    <row r="1929" spans="1:23" s="397" customFormat="1" ht="12.75" customHeight="1">
      <c r="A1929" s="411"/>
      <c r="B1929" s="411"/>
      <c r="C1929" s="424"/>
      <c r="D1929" s="424"/>
      <c r="E1929" s="470"/>
      <c r="W1929" s="411"/>
    </row>
    <row r="1930" spans="1:23" s="397" customFormat="1" ht="12.75" customHeight="1">
      <c r="A1930" s="411"/>
      <c r="B1930" s="411"/>
      <c r="C1930" s="424"/>
      <c r="D1930" s="424"/>
      <c r="E1930" s="470"/>
      <c r="W1930" s="411"/>
    </row>
    <row r="1931" spans="1:23" s="397" customFormat="1" ht="12.75" customHeight="1">
      <c r="A1931" s="411"/>
      <c r="B1931" s="411"/>
      <c r="C1931" s="424"/>
      <c r="D1931" s="424"/>
      <c r="E1931" s="470"/>
      <c r="W1931" s="411"/>
    </row>
    <row r="1932" spans="1:23" s="397" customFormat="1" ht="12.75" customHeight="1">
      <c r="A1932" s="411"/>
      <c r="B1932" s="411"/>
      <c r="C1932" s="424"/>
      <c r="D1932" s="424"/>
      <c r="E1932" s="470"/>
      <c r="W1932" s="411"/>
    </row>
    <row r="1933" spans="1:23" s="397" customFormat="1" ht="12.75" customHeight="1">
      <c r="A1933" s="411"/>
      <c r="B1933" s="411"/>
      <c r="C1933" s="424"/>
      <c r="D1933" s="424"/>
      <c r="E1933" s="470"/>
      <c r="W1933" s="411"/>
    </row>
    <row r="1934" spans="1:23" s="397" customFormat="1" ht="12.75" customHeight="1">
      <c r="A1934" s="411"/>
      <c r="B1934" s="411"/>
      <c r="C1934" s="424"/>
      <c r="D1934" s="424"/>
      <c r="E1934" s="470"/>
      <c r="W1934" s="411"/>
    </row>
    <row r="1935" spans="1:23" s="397" customFormat="1" ht="12.75" customHeight="1">
      <c r="A1935" s="411"/>
      <c r="B1935" s="411"/>
      <c r="C1935" s="424"/>
      <c r="D1935" s="424"/>
      <c r="E1935" s="470"/>
      <c r="W1935" s="411"/>
    </row>
    <row r="1936" spans="1:23" s="397" customFormat="1" ht="12.75" customHeight="1">
      <c r="A1936" s="411"/>
      <c r="B1936" s="411"/>
      <c r="C1936" s="424"/>
      <c r="D1936" s="424"/>
      <c r="E1936" s="470"/>
      <c r="W1936" s="411"/>
    </row>
    <row r="1937" spans="1:23" s="397" customFormat="1" ht="12.75" customHeight="1">
      <c r="A1937" s="411"/>
      <c r="B1937" s="411"/>
      <c r="C1937" s="424"/>
      <c r="D1937" s="424"/>
      <c r="E1937" s="470"/>
      <c r="W1937" s="411"/>
    </row>
    <row r="1938" spans="1:23" s="397" customFormat="1" ht="12.75" customHeight="1">
      <c r="A1938" s="411"/>
      <c r="B1938" s="411"/>
      <c r="C1938" s="424"/>
      <c r="D1938" s="424"/>
      <c r="E1938" s="470"/>
      <c r="W1938" s="411"/>
    </row>
    <row r="1939" spans="1:23" s="397" customFormat="1" ht="12.75" customHeight="1">
      <c r="A1939" s="411"/>
      <c r="B1939" s="411"/>
      <c r="C1939" s="424"/>
      <c r="D1939" s="424"/>
      <c r="E1939" s="470"/>
      <c r="W1939" s="411"/>
    </row>
    <row r="1940" spans="1:23" s="397" customFormat="1" ht="12.75" customHeight="1">
      <c r="A1940" s="411"/>
      <c r="B1940" s="411"/>
      <c r="C1940" s="424"/>
      <c r="D1940" s="424"/>
      <c r="E1940" s="470"/>
      <c r="W1940" s="411"/>
    </row>
    <row r="1941" spans="1:23" s="397" customFormat="1" ht="12.75" customHeight="1">
      <c r="A1941" s="411"/>
      <c r="B1941" s="411"/>
      <c r="C1941" s="424"/>
      <c r="D1941" s="424"/>
      <c r="E1941" s="470"/>
      <c r="W1941" s="411"/>
    </row>
    <row r="1942" spans="1:23" s="397" customFormat="1" ht="12.75" customHeight="1">
      <c r="A1942" s="411"/>
      <c r="B1942" s="411"/>
      <c r="C1942" s="424"/>
      <c r="D1942" s="424"/>
      <c r="E1942" s="470"/>
      <c r="W1942" s="411"/>
    </row>
    <row r="1943" spans="1:23" s="397" customFormat="1" ht="12.75" customHeight="1">
      <c r="A1943" s="411"/>
      <c r="B1943" s="411"/>
      <c r="C1943" s="424"/>
      <c r="D1943" s="424"/>
      <c r="E1943" s="470"/>
      <c r="W1943" s="411"/>
    </row>
    <row r="1944" spans="1:23" s="397" customFormat="1" ht="12.75" customHeight="1">
      <c r="A1944" s="411"/>
      <c r="B1944" s="411"/>
      <c r="C1944" s="424"/>
      <c r="D1944" s="424"/>
      <c r="E1944" s="470"/>
      <c r="W1944" s="411"/>
    </row>
    <row r="1945" spans="1:23" s="397" customFormat="1" ht="12.75" customHeight="1">
      <c r="A1945" s="411"/>
      <c r="B1945" s="411"/>
      <c r="C1945" s="424"/>
      <c r="D1945" s="424"/>
      <c r="E1945" s="470"/>
      <c r="W1945" s="411"/>
    </row>
    <row r="1946" spans="1:23" s="397" customFormat="1" ht="12.75" customHeight="1">
      <c r="A1946" s="411"/>
      <c r="B1946" s="411"/>
      <c r="C1946" s="424"/>
      <c r="D1946" s="424"/>
      <c r="E1946" s="470"/>
      <c r="W1946" s="411"/>
    </row>
    <row r="1947" spans="1:23" s="397" customFormat="1" ht="12.75" customHeight="1">
      <c r="A1947" s="411"/>
      <c r="B1947" s="411"/>
      <c r="C1947" s="424"/>
      <c r="D1947" s="424"/>
      <c r="E1947" s="470"/>
      <c r="W1947" s="411"/>
    </row>
    <row r="1948" spans="1:23" s="397" customFormat="1" ht="12.75" customHeight="1">
      <c r="A1948" s="411"/>
      <c r="B1948" s="411"/>
      <c r="C1948" s="424"/>
      <c r="D1948" s="424"/>
      <c r="E1948" s="470"/>
      <c r="W1948" s="411"/>
    </row>
    <row r="1949" spans="1:23" s="397" customFormat="1" ht="12.75" customHeight="1">
      <c r="A1949" s="411"/>
      <c r="B1949" s="411"/>
      <c r="C1949" s="424"/>
      <c r="D1949" s="424"/>
      <c r="E1949" s="470"/>
      <c r="W1949" s="411"/>
    </row>
    <row r="1950" spans="1:23" s="397" customFormat="1" ht="12.75" customHeight="1">
      <c r="A1950" s="411"/>
      <c r="B1950" s="411"/>
      <c r="C1950" s="424"/>
      <c r="D1950" s="424"/>
      <c r="E1950" s="470"/>
      <c r="W1950" s="411"/>
    </row>
    <row r="1951" spans="1:23" s="397" customFormat="1" ht="12.75" customHeight="1">
      <c r="A1951" s="411"/>
      <c r="B1951" s="411"/>
      <c r="C1951" s="424"/>
      <c r="D1951" s="424"/>
      <c r="E1951" s="470"/>
      <c r="W1951" s="411"/>
    </row>
    <row r="1952" spans="1:23" s="397" customFormat="1" ht="12.75" customHeight="1">
      <c r="A1952" s="411"/>
      <c r="B1952" s="411"/>
      <c r="C1952" s="424"/>
      <c r="D1952" s="424"/>
      <c r="E1952" s="470"/>
      <c r="W1952" s="411"/>
    </row>
    <row r="1953" spans="1:23" s="397" customFormat="1" ht="12.75" customHeight="1">
      <c r="A1953" s="411"/>
      <c r="B1953" s="411"/>
      <c r="C1953" s="424"/>
      <c r="D1953" s="424"/>
      <c r="E1953" s="470"/>
      <c r="W1953" s="411"/>
    </row>
    <row r="1954" spans="1:23" s="397" customFormat="1" ht="12.75" customHeight="1">
      <c r="A1954" s="411"/>
      <c r="B1954" s="411"/>
      <c r="C1954" s="424"/>
      <c r="D1954" s="424"/>
      <c r="E1954" s="470"/>
      <c r="W1954" s="411"/>
    </row>
    <row r="1955" spans="1:23" s="397" customFormat="1" ht="12.75" customHeight="1">
      <c r="A1955" s="411"/>
      <c r="B1955" s="411"/>
      <c r="C1955" s="424"/>
      <c r="D1955" s="424"/>
      <c r="E1955" s="470"/>
      <c r="W1955" s="411"/>
    </row>
    <row r="1956" spans="1:23" s="397" customFormat="1" ht="12.75" customHeight="1">
      <c r="A1956" s="411"/>
      <c r="B1956" s="411"/>
      <c r="C1956" s="424"/>
      <c r="D1956" s="424"/>
      <c r="E1956" s="470"/>
      <c r="W1956" s="411"/>
    </row>
    <row r="1957" spans="1:23" s="397" customFormat="1" ht="12.75" customHeight="1">
      <c r="A1957" s="411"/>
      <c r="B1957" s="411"/>
      <c r="C1957" s="424"/>
      <c r="D1957" s="424"/>
      <c r="E1957" s="470"/>
      <c r="W1957" s="411"/>
    </row>
    <row r="1958" spans="1:23" s="397" customFormat="1" ht="12.75" customHeight="1">
      <c r="A1958" s="411"/>
      <c r="B1958" s="411"/>
      <c r="C1958" s="424"/>
      <c r="D1958" s="424"/>
      <c r="E1958" s="470"/>
      <c r="W1958" s="411"/>
    </row>
    <row r="1959" spans="1:23" s="397" customFormat="1" ht="12.75" customHeight="1">
      <c r="A1959" s="411"/>
      <c r="B1959" s="411"/>
      <c r="C1959" s="424"/>
      <c r="D1959" s="424"/>
      <c r="E1959" s="470"/>
      <c r="W1959" s="411"/>
    </row>
    <row r="1960" spans="1:23" s="397" customFormat="1" ht="12.75" customHeight="1">
      <c r="A1960" s="411"/>
      <c r="B1960" s="411"/>
      <c r="C1960" s="424"/>
      <c r="D1960" s="424"/>
      <c r="E1960" s="470"/>
      <c r="W1960" s="411"/>
    </row>
    <row r="1961" spans="1:23" s="397" customFormat="1" ht="12.75" customHeight="1">
      <c r="A1961" s="411"/>
      <c r="B1961" s="411"/>
      <c r="C1961" s="424"/>
      <c r="D1961" s="424"/>
      <c r="E1961" s="470"/>
      <c r="W1961" s="411"/>
    </row>
    <row r="1962" spans="1:23" s="397" customFormat="1" ht="12.75" customHeight="1">
      <c r="A1962" s="411"/>
      <c r="B1962" s="411"/>
      <c r="C1962" s="424"/>
      <c r="D1962" s="424"/>
      <c r="E1962" s="470"/>
      <c r="W1962" s="411"/>
    </row>
    <row r="1963" spans="1:23" s="397" customFormat="1" ht="12.75" customHeight="1">
      <c r="A1963" s="411"/>
      <c r="B1963" s="411"/>
      <c r="C1963" s="424"/>
      <c r="D1963" s="424"/>
      <c r="E1963" s="470"/>
      <c r="W1963" s="411"/>
    </row>
    <row r="1964" spans="1:23" s="397" customFormat="1" ht="12.75" customHeight="1">
      <c r="A1964" s="411"/>
      <c r="B1964" s="411"/>
      <c r="C1964" s="424"/>
      <c r="D1964" s="424"/>
      <c r="E1964" s="470"/>
      <c r="W1964" s="411"/>
    </row>
    <row r="1965" spans="1:23" s="397" customFormat="1" ht="12.75" customHeight="1">
      <c r="A1965" s="411"/>
      <c r="B1965" s="411"/>
      <c r="C1965" s="424"/>
      <c r="D1965" s="424"/>
      <c r="E1965" s="470"/>
      <c r="W1965" s="411"/>
    </row>
    <row r="1966" spans="1:23" s="397" customFormat="1" ht="12.75" customHeight="1">
      <c r="A1966" s="411"/>
      <c r="B1966" s="411"/>
      <c r="C1966" s="424"/>
      <c r="D1966" s="424"/>
      <c r="E1966" s="470"/>
      <c r="W1966" s="411"/>
    </row>
    <row r="1967" spans="1:23" s="397" customFormat="1" ht="12.75" customHeight="1">
      <c r="A1967" s="411"/>
      <c r="B1967" s="411"/>
      <c r="C1967" s="424"/>
      <c r="D1967" s="424"/>
      <c r="E1967" s="470"/>
      <c r="W1967" s="411"/>
    </row>
    <row r="1968" spans="1:23" s="397" customFormat="1" ht="12.75" customHeight="1">
      <c r="A1968" s="411"/>
      <c r="B1968" s="411"/>
      <c r="C1968" s="424"/>
      <c r="D1968" s="424"/>
      <c r="E1968" s="470"/>
      <c r="W1968" s="411"/>
    </row>
    <row r="1969" spans="1:23" s="397" customFormat="1" ht="12.75" customHeight="1">
      <c r="A1969" s="411"/>
      <c r="B1969" s="411"/>
      <c r="C1969" s="424"/>
      <c r="D1969" s="424"/>
      <c r="E1969" s="470"/>
      <c r="W1969" s="411"/>
    </row>
    <row r="1970" spans="1:23" s="397" customFormat="1" ht="12.75" customHeight="1">
      <c r="A1970" s="411"/>
      <c r="B1970" s="411"/>
      <c r="C1970" s="424"/>
      <c r="D1970" s="424"/>
      <c r="E1970" s="470"/>
      <c r="W1970" s="411"/>
    </row>
    <row r="1971" spans="1:23" s="397" customFormat="1" ht="12.75" customHeight="1">
      <c r="A1971" s="411"/>
      <c r="B1971" s="411"/>
      <c r="C1971" s="424"/>
      <c r="D1971" s="424"/>
      <c r="E1971" s="470"/>
      <c r="W1971" s="411"/>
    </row>
    <row r="1972" spans="1:23" s="397" customFormat="1" ht="12.75" customHeight="1">
      <c r="A1972" s="411"/>
      <c r="B1972" s="411"/>
      <c r="C1972" s="424"/>
      <c r="D1972" s="424"/>
      <c r="E1972" s="470"/>
      <c r="W1972" s="411"/>
    </row>
    <row r="1973" spans="1:23" s="397" customFormat="1" ht="12.75" customHeight="1">
      <c r="A1973" s="411"/>
      <c r="B1973" s="411"/>
      <c r="C1973" s="424"/>
      <c r="D1973" s="424"/>
      <c r="E1973" s="470"/>
      <c r="W1973" s="411"/>
    </row>
    <row r="1974" spans="1:23" s="397" customFormat="1" ht="12.75" customHeight="1">
      <c r="A1974" s="411"/>
      <c r="B1974" s="411"/>
      <c r="C1974" s="424"/>
      <c r="D1974" s="424"/>
      <c r="E1974" s="470"/>
      <c r="W1974" s="411"/>
    </row>
    <row r="1975" spans="1:23" s="397" customFormat="1" ht="12.75" customHeight="1">
      <c r="A1975" s="411"/>
      <c r="B1975" s="411"/>
      <c r="C1975" s="424"/>
      <c r="D1975" s="424"/>
      <c r="E1975" s="470"/>
      <c r="W1975" s="411"/>
    </row>
    <row r="1976" spans="1:23" s="397" customFormat="1" ht="12.75" customHeight="1">
      <c r="A1976" s="411"/>
      <c r="B1976" s="411"/>
      <c r="C1976" s="424"/>
      <c r="D1976" s="424"/>
      <c r="E1976" s="470"/>
      <c r="W1976" s="411"/>
    </row>
  </sheetData>
  <protectedRanges>
    <protectedRange sqref="C1:H2 J1:L2 N1:P2 S1:U2" name="Range1_2"/>
    <protectedRange sqref="D3:H3 J3:L3 N3:P3 S3:U3" name="Range2_2_1"/>
    <protectedRange sqref="D3:H3 J3:L3 N3:P3 S3:U3" name="Range1_5_1"/>
    <protectedRange sqref="B1:B2" name="Range1_1_1_2"/>
    <protectedRange sqref="B3" name="Range2_2_1_1_1_1_2"/>
    <protectedRange sqref="B3" name="Range1_5_1_1_1_1_2"/>
    <protectedRange sqref="C3" name="Range2_2_1_1_1_1_1"/>
    <protectedRange sqref="C3" name="Range1_5_1_1_1_1_1"/>
  </protectedRanges>
  <autoFilter ref="A6:AK1711">
    <filterColumn colId="1"/>
    <filterColumn colId="4"/>
    <filterColumn colId="24"/>
    <filterColumn colId="25">
      <customFilters>
        <customFilter operator="notEqual" val=" "/>
      </customFilters>
    </filterColumn>
  </autoFilter>
  <mergeCells count="73">
    <mergeCell ref="C1690:E1690"/>
    <mergeCell ref="C1195:E1195"/>
    <mergeCell ref="C1212:E1212"/>
    <mergeCell ref="C1119:E1119"/>
    <mergeCell ref="C1133:E1133"/>
    <mergeCell ref="C1150:E1150"/>
    <mergeCell ref="C1181:E1181"/>
    <mergeCell ref="C1243:E1243"/>
    <mergeCell ref="C1257:E1257"/>
    <mergeCell ref="C1274:E1274"/>
    <mergeCell ref="C1305:E1305"/>
    <mergeCell ref="C1319:E1319"/>
    <mergeCell ref="C1502:E1502"/>
    <mergeCell ref="C1559:E1559"/>
    <mergeCell ref="C1561:E1561"/>
    <mergeCell ref="C1575:E1575"/>
    <mergeCell ref="C489:E489"/>
    <mergeCell ref="C503:E503"/>
    <mergeCell ref="C520:E520"/>
    <mergeCell ref="C551:E551"/>
    <mergeCell ref="C565:E565"/>
    <mergeCell ref="F5:I5"/>
    <mergeCell ref="J5:M5"/>
    <mergeCell ref="N5:Q5"/>
    <mergeCell ref="C5:E6"/>
    <mergeCell ref="S5:V5"/>
    <mergeCell ref="C22:E22"/>
    <mergeCell ref="C81:E81"/>
    <mergeCell ref="C95:E95"/>
    <mergeCell ref="C112:E112"/>
    <mergeCell ref="C171:E171"/>
    <mergeCell ref="C185:E185"/>
    <mergeCell ref="C202:E202"/>
    <mergeCell ref="C247:E247"/>
    <mergeCell ref="C261:E261"/>
    <mergeCell ref="C278:E278"/>
    <mergeCell ref="C337:E337"/>
    <mergeCell ref="C368:E368"/>
    <mergeCell ref="C442:E442"/>
    <mergeCell ref="C457:E457"/>
    <mergeCell ref="C474:E474"/>
    <mergeCell ref="C351:E351"/>
    <mergeCell ref="C582:E582"/>
    <mergeCell ref="C627:E627"/>
    <mergeCell ref="C641:E641"/>
    <mergeCell ref="C658:E658"/>
    <mergeCell ref="C717:E717"/>
    <mergeCell ref="C731:E731"/>
    <mergeCell ref="C748:E748"/>
    <mergeCell ref="C835:E835"/>
    <mergeCell ref="C849:E849"/>
    <mergeCell ref="C866:E866"/>
    <mergeCell ref="C897:E897"/>
    <mergeCell ref="C911:E911"/>
    <mergeCell ref="C1043:E1043"/>
    <mergeCell ref="C1057:E1057"/>
    <mergeCell ref="C1074:E1074"/>
    <mergeCell ref="C928:E928"/>
    <mergeCell ref="C1577:E1577"/>
    <mergeCell ref="C1578:E1578"/>
    <mergeCell ref="C1593:E1593"/>
    <mergeCell ref="C1595:E1595"/>
    <mergeCell ref="C1608:E1608"/>
    <mergeCell ref="C1610:E1610"/>
    <mergeCell ref="C1622:E1622"/>
    <mergeCell ref="C1624:E1624"/>
    <mergeCell ref="C1636:E1636"/>
    <mergeCell ref="C1638:E1638"/>
    <mergeCell ref="C1651:E1651"/>
    <mergeCell ref="C1653:E1653"/>
    <mergeCell ref="C1682:E1682"/>
    <mergeCell ref="C1688:E1688"/>
    <mergeCell ref="C1684:E1684"/>
  </mergeCells>
  <pageMargins left="1.1000000000000001" right="0.7" top="0.2" bottom="0.35" header="0.3" footer="0.11"/>
  <pageSetup paperSize="5" scale="65" fitToHeight="30" orientation="landscape" r:id="rId1"/>
  <headerFooter>
    <oddFooter>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filterMode="1">
    <tabColor theme="5" tint="0.79998168889431442"/>
    <pageSetUpPr fitToPage="1"/>
  </sheetPr>
  <dimension ref="A1:AD1405"/>
  <sheetViews>
    <sheetView tabSelected="1" topLeftCell="B1" workbookViewId="0">
      <pane xSplit="4" ySplit="6" topLeftCell="M1367" activePane="bottomRight" state="frozen"/>
      <selection activeCell="C1" sqref="C1"/>
      <selection pane="topRight" activeCell="F1" sqref="F1"/>
      <selection pane="bottomLeft" activeCell="C7" sqref="C7"/>
      <selection pane="bottomRight" activeCell="Q1407" sqref="Q1407"/>
    </sheetView>
  </sheetViews>
  <sheetFormatPr defaultColWidth="9.140625" defaultRowHeight="12"/>
  <cols>
    <col min="1" max="1" width="5.85546875" style="394" hidden="1" customWidth="1"/>
    <col min="2" max="2" width="5.7109375" style="394" hidden="1" customWidth="1"/>
    <col min="3" max="3" width="1.5703125" style="498" customWidth="1"/>
    <col min="4" max="4" width="1.85546875" style="394" customWidth="1"/>
    <col min="5" max="5" width="32" style="511" customWidth="1"/>
    <col min="6" max="6" width="16.85546875" style="394" bestFit="1" customWidth="1"/>
    <col min="7" max="7" width="14.42578125" style="394" customWidth="1"/>
    <col min="8" max="8" width="14" style="394" customWidth="1"/>
    <col min="9" max="9" width="15.7109375" style="394" customWidth="1"/>
    <col min="10" max="10" width="11" style="394" customWidth="1"/>
    <col min="11" max="13" width="14" style="394" customWidth="1"/>
    <col min="14" max="14" width="10.42578125" style="394" bestFit="1" customWidth="1"/>
    <col min="15" max="15" width="15.5703125" style="394" customWidth="1"/>
    <col min="16" max="16" width="14" style="394" customWidth="1"/>
    <col min="17" max="17" width="16.5703125" style="394" customWidth="1"/>
    <col min="18" max="18" width="0.85546875" style="394" customWidth="1"/>
    <col min="19" max="19" width="7.28515625" style="394" customWidth="1"/>
    <col min="20" max="20" width="8.42578125" style="394" customWidth="1"/>
    <col min="21" max="21" width="7.42578125" style="394" customWidth="1"/>
    <col min="22" max="22" width="11" style="394" customWidth="1"/>
    <col min="23" max="23" width="16.7109375" style="394" hidden="1" customWidth="1"/>
    <col min="24" max="24" width="16.5703125" style="394" customWidth="1"/>
    <col min="25" max="27" width="9.140625" style="394"/>
    <col min="28" max="28" width="11.140625" style="394" bestFit="1" customWidth="1"/>
    <col min="29" max="16384" width="9.140625" style="394"/>
  </cols>
  <sheetData>
    <row r="1" spans="1:30" s="411" customFormat="1">
      <c r="A1" s="402"/>
      <c r="B1" s="402"/>
      <c r="C1" s="397" t="s">
        <v>542</v>
      </c>
      <c r="E1" s="472"/>
      <c r="F1" s="473"/>
      <c r="G1" s="473"/>
      <c r="H1" s="474"/>
      <c r="I1" s="475"/>
      <c r="J1" s="473"/>
      <c r="K1" s="473"/>
      <c r="L1" s="474"/>
      <c r="N1" s="473"/>
      <c r="O1" s="473"/>
      <c r="P1" s="474"/>
      <c r="S1" s="473"/>
      <c r="T1" s="473"/>
      <c r="U1" s="473"/>
    </row>
    <row r="2" spans="1:30" s="411" customFormat="1">
      <c r="A2" s="402"/>
      <c r="B2" s="402"/>
      <c r="C2" s="397" t="s">
        <v>867</v>
      </c>
      <c r="E2" s="472"/>
      <c r="F2" s="473"/>
      <c r="G2" s="473"/>
      <c r="H2" s="474"/>
      <c r="I2" s="475"/>
      <c r="J2" s="473"/>
      <c r="K2" s="473"/>
      <c r="L2" s="473"/>
      <c r="M2" s="476"/>
      <c r="N2" s="473"/>
      <c r="O2" s="473"/>
      <c r="P2" s="475"/>
      <c r="S2" s="473"/>
      <c r="T2" s="473"/>
      <c r="U2" s="473"/>
    </row>
    <row r="3" spans="1:30" s="411" customFormat="1">
      <c r="A3" s="402"/>
      <c r="B3" s="402"/>
      <c r="C3" s="397" t="s">
        <v>865</v>
      </c>
      <c r="D3" s="397"/>
      <c r="E3" s="472"/>
      <c r="M3" s="476"/>
      <c r="S3" s="473"/>
      <c r="U3" s="409"/>
      <c r="AD3" s="629"/>
    </row>
    <row r="4" spans="1:30" s="411" customFormat="1">
      <c r="A4" s="402"/>
      <c r="B4" s="402"/>
      <c r="C4" s="477"/>
      <c r="D4" s="478"/>
      <c r="E4" s="479"/>
      <c r="F4" s="478"/>
      <c r="G4" s="478"/>
      <c r="H4" s="478"/>
      <c r="J4" s="478"/>
      <c r="K4" s="478"/>
      <c r="L4" s="478"/>
      <c r="M4" s="476"/>
      <c r="N4" s="478"/>
      <c r="O4" s="478"/>
      <c r="P4" s="478"/>
      <c r="S4" s="478"/>
      <c r="T4" s="478"/>
      <c r="U4" s="478"/>
    </row>
    <row r="5" spans="1:30" s="545" customFormat="1" ht="24">
      <c r="A5" s="543" t="s">
        <v>312</v>
      </c>
      <c r="B5" s="544" t="s">
        <v>313</v>
      </c>
      <c r="C5" s="736" t="s">
        <v>1</v>
      </c>
      <c r="D5" s="737"/>
      <c r="E5" s="738"/>
      <c r="F5" s="720" t="s">
        <v>203</v>
      </c>
      <c r="G5" s="720"/>
      <c r="H5" s="720"/>
      <c r="I5" s="720"/>
      <c r="J5" s="720" t="s">
        <v>314</v>
      </c>
      <c r="K5" s="720"/>
      <c r="L5" s="720"/>
      <c r="M5" s="720"/>
      <c r="N5" s="720" t="s">
        <v>315</v>
      </c>
      <c r="O5" s="720"/>
      <c r="P5" s="720"/>
      <c r="Q5" s="720"/>
      <c r="R5" s="480"/>
      <c r="S5" s="727" t="s">
        <v>211</v>
      </c>
      <c r="T5" s="727"/>
      <c r="U5" s="727"/>
      <c r="V5" s="742"/>
      <c r="W5" s="739" t="s">
        <v>316</v>
      </c>
      <c r="AD5" s="630"/>
    </row>
    <row r="6" spans="1:30" s="550" customFormat="1" ht="12.75" thickBot="1">
      <c r="A6" s="481"/>
      <c r="B6" s="481"/>
      <c r="C6" s="546"/>
      <c r="D6" s="546"/>
      <c r="E6" s="547"/>
      <c r="F6" s="548" t="s">
        <v>2</v>
      </c>
      <c r="G6" s="548" t="s">
        <v>3</v>
      </c>
      <c r="H6" s="548" t="s">
        <v>4</v>
      </c>
      <c r="I6" s="548" t="s">
        <v>5</v>
      </c>
      <c r="J6" s="548" t="s">
        <v>2</v>
      </c>
      <c r="K6" s="548" t="s">
        <v>3</v>
      </c>
      <c r="L6" s="548" t="s">
        <v>4</v>
      </c>
      <c r="M6" s="548" t="s">
        <v>5</v>
      </c>
      <c r="N6" s="548" t="s">
        <v>2</v>
      </c>
      <c r="O6" s="548" t="s">
        <v>3</v>
      </c>
      <c r="P6" s="548" t="s">
        <v>4</v>
      </c>
      <c r="Q6" s="548" t="s">
        <v>5</v>
      </c>
      <c r="R6" s="480"/>
      <c r="S6" s="548" t="s">
        <v>2</v>
      </c>
      <c r="T6" s="548" t="s">
        <v>3</v>
      </c>
      <c r="U6" s="548" t="s">
        <v>4</v>
      </c>
      <c r="V6" s="549" t="s">
        <v>5</v>
      </c>
      <c r="W6" s="740"/>
    </row>
    <row r="7" spans="1:30">
      <c r="A7" s="392" t="s">
        <v>317</v>
      </c>
      <c r="B7" s="392" t="s">
        <v>318</v>
      </c>
      <c r="C7" s="700" t="s">
        <v>318</v>
      </c>
      <c r="D7" s="701"/>
      <c r="E7" s="702"/>
      <c r="F7" s="703"/>
      <c r="G7" s="703"/>
      <c r="H7" s="703"/>
      <c r="I7" s="703"/>
      <c r="J7" s="703"/>
      <c r="K7" s="703"/>
      <c r="L7" s="703"/>
      <c r="M7" s="703"/>
      <c r="N7" s="703"/>
      <c r="O7" s="703"/>
      <c r="P7" s="703"/>
      <c r="Q7" s="703"/>
      <c r="S7" s="703"/>
      <c r="T7" s="703"/>
      <c r="U7" s="703"/>
      <c r="V7" s="704"/>
      <c r="W7" s="703"/>
      <c r="Y7" s="394" t="s">
        <v>735</v>
      </c>
    </row>
    <row r="8" spans="1:30">
      <c r="A8" s="392" t="s">
        <v>317</v>
      </c>
      <c r="B8" s="392" t="s">
        <v>318</v>
      </c>
      <c r="C8" s="482"/>
      <c r="D8" s="482"/>
      <c r="E8" s="483" t="s">
        <v>320</v>
      </c>
      <c r="F8" s="484">
        <f>SUM(F9:F11)</f>
        <v>0</v>
      </c>
      <c r="G8" s="484">
        <f t="shared" ref="G8:Q8" si="0">SUM(G9:G11)</f>
        <v>12740935.530000001</v>
      </c>
      <c r="H8" s="484">
        <f t="shared" si="0"/>
        <v>0</v>
      </c>
      <c r="I8" s="484">
        <f t="shared" si="0"/>
        <v>12740935.530000001</v>
      </c>
      <c r="J8" s="484">
        <f t="shared" si="0"/>
        <v>0</v>
      </c>
      <c r="K8" s="484">
        <f t="shared" si="0"/>
        <v>12519391.73</v>
      </c>
      <c r="L8" s="484">
        <f t="shared" si="0"/>
        <v>0</v>
      </c>
      <c r="M8" s="484">
        <f t="shared" si="0"/>
        <v>12519391.73</v>
      </c>
      <c r="N8" s="484">
        <f t="shared" si="0"/>
        <v>0</v>
      </c>
      <c r="O8" s="484">
        <f t="shared" si="0"/>
        <v>221543.80000000075</v>
      </c>
      <c r="P8" s="484">
        <f t="shared" si="0"/>
        <v>0</v>
      </c>
      <c r="Q8" s="484">
        <f t="shared" si="0"/>
        <v>221543.80000000075</v>
      </c>
      <c r="R8" s="485">
        <f>Q8-'[3]ncr-SAOB'!F316</f>
        <v>0</v>
      </c>
      <c r="S8" s="486" t="str">
        <f t="shared" ref="S8:V23" si="1">IF(F8=0,"",J8/F8)</f>
        <v/>
      </c>
      <c r="T8" s="486">
        <f t="shared" si="1"/>
        <v>0.98261165363576719</v>
      </c>
      <c r="U8" s="486" t="str">
        <f t="shared" si="1"/>
        <v/>
      </c>
      <c r="V8" s="487">
        <f t="shared" si="1"/>
        <v>0.98261165363576719</v>
      </c>
      <c r="W8" s="486"/>
      <c r="Y8" s="394" t="s">
        <v>736</v>
      </c>
    </row>
    <row r="9" spans="1:30" hidden="1">
      <c r="A9" s="392" t="s">
        <v>317</v>
      </c>
      <c r="B9" s="392" t="s">
        <v>318</v>
      </c>
      <c r="C9" s="482"/>
      <c r="D9" s="482" t="s">
        <v>319</v>
      </c>
      <c r="E9" s="488" t="s">
        <v>835</v>
      </c>
      <c r="F9" s="484">
        <v>0</v>
      </c>
      <c r="G9" s="484">
        <f>+'[3]ncr-SAOB'!C187</f>
        <v>1027595.39</v>
      </c>
      <c r="H9" s="484">
        <f>+'[3]ncr-SAOB'!C279</f>
        <v>0</v>
      </c>
      <c r="I9" s="484">
        <f t="shared" ref="I9:I72" si="2">+F9+G9+H9</f>
        <v>1027595.39</v>
      </c>
      <c r="J9" s="484">
        <v>0</v>
      </c>
      <c r="K9" s="484">
        <f>+'[3]ncr-SAOB'!C188</f>
        <v>1027595.39</v>
      </c>
      <c r="L9" s="484">
        <f>+'[3]ncr-SAOB'!C280</f>
        <v>0</v>
      </c>
      <c r="M9" s="484">
        <f t="shared" ref="M9:M72" si="3">+J9+K9+L9</f>
        <v>1027595.39</v>
      </c>
      <c r="N9" s="484">
        <f t="shared" ref="N9:P67" si="4">+F9-J9</f>
        <v>0</v>
      </c>
      <c r="O9" s="484">
        <f t="shared" si="4"/>
        <v>0</v>
      </c>
      <c r="P9" s="484">
        <f t="shared" si="4"/>
        <v>0</v>
      </c>
      <c r="Q9" s="484">
        <f t="shared" ref="Q9:Q72" si="5">+N9+O9+P9</f>
        <v>0</v>
      </c>
      <c r="R9" s="485">
        <f>Q9-'[3]ncr-SAOB'!C316</f>
        <v>0</v>
      </c>
      <c r="S9" s="486" t="str">
        <f t="shared" si="1"/>
        <v/>
      </c>
      <c r="T9" s="486">
        <f t="shared" si="1"/>
        <v>1</v>
      </c>
      <c r="U9" s="486" t="str">
        <f t="shared" si="1"/>
        <v/>
      </c>
      <c r="V9" s="487">
        <f t="shared" si="1"/>
        <v>1</v>
      </c>
      <c r="W9" s="486"/>
    </row>
    <row r="10" spans="1:30" hidden="1">
      <c r="A10" s="392" t="s">
        <v>317</v>
      </c>
      <c r="B10" s="392" t="s">
        <v>318</v>
      </c>
      <c r="C10" s="482"/>
      <c r="D10" s="482" t="s">
        <v>319</v>
      </c>
      <c r="E10" s="488" t="s">
        <v>836</v>
      </c>
      <c r="F10" s="484">
        <v>0</v>
      </c>
      <c r="G10" s="484">
        <f>+'[3]ncr-SAOB'!D187</f>
        <v>2435502.9300000002</v>
      </c>
      <c r="H10" s="484">
        <f>+'[3]ncr-SAOB'!D279</f>
        <v>0</v>
      </c>
      <c r="I10" s="484">
        <f t="shared" si="2"/>
        <v>2435502.9300000002</v>
      </c>
      <c r="J10" s="484">
        <v>0</v>
      </c>
      <c r="K10" s="484">
        <f>+'[3]ncr-SAOB'!D188</f>
        <v>2435502.9300000002</v>
      </c>
      <c r="L10" s="484">
        <f>+'[3]ncr-SAOB'!D280</f>
        <v>0</v>
      </c>
      <c r="M10" s="484">
        <f t="shared" si="3"/>
        <v>2435502.9300000002</v>
      </c>
      <c r="N10" s="484">
        <f t="shared" si="4"/>
        <v>0</v>
      </c>
      <c r="O10" s="484">
        <f t="shared" si="4"/>
        <v>0</v>
      </c>
      <c r="P10" s="484">
        <f t="shared" si="4"/>
        <v>0</v>
      </c>
      <c r="Q10" s="484">
        <f t="shared" si="5"/>
        <v>0</v>
      </c>
      <c r="R10" s="485">
        <f>Q10-'[3]ncr-SAOB'!D316</f>
        <v>0</v>
      </c>
      <c r="S10" s="486" t="str">
        <f t="shared" si="1"/>
        <v/>
      </c>
      <c r="T10" s="486">
        <f t="shared" si="1"/>
        <v>1</v>
      </c>
      <c r="U10" s="486" t="str">
        <f t="shared" si="1"/>
        <v/>
      </c>
      <c r="V10" s="487">
        <f t="shared" si="1"/>
        <v>1</v>
      </c>
      <c r="W10" s="486"/>
    </row>
    <row r="11" spans="1:30" hidden="1">
      <c r="A11" s="392" t="s">
        <v>317</v>
      </c>
      <c r="B11" s="392" t="s">
        <v>318</v>
      </c>
      <c r="C11" s="482"/>
      <c r="D11" s="482" t="s">
        <v>319</v>
      </c>
      <c r="E11" s="488" t="s">
        <v>837</v>
      </c>
      <c r="F11" s="484">
        <v>0</v>
      </c>
      <c r="G11" s="484">
        <f>+'[3]ncr-SAOB'!E187</f>
        <v>9277837.2100000009</v>
      </c>
      <c r="H11" s="484">
        <f>+'[3]ncr-SAOB'!D279</f>
        <v>0</v>
      </c>
      <c r="I11" s="484">
        <f t="shared" si="2"/>
        <v>9277837.2100000009</v>
      </c>
      <c r="J11" s="484">
        <v>0</v>
      </c>
      <c r="K11" s="484">
        <f>+'[3]ncr-SAOB'!E188</f>
        <v>9056293.4100000001</v>
      </c>
      <c r="L11" s="484">
        <f>+'[3]ncr-SAOB'!E280</f>
        <v>0</v>
      </c>
      <c r="M11" s="484">
        <f t="shared" si="3"/>
        <v>9056293.4100000001</v>
      </c>
      <c r="N11" s="484">
        <f t="shared" si="4"/>
        <v>0</v>
      </c>
      <c r="O11" s="484">
        <f t="shared" si="4"/>
        <v>221543.80000000075</v>
      </c>
      <c r="P11" s="484">
        <f t="shared" si="4"/>
        <v>0</v>
      </c>
      <c r="Q11" s="484">
        <f t="shared" si="5"/>
        <v>221543.80000000075</v>
      </c>
      <c r="R11" s="485">
        <f>Q11-'[3]ncr-SAOB'!E316</f>
        <v>0</v>
      </c>
      <c r="S11" s="486" t="str">
        <f t="shared" si="1"/>
        <v/>
      </c>
      <c r="T11" s="486">
        <f t="shared" si="1"/>
        <v>0.97612118050948204</v>
      </c>
      <c r="U11" s="486" t="str">
        <f t="shared" si="1"/>
        <v/>
      </c>
      <c r="V11" s="487">
        <f t="shared" si="1"/>
        <v>0.97612118050948204</v>
      </c>
      <c r="W11" s="486"/>
    </row>
    <row r="12" spans="1:30">
      <c r="A12" s="392" t="s">
        <v>317</v>
      </c>
      <c r="B12" s="392" t="s">
        <v>318</v>
      </c>
      <c r="C12" s="482"/>
      <c r="D12" s="482"/>
      <c r="E12" s="483" t="s">
        <v>204</v>
      </c>
      <c r="F12" s="484">
        <f>+F13+F14</f>
        <v>0</v>
      </c>
      <c r="G12" s="484">
        <f t="shared" ref="G12:L12" si="6">+G13+G14</f>
        <v>34406107.700000003</v>
      </c>
      <c r="H12" s="484">
        <f t="shared" si="6"/>
        <v>99299958.200000003</v>
      </c>
      <c r="I12" s="484">
        <f>+F12+G12+H12</f>
        <v>133706065.90000001</v>
      </c>
      <c r="J12" s="484">
        <f t="shared" si="6"/>
        <v>0</v>
      </c>
      <c r="K12" s="484">
        <f t="shared" si="6"/>
        <v>31926977.509999998</v>
      </c>
      <c r="L12" s="484">
        <f t="shared" si="6"/>
        <v>99292688.010000005</v>
      </c>
      <c r="M12" s="484">
        <f>+J12+K12+L12</f>
        <v>131219665.52000001</v>
      </c>
      <c r="N12" s="484">
        <f t="shared" si="4"/>
        <v>0</v>
      </c>
      <c r="O12" s="484">
        <f t="shared" si="4"/>
        <v>2479130.1900000051</v>
      </c>
      <c r="P12" s="484">
        <f t="shared" si="4"/>
        <v>7270.1899999976158</v>
      </c>
      <c r="Q12" s="484">
        <f>+N12+O12+P12</f>
        <v>2486400.3800000027</v>
      </c>
      <c r="R12" s="485"/>
      <c r="S12" s="486" t="str">
        <f t="shared" si="1"/>
        <v/>
      </c>
      <c r="T12" s="486">
        <f t="shared" si="1"/>
        <v>0.92794505523215565</v>
      </c>
      <c r="U12" s="486">
        <f t="shared" si="1"/>
        <v>0.999926785568375</v>
      </c>
      <c r="V12" s="487">
        <f t="shared" si="1"/>
        <v>0.98140398221080261</v>
      </c>
      <c r="W12" s="486"/>
      <c r="Y12" s="394" t="s">
        <v>736</v>
      </c>
    </row>
    <row r="13" spans="1:30" hidden="1">
      <c r="A13" s="392" t="s">
        <v>317</v>
      </c>
      <c r="B13" s="392" t="s">
        <v>318</v>
      </c>
      <c r="C13" s="482"/>
      <c r="D13" s="482"/>
      <c r="E13" s="483" t="s">
        <v>838</v>
      </c>
      <c r="F13" s="484">
        <f>'[3]CONAP - W INC'!F14</f>
        <v>0</v>
      </c>
      <c r="G13" s="484">
        <f>'[3]CONAP - W INC'!G14</f>
        <v>17055760</v>
      </c>
      <c r="H13" s="484">
        <f>'[3]CONAP - W INC'!H14</f>
        <v>5800000</v>
      </c>
      <c r="I13" s="484">
        <f>+F13+G13+H13</f>
        <v>22855760</v>
      </c>
      <c r="J13" s="484">
        <f>'[3]CONAP - W INC'!J14</f>
        <v>0</v>
      </c>
      <c r="K13" s="484">
        <f>'[3]CONAP - W INC'!K14</f>
        <v>16652900</v>
      </c>
      <c r="L13" s="484">
        <f>'[3]CONAP - W INC'!L14</f>
        <v>5800000</v>
      </c>
      <c r="M13" s="484">
        <f>+J13+K13+L13</f>
        <v>22452900</v>
      </c>
      <c r="N13" s="484">
        <f t="shared" si="4"/>
        <v>0</v>
      </c>
      <c r="O13" s="484">
        <f t="shared" si="4"/>
        <v>402860</v>
      </c>
      <c r="P13" s="484">
        <f t="shared" si="4"/>
        <v>0</v>
      </c>
      <c r="Q13" s="484">
        <f>+N13+O13+P13</f>
        <v>402860</v>
      </c>
      <c r="R13" s="485"/>
      <c r="S13" s="486" t="str">
        <f t="shared" si="1"/>
        <v/>
      </c>
      <c r="T13" s="486">
        <f t="shared" si="1"/>
        <v>0.97637982710826132</v>
      </c>
      <c r="U13" s="486">
        <f t="shared" si="1"/>
        <v>1</v>
      </c>
      <c r="V13" s="487">
        <f t="shared" si="1"/>
        <v>0.98237380861542123</v>
      </c>
      <c r="W13" s="486"/>
    </row>
    <row r="14" spans="1:30" hidden="1">
      <c r="A14" s="392" t="s">
        <v>317</v>
      </c>
      <c r="B14" s="392" t="s">
        <v>318</v>
      </c>
      <c r="C14" s="482"/>
      <c r="D14" s="482"/>
      <c r="E14" s="483" t="s">
        <v>839</v>
      </c>
      <c r="F14" s="484">
        <f>'[3]CONAP - W INC'!F15</f>
        <v>0</v>
      </c>
      <c r="G14" s="484">
        <f>'[3]CONAP - W INC'!G15</f>
        <v>17350347.699999999</v>
      </c>
      <c r="H14" s="484">
        <f>'[3]CONAP - W INC'!H15</f>
        <v>93499958.200000003</v>
      </c>
      <c r="I14" s="484">
        <f>+F14+G14+H14</f>
        <v>110850305.90000001</v>
      </c>
      <c r="J14" s="484">
        <f>'[3]CONAP - W INC'!J15</f>
        <v>0</v>
      </c>
      <c r="K14" s="484">
        <f>'[3]CONAP - W INC'!K15</f>
        <v>15274077.51</v>
      </c>
      <c r="L14" s="484">
        <f>'[3]CONAP - W INC'!L15</f>
        <v>93492688.010000005</v>
      </c>
      <c r="M14" s="484">
        <f>+J14+K14+L14</f>
        <v>108766765.52000001</v>
      </c>
      <c r="N14" s="484">
        <f t="shared" si="4"/>
        <v>0</v>
      </c>
      <c r="O14" s="484">
        <f t="shared" si="4"/>
        <v>2076270.1899999995</v>
      </c>
      <c r="P14" s="484">
        <f t="shared" si="4"/>
        <v>7270.1899999976158</v>
      </c>
      <c r="Q14" s="484">
        <f>+N14+O14+P14</f>
        <v>2083540.3799999971</v>
      </c>
      <c r="R14" s="485"/>
      <c r="S14" s="486" t="str">
        <f t="shared" si="1"/>
        <v/>
      </c>
      <c r="T14" s="486">
        <f t="shared" si="1"/>
        <v>0.88033264659013144</v>
      </c>
      <c r="U14" s="486">
        <f t="shared" si="1"/>
        <v>0.99992224392245777</v>
      </c>
      <c r="V14" s="487">
        <f t="shared" si="1"/>
        <v>0.98120401776897581</v>
      </c>
      <c r="W14" s="486"/>
    </row>
    <row r="15" spans="1:30" s="437" customFormat="1">
      <c r="A15" s="392"/>
      <c r="B15" s="392" t="s">
        <v>318</v>
      </c>
      <c r="C15" s="445"/>
      <c r="D15" s="445"/>
      <c r="E15" s="415" t="s">
        <v>737</v>
      </c>
      <c r="F15" s="416">
        <f>+F8+F12</f>
        <v>0</v>
      </c>
      <c r="G15" s="416">
        <f t="shared" ref="G15:Q15" si="7">+G8+G12</f>
        <v>47147043.230000004</v>
      </c>
      <c r="H15" s="416">
        <f t="shared" si="7"/>
        <v>99299958.200000003</v>
      </c>
      <c r="I15" s="416">
        <f t="shared" si="7"/>
        <v>146447001.43000001</v>
      </c>
      <c r="J15" s="416">
        <f t="shared" si="7"/>
        <v>0</v>
      </c>
      <c r="K15" s="416">
        <f t="shared" si="7"/>
        <v>44446369.239999995</v>
      </c>
      <c r="L15" s="416">
        <f t="shared" si="7"/>
        <v>99292688.010000005</v>
      </c>
      <c r="M15" s="416">
        <f t="shared" si="7"/>
        <v>143739057.25</v>
      </c>
      <c r="N15" s="416">
        <f t="shared" si="7"/>
        <v>0</v>
      </c>
      <c r="O15" s="416">
        <f t="shared" si="7"/>
        <v>2700673.9900000058</v>
      </c>
      <c r="P15" s="416">
        <f t="shared" si="7"/>
        <v>7270.1899999976158</v>
      </c>
      <c r="Q15" s="416">
        <f t="shared" si="7"/>
        <v>2707944.1800000034</v>
      </c>
      <c r="R15" s="448"/>
      <c r="S15" s="486" t="str">
        <f t="shared" si="1"/>
        <v/>
      </c>
      <c r="T15" s="486">
        <f t="shared" si="1"/>
        <v>0.9427180623644803</v>
      </c>
      <c r="U15" s="486">
        <f t="shared" si="1"/>
        <v>0.999926785568375</v>
      </c>
      <c r="V15" s="487">
        <f t="shared" si="1"/>
        <v>0.98150905000745703</v>
      </c>
      <c r="W15" s="489"/>
      <c r="Y15" s="394" t="s">
        <v>735</v>
      </c>
    </row>
    <row r="16" spans="1:30" hidden="1">
      <c r="A16" s="392"/>
      <c r="B16" s="392"/>
      <c r="C16" s="482"/>
      <c r="D16" s="482"/>
      <c r="E16" s="490"/>
      <c r="F16" s="484"/>
      <c r="G16" s="484"/>
      <c r="H16" s="484"/>
      <c r="I16" s="484"/>
      <c r="J16" s="484"/>
      <c r="K16" s="484"/>
      <c r="L16" s="484"/>
      <c r="M16" s="484"/>
      <c r="N16" s="484"/>
      <c r="O16" s="484"/>
      <c r="P16" s="484"/>
      <c r="Q16" s="484"/>
      <c r="R16" s="485"/>
      <c r="S16" s="486" t="str">
        <f t="shared" si="1"/>
        <v/>
      </c>
      <c r="T16" s="486" t="str">
        <f t="shared" si="1"/>
        <v/>
      </c>
      <c r="U16" s="486" t="str">
        <f t="shared" si="1"/>
        <v/>
      </c>
      <c r="V16" s="487" t="str">
        <f t="shared" si="1"/>
        <v/>
      </c>
      <c r="W16" s="486"/>
    </row>
    <row r="17" spans="1:28" s="437" customFormat="1">
      <c r="A17" s="392" t="s">
        <v>317</v>
      </c>
      <c r="B17" s="392" t="s">
        <v>318</v>
      </c>
      <c r="C17" s="445"/>
      <c r="D17" s="445" t="s">
        <v>319</v>
      </c>
      <c r="E17" s="415" t="s">
        <v>325</v>
      </c>
      <c r="F17" s="416">
        <f>SUM(F18:F18)</f>
        <v>0</v>
      </c>
      <c r="G17" s="416">
        <f>SUM(G18:G18)</f>
        <v>0</v>
      </c>
      <c r="H17" s="416">
        <f>SUM(H18:H18)</f>
        <v>0</v>
      </c>
      <c r="I17" s="416">
        <f t="shared" si="2"/>
        <v>0</v>
      </c>
      <c r="J17" s="416">
        <f>SUM(J18:J18)</f>
        <v>0</v>
      </c>
      <c r="K17" s="416">
        <f>SUM(K18:K18)</f>
        <v>0</v>
      </c>
      <c r="L17" s="416">
        <f>SUM(L18:L18)</f>
        <v>0</v>
      </c>
      <c r="M17" s="416">
        <f t="shared" si="3"/>
        <v>0</v>
      </c>
      <c r="N17" s="416">
        <f t="shared" si="4"/>
        <v>0</v>
      </c>
      <c r="O17" s="416">
        <f t="shared" si="4"/>
        <v>0</v>
      </c>
      <c r="P17" s="416">
        <f t="shared" si="4"/>
        <v>0</v>
      </c>
      <c r="Q17" s="416">
        <f t="shared" si="5"/>
        <v>0</v>
      </c>
      <c r="R17" s="448">
        <f>Q17-'[3]ncr-SAOB'!AX316</f>
        <v>0</v>
      </c>
      <c r="S17" s="486" t="str">
        <f t="shared" si="1"/>
        <v/>
      </c>
      <c r="T17" s="486" t="str">
        <f t="shared" si="1"/>
        <v/>
      </c>
      <c r="U17" s="486" t="str">
        <f t="shared" si="1"/>
        <v/>
      </c>
      <c r="V17" s="487" t="str">
        <f t="shared" si="1"/>
        <v/>
      </c>
      <c r="W17" s="489"/>
      <c r="Y17" s="394" t="s">
        <v>735</v>
      </c>
    </row>
    <row r="18" spans="1:28">
      <c r="A18" s="392" t="s">
        <v>317</v>
      </c>
      <c r="B18" s="392" t="s">
        <v>318</v>
      </c>
      <c r="C18" s="482"/>
      <c r="D18" s="482"/>
      <c r="E18" s="488" t="s">
        <v>533</v>
      </c>
      <c r="F18" s="484">
        <v>0</v>
      </c>
      <c r="G18" s="484">
        <f>SUM('[3]ncr-SAOB'!AJ187)</f>
        <v>0</v>
      </c>
      <c r="H18" s="484">
        <f>SUM('[3]ncr-SAOB'!AJ279)</f>
        <v>0</v>
      </c>
      <c r="I18" s="484">
        <f t="shared" si="2"/>
        <v>0</v>
      </c>
      <c r="J18" s="484">
        <v>0</v>
      </c>
      <c r="K18" s="484">
        <f>SUM('[3]ncr-SAOB'!AJ188)</f>
        <v>0</v>
      </c>
      <c r="L18" s="484">
        <f>SUM('[3]ncr-SAOB'!AJ280)</f>
        <v>0</v>
      </c>
      <c r="M18" s="484">
        <f t="shared" si="3"/>
        <v>0</v>
      </c>
      <c r="N18" s="484">
        <f t="shared" si="4"/>
        <v>0</v>
      </c>
      <c r="O18" s="484">
        <f t="shared" si="4"/>
        <v>0</v>
      </c>
      <c r="P18" s="484">
        <f t="shared" si="4"/>
        <v>0</v>
      </c>
      <c r="Q18" s="484">
        <f t="shared" si="5"/>
        <v>0</v>
      </c>
      <c r="R18" s="485">
        <f>Q18-'[3]ncr-SAOB'!AJ316</f>
        <v>0</v>
      </c>
      <c r="S18" s="486" t="str">
        <f t="shared" si="1"/>
        <v/>
      </c>
      <c r="T18" s="486" t="str">
        <f t="shared" si="1"/>
        <v/>
      </c>
      <c r="U18" s="486" t="str">
        <f t="shared" si="1"/>
        <v/>
      </c>
      <c r="V18" s="487" t="str">
        <f t="shared" si="1"/>
        <v/>
      </c>
      <c r="W18" s="486"/>
      <c r="Y18" s="394" t="s">
        <v>735</v>
      </c>
    </row>
    <row r="19" spans="1:28" s="424" customFormat="1" ht="12" customHeight="1">
      <c r="A19" s="392" t="s">
        <v>317</v>
      </c>
      <c r="B19" s="392" t="s">
        <v>318</v>
      </c>
      <c r="C19" s="719" t="s">
        <v>739</v>
      </c>
      <c r="D19" s="734"/>
      <c r="E19" s="734"/>
      <c r="F19" s="423">
        <f>+F15+F17</f>
        <v>0</v>
      </c>
      <c r="G19" s="423">
        <f t="shared" ref="G19:Q19" si="8">+G15+G17</f>
        <v>47147043.230000004</v>
      </c>
      <c r="H19" s="423">
        <f t="shared" si="8"/>
        <v>99299958.200000003</v>
      </c>
      <c r="I19" s="423">
        <f t="shared" si="8"/>
        <v>146447001.43000001</v>
      </c>
      <c r="J19" s="423">
        <f t="shared" si="8"/>
        <v>0</v>
      </c>
      <c r="K19" s="423">
        <f t="shared" si="8"/>
        <v>44446369.239999995</v>
      </c>
      <c r="L19" s="423">
        <f t="shared" si="8"/>
        <v>99292688.010000005</v>
      </c>
      <c r="M19" s="423">
        <f t="shared" si="8"/>
        <v>143739057.25</v>
      </c>
      <c r="N19" s="423">
        <f t="shared" si="8"/>
        <v>0</v>
      </c>
      <c r="O19" s="423">
        <f t="shared" si="8"/>
        <v>2700673.9900000058</v>
      </c>
      <c r="P19" s="423">
        <f t="shared" si="8"/>
        <v>7270.1899999976158</v>
      </c>
      <c r="Q19" s="423">
        <f t="shared" si="8"/>
        <v>2707944.1800000034</v>
      </c>
      <c r="R19" s="607">
        <f>+Q19-'[3]ncr-SAOB'!BE316</f>
        <v>-3.7252902984619141E-9</v>
      </c>
      <c r="S19" s="486" t="str">
        <f t="shared" si="1"/>
        <v/>
      </c>
      <c r="T19" s="486">
        <f t="shared" si="1"/>
        <v>0.9427180623644803</v>
      </c>
      <c r="U19" s="486">
        <f t="shared" si="1"/>
        <v>0.999926785568375</v>
      </c>
      <c r="V19" s="487">
        <f t="shared" si="1"/>
        <v>0.98150905000745703</v>
      </c>
      <c r="W19" s="491"/>
      <c r="Y19" s="394" t="s">
        <v>735</v>
      </c>
    </row>
    <row r="20" spans="1:28">
      <c r="A20" s="392" t="s">
        <v>326</v>
      </c>
      <c r="B20" s="392" t="s">
        <v>318</v>
      </c>
      <c r="C20" s="482"/>
      <c r="D20" s="482"/>
      <c r="E20" s="492"/>
      <c r="F20" s="484"/>
      <c r="G20" s="484"/>
      <c r="H20" s="484"/>
      <c r="I20" s="484">
        <f t="shared" si="2"/>
        <v>0</v>
      </c>
      <c r="J20" s="484">
        <v>0</v>
      </c>
      <c r="K20" s="484"/>
      <c r="L20" s="484"/>
      <c r="M20" s="484">
        <f t="shared" si="3"/>
        <v>0</v>
      </c>
      <c r="N20" s="484">
        <f t="shared" si="4"/>
        <v>0</v>
      </c>
      <c r="O20" s="484">
        <f t="shared" si="4"/>
        <v>0</v>
      </c>
      <c r="P20" s="484">
        <f t="shared" si="4"/>
        <v>0</v>
      </c>
      <c r="Q20" s="484">
        <f t="shared" si="5"/>
        <v>0</v>
      </c>
      <c r="S20" s="486" t="str">
        <f t="shared" si="1"/>
        <v/>
      </c>
      <c r="T20" s="486" t="str">
        <f t="shared" si="1"/>
        <v/>
      </c>
      <c r="U20" s="486" t="str">
        <f t="shared" si="1"/>
        <v/>
      </c>
      <c r="V20" s="487" t="str">
        <f t="shared" si="1"/>
        <v/>
      </c>
      <c r="W20" s="486"/>
      <c r="Y20" s="394" t="s">
        <v>735</v>
      </c>
    </row>
    <row r="21" spans="1:28">
      <c r="A21" s="392" t="s">
        <v>327</v>
      </c>
      <c r="B21" s="392" t="s">
        <v>216</v>
      </c>
      <c r="C21" s="631" t="s">
        <v>328</v>
      </c>
      <c r="D21" s="482"/>
      <c r="E21" s="492"/>
      <c r="F21" s="484"/>
      <c r="G21" s="484"/>
      <c r="H21" s="484"/>
      <c r="I21" s="484">
        <f t="shared" si="2"/>
        <v>0</v>
      </c>
      <c r="J21" s="484">
        <v>0</v>
      </c>
      <c r="K21" s="484"/>
      <c r="L21" s="484"/>
      <c r="M21" s="484">
        <f t="shared" si="3"/>
        <v>0</v>
      </c>
      <c r="N21" s="484">
        <f t="shared" si="4"/>
        <v>0</v>
      </c>
      <c r="O21" s="484">
        <f t="shared" si="4"/>
        <v>0</v>
      </c>
      <c r="P21" s="484">
        <f t="shared" si="4"/>
        <v>0</v>
      </c>
      <c r="Q21" s="484">
        <f t="shared" si="5"/>
        <v>0</v>
      </c>
      <c r="S21" s="486" t="str">
        <f t="shared" si="1"/>
        <v/>
      </c>
      <c r="T21" s="486" t="str">
        <f t="shared" si="1"/>
        <v/>
      </c>
      <c r="U21" s="486" t="str">
        <f t="shared" si="1"/>
        <v/>
      </c>
      <c r="V21" s="487" t="str">
        <f t="shared" si="1"/>
        <v/>
      </c>
      <c r="W21" s="486"/>
      <c r="Y21" s="394" t="s">
        <v>735</v>
      </c>
    </row>
    <row r="22" spans="1:28" s="424" customFormat="1">
      <c r="A22" s="392" t="s">
        <v>327</v>
      </c>
      <c r="B22" s="392" t="s">
        <v>329</v>
      </c>
      <c r="C22" s="493" t="s">
        <v>319</v>
      </c>
      <c r="D22" s="632" t="s">
        <v>330</v>
      </c>
      <c r="E22" s="680" t="s">
        <v>722</v>
      </c>
      <c r="F22" s="633"/>
      <c r="G22" s="633"/>
      <c r="H22" s="633"/>
      <c r="I22" s="423">
        <f t="shared" si="2"/>
        <v>0</v>
      </c>
      <c r="J22" s="423">
        <v>0</v>
      </c>
      <c r="K22" s="633"/>
      <c r="L22" s="633"/>
      <c r="M22" s="423">
        <f t="shared" si="3"/>
        <v>0</v>
      </c>
      <c r="N22" s="423">
        <f t="shared" si="4"/>
        <v>0</v>
      </c>
      <c r="O22" s="423">
        <f t="shared" si="4"/>
        <v>0</v>
      </c>
      <c r="P22" s="423">
        <f t="shared" si="4"/>
        <v>0</v>
      </c>
      <c r="Q22" s="423">
        <f t="shared" si="5"/>
        <v>0</v>
      </c>
      <c r="S22" s="486" t="str">
        <f t="shared" si="1"/>
        <v/>
      </c>
      <c r="T22" s="486" t="str">
        <f t="shared" si="1"/>
        <v/>
      </c>
      <c r="U22" s="486" t="str">
        <f t="shared" si="1"/>
        <v/>
      </c>
      <c r="V22" s="487" t="str">
        <f t="shared" si="1"/>
        <v/>
      </c>
      <c r="W22" s="491"/>
      <c r="Y22" s="394" t="s">
        <v>735</v>
      </c>
    </row>
    <row r="23" spans="1:28">
      <c r="A23" s="392" t="s">
        <v>327</v>
      </c>
      <c r="B23" s="392" t="s">
        <v>329</v>
      </c>
      <c r="C23" s="482"/>
      <c r="D23" s="482"/>
      <c r="E23" s="483" t="s">
        <v>320</v>
      </c>
      <c r="F23" s="484">
        <f>+'[3]ncr-SAOB'!C417</f>
        <v>0</v>
      </c>
      <c r="G23" s="484">
        <f>+'[3]ncr-SAOB'!D417</f>
        <v>82500</v>
      </c>
      <c r="H23" s="484">
        <f>+'[3]ncr-SAOB'!E417</f>
        <v>6063246.2599999998</v>
      </c>
      <c r="I23" s="484">
        <f t="shared" si="2"/>
        <v>6145746.2599999998</v>
      </c>
      <c r="J23" s="484">
        <v>0</v>
      </c>
      <c r="K23" s="484">
        <f>+'[3]ncr-SAOB'!H417</f>
        <v>82500</v>
      </c>
      <c r="L23" s="484">
        <f>+'[3]ncr-SAOB'!I417</f>
        <v>6063246.2599999998</v>
      </c>
      <c r="M23" s="484">
        <f t="shared" si="3"/>
        <v>6145746.2599999998</v>
      </c>
      <c r="N23" s="484">
        <f t="shared" si="4"/>
        <v>0</v>
      </c>
      <c r="O23" s="484">
        <f t="shared" si="4"/>
        <v>0</v>
      </c>
      <c r="P23" s="484">
        <f t="shared" si="4"/>
        <v>0</v>
      </c>
      <c r="Q23" s="484">
        <f t="shared" si="5"/>
        <v>0</v>
      </c>
      <c r="R23" s="485">
        <f>Q23-'[3]ncr-SAOB'!H316</f>
        <v>0</v>
      </c>
      <c r="S23" s="486" t="str">
        <f t="shared" si="1"/>
        <v/>
      </c>
      <c r="T23" s="486">
        <f t="shared" si="1"/>
        <v>1</v>
      </c>
      <c r="U23" s="486">
        <f t="shared" si="1"/>
        <v>1</v>
      </c>
      <c r="V23" s="487">
        <f t="shared" si="1"/>
        <v>1</v>
      </c>
      <c r="W23" s="486"/>
      <c r="Y23" s="394" t="s">
        <v>736</v>
      </c>
    </row>
    <row r="24" spans="1:28">
      <c r="A24" s="392" t="s">
        <v>327</v>
      </c>
      <c r="B24" s="392" t="s">
        <v>329</v>
      </c>
      <c r="C24" s="482"/>
      <c r="D24" s="482"/>
      <c r="E24" s="483" t="s">
        <v>204</v>
      </c>
      <c r="F24" s="484">
        <f>+F25+F26</f>
        <v>0</v>
      </c>
      <c r="G24" s="484">
        <f t="shared" ref="G24:H24" si="9">+G25+G26</f>
        <v>6011560.6200000001</v>
      </c>
      <c r="H24" s="484">
        <f t="shared" si="9"/>
        <v>270455</v>
      </c>
      <c r="I24" s="484">
        <f t="shared" si="2"/>
        <v>6282015.6200000001</v>
      </c>
      <c r="J24" s="484">
        <f t="shared" ref="J24:L24" si="10">+J25+J26</f>
        <v>0</v>
      </c>
      <c r="K24" s="484">
        <f t="shared" si="10"/>
        <v>6005159.0899999999</v>
      </c>
      <c r="L24" s="484">
        <f t="shared" si="10"/>
        <v>269570</v>
      </c>
      <c r="M24" s="484">
        <f t="shared" si="3"/>
        <v>6274729.0899999999</v>
      </c>
      <c r="N24" s="484">
        <f t="shared" si="4"/>
        <v>0</v>
      </c>
      <c r="O24" s="484">
        <f t="shared" si="4"/>
        <v>6401.5300000002608</v>
      </c>
      <c r="P24" s="484">
        <f t="shared" si="4"/>
        <v>885</v>
      </c>
      <c r="Q24" s="484">
        <f t="shared" si="5"/>
        <v>7286.5300000002608</v>
      </c>
      <c r="R24" s="485"/>
      <c r="S24" s="486" t="str">
        <f t="shared" ref="S24:V87" si="11">IF(F24=0,"",J24/F24)</f>
        <v/>
      </c>
      <c r="T24" s="486">
        <f t="shared" si="11"/>
        <v>0.9989351300927245</v>
      </c>
      <c r="U24" s="486">
        <f t="shared" si="11"/>
        <v>0.99672773659203939</v>
      </c>
      <c r="V24" s="487">
        <f t="shared" si="11"/>
        <v>0.99884009680319763</v>
      </c>
      <c r="W24" s="486"/>
      <c r="Y24" s="394" t="s">
        <v>736</v>
      </c>
    </row>
    <row r="25" spans="1:28" hidden="1">
      <c r="A25" s="392" t="s">
        <v>327</v>
      </c>
      <c r="B25" s="392" t="s">
        <v>329</v>
      </c>
      <c r="C25" s="482"/>
      <c r="D25" s="482"/>
      <c r="E25" s="483" t="s">
        <v>838</v>
      </c>
      <c r="F25" s="484">
        <f>'[3]CONAP - W INC'!F23</f>
        <v>0</v>
      </c>
      <c r="G25" s="484">
        <f>'[3]CONAP - W INC'!G23</f>
        <v>0</v>
      </c>
      <c r="H25" s="484">
        <f>'[3]CONAP - W INC'!H23</f>
        <v>0</v>
      </c>
      <c r="I25" s="484">
        <f t="shared" si="2"/>
        <v>0</v>
      </c>
      <c r="J25" s="484">
        <f>'[3]CONAP - W INC'!J23</f>
        <v>0</v>
      </c>
      <c r="K25" s="484">
        <f>'[3]CONAP - W INC'!K23</f>
        <v>0</v>
      </c>
      <c r="L25" s="484">
        <f>'[3]CONAP - W INC'!L23</f>
        <v>0</v>
      </c>
      <c r="M25" s="484">
        <f t="shared" si="3"/>
        <v>0</v>
      </c>
      <c r="N25" s="484">
        <f t="shared" si="4"/>
        <v>0</v>
      </c>
      <c r="O25" s="484">
        <f t="shared" si="4"/>
        <v>0</v>
      </c>
      <c r="P25" s="484">
        <f t="shared" si="4"/>
        <v>0</v>
      </c>
      <c r="Q25" s="484">
        <f t="shared" si="5"/>
        <v>0</v>
      </c>
      <c r="R25" s="485"/>
      <c r="S25" s="486" t="str">
        <f t="shared" si="11"/>
        <v/>
      </c>
      <c r="T25" s="486" t="str">
        <f t="shared" si="11"/>
        <v/>
      </c>
      <c r="U25" s="486" t="str">
        <f t="shared" si="11"/>
        <v/>
      </c>
      <c r="V25" s="487" t="str">
        <f t="shared" si="11"/>
        <v/>
      </c>
      <c r="W25" s="486"/>
      <c r="AB25" s="396"/>
    </row>
    <row r="26" spans="1:28" hidden="1">
      <c r="A26" s="392" t="s">
        <v>327</v>
      </c>
      <c r="B26" s="392" t="s">
        <v>329</v>
      </c>
      <c r="C26" s="482"/>
      <c r="D26" s="482"/>
      <c r="E26" s="483" t="s">
        <v>839</v>
      </c>
      <c r="F26" s="484">
        <f>'[3]CONAP - W INC'!F24</f>
        <v>0</v>
      </c>
      <c r="G26" s="484">
        <f>'[3]CONAP - W INC'!G24</f>
        <v>6011560.6200000001</v>
      </c>
      <c r="H26" s="484">
        <f>'[3]CONAP - W INC'!H24</f>
        <v>270455</v>
      </c>
      <c r="I26" s="484">
        <f t="shared" si="2"/>
        <v>6282015.6200000001</v>
      </c>
      <c r="J26" s="484">
        <f>'[3]CONAP - W INC'!J24</f>
        <v>0</v>
      </c>
      <c r="K26" s="484">
        <f>'[3]CONAP - W INC'!K24</f>
        <v>6005159.0899999999</v>
      </c>
      <c r="L26" s="484">
        <f>'[3]CONAP - W INC'!L24</f>
        <v>269570</v>
      </c>
      <c r="M26" s="484">
        <f t="shared" si="3"/>
        <v>6274729.0899999999</v>
      </c>
      <c r="N26" s="484">
        <f t="shared" si="4"/>
        <v>0</v>
      </c>
      <c r="O26" s="484">
        <f t="shared" si="4"/>
        <v>6401.5300000002608</v>
      </c>
      <c r="P26" s="484">
        <f t="shared" si="4"/>
        <v>885</v>
      </c>
      <c r="Q26" s="484">
        <f t="shared" si="5"/>
        <v>7286.5300000002608</v>
      </c>
      <c r="R26" s="485"/>
      <c r="S26" s="486" t="str">
        <f t="shared" si="11"/>
        <v/>
      </c>
      <c r="T26" s="486">
        <f t="shared" si="11"/>
        <v>0.9989351300927245</v>
      </c>
      <c r="U26" s="486">
        <f t="shared" si="11"/>
        <v>0.99672773659203939</v>
      </c>
      <c r="V26" s="487">
        <f t="shared" si="11"/>
        <v>0.99884009680319763</v>
      </c>
      <c r="W26" s="486"/>
    </row>
    <row r="27" spans="1:28" s="437" customFormat="1">
      <c r="A27" s="392"/>
      <c r="B27" s="392" t="s">
        <v>329</v>
      </c>
      <c r="C27" s="445"/>
      <c r="D27" s="445"/>
      <c r="E27" s="415" t="s">
        <v>737</v>
      </c>
      <c r="F27" s="416">
        <f>+F24+F23</f>
        <v>0</v>
      </c>
      <c r="G27" s="416">
        <f t="shared" ref="G27:Q27" si="12">+G24+G23</f>
        <v>6094060.6200000001</v>
      </c>
      <c r="H27" s="416">
        <f t="shared" si="12"/>
        <v>6333701.2599999998</v>
      </c>
      <c r="I27" s="416">
        <f t="shared" si="12"/>
        <v>12427761.879999999</v>
      </c>
      <c r="J27" s="416">
        <f t="shared" si="12"/>
        <v>0</v>
      </c>
      <c r="K27" s="416">
        <f t="shared" si="12"/>
        <v>6087659.0899999999</v>
      </c>
      <c r="L27" s="416">
        <f t="shared" si="12"/>
        <v>6332816.2599999998</v>
      </c>
      <c r="M27" s="416">
        <f t="shared" si="12"/>
        <v>12420475.35</v>
      </c>
      <c r="N27" s="416">
        <f t="shared" si="12"/>
        <v>0</v>
      </c>
      <c r="O27" s="416">
        <f t="shared" si="12"/>
        <v>6401.5300000002608</v>
      </c>
      <c r="P27" s="416">
        <f t="shared" si="12"/>
        <v>885</v>
      </c>
      <c r="Q27" s="416">
        <f t="shared" si="12"/>
        <v>7286.5300000002608</v>
      </c>
      <c r="R27" s="448"/>
      <c r="S27" s="486" t="str">
        <f t="shared" si="11"/>
        <v/>
      </c>
      <c r="T27" s="486">
        <f t="shared" si="11"/>
        <v>0.99894954605817488</v>
      </c>
      <c r="U27" s="486">
        <f t="shared" si="11"/>
        <v>0.99986027127525112</v>
      </c>
      <c r="V27" s="487">
        <f t="shared" si="11"/>
        <v>0.9994136892812755</v>
      </c>
      <c r="W27" s="489"/>
      <c r="Y27" s="394" t="s">
        <v>735</v>
      </c>
    </row>
    <row r="28" spans="1:28" hidden="1">
      <c r="A28" s="392"/>
      <c r="B28" s="392"/>
      <c r="C28" s="482"/>
      <c r="D28" s="482"/>
      <c r="E28" s="490"/>
      <c r="F28" s="484"/>
      <c r="G28" s="484"/>
      <c r="H28" s="484"/>
      <c r="I28" s="484"/>
      <c r="J28" s="484"/>
      <c r="K28" s="484"/>
      <c r="L28" s="484"/>
      <c r="M28" s="484"/>
      <c r="N28" s="484"/>
      <c r="O28" s="484"/>
      <c r="P28" s="484"/>
      <c r="Q28" s="484"/>
      <c r="R28" s="485"/>
      <c r="S28" s="486" t="str">
        <f t="shared" si="11"/>
        <v/>
      </c>
      <c r="T28" s="486" t="str">
        <f t="shared" si="11"/>
        <v/>
      </c>
      <c r="U28" s="486" t="str">
        <f t="shared" si="11"/>
        <v/>
      </c>
      <c r="V28" s="487" t="str">
        <f t="shared" si="11"/>
        <v/>
      </c>
      <c r="W28" s="486"/>
    </row>
    <row r="29" spans="1:28" s="437" customFormat="1">
      <c r="A29" s="392" t="s">
        <v>327</v>
      </c>
      <c r="B29" s="392" t="s">
        <v>329</v>
      </c>
      <c r="C29" s="445"/>
      <c r="D29" s="445" t="s">
        <v>319</v>
      </c>
      <c r="E29" s="415" t="s">
        <v>325</v>
      </c>
      <c r="F29" s="416">
        <f>SUM(F30:F30)</f>
        <v>0</v>
      </c>
      <c r="G29" s="416">
        <f>SUM(G30:G30)</f>
        <v>3537473.4400000004</v>
      </c>
      <c r="H29" s="416">
        <f>SUM(H30:H30)</f>
        <v>0</v>
      </c>
      <c r="I29" s="416">
        <f>+F29+G29+H29</f>
        <v>3537473.4400000004</v>
      </c>
      <c r="J29" s="416">
        <v>0</v>
      </c>
      <c r="K29" s="416">
        <f>SUM(K30:K30)</f>
        <v>3495032.87</v>
      </c>
      <c r="L29" s="416">
        <f>SUM(L30:L30)</f>
        <v>0</v>
      </c>
      <c r="M29" s="416">
        <f>+J29+K29+L29</f>
        <v>3495032.87</v>
      </c>
      <c r="N29" s="416">
        <f t="shared" ref="N29:P30" si="13">+F29-J29</f>
        <v>0</v>
      </c>
      <c r="O29" s="416">
        <f t="shared" si="13"/>
        <v>42440.570000000298</v>
      </c>
      <c r="P29" s="416">
        <f t="shared" si="13"/>
        <v>0</v>
      </c>
      <c r="Q29" s="416">
        <f>+N29+O29+P29</f>
        <v>42440.570000000298</v>
      </c>
      <c r="R29" s="448">
        <f>Q29-'[3]ncr-SAOB'!AZ316</f>
        <v>0</v>
      </c>
      <c r="S29" s="486" t="str">
        <f t="shared" si="11"/>
        <v/>
      </c>
      <c r="T29" s="486">
        <f t="shared" si="11"/>
        <v>0.98800257564619332</v>
      </c>
      <c r="U29" s="486" t="str">
        <f t="shared" si="11"/>
        <v/>
      </c>
      <c r="V29" s="487">
        <f t="shared" si="11"/>
        <v>0.98800257564619332</v>
      </c>
      <c r="W29" s="489"/>
      <c r="Y29" s="394" t="s">
        <v>735</v>
      </c>
    </row>
    <row r="30" spans="1:28">
      <c r="A30" s="392" t="s">
        <v>327</v>
      </c>
      <c r="B30" s="392" t="s">
        <v>329</v>
      </c>
      <c r="C30" s="482"/>
      <c r="D30" s="482"/>
      <c r="E30" s="488" t="s">
        <v>533</v>
      </c>
      <c r="F30" s="484">
        <v>0</v>
      </c>
      <c r="G30" s="484">
        <f>SUM('[3]ncr-SAOB'!AL187)</f>
        <v>3537473.4400000004</v>
      </c>
      <c r="H30" s="484">
        <f>SUM('[3]ncr-SAOB'!AL279)</f>
        <v>0</v>
      </c>
      <c r="I30" s="484">
        <f>+F30+G30+H30</f>
        <v>3537473.4400000004</v>
      </c>
      <c r="J30" s="484">
        <v>0</v>
      </c>
      <c r="K30" s="484">
        <f>SUM('[3]ncr-SAOB'!AL188)</f>
        <v>3495032.87</v>
      </c>
      <c r="L30" s="484">
        <f>SUM('[3]ncr-SAOB'!AL280)</f>
        <v>0</v>
      </c>
      <c r="M30" s="484">
        <f>+J30+K30+L30</f>
        <v>3495032.87</v>
      </c>
      <c r="N30" s="484">
        <f t="shared" si="13"/>
        <v>0</v>
      </c>
      <c r="O30" s="484">
        <f t="shared" si="13"/>
        <v>42440.570000000298</v>
      </c>
      <c r="P30" s="484">
        <f t="shared" si="13"/>
        <v>0</v>
      </c>
      <c r="Q30" s="484">
        <f>+N30+O30+P30</f>
        <v>42440.570000000298</v>
      </c>
      <c r="R30" s="485">
        <f>Q30-'[3]ncr-SAOB'!AL316</f>
        <v>0</v>
      </c>
      <c r="S30" s="486" t="str">
        <f t="shared" si="11"/>
        <v/>
      </c>
      <c r="T30" s="486">
        <f t="shared" si="11"/>
        <v>0.98800257564619332</v>
      </c>
      <c r="U30" s="486" t="str">
        <f t="shared" si="11"/>
        <v/>
      </c>
      <c r="V30" s="487">
        <f t="shared" si="11"/>
        <v>0.98800257564619332</v>
      </c>
      <c r="W30" s="486"/>
      <c r="Y30" s="394" t="s">
        <v>735</v>
      </c>
      <c r="AB30" s="485"/>
    </row>
    <row r="31" spans="1:28" s="617" customFormat="1">
      <c r="A31" s="392" t="s">
        <v>327</v>
      </c>
      <c r="B31" s="392" t="s">
        <v>329</v>
      </c>
      <c r="C31" s="634"/>
      <c r="D31" s="634"/>
      <c r="E31" s="635" t="s">
        <v>5</v>
      </c>
      <c r="F31" s="615">
        <f>+F29+F27</f>
        <v>0</v>
      </c>
      <c r="G31" s="615">
        <f t="shared" ref="G31:Q31" si="14">+G29+G27</f>
        <v>9631534.0600000005</v>
      </c>
      <c r="H31" s="615">
        <f t="shared" si="14"/>
        <v>6333701.2599999998</v>
      </c>
      <c r="I31" s="615">
        <f t="shared" si="14"/>
        <v>15965235.32</v>
      </c>
      <c r="J31" s="615">
        <f t="shared" si="14"/>
        <v>0</v>
      </c>
      <c r="K31" s="615">
        <f t="shared" si="14"/>
        <v>9582691.9600000009</v>
      </c>
      <c r="L31" s="615">
        <f t="shared" si="14"/>
        <v>6332816.2599999998</v>
      </c>
      <c r="M31" s="615">
        <f t="shared" si="14"/>
        <v>15915508.219999999</v>
      </c>
      <c r="N31" s="615">
        <f t="shared" si="14"/>
        <v>0</v>
      </c>
      <c r="O31" s="615">
        <f t="shared" si="14"/>
        <v>48842.100000000559</v>
      </c>
      <c r="P31" s="615">
        <f t="shared" si="14"/>
        <v>885</v>
      </c>
      <c r="Q31" s="615">
        <f t="shared" si="14"/>
        <v>49727.100000000559</v>
      </c>
      <c r="R31" s="616">
        <f>+Q31-'[3]ncr-SAOB'!BG316</f>
        <v>9.3132257461547852E-10</v>
      </c>
      <c r="S31" s="486" t="str">
        <f t="shared" si="11"/>
        <v/>
      </c>
      <c r="T31" s="486">
        <f t="shared" si="11"/>
        <v>0.99492893866171928</v>
      </c>
      <c r="U31" s="486">
        <f t="shared" si="11"/>
        <v>0.99986027127525112</v>
      </c>
      <c r="V31" s="487">
        <f t="shared" si="11"/>
        <v>0.99688528862849224</v>
      </c>
      <c r="W31" s="636"/>
      <c r="Y31" s="394" t="s">
        <v>735</v>
      </c>
    </row>
    <row r="32" spans="1:28">
      <c r="A32" s="392" t="s">
        <v>327</v>
      </c>
      <c r="B32" s="392" t="s">
        <v>329</v>
      </c>
      <c r="C32" s="482"/>
      <c r="D32" s="482"/>
      <c r="E32" s="492"/>
      <c r="F32" s="484"/>
      <c r="G32" s="484"/>
      <c r="H32" s="484"/>
      <c r="I32" s="484">
        <f t="shared" si="2"/>
        <v>0</v>
      </c>
      <c r="J32" s="484">
        <v>0</v>
      </c>
      <c r="K32" s="484"/>
      <c r="L32" s="484"/>
      <c r="M32" s="484">
        <f t="shared" si="3"/>
        <v>0</v>
      </c>
      <c r="N32" s="484">
        <f t="shared" si="4"/>
        <v>0</v>
      </c>
      <c r="O32" s="484">
        <f t="shared" si="4"/>
        <v>0</v>
      </c>
      <c r="P32" s="484">
        <f t="shared" si="4"/>
        <v>0</v>
      </c>
      <c r="Q32" s="484">
        <f t="shared" si="5"/>
        <v>0</v>
      </c>
      <c r="S32" s="486" t="str">
        <f t="shared" si="11"/>
        <v/>
      </c>
      <c r="T32" s="486" t="str">
        <f t="shared" si="11"/>
        <v/>
      </c>
      <c r="U32" s="486" t="str">
        <f t="shared" si="11"/>
        <v/>
      </c>
      <c r="V32" s="487" t="str">
        <f t="shared" si="11"/>
        <v/>
      </c>
      <c r="W32" s="486"/>
      <c r="Y32" s="394" t="s">
        <v>735</v>
      </c>
    </row>
    <row r="33" spans="1:25" s="424" customFormat="1" ht="24">
      <c r="A33" s="392" t="s">
        <v>327</v>
      </c>
      <c r="B33" s="392" t="s">
        <v>331</v>
      </c>
      <c r="C33" s="493" t="s">
        <v>319</v>
      </c>
      <c r="D33" s="632" t="s">
        <v>332</v>
      </c>
      <c r="E33" s="680" t="s">
        <v>331</v>
      </c>
      <c r="F33" s="423"/>
      <c r="G33" s="423"/>
      <c r="H33" s="423"/>
      <c r="I33" s="423">
        <f t="shared" si="2"/>
        <v>0</v>
      </c>
      <c r="J33" s="423">
        <v>0</v>
      </c>
      <c r="K33" s="423"/>
      <c r="L33" s="423"/>
      <c r="M33" s="423">
        <f t="shared" si="3"/>
        <v>0</v>
      </c>
      <c r="N33" s="423">
        <f t="shared" si="4"/>
        <v>0</v>
      </c>
      <c r="O33" s="423">
        <f t="shared" si="4"/>
        <v>0</v>
      </c>
      <c r="P33" s="423">
        <f t="shared" si="4"/>
        <v>0</v>
      </c>
      <c r="Q33" s="423">
        <f t="shared" si="5"/>
        <v>0</v>
      </c>
      <c r="S33" s="486" t="str">
        <f t="shared" si="11"/>
        <v/>
      </c>
      <c r="T33" s="486" t="str">
        <f t="shared" si="11"/>
        <v/>
      </c>
      <c r="U33" s="486" t="str">
        <f t="shared" si="11"/>
        <v/>
      </c>
      <c r="V33" s="487" t="str">
        <f t="shared" si="11"/>
        <v/>
      </c>
      <c r="W33" s="491"/>
      <c r="Y33" s="394" t="s">
        <v>735</v>
      </c>
    </row>
    <row r="34" spans="1:25">
      <c r="A34" s="392" t="s">
        <v>327</v>
      </c>
      <c r="B34" s="392" t="s">
        <v>331</v>
      </c>
      <c r="C34" s="482"/>
      <c r="D34" s="482"/>
      <c r="E34" s="483" t="s">
        <v>320</v>
      </c>
      <c r="F34" s="484">
        <f>+'[3]ncr-SAOB'!C410</f>
        <v>0</v>
      </c>
      <c r="G34" s="484">
        <f>+'[3]ncr-SAOB'!D410</f>
        <v>549339.25</v>
      </c>
      <c r="H34" s="484">
        <f>+'[3]ncr-SAOB'!E410</f>
        <v>0</v>
      </c>
      <c r="I34" s="484">
        <f t="shared" si="2"/>
        <v>549339.25</v>
      </c>
      <c r="J34" s="484">
        <v>0</v>
      </c>
      <c r="K34" s="484">
        <f>+'[3]ncr-SAOB'!H410</f>
        <v>549339.25</v>
      </c>
      <c r="L34" s="484">
        <f>+'[3]ncr-SAOB'!I410</f>
        <v>0</v>
      </c>
      <c r="M34" s="484">
        <f t="shared" si="3"/>
        <v>549339.25</v>
      </c>
      <c r="N34" s="484">
        <f t="shared" si="4"/>
        <v>0</v>
      </c>
      <c r="O34" s="484">
        <f t="shared" si="4"/>
        <v>0</v>
      </c>
      <c r="P34" s="484">
        <f t="shared" si="4"/>
        <v>0</v>
      </c>
      <c r="Q34" s="484">
        <f t="shared" si="5"/>
        <v>0</v>
      </c>
      <c r="R34" s="485">
        <f>Q34-'[3]ncr-SAOB'!G316</f>
        <v>0</v>
      </c>
      <c r="S34" s="486" t="str">
        <f t="shared" si="11"/>
        <v/>
      </c>
      <c r="T34" s="486"/>
      <c r="U34" s="486" t="str">
        <f t="shared" si="11"/>
        <v/>
      </c>
      <c r="V34" s="487"/>
      <c r="W34" s="486"/>
      <c r="Y34" s="394" t="s">
        <v>736</v>
      </c>
    </row>
    <row r="35" spans="1:25">
      <c r="A35" s="392" t="s">
        <v>327</v>
      </c>
      <c r="B35" s="392" t="s">
        <v>331</v>
      </c>
      <c r="C35" s="482"/>
      <c r="D35" s="482"/>
      <c r="E35" s="483" t="s">
        <v>204</v>
      </c>
      <c r="F35" s="484">
        <f>+F36+F37</f>
        <v>0</v>
      </c>
      <c r="G35" s="484">
        <f t="shared" ref="G35:H35" si="15">+G36+G37</f>
        <v>9925565.4299999997</v>
      </c>
      <c r="H35" s="484">
        <f t="shared" si="15"/>
        <v>24505000</v>
      </c>
      <c r="I35" s="484">
        <f t="shared" si="2"/>
        <v>34430565.43</v>
      </c>
      <c r="J35" s="484">
        <f t="shared" ref="J35:L35" si="16">+J36+J37</f>
        <v>0</v>
      </c>
      <c r="K35" s="484">
        <f t="shared" si="16"/>
        <v>9925565.4299999997</v>
      </c>
      <c r="L35" s="484">
        <f t="shared" si="16"/>
        <v>23931367.699999999</v>
      </c>
      <c r="M35" s="484">
        <f t="shared" si="3"/>
        <v>33856933.129999995</v>
      </c>
      <c r="N35" s="484">
        <f t="shared" si="4"/>
        <v>0</v>
      </c>
      <c r="O35" s="484">
        <f t="shared" si="4"/>
        <v>0</v>
      </c>
      <c r="P35" s="484">
        <f t="shared" si="4"/>
        <v>573632.30000000075</v>
      </c>
      <c r="Q35" s="484">
        <f t="shared" si="5"/>
        <v>573632.30000000075</v>
      </c>
      <c r="R35" s="485"/>
      <c r="S35" s="486" t="str">
        <f t="shared" si="11"/>
        <v/>
      </c>
      <c r="T35" s="486">
        <f t="shared" si="11"/>
        <v>1</v>
      </c>
      <c r="U35" s="486">
        <f t="shared" si="11"/>
        <v>0.97659121403795146</v>
      </c>
      <c r="V35" s="487">
        <f t="shared" si="11"/>
        <v>0.98333944584307675</v>
      </c>
      <c r="W35" s="486"/>
      <c r="Y35" s="394" t="s">
        <v>736</v>
      </c>
    </row>
    <row r="36" spans="1:25" hidden="1">
      <c r="A36" s="392" t="s">
        <v>327</v>
      </c>
      <c r="B36" s="392" t="s">
        <v>331</v>
      </c>
      <c r="C36" s="482"/>
      <c r="D36" s="482"/>
      <c r="E36" s="483" t="s">
        <v>838</v>
      </c>
      <c r="F36" s="484">
        <f>'[3]CONAP - W INC'!F31</f>
        <v>0</v>
      </c>
      <c r="G36" s="484">
        <f>'[3]CONAP - W INC'!G31</f>
        <v>6750000</v>
      </c>
      <c r="H36" s="484">
        <f>'[3]CONAP - W INC'!H31</f>
        <v>0</v>
      </c>
      <c r="I36" s="484">
        <f t="shared" si="2"/>
        <v>6750000</v>
      </c>
      <c r="J36" s="484">
        <f>'[3]CONAP - W INC'!J31</f>
        <v>0</v>
      </c>
      <c r="K36" s="484">
        <f>'[3]CONAP - W INC'!K31</f>
        <v>6750000</v>
      </c>
      <c r="L36" s="484">
        <f>'[3]CONAP - W INC'!L31</f>
        <v>0</v>
      </c>
      <c r="M36" s="484">
        <f t="shared" si="3"/>
        <v>6750000</v>
      </c>
      <c r="N36" s="484">
        <f t="shared" si="4"/>
        <v>0</v>
      </c>
      <c r="O36" s="484">
        <f t="shared" si="4"/>
        <v>0</v>
      </c>
      <c r="P36" s="484">
        <f t="shared" si="4"/>
        <v>0</v>
      </c>
      <c r="Q36" s="484">
        <f t="shared" si="5"/>
        <v>0</v>
      </c>
      <c r="R36" s="485"/>
      <c r="S36" s="486" t="str">
        <f t="shared" si="11"/>
        <v/>
      </c>
      <c r="T36" s="486">
        <f t="shared" si="11"/>
        <v>1</v>
      </c>
      <c r="U36" s="486" t="str">
        <f t="shared" si="11"/>
        <v/>
      </c>
      <c r="V36" s="487">
        <f t="shared" si="11"/>
        <v>1</v>
      </c>
      <c r="W36" s="486"/>
    </row>
    <row r="37" spans="1:25" hidden="1">
      <c r="A37" s="392" t="s">
        <v>327</v>
      </c>
      <c r="B37" s="392" t="s">
        <v>331</v>
      </c>
      <c r="C37" s="482"/>
      <c r="D37" s="482"/>
      <c r="E37" s="483" t="s">
        <v>839</v>
      </c>
      <c r="F37" s="484">
        <f>'[3]CONAP - W INC'!F32</f>
        <v>0</v>
      </c>
      <c r="G37" s="484">
        <f>'[3]CONAP - W INC'!G32</f>
        <v>3175565.4299999997</v>
      </c>
      <c r="H37" s="484">
        <f>'[3]CONAP - W INC'!H32</f>
        <v>24505000</v>
      </c>
      <c r="I37" s="484">
        <f t="shared" si="2"/>
        <v>27680565.43</v>
      </c>
      <c r="J37" s="484">
        <f>'[3]CONAP - W INC'!J32</f>
        <v>0</v>
      </c>
      <c r="K37" s="484">
        <f>'[3]CONAP - W INC'!K32</f>
        <v>3175565.4299999997</v>
      </c>
      <c r="L37" s="484">
        <f>'[3]CONAP - W INC'!L32</f>
        <v>23931367.699999999</v>
      </c>
      <c r="M37" s="484">
        <f t="shared" si="3"/>
        <v>27106933.129999999</v>
      </c>
      <c r="N37" s="484">
        <f t="shared" si="4"/>
        <v>0</v>
      </c>
      <c r="O37" s="484">
        <f t="shared" si="4"/>
        <v>0</v>
      </c>
      <c r="P37" s="484">
        <f t="shared" si="4"/>
        <v>573632.30000000075</v>
      </c>
      <c r="Q37" s="484">
        <f t="shared" si="5"/>
        <v>573632.30000000075</v>
      </c>
      <c r="R37" s="485"/>
      <c r="S37" s="486" t="str">
        <f t="shared" si="11"/>
        <v/>
      </c>
      <c r="T37" s="486">
        <f t="shared" si="11"/>
        <v>1</v>
      </c>
      <c r="U37" s="486">
        <f t="shared" si="11"/>
        <v>0.97659121403795146</v>
      </c>
      <c r="V37" s="487">
        <f t="shared" si="11"/>
        <v>0.97927671306243258</v>
      </c>
      <c r="W37" s="486"/>
    </row>
    <row r="38" spans="1:25" s="437" customFormat="1">
      <c r="A38" s="392"/>
      <c r="B38" s="392" t="s">
        <v>331</v>
      </c>
      <c r="C38" s="445"/>
      <c r="D38" s="445"/>
      <c r="E38" s="415" t="s">
        <v>737</v>
      </c>
      <c r="F38" s="416">
        <f>+F35+F34</f>
        <v>0</v>
      </c>
      <c r="G38" s="416">
        <f t="shared" ref="G38:Q38" si="17">+G35+G34</f>
        <v>10474904.68</v>
      </c>
      <c r="H38" s="416">
        <f t="shared" si="17"/>
        <v>24505000</v>
      </c>
      <c r="I38" s="416">
        <f t="shared" si="17"/>
        <v>34979904.68</v>
      </c>
      <c r="J38" s="416">
        <f t="shared" si="17"/>
        <v>0</v>
      </c>
      <c r="K38" s="416">
        <f t="shared" si="17"/>
        <v>10474904.68</v>
      </c>
      <c r="L38" s="416">
        <f t="shared" si="17"/>
        <v>23931367.699999999</v>
      </c>
      <c r="M38" s="416">
        <f t="shared" si="17"/>
        <v>34406272.379999995</v>
      </c>
      <c r="N38" s="416">
        <f t="shared" si="17"/>
        <v>0</v>
      </c>
      <c r="O38" s="416">
        <f t="shared" si="17"/>
        <v>0</v>
      </c>
      <c r="P38" s="416">
        <f t="shared" si="17"/>
        <v>573632.30000000075</v>
      </c>
      <c r="Q38" s="416">
        <f t="shared" si="17"/>
        <v>573632.30000000075</v>
      </c>
      <c r="R38" s="448"/>
      <c r="S38" s="486" t="str">
        <f t="shared" si="11"/>
        <v/>
      </c>
      <c r="T38" s="486">
        <f t="shared" si="11"/>
        <v>1</v>
      </c>
      <c r="U38" s="486">
        <f t="shared" si="11"/>
        <v>0.97659121403795146</v>
      </c>
      <c r="V38" s="487">
        <f t="shared" si="11"/>
        <v>0.98360109024745335</v>
      </c>
      <c r="W38" s="489"/>
      <c r="Y38" s="394" t="s">
        <v>735</v>
      </c>
    </row>
    <row r="39" spans="1:25" hidden="1">
      <c r="A39" s="392"/>
      <c r="B39" s="392"/>
      <c r="C39" s="482"/>
      <c r="D39" s="482"/>
      <c r="E39" s="490"/>
      <c r="F39" s="484"/>
      <c r="G39" s="484"/>
      <c r="H39" s="484"/>
      <c r="I39" s="484"/>
      <c r="J39" s="484"/>
      <c r="K39" s="484"/>
      <c r="L39" s="484"/>
      <c r="M39" s="484"/>
      <c r="N39" s="484"/>
      <c r="O39" s="484"/>
      <c r="P39" s="484"/>
      <c r="Q39" s="484"/>
      <c r="R39" s="485"/>
      <c r="S39" s="486" t="str">
        <f t="shared" si="11"/>
        <v/>
      </c>
      <c r="T39" s="486" t="str">
        <f t="shared" si="11"/>
        <v/>
      </c>
      <c r="U39" s="486" t="str">
        <f t="shared" si="11"/>
        <v/>
      </c>
      <c r="V39" s="487" t="str">
        <f t="shared" si="11"/>
        <v/>
      </c>
      <c r="W39" s="486"/>
    </row>
    <row r="40" spans="1:25" s="437" customFormat="1">
      <c r="A40" s="392" t="s">
        <v>327</v>
      </c>
      <c r="B40" s="392" t="s">
        <v>331</v>
      </c>
      <c r="C40" s="445"/>
      <c r="D40" s="445" t="s">
        <v>319</v>
      </c>
      <c r="E40" s="415" t="s">
        <v>325</v>
      </c>
      <c r="F40" s="416">
        <f>SUM(F41:F41)</f>
        <v>0</v>
      </c>
      <c r="G40" s="416">
        <f>SUM(G41:G41)</f>
        <v>8669474.5800000019</v>
      </c>
      <c r="H40" s="416">
        <f>SUM(H41:H41)</f>
        <v>3000000</v>
      </c>
      <c r="I40" s="416">
        <f>+F40+G40+H40</f>
        <v>11669474.580000002</v>
      </c>
      <c r="J40" s="416">
        <v>0</v>
      </c>
      <c r="K40" s="416">
        <f>SUM(K41:K41)</f>
        <v>8669474.5800000001</v>
      </c>
      <c r="L40" s="416">
        <f>SUM(L41:L41)</f>
        <v>2840000</v>
      </c>
      <c r="M40" s="416">
        <f>+J40+K40+L40</f>
        <v>11509474.58</v>
      </c>
      <c r="N40" s="416">
        <f t="shared" ref="N40:P41" si="18">+F40-J40</f>
        <v>0</v>
      </c>
      <c r="O40" s="416">
        <f t="shared" si="18"/>
        <v>0</v>
      </c>
      <c r="P40" s="416">
        <f t="shared" si="18"/>
        <v>160000</v>
      </c>
      <c r="Q40" s="416">
        <f>+N40+O40+P40</f>
        <v>160000</v>
      </c>
      <c r="R40" s="448">
        <f>Q40-'[3]ncr-SAOB'!AY316</f>
        <v>-1.862645149230957E-9</v>
      </c>
      <c r="S40" s="486" t="str">
        <f t="shared" si="11"/>
        <v/>
      </c>
      <c r="T40" s="486">
        <f t="shared" si="11"/>
        <v>0.99999999999999978</v>
      </c>
      <c r="U40" s="486">
        <f t="shared" si="11"/>
        <v>0.94666666666666666</v>
      </c>
      <c r="V40" s="487">
        <f t="shared" si="11"/>
        <v>0.98628901422226656</v>
      </c>
      <c r="W40" s="489"/>
      <c r="Y40" s="394" t="s">
        <v>735</v>
      </c>
    </row>
    <row r="41" spans="1:25">
      <c r="A41" s="392" t="s">
        <v>327</v>
      </c>
      <c r="B41" s="392" t="s">
        <v>331</v>
      </c>
      <c r="C41" s="482"/>
      <c r="D41" s="482"/>
      <c r="E41" s="488" t="s">
        <v>533</v>
      </c>
      <c r="F41" s="484">
        <v>0</v>
      </c>
      <c r="G41" s="484">
        <f>SUM('[3]ncr-SAOB'!AK187)</f>
        <v>8669474.5800000019</v>
      </c>
      <c r="H41" s="484">
        <f>SUM('[3]ncr-SAOB'!AK279)</f>
        <v>3000000</v>
      </c>
      <c r="I41" s="484">
        <f>+F41+G41+H41</f>
        <v>11669474.580000002</v>
      </c>
      <c r="J41" s="484">
        <v>0</v>
      </c>
      <c r="K41" s="484">
        <f>SUM('[3]ncr-SAOB'!AK188)</f>
        <v>8669474.5800000001</v>
      </c>
      <c r="L41" s="484">
        <f>SUM('[3]ncr-SAOB'!AK280)</f>
        <v>2840000</v>
      </c>
      <c r="M41" s="484">
        <f>+J41+K41+L41</f>
        <v>11509474.58</v>
      </c>
      <c r="N41" s="484">
        <f t="shared" si="18"/>
        <v>0</v>
      </c>
      <c r="O41" s="484">
        <f t="shared" si="18"/>
        <v>0</v>
      </c>
      <c r="P41" s="484">
        <f t="shared" si="18"/>
        <v>160000</v>
      </c>
      <c r="Q41" s="484">
        <f>+N41+O41+P41</f>
        <v>160000</v>
      </c>
      <c r="R41" s="485">
        <f>Q41-'[3]ncr-SAOB'!AK316</f>
        <v>-1.862645149230957E-9</v>
      </c>
      <c r="S41" s="486" t="str">
        <f t="shared" si="11"/>
        <v/>
      </c>
      <c r="T41" s="486">
        <f t="shared" si="11"/>
        <v>0.99999999999999978</v>
      </c>
      <c r="U41" s="486">
        <f t="shared" si="11"/>
        <v>0.94666666666666666</v>
      </c>
      <c r="V41" s="487">
        <f t="shared" si="11"/>
        <v>0.98628901422226656</v>
      </c>
      <c r="W41" s="486"/>
      <c r="Y41" s="394" t="s">
        <v>735</v>
      </c>
    </row>
    <row r="42" spans="1:25" s="617" customFormat="1">
      <c r="A42" s="392" t="s">
        <v>327</v>
      </c>
      <c r="B42" s="392" t="s">
        <v>331</v>
      </c>
      <c r="C42" s="634"/>
      <c r="D42" s="634"/>
      <c r="E42" s="635" t="s">
        <v>5</v>
      </c>
      <c r="F42" s="615">
        <f>+F40+F38</f>
        <v>0</v>
      </c>
      <c r="G42" s="615">
        <f t="shared" ref="G42:Q42" si="19">+G40+G38</f>
        <v>19144379.260000002</v>
      </c>
      <c r="H42" s="615">
        <f t="shared" si="19"/>
        <v>27505000</v>
      </c>
      <c r="I42" s="615">
        <f t="shared" si="19"/>
        <v>46649379.260000005</v>
      </c>
      <c r="J42" s="615">
        <f t="shared" si="19"/>
        <v>0</v>
      </c>
      <c r="K42" s="615">
        <f t="shared" si="19"/>
        <v>19144379.259999998</v>
      </c>
      <c r="L42" s="615">
        <f t="shared" si="19"/>
        <v>26771367.699999999</v>
      </c>
      <c r="M42" s="615">
        <f t="shared" si="19"/>
        <v>45915746.959999993</v>
      </c>
      <c r="N42" s="615">
        <f t="shared" si="19"/>
        <v>0</v>
      </c>
      <c r="O42" s="615">
        <f t="shared" si="19"/>
        <v>0</v>
      </c>
      <c r="P42" s="615">
        <f t="shared" si="19"/>
        <v>733632.30000000075</v>
      </c>
      <c r="Q42" s="615">
        <f t="shared" si="19"/>
        <v>733632.30000000075</v>
      </c>
      <c r="R42" s="616">
        <f>Q42-'[3]ncr-SAOB'!BF316</f>
        <v>-1.1175870895385742E-8</v>
      </c>
      <c r="S42" s="486" t="str">
        <f t="shared" si="11"/>
        <v/>
      </c>
      <c r="T42" s="486">
        <f t="shared" si="11"/>
        <v>0.99999999999999978</v>
      </c>
      <c r="U42" s="486">
        <f t="shared" si="11"/>
        <v>0.97332731139792761</v>
      </c>
      <c r="V42" s="487">
        <f t="shared" si="11"/>
        <v>0.98427348205618947</v>
      </c>
      <c r="W42" s="636"/>
      <c r="Y42" s="394" t="s">
        <v>735</v>
      </c>
    </row>
    <row r="43" spans="1:25">
      <c r="A43" s="392" t="s">
        <v>327</v>
      </c>
      <c r="B43" s="392" t="s">
        <v>331</v>
      </c>
      <c r="C43" s="482"/>
      <c r="D43" s="482"/>
      <c r="E43" s="492"/>
      <c r="F43" s="484"/>
      <c r="G43" s="484"/>
      <c r="H43" s="484"/>
      <c r="I43" s="484">
        <f t="shared" si="2"/>
        <v>0</v>
      </c>
      <c r="J43" s="484">
        <v>0</v>
      </c>
      <c r="K43" s="484"/>
      <c r="L43" s="484"/>
      <c r="M43" s="484">
        <f t="shared" si="3"/>
        <v>0</v>
      </c>
      <c r="N43" s="484">
        <f t="shared" si="4"/>
        <v>0</v>
      </c>
      <c r="O43" s="484">
        <f t="shared" si="4"/>
        <v>0</v>
      </c>
      <c r="P43" s="484">
        <f t="shared" si="4"/>
        <v>0</v>
      </c>
      <c r="Q43" s="484">
        <f t="shared" si="5"/>
        <v>0</v>
      </c>
      <c r="S43" s="486" t="str">
        <f t="shared" si="11"/>
        <v/>
      </c>
      <c r="T43" s="486" t="str">
        <f t="shared" si="11"/>
        <v/>
      </c>
      <c r="U43" s="486" t="str">
        <f t="shared" si="11"/>
        <v/>
      </c>
      <c r="V43" s="487" t="str">
        <f t="shared" si="11"/>
        <v/>
      </c>
      <c r="W43" s="486"/>
      <c r="Y43" s="394" t="s">
        <v>735</v>
      </c>
    </row>
    <row r="44" spans="1:25" s="424" customFormat="1">
      <c r="A44" s="392" t="s">
        <v>327</v>
      </c>
      <c r="B44" s="392" t="s">
        <v>333</v>
      </c>
      <c r="C44" s="493" t="s">
        <v>319</v>
      </c>
      <c r="D44" s="632" t="s">
        <v>334</v>
      </c>
      <c r="E44" s="680" t="s">
        <v>333</v>
      </c>
      <c r="F44" s="423"/>
      <c r="G44" s="423"/>
      <c r="H44" s="423"/>
      <c r="I44" s="423">
        <f t="shared" si="2"/>
        <v>0</v>
      </c>
      <c r="J44" s="423">
        <v>0</v>
      </c>
      <c r="K44" s="423"/>
      <c r="L44" s="423"/>
      <c r="M44" s="423">
        <f t="shared" si="3"/>
        <v>0</v>
      </c>
      <c r="N44" s="423">
        <f t="shared" si="4"/>
        <v>0</v>
      </c>
      <c r="O44" s="423">
        <f t="shared" si="4"/>
        <v>0</v>
      </c>
      <c r="P44" s="423">
        <f t="shared" si="4"/>
        <v>0</v>
      </c>
      <c r="Q44" s="423">
        <f t="shared" si="5"/>
        <v>0</v>
      </c>
      <c r="S44" s="486" t="str">
        <f t="shared" si="11"/>
        <v/>
      </c>
      <c r="T44" s="486" t="str">
        <f t="shared" si="11"/>
        <v/>
      </c>
      <c r="U44" s="486" t="str">
        <f t="shared" si="11"/>
        <v/>
      </c>
      <c r="V44" s="487" t="str">
        <f t="shared" si="11"/>
        <v/>
      </c>
      <c r="W44" s="491"/>
      <c r="Y44" s="394" t="s">
        <v>735</v>
      </c>
    </row>
    <row r="45" spans="1:25">
      <c r="A45" s="392" t="s">
        <v>327</v>
      </c>
      <c r="B45" s="392" t="s">
        <v>333</v>
      </c>
      <c r="C45" s="482"/>
      <c r="D45" s="482"/>
      <c r="E45" s="483" t="s">
        <v>320</v>
      </c>
      <c r="F45" s="484">
        <f>+'[3]ncr-SAOB'!C424</f>
        <v>0</v>
      </c>
      <c r="G45" s="484">
        <f>+'[3]ncr-SAOB'!D424</f>
        <v>7660.73</v>
      </c>
      <c r="H45" s="484">
        <f>+'[3]ncr-SAOB'!E424</f>
        <v>8000000</v>
      </c>
      <c r="I45" s="484">
        <f t="shared" si="2"/>
        <v>8007660.7300000004</v>
      </c>
      <c r="J45" s="484">
        <v>0</v>
      </c>
      <c r="K45" s="484">
        <f>+'[3]ncr-SAOB'!H424</f>
        <v>0</v>
      </c>
      <c r="L45" s="484">
        <f>+'[3]ncr-SAOB'!I424</f>
        <v>6679447.0500000007</v>
      </c>
      <c r="M45" s="484">
        <f t="shared" si="3"/>
        <v>6679447.0500000007</v>
      </c>
      <c r="N45" s="484">
        <f t="shared" si="4"/>
        <v>0</v>
      </c>
      <c r="O45" s="484">
        <f t="shared" si="4"/>
        <v>7660.73</v>
      </c>
      <c r="P45" s="484">
        <f t="shared" si="4"/>
        <v>1320552.9499999993</v>
      </c>
      <c r="Q45" s="484">
        <f t="shared" si="5"/>
        <v>1328213.6799999992</v>
      </c>
      <c r="R45" s="485">
        <f>Q45-'[3]ncr-SAOB'!I316</f>
        <v>0</v>
      </c>
      <c r="S45" s="486" t="str">
        <f t="shared" si="11"/>
        <v/>
      </c>
      <c r="T45" s="486">
        <f t="shared" si="11"/>
        <v>0</v>
      </c>
      <c r="U45" s="486">
        <f t="shared" si="11"/>
        <v>0.83493088125000015</v>
      </c>
      <c r="V45" s="487">
        <f t="shared" si="11"/>
        <v>0.8341321236270709</v>
      </c>
      <c r="W45" s="486"/>
      <c r="Y45" s="394" t="s">
        <v>736</v>
      </c>
    </row>
    <row r="46" spans="1:25">
      <c r="A46" s="392" t="s">
        <v>327</v>
      </c>
      <c r="B46" s="392" t="s">
        <v>333</v>
      </c>
      <c r="C46" s="482"/>
      <c r="D46" s="482"/>
      <c r="E46" s="483" t="s">
        <v>204</v>
      </c>
      <c r="F46" s="484">
        <f>+F47+F48</f>
        <v>0</v>
      </c>
      <c r="G46" s="484">
        <f t="shared" ref="G46:H46" si="20">+G47+G48</f>
        <v>1552460</v>
      </c>
      <c r="H46" s="484">
        <f t="shared" si="20"/>
        <v>5000000</v>
      </c>
      <c r="I46" s="484">
        <f t="shared" si="2"/>
        <v>6552460</v>
      </c>
      <c r="J46" s="484">
        <f t="shared" ref="J46:L46" si="21">+J47+J48</f>
        <v>0</v>
      </c>
      <c r="K46" s="484">
        <f t="shared" si="21"/>
        <v>1325128.6200000001</v>
      </c>
      <c r="L46" s="484">
        <f t="shared" si="21"/>
        <v>5000000</v>
      </c>
      <c r="M46" s="484">
        <f t="shared" si="3"/>
        <v>6325128.6200000001</v>
      </c>
      <c r="N46" s="484">
        <f t="shared" si="4"/>
        <v>0</v>
      </c>
      <c r="O46" s="484">
        <f t="shared" si="4"/>
        <v>227331.37999999989</v>
      </c>
      <c r="P46" s="484">
        <f t="shared" si="4"/>
        <v>0</v>
      </c>
      <c r="Q46" s="484">
        <f t="shared" si="5"/>
        <v>227331.37999999989</v>
      </c>
      <c r="R46" s="485"/>
      <c r="S46" s="486" t="str">
        <f t="shared" si="11"/>
        <v/>
      </c>
      <c r="T46" s="486">
        <f t="shared" si="11"/>
        <v>0.85356699689525017</v>
      </c>
      <c r="U46" s="486">
        <f t="shared" si="11"/>
        <v>1</v>
      </c>
      <c r="V46" s="487">
        <f t="shared" si="11"/>
        <v>0.96530594921601964</v>
      </c>
      <c r="W46" s="486"/>
      <c r="Y46" s="394" t="s">
        <v>736</v>
      </c>
    </row>
    <row r="47" spans="1:25" hidden="1">
      <c r="A47" s="392" t="s">
        <v>327</v>
      </c>
      <c r="B47" s="392" t="s">
        <v>333</v>
      </c>
      <c r="C47" s="482"/>
      <c r="D47" s="482"/>
      <c r="E47" s="483" t="s">
        <v>838</v>
      </c>
      <c r="F47" s="484">
        <f>'[3]CONAP - W INC'!F39</f>
        <v>0</v>
      </c>
      <c r="G47" s="484">
        <f>'[3]CONAP - W INC'!G39</f>
        <v>0</v>
      </c>
      <c r="H47" s="484">
        <f>'[3]CONAP - W INC'!H39</f>
        <v>0</v>
      </c>
      <c r="I47" s="484">
        <f t="shared" si="2"/>
        <v>0</v>
      </c>
      <c r="J47" s="484">
        <f>'[3]CONAP - W INC'!J39</f>
        <v>0</v>
      </c>
      <c r="K47" s="484">
        <f>'[3]CONAP - W INC'!K39</f>
        <v>0</v>
      </c>
      <c r="L47" s="484">
        <f>'[3]CONAP - W INC'!L39</f>
        <v>0</v>
      </c>
      <c r="M47" s="484">
        <f t="shared" si="3"/>
        <v>0</v>
      </c>
      <c r="N47" s="484">
        <f t="shared" si="4"/>
        <v>0</v>
      </c>
      <c r="O47" s="484">
        <f t="shared" si="4"/>
        <v>0</v>
      </c>
      <c r="P47" s="484">
        <f t="shared" si="4"/>
        <v>0</v>
      </c>
      <c r="Q47" s="484">
        <f t="shared" si="5"/>
        <v>0</v>
      </c>
      <c r="R47" s="485"/>
      <c r="S47" s="486" t="str">
        <f t="shared" si="11"/>
        <v/>
      </c>
      <c r="T47" s="486" t="str">
        <f t="shared" si="11"/>
        <v/>
      </c>
      <c r="U47" s="486" t="str">
        <f t="shared" si="11"/>
        <v/>
      </c>
      <c r="V47" s="487" t="str">
        <f t="shared" si="11"/>
        <v/>
      </c>
      <c r="W47" s="486"/>
    </row>
    <row r="48" spans="1:25" hidden="1">
      <c r="A48" s="392" t="s">
        <v>327</v>
      </c>
      <c r="B48" s="392" t="s">
        <v>333</v>
      </c>
      <c r="C48" s="482"/>
      <c r="D48" s="482"/>
      <c r="E48" s="483" t="s">
        <v>839</v>
      </c>
      <c r="F48" s="484">
        <f>'[3]CONAP - W INC'!F40</f>
        <v>0</v>
      </c>
      <c r="G48" s="484">
        <f>'[3]CONAP - W INC'!G40</f>
        <v>1552460</v>
      </c>
      <c r="H48" s="484">
        <f>'[3]CONAP - W INC'!H40</f>
        <v>5000000</v>
      </c>
      <c r="I48" s="484">
        <f t="shared" si="2"/>
        <v>6552460</v>
      </c>
      <c r="J48" s="484">
        <f>'[3]CONAP - W INC'!J40</f>
        <v>0</v>
      </c>
      <c r="K48" s="484">
        <f>'[3]CONAP - W INC'!K40</f>
        <v>1325128.6200000001</v>
      </c>
      <c r="L48" s="484">
        <f>'[3]CONAP - W INC'!L40</f>
        <v>5000000</v>
      </c>
      <c r="M48" s="484">
        <f t="shared" si="3"/>
        <v>6325128.6200000001</v>
      </c>
      <c r="N48" s="484">
        <f t="shared" si="4"/>
        <v>0</v>
      </c>
      <c r="O48" s="484">
        <f t="shared" si="4"/>
        <v>227331.37999999989</v>
      </c>
      <c r="P48" s="484">
        <f t="shared" si="4"/>
        <v>0</v>
      </c>
      <c r="Q48" s="484">
        <f t="shared" si="5"/>
        <v>227331.37999999989</v>
      </c>
      <c r="R48" s="485"/>
      <c r="S48" s="486" t="str">
        <f t="shared" si="11"/>
        <v/>
      </c>
      <c r="T48" s="486">
        <f t="shared" si="11"/>
        <v>0.85356699689525017</v>
      </c>
      <c r="U48" s="486">
        <f t="shared" si="11"/>
        <v>1</v>
      </c>
      <c r="V48" s="487">
        <f t="shared" si="11"/>
        <v>0.96530594921601964</v>
      </c>
      <c r="W48" s="486"/>
    </row>
    <row r="49" spans="1:25" s="437" customFormat="1">
      <c r="A49" s="392"/>
      <c r="B49" s="392" t="s">
        <v>333</v>
      </c>
      <c r="C49" s="445"/>
      <c r="D49" s="445"/>
      <c r="E49" s="415" t="s">
        <v>737</v>
      </c>
      <c r="F49" s="416">
        <f>+F46+F45</f>
        <v>0</v>
      </c>
      <c r="G49" s="416">
        <f t="shared" ref="G49:Q49" si="22">+G46+G45</f>
        <v>1560120.73</v>
      </c>
      <c r="H49" s="416">
        <f t="shared" si="22"/>
        <v>13000000</v>
      </c>
      <c r="I49" s="416">
        <f t="shared" si="22"/>
        <v>14560120.73</v>
      </c>
      <c r="J49" s="416">
        <f t="shared" si="22"/>
        <v>0</v>
      </c>
      <c r="K49" s="416">
        <f t="shared" si="22"/>
        <v>1325128.6200000001</v>
      </c>
      <c r="L49" s="416">
        <f t="shared" si="22"/>
        <v>11679447.050000001</v>
      </c>
      <c r="M49" s="416">
        <f t="shared" si="22"/>
        <v>13004575.670000002</v>
      </c>
      <c r="N49" s="416">
        <f t="shared" si="22"/>
        <v>0</v>
      </c>
      <c r="O49" s="416">
        <f t="shared" si="22"/>
        <v>234992.1099999999</v>
      </c>
      <c r="P49" s="416">
        <f t="shared" si="22"/>
        <v>1320552.9499999993</v>
      </c>
      <c r="Q49" s="416">
        <f t="shared" si="22"/>
        <v>1555545.0599999991</v>
      </c>
      <c r="R49" s="448"/>
      <c r="S49" s="486" t="str">
        <f t="shared" si="11"/>
        <v/>
      </c>
      <c r="T49" s="486">
        <f t="shared" si="11"/>
        <v>0.8493756890211952</v>
      </c>
      <c r="U49" s="486">
        <f t="shared" si="11"/>
        <v>0.89841900384615392</v>
      </c>
      <c r="V49" s="487">
        <f t="shared" si="11"/>
        <v>0.8931639998839489</v>
      </c>
      <c r="W49" s="489"/>
      <c r="Y49" s="394" t="s">
        <v>735</v>
      </c>
    </row>
    <row r="50" spans="1:25" hidden="1">
      <c r="A50" s="392"/>
      <c r="B50" s="392"/>
      <c r="C50" s="482"/>
      <c r="D50" s="482"/>
      <c r="E50" s="490"/>
      <c r="F50" s="484"/>
      <c r="G50" s="484"/>
      <c r="H50" s="484"/>
      <c r="I50" s="484"/>
      <c r="J50" s="484"/>
      <c r="K50" s="484"/>
      <c r="L50" s="484"/>
      <c r="M50" s="484"/>
      <c r="N50" s="484"/>
      <c r="O50" s="484"/>
      <c r="P50" s="484"/>
      <c r="Q50" s="484"/>
      <c r="R50" s="485"/>
      <c r="S50" s="486" t="str">
        <f t="shared" si="11"/>
        <v/>
      </c>
      <c r="T50" s="486" t="str">
        <f t="shared" si="11"/>
        <v/>
      </c>
      <c r="U50" s="486" t="str">
        <f t="shared" si="11"/>
        <v/>
      </c>
      <c r="V50" s="487" t="str">
        <f t="shared" si="11"/>
        <v/>
      </c>
      <c r="W50" s="486"/>
    </row>
    <row r="51" spans="1:25" s="437" customFormat="1">
      <c r="A51" s="392" t="s">
        <v>327</v>
      </c>
      <c r="B51" s="392" t="s">
        <v>333</v>
      </c>
      <c r="C51" s="445"/>
      <c r="D51" s="445" t="s">
        <v>319</v>
      </c>
      <c r="E51" s="415" t="s">
        <v>325</v>
      </c>
      <c r="F51" s="416">
        <f>SUM(F52:F52)</f>
        <v>0</v>
      </c>
      <c r="G51" s="416">
        <f>SUM(G52:G52)</f>
        <v>250000</v>
      </c>
      <c r="H51" s="416">
        <f>SUM(H52:H52)</f>
        <v>0</v>
      </c>
      <c r="I51" s="416">
        <f>+F51+G51+H51</f>
        <v>250000</v>
      </c>
      <c r="J51" s="416">
        <v>0</v>
      </c>
      <c r="K51" s="416">
        <f>SUM(K52:K52)</f>
        <v>249112.8</v>
      </c>
      <c r="L51" s="416">
        <f>SUM(L52:L52)</f>
        <v>0</v>
      </c>
      <c r="M51" s="416">
        <f>+J51+K51+L51</f>
        <v>249112.8</v>
      </c>
      <c r="N51" s="416">
        <f t="shared" ref="N51:P52" si="23">+F51-J51</f>
        <v>0</v>
      </c>
      <c r="O51" s="416">
        <f t="shared" si="23"/>
        <v>887.20000000001164</v>
      </c>
      <c r="P51" s="416">
        <f t="shared" si="23"/>
        <v>0</v>
      </c>
      <c r="Q51" s="416">
        <f>+N51+O51+P51</f>
        <v>887.20000000001164</v>
      </c>
      <c r="R51" s="448">
        <f>Q51-'[3]ncr-SAOB'!BA316</f>
        <v>0</v>
      </c>
      <c r="S51" s="486" t="str">
        <f t="shared" si="11"/>
        <v/>
      </c>
      <c r="T51" s="486">
        <f t="shared" si="11"/>
        <v>0.99645119999999998</v>
      </c>
      <c r="U51" s="486" t="str">
        <f t="shared" si="11"/>
        <v/>
      </c>
      <c r="V51" s="487">
        <f t="shared" si="11"/>
        <v>0.99645119999999998</v>
      </c>
      <c r="W51" s="489"/>
      <c r="Y51" s="394" t="s">
        <v>735</v>
      </c>
    </row>
    <row r="52" spans="1:25">
      <c r="A52" s="392" t="s">
        <v>327</v>
      </c>
      <c r="B52" s="392" t="s">
        <v>333</v>
      </c>
      <c r="C52" s="482"/>
      <c r="D52" s="482"/>
      <c r="E52" s="488" t="s">
        <v>533</v>
      </c>
      <c r="F52" s="484">
        <v>0</v>
      </c>
      <c r="G52" s="484">
        <f>SUM('[3]ncr-SAOB'!AM187)</f>
        <v>250000</v>
      </c>
      <c r="H52" s="484">
        <f>SUM('[3]ncr-SAOB'!AM279)</f>
        <v>0</v>
      </c>
      <c r="I52" s="484">
        <f>+F52+G52+H52</f>
        <v>250000</v>
      </c>
      <c r="J52" s="484">
        <v>0</v>
      </c>
      <c r="K52" s="484">
        <f>SUM('[3]ncr-SAOB'!AM188)</f>
        <v>249112.8</v>
      </c>
      <c r="L52" s="484">
        <f>SUM('[3]ncr-SAOB'!AM280)</f>
        <v>0</v>
      </c>
      <c r="M52" s="484">
        <f>+J52+K52+L52</f>
        <v>249112.8</v>
      </c>
      <c r="N52" s="484">
        <f t="shared" si="23"/>
        <v>0</v>
      </c>
      <c r="O52" s="484">
        <f t="shared" si="23"/>
        <v>887.20000000001164</v>
      </c>
      <c r="P52" s="484">
        <f t="shared" si="23"/>
        <v>0</v>
      </c>
      <c r="Q52" s="484">
        <f>+N52+O52+P52</f>
        <v>887.20000000001164</v>
      </c>
      <c r="R52" s="485">
        <f>Q52-'[3]ncr-SAOB'!AM316</f>
        <v>0</v>
      </c>
      <c r="S52" s="486" t="str">
        <f t="shared" si="11"/>
        <v/>
      </c>
      <c r="T52" s="486">
        <f t="shared" si="11"/>
        <v>0.99645119999999998</v>
      </c>
      <c r="U52" s="486" t="str">
        <f t="shared" si="11"/>
        <v/>
      </c>
      <c r="V52" s="487">
        <f t="shared" si="11"/>
        <v>0.99645119999999998</v>
      </c>
      <c r="W52" s="486"/>
      <c r="Y52" s="394" t="s">
        <v>735</v>
      </c>
    </row>
    <row r="53" spans="1:25" s="617" customFormat="1">
      <c r="A53" s="392" t="s">
        <v>327</v>
      </c>
      <c r="B53" s="392" t="s">
        <v>333</v>
      </c>
      <c r="C53" s="634"/>
      <c r="D53" s="634"/>
      <c r="E53" s="635" t="s">
        <v>5</v>
      </c>
      <c r="F53" s="615">
        <f>+F51+F49</f>
        <v>0</v>
      </c>
      <c r="G53" s="615">
        <f t="shared" ref="G53:Q53" si="24">+G51+G49</f>
        <v>1810120.73</v>
      </c>
      <c r="H53" s="615">
        <f t="shared" si="24"/>
        <v>13000000</v>
      </c>
      <c r="I53" s="615">
        <f t="shared" si="24"/>
        <v>14810120.73</v>
      </c>
      <c r="J53" s="615">
        <f t="shared" si="24"/>
        <v>0</v>
      </c>
      <c r="K53" s="615">
        <f t="shared" si="24"/>
        <v>1574241.4200000002</v>
      </c>
      <c r="L53" s="615">
        <f t="shared" si="24"/>
        <v>11679447.050000001</v>
      </c>
      <c r="M53" s="615">
        <f t="shared" si="24"/>
        <v>13253688.470000003</v>
      </c>
      <c r="N53" s="615">
        <f t="shared" si="24"/>
        <v>0</v>
      </c>
      <c r="O53" s="615">
        <f t="shared" si="24"/>
        <v>235879.30999999991</v>
      </c>
      <c r="P53" s="615">
        <f t="shared" si="24"/>
        <v>1320552.9499999993</v>
      </c>
      <c r="Q53" s="615">
        <f t="shared" si="24"/>
        <v>1556432.2599999991</v>
      </c>
      <c r="R53" s="616">
        <f>Q53-'[3]ncr-SAOB'!BH316</f>
        <v>0</v>
      </c>
      <c r="S53" s="486" t="str">
        <f t="shared" si="11"/>
        <v/>
      </c>
      <c r="T53" s="486">
        <f t="shared" si="11"/>
        <v>0.86968863121080342</v>
      </c>
      <c r="U53" s="486">
        <f t="shared" si="11"/>
        <v>0.89841900384615392</v>
      </c>
      <c r="V53" s="487">
        <f t="shared" si="11"/>
        <v>0.89490752382273131</v>
      </c>
      <c r="W53" s="636"/>
      <c r="Y53" s="394" t="s">
        <v>735</v>
      </c>
    </row>
    <row r="54" spans="1:25">
      <c r="A54" s="392" t="s">
        <v>327</v>
      </c>
      <c r="B54" s="392" t="s">
        <v>333</v>
      </c>
      <c r="C54" s="482"/>
      <c r="D54" s="482"/>
      <c r="E54" s="492"/>
      <c r="F54" s="484"/>
      <c r="G54" s="484"/>
      <c r="H54" s="484"/>
      <c r="I54" s="484">
        <f t="shared" si="2"/>
        <v>0</v>
      </c>
      <c r="J54" s="484">
        <v>0</v>
      </c>
      <c r="K54" s="484"/>
      <c r="L54" s="484"/>
      <c r="M54" s="484">
        <f t="shared" si="3"/>
        <v>0</v>
      </c>
      <c r="N54" s="484">
        <f t="shared" si="4"/>
        <v>0</v>
      </c>
      <c r="O54" s="484">
        <f t="shared" si="4"/>
        <v>0</v>
      </c>
      <c r="P54" s="484">
        <f t="shared" si="4"/>
        <v>0</v>
      </c>
      <c r="Q54" s="484">
        <f t="shared" si="5"/>
        <v>0</v>
      </c>
      <c r="S54" s="486" t="str">
        <f t="shared" si="11"/>
        <v/>
      </c>
      <c r="T54" s="486" t="str">
        <f t="shared" si="11"/>
        <v/>
      </c>
      <c r="U54" s="486" t="str">
        <f t="shared" si="11"/>
        <v/>
      </c>
      <c r="V54" s="487" t="str">
        <f t="shared" si="11"/>
        <v/>
      </c>
      <c r="W54" s="486"/>
      <c r="Y54" s="394" t="s">
        <v>735</v>
      </c>
    </row>
    <row r="55" spans="1:25" s="424" customFormat="1">
      <c r="A55" s="392" t="s">
        <v>327</v>
      </c>
      <c r="B55" s="392" t="s">
        <v>335</v>
      </c>
      <c r="C55" s="493" t="s">
        <v>319</v>
      </c>
      <c r="D55" s="632" t="s">
        <v>336</v>
      </c>
      <c r="E55" s="680" t="s">
        <v>335</v>
      </c>
      <c r="F55" s="423"/>
      <c r="G55" s="423"/>
      <c r="H55" s="423"/>
      <c r="I55" s="423">
        <f t="shared" si="2"/>
        <v>0</v>
      </c>
      <c r="J55" s="423">
        <v>0</v>
      </c>
      <c r="K55" s="423"/>
      <c r="L55" s="423"/>
      <c r="M55" s="423">
        <f t="shared" si="3"/>
        <v>0</v>
      </c>
      <c r="N55" s="423">
        <f t="shared" si="4"/>
        <v>0</v>
      </c>
      <c r="O55" s="423">
        <f t="shared" si="4"/>
        <v>0</v>
      </c>
      <c r="P55" s="423">
        <f t="shared" si="4"/>
        <v>0</v>
      </c>
      <c r="Q55" s="423">
        <f t="shared" si="5"/>
        <v>0</v>
      </c>
      <c r="S55" s="486" t="str">
        <f t="shared" si="11"/>
        <v/>
      </c>
      <c r="T55" s="486" t="str">
        <f t="shared" si="11"/>
        <v/>
      </c>
      <c r="U55" s="486" t="str">
        <f t="shared" si="11"/>
        <v/>
      </c>
      <c r="V55" s="487" t="str">
        <f t="shared" si="11"/>
        <v/>
      </c>
      <c r="W55" s="491"/>
      <c r="Y55" s="394" t="s">
        <v>735</v>
      </c>
    </row>
    <row r="56" spans="1:25">
      <c r="A56" s="392" t="s">
        <v>327</v>
      </c>
      <c r="B56" s="392" t="s">
        <v>335</v>
      </c>
      <c r="C56" s="482"/>
      <c r="D56" s="482"/>
      <c r="E56" s="483" t="s">
        <v>320</v>
      </c>
      <c r="F56" s="484">
        <f>+'[3]ncr-SAOB'!C430</f>
        <v>0</v>
      </c>
      <c r="G56" s="484">
        <f>+'[3]ncr-SAOB'!D430</f>
        <v>0</v>
      </c>
      <c r="H56" s="484">
        <f>+'[3]ncr-SAOB'!E430</f>
        <v>0</v>
      </c>
      <c r="I56" s="484">
        <f t="shared" si="2"/>
        <v>0</v>
      </c>
      <c r="J56" s="484">
        <v>0</v>
      </c>
      <c r="K56" s="484">
        <f>+'[3]ncr-SAOB'!H430</f>
        <v>0</v>
      </c>
      <c r="L56" s="484">
        <f>+'[3]ncr-SAOB'!I430</f>
        <v>0</v>
      </c>
      <c r="M56" s="484">
        <f t="shared" si="3"/>
        <v>0</v>
      </c>
      <c r="N56" s="484">
        <f t="shared" si="4"/>
        <v>0</v>
      </c>
      <c r="O56" s="484">
        <f t="shared" si="4"/>
        <v>0</v>
      </c>
      <c r="P56" s="484">
        <f t="shared" si="4"/>
        <v>0</v>
      </c>
      <c r="Q56" s="484">
        <f t="shared" si="5"/>
        <v>0</v>
      </c>
      <c r="R56" s="485">
        <f>Q56-'[3]ncr-SAOB'!J316</f>
        <v>0</v>
      </c>
      <c r="S56" s="486" t="str">
        <f t="shared" si="11"/>
        <v/>
      </c>
      <c r="T56" s="486" t="str">
        <f t="shared" si="11"/>
        <v/>
      </c>
      <c r="U56" s="486" t="str">
        <f t="shared" si="11"/>
        <v/>
      </c>
      <c r="V56" s="487" t="str">
        <f t="shared" si="11"/>
        <v/>
      </c>
      <c r="W56" s="486"/>
      <c r="Y56" s="394" t="s">
        <v>736</v>
      </c>
    </row>
    <row r="57" spans="1:25">
      <c r="A57" s="392" t="s">
        <v>327</v>
      </c>
      <c r="B57" s="392" t="s">
        <v>335</v>
      </c>
      <c r="C57" s="482"/>
      <c r="D57" s="482"/>
      <c r="E57" s="483" t="s">
        <v>204</v>
      </c>
      <c r="F57" s="484">
        <f>+F58+F59</f>
        <v>0</v>
      </c>
      <c r="G57" s="484">
        <f t="shared" ref="G57:Q57" si="25">+G58+G59</f>
        <v>2100000</v>
      </c>
      <c r="H57" s="484">
        <f t="shared" si="25"/>
        <v>357978.43</v>
      </c>
      <c r="I57" s="484">
        <f t="shared" si="25"/>
        <v>2457978.4300000002</v>
      </c>
      <c r="J57" s="484">
        <f t="shared" si="25"/>
        <v>0</v>
      </c>
      <c r="K57" s="484">
        <f t="shared" si="25"/>
        <v>2090604.26</v>
      </c>
      <c r="L57" s="484">
        <f t="shared" si="25"/>
        <v>196713.83999999985</v>
      </c>
      <c r="M57" s="484">
        <f t="shared" si="25"/>
        <v>2287318.0999999996</v>
      </c>
      <c r="N57" s="484">
        <f t="shared" si="25"/>
        <v>0</v>
      </c>
      <c r="O57" s="484">
        <f t="shared" si="25"/>
        <v>9395.7399999999907</v>
      </c>
      <c r="P57" s="484">
        <f t="shared" si="25"/>
        <v>161264.59000000014</v>
      </c>
      <c r="Q57" s="484">
        <f t="shared" si="25"/>
        <v>170660.33000000013</v>
      </c>
      <c r="S57" s="486" t="str">
        <f t="shared" si="11"/>
        <v/>
      </c>
      <c r="T57" s="486">
        <f t="shared" si="11"/>
        <v>0.99552583809523809</v>
      </c>
      <c r="U57" s="486">
        <f t="shared" si="11"/>
        <v>0.54951310893228922</v>
      </c>
      <c r="V57" s="487">
        <f t="shared" si="11"/>
        <v>0.93056882521137485</v>
      </c>
      <c r="W57" s="486"/>
      <c r="Y57" s="394" t="s">
        <v>736</v>
      </c>
    </row>
    <row r="58" spans="1:25" hidden="1">
      <c r="A58" s="392" t="s">
        <v>327</v>
      </c>
      <c r="B58" s="392" t="s">
        <v>335</v>
      </c>
      <c r="C58" s="482"/>
      <c r="D58" s="482"/>
      <c r="E58" s="483" t="s">
        <v>838</v>
      </c>
      <c r="F58" s="484">
        <f>'[3]CONAP - W INC'!F47</f>
        <v>0</v>
      </c>
      <c r="G58" s="484">
        <f>'[3]CONAP - W INC'!G47</f>
        <v>0</v>
      </c>
      <c r="H58" s="484">
        <f>'[3]CONAP - W INC'!H47</f>
        <v>0</v>
      </c>
      <c r="I58" s="484">
        <f t="shared" si="2"/>
        <v>0</v>
      </c>
      <c r="J58" s="484">
        <f>'[3]CONAP - W INC'!J47</f>
        <v>0</v>
      </c>
      <c r="K58" s="484">
        <f>'[3]CONAP - W INC'!K47</f>
        <v>0</v>
      </c>
      <c r="L58" s="484">
        <f>'[3]CONAP - W INC'!L47</f>
        <v>0</v>
      </c>
      <c r="M58" s="484">
        <f t="shared" si="3"/>
        <v>0</v>
      </c>
      <c r="N58" s="484">
        <f t="shared" si="4"/>
        <v>0</v>
      </c>
      <c r="O58" s="484">
        <f t="shared" si="4"/>
        <v>0</v>
      </c>
      <c r="P58" s="484">
        <f t="shared" si="4"/>
        <v>0</v>
      </c>
      <c r="Q58" s="484">
        <f t="shared" si="5"/>
        <v>0</v>
      </c>
      <c r="S58" s="486" t="str">
        <f t="shared" si="11"/>
        <v/>
      </c>
      <c r="T58" s="486" t="str">
        <f t="shared" si="11"/>
        <v/>
      </c>
      <c r="U58" s="486" t="str">
        <f t="shared" si="11"/>
        <v/>
      </c>
      <c r="V58" s="487" t="str">
        <f t="shared" si="11"/>
        <v/>
      </c>
      <c r="W58" s="486"/>
    </row>
    <row r="59" spans="1:25" hidden="1">
      <c r="A59" s="392" t="s">
        <v>327</v>
      </c>
      <c r="B59" s="392" t="s">
        <v>335</v>
      </c>
      <c r="C59" s="482"/>
      <c r="D59" s="482"/>
      <c r="E59" s="483" t="s">
        <v>839</v>
      </c>
      <c r="F59" s="484">
        <f>'[3]CONAP - W INC'!F48</f>
        <v>0</v>
      </c>
      <c r="G59" s="484">
        <f>'[3]CONAP - W INC'!G48</f>
        <v>2100000</v>
      </c>
      <c r="H59" s="484">
        <f>'[3]CONAP - W INC'!H48</f>
        <v>357978.43</v>
      </c>
      <c r="I59" s="484">
        <f t="shared" si="2"/>
        <v>2457978.4300000002</v>
      </c>
      <c r="J59" s="484">
        <f>'[3]CONAP - W INC'!J48</f>
        <v>0</v>
      </c>
      <c r="K59" s="484">
        <f>'[3]CONAP - W INC'!K48</f>
        <v>2090604.26</v>
      </c>
      <c r="L59" s="484">
        <f>'[3]CONAP - W INC'!L48</f>
        <v>196713.83999999985</v>
      </c>
      <c r="M59" s="484">
        <f t="shared" si="3"/>
        <v>2287318.0999999996</v>
      </c>
      <c r="N59" s="484">
        <f t="shared" si="4"/>
        <v>0</v>
      </c>
      <c r="O59" s="484">
        <f t="shared" si="4"/>
        <v>9395.7399999999907</v>
      </c>
      <c r="P59" s="484">
        <f t="shared" si="4"/>
        <v>161264.59000000014</v>
      </c>
      <c r="Q59" s="484">
        <f t="shared" si="5"/>
        <v>170660.33000000013</v>
      </c>
      <c r="S59" s="486" t="str">
        <f t="shared" si="11"/>
        <v/>
      </c>
      <c r="T59" s="486">
        <f t="shared" si="11"/>
        <v>0.99552583809523809</v>
      </c>
      <c r="U59" s="486">
        <f t="shared" si="11"/>
        <v>0.54951310893228922</v>
      </c>
      <c r="V59" s="487">
        <f t="shared" si="11"/>
        <v>0.93056882521137485</v>
      </c>
      <c r="W59" s="486"/>
    </row>
    <row r="60" spans="1:25" s="437" customFormat="1">
      <c r="A60" s="392"/>
      <c r="B60" s="392" t="s">
        <v>335</v>
      </c>
      <c r="C60" s="445"/>
      <c r="D60" s="445"/>
      <c r="E60" s="415" t="s">
        <v>737</v>
      </c>
      <c r="F60" s="416">
        <f>+F57+F56</f>
        <v>0</v>
      </c>
      <c r="G60" s="416">
        <f t="shared" ref="G60:Q60" si="26">+G57+G56</f>
        <v>2100000</v>
      </c>
      <c r="H60" s="416">
        <f t="shared" si="26"/>
        <v>357978.43</v>
      </c>
      <c r="I60" s="416">
        <f t="shared" si="26"/>
        <v>2457978.4300000002</v>
      </c>
      <c r="J60" s="416">
        <f t="shared" si="26"/>
        <v>0</v>
      </c>
      <c r="K60" s="416">
        <f t="shared" si="26"/>
        <v>2090604.26</v>
      </c>
      <c r="L60" s="416">
        <f t="shared" si="26"/>
        <v>196713.83999999985</v>
      </c>
      <c r="M60" s="416">
        <f t="shared" si="26"/>
        <v>2287318.0999999996</v>
      </c>
      <c r="N60" s="416">
        <f t="shared" si="26"/>
        <v>0</v>
      </c>
      <c r="O60" s="416">
        <f t="shared" si="26"/>
        <v>9395.7399999999907</v>
      </c>
      <c r="P60" s="416">
        <f t="shared" si="26"/>
        <v>161264.59000000014</v>
      </c>
      <c r="Q60" s="416">
        <f t="shared" si="26"/>
        <v>170660.33000000013</v>
      </c>
      <c r="R60" s="448"/>
      <c r="S60" s="486" t="str">
        <f t="shared" si="11"/>
        <v/>
      </c>
      <c r="T60" s="486">
        <f t="shared" si="11"/>
        <v>0.99552583809523809</v>
      </c>
      <c r="U60" s="486">
        <f t="shared" si="11"/>
        <v>0.54951310893228922</v>
      </c>
      <c r="V60" s="487">
        <f t="shared" si="11"/>
        <v>0.93056882521137485</v>
      </c>
      <c r="W60" s="489"/>
      <c r="Y60" s="394" t="s">
        <v>735</v>
      </c>
    </row>
    <row r="61" spans="1:25" hidden="1">
      <c r="A61" s="392"/>
      <c r="B61" s="392"/>
      <c r="C61" s="482"/>
      <c r="D61" s="482"/>
      <c r="E61" s="490"/>
      <c r="F61" s="484"/>
      <c r="G61" s="484"/>
      <c r="H61" s="484"/>
      <c r="I61" s="484"/>
      <c r="J61" s="484"/>
      <c r="K61" s="484"/>
      <c r="L61" s="484"/>
      <c r="M61" s="484"/>
      <c r="N61" s="484"/>
      <c r="O61" s="484"/>
      <c r="P61" s="484"/>
      <c r="Q61" s="484"/>
      <c r="R61" s="485"/>
      <c r="S61" s="486" t="str">
        <f t="shared" si="11"/>
        <v/>
      </c>
      <c r="T61" s="486" t="str">
        <f t="shared" si="11"/>
        <v/>
      </c>
      <c r="U61" s="486" t="str">
        <f t="shared" si="11"/>
        <v/>
      </c>
      <c r="V61" s="487" t="str">
        <f t="shared" si="11"/>
        <v/>
      </c>
      <c r="W61" s="486"/>
    </row>
    <row r="62" spans="1:25" s="437" customFormat="1">
      <c r="A62" s="392" t="s">
        <v>327</v>
      </c>
      <c r="B62" s="392" t="s">
        <v>335</v>
      </c>
      <c r="C62" s="445"/>
      <c r="D62" s="445" t="s">
        <v>319</v>
      </c>
      <c r="E62" s="415" t="s">
        <v>325</v>
      </c>
      <c r="F62" s="416">
        <f>SUM(F63:F63)</f>
        <v>0</v>
      </c>
      <c r="G62" s="416">
        <f t="shared" ref="G62:Q62" si="27">SUM(G63:G63)</f>
        <v>665682.71</v>
      </c>
      <c r="H62" s="416">
        <f t="shared" si="27"/>
        <v>0</v>
      </c>
      <c r="I62" s="416">
        <f t="shared" si="27"/>
        <v>665682.71</v>
      </c>
      <c r="J62" s="416">
        <f t="shared" si="27"/>
        <v>0</v>
      </c>
      <c r="K62" s="416">
        <f t="shared" si="27"/>
        <v>575593.46</v>
      </c>
      <c r="L62" s="416">
        <f t="shared" si="27"/>
        <v>0</v>
      </c>
      <c r="M62" s="416">
        <f t="shared" si="27"/>
        <v>575593.46</v>
      </c>
      <c r="N62" s="416">
        <f t="shared" si="27"/>
        <v>0</v>
      </c>
      <c r="O62" s="416">
        <f t="shared" si="27"/>
        <v>90089.25</v>
      </c>
      <c r="P62" s="416">
        <f t="shared" si="27"/>
        <v>0</v>
      </c>
      <c r="Q62" s="416">
        <f t="shared" si="27"/>
        <v>90089.25</v>
      </c>
      <c r="R62" s="448">
        <f>Q62-'[3]ncr-SAOB'!BB316</f>
        <v>0</v>
      </c>
      <c r="S62" s="486" t="str">
        <f t="shared" si="11"/>
        <v/>
      </c>
      <c r="T62" s="486">
        <f t="shared" si="11"/>
        <v>0.86466638137559559</v>
      </c>
      <c r="U62" s="486" t="str">
        <f t="shared" si="11"/>
        <v/>
      </c>
      <c r="V62" s="487">
        <f t="shared" si="11"/>
        <v>0.86466638137559559</v>
      </c>
      <c r="W62" s="489"/>
      <c r="Y62" s="394" t="s">
        <v>735</v>
      </c>
    </row>
    <row r="63" spans="1:25">
      <c r="A63" s="392" t="s">
        <v>327</v>
      </c>
      <c r="B63" s="392" t="s">
        <v>335</v>
      </c>
      <c r="C63" s="482"/>
      <c r="D63" s="482"/>
      <c r="E63" s="488" t="s">
        <v>533</v>
      </c>
      <c r="F63" s="484">
        <v>0</v>
      </c>
      <c r="G63" s="484">
        <f>SUM('[3]ncr-SAOB'!AN187)</f>
        <v>665682.71</v>
      </c>
      <c r="H63" s="484">
        <f>SUM('[3]ncr-SAOB'!AN279)</f>
        <v>0</v>
      </c>
      <c r="I63" s="484">
        <f>+F63+G63+H63</f>
        <v>665682.71</v>
      </c>
      <c r="J63" s="484">
        <v>0</v>
      </c>
      <c r="K63" s="484">
        <f>SUM('[3]ncr-SAOB'!AN188)</f>
        <v>575593.46</v>
      </c>
      <c r="L63" s="484">
        <f>SUM('[3]ncr-SAOB'!AN280)</f>
        <v>0</v>
      </c>
      <c r="M63" s="484">
        <f>+J63+K63+L63</f>
        <v>575593.46</v>
      </c>
      <c r="N63" s="484">
        <f t="shared" ref="N63:P63" si="28">+F63-J63</f>
        <v>0</v>
      </c>
      <c r="O63" s="484">
        <f t="shared" si="28"/>
        <v>90089.25</v>
      </c>
      <c r="P63" s="484">
        <f t="shared" si="28"/>
        <v>0</v>
      </c>
      <c r="Q63" s="484">
        <f>+N63+O63+P63</f>
        <v>90089.25</v>
      </c>
      <c r="R63" s="485">
        <f>Q63-'[3]ncr-SAOB'!AN316</f>
        <v>0</v>
      </c>
      <c r="S63" s="486" t="str">
        <f t="shared" si="11"/>
        <v/>
      </c>
      <c r="T63" s="486">
        <f t="shared" si="11"/>
        <v>0.86466638137559559</v>
      </c>
      <c r="U63" s="486" t="str">
        <f t="shared" si="11"/>
        <v/>
      </c>
      <c r="V63" s="487">
        <f t="shared" si="11"/>
        <v>0.86466638137559559</v>
      </c>
      <c r="W63" s="486"/>
      <c r="Y63" s="394" t="s">
        <v>735</v>
      </c>
    </row>
    <row r="64" spans="1:25" s="617" customFormat="1">
      <c r="A64" s="392" t="s">
        <v>327</v>
      </c>
      <c r="B64" s="392" t="s">
        <v>335</v>
      </c>
      <c r="C64" s="634"/>
      <c r="D64" s="634"/>
      <c r="E64" s="635" t="s">
        <v>5</v>
      </c>
      <c r="F64" s="615">
        <f>+F62+F60</f>
        <v>0</v>
      </c>
      <c r="G64" s="615">
        <f t="shared" ref="G64:Q64" si="29">+G62+G60</f>
        <v>2765682.71</v>
      </c>
      <c r="H64" s="615">
        <f t="shared" si="29"/>
        <v>357978.43</v>
      </c>
      <c r="I64" s="615">
        <f t="shared" si="29"/>
        <v>3123661.14</v>
      </c>
      <c r="J64" s="615">
        <f t="shared" si="29"/>
        <v>0</v>
      </c>
      <c r="K64" s="615">
        <f t="shared" si="29"/>
        <v>2666197.7199999997</v>
      </c>
      <c r="L64" s="615">
        <f t="shared" si="29"/>
        <v>196713.83999999985</v>
      </c>
      <c r="M64" s="615">
        <f t="shared" si="29"/>
        <v>2862911.5599999996</v>
      </c>
      <c r="N64" s="615">
        <f t="shared" si="29"/>
        <v>0</v>
      </c>
      <c r="O64" s="615">
        <f t="shared" si="29"/>
        <v>99484.989999999991</v>
      </c>
      <c r="P64" s="615">
        <f t="shared" si="29"/>
        <v>161264.59000000014</v>
      </c>
      <c r="Q64" s="615">
        <f t="shared" si="29"/>
        <v>260749.58000000013</v>
      </c>
      <c r="R64" s="705">
        <f>+Q64-'[3]ncr-SAOB'!BI316</f>
        <v>-4.0745362639427185E-10</v>
      </c>
      <c r="S64" s="486" t="str">
        <f t="shared" si="11"/>
        <v/>
      </c>
      <c r="T64" s="486">
        <f t="shared" si="11"/>
        <v>0.96402877682234189</v>
      </c>
      <c r="U64" s="486">
        <f t="shared" si="11"/>
        <v>0.54951310893228922</v>
      </c>
      <c r="V64" s="487">
        <f t="shared" si="11"/>
        <v>0.91652437050198077</v>
      </c>
      <c r="W64" s="636"/>
      <c r="Y64" s="394" t="s">
        <v>735</v>
      </c>
    </row>
    <row r="65" spans="1:25">
      <c r="A65" s="392" t="s">
        <v>327</v>
      </c>
      <c r="B65" s="392" t="s">
        <v>335</v>
      </c>
      <c r="C65" s="482"/>
      <c r="D65" s="482"/>
      <c r="E65" s="492"/>
      <c r="F65" s="484"/>
      <c r="G65" s="484"/>
      <c r="H65" s="484"/>
      <c r="I65" s="484">
        <f t="shared" si="2"/>
        <v>0</v>
      </c>
      <c r="J65" s="484">
        <v>0</v>
      </c>
      <c r="K65" s="484"/>
      <c r="L65" s="484"/>
      <c r="M65" s="484">
        <f t="shared" si="3"/>
        <v>0</v>
      </c>
      <c r="N65" s="484">
        <f t="shared" si="4"/>
        <v>0</v>
      </c>
      <c r="O65" s="484">
        <f t="shared" si="4"/>
        <v>0</v>
      </c>
      <c r="P65" s="484">
        <f t="shared" si="4"/>
        <v>0</v>
      </c>
      <c r="Q65" s="484">
        <f t="shared" si="5"/>
        <v>0</v>
      </c>
      <c r="S65" s="486" t="str">
        <f t="shared" si="11"/>
        <v/>
      </c>
      <c r="T65" s="486" t="str">
        <f t="shared" si="11"/>
        <v/>
      </c>
      <c r="U65" s="486" t="str">
        <f t="shared" si="11"/>
        <v/>
      </c>
      <c r="V65" s="487" t="str">
        <f t="shared" si="11"/>
        <v/>
      </c>
      <c r="W65" s="486"/>
      <c r="Y65" s="394" t="s">
        <v>735</v>
      </c>
    </row>
    <row r="66" spans="1:25" s="424" customFormat="1" ht="12" customHeight="1">
      <c r="A66" s="392" t="s">
        <v>327</v>
      </c>
      <c r="B66" s="392" t="s">
        <v>335</v>
      </c>
      <c r="C66" s="718" t="s">
        <v>740</v>
      </c>
      <c r="D66" s="719"/>
      <c r="E66" s="719"/>
      <c r="F66" s="423">
        <f>+F31+F42+F53+F64</f>
        <v>0</v>
      </c>
      <c r="G66" s="423">
        <f>+G31+G42+G53+G64</f>
        <v>33351716.760000002</v>
      </c>
      <c r="H66" s="423">
        <f>+H31+H42+H53+H64</f>
        <v>47196679.689999998</v>
      </c>
      <c r="I66" s="423">
        <f t="shared" si="2"/>
        <v>80548396.450000003</v>
      </c>
      <c r="J66" s="423">
        <v>0</v>
      </c>
      <c r="K66" s="423">
        <f>+K31+K42+K53+K64</f>
        <v>32967510.359999999</v>
      </c>
      <c r="L66" s="423">
        <f>+L31+L42+L53+L64</f>
        <v>44980344.850000009</v>
      </c>
      <c r="M66" s="423">
        <f t="shared" si="3"/>
        <v>77947855.210000008</v>
      </c>
      <c r="N66" s="423">
        <f t="shared" si="4"/>
        <v>0</v>
      </c>
      <c r="O66" s="423">
        <f t="shared" si="4"/>
        <v>384206.40000000224</v>
      </c>
      <c r="P66" s="423">
        <f t="shared" si="4"/>
        <v>2216334.8399999887</v>
      </c>
      <c r="Q66" s="423">
        <f t="shared" si="5"/>
        <v>2600541.2399999909</v>
      </c>
      <c r="S66" s="486" t="str">
        <f t="shared" si="11"/>
        <v/>
      </c>
      <c r="T66" s="486">
        <f t="shared" si="11"/>
        <v>0.98848016122334081</v>
      </c>
      <c r="U66" s="486">
        <f t="shared" si="11"/>
        <v>0.95304044999441806</v>
      </c>
      <c r="V66" s="487">
        <f t="shared" si="11"/>
        <v>0.96771454982826044</v>
      </c>
      <c r="W66" s="491"/>
      <c r="Y66" s="394" t="s">
        <v>735</v>
      </c>
    </row>
    <row r="67" spans="1:25">
      <c r="A67" s="392" t="s">
        <v>327</v>
      </c>
      <c r="B67" s="392" t="s">
        <v>216</v>
      </c>
      <c r="C67" s="492"/>
      <c r="D67" s="494"/>
      <c r="E67" s="494"/>
      <c r="F67" s="484"/>
      <c r="G67" s="484"/>
      <c r="H67" s="484"/>
      <c r="I67" s="484">
        <f t="shared" si="2"/>
        <v>0</v>
      </c>
      <c r="J67" s="484">
        <v>0</v>
      </c>
      <c r="K67" s="484"/>
      <c r="L67" s="484"/>
      <c r="M67" s="484">
        <f t="shared" si="3"/>
        <v>0</v>
      </c>
      <c r="N67" s="484">
        <f t="shared" si="4"/>
        <v>0</v>
      </c>
      <c r="O67" s="484">
        <f t="shared" si="4"/>
        <v>0</v>
      </c>
      <c r="P67" s="484">
        <f t="shared" si="4"/>
        <v>0</v>
      </c>
      <c r="Q67" s="484">
        <f t="shared" si="5"/>
        <v>0</v>
      </c>
      <c r="S67" s="486" t="str">
        <f t="shared" si="11"/>
        <v/>
      </c>
      <c r="T67" s="486" t="str">
        <f t="shared" si="11"/>
        <v/>
      </c>
      <c r="U67" s="486" t="str">
        <f t="shared" si="11"/>
        <v/>
      </c>
      <c r="V67" s="487" t="str">
        <f t="shared" si="11"/>
        <v/>
      </c>
      <c r="W67" s="486"/>
      <c r="Y67" s="394" t="s">
        <v>735</v>
      </c>
    </row>
    <row r="68" spans="1:25" s="424" customFormat="1" hidden="1">
      <c r="A68" s="392" t="s">
        <v>543</v>
      </c>
      <c r="B68" s="392" t="s">
        <v>216</v>
      </c>
      <c r="C68" s="493" t="s">
        <v>743</v>
      </c>
      <c r="D68" s="493"/>
      <c r="E68" s="680"/>
      <c r="F68" s="423"/>
      <c r="G68" s="423"/>
      <c r="H68" s="423"/>
      <c r="I68" s="423">
        <f t="shared" si="2"/>
        <v>0</v>
      </c>
      <c r="J68" s="423">
        <v>0</v>
      </c>
      <c r="K68" s="423"/>
      <c r="L68" s="423"/>
      <c r="M68" s="423">
        <f t="shared" si="3"/>
        <v>0</v>
      </c>
      <c r="N68" s="423">
        <f t="shared" ref="N68:P126" si="30">+F68-J68</f>
        <v>0</v>
      </c>
      <c r="O68" s="423">
        <f t="shared" si="30"/>
        <v>0</v>
      </c>
      <c r="P68" s="423">
        <f t="shared" si="30"/>
        <v>0</v>
      </c>
      <c r="Q68" s="423">
        <f t="shared" si="5"/>
        <v>0</v>
      </c>
      <c r="S68" s="486" t="str">
        <f t="shared" si="11"/>
        <v/>
      </c>
      <c r="T68" s="486" t="str">
        <f t="shared" si="11"/>
        <v/>
      </c>
      <c r="U68" s="486" t="str">
        <f t="shared" si="11"/>
        <v/>
      </c>
      <c r="V68" s="487" t="str">
        <f t="shared" si="11"/>
        <v/>
      </c>
      <c r="W68" s="491"/>
      <c r="X68" s="394" t="s">
        <v>735</v>
      </c>
    </row>
    <row r="69" spans="1:25">
      <c r="A69" s="392" t="s">
        <v>543</v>
      </c>
      <c r="B69" s="392" t="s">
        <v>216</v>
      </c>
      <c r="C69" s="482"/>
      <c r="D69" s="482" t="s">
        <v>319</v>
      </c>
      <c r="E69" s="490" t="s">
        <v>320</v>
      </c>
      <c r="F69" s="484">
        <f>+F8+F23+F34+F45+F56</f>
        <v>0</v>
      </c>
      <c r="G69" s="484">
        <f>+G8+G23+G34+G45+G56</f>
        <v>13380435.510000002</v>
      </c>
      <c r="H69" s="484">
        <f>+H8+H23+H34+H45+H56</f>
        <v>14063246.26</v>
      </c>
      <c r="I69" s="484">
        <f t="shared" si="2"/>
        <v>27443681.770000003</v>
      </c>
      <c r="J69" s="484">
        <v>0</v>
      </c>
      <c r="K69" s="484">
        <f>+K8+K23+K34+K45+K56</f>
        <v>13151230.98</v>
      </c>
      <c r="L69" s="484">
        <f>+L8+L23+L34+L45+L56</f>
        <v>12742693.310000001</v>
      </c>
      <c r="M69" s="484">
        <f t="shared" si="3"/>
        <v>25893924.289999999</v>
      </c>
      <c r="N69" s="484">
        <f t="shared" si="30"/>
        <v>0</v>
      </c>
      <c r="O69" s="484">
        <f t="shared" si="30"/>
        <v>229204.53000000119</v>
      </c>
      <c r="P69" s="484">
        <f t="shared" si="30"/>
        <v>1320552.9499999993</v>
      </c>
      <c r="Q69" s="484">
        <f t="shared" si="5"/>
        <v>1549757.4800000004</v>
      </c>
      <c r="R69" s="485">
        <f>Q69-'[3]ncr-SAOB'!K316</f>
        <v>-3.7252902984619141E-9</v>
      </c>
      <c r="S69" s="486" t="str">
        <f t="shared" si="11"/>
        <v/>
      </c>
      <c r="T69" s="486">
        <f t="shared" si="11"/>
        <v>0.98287017415623712</v>
      </c>
      <c r="U69" s="486">
        <f t="shared" si="11"/>
        <v>0.90609899552452267</v>
      </c>
      <c r="V69" s="487">
        <f t="shared" si="11"/>
        <v>0.9435295346670971</v>
      </c>
      <c r="W69" s="486"/>
      <c r="X69" s="394" t="s">
        <v>735</v>
      </c>
      <c r="Y69" s="394" t="s">
        <v>736</v>
      </c>
    </row>
    <row r="70" spans="1:25">
      <c r="A70" s="392" t="s">
        <v>543</v>
      </c>
      <c r="B70" s="392" t="s">
        <v>216</v>
      </c>
      <c r="C70" s="482"/>
      <c r="D70" s="482" t="s">
        <v>319</v>
      </c>
      <c r="E70" s="494" t="s">
        <v>204</v>
      </c>
      <c r="F70" s="484">
        <f>+F71+F72</f>
        <v>0</v>
      </c>
      <c r="G70" s="484">
        <f t="shared" ref="G70:H70" si="31">+G71+G72</f>
        <v>53995693.75</v>
      </c>
      <c r="H70" s="484">
        <f t="shared" si="31"/>
        <v>129433391.63000001</v>
      </c>
      <c r="I70" s="484">
        <f t="shared" si="2"/>
        <v>183429085.38</v>
      </c>
      <c r="J70" s="484">
        <f t="shared" ref="J70:L70" si="32">+J71+J72</f>
        <v>0</v>
      </c>
      <c r="K70" s="484">
        <f t="shared" si="32"/>
        <v>51273434.910000004</v>
      </c>
      <c r="L70" s="484">
        <f t="shared" si="32"/>
        <v>128690339.55000001</v>
      </c>
      <c r="M70" s="484">
        <f t="shared" si="3"/>
        <v>179963774.46000001</v>
      </c>
      <c r="N70" s="484">
        <f t="shared" si="30"/>
        <v>0</v>
      </c>
      <c r="O70" s="484">
        <f t="shared" si="30"/>
        <v>2722258.8399999961</v>
      </c>
      <c r="P70" s="484">
        <f t="shared" si="30"/>
        <v>743052.07999999821</v>
      </c>
      <c r="Q70" s="484">
        <f t="shared" si="5"/>
        <v>3465310.9199999943</v>
      </c>
      <c r="R70" s="485"/>
      <c r="S70" s="486" t="str">
        <f t="shared" si="11"/>
        <v/>
      </c>
      <c r="T70" s="486">
        <f t="shared" si="11"/>
        <v>0.949583778799027</v>
      </c>
      <c r="U70" s="486">
        <f t="shared" si="11"/>
        <v>0.99425919331447254</v>
      </c>
      <c r="V70" s="487">
        <f t="shared" si="11"/>
        <v>0.98110817097069913</v>
      </c>
      <c r="W70" s="486"/>
      <c r="X70" s="394" t="s">
        <v>735</v>
      </c>
      <c r="Y70" s="394" t="s">
        <v>736</v>
      </c>
    </row>
    <row r="71" spans="1:25" hidden="1">
      <c r="A71" s="392" t="s">
        <v>543</v>
      </c>
      <c r="B71" s="392" t="s">
        <v>216</v>
      </c>
      <c r="C71" s="482"/>
      <c r="D71" s="482"/>
      <c r="E71" s="483" t="s">
        <v>838</v>
      </c>
      <c r="F71" s="484">
        <f t="shared" ref="F71:H72" si="33">+F13+F25+F36+F47+F58</f>
        <v>0</v>
      </c>
      <c r="G71" s="484">
        <f t="shared" si="33"/>
        <v>23805760</v>
      </c>
      <c r="H71" s="484">
        <f t="shared" si="33"/>
        <v>5800000</v>
      </c>
      <c r="I71" s="484">
        <f t="shared" si="2"/>
        <v>29605760</v>
      </c>
      <c r="J71" s="484">
        <f t="shared" ref="J71:L72" si="34">+J13+J25+J36+J47+J58</f>
        <v>0</v>
      </c>
      <c r="K71" s="484">
        <f t="shared" si="34"/>
        <v>23402900</v>
      </c>
      <c r="L71" s="484">
        <f t="shared" si="34"/>
        <v>5800000</v>
      </c>
      <c r="M71" s="484">
        <f t="shared" si="3"/>
        <v>29202900</v>
      </c>
      <c r="N71" s="484">
        <f t="shared" si="30"/>
        <v>0</v>
      </c>
      <c r="O71" s="484">
        <f t="shared" si="30"/>
        <v>402860</v>
      </c>
      <c r="P71" s="484">
        <f t="shared" si="30"/>
        <v>0</v>
      </c>
      <c r="Q71" s="484">
        <f t="shared" si="5"/>
        <v>402860</v>
      </c>
      <c r="R71" s="485"/>
      <c r="S71" s="486" t="str">
        <f t="shared" si="11"/>
        <v/>
      </c>
      <c r="T71" s="486">
        <f t="shared" si="11"/>
        <v>0.98307720484454186</v>
      </c>
      <c r="U71" s="486">
        <f t="shared" si="11"/>
        <v>1</v>
      </c>
      <c r="V71" s="487">
        <f t="shared" si="11"/>
        <v>0.98639251280831841</v>
      </c>
      <c r="W71" s="486"/>
      <c r="X71" s="394" t="s">
        <v>735</v>
      </c>
    </row>
    <row r="72" spans="1:25" hidden="1">
      <c r="A72" s="392" t="s">
        <v>543</v>
      </c>
      <c r="B72" s="392" t="s">
        <v>216</v>
      </c>
      <c r="C72" s="482"/>
      <c r="D72" s="482"/>
      <c r="E72" s="483" t="s">
        <v>839</v>
      </c>
      <c r="F72" s="484">
        <f t="shared" si="33"/>
        <v>0</v>
      </c>
      <c r="G72" s="484">
        <f t="shared" si="33"/>
        <v>30189933.75</v>
      </c>
      <c r="H72" s="484">
        <f t="shared" si="33"/>
        <v>123633391.63000001</v>
      </c>
      <c r="I72" s="484">
        <f t="shared" si="2"/>
        <v>153823325.38</v>
      </c>
      <c r="J72" s="484">
        <f t="shared" si="34"/>
        <v>0</v>
      </c>
      <c r="K72" s="484">
        <f t="shared" si="34"/>
        <v>27870534.910000004</v>
      </c>
      <c r="L72" s="484">
        <f t="shared" si="34"/>
        <v>122890339.55000001</v>
      </c>
      <c r="M72" s="484">
        <f t="shared" si="3"/>
        <v>150760874.46000001</v>
      </c>
      <c r="N72" s="484">
        <f t="shared" si="30"/>
        <v>0</v>
      </c>
      <c r="O72" s="484">
        <f t="shared" si="30"/>
        <v>2319398.8399999961</v>
      </c>
      <c r="P72" s="484">
        <f t="shared" si="30"/>
        <v>743052.07999999821</v>
      </c>
      <c r="Q72" s="484">
        <f t="shared" si="5"/>
        <v>3062450.9199999943</v>
      </c>
      <c r="R72" s="485"/>
      <c r="S72" s="486" t="str">
        <f t="shared" si="11"/>
        <v/>
      </c>
      <c r="T72" s="486">
        <f t="shared" si="11"/>
        <v>0.92317310600259284</v>
      </c>
      <c r="U72" s="486">
        <f t="shared" si="11"/>
        <v>0.99398987546807949</v>
      </c>
      <c r="V72" s="487">
        <f t="shared" si="11"/>
        <v>0.98009111483947831</v>
      </c>
      <c r="W72" s="486"/>
      <c r="X72" s="394" t="s">
        <v>735</v>
      </c>
    </row>
    <row r="73" spans="1:25" s="437" customFormat="1" hidden="1">
      <c r="A73" s="392"/>
      <c r="B73" s="392" t="s">
        <v>216</v>
      </c>
      <c r="C73" s="445"/>
      <c r="D73" s="445"/>
      <c r="E73" s="415" t="s">
        <v>737</v>
      </c>
      <c r="F73" s="416">
        <f>+F70+F69</f>
        <v>0</v>
      </c>
      <c r="G73" s="416">
        <f t="shared" ref="G73:Q73" si="35">+G70+G69</f>
        <v>67376129.260000005</v>
      </c>
      <c r="H73" s="416">
        <f t="shared" si="35"/>
        <v>143496637.89000002</v>
      </c>
      <c r="I73" s="416">
        <f t="shared" si="35"/>
        <v>210872767.15000001</v>
      </c>
      <c r="J73" s="416">
        <f t="shared" si="35"/>
        <v>0</v>
      </c>
      <c r="K73" s="416">
        <f t="shared" si="35"/>
        <v>64424665.890000001</v>
      </c>
      <c r="L73" s="416">
        <f t="shared" si="35"/>
        <v>141433032.86000001</v>
      </c>
      <c r="M73" s="416">
        <f t="shared" si="35"/>
        <v>205857698.75</v>
      </c>
      <c r="N73" s="416">
        <f t="shared" si="35"/>
        <v>0</v>
      </c>
      <c r="O73" s="416">
        <f t="shared" si="35"/>
        <v>2951463.3699999973</v>
      </c>
      <c r="P73" s="416">
        <f t="shared" si="35"/>
        <v>2063605.0299999975</v>
      </c>
      <c r="Q73" s="416">
        <f t="shared" si="35"/>
        <v>5015068.3999999948</v>
      </c>
      <c r="R73" s="448"/>
      <c r="S73" s="486" t="str">
        <f t="shared" si="11"/>
        <v/>
      </c>
      <c r="T73" s="486">
        <f t="shared" si="11"/>
        <v>0.95619422780120678</v>
      </c>
      <c r="U73" s="486">
        <f t="shared" si="11"/>
        <v>0.98561914020883268</v>
      </c>
      <c r="V73" s="487">
        <f t="shared" si="11"/>
        <v>0.97621756252464487</v>
      </c>
      <c r="W73" s="489"/>
      <c r="X73" s="394" t="s">
        <v>735</v>
      </c>
    </row>
    <row r="74" spans="1:25" hidden="1">
      <c r="A74" s="392"/>
      <c r="B74" s="392"/>
      <c r="C74" s="482"/>
      <c r="D74" s="482"/>
      <c r="E74" s="490"/>
      <c r="F74" s="484"/>
      <c r="G74" s="484"/>
      <c r="H74" s="484"/>
      <c r="I74" s="484"/>
      <c r="J74" s="484"/>
      <c r="K74" s="484"/>
      <c r="L74" s="484"/>
      <c r="M74" s="484"/>
      <c r="N74" s="484"/>
      <c r="O74" s="484"/>
      <c r="P74" s="484"/>
      <c r="Q74" s="484"/>
      <c r="R74" s="485"/>
      <c r="S74" s="486" t="str">
        <f t="shared" si="11"/>
        <v/>
      </c>
      <c r="T74" s="486" t="str">
        <f t="shared" si="11"/>
        <v/>
      </c>
      <c r="U74" s="486" t="str">
        <f t="shared" si="11"/>
        <v/>
      </c>
      <c r="V74" s="487" t="str">
        <f t="shared" si="11"/>
        <v/>
      </c>
      <c r="W74" s="486"/>
      <c r="X74" s="394" t="s">
        <v>735</v>
      </c>
    </row>
    <row r="75" spans="1:25" s="437" customFormat="1" hidden="1">
      <c r="A75" s="392" t="s">
        <v>543</v>
      </c>
      <c r="B75" s="392" t="s">
        <v>216</v>
      </c>
      <c r="C75" s="445"/>
      <c r="D75" s="445" t="s">
        <v>319</v>
      </c>
      <c r="E75" s="415" t="s">
        <v>325</v>
      </c>
      <c r="F75" s="416">
        <f>SUM(F76:F76)</f>
        <v>0</v>
      </c>
      <c r="G75" s="416">
        <f>SUM(G76:G76)</f>
        <v>13122630.730000004</v>
      </c>
      <c r="H75" s="416">
        <f>SUM(H76:H76)</f>
        <v>3000000</v>
      </c>
      <c r="I75" s="416">
        <f>+F75+G75+H75</f>
        <v>16122630.730000004</v>
      </c>
      <c r="J75" s="416">
        <v>0</v>
      </c>
      <c r="K75" s="416">
        <f>SUM(K76:K76)</f>
        <v>12989213.710000001</v>
      </c>
      <c r="L75" s="416">
        <f>SUM(L76:L76)</f>
        <v>2840000</v>
      </c>
      <c r="M75" s="416">
        <f>+J75+K75+L75</f>
        <v>15829213.710000001</v>
      </c>
      <c r="N75" s="416">
        <f t="shared" ref="N75:P76" si="36">+F75-J75</f>
        <v>0</v>
      </c>
      <c r="O75" s="416">
        <f t="shared" si="36"/>
        <v>133417.02000000328</v>
      </c>
      <c r="P75" s="416">
        <f t="shared" si="36"/>
        <v>160000</v>
      </c>
      <c r="Q75" s="416">
        <f>+N75+O75+P75</f>
        <v>293417.02000000328</v>
      </c>
      <c r="R75" s="448"/>
      <c r="S75" s="486" t="str">
        <f t="shared" si="11"/>
        <v/>
      </c>
      <c r="T75" s="486">
        <f t="shared" si="11"/>
        <v>0.98983305842059588</v>
      </c>
      <c r="U75" s="486">
        <f t="shared" si="11"/>
        <v>0.94666666666666666</v>
      </c>
      <c r="V75" s="487">
        <f t="shared" si="11"/>
        <v>0.98180092164152644</v>
      </c>
      <c r="W75" s="489"/>
      <c r="X75" s="394" t="s">
        <v>735</v>
      </c>
    </row>
    <row r="76" spans="1:25" hidden="1">
      <c r="A76" s="392" t="s">
        <v>543</v>
      </c>
      <c r="B76" s="392" t="s">
        <v>216</v>
      </c>
      <c r="C76" s="482"/>
      <c r="D76" s="482"/>
      <c r="E76" s="488" t="s">
        <v>533</v>
      </c>
      <c r="F76" s="484">
        <f>+F18+F30+F41+F52+F63</f>
        <v>0</v>
      </c>
      <c r="G76" s="484">
        <f>+G18+G30+G41+G52+G63</f>
        <v>13122630.730000004</v>
      </c>
      <c r="H76" s="484">
        <f>+H18+H30+H41+H52+H63</f>
        <v>3000000</v>
      </c>
      <c r="I76" s="484">
        <f>+F76+G76+H76</f>
        <v>16122630.730000004</v>
      </c>
      <c r="J76" s="484">
        <f>+J18+J30+J41+J52+J63</f>
        <v>0</v>
      </c>
      <c r="K76" s="484">
        <f>+K18+K30+K41+K52+K63</f>
        <v>12989213.710000001</v>
      </c>
      <c r="L76" s="484">
        <f>+L18+L30+L41+L52+L63</f>
        <v>2840000</v>
      </c>
      <c r="M76" s="484">
        <f>+J76+K76+L76</f>
        <v>15829213.710000001</v>
      </c>
      <c r="N76" s="484">
        <f t="shared" si="36"/>
        <v>0</v>
      </c>
      <c r="O76" s="484">
        <f t="shared" si="36"/>
        <v>133417.02000000328</v>
      </c>
      <c r="P76" s="484">
        <f t="shared" si="36"/>
        <v>160000</v>
      </c>
      <c r="Q76" s="484">
        <f>+N76+O76+P76</f>
        <v>293417.02000000328</v>
      </c>
      <c r="R76" s="485"/>
      <c r="S76" s="486" t="str">
        <f t="shared" si="11"/>
        <v/>
      </c>
      <c r="T76" s="486">
        <f t="shared" si="11"/>
        <v>0.98983305842059588</v>
      </c>
      <c r="U76" s="486">
        <f t="shared" si="11"/>
        <v>0.94666666666666666</v>
      </c>
      <c r="V76" s="487">
        <f t="shared" si="11"/>
        <v>0.98180092164152644</v>
      </c>
      <c r="W76" s="486"/>
      <c r="X76" s="394" t="s">
        <v>735</v>
      </c>
    </row>
    <row r="77" spans="1:25" s="545" customFormat="1" ht="12" customHeight="1">
      <c r="A77" s="392" t="s">
        <v>543</v>
      </c>
      <c r="B77" s="392" t="s">
        <v>216</v>
      </c>
      <c r="C77" s="729" t="s">
        <v>744</v>
      </c>
      <c r="D77" s="741"/>
      <c r="E77" s="741"/>
      <c r="F77" s="552">
        <f>+F75+F73</f>
        <v>0</v>
      </c>
      <c r="G77" s="552">
        <f t="shared" ref="G77:Q77" si="37">+G75+G73</f>
        <v>80498759.99000001</v>
      </c>
      <c r="H77" s="552">
        <f t="shared" si="37"/>
        <v>146496637.89000002</v>
      </c>
      <c r="I77" s="552">
        <f t="shared" si="37"/>
        <v>226995397.88</v>
      </c>
      <c r="J77" s="552">
        <f t="shared" si="37"/>
        <v>0</v>
      </c>
      <c r="K77" s="552">
        <f t="shared" si="37"/>
        <v>77413879.599999994</v>
      </c>
      <c r="L77" s="552">
        <f t="shared" si="37"/>
        <v>144273032.86000001</v>
      </c>
      <c r="M77" s="552">
        <f t="shared" si="37"/>
        <v>221686912.46000001</v>
      </c>
      <c r="N77" s="552">
        <f t="shared" si="37"/>
        <v>0</v>
      </c>
      <c r="O77" s="552">
        <f t="shared" si="37"/>
        <v>3084880.3900000006</v>
      </c>
      <c r="P77" s="552">
        <f t="shared" si="37"/>
        <v>2223605.0299999975</v>
      </c>
      <c r="Q77" s="552">
        <f t="shared" si="37"/>
        <v>5308485.4199999981</v>
      </c>
      <c r="R77" s="553">
        <f>Q77-'[3]ncr-SAOB'!AV316</f>
        <v>1.1175870895385742E-8</v>
      </c>
      <c r="S77" s="486" t="str">
        <f t="shared" si="11"/>
        <v/>
      </c>
      <c r="T77" s="486">
        <f t="shared" si="11"/>
        <v>0.96167791416435189</v>
      </c>
      <c r="U77" s="486">
        <f t="shared" si="11"/>
        <v>0.98482146032819096</v>
      </c>
      <c r="V77" s="487">
        <f t="shared" si="11"/>
        <v>0.97661412755686661</v>
      </c>
      <c r="W77" s="637"/>
      <c r="Y77" s="394" t="s">
        <v>735</v>
      </c>
    </row>
    <row r="78" spans="1:25">
      <c r="A78" s="392" t="s">
        <v>543</v>
      </c>
      <c r="B78" s="392" t="s">
        <v>216</v>
      </c>
      <c r="C78" s="482"/>
      <c r="D78" s="482"/>
      <c r="E78" s="482"/>
      <c r="F78" s="484"/>
      <c r="G78" s="484"/>
      <c r="H78" s="484"/>
      <c r="I78" s="484">
        <f t="shared" ref="I78:I141" si="38">+F78+G78+H78</f>
        <v>0</v>
      </c>
      <c r="J78" s="484">
        <v>0</v>
      </c>
      <c r="K78" s="484"/>
      <c r="L78" s="484"/>
      <c r="M78" s="484">
        <f t="shared" ref="M78:M141" si="39">+J78+K78+L78</f>
        <v>0</v>
      </c>
      <c r="N78" s="484">
        <f t="shared" si="30"/>
        <v>0</v>
      </c>
      <c r="O78" s="484">
        <f t="shared" si="30"/>
        <v>0</v>
      </c>
      <c r="P78" s="484">
        <f t="shared" si="30"/>
        <v>0</v>
      </c>
      <c r="Q78" s="484">
        <f t="shared" ref="Q78:Q141" si="40">+N78+O78+P78</f>
        <v>0</v>
      </c>
      <c r="S78" s="486" t="str">
        <f t="shared" si="11"/>
        <v/>
      </c>
      <c r="T78" s="486" t="str">
        <f t="shared" si="11"/>
        <v/>
      </c>
      <c r="U78" s="486" t="str">
        <f t="shared" si="11"/>
        <v/>
      </c>
      <c r="V78" s="487" t="str">
        <f t="shared" si="11"/>
        <v/>
      </c>
      <c r="W78" s="486"/>
      <c r="Y78" s="394" t="s">
        <v>735</v>
      </c>
    </row>
    <row r="79" spans="1:25">
      <c r="A79" s="392" t="s">
        <v>337</v>
      </c>
      <c r="B79" s="392" t="s">
        <v>338</v>
      </c>
      <c r="C79" s="623" t="s">
        <v>338</v>
      </c>
      <c r="D79" s="482"/>
      <c r="E79" s="492"/>
      <c r="F79" s="495"/>
      <c r="G79" s="495"/>
      <c r="H79" s="495"/>
      <c r="I79" s="484">
        <f t="shared" si="38"/>
        <v>0</v>
      </c>
      <c r="J79" s="484">
        <v>0</v>
      </c>
      <c r="K79" s="495"/>
      <c r="L79" s="495"/>
      <c r="M79" s="484">
        <f t="shared" si="39"/>
        <v>0</v>
      </c>
      <c r="N79" s="484">
        <f t="shared" si="30"/>
        <v>0</v>
      </c>
      <c r="O79" s="484">
        <f t="shared" si="30"/>
        <v>0</v>
      </c>
      <c r="P79" s="484">
        <f t="shared" si="30"/>
        <v>0</v>
      </c>
      <c r="Q79" s="484">
        <f t="shared" si="40"/>
        <v>0</v>
      </c>
      <c r="S79" s="486" t="str">
        <f t="shared" si="11"/>
        <v/>
      </c>
      <c r="T79" s="486" t="str">
        <f t="shared" si="11"/>
        <v/>
      </c>
      <c r="U79" s="486" t="str">
        <f t="shared" si="11"/>
        <v/>
      </c>
      <c r="V79" s="487" t="str">
        <f t="shared" si="11"/>
        <v/>
      </c>
      <c r="W79" s="486"/>
      <c r="Y79" s="394" t="s">
        <v>735</v>
      </c>
    </row>
    <row r="80" spans="1:25">
      <c r="A80" s="392" t="s">
        <v>337</v>
      </c>
      <c r="B80" s="392" t="s">
        <v>338</v>
      </c>
      <c r="C80" s="482"/>
      <c r="D80" s="482"/>
      <c r="E80" s="483" t="s">
        <v>320</v>
      </c>
      <c r="F80" s="484">
        <f>+'[3]car-SAOB'!C403</f>
        <v>0</v>
      </c>
      <c r="G80" s="484">
        <f>+'[3]car-SAOB'!D403</f>
        <v>1415905.6600000001</v>
      </c>
      <c r="H80" s="484">
        <f>+'[3]car-SAOB'!E403</f>
        <v>652000</v>
      </c>
      <c r="I80" s="484">
        <f t="shared" si="38"/>
        <v>2067905.6600000001</v>
      </c>
      <c r="J80" s="484">
        <v>0</v>
      </c>
      <c r="K80" s="484">
        <f>+'[3]car-SAOB'!H403</f>
        <v>1415905.6600000001</v>
      </c>
      <c r="L80" s="484">
        <f>+'[3]car-SAOB'!I403</f>
        <v>652000</v>
      </c>
      <c r="M80" s="484">
        <f t="shared" si="39"/>
        <v>2067905.6600000001</v>
      </c>
      <c r="N80" s="484">
        <f t="shared" si="30"/>
        <v>0</v>
      </c>
      <c r="O80" s="484">
        <f t="shared" si="30"/>
        <v>0</v>
      </c>
      <c r="P80" s="484">
        <f t="shared" si="30"/>
        <v>0</v>
      </c>
      <c r="Q80" s="484">
        <f t="shared" si="40"/>
        <v>0</v>
      </c>
      <c r="R80" s="485">
        <f>Q80-'[3]car-SAOB'!F316</f>
        <v>0</v>
      </c>
      <c r="S80" s="486" t="str">
        <f t="shared" si="11"/>
        <v/>
      </c>
      <c r="T80" s="486">
        <f t="shared" si="11"/>
        <v>1</v>
      </c>
      <c r="U80" s="486">
        <f t="shared" si="11"/>
        <v>1</v>
      </c>
      <c r="V80" s="487">
        <f t="shared" si="11"/>
        <v>1</v>
      </c>
      <c r="W80" s="486"/>
      <c r="Y80" s="394" t="s">
        <v>736</v>
      </c>
    </row>
    <row r="81" spans="1:25" hidden="1">
      <c r="A81" s="392" t="s">
        <v>337</v>
      </c>
      <c r="B81" s="392" t="s">
        <v>338</v>
      </c>
      <c r="C81" s="482"/>
      <c r="D81" s="482" t="s">
        <v>319</v>
      </c>
      <c r="E81" s="488" t="s">
        <v>835</v>
      </c>
      <c r="F81" s="484">
        <v>0</v>
      </c>
      <c r="G81" s="484">
        <f>+'[3]car-SAOB'!C187</f>
        <v>344808.87</v>
      </c>
      <c r="H81" s="484">
        <f>+'[3]car-SAOB'!C279</f>
        <v>0</v>
      </c>
      <c r="I81" s="484">
        <f t="shared" si="38"/>
        <v>344808.87</v>
      </c>
      <c r="J81" s="484">
        <v>0</v>
      </c>
      <c r="K81" s="484">
        <f>+'[3]car-SAOB'!C188</f>
        <v>344808.87</v>
      </c>
      <c r="L81" s="484">
        <f>+'[3]car-SAOB'!C280</f>
        <v>0</v>
      </c>
      <c r="M81" s="484">
        <f t="shared" si="39"/>
        <v>344808.87</v>
      </c>
      <c r="N81" s="484">
        <f t="shared" si="30"/>
        <v>0</v>
      </c>
      <c r="O81" s="484">
        <f t="shared" si="30"/>
        <v>0</v>
      </c>
      <c r="P81" s="484">
        <f t="shared" si="30"/>
        <v>0</v>
      </c>
      <c r="Q81" s="484">
        <f t="shared" si="40"/>
        <v>0</v>
      </c>
      <c r="R81" s="485">
        <f>Q81-'[3]car-SAOB'!C316</f>
        <v>0</v>
      </c>
      <c r="S81" s="486" t="str">
        <f t="shared" si="11"/>
        <v/>
      </c>
      <c r="T81" s="486">
        <f t="shared" si="11"/>
        <v>1</v>
      </c>
      <c r="U81" s="486" t="str">
        <f t="shared" si="11"/>
        <v/>
      </c>
      <c r="V81" s="487">
        <f t="shared" si="11"/>
        <v>1</v>
      </c>
      <c r="W81" s="486"/>
    </row>
    <row r="82" spans="1:25" hidden="1">
      <c r="A82" s="392" t="s">
        <v>337</v>
      </c>
      <c r="B82" s="392" t="s">
        <v>338</v>
      </c>
      <c r="C82" s="482"/>
      <c r="D82" s="482" t="s">
        <v>319</v>
      </c>
      <c r="E82" s="488" t="s">
        <v>836</v>
      </c>
      <c r="F82" s="484">
        <v>0</v>
      </c>
      <c r="G82" s="484">
        <f>+'[3]car-SAOB'!D187</f>
        <v>0</v>
      </c>
      <c r="H82" s="484">
        <f>+'[3]car-SAOB'!D279</f>
        <v>0</v>
      </c>
      <c r="I82" s="484">
        <f t="shared" si="38"/>
        <v>0</v>
      </c>
      <c r="J82" s="484">
        <v>0</v>
      </c>
      <c r="K82" s="484">
        <f>+'[3]car-SAOB'!D188</f>
        <v>0</v>
      </c>
      <c r="L82" s="484">
        <f>+'[3]car-SAOB'!D280</f>
        <v>0</v>
      </c>
      <c r="M82" s="484">
        <f t="shared" si="39"/>
        <v>0</v>
      </c>
      <c r="N82" s="484">
        <f t="shared" si="30"/>
        <v>0</v>
      </c>
      <c r="O82" s="484">
        <f t="shared" si="30"/>
        <v>0</v>
      </c>
      <c r="P82" s="484">
        <f t="shared" si="30"/>
        <v>0</v>
      </c>
      <c r="Q82" s="484">
        <f t="shared" si="40"/>
        <v>0</v>
      </c>
      <c r="R82" s="485">
        <f>Q82-'[3]car-SAOB'!D316</f>
        <v>0</v>
      </c>
      <c r="S82" s="486" t="str">
        <f t="shared" si="11"/>
        <v/>
      </c>
      <c r="T82" s="486" t="str">
        <f t="shared" si="11"/>
        <v/>
      </c>
      <c r="U82" s="486" t="str">
        <f t="shared" si="11"/>
        <v/>
      </c>
      <c r="V82" s="487" t="str">
        <f t="shared" si="11"/>
        <v/>
      </c>
      <c r="W82" s="486"/>
    </row>
    <row r="83" spans="1:25" hidden="1">
      <c r="A83" s="392" t="s">
        <v>337</v>
      </c>
      <c r="B83" s="392" t="s">
        <v>338</v>
      </c>
      <c r="C83" s="482"/>
      <c r="D83" s="482" t="s">
        <v>319</v>
      </c>
      <c r="E83" s="488" t="s">
        <v>837</v>
      </c>
      <c r="F83" s="484">
        <v>0</v>
      </c>
      <c r="G83" s="484">
        <f>+'[3]car-SAOB'!E187</f>
        <v>1071096.79</v>
      </c>
      <c r="H83" s="484">
        <f>+'[3]car-SAOB'!E279</f>
        <v>652000</v>
      </c>
      <c r="I83" s="484">
        <f t="shared" si="38"/>
        <v>1723096.79</v>
      </c>
      <c r="J83" s="484">
        <v>0</v>
      </c>
      <c r="K83" s="484">
        <f>+'[3]car-SAOB'!E188</f>
        <v>1071096.79</v>
      </c>
      <c r="L83" s="484">
        <f>+'[3]car-SAOB'!E280</f>
        <v>652000</v>
      </c>
      <c r="M83" s="484">
        <f t="shared" si="39"/>
        <v>1723096.79</v>
      </c>
      <c r="N83" s="484">
        <f t="shared" si="30"/>
        <v>0</v>
      </c>
      <c r="O83" s="484">
        <f t="shared" si="30"/>
        <v>0</v>
      </c>
      <c r="P83" s="484">
        <f t="shared" si="30"/>
        <v>0</v>
      </c>
      <c r="Q83" s="484">
        <f t="shared" si="40"/>
        <v>0</v>
      </c>
      <c r="R83" s="485"/>
      <c r="S83" s="486" t="str">
        <f t="shared" si="11"/>
        <v/>
      </c>
      <c r="T83" s="486">
        <f t="shared" si="11"/>
        <v>1</v>
      </c>
      <c r="U83" s="486">
        <f t="shared" si="11"/>
        <v>1</v>
      </c>
      <c r="V83" s="487">
        <f t="shared" si="11"/>
        <v>1</v>
      </c>
      <c r="W83" s="486"/>
    </row>
    <row r="84" spans="1:25">
      <c r="A84" s="392" t="s">
        <v>337</v>
      </c>
      <c r="B84" s="392" t="s">
        <v>338</v>
      </c>
      <c r="C84" s="482"/>
      <c r="D84" s="482"/>
      <c r="E84" s="483" t="s">
        <v>204</v>
      </c>
      <c r="F84" s="484">
        <f>+F85+F86</f>
        <v>0</v>
      </c>
      <c r="G84" s="484">
        <f t="shared" ref="G84:H84" si="41">+G85+G86</f>
        <v>56282776</v>
      </c>
      <c r="H84" s="484">
        <f t="shared" si="41"/>
        <v>33573545.359999999</v>
      </c>
      <c r="I84" s="484">
        <f t="shared" si="38"/>
        <v>89856321.359999999</v>
      </c>
      <c r="J84" s="484">
        <f t="shared" ref="J84:L84" si="42">+J85+J86</f>
        <v>0</v>
      </c>
      <c r="K84" s="484">
        <f t="shared" si="42"/>
        <v>56282776</v>
      </c>
      <c r="L84" s="484">
        <f t="shared" si="42"/>
        <v>33238030.449999999</v>
      </c>
      <c r="M84" s="484">
        <f t="shared" si="39"/>
        <v>89520806.450000003</v>
      </c>
      <c r="N84" s="484">
        <f t="shared" si="30"/>
        <v>0</v>
      </c>
      <c r="O84" s="484">
        <f t="shared" si="30"/>
        <v>0</v>
      </c>
      <c r="P84" s="484">
        <f t="shared" si="30"/>
        <v>335514.91000000015</v>
      </c>
      <c r="Q84" s="484">
        <f t="shared" si="40"/>
        <v>335514.91000000015</v>
      </c>
      <c r="R84" s="485"/>
      <c r="S84" s="486" t="str">
        <f t="shared" si="11"/>
        <v/>
      </c>
      <c r="T84" s="486">
        <f t="shared" si="11"/>
        <v>1</v>
      </c>
      <c r="U84" s="486">
        <f t="shared" si="11"/>
        <v>0.99000656896963468</v>
      </c>
      <c r="V84" s="487">
        <f t="shared" si="11"/>
        <v>0.99626609564110924</v>
      </c>
      <c r="W84" s="486"/>
      <c r="Y84" s="394" t="s">
        <v>736</v>
      </c>
    </row>
    <row r="85" spans="1:25" hidden="1">
      <c r="A85" s="392" t="s">
        <v>337</v>
      </c>
      <c r="B85" s="392" t="s">
        <v>338</v>
      </c>
      <c r="C85" s="482"/>
      <c r="D85" s="482"/>
      <c r="E85" s="483" t="s">
        <v>838</v>
      </c>
      <c r="F85" s="484">
        <f>'[3]CONAP - W INC'!F68</f>
        <v>0</v>
      </c>
      <c r="G85" s="484">
        <f>'[3]CONAP - W INC'!G68</f>
        <v>31751080</v>
      </c>
      <c r="H85" s="484">
        <f>'[3]CONAP - W INC'!H68</f>
        <v>2200000</v>
      </c>
      <c r="I85" s="484">
        <f t="shared" si="38"/>
        <v>33951080</v>
      </c>
      <c r="J85" s="484">
        <f>'[3]CONAP - W INC'!J68</f>
        <v>0</v>
      </c>
      <c r="K85" s="484">
        <f>'[3]CONAP - W INC'!K68</f>
        <v>31751080</v>
      </c>
      <c r="L85" s="484">
        <f>'[3]CONAP - W INC'!L68</f>
        <v>2200000</v>
      </c>
      <c r="M85" s="484">
        <f t="shared" si="39"/>
        <v>33951080</v>
      </c>
      <c r="N85" s="484">
        <f t="shared" si="30"/>
        <v>0</v>
      </c>
      <c r="O85" s="484">
        <f t="shared" si="30"/>
        <v>0</v>
      </c>
      <c r="P85" s="484">
        <f t="shared" si="30"/>
        <v>0</v>
      </c>
      <c r="Q85" s="484">
        <f t="shared" si="40"/>
        <v>0</v>
      </c>
      <c r="R85" s="485"/>
      <c r="S85" s="486" t="str">
        <f t="shared" si="11"/>
        <v/>
      </c>
      <c r="T85" s="486">
        <f t="shared" si="11"/>
        <v>1</v>
      </c>
      <c r="U85" s="486">
        <f t="shared" si="11"/>
        <v>1</v>
      </c>
      <c r="V85" s="487">
        <f t="shared" si="11"/>
        <v>1</v>
      </c>
      <c r="W85" s="486"/>
    </row>
    <row r="86" spans="1:25" hidden="1">
      <c r="A86" s="392" t="s">
        <v>337</v>
      </c>
      <c r="B86" s="392" t="s">
        <v>338</v>
      </c>
      <c r="C86" s="482"/>
      <c r="D86" s="482"/>
      <c r="E86" s="483" t="s">
        <v>839</v>
      </c>
      <c r="F86" s="484">
        <f>'[3]CONAP - W INC'!F69</f>
        <v>0</v>
      </c>
      <c r="G86" s="484">
        <f>'[3]CONAP - W INC'!G69</f>
        <v>24531696</v>
      </c>
      <c r="H86" s="484">
        <f>'[3]CONAP - W INC'!H69</f>
        <v>31373545.359999999</v>
      </c>
      <c r="I86" s="484">
        <f t="shared" si="38"/>
        <v>55905241.359999999</v>
      </c>
      <c r="J86" s="484">
        <f>'[3]CONAP - W INC'!J69</f>
        <v>0</v>
      </c>
      <c r="K86" s="484">
        <f>'[3]CONAP - W INC'!K69</f>
        <v>24531696</v>
      </c>
      <c r="L86" s="484">
        <f>'[3]CONAP - W INC'!L69</f>
        <v>31038030.449999999</v>
      </c>
      <c r="M86" s="484">
        <f t="shared" si="39"/>
        <v>55569726.450000003</v>
      </c>
      <c r="N86" s="484">
        <f t="shared" si="30"/>
        <v>0</v>
      </c>
      <c r="O86" s="484">
        <f t="shared" si="30"/>
        <v>0</v>
      </c>
      <c r="P86" s="484">
        <f t="shared" si="30"/>
        <v>335514.91000000015</v>
      </c>
      <c r="Q86" s="484">
        <f t="shared" si="40"/>
        <v>335514.91000000015</v>
      </c>
      <c r="R86" s="485"/>
      <c r="S86" s="486" t="str">
        <f t="shared" si="11"/>
        <v/>
      </c>
      <c r="T86" s="486">
        <f t="shared" si="11"/>
        <v>1</v>
      </c>
      <c r="U86" s="486">
        <f t="shared" si="11"/>
        <v>0.9893058018738371</v>
      </c>
      <c r="V86" s="487">
        <f t="shared" si="11"/>
        <v>0.99399850708380888</v>
      </c>
      <c r="W86" s="486"/>
    </row>
    <row r="87" spans="1:25" s="437" customFormat="1">
      <c r="A87" s="392"/>
      <c r="B87" s="392" t="s">
        <v>338</v>
      </c>
      <c r="C87" s="445"/>
      <c r="D87" s="445"/>
      <c r="E87" s="415" t="s">
        <v>737</v>
      </c>
      <c r="F87" s="416">
        <f>+F84+F80</f>
        <v>0</v>
      </c>
      <c r="G87" s="416">
        <f t="shared" ref="G87:Q87" si="43">+G84+G80</f>
        <v>57698681.659999996</v>
      </c>
      <c r="H87" s="416">
        <f t="shared" si="43"/>
        <v>34225545.359999999</v>
      </c>
      <c r="I87" s="416">
        <f t="shared" si="43"/>
        <v>91924227.019999996</v>
      </c>
      <c r="J87" s="416">
        <f t="shared" si="43"/>
        <v>0</v>
      </c>
      <c r="K87" s="416">
        <f t="shared" si="43"/>
        <v>57698681.659999996</v>
      </c>
      <c r="L87" s="416">
        <f t="shared" si="43"/>
        <v>33890030.450000003</v>
      </c>
      <c r="M87" s="416">
        <f t="shared" si="43"/>
        <v>91588712.109999999</v>
      </c>
      <c r="N87" s="416">
        <f t="shared" si="43"/>
        <v>0</v>
      </c>
      <c r="O87" s="416">
        <f t="shared" si="43"/>
        <v>0</v>
      </c>
      <c r="P87" s="416">
        <f t="shared" si="43"/>
        <v>335514.91000000015</v>
      </c>
      <c r="Q87" s="416">
        <f t="shared" si="43"/>
        <v>335514.91000000015</v>
      </c>
      <c r="R87" s="448"/>
      <c r="S87" s="486" t="str">
        <f t="shared" si="11"/>
        <v/>
      </c>
      <c r="T87" s="486">
        <f t="shared" si="11"/>
        <v>1</v>
      </c>
      <c r="U87" s="486">
        <f t="shared" si="11"/>
        <v>0.99019694481210174</v>
      </c>
      <c r="V87" s="487">
        <f t="shared" si="11"/>
        <v>0.99635009267005314</v>
      </c>
      <c r="W87" s="489"/>
      <c r="Y87" s="394" t="s">
        <v>735</v>
      </c>
    </row>
    <row r="88" spans="1:25" hidden="1">
      <c r="A88" s="392"/>
      <c r="B88" s="392"/>
      <c r="C88" s="482"/>
      <c r="D88" s="482"/>
      <c r="E88" s="490"/>
      <c r="F88" s="484"/>
      <c r="G88" s="484"/>
      <c r="H88" s="484"/>
      <c r="I88" s="484"/>
      <c r="J88" s="484"/>
      <c r="K88" s="484"/>
      <c r="L88" s="484"/>
      <c r="M88" s="484"/>
      <c r="N88" s="484"/>
      <c r="O88" s="484"/>
      <c r="P88" s="484"/>
      <c r="Q88" s="484"/>
      <c r="R88" s="485"/>
      <c r="S88" s="486" t="str">
        <f t="shared" ref="S88:V151" si="44">IF(F88=0,"",J88/F88)</f>
        <v/>
      </c>
      <c r="T88" s="486" t="str">
        <f t="shared" si="44"/>
        <v/>
      </c>
      <c r="U88" s="486" t="str">
        <f t="shared" si="44"/>
        <v/>
      </c>
      <c r="V88" s="487" t="str">
        <f t="shared" si="44"/>
        <v/>
      </c>
      <c r="W88" s="486"/>
    </row>
    <row r="89" spans="1:25" s="437" customFormat="1">
      <c r="A89" s="392" t="s">
        <v>337</v>
      </c>
      <c r="B89" s="392" t="s">
        <v>338</v>
      </c>
      <c r="C89" s="445"/>
      <c r="D89" s="445" t="s">
        <v>319</v>
      </c>
      <c r="E89" s="415" t="s">
        <v>325</v>
      </c>
      <c r="F89" s="416">
        <f>SUM(F90:F90)</f>
        <v>0</v>
      </c>
      <c r="G89" s="416">
        <f>SUM(G90:G90)</f>
        <v>0</v>
      </c>
      <c r="H89" s="416">
        <f>SUM(H90:H90)</f>
        <v>0</v>
      </c>
      <c r="I89" s="416">
        <f>+F89+G89+H89</f>
        <v>0</v>
      </c>
      <c r="J89" s="416">
        <v>0</v>
      </c>
      <c r="K89" s="416">
        <f>SUM(K90:K90)</f>
        <v>0</v>
      </c>
      <c r="L89" s="416">
        <f>SUM(L90:L90)</f>
        <v>0</v>
      </c>
      <c r="M89" s="416">
        <f>+J89+K89+L89</f>
        <v>0</v>
      </c>
      <c r="N89" s="416">
        <f t="shared" ref="N89:P90" si="45">+F89-J89</f>
        <v>0</v>
      </c>
      <c r="O89" s="416">
        <f t="shared" si="45"/>
        <v>0</v>
      </c>
      <c r="P89" s="416">
        <f t="shared" si="45"/>
        <v>0</v>
      </c>
      <c r="Q89" s="416">
        <f>+N89+O89+P89</f>
        <v>0</v>
      </c>
      <c r="R89" s="448">
        <f>Q89-'[3]car-SAOB'!AX316</f>
        <v>0</v>
      </c>
      <c r="S89" s="486" t="str">
        <f t="shared" si="44"/>
        <v/>
      </c>
      <c r="T89" s="486" t="str">
        <f t="shared" si="44"/>
        <v/>
      </c>
      <c r="U89" s="486" t="str">
        <f t="shared" si="44"/>
        <v/>
      </c>
      <c r="V89" s="487" t="str">
        <f t="shared" si="44"/>
        <v/>
      </c>
      <c r="W89" s="489"/>
      <c r="Y89" s="394" t="s">
        <v>735</v>
      </c>
    </row>
    <row r="90" spans="1:25">
      <c r="A90" s="392" t="s">
        <v>337</v>
      </c>
      <c r="B90" s="392" t="s">
        <v>338</v>
      </c>
      <c r="C90" s="482"/>
      <c r="D90" s="482"/>
      <c r="E90" s="488" t="s">
        <v>533</v>
      </c>
      <c r="F90" s="484">
        <v>0</v>
      </c>
      <c r="G90" s="484">
        <f>SUM('[3]car-SAOB'!AJ187)</f>
        <v>0</v>
      </c>
      <c r="H90" s="484">
        <f>SUM('[3]car-SAOB'!AJ279)</f>
        <v>0</v>
      </c>
      <c r="I90" s="484">
        <f>+F90+G90+H90</f>
        <v>0</v>
      </c>
      <c r="J90" s="484">
        <v>0</v>
      </c>
      <c r="K90" s="484">
        <f>SUM('[3]car-SAOB'!AJ188)</f>
        <v>0</v>
      </c>
      <c r="L90" s="484">
        <f>SUM('[3]car-SAOB'!AJ280)</f>
        <v>0</v>
      </c>
      <c r="M90" s="484">
        <f>+J90+K90+L90</f>
        <v>0</v>
      </c>
      <c r="N90" s="484">
        <f t="shared" si="45"/>
        <v>0</v>
      </c>
      <c r="O90" s="484">
        <f t="shared" si="45"/>
        <v>0</v>
      </c>
      <c r="P90" s="484">
        <f t="shared" si="45"/>
        <v>0</v>
      </c>
      <c r="Q90" s="484">
        <f>+N90+O90+P90</f>
        <v>0</v>
      </c>
      <c r="R90" s="485">
        <f>Q90-'[3]car-SAOB'!AJ316</f>
        <v>0</v>
      </c>
      <c r="S90" s="486" t="str">
        <f t="shared" si="44"/>
        <v/>
      </c>
      <c r="T90" s="486" t="str">
        <f t="shared" si="44"/>
        <v/>
      </c>
      <c r="U90" s="486" t="str">
        <f t="shared" si="44"/>
        <v/>
      </c>
      <c r="V90" s="487" t="str">
        <f t="shared" si="44"/>
        <v/>
      </c>
      <c r="W90" s="486"/>
      <c r="Y90" s="394" t="s">
        <v>735</v>
      </c>
    </row>
    <row r="91" spans="1:25" s="424" customFormat="1" ht="12" customHeight="1">
      <c r="A91" s="392" t="s">
        <v>337</v>
      </c>
      <c r="B91" s="392" t="s">
        <v>338</v>
      </c>
      <c r="C91" s="719" t="s">
        <v>544</v>
      </c>
      <c r="D91" s="734"/>
      <c r="E91" s="734"/>
      <c r="F91" s="423">
        <f>+F87+F89</f>
        <v>0</v>
      </c>
      <c r="G91" s="423">
        <f t="shared" ref="G91:Q91" si="46">+G87+G89</f>
        <v>57698681.659999996</v>
      </c>
      <c r="H91" s="423">
        <f t="shared" si="46"/>
        <v>34225545.359999999</v>
      </c>
      <c r="I91" s="423">
        <f t="shared" si="46"/>
        <v>91924227.019999996</v>
      </c>
      <c r="J91" s="423">
        <f t="shared" si="46"/>
        <v>0</v>
      </c>
      <c r="K91" s="423">
        <f t="shared" si="46"/>
        <v>57698681.659999996</v>
      </c>
      <c r="L91" s="423">
        <f t="shared" si="46"/>
        <v>33890030.450000003</v>
      </c>
      <c r="M91" s="423">
        <f t="shared" si="46"/>
        <v>91588712.109999999</v>
      </c>
      <c r="N91" s="423">
        <f t="shared" si="46"/>
        <v>0</v>
      </c>
      <c r="O91" s="423">
        <f t="shared" si="46"/>
        <v>0</v>
      </c>
      <c r="P91" s="423">
        <f t="shared" si="46"/>
        <v>335514.91000000015</v>
      </c>
      <c r="Q91" s="423">
        <f t="shared" si="46"/>
        <v>335514.91000000015</v>
      </c>
      <c r="R91" s="607">
        <f>+Q91-'[3]car-SAOB'!BE316</f>
        <v>3.7252902984619141E-9</v>
      </c>
      <c r="S91" s="486" t="str">
        <f t="shared" si="44"/>
        <v/>
      </c>
      <c r="T91" s="486">
        <f t="shared" si="44"/>
        <v>1</v>
      </c>
      <c r="U91" s="486">
        <f t="shared" si="44"/>
        <v>0.99019694481210174</v>
      </c>
      <c r="V91" s="487">
        <f t="shared" si="44"/>
        <v>0.99635009267005314</v>
      </c>
      <c r="W91" s="491"/>
      <c r="Y91" s="394" t="s">
        <v>735</v>
      </c>
    </row>
    <row r="92" spans="1:25">
      <c r="A92" s="392" t="s">
        <v>326</v>
      </c>
      <c r="B92" s="392" t="s">
        <v>338</v>
      </c>
      <c r="C92" s="482"/>
      <c r="D92" s="482"/>
      <c r="E92" s="482"/>
      <c r="F92" s="484"/>
      <c r="G92" s="484"/>
      <c r="H92" s="484"/>
      <c r="I92" s="484">
        <f t="shared" si="38"/>
        <v>0</v>
      </c>
      <c r="J92" s="484">
        <v>0</v>
      </c>
      <c r="K92" s="484"/>
      <c r="L92" s="484"/>
      <c r="M92" s="484">
        <f t="shared" si="39"/>
        <v>0</v>
      </c>
      <c r="N92" s="484">
        <f t="shared" si="30"/>
        <v>0</v>
      </c>
      <c r="O92" s="484">
        <f t="shared" si="30"/>
        <v>0</v>
      </c>
      <c r="P92" s="484">
        <f t="shared" si="30"/>
        <v>0</v>
      </c>
      <c r="Q92" s="484">
        <f t="shared" si="40"/>
        <v>0</v>
      </c>
      <c r="S92" s="486" t="str">
        <f t="shared" si="44"/>
        <v/>
      </c>
      <c r="T92" s="486" t="str">
        <f t="shared" si="44"/>
        <v/>
      </c>
      <c r="U92" s="486" t="str">
        <f t="shared" si="44"/>
        <v/>
      </c>
      <c r="V92" s="487" t="str">
        <f t="shared" si="44"/>
        <v/>
      </c>
      <c r="W92" s="486"/>
      <c r="Y92" s="394" t="s">
        <v>735</v>
      </c>
    </row>
    <row r="93" spans="1:25">
      <c r="A93" s="392" t="s">
        <v>339</v>
      </c>
      <c r="B93" s="392" t="s">
        <v>338</v>
      </c>
      <c r="C93" s="631" t="s">
        <v>341</v>
      </c>
      <c r="D93" s="482"/>
      <c r="E93" s="492"/>
      <c r="F93" s="484"/>
      <c r="G93" s="484"/>
      <c r="H93" s="484"/>
      <c r="I93" s="484">
        <f t="shared" si="38"/>
        <v>0</v>
      </c>
      <c r="J93" s="484">
        <v>0</v>
      </c>
      <c r="K93" s="484"/>
      <c r="L93" s="484"/>
      <c r="M93" s="484">
        <f t="shared" si="39"/>
        <v>0</v>
      </c>
      <c r="N93" s="484">
        <f t="shared" si="30"/>
        <v>0</v>
      </c>
      <c r="O93" s="484">
        <f t="shared" si="30"/>
        <v>0</v>
      </c>
      <c r="P93" s="484">
        <f t="shared" si="30"/>
        <v>0</v>
      </c>
      <c r="Q93" s="484">
        <f t="shared" si="40"/>
        <v>0</v>
      </c>
      <c r="S93" s="486" t="str">
        <f t="shared" si="44"/>
        <v/>
      </c>
      <c r="T93" s="486" t="str">
        <f t="shared" si="44"/>
        <v/>
      </c>
      <c r="U93" s="486" t="str">
        <f t="shared" si="44"/>
        <v/>
      </c>
      <c r="V93" s="487" t="str">
        <f t="shared" si="44"/>
        <v/>
      </c>
      <c r="W93" s="486"/>
      <c r="Y93" s="394" t="s">
        <v>735</v>
      </c>
    </row>
    <row r="94" spans="1:25" s="424" customFormat="1">
      <c r="A94" s="392" t="s">
        <v>339</v>
      </c>
      <c r="B94" s="392" t="s">
        <v>342</v>
      </c>
      <c r="C94" s="493" t="s">
        <v>319</v>
      </c>
      <c r="D94" s="632" t="s">
        <v>330</v>
      </c>
      <c r="E94" s="680" t="s">
        <v>342</v>
      </c>
      <c r="F94" s="638"/>
      <c r="G94" s="638"/>
      <c r="H94" s="638"/>
      <c r="I94" s="423">
        <f t="shared" si="38"/>
        <v>0</v>
      </c>
      <c r="J94" s="423">
        <v>0</v>
      </c>
      <c r="K94" s="638"/>
      <c r="L94" s="638"/>
      <c r="M94" s="423">
        <f t="shared" si="39"/>
        <v>0</v>
      </c>
      <c r="N94" s="423">
        <f t="shared" si="30"/>
        <v>0</v>
      </c>
      <c r="O94" s="423">
        <f t="shared" si="30"/>
        <v>0</v>
      </c>
      <c r="P94" s="423">
        <f t="shared" si="30"/>
        <v>0</v>
      </c>
      <c r="Q94" s="423">
        <f t="shared" si="40"/>
        <v>0</v>
      </c>
      <c r="S94" s="486" t="str">
        <f t="shared" si="44"/>
        <v/>
      </c>
      <c r="T94" s="486" t="str">
        <f t="shared" si="44"/>
        <v/>
      </c>
      <c r="U94" s="486" t="str">
        <f t="shared" si="44"/>
        <v/>
      </c>
      <c r="V94" s="487" t="str">
        <f t="shared" si="44"/>
        <v/>
      </c>
      <c r="W94" s="491"/>
      <c r="Y94" s="394" t="s">
        <v>735</v>
      </c>
    </row>
    <row r="95" spans="1:25">
      <c r="A95" s="392" t="s">
        <v>339</v>
      </c>
      <c r="B95" s="392" t="s">
        <v>342</v>
      </c>
      <c r="C95" s="482"/>
      <c r="D95" s="482"/>
      <c r="E95" s="483" t="s">
        <v>320</v>
      </c>
      <c r="F95" s="495">
        <f>+'[3]car-SAOB'!C410</f>
        <v>0</v>
      </c>
      <c r="G95" s="495">
        <f>+'[3]car-SAOB'!D410</f>
        <v>0</v>
      </c>
      <c r="H95" s="495">
        <f>+'[3]car-SAOB'!E410</f>
        <v>3743772</v>
      </c>
      <c r="I95" s="484">
        <f t="shared" si="38"/>
        <v>3743772</v>
      </c>
      <c r="J95" s="484">
        <v>0</v>
      </c>
      <c r="K95" s="495">
        <f>+'[3]car-SAOB'!H410</f>
        <v>0</v>
      </c>
      <c r="L95" s="495">
        <f>+'[3]car-SAOB'!I410</f>
        <v>3743772</v>
      </c>
      <c r="M95" s="484">
        <f t="shared" si="39"/>
        <v>3743772</v>
      </c>
      <c r="N95" s="484">
        <f t="shared" si="30"/>
        <v>0</v>
      </c>
      <c r="O95" s="484">
        <f t="shared" si="30"/>
        <v>0</v>
      </c>
      <c r="P95" s="484">
        <f t="shared" si="30"/>
        <v>0</v>
      </c>
      <c r="Q95" s="484">
        <f t="shared" si="40"/>
        <v>0</v>
      </c>
      <c r="R95" s="485">
        <f>Q95-'[3]car-SAOB'!G316</f>
        <v>0</v>
      </c>
      <c r="S95" s="486" t="str">
        <f t="shared" si="44"/>
        <v/>
      </c>
      <c r="T95" s="486" t="str">
        <f t="shared" si="44"/>
        <v/>
      </c>
      <c r="U95" s="486">
        <f t="shared" si="44"/>
        <v>1</v>
      </c>
      <c r="V95" s="487">
        <f t="shared" si="44"/>
        <v>1</v>
      </c>
      <c r="W95" s="486"/>
      <c r="Y95" s="394" t="s">
        <v>736</v>
      </c>
    </row>
    <row r="96" spans="1:25">
      <c r="A96" s="392" t="s">
        <v>339</v>
      </c>
      <c r="B96" s="392" t="s">
        <v>342</v>
      </c>
      <c r="C96" s="482"/>
      <c r="D96" s="482"/>
      <c r="E96" s="483" t="s">
        <v>204</v>
      </c>
      <c r="F96" s="484">
        <f>+F97+F98</f>
        <v>0</v>
      </c>
      <c r="G96" s="484">
        <f t="shared" ref="G96:H96" si="47">+G97+G98</f>
        <v>10200000</v>
      </c>
      <c r="H96" s="484">
        <f t="shared" si="47"/>
        <v>49940</v>
      </c>
      <c r="I96" s="484">
        <f t="shared" si="38"/>
        <v>10249940</v>
      </c>
      <c r="J96" s="484">
        <f t="shared" ref="J96:L96" si="48">+J97+J98</f>
        <v>0</v>
      </c>
      <c r="K96" s="484">
        <f t="shared" si="48"/>
        <v>10200000</v>
      </c>
      <c r="L96" s="484">
        <f t="shared" si="48"/>
        <v>49940</v>
      </c>
      <c r="M96" s="484">
        <f t="shared" si="39"/>
        <v>10249940</v>
      </c>
      <c r="N96" s="484">
        <f t="shared" si="30"/>
        <v>0</v>
      </c>
      <c r="O96" s="484">
        <f t="shared" si="30"/>
        <v>0</v>
      </c>
      <c r="P96" s="484">
        <f t="shared" si="30"/>
        <v>0</v>
      </c>
      <c r="Q96" s="484">
        <f t="shared" si="40"/>
        <v>0</v>
      </c>
      <c r="R96" s="485"/>
      <c r="S96" s="486" t="str">
        <f t="shared" si="44"/>
        <v/>
      </c>
      <c r="T96" s="486">
        <f t="shared" si="44"/>
        <v>1</v>
      </c>
      <c r="U96" s="486">
        <f t="shared" si="44"/>
        <v>1</v>
      </c>
      <c r="V96" s="487">
        <f t="shared" si="44"/>
        <v>1</v>
      </c>
      <c r="W96" s="486"/>
      <c r="Y96" s="394" t="s">
        <v>736</v>
      </c>
    </row>
    <row r="97" spans="1:25" hidden="1">
      <c r="A97" s="392" t="s">
        <v>339</v>
      </c>
      <c r="B97" s="392" t="s">
        <v>342</v>
      </c>
      <c r="C97" s="482"/>
      <c r="D97" s="482"/>
      <c r="E97" s="483" t="s">
        <v>838</v>
      </c>
      <c r="F97" s="495">
        <f>'[3]CONAP - W INC'!F77</f>
        <v>0</v>
      </c>
      <c r="G97" s="495">
        <f>'[3]CONAP - W INC'!G77</f>
        <v>3200000</v>
      </c>
      <c r="H97" s="495">
        <f>'[3]CONAP - W INC'!H77</f>
        <v>0</v>
      </c>
      <c r="I97" s="484">
        <f t="shared" si="38"/>
        <v>3200000</v>
      </c>
      <c r="J97" s="484">
        <f>'[3]CONAP - W INC'!J77</f>
        <v>0</v>
      </c>
      <c r="K97" s="495">
        <f>'[3]CONAP - W INC'!K77</f>
        <v>3200000</v>
      </c>
      <c r="L97" s="495">
        <f>'[3]CONAP - W INC'!L77</f>
        <v>0</v>
      </c>
      <c r="M97" s="484">
        <f t="shared" si="39"/>
        <v>3200000</v>
      </c>
      <c r="N97" s="484">
        <f t="shared" si="30"/>
        <v>0</v>
      </c>
      <c r="O97" s="484">
        <f t="shared" si="30"/>
        <v>0</v>
      </c>
      <c r="P97" s="484">
        <f t="shared" si="30"/>
        <v>0</v>
      </c>
      <c r="Q97" s="484">
        <f t="shared" si="40"/>
        <v>0</v>
      </c>
      <c r="R97" s="485"/>
      <c r="S97" s="486" t="str">
        <f t="shared" si="44"/>
        <v/>
      </c>
      <c r="T97" s="486">
        <f t="shared" si="44"/>
        <v>1</v>
      </c>
      <c r="U97" s="486" t="str">
        <f t="shared" si="44"/>
        <v/>
      </c>
      <c r="V97" s="487">
        <f t="shared" si="44"/>
        <v>1</v>
      </c>
      <c r="W97" s="486"/>
    </row>
    <row r="98" spans="1:25" hidden="1">
      <c r="A98" s="392" t="s">
        <v>339</v>
      </c>
      <c r="B98" s="392" t="s">
        <v>342</v>
      </c>
      <c r="C98" s="482"/>
      <c r="D98" s="482"/>
      <c r="E98" s="483" t="s">
        <v>839</v>
      </c>
      <c r="F98" s="495">
        <f>'[3]CONAP - W INC'!F78</f>
        <v>0</v>
      </c>
      <c r="G98" s="495">
        <f>'[3]CONAP - W INC'!G78</f>
        <v>7000000</v>
      </c>
      <c r="H98" s="495">
        <f>'[3]CONAP - W INC'!H78</f>
        <v>49940</v>
      </c>
      <c r="I98" s="484">
        <f t="shared" si="38"/>
        <v>7049940</v>
      </c>
      <c r="J98" s="484">
        <f>'[3]CONAP - W INC'!J78</f>
        <v>0</v>
      </c>
      <c r="K98" s="495">
        <f>'[3]CONAP - W INC'!K78</f>
        <v>7000000</v>
      </c>
      <c r="L98" s="495">
        <f>'[3]CONAP - W INC'!L78</f>
        <v>49940</v>
      </c>
      <c r="M98" s="484">
        <f t="shared" si="39"/>
        <v>7049940</v>
      </c>
      <c r="N98" s="484">
        <f t="shared" si="30"/>
        <v>0</v>
      </c>
      <c r="O98" s="484">
        <f t="shared" si="30"/>
        <v>0</v>
      </c>
      <c r="P98" s="484">
        <f t="shared" si="30"/>
        <v>0</v>
      </c>
      <c r="Q98" s="484">
        <f t="shared" si="40"/>
        <v>0</v>
      </c>
      <c r="R98" s="485"/>
      <c r="S98" s="486" t="str">
        <f t="shared" si="44"/>
        <v/>
      </c>
      <c r="T98" s="486">
        <f t="shared" si="44"/>
        <v>1</v>
      </c>
      <c r="U98" s="486">
        <f t="shared" si="44"/>
        <v>1</v>
      </c>
      <c r="V98" s="487">
        <f t="shared" si="44"/>
        <v>1</v>
      </c>
      <c r="W98" s="486"/>
    </row>
    <row r="99" spans="1:25" s="437" customFormat="1">
      <c r="A99" s="392"/>
      <c r="B99" s="392" t="s">
        <v>342</v>
      </c>
      <c r="C99" s="445"/>
      <c r="D99" s="445"/>
      <c r="E99" s="415" t="s">
        <v>737</v>
      </c>
      <c r="F99" s="416">
        <f>+F96+F95</f>
        <v>0</v>
      </c>
      <c r="G99" s="416">
        <f t="shared" ref="G99:Q99" si="49">+G96+G95</f>
        <v>10200000</v>
      </c>
      <c r="H99" s="416">
        <f t="shared" si="49"/>
        <v>3793712</v>
      </c>
      <c r="I99" s="416">
        <f t="shared" si="49"/>
        <v>13993712</v>
      </c>
      <c r="J99" s="416">
        <f t="shared" si="49"/>
        <v>0</v>
      </c>
      <c r="K99" s="416">
        <f t="shared" si="49"/>
        <v>10200000</v>
      </c>
      <c r="L99" s="416">
        <f t="shared" si="49"/>
        <v>3793712</v>
      </c>
      <c r="M99" s="416">
        <f t="shared" si="49"/>
        <v>13993712</v>
      </c>
      <c r="N99" s="416">
        <f t="shared" si="49"/>
        <v>0</v>
      </c>
      <c r="O99" s="416">
        <f t="shared" si="49"/>
        <v>0</v>
      </c>
      <c r="P99" s="416">
        <f t="shared" si="49"/>
        <v>0</v>
      </c>
      <c r="Q99" s="416">
        <f t="shared" si="49"/>
        <v>0</v>
      </c>
      <c r="R99" s="448"/>
      <c r="S99" s="486" t="str">
        <f t="shared" si="44"/>
        <v/>
      </c>
      <c r="T99" s="486">
        <f t="shared" si="44"/>
        <v>1</v>
      </c>
      <c r="U99" s="486">
        <f t="shared" si="44"/>
        <v>1</v>
      </c>
      <c r="V99" s="487">
        <f t="shared" si="44"/>
        <v>1</v>
      </c>
      <c r="W99" s="489"/>
      <c r="Y99" s="394" t="s">
        <v>735</v>
      </c>
    </row>
    <row r="100" spans="1:25" hidden="1">
      <c r="A100" s="392"/>
      <c r="B100" s="392"/>
      <c r="C100" s="482"/>
      <c r="D100" s="482"/>
      <c r="E100" s="490"/>
      <c r="F100" s="484"/>
      <c r="G100" s="484"/>
      <c r="H100" s="484"/>
      <c r="I100" s="484"/>
      <c r="J100" s="484"/>
      <c r="K100" s="484"/>
      <c r="L100" s="484"/>
      <c r="M100" s="484"/>
      <c r="N100" s="484"/>
      <c r="O100" s="484"/>
      <c r="P100" s="484"/>
      <c r="Q100" s="484"/>
      <c r="R100" s="485"/>
      <c r="S100" s="486" t="str">
        <f t="shared" si="44"/>
        <v/>
      </c>
      <c r="T100" s="486" t="str">
        <f t="shared" si="44"/>
        <v/>
      </c>
      <c r="U100" s="486" t="str">
        <f t="shared" si="44"/>
        <v/>
      </c>
      <c r="V100" s="487" t="str">
        <f t="shared" si="44"/>
        <v/>
      </c>
      <c r="W100" s="486"/>
    </row>
    <row r="101" spans="1:25" s="437" customFormat="1">
      <c r="A101" s="392" t="s">
        <v>339</v>
      </c>
      <c r="B101" s="392" t="s">
        <v>342</v>
      </c>
      <c r="C101" s="445"/>
      <c r="D101" s="445" t="s">
        <v>319</v>
      </c>
      <c r="E101" s="415" t="s">
        <v>325</v>
      </c>
      <c r="F101" s="416">
        <f>SUM(F102:F102)</f>
        <v>0</v>
      </c>
      <c r="G101" s="416">
        <f>SUM(G102:G102)</f>
        <v>4500000</v>
      </c>
      <c r="H101" s="416">
        <f>SUM(H102:H102)</f>
        <v>0</v>
      </c>
      <c r="I101" s="416">
        <f>+F101+G101+H101</f>
        <v>4500000</v>
      </c>
      <c r="J101" s="416">
        <v>0</v>
      </c>
      <c r="K101" s="416">
        <f>SUM(K102:K102)</f>
        <v>4500000</v>
      </c>
      <c r="L101" s="416">
        <f>SUM(L102:L102)</f>
        <v>0</v>
      </c>
      <c r="M101" s="416">
        <f>+J101+K101+L101</f>
        <v>4500000</v>
      </c>
      <c r="N101" s="416">
        <f t="shared" ref="N101:P102" si="50">+F101-J101</f>
        <v>0</v>
      </c>
      <c r="O101" s="416">
        <f t="shared" si="50"/>
        <v>0</v>
      </c>
      <c r="P101" s="416">
        <f t="shared" si="50"/>
        <v>0</v>
      </c>
      <c r="Q101" s="416">
        <f>+N101+O101+P101</f>
        <v>0</v>
      </c>
      <c r="R101" s="448">
        <f>Q101-'[3]car-SAOB'!AY316</f>
        <v>0</v>
      </c>
      <c r="S101" s="486" t="str">
        <f t="shared" si="44"/>
        <v/>
      </c>
      <c r="T101" s="486">
        <f t="shared" si="44"/>
        <v>1</v>
      </c>
      <c r="U101" s="486" t="str">
        <f t="shared" si="44"/>
        <v/>
      </c>
      <c r="V101" s="487">
        <f t="shared" si="44"/>
        <v>1</v>
      </c>
      <c r="W101" s="489"/>
      <c r="Y101" s="394" t="s">
        <v>735</v>
      </c>
    </row>
    <row r="102" spans="1:25">
      <c r="A102" s="392" t="s">
        <v>339</v>
      </c>
      <c r="B102" s="392" t="s">
        <v>342</v>
      </c>
      <c r="C102" s="482"/>
      <c r="D102" s="482"/>
      <c r="E102" s="488" t="s">
        <v>533</v>
      </c>
      <c r="F102" s="484">
        <v>0</v>
      </c>
      <c r="G102" s="484">
        <f>SUM('[3]car-SAOB'!AK187)</f>
        <v>4500000</v>
      </c>
      <c r="H102" s="484">
        <f>SUM('[3]car-SAOB'!AK279)</f>
        <v>0</v>
      </c>
      <c r="I102" s="484">
        <f>+F102+G102+H102</f>
        <v>4500000</v>
      </c>
      <c r="J102" s="484">
        <v>0</v>
      </c>
      <c r="K102" s="484">
        <f>SUM('[3]car-SAOB'!AK188)</f>
        <v>4500000</v>
      </c>
      <c r="L102" s="484">
        <f>SUM('[3]car-SAOB'!AK280)</f>
        <v>0</v>
      </c>
      <c r="M102" s="484">
        <f>+J102+K102+L102</f>
        <v>4500000</v>
      </c>
      <c r="N102" s="484">
        <f t="shared" si="50"/>
        <v>0</v>
      </c>
      <c r="O102" s="484">
        <f t="shared" si="50"/>
        <v>0</v>
      </c>
      <c r="P102" s="484">
        <f t="shared" si="50"/>
        <v>0</v>
      </c>
      <c r="Q102" s="484">
        <f>+N102+O102+P102</f>
        <v>0</v>
      </c>
      <c r="R102" s="485">
        <f>Q102-'[3]car-SAOB'!AK316</f>
        <v>0</v>
      </c>
      <c r="S102" s="486" t="str">
        <f t="shared" si="44"/>
        <v/>
      </c>
      <c r="T102" s="486">
        <f t="shared" si="44"/>
        <v>1</v>
      </c>
      <c r="U102" s="486" t="str">
        <f t="shared" si="44"/>
        <v/>
      </c>
      <c r="V102" s="487">
        <f t="shared" si="44"/>
        <v>1</v>
      </c>
      <c r="W102" s="486"/>
      <c r="Y102" s="394" t="s">
        <v>735</v>
      </c>
    </row>
    <row r="103" spans="1:25" s="617" customFormat="1">
      <c r="A103" s="392" t="s">
        <v>339</v>
      </c>
      <c r="B103" s="392" t="s">
        <v>342</v>
      </c>
      <c r="C103" s="634"/>
      <c r="D103" s="634"/>
      <c r="E103" s="635" t="s">
        <v>5</v>
      </c>
      <c r="F103" s="615">
        <f>+F101+F99</f>
        <v>0</v>
      </c>
      <c r="G103" s="615">
        <f t="shared" ref="G103:Q103" si="51">+G101+G99</f>
        <v>14700000</v>
      </c>
      <c r="H103" s="615">
        <f t="shared" si="51"/>
        <v>3793712</v>
      </c>
      <c r="I103" s="615">
        <f t="shared" si="51"/>
        <v>18493712</v>
      </c>
      <c r="J103" s="615">
        <f t="shared" si="51"/>
        <v>0</v>
      </c>
      <c r="K103" s="615">
        <f t="shared" si="51"/>
        <v>14700000</v>
      </c>
      <c r="L103" s="615">
        <f t="shared" si="51"/>
        <v>3793712</v>
      </c>
      <c r="M103" s="615">
        <f t="shared" si="51"/>
        <v>18493712</v>
      </c>
      <c r="N103" s="615">
        <f t="shared" si="51"/>
        <v>0</v>
      </c>
      <c r="O103" s="615">
        <f t="shared" si="51"/>
        <v>0</v>
      </c>
      <c r="P103" s="615">
        <f t="shared" si="51"/>
        <v>0</v>
      </c>
      <c r="Q103" s="615">
        <f t="shared" si="51"/>
        <v>0</v>
      </c>
      <c r="R103" s="616">
        <f>Q103-'[3]car-SAOB'!BF316</f>
        <v>0</v>
      </c>
      <c r="S103" s="486" t="str">
        <f t="shared" si="44"/>
        <v/>
      </c>
      <c r="T103" s="486">
        <f t="shared" si="44"/>
        <v>1</v>
      </c>
      <c r="U103" s="486">
        <f t="shared" si="44"/>
        <v>1</v>
      </c>
      <c r="V103" s="487">
        <f t="shared" si="44"/>
        <v>1</v>
      </c>
      <c r="W103" s="636"/>
      <c r="Y103" s="394" t="s">
        <v>735</v>
      </c>
    </row>
    <row r="104" spans="1:25">
      <c r="A104" s="392" t="s">
        <v>339</v>
      </c>
      <c r="B104" s="392" t="s">
        <v>342</v>
      </c>
      <c r="C104" s="482"/>
      <c r="D104" s="482"/>
      <c r="E104" s="492"/>
      <c r="F104" s="484"/>
      <c r="G104" s="484"/>
      <c r="H104" s="484"/>
      <c r="I104" s="484">
        <f t="shared" si="38"/>
        <v>0</v>
      </c>
      <c r="J104" s="484">
        <v>0</v>
      </c>
      <c r="K104" s="484"/>
      <c r="L104" s="484"/>
      <c r="M104" s="484">
        <f t="shared" si="39"/>
        <v>0</v>
      </c>
      <c r="N104" s="484">
        <f t="shared" si="30"/>
        <v>0</v>
      </c>
      <c r="O104" s="484">
        <f t="shared" si="30"/>
        <v>0</v>
      </c>
      <c r="P104" s="484">
        <f t="shared" si="30"/>
        <v>0</v>
      </c>
      <c r="Q104" s="484">
        <f t="shared" si="40"/>
        <v>0</v>
      </c>
      <c r="S104" s="486" t="str">
        <f t="shared" si="44"/>
        <v/>
      </c>
      <c r="T104" s="486" t="str">
        <f t="shared" si="44"/>
        <v/>
      </c>
      <c r="U104" s="486" t="str">
        <f t="shared" si="44"/>
        <v/>
      </c>
      <c r="V104" s="487" t="str">
        <f t="shared" si="44"/>
        <v/>
      </c>
      <c r="W104" s="486"/>
      <c r="Y104" s="394" t="s">
        <v>735</v>
      </c>
    </row>
    <row r="105" spans="1:25" s="424" customFormat="1">
      <c r="A105" s="392" t="s">
        <v>339</v>
      </c>
      <c r="B105" s="392" t="s">
        <v>343</v>
      </c>
      <c r="C105" s="493" t="s">
        <v>319</v>
      </c>
      <c r="D105" s="632" t="s">
        <v>332</v>
      </c>
      <c r="E105" s="680" t="s">
        <v>343</v>
      </c>
      <c r="F105" s="638"/>
      <c r="G105" s="638"/>
      <c r="H105" s="638"/>
      <c r="I105" s="423">
        <f t="shared" si="38"/>
        <v>0</v>
      </c>
      <c r="J105" s="423">
        <v>0</v>
      </c>
      <c r="K105" s="638"/>
      <c r="L105" s="638"/>
      <c r="M105" s="423">
        <f t="shared" si="39"/>
        <v>0</v>
      </c>
      <c r="N105" s="423">
        <f t="shared" si="30"/>
        <v>0</v>
      </c>
      <c r="O105" s="423">
        <f t="shared" si="30"/>
        <v>0</v>
      </c>
      <c r="P105" s="423">
        <f t="shared" si="30"/>
        <v>0</v>
      </c>
      <c r="Q105" s="423">
        <f t="shared" si="40"/>
        <v>0</v>
      </c>
      <c r="S105" s="486" t="str">
        <f t="shared" si="44"/>
        <v/>
      </c>
      <c r="T105" s="486" t="str">
        <f t="shared" si="44"/>
        <v/>
      </c>
      <c r="U105" s="486" t="str">
        <f t="shared" si="44"/>
        <v/>
      </c>
      <c r="V105" s="487" t="str">
        <f t="shared" si="44"/>
        <v/>
      </c>
      <c r="W105" s="491"/>
      <c r="Y105" s="394" t="s">
        <v>735</v>
      </c>
    </row>
    <row r="106" spans="1:25">
      <c r="A106" s="392" t="s">
        <v>339</v>
      </c>
      <c r="B106" s="392" t="s">
        <v>343</v>
      </c>
      <c r="C106" s="482"/>
      <c r="D106" s="482"/>
      <c r="E106" s="483" t="s">
        <v>320</v>
      </c>
      <c r="F106" s="495">
        <f>+'[3]car-SAOB'!C417</f>
        <v>0</v>
      </c>
      <c r="G106" s="495">
        <f>+'[3]car-SAOB'!D417</f>
        <v>0</v>
      </c>
      <c r="H106" s="495">
        <f>+'[3]car-SAOB'!E417</f>
        <v>3000000</v>
      </c>
      <c r="I106" s="484">
        <f t="shared" si="38"/>
        <v>3000000</v>
      </c>
      <c r="J106" s="484">
        <v>0</v>
      </c>
      <c r="K106" s="495">
        <f>+'[3]car-SAOB'!H417</f>
        <v>0</v>
      </c>
      <c r="L106" s="495">
        <f>+'[3]car-SAOB'!I417</f>
        <v>3000000</v>
      </c>
      <c r="M106" s="484">
        <f t="shared" si="39"/>
        <v>3000000</v>
      </c>
      <c r="N106" s="484">
        <f t="shared" si="30"/>
        <v>0</v>
      </c>
      <c r="O106" s="484">
        <f t="shared" si="30"/>
        <v>0</v>
      </c>
      <c r="P106" s="484">
        <f t="shared" si="30"/>
        <v>0</v>
      </c>
      <c r="Q106" s="484">
        <f t="shared" si="40"/>
        <v>0</v>
      </c>
      <c r="R106" s="485">
        <f>Q106-'[3]car-SAOB'!H316</f>
        <v>0</v>
      </c>
      <c r="S106" s="486" t="str">
        <f t="shared" si="44"/>
        <v/>
      </c>
      <c r="T106" s="486" t="str">
        <f t="shared" si="44"/>
        <v/>
      </c>
      <c r="U106" s="486">
        <f t="shared" si="44"/>
        <v>1</v>
      </c>
      <c r="V106" s="487">
        <f t="shared" si="44"/>
        <v>1</v>
      </c>
      <c r="W106" s="486"/>
      <c r="Y106" s="394" t="s">
        <v>736</v>
      </c>
    </row>
    <row r="107" spans="1:25">
      <c r="A107" s="392" t="s">
        <v>339</v>
      </c>
      <c r="B107" s="392" t="s">
        <v>343</v>
      </c>
      <c r="C107" s="482"/>
      <c r="D107" s="482"/>
      <c r="E107" s="483" t="s">
        <v>204</v>
      </c>
      <c r="F107" s="484">
        <f>+F108+F109</f>
        <v>0</v>
      </c>
      <c r="G107" s="484">
        <f t="shared" ref="G107:H107" si="52">+G108+G109</f>
        <v>1000000</v>
      </c>
      <c r="H107" s="484">
        <f t="shared" si="52"/>
        <v>13196580</v>
      </c>
      <c r="I107" s="484">
        <f t="shared" si="38"/>
        <v>14196580</v>
      </c>
      <c r="J107" s="484">
        <f t="shared" ref="J107:L107" si="53">+J108+J109</f>
        <v>0</v>
      </c>
      <c r="K107" s="484">
        <f t="shared" si="53"/>
        <v>1000000</v>
      </c>
      <c r="L107" s="484">
        <f t="shared" si="53"/>
        <v>13196580</v>
      </c>
      <c r="M107" s="484">
        <f t="shared" si="39"/>
        <v>14196580</v>
      </c>
      <c r="N107" s="484">
        <f t="shared" si="30"/>
        <v>0</v>
      </c>
      <c r="O107" s="484">
        <f t="shared" si="30"/>
        <v>0</v>
      </c>
      <c r="P107" s="484">
        <f t="shared" si="30"/>
        <v>0</v>
      </c>
      <c r="Q107" s="484">
        <f t="shared" si="40"/>
        <v>0</v>
      </c>
      <c r="R107" s="485"/>
      <c r="S107" s="486" t="str">
        <f t="shared" si="44"/>
        <v/>
      </c>
      <c r="T107" s="486">
        <f t="shared" si="44"/>
        <v>1</v>
      </c>
      <c r="U107" s="486">
        <f t="shared" si="44"/>
        <v>1</v>
      </c>
      <c r="V107" s="487">
        <f t="shared" si="44"/>
        <v>1</v>
      </c>
      <c r="W107" s="486"/>
      <c r="Y107" s="394" t="s">
        <v>736</v>
      </c>
    </row>
    <row r="108" spans="1:25" hidden="1">
      <c r="A108" s="392" t="s">
        <v>339</v>
      </c>
      <c r="B108" s="392" t="s">
        <v>343</v>
      </c>
      <c r="C108" s="482"/>
      <c r="D108" s="482"/>
      <c r="E108" s="483" t="s">
        <v>838</v>
      </c>
      <c r="F108" s="495">
        <f>'[3]CONAP - W INC'!F85</f>
        <v>0</v>
      </c>
      <c r="G108" s="495">
        <f>'[3]CONAP - W INC'!G85</f>
        <v>1000000</v>
      </c>
      <c r="H108" s="495">
        <f>'[3]CONAP - W INC'!H85</f>
        <v>0</v>
      </c>
      <c r="I108" s="484">
        <f t="shared" si="38"/>
        <v>1000000</v>
      </c>
      <c r="J108" s="484">
        <f>'[3]CONAP - W INC'!J85</f>
        <v>0</v>
      </c>
      <c r="K108" s="495">
        <f>'[3]CONAP - W INC'!K85</f>
        <v>1000000</v>
      </c>
      <c r="L108" s="495">
        <f>'[3]CONAP - W INC'!L85</f>
        <v>0</v>
      </c>
      <c r="M108" s="484">
        <f t="shared" si="39"/>
        <v>1000000</v>
      </c>
      <c r="N108" s="484">
        <f t="shared" si="30"/>
        <v>0</v>
      </c>
      <c r="O108" s="484">
        <f t="shared" si="30"/>
        <v>0</v>
      </c>
      <c r="P108" s="484">
        <f t="shared" si="30"/>
        <v>0</v>
      </c>
      <c r="Q108" s="484">
        <f t="shared" si="40"/>
        <v>0</v>
      </c>
      <c r="R108" s="485"/>
      <c r="S108" s="486" t="str">
        <f t="shared" si="44"/>
        <v/>
      </c>
      <c r="T108" s="486">
        <f t="shared" si="44"/>
        <v>1</v>
      </c>
      <c r="U108" s="486" t="str">
        <f t="shared" si="44"/>
        <v/>
      </c>
      <c r="V108" s="487">
        <f t="shared" si="44"/>
        <v>1</v>
      </c>
      <c r="W108" s="486"/>
    </row>
    <row r="109" spans="1:25" hidden="1">
      <c r="A109" s="392" t="s">
        <v>339</v>
      </c>
      <c r="B109" s="392" t="s">
        <v>343</v>
      </c>
      <c r="C109" s="482"/>
      <c r="D109" s="482"/>
      <c r="E109" s="483" t="s">
        <v>839</v>
      </c>
      <c r="F109" s="495">
        <f>'[3]CONAP - W INC'!F86</f>
        <v>0</v>
      </c>
      <c r="G109" s="495">
        <f>'[3]CONAP - W INC'!G86</f>
        <v>0</v>
      </c>
      <c r="H109" s="495">
        <f>'[3]CONAP - W INC'!H86</f>
        <v>13196580</v>
      </c>
      <c r="I109" s="484">
        <f t="shared" si="38"/>
        <v>13196580</v>
      </c>
      <c r="J109" s="484">
        <f>'[3]CONAP - W INC'!J86</f>
        <v>0</v>
      </c>
      <c r="K109" s="495">
        <f>'[3]CONAP - W INC'!K86</f>
        <v>0</v>
      </c>
      <c r="L109" s="495">
        <f>'[3]CONAP - W INC'!L86</f>
        <v>13196580</v>
      </c>
      <c r="M109" s="484">
        <f t="shared" si="39"/>
        <v>13196580</v>
      </c>
      <c r="N109" s="484">
        <f t="shared" si="30"/>
        <v>0</v>
      </c>
      <c r="O109" s="484">
        <f t="shared" si="30"/>
        <v>0</v>
      </c>
      <c r="P109" s="484">
        <f t="shared" si="30"/>
        <v>0</v>
      </c>
      <c r="Q109" s="484">
        <f t="shared" si="40"/>
        <v>0</v>
      </c>
      <c r="R109" s="485"/>
      <c r="S109" s="486" t="str">
        <f t="shared" si="44"/>
        <v/>
      </c>
      <c r="T109" s="486" t="str">
        <f t="shared" si="44"/>
        <v/>
      </c>
      <c r="U109" s="486">
        <f t="shared" si="44"/>
        <v>1</v>
      </c>
      <c r="V109" s="487">
        <f t="shared" si="44"/>
        <v>1</v>
      </c>
      <c r="W109" s="486"/>
    </row>
    <row r="110" spans="1:25" s="437" customFormat="1">
      <c r="A110" s="392"/>
      <c r="B110" s="392" t="s">
        <v>343</v>
      </c>
      <c r="C110" s="445"/>
      <c r="D110" s="445"/>
      <c r="E110" s="415" t="s">
        <v>737</v>
      </c>
      <c r="F110" s="416">
        <f>+F107+F106</f>
        <v>0</v>
      </c>
      <c r="G110" s="416">
        <f t="shared" ref="G110:Q110" si="54">+G107+G106</f>
        <v>1000000</v>
      </c>
      <c r="H110" s="416">
        <f t="shared" si="54"/>
        <v>16196580</v>
      </c>
      <c r="I110" s="416">
        <f t="shared" si="54"/>
        <v>17196580</v>
      </c>
      <c r="J110" s="416">
        <f t="shared" si="54"/>
        <v>0</v>
      </c>
      <c r="K110" s="416">
        <f t="shared" si="54"/>
        <v>1000000</v>
      </c>
      <c r="L110" s="416">
        <f t="shared" si="54"/>
        <v>16196580</v>
      </c>
      <c r="M110" s="416">
        <f t="shared" si="54"/>
        <v>17196580</v>
      </c>
      <c r="N110" s="416">
        <f t="shared" si="54"/>
        <v>0</v>
      </c>
      <c r="O110" s="416">
        <f t="shared" si="54"/>
        <v>0</v>
      </c>
      <c r="P110" s="416">
        <f t="shared" si="54"/>
        <v>0</v>
      </c>
      <c r="Q110" s="416">
        <f t="shared" si="54"/>
        <v>0</v>
      </c>
      <c r="R110" s="448"/>
      <c r="S110" s="486" t="str">
        <f t="shared" si="44"/>
        <v/>
      </c>
      <c r="T110" s="486">
        <f t="shared" si="44"/>
        <v>1</v>
      </c>
      <c r="U110" s="486">
        <f t="shared" si="44"/>
        <v>1</v>
      </c>
      <c r="V110" s="487">
        <f t="shared" si="44"/>
        <v>1</v>
      </c>
      <c r="W110" s="489"/>
      <c r="Y110" s="394" t="s">
        <v>735</v>
      </c>
    </row>
    <row r="111" spans="1:25" hidden="1">
      <c r="A111" s="392"/>
      <c r="B111" s="392"/>
      <c r="C111" s="482"/>
      <c r="D111" s="482"/>
      <c r="E111" s="490"/>
      <c r="F111" s="484"/>
      <c r="G111" s="484"/>
      <c r="H111" s="484"/>
      <c r="I111" s="484"/>
      <c r="J111" s="484"/>
      <c r="K111" s="484"/>
      <c r="L111" s="484"/>
      <c r="M111" s="484"/>
      <c r="N111" s="484"/>
      <c r="O111" s="484"/>
      <c r="P111" s="484"/>
      <c r="Q111" s="484"/>
      <c r="R111" s="485"/>
      <c r="S111" s="486" t="str">
        <f t="shared" si="44"/>
        <v/>
      </c>
      <c r="T111" s="486" t="str">
        <f t="shared" si="44"/>
        <v/>
      </c>
      <c r="U111" s="486" t="str">
        <f t="shared" si="44"/>
        <v/>
      </c>
      <c r="V111" s="487" t="str">
        <f t="shared" si="44"/>
        <v/>
      </c>
      <c r="W111" s="486"/>
    </row>
    <row r="112" spans="1:25" s="437" customFormat="1">
      <c r="A112" s="392" t="s">
        <v>339</v>
      </c>
      <c r="B112" s="392" t="s">
        <v>343</v>
      </c>
      <c r="C112" s="445"/>
      <c r="D112" s="445" t="s">
        <v>319</v>
      </c>
      <c r="E112" s="415" t="s">
        <v>325</v>
      </c>
      <c r="F112" s="416">
        <f>SUM(F113:F113)</f>
        <v>0</v>
      </c>
      <c r="G112" s="416">
        <f>SUM(G113:G113)</f>
        <v>700000</v>
      </c>
      <c r="H112" s="416">
        <f>SUM(H113:H113)</f>
        <v>0</v>
      </c>
      <c r="I112" s="416">
        <f>+F112+G112+H112</f>
        <v>700000</v>
      </c>
      <c r="J112" s="416">
        <v>0</v>
      </c>
      <c r="K112" s="416">
        <f>SUM(K113:K113)</f>
        <v>700000</v>
      </c>
      <c r="L112" s="416">
        <f>SUM(L113:L113)</f>
        <v>0</v>
      </c>
      <c r="M112" s="416">
        <f>+J112+K112+L112</f>
        <v>700000</v>
      </c>
      <c r="N112" s="416">
        <f t="shared" ref="N112:P113" si="55">+F112-J112</f>
        <v>0</v>
      </c>
      <c r="O112" s="416">
        <f t="shared" si="55"/>
        <v>0</v>
      </c>
      <c r="P112" s="416">
        <f t="shared" si="55"/>
        <v>0</v>
      </c>
      <c r="Q112" s="416">
        <f>+N112+O112+P112</f>
        <v>0</v>
      </c>
      <c r="R112" s="448">
        <f>Q112-'[3]car-SAOB'!AZ316</f>
        <v>0</v>
      </c>
      <c r="S112" s="486" t="str">
        <f t="shared" si="44"/>
        <v/>
      </c>
      <c r="T112" s="486">
        <f t="shared" si="44"/>
        <v>1</v>
      </c>
      <c r="U112" s="486" t="str">
        <f t="shared" si="44"/>
        <v/>
      </c>
      <c r="V112" s="487">
        <f t="shared" si="44"/>
        <v>1</v>
      </c>
      <c r="W112" s="489"/>
      <c r="Y112" s="394" t="s">
        <v>735</v>
      </c>
    </row>
    <row r="113" spans="1:25">
      <c r="A113" s="392" t="s">
        <v>339</v>
      </c>
      <c r="B113" s="392" t="s">
        <v>343</v>
      </c>
      <c r="C113" s="482"/>
      <c r="D113" s="482"/>
      <c r="E113" s="488" t="s">
        <v>533</v>
      </c>
      <c r="F113" s="484">
        <v>0</v>
      </c>
      <c r="G113" s="484">
        <f>SUM('[3]car-SAOB'!AL187)</f>
        <v>700000</v>
      </c>
      <c r="H113" s="484">
        <f>SUM('[3]car-SAOB'!AL279)</f>
        <v>0</v>
      </c>
      <c r="I113" s="484">
        <f>+F113+G113+H113</f>
        <v>700000</v>
      </c>
      <c r="J113" s="484">
        <v>0</v>
      </c>
      <c r="K113" s="484">
        <f>SUM('[3]car-SAOB'!AL188)</f>
        <v>700000</v>
      </c>
      <c r="L113" s="484">
        <f>SUM('[3]car-SAOB'!AL280)</f>
        <v>0</v>
      </c>
      <c r="M113" s="484">
        <f>+J113+K113+L113</f>
        <v>700000</v>
      </c>
      <c r="N113" s="484">
        <f t="shared" si="55"/>
        <v>0</v>
      </c>
      <c r="O113" s="484">
        <f t="shared" si="55"/>
        <v>0</v>
      </c>
      <c r="P113" s="484">
        <f t="shared" si="55"/>
        <v>0</v>
      </c>
      <c r="Q113" s="484">
        <f>+N113+O113+P113</f>
        <v>0</v>
      </c>
      <c r="R113" s="485">
        <f>Q113-'[3]car-SAOB'!AL316</f>
        <v>0</v>
      </c>
      <c r="S113" s="486" t="str">
        <f t="shared" si="44"/>
        <v/>
      </c>
      <c r="T113" s="486">
        <f t="shared" si="44"/>
        <v>1</v>
      </c>
      <c r="U113" s="486" t="str">
        <f t="shared" si="44"/>
        <v/>
      </c>
      <c r="V113" s="487">
        <f t="shared" si="44"/>
        <v>1</v>
      </c>
      <c r="W113" s="486"/>
      <c r="Y113" s="394" t="s">
        <v>735</v>
      </c>
    </row>
    <row r="114" spans="1:25" s="617" customFormat="1">
      <c r="A114" s="392" t="s">
        <v>339</v>
      </c>
      <c r="B114" s="392" t="s">
        <v>343</v>
      </c>
      <c r="C114" s="634"/>
      <c r="D114" s="634"/>
      <c r="E114" s="635" t="s">
        <v>5</v>
      </c>
      <c r="F114" s="615">
        <f>+F112+F110</f>
        <v>0</v>
      </c>
      <c r="G114" s="615">
        <f t="shared" ref="G114:Q114" si="56">+G112+G110</f>
        <v>1700000</v>
      </c>
      <c r="H114" s="615">
        <f t="shared" si="56"/>
        <v>16196580</v>
      </c>
      <c r="I114" s="615">
        <f t="shared" si="56"/>
        <v>17896580</v>
      </c>
      <c r="J114" s="615">
        <f t="shared" si="56"/>
        <v>0</v>
      </c>
      <c r="K114" s="615">
        <f t="shared" si="56"/>
        <v>1700000</v>
      </c>
      <c r="L114" s="615">
        <f t="shared" si="56"/>
        <v>16196580</v>
      </c>
      <c r="M114" s="615">
        <f t="shared" si="56"/>
        <v>17896580</v>
      </c>
      <c r="N114" s="615">
        <f t="shared" si="56"/>
        <v>0</v>
      </c>
      <c r="O114" s="615">
        <f t="shared" si="56"/>
        <v>0</v>
      </c>
      <c r="P114" s="615">
        <f t="shared" si="56"/>
        <v>0</v>
      </c>
      <c r="Q114" s="615">
        <f t="shared" si="56"/>
        <v>0</v>
      </c>
      <c r="R114" s="616">
        <f>Q114-'[3]car-SAOB'!BG316</f>
        <v>0</v>
      </c>
      <c r="S114" s="486" t="str">
        <f t="shared" si="44"/>
        <v/>
      </c>
      <c r="T114" s="486">
        <f t="shared" si="44"/>
        <v>1</v>
      </c>
      <c r="U114" s="486">
        <f t="shared" si="44"/>
        <v>1</v>
      </c>
      <c r="V114" s="487">
        <f t="shared" si="44"/>
        <v>1</v>
      </c>
      <c r="W114" s="636"/>
      <c r="Y114" s="394" t="s">
        <v>735</v>
      </c>
    </row>
    <row r="115" spans="1:25">
      <c r="A115" s="392" t="s">
        <v>339</v>
      </c>
      <c r="B115" s="392" t="s">
        <v>343</v>
      </c>
      <c r="C115" s="482"/>
      <c r="D115" s="482"/>
      <c r="E115" s="492"/>
      <c r="F115" s="484"/>
      <c r="G115" s="484"/>
      <c r="H115" s="484"/>
      <c r="I115" s="484">
        <f t="shared" si="38"/>
        <v>0</v>
      </c>
      <c r="J115" s="484">
        <v>0</v>
      </c>
      <c r="K115" s="484"/>
      <c r="L115" s="484"/>
      <c r="M115" s="484">
        <f t="shared" si="39"/>
        <v>0</v>
      </c>
      <c r="N115" s="484">
        <f t="shared" si="30"/>
        <v>0</v>
      </c>
      <c r="O115" s="484">
        <f t="shared" si="30"/>
        <v>0</v>
      </c>
      <c r="P115" s="484">
        <f t="shared" si="30"/>
        <v>0</v>
      </c>
      <c r="Q115" s="484">
        <f t="shared" si="40"/>
        <v>0</v>
      </c>
      <c r="S115" s="486" t="str">
        <f t="shared" si="44"/>
        <v/>
      </c>
      <c r="T115" s="486" t="str">
        <f t="shared" si="44"/>
        <v/>
      </c>
      <c r="U115" s="486" t="str">
        <f t="shared" si="44"/>
        <v/>
      </c>
      <c r="V115" s="487" t="str">
        <f t="shared" si="44"/>
        <v/>
      </c>
      <c r="W115" s="486"/>
      <c r="Y115" s="394" t="s">
        <v>735</v>
      </c>
    </row>
    <row r="116" spans="1:25" s="424" customFormat="1">
      <c r="A116" s="392" t="s">
        <v>339</v>
      </c>
      <c r="B116" s="392" t="s">
        <v>344</v>
      </c>
      <c r="C116" s="493" t="s">
        <v>319</v>
      </c>
      <c r="D116" s="632" t="s">
        <v>334</v>
      </c>
      <c r="E116" s="680" t="s">
        <v>344</v>
      </c>
      <c r="F116" s="638"/>
      <c r="G116" s="638"/>
      <c r="H116" s="638"/>
      <c r="I116" s="423">
        <f t="shared" si="38"/>
        <v>0</v>
      </c>
      <c r="J116" s="423">
        <v>0</v>
      </c>
      <c r="K116" s="638"/>
      <c r="L116" s="638"/>
      <c r="M116" s="423">
        <f t="shared" si="39"/>
        <v>0</v>
      </c>
      <c r="N116" s="423">
        <f t="shared" si="30"/>
        <v>0</v>
      </c>
      <c r="O116" s="423">
        <f t="shared" si="30"/>
        <v>0</v>
      </c>
      <c r="P116" s="423">
        <f t="shared" si="30"/>
        <v>0</v>
      </c>
      <c r="Q116" s="423">
        <f t="shared" si="40"/>
        <v>0</v>
      </c>
      <c r="S116" s="486" t="str">
        <f t="shared" si="44"/>
        <v/>
      </c>
      <c r="T116" s="486" t="str">
        <f t="shared" si="44"/>
        <v/>
      </c>
      <c r="U116" s="486" t="str">
        <f t="shared" si="44"/>
        <v/>
      </c>
      <c r="V116" s="487" t="str">
        <f t="shared" si="44"/>
        <v/>
      </c>
      <c r="W116" s="491"/>
      <c r="Y116" s="394" t="s">
        <v>735</v>
      </c>
    </row>
    <row r="117" spans="1:25">
      <c r="A117" s="392" t="s">
        <v>339</v>
      </c>
      <c r="B117" s="392" t="s">
        <v>344</v>
      </c>
      <c r="C117" s="482"/>
      <c r="D117" s="482"/>
      <c r="E117" s="483" t="s">
        <v>320</v>
      </c>
      <c r="F117" s="495">
        <f>+'[3]car-SAOB'!C424</f>
        <v>0</v>
      </c>
      <c r="G117" s="495">
        <f>+'[3]car-SAOB'!D424</f>
        <v>0</v>
      </c>
      <c r="H117" s="495">
        <f>+'[3]car-SAOB'!E424</f>
        <v>0</v>
      </c>
      <c r="I117" s="484">
        <f t="shared" si="38"/>
        <v>0</v>
      </c>
      <c r="J117" s="484">
        <v>0</v>
      </c>
      <c r="K117" s="495">
        <f>+'[3]car-SAOB'!H424</f>
        <v>0</v>
      </c>
      <c r="L117" s="495">
        <f>+'[3]car-SAOB'!I424</f>
        <v>0</v>
      </c>
      <c r="M117" s="484">
        <f t="shared" si="39"/>
        <v>0</v>
      </c>
      <c r="N117" s="484">
        <f t="shared" si="30"/>
        <v>0</v>
      </c>
      <c r="O117" s="484">
        <f t="shared" si="30"/>
        <v>0</v>
      </c>
      <c r="P117" s="484">
        <f t="shared" si="30"/>
        <v>0</v>
      </c>
      <c r="Q117" s="484">
        <f t="shared" si="40"/>
        <v>0</v>
      </c>
      <c r="R117" s="485">
        <f>Q117-'[3]car-SAOB'!I316</f>
        <v>0</v>
      </c>
      <c r="S117" s="486" t="str">
        <f t="shared" si="44"/>
        <v/>
      </c>
      <c r="T117" s="486" t="str">
        <f t="shared" si="44"/>
        <v/>
      </c>
      <c r="U117" s="486" t="str">
        <f t="shared" si="44"/>
        <v/>
      </c>
      <c r="V117" s="487" t="str">
        <f t="shared" si="44"/>
        <v/>
      </c>
      <c r="W117" s="486"/>
      <c r="Y117" s="394" t="s">
        <v>736</v>
      </c>
    </row>
    <row r="118" spans="1:25">
      <c r="A118" s="392" t="s">
        <v>339</v>
      </c>
      <c r="B118" s="392" t="s">
        <v>344</v>
      </c>
      <c r="C118" s="482"/>
      <c r="D118" s="482"/>
      <c r="E118" s="483" t="s">
        <v>204</v>
      </c>
      <c r="F118" s="484">
        <f>+F119+F120</f>
        <v>0</v>
      </c>
      <c r="G118" s="484">
        <f t="shared" ref="G118:H118" si="57">+G119+G120</f>
        <v>252383.41</v>
      </c>
      <c r="H118" s="484">
        <f t="shared" si="57"/>
        <v>21000000</v>
      </c>
      <c r="I118" s="484">
        <f t="shared" si="38"/>
        <v>21252383.41</v>
      </c>
      <c r="J118" s="484">
        <f t="shared" ref="J118:L118" si="58">+J119+J120</f>
        <v>0</v>
      </c>
      <c r="K118" s="484">
        <f t="shared" si="58"/>
        <v>252383.41</v>
      </c>
      <c r="L118" s="484">
        <f t="shared" si="58"/>
        <v>21000000</v>
      </c>
      <c r="M118" s="484">
        <f t="shared" si="39"/>
        <v>21252383.41</v>
      </c>
      <c r="N118" s="484">
        <f t="shared" si="30"/>
        <v>0</v>
      </c>
      <c r="O118" s="484">
        <f t="shared" si="30"/>
        <v>0</v>
      </c>
      <c r="P118" s="484">
        <f t="shared" si="30"/>
        <v>0</v>
      </c>
      <c r="Q118" s="484">
        <f t="shared" si="40"/>
        <v>0</v>
      </c>
      <c r="R118" s="485"/>
      <c r="S118" s="486" t="str">
        <f t="shared" si="44"/>
        <v/>
      </c>
      <c r="T118" s="486">
        <f t="shared" si="44"/>
        <v>1</v>
      </c>
      <c r="U118" s="486">
        <f t="shared" si="44"/>
        <v>1</v>
      </c>
      <c r="V118" s="487">
        <f t="shared" si="44"/>
        <v>1</v>
      </c>
      <c r="W118" s="486"/>
      <c r="Y118" s="394" t="s">
        <v>736</v>
      </c>
    </row>
    <row r="119" spans="1:25" hidden="1">
      <c r="A119" s="392" t="s">
        <v>339</v>
      </c>
      <c r="B119" s="392" t="s">
        <v>344</v>
      </c>
      <c r="C119" s="482"/>
      <c r="D119" s="482"/>
      <c r="E119" s="483" t="s">
        <v>838</v>
      </c>
      <c r="F119" s="495">
        <f>'[3]CONAP - W INC'!F93</f>
        <v>0</v>
      </c>
      <c r="G119" s="495">
        <f>'[3]CONAP - W INC'!G93</f>
        <v>0</v>
      </c>
      <c r="H119" s="495">
        <f>'[3]CONAP - W INC'!H93</f>
        <v>0</v>
      </c>
      <c r="I119" s="484">
        <f t="shared" si="38"/>
        <v>0</v>
      </c>
      <c r="J119" s="484">
        <f>'[3]CONAP - W INC'!J93</f>
        <v>0</v>
      </c>
      <c r="K119" s="495">
        <f>'[3]CONAP - W INC'!K93</f>
        <v>0</v>
      </c>
      <c r="L119" s="495">
        <f>'[3]CONAP - W INC'!L93</f>
        <v>0</v>
      </c>
      <c r="M119" s="484">
        <f t="shared" si="39"/>
        <v>0</v>
      </c>
      <c r="N119" s="484">
        <f t="shared" si="30"/>
        <v>0</v>
      </c>
      <c r="O119" s="484">
        <f t="shared" si="30"/>
        <v>0</v>
      </c>
      <c r="P119" s="484">
        <f t="shared" si="30"/>
        <v>0</v>
      </c>
      <c r="Q119" s="484">
        <f t="shared" si="40"/>
        <v>0</v>
      </c>
      <c r="R119" s="485"/>
      <c r="S119" s="486" t="str">
        <f t="shared" si="44"/>
        <v/>
      </c>
      <c r="T119" s="486" t="str">
        <f t="shared" si="44"/>
        <v/>
      </c>
      <c r="U119" s="486" t="str">
        <f t="shared" si="44"/>
        <v/>
      </c>
      <c r="V119" s="487" t="str">
        <f t="shared" si="44"/>
        <v/>
      </c>
      <c r="W119" s="486"/>
    </row>
    <row r="120" spans="1:25" hidden="1">
      <c r="A120" s="392" t="s">
        <v>339</v>
      </c>
      <c r="B120" s="392" t="s">
        <v>344</v>
      </c>
      <c r="C120" s="482"/>
      <c r="D120" s="482"/>
      <c r="E120" s="483" t="s">
        <v>839</v>
      </c>
      <c r="F120" s="495">
        <f>'[3]CONAP - W INC'!F94</f>
        <v>0</v>
      </c>
      <c r="G120" s="495">
        <f>'[3]CONAP - W INC'!G94</f>
        <v>252383.41</v>
      </c>
      <c r="H120" s="495">
        <f>'[3]CONAP - W INC'!H94</f>
        <v>21000000</v>
      </c>
      <c r="I120" s="484">
        <f t="shared" si="38"/>
        <v>21252383.41</v>
      </c>
      <c r="J120" s="484">
        <f>'[3]CONAP - W INC'!J94</f>
        <v>0</v>
      </c>
      <c r="K120" s="495">
        <f>'[3]CONAP - W INC'!K94</f>
        <v>252383.41</v>
      </c>
      <c r="L120" s="495">
        <f>'[3]CONAP - W INC'!L94</f>
        <v>21000000</v>
      </c>
      <c r="M120" s="484">
        <f t="shared" si="39"/>
        <v>21252383.41</v>
      </c>
      <c r="N120" s="484">
        <f t="shared" si="30"/>
        <v>0</v>
      </c>
      <c r="O120" s="484">
        <f t="shared" si="30"/>
        <v>0</v>
      </c>
      <c r="P120" s="484">
        <f t="shared" si="30"/>
        <v>0</v>
      </c>
      <c r="Q120" s="484">
        <f t="shared" si="40"/>
        <v>0</v>
      </c>
      <c r="R120" s="485"/>
      <c r="S120" s="486" t="str">
        <f t="shared" si="44"/>
        <v/>
      </c>
      <c r="T120" s="486">
        <f t="shared" si="44"/>
        <v>1</v>
      </c>
      <c r="U120" s="486">
        <f t="shared" si="44"/>
        <v>1</v>
      </c>
      <c r="V120" s="487">
        <f t="shared" si="44"/>
        <v>1</v>
      </c>
      <c r="W120" s="486"/>
    </row>
    <row r="121" spans="1:25" s="437" customFormat="1">
      <c r="A121" s="392"/>
      <c r="B121" s="392" t="s">
        <v>344</v>
      </c>
      <c r="C121" s="445"/>
      <c r="D121" s="445"/>
      <c r="E121" s="415" t="s">
        <v>737</v>
      </c>
      <c r="F121" s="416">
        <f>+F118+F117</f>
        <v>0</v>
      </c>
      <c r="G121" s="416">
        <f t="shared" ref="G121:Q121" si="59">+G118+G117</f>
        <v>252383.41</v>
      </c>
      <c r="H121" s="416">
        <f t="shared" si="59"/>
        <v>21000000</v>
      </c>
      <c r="I121" s="416">
        <f t="shared" si="59"/>
        <v>21252383.41</v>
      </c>
      <c r="J121" s="416">
        <f t="shared" si="59"/>
        <v>0</v>
      </c>
      <c r="K121" s="416">
        <f t="shared" si="59"/>
        <v>252383.41</v>
      </c>
      <c r="L121" s="416">
        <f t="shared" si="59"/>
        <v>21000000</v>
      </c>
      <c r="M121" s="416">
        <f t="shared" si="59"/>
        <v>21252383.41</v>
      </c>
      <c r="N121" s="416">
        <f t="shared" si="59"/>
        <v>0</v>
      </c>
      <c r="O121" s="416">
        <f t="shared" si="59"/>
        <v>0</v>
      </c>
      <c r="P121" s="416">
        <f t="shared" si="59"/>
        <v>0</v>
      </c>
      <c r="Q121" s="416">
        <f t="shared" si="59"/>
        <v>0</v>
      </c>
      <c r="R121" s="448"/>
      <c r="S121" s="486" t="str">
        <f t="shared" si="44"/>
        <v/>
      </c>
      <c r="T121" s="486">
        <f t="shared" si="44"/>
        <v>1</v>
      </c>
      <c r="U121" s="486">
        <f t="shared" si="44"/>
        <v>1</v>
      </c>
      <c r="V121" s="487">
        <f t="shared" si="44"/>
        <v>1</v>
      </c>
      <c r="W121" s="489"/>
      <c r="Y121" s="394" t="s">
        <v>735</v>
      </c>
    </row>
    <row r="122" spans="1:25" hidden="1">
      <c r="A122" s="392"/>
      <c r="B122" s="392"/>
      <c r="C122" s="482"/>
      <c r="D122" s="482"/>
      <c r="E122" s="490"/>
      <c r="F122" s="484"/>
      <c r="G122" s="484"/>
      <c r="H122" s="484"/>
      <c r="I122" s="484"/>
      <c r="J122" s="484"/>
      <c r="K122" s="484"/>
      <c r="L122" s="484"/>
      <c r="M122" s="484"/>
      <c r="N122" s="484"/>
      <c r="O122" s="484"/>
      <c r="P122" s="484"/>
      <c r="Q122" s="484"/>
      <c r="R122" s="485"/>
      <c r="S122" s="486" t="str">
        <f t="shared" si="44"/>
        <v/>
      </c>
      <c r="T122" s="486" t="str">
        <f t="shared" si="44"/>
        <v/>
      </c>
      <c r="U122" s="486" t="str">
        <f t="shared" si="44"/>
        <v/>
      </c>
      <c r="V122" s="487" t="str">
        <f t="shared" si="44"/>
        <v/>
      </c>
      <c r="W122" s="486"/>
    </row>
    <row r="123" spans="1:25" s="437" customFormat="1">
      <c r="A123" s="392" t="s">
        <v>339</v>
      </c>
      <c r="B123" s="392" t="s">
        <v>344</v>
      </c>
      <c r="C123" s="445"/>
      <c r="D123" s="445" t="s">
        <v>319</v>
      </c>
      <c r="E123" s="415" t="s">
        <v>325</v>
      </c>
      <c r="F123" s="416">
        <f>SUM(F124:F124)</f>
        <v>0</v>
      </c>
      <c r="G123" s="416">
        <f>SUM(G124:G124)</f>
        <v>0</v>
      </c>
      <c r="H123" s="416">
        <f>SUM(H124:H124)</f>
        <v>0</v>
      </c>
      <c r="I123" s="416">
        <f>+F123+G123+H123</f>
        <v>0</v>
      </c>
      <c r="J123" s="416">
        <v>0</v>
      </c>
      <c r="K123" s="416">
        <f>SUM(K124:K124)</f>
        <v>0</v>
      </c>
      <c r="L123" s="416">
        <f>SUM(L124:L124)</f>
        <v>0</v>
      </c>
      <c r="M123" s="416">
        <f>+J123+K123+L123</f>
        <v>0</v>
      </c>
      <c r="N123" s="416">
        <f t="shared" ref="N123:P124" si="60">+F123-J123</f>
        <v>0</v>
      </c>
      <c r="O123" s="416">
        <f t="shared" si="60"/>
        <v>0</v>
      </c>
      <c r="P123" s="416">
        <f t="shared" si="60"/>
        <v>0</v>
      </c>
      <c r="Q123" s="416">
        <f>+N123+O123+P123</f>
        <v>0</v>
      </c>
      <c r="R123" s="448">
        <f>Q123-'[3]car-SAOB'!BA316</f>
        <v>0</v>
      </c>
      <c r="S123" s="486" t="str">
        <f t="shared" si="44"/>
        <v/>
      </c>
      <c r="T123" s="486" t="str">
        <f t="shared" si="44"/>
        <v/>
      </c>
      <c r="U123" s="486" t="str">
        <f t="shared" si="44"/>
        <v/>
      </c>
      <c r="V123" s="487" t="str">
        <f t="shared" si="44"/>
        <v/>
      </c>
      <c r="W123" s="489"/>
      <c r="Y123" s="394" t="s">
        <v>735</v>
      </c>
    </row>
    <row r="124" spans="1:25">
      <c r="A124" s="392" t="s">
        <v>339</v>
      </c>
      <c r="B124" s="392" t="s">
        <v>344</v>
      </c>
      <c r="C124" s="482"/>
      <c r="D124" s="482"/>
      <c r="E124" s="488" t="s">
        <v>533</v>
      </c>
      <c r="F124" s="484">
        <v>0</v>
      </c>
      <c r="G124" s="484">
        <f>SUM('[3]car-SAOB'!AM187)</f>
        <v>0</v>
      </c>
      <c r="H124" s="484">
        <f>SUM('[3]car-SAOB'!AM279)</f>
        <v>0</v>
      </c>
      <c r="I124" s="484">
        <f>+F124+G124+H124</f>
        <v>0</v>
      </c>
      <c r="J124" s="484">
        <v>0</v>
      </c>
      <c r="K124" s="484">
        <f>SUM('[3]car-SAOB'!AM188)</f>
        <v>0</v>
      </c>
      <c r="L124" s="484">
        <f>SUM('[3]car-SAOB'!AM280)</f>
        <v>0</v>
      </c>
      <c r="M124" s="484">
        <f>+J124+K124+L124</f>
        <v>0</v>
      </c>
      <c r="N124" s="484">
        <f t="shared" si="60"/>
        <v>0</v>
      </c>
      <c r="O124" s="484">
        <f t="shared" si="60"/>
        <v>0</v>
      </c>
      <c r="P124" s="484">
        <f t="shared" si="60"/>
        <v>0</v>
      </c>
      <c r="Q124" s="484">
        <f>+N124+O124+P124</f>
        <v>0</v>
      </c>
      <c r="R124" s="485">
        <f>Q124-'[3]car-SAOB'!AM316</f>
        <v>0</v>
      </c>
      <c r="S124" s="486" t="str">
        <f t="shared" si="44"/>
        <v/>
      </c>
      <c r="T124" s="486" t="str">
        <f t="shared" si="44"/>
        <v/>
      </c>
      <c r="U124" s="486" t="str">
        <f t="shared" si="44"/>
        <v/>
      </c>
      <c r="V124" s="487" t="str">
        <f t="shared" si="44"/>
        <v/>
      </c>
      <c r="W124" s="486"/>
      <c r="Y124" s="394" t="s">
        <v>735</v>
      </c>
    </row>
    <row r="125" spans="1:25" s="617" customFormat="1">
      <c r="A125" s="392" t="s">
        <v>339</v>
      </c>
      <c r="B125" s="392" t="s">
        <v>344</v>
      </c>
      <c r="C125" s="634"/>
      <c r="D125" s="634"/>
      <c r="E125" s="635" t="s">
        <v>5</v>
      </c>
      <c r="F125" s="615">
        <f>+F123+F121</f>
        <v>0</v>
      </c>
      <c r="G125" s="615">
        <f t="shared" ref="G125:Q125" si="61">+G123+G121</f>
        <v>252383.41</v>
      </c>
      <c r="H125" s="615">
        <f t="shared" si="61"/>
        <v>21000000</v>
      </c>
      <c r="I125" s="615">
        <f t="shared" si="61"/>
        <v>21252383.41</v>
      </c>
      <c r="J125" s="615">
        <f t="shared" si="61"/>
        <v>0</v>
      </c>
      <c r="K125" s="615">
        <f t="shared" si="61"/>
        <v>252383.41</v>
      </c>
      <c r="L125" s="615">
        <f t="shared" si="61"/>
        <v>21000000</v>
      </c>
      <c r="M125" s="615">
        <f t="shared" si="61"/>
        <v>21252383.41</v>
      </c>
      <c r="N125" s="615">
        <f t="shared" si="61"/>
        <v>0</v>
      </c>
      <c r="O125" s="615">
        <f t="shared" si="61"/>
        <v>0</v>
      </c>
      <c r="P125" s="615">
        <f t="shared" si="61"/>
        <v>0</v>
      </c>
      <c r="Q125" s="615">
        <f t="shared" si="61"/>
        <v>0</v>
      </c>
      <c r="R125" s="616">
        <f>Q125-'[3]car-SAOB'!BH316</f>
        <v>0</v>
      </c>
      <c r="S125" s="486" t="str">
        <f t="shared" si="44"/>
        <v/>
      </c>
      <c r="T125" s="486">
        <f t="shared" si="44"/>
        <v>1</v>
      </c>
      <c r="U125" s="486">
        <f t="shared" si="44"/>
        <v>1</v>
      </c>
      <c r="V125" s="487">
        <f t="shared" si="44"/>
        <v>1</v>
      </c>
      <c r="W125" s="636"/>
      <c r="Y125" s="394" t="s">
        <v>735</v>
      </c>
    </row>
    <row r="126" spans="1:25">
      <c r="A126" s="392" t="s">
        <v>339</v>
      </c>
      <c r="B126" s="392" t="s">
        <v>344</v>
      </c>
      <c r="C126" s="482"/>
      <c r="D126" s="482"/>
      <c r="E126" s="492"/>
      <c r="F126" s="484"/>
      <c r="G126" s="484"/>
      <c r="H126" s="484"/>
      <c r="I126" s="484">
        <f t="shared" si="38"/>
        <v>0</v>
      </c>
      <c r="J126" s="484">
        <v>0</v>
      </c>
      <c r="K126" s="484"/>
      <c r="L126" s="484"/>
      <c r="M126" s="484">
        <f t="shared" si="39"/>
        <v>0</v>
      </c>
      <c r="N126" s="484">
        <f t="shared" si="30"/>
        <v>0</v>
      </c>
      <c r="O126" s="484">
        <f t="shared" si="30"/>
        <v>0</v>
      </c>
      <c r="P126" s="484">
        <f t="shared" si="30"/>
        <v>0</v>
      </c>
      <c r="Q126" s="484">
        <f t="shared" si="40"/>
        <v>0</v>
      </c>
      <c r="S126" s="486" t="str">
        <f t="shared" si="44"/>
        <v/>
      </c>
      <c r="T126" s="486" t="str">
        <f t="shared" si="44"/>
        <v/>
      </c>
      <c r="U126" s="486" t="str">
        <f t="shared" si="44"/>
        <v/>
      </c>
      <c r="V126" s="487" t="str">
        <f t="shared" si="44"/>
        <v/>
      </c>
      <c r="W126" s="486"/>
      <c r="Y126" s="394" t="s">
        <v>735</v>
      </c>
    </row>
    <row r="127" spans="1:25" s="424" customFormat="1">
      <c r="A127" s="392" t="s">
        <v>339</v>
      </c>
      <c r="B127" s="392" t="s">
        <v>345</v>
      </c>
      <c r="C127" s="493" t="s">
        <v>319</v>
      </c>
      <c r="D127" s="632" t="s">
        <v>336</v>
      </c>
      <c r="E127" s="680" t="s">
        <v>345</v>
      </c>
      <c r="F127" s="638"/>
      <c r="G127" s="638"/>
      <c r="H127" s="638"/>
      <c r="I127" s="423">
        <f t="shared" si="38"/>
        <v>0</v>
      </c>
      <c r="J127" s="423">
        <v>0</v>
      </c>
      <c r="K127" s="638"/>
      <c r="L127" s="638"/>
      <c r="M127" s="423">
        <f t="shared" si="39"/>
        <v>0</v>
      </c>
      <c r="N127" s="423">
        <f t="shared" ref="N127:P181" si="62">+F127-J127</f>
        <v>0</v>
      </c>
      <c r="O127" s="423">
        <f t="shared" si="62"/>
        <v>0</v>
      </c>
      <c r="P127" s="423">
        <f t="shared" si="62"/>
        <v>0</v>
      </c>
      <c r="Q127" s="423">
        <f t="shared" si="40"/>
        <v>0</v>
      </c>
      <c r="S127" s="486" t="str">
        <f t="shared" si="44"/>
        <v/>
      </c>
      <c r="T127" s="486" t="str">
        <f t="shared" si="44"/>
        <v/>
      </c>
      <c r="U127" s="486" t="str">
        <f t="shared" si="44"/>
        <v/>
      </c>
      <c r="V127" s="487" t="str">
        <f t="shared" si="44"/>
        <v/>
      </c>
      <c r="W127" s="491"/>
      <c r="Y127" s="394" t="s">
        <v>735</v>
      </c>
    </row>
    <row r="128" spans="1:25">
      <c r="A128" s="392" t="s">
        <v>339</v>
      </c>
      <c r="B128" s="392" t="s">
        <v>345</v>
      </c>
      <c r="C128" s="482"/>
      <c r="D128" s="482"/>
      <c r="E128" s="483" t="s">
        <v>320</v>
      </c>
      <c r="F128" s="495">
        <f>+'[3]car-SAOB'!C430</f>
        <v>0</v>
      </c>
      <c r="G128" s="495">
        <f>+'[3]car-SAOB'!D430</f>
        <v>0</v>
      </c>
      <c r="H128" s="495">
        <f>+'[3]car-SAOB'!E430</f>
        <v>0</v>
      </c>
      <c r="I128" s="484">
        <f t="shared" si="38"/>
        <v>0</v>
      </c>
      <c r="J128" s="484">
        <v>0</v>
      </c>
      <c r="K128" s="495">
        <f>+'[3]car-SAOB'!H430</f>
        <v>0</v>
      </c>
      <c r="L128" s="495">
        <f>+'[3]car-SAOB'!I430</f>
        <v>0</v>
      </c>
      <c r="M128" s="484">
        <f t="shared" si="39"/>
        <v>0</v>
      </c>
      <c r="N128" s="484">
        <f t="shared" si="62"/>
        <v>0</v>
      </c>
      <c r="O128" s="484">
        <f t="shared" si="62"/>
        <v>0</v>
      </c>
      <c r="P128" s="484">
        <f t="shared" si="62"/>
        <v>0</v>
      </c>
      <c r="Q128" s="484">
        <f t="shared" si="40"/>
        <v>0</v>
      </c>
      <c r="R128" s="485">
        <f>Q128-'[3]car-SAOB'!J316</f>
        <v>0</v>
      </c>
      <c r="S128" s="486" t="str">
        <f t="shared" si="44"/>
        <v/>
      </c>
      <c r="T128" s="486" t="str">
        <f t="shared" si="44"/>
        <v/>
      </c>
      <c r="U128" s="486" t="str">
        <f t="shared" si="44"/>
        <v/>
      </c>
      <c r="V128" s="487" t="str">
        <f t="shared" si="44"/>
        <v/>
      </c>
      <c r="W128" s="486"/>
      <c r="Y128" s="394" t="s">
        <v>736</v>
      </c>
    </row>
    <row r="129" spans="1:25">
      <c r="A129" s="392" t="s">
        <v>339</v>
      </c>
      <c r="B129" s="392" t="s">
        <v>345</v>
      </c>
      <c r="C129" s="482"/>
      <c r="D129" s="482"/>
      <c r="E129" s="483" t="s">
        <v>204</v>
      </c>
      <c r="F129" s="484">
        <f>+F130+F131</f>
        <v>0</v>
      </c>
      <c r="G129" s="484">
        <f t="shared" ref="G129:H129" si="63">+G130+G131</f>
        <v>1260000</v>
      </c>
      <c r="H129" s="484">
        <f t="shared" si="63"/>
        <v>60525678.420000002</v>
      </c>
      <c r="I129" s="484">
        <f t="shared" si="38"/>
        <v>61785678.420000002</v>
      </c>
      <c r="J129" s="484">
        <f t="shared" ref="J129:L129" si="64">+J130+J131</f>
        <v>0</v>
      </c>
      <c r="K129" s="484">
        <f t="shared" si="64"/>
        <v>1260000</v>
      </c>
      <c r="L129" s="484">
        <f t="shared" si="64"/>
        <v>60525678.420000002</v>
      </c>
      <c r="M129" s="484">
        <f t="shared" si="39"/>
        <v>61785678.420000002</v>
      </c>
      <c r="N129" s="484">
        <f t="shared" si="62"/>
        <v>0</v>
      </c>
      <c r="O129" s="484">
        <f t="shared" si="62"/>
        <v>0</v>
      </c>
      <c r="P129" s="484">
        <f t="shared" si="62"/>
        <v>0</v>
      </c>
      <c r="Q129" s="484">
        <f t="shared" si="40"/>
        <v>0</v>
      </c>
      <c r="S129" s="486" t="str">
        <f t="shared" si="44"/>
        <v/>
      </c>
      <c r="T129" s="486">
        <f t="shared" si="44"/>
        <v>1</v>
      </c>
      <c r="U129" s="486">
        <f t="shared" si="44"/>
        <v>1</v>
      </c>
      <c r="V129" s="487">
        <f t="shared" si="44"/>
        <v>1</v>
      </c>
      <c r="W129" s="486"/>
      <c r="Y129" s="394" t="s">
        <v>736</v>
      </c>
    </row>
    <row r="130" spans="1:25" hidden="1">
      <c r="A130" s="392" t="s">
        <v>339</v>
      </c>
      <c r="B130" s="392" t="s">
        <v>345</v>
      </c>
      <c r="C130" s="482"/>
      <c r="D130" s="482"/>
      <c r="E130" s="483" t="s">
        <v>838</v>
      </c>
      <c r="F130" s="495">
        <v>0</v>
      </c>
      <c r="G130" s="495">
        <f>+'[3]car-SAOB'!P187</f>
        <v>1000000</v>
      </c>
      <c r="H130" s="495">
        <v>0</v>
      </c>
      <c r="I130" s="484">
        <f t="shared" si="38"/>
        <v>1000000</v>
      </c>
      <c r="J130" s="484">
        <v>0</v>
      </c>
      <c r="K130" s="495">
        <f>+'[3]car-SAOB'!P188</f>
        <v>1000000</v>
      </c>
      <c r="L130" s="495">
        <v>0</v>
      </c>
      <c r="M130" s="484">
        <f t="shared" si="39"/>
        <v>1000000</v>
      </c>
      <c r="N130" s="484">
        <f t="shared" si="62"/>
        <v>0</v>
      </c>
      <c r="O130" s="484">
        <f t="shared" si="62"/>
        <v>0</v>
      </c>
      <c r="P130" s="484">
        <f t="shared" si="62"/>
        <v>0</v>
      </c>
      <c r="Q130" s="484">
        <f t="shared" si="40"/>
        <v>0</v>
      </c>
      <c r="S130" s="486" t="str">
        <f t="shared" si="44"/>
        <v/>
      </c>
      <c r="T130" s="486">
        <f t="shared" si="44"/>
        <v>1</v>
      </c>
      <c r="U130" s="486" t="str">
        <f t="shared" si="44"/>
        <v/>
      </c>
      <c r="V130" s="487">
        <f t="shared" si="44"/>
        <v>1</v>
      </c>
      <c r="W130" s="486"/>
    </row>
    <row r="131" spans="1:25" hidden="1">
      <c r="A131" s="392" t="s">
        <v>339</v>
      </c>
      <c r="B131" s="392" t="s">
        <v>345</v>
      </c>
      <c r="C131" s="482"/>
      <c r="D131" s="482"/>
      <c r="E131" s="483" t="s">
        <v>839</v>
      </c>
      <c r="F131" s="495"/>
      <c r="G131" s="495">
        <f>+'[3]car-SAOB'!AT187</f>
        <v>260000</v>
      </c>
      <c r="H131" s="495">
        <f>+'[3]car-SAOB'!AT279</f>
        <v>60525678.420000002</v>
      </c>
      <c r="I131" s="484">
        <f t="shared" si="38"/>
        <v>60785678.420000002</v>
      </c>
      <c r="J131" s="484"/>
      <c r="K131" s="495">
        <f>+'[3]car-SAOB'!AT188</f>
        <v>260000</v>
      </c>
      <c r="L131" s="495">
        <f>+'[3]car-SAOB'!AT280</f>
        <v>60525678.420000002</v>
      </c>
      <c r="M131" s="484">
        <f t="shared" si="39"/>
        <v>60785678.420000002</v>
      </c>
      <c r="N131" s="484">
        <f t="shared" si="62"/>
        <v>0</v>
      </c>
      <c r="O131" s="484">
        <f t="shared" si="62"/>
        <v>0</v>
      </c>
      <c r="P131" s="484">
        <f t="shared" si="62"/>
        <v>0</v>
      </c>
      <c r="Q131" s="484">
        <f t="shared" si="40"/>
        <v>0</v>
      </c>
      <c r="S131" s="486" t="str">
        <f t="shared" si="44"/>
        <v/>
      </c>
      <c r="T131" s="486">
        <f t="shared" si="44"/>
        <v>1</v>
      </c>
      <c r="U131" s="486">
        <f t="shared" si="44"/>
        <v>1</v>
      </c>
      <c r="V131" s="487">
        <f t="shared" si="44"/>
        <v>1</v>
      </c>
      <c r="W131" s="486"/>
    </row>
    <row r="132" spans="1:25" s="437" customFormat="1">
      <c r="A132" s="392"/>
      <c r="B132" s="392" t="s">
        <v>345</v>
      </c>
      <c r="C132" s="445"/>
      <c r="D132" s="445"/>
      <c r="E132" s="415" t="s">
        <v>737</v>
      </c>
      <c r="F132" s="416">
        <f>+F129+F128</f>
        <v>0</v>
      </c>
      <c r="G132" s="416">
        <f t="shared" ref="G132:Q132" si="65">+G129+G128</f>
        <v>1260000</v>
      </c>
      <c r="H132" s="416">
        <f t="shared" si="65"/>
        <v>60525678.420000002</v>
      </c>
      <c r="I132" s="416">
        <f t="shared" si="65"/>
        <v>61785678.420000002</v>
      </c>
      <c r="J132" s="416">
        <f t="shared" si="65"/>
        <v>0</v>
      </c>
      <c r="K132" s="416">
        <f t="shared" si="65"/>
        <v>1260000</v>
      </c>
      <c r="L132" s="416">
        <f t="shared" si="65"/>
        <v>60525678.420000002</v>
      </c>
      <c r="M132" s="416">
        <f t="shared" si="65"/>
        <v>61785678.420000002</v>
      </c>
      <c r="N132" s="416">
        <f t="shared" si="65"/>
        <v>0</v>
      </c>
      <c r="O132" s="416">
        <f t="shared" si="65"/>
        <v>0</v>
      </c>
      <c r="P132" s="416">
        <f t="shared" si="65"/>
        <v>0</v>
      </c>
      <c r="Q132" s="416">
        <f t="shared" si="65"/>
        <v>0</v>
      </c>
      <c r="R132" s="448"/>
      <c r="S132" s="486" t="str">
        <f t="shared" si="44"/>
        <v/>
      </c>
      <c r="T132" s="486">
        <f t="shared" si="44"/>
        <v>1</v>
      </c>
      <c r="U132" s="486">
        <f t="shared" si="44"/>
        <v>1</v>
      </c>
      <c r="V132" s="487">
        <f t="shared" si="44"/>
        <v>1</v>
      </c>
      <c r="W132" s="489"/>
      <c r="Y132" s="394" t="s">
        <v>735</v>
      </c>
    </row>
    <row r="133" spans="1:25" hidden="1">
      <c r="A133" s="392"/>
      <c r="B133" s="392"/>
      <c r="C133" s="482"/>
      <c r="D133" s="482"/>
      <c r="E133" s="490"/>
      <c r="F133" s="484"/>
      <c r="G133" s="484"/>
      <c r="H133" s="484"/>
      <c r="I133" s="484"/>
      <c r="J133" s="484"/>
      <c r="K133" s="484"/>
      <c r="L133" s="484"/>
      <c r="M133" s="484"/>
      <c r="N133" s="484"/>
      <c r="O133" s="484"/>
      <c r="P133" s="484"/>
      <c r="Q133" s="484"/>
      <c r="R133" s="485"/>
      <c r="S133" s="486" t="str">
        <f t="shared" si="44"/>
        <v/>
      </c>
      <c r="T133" s="486" t="str">
        <f t="shared" si="44"/>
        <v/>
      </c>
      <c r="U133" s="486" t="str">
        <f t="shared" si="44"/>
        <v/>
      </c>
      <c r="V133" s="487" t="str">
        <f t="shared" si="44"/>
        <v/>
      </c>
      <c r="W133" s="486"/>
    </row>
    <row r="134" spans="1:25" s="437" customFormat="1">
      <c r="A134" s="392" t="s">
        <v>339</v>
      </c>
      <c r="B134" s="392" t="s">
        <v>345</v>
      </c>
      <c r="C134" s="445"/>
      <c r="D134" s="445" t="s">
        <v>319</v>
      </c>
      <c r="E134" s="415" t="s">
        <v>325</v>
      </c>
      <c r="F134" s="416">
        <f>SUM(F135:F135)</f>
        <v>0</v>
      </c>
      <c r="G134" s="416">
        <f>SUM(G135:G135)</f>
        <v>0</v>
      </c>
      <c r="H134" s="416">
        <f>SUM(H135:H135)</f>
        <v>0</v>
      </c>
      <c r="I134" s="416">
        <f>+F134+G134+H134</f>
        <v>0</v>
      </c>
      <c r="J134" s="416">
        <v>0</v>
      </c>
      <c r="K134" s="416">
        <f>SUM(K135:K135)</f>
        <v>0</v>
      </c>
      <c r="L134" s="416">
        <f>SUM(L135:L135)</f>
        <v>0</v>
      </c>
      <c r="M134" s="416">
        <f>+J134+K134+L134</f>
        <v>0</v>
      </c>
      <c r="N134" s="416">
        <f t="shared" ref="N134:P135" si="66">+F134-J134</f>
        <v>0</v>
      </c>
      <c r="O134" s="416">
        <f t="shared" si="66"/>
        <v>0</v>
      </c>
      <c r="P134" s="416">
        <f t="shared" si="66"/>
        <v>0</v>
      </c>
      <c r="Q134" s="416">
        <f>+N134+O134+P134</f>
        <v>0</v>
      </c>
      <c r="R134" s="448">
        <f>Q134-'[3]car-SAOB'!BB316</f>
        <v>0</v>
      </c>
      <c r="S134" s="486" t="str">
        <f t="shared" si="44"/>
        <v/>
      </c>
      <c r="T134" s="486" t="str">
        <f t="shared" si="44"/>
        <v/>
      </c>
      <c r="U134" s="486" t="str">
        <f t="shared" si="44"/>
        <v/>
      </c>
      <c r="V134" s="487" t="str">
        <f t="shared" si="44"/>
        <v/>
      </c>
      <c r="W134" s="489"/>
      <c r="Y134" s="394" t="s">
        <v>735</v>
      </c>
    </row>
    <row r="135" spans="1:25">
      <c r="A135" s="392" t="s">
        <v>339</v>
      </c>
      <c r="B135" s="392" t="s">
        <v>345</v>
      </c>
      <c r="C135" s="482"/>
      <c r="D135" s="482"/>
      <c r="E135" s="488" t="s">
        <v>533</v>
      </c>
      <c r="F135" s="484">
        <v>0</v>
      </c>
      <c r="G135" s="484">
        <f>SUM('[3]car-SAOB'!AN187)</f>
        <v>0</v>
      </c>
      <c r="H135" s="484">
        <f>SUM('[3]car-SAOB'!AN279)</f>
        <v>0</v>
      </c>
      <c r="I135" s="484">
        <f>+F135+G135+H135</f>
        <v>0</v>
      </c>
      <c r="J135" s="484">
        <v>0</v>
      </c>
      <c r="K135" s="484">
        <f>SUM('[3]car-SAOB'!AN188)</f>
        <v>0</v>
      </c>
      <c r="L135" s="484">
        <f>SUM('[3]car-SAOB'!AN280)</f>
        <v>0</v>
      </c>
      <c r="M135" s="484">
        <f>+J135+K135+L135</f>
        <v>0</v>
      </c>
      <c r="N135" s="484">
        <f t="shared" si="66"/>
        <v>0</v>
      </c>
      <c r="O135" s="484">
        <f t="shared" si="66"/>
        <v>0</v>
      </c>
      <c r="P135" s="484">
        <f t="shared" si="66"/>
        <v>0</v>
      </c>
      <c r="Q135" s="484">
        <f>+N135+O135+P135</f>
        <v>0</v>
      </c>
      <c r="R135" s="485">
        <f>Q135-'[3]car-SAOB'!AN316</f>
        <v>0</v>
      </c>
      <c r="S135" s="486" t="str">
        <f t="shared" si="44"/>
        <v/>
      </c>
      <c r="T135" s="486" t="str">
        <f t="shared" si="44"/>
        <v/>
      </c>
      <c r="U135" s="486" t="str">
        <f t="shared" si="44"/>
        <v/>
      </c>
      <c r="V135" s="487" t="str">
        <f t="shared" si="44"/>
        <v/>
      </c>
      <c r="W135" s="486"/>
      <c r="Y135" s="394" t="s">
        <v>735</v>
      </c>
    </row>
    <row r="136" spans="1:25" s="617" customFormat="1">
      <c r="A136" s="392" t="s">
        <v>339</v>
      </c>
      <c r="B136" s="392" t="s">
        <v>345</v>
      </c>
      <c r="C136" s="634"/>
      <c r="D136" s="634"/>
      <c r="E136" s="635" t="s">
        <v>5</v>
      </c>
      <c r="F136" s="615">
        <f>+F134+F132</f>
        <v>0</v>
      </c>
      <c r="G136" s="615">
        <f t="shared" ref="G136:Q136" si="67">+G134+G132</f>
        <v>1260000</v>
      </c>
      <c r="H136" s="615">
        <f t="shared" si="67"/>
        <v>60525678.420000002</v>
      </c>
      <c r="I136" s="615">
        <f t="shared" si="67"/>
        <v>61785678.420000002</v>
      </c>
      <c r="J136" s="615">
        <f t="shared" si="67"/>
        <v>0</v>
      </c>
      <c r="K136" s="615">
        <f t="shared" si="67"/>
        <v>1260000</v>
      </c>
      <c r="L136" s="615">
        <f t="shared" si="67"/>
        <v>60525678.420000002</v>
      </c>
      <c r="M136" s="615">
        <f t="shared" si="67"/>
        <v>61785678.420000002</v>
      </c>
      <c r="N136" s="615">
        <f t="shared" si="67"/>
        <v>0</v>
      </c>
      <c r="O136" s="615">
        <f t="shared" si="67"/>
        <v>0</v>
      </c>
      <c r="P136" s="615">
        <f t="shared" si="67"/>
        <v>0</v>
      </c>
      <c r="Q136" s="615">
        <f t="shared" si="67"/>
        <v>0</v>
      </c>
      <c r="R136" s="616">
        <f>+Q136-'[3]car-SAOB'!BI316</f>
        <v>0</v>
      </c>
      <c r="S136" s="486" t="str">
        <f t="shared" si="44"/>
        <v/>
      </c>
      <c r="T136" s="486">
        <f t="shared" si="44"/>
        <v>1</v>
      </c>
      <c r="U136" s="486">
        <f t="shared" si="44"/>
        <v>1</v>
      </c>
      <c r="V136" s="487">
        <f t="shared" si="44"/>
        <v>1</v>
      </c>
      <c r="W136" s="636"/>
      <c r="Y136" s="394" t="s">
        <v>735</v>
      </c>
    </row>
    <row r="137" spans="1:25">
      <c r="A137" s="392" t="s">
        <v>339</v>
      </c>
      <c r="B137" s="392" t="s">
        <v>345</v>
      </c>
      <c r="C137" s="482"/>
      <c r="D137" s="482"/>
      <c r="E137" s="492"/>
      <c r="F137" s="484"/>
      <c r="G137" s="484"/>
      <c r="H137" s="484"/>
      <c r="I137" s="484">
        <f t="shared" si="38"/>
        <v>0</v>
      </c>
      <c r="J137" s="484">
        <v>0</v>
      </c>
      <c r="K137" s="484"/>
      <c r="L137" s="484"/>
      <c r="M137" s="484">
        <f t="shared" si="39"/>
        <v>0</v>
      </c>
      <c r="N137" s="484">
        <f t="shared" si="62"/>
        <v>0</v>
      </c>
      <c r="O137" s="484">
        <f t="shared" si="62"/>
        <v>0</v>
      </c>
      <c r="P137" s="484">
        <f t="shared" si="62"/>
        <v>0</v>
      </c>
      <c r="Q137" s="484">
        <f t="shared" si="40"/>
        <v>0</v>
      </c>
      <c r="S137" s="486" t="str">
        <f t="shared" si="44"/>
        <v/>
      </c>
      <c r="T137" s="486" t="str">
        <f t="shared" si="44"/>
        <v/>
      </c>
      <c r="U137" s="486" t="str">
        <f t="shared" si="44"/>
        <v/>
      </c>
      <c r="V137" s="487" t="str">
        <f t="shared" si="44"/>
        <v/>
      </c>
      <c r="W137" s="486"/>
      <c r="Y137" s="394" t="s">
        <v>735</v>
      </c>
    </row>
    <row r="138" spans="1:25" s="424" customFormat="1" ht="12" customHeight="1">
      <c r="A138" s="392" t="s">
        <v>339</v>
      </c>
      <c r="B138" s="392" t="s">
        <v>340</v>
      </c>
      <c r="C138" s="718" t="s">
        <v>745</v>
      </c>
      <c r="D138" s="734"/>
      <c r="E138" s="734"/>
      <c r="F138" s="423">
        <f>+F103+F114+F125+F136</f>
        <v>0</v>
      </c>
      <c r="G138" s="423">
        <f>+G103+G114+G125+G136</f>
        <v>17912383.41</v>
      </c>
      <c r="H138" s="423">
        <f>+H103+H114+H125+H136</f>
        <v>101515970.42</v>
      </c>
      <c r="I138" s="423">
        <f t="shared" si="38"/>
        <v>119428353.83</v>
      </c>
      <c r="J138" s="423">
        <v>0</v>
      </c>
      <c r="K138" s="423">
        <f>+K103+K114+K125+K136</f>
        <v>17912383.41</v>
      </c>
      <c r="L138" s="423">
        <f>+L103+L114+L125+L136</f>
        <v>101515970.42</v>
      </c>
      <c r="M138" s="423">
        <f t="shared" si="39"/>
        <v>119428353.83</v>
      </c>
      <c r="N138" s="423">
        <f t="shared" si="62"/>
        <v>0</v>
      </c>
      <c r="O138" s="423">
        <f t="shared" si="62"/>
        <v>0</v>
      </c>
      <c r="P138" s="423">
        <f t="shared" si="62"/>
        <v>0</v>
      </c>
      <c r="Q138" s="423">
        <f t="shared" si="40"/>
        <v>0</v>
      </c>
      <c r="S138" s="486" t="str">
        <f t="shared" si="44"/>
        <v/>
      </c>
      <c r="T138" s="486">
        <f t="shared" si="44"/>
        <v>1</v>
      </c>
      <c r="U138" s="486">
        <f t="shared" si="44"/>
        <v>1</v>
      </c>
      <c r="V138" s="487">
        <f t="shared" si="44"/>
        <v>1</v>
      </c>
      <c r="W138" s="491"/>
      <c r="Y138" s="394" t="s">
        <v>735</v>
      </c>
    </row>
    <row r="139" spans="1:25">
      <c r="A139" s="392" t="s">
        <v>339</v>
      </c>
      <c r="B139" s="392" t="s">
        <v>340</v>
      </c>
      <c r="C139" s="492"/>
      <c r="D139" s="494"/>
      <c r="E139" s="494"/>
      <c r="F139" s="484"/>
      <c r="G139" s="484"/>
      <c r="H139" s="484"/>
      <c r="I139" s="484">
        <f t="shared" si="38"/>
        <v>0</v>
      </c>
      <c r="J139" s="484">
        <v>0</v>
      </c>
      <c r="K139" s="484"/>
      <c r="L139" s="484"/>
      <c r="M139" s="484">
        <f t="shared" si="39"/>
        <v>0</v>
      </c>
      <c r="N139" s="484">
        <f t="shared" si="62"/>
        <v>0</v>
      </c>
      <c r="O139" s="484">
        <f t="shared" si="62"/>
        <v>0</v>
      </c>
      <c r="P139" s="484">
        <f t="shared" si="62"/>
        <v>0</v>
      </c>
      <c r="Q139" s="484">
        <f t="shared" si="40"/>
        <v>0</v>
      </c>
      <c r="S139" s="486" t="str">
        <f t="shared" si="44"/>
        <v/>
      </c>
      <c r="T139" s="486" t="str">
        <f t="shared" si="44"/>
        <v/>
      </c>
      <c r="U139" s="486" t="str">
        <f t="shared" si="44"/>
        <v/>
      </c>
      <c r="V139" s="487" t="str">
        <f t="shared" si="44"/>
        <v/>
      </c>
      <c r="W139" s="486"/>
      <c r="Y139" s="394" t="s">
        <v>735</v>
      </c>
    </row>
    <row r="140" spans="1:25" s="424" customFormat="1" hidden="1">
      <c r="A140" s="392" t="s">
        <v>746</v>
      </c>
      <c r="B140" s="392" t="s">
        <v>340</v>
      </c>
      <c r="C140" s="493" t="s">
        <v>748</v>
      </c>
      <c r="D140" s="493"/>
      <c r="E140" s="680"/>
      <c r="F140" s="423"/>
      <c r="G140" s="423"/>
      <c r="H140" s="423"/>
      <c r="I140" s="423">
        <f t="shared" si="38"/>
        <v>0</v>
      </c>
      <c r="J140" s="423">
        <v>0</v>
      </c>
      <c r="K140" s="423"/>
      <c r="L140" s="423"/>
      <c r="M140" s="423">
        <f t="shared" si="39"/>
        <v>0</v>
      </c>
      <c r="N140" s="423">
        <f t="shared" si="62"/>
        <v>0</v>
      </c>
      <c r="O140" s="423">
        <f t="shared" si="62"/>
        <v>0</v>
      </c>
      <c r="P140" s="423">
        <f t="shared" si="62"/>
        <v>0</v>
      </c>
      <c r="Q140" s="423">
        <f t="shared" si="40"/>
        <v>0</v>
      </c>
      <c r="S140" s="486" t="str">
        <f t="shared" si="44"/>
        <v/>
      </c>
      <c r="T140" s="486" t="str">
        <f t="shared" si="44"/>
        <v/>
      </c>
      <c r="U140" s="486" t="str">
        <f t="shared" si="44"/>
        <v/>
      </c>
      <c r="V140" s="487" t="str">
        <f t="shared" si="44"/>
        <v/>
      </c>
      <c r="W140" s="491"/>
      <c r="X140" s="394" t="s">
        <v>735</v>
      </c>
    </row>
    <row r="141" spans="1:25">
      <c r="A141" s="392" t="s">
        <v>746</v>
      </c>
      <c r="B141" s="392" t="s">
        <v>340</v>
      </c>
      <c r="C141" s="482"/>
      <c r="D141" s="482" t="s">
        <v>319</v>
      </c>
      <c r="E141" s="490" t="s">
        <v>320</v>
      </c>
      <c r="F141" s="484">
        <f>+F80+F95+F106+F117+F128</f>
        <v>0</v>
      </c>
      <c r="G141" s="484">
        <f>+G80+G95+G106+G117+G128</f>
        <v>1415905.6600000001</v>
      </c>
      <c r="H141" s="484">
        <f>+H80+H95+H106+H117+H128</f>
        <v>7395772</v>
      </c>
      <c r="I141" s="484">
        <f t="shared" si="38"/>
        <v>8811677.6600000001</v>
      </c>
      <c r="J141" s="484">
        <v>0</v>
      </c>
      <c r="K141" s="484">
        <f>+K80+K95+K106+K117+K128</f>
        <v>1415905.6600000001</v>
      </c>
      <c r="L141" s="484">
        <f>+L80+L95+L106+L117+L128</f>
        <v>7395772</v>
      </c>
      <c r="M141" s="484">
        <f t="shared" si="39"/>
        <v>8811677.6600000001</v>
      </c>
      <c r="N141" s="484">
        <f t="shared" si="62"/>
        <v>0</v>
      </c>
      <c r="O141" s="484">
        <f t="shared" si="62"/>
        <v>0</v>
      </c>
      <c r="P141" s="484">
        <f t="shared" si="62"/>
        <v>0</v>
      </c>
      <c r="Q141" s="484">
        <f t="shared" si="40"/>
        <v>0</v>
      </c>
      <c r="R141" s="485">
        <f>Q141-'[3]car-SAOB'!K316</f>
        <v>0</v>
      </c>
      <c r="S141" s="486" t="str">
        <f t="shared" si="44"/>
        <v/>
      </c>
      <c r="T141" s="486">
        <f t="shared" si="44"/>
        <v>1</v>
      </c>
      <c r="U141" s="486">
        <f t="shared" si="44"/>
        <v>1</v>
      </c>
      <c r="V141" s="487">
        <f t="shared" si="44"/>
        <v>1</v>
      </c>
      <c r="W141" s="486"/>
      <c r="X141" s="394" t="s">
        <v>735</v>
      </c>
      <c r="Y141" s="394" t="s">
        <v>736</v>
      </c>
    </row>
    <row r="142" spans="1:25">
      <c r="A142" s="392" t="s">
        <v>746</v>
      </c>
      <c r="B142" s="392" t="s">
        <v>340</v>
      </c>
      <c r="C142" s="482"/>
      <c r="D142" s="482" t="s">
        <v>319</v>
      </c>
      <c r="E142" s="494" t="s">
        <v>204</v>
      </c>
      <c r="F142" s="484">
        <f>+F143+F144</f>
        <v>0</v>
      </c>
      <c r="G142" s="484">
        <f t="shared" ref="G142:H142" si="68">+G143+G144</f>
        <v>68995159.409999996</v>
      </c>
      <c r="H142" s="484">
        <f t="shared" si="68"/>
        <v>128345743.78</v>
      </c>
      <c r="I142" s="484">
        <f t="shared" ref="I142:I181" si="69">+F142+G142+H142</f>
        <v>197340903.19</v>
      </c>
      <c r="J142" s="484">
        <f t="shared" ref="J142:L142" si="70">+J143+J144</f>
        <v>0</v>
      </c>
      <c r="K142" s="484">
        <f t="shared" si="70"/>
        <v>68995159.409999996</v>
      </c>
      <c r="L142" s="484">
        <f t="shared" si="70"/>
        <v>128010228.87</v>
      </c>
      <c r="M142" s="484">
        <f t="shared" ref="M142:M181" si="71">+J142+K142+L142</f>
        <v>197005388.28</v>
      </c>
      <c r="N142" s="484">
        <f t="shared" si="62"/>
        <v>0</v>
      </c>
      <c r="O142" s="484">
        <f t="shared" si="62"/>
        <v>0</v>
      </c>
      <c r="P142" s="484">
        <f t="shared" si="62"/>
        <v>335514.90999999642</v>
      </c>
      <c r="Q142" s="484">
        <f t="shared" ref="Q142:Q181" si="72">+N142+O142+P142</f>
        <v>335514.90999999642</v>
      </c>
      <c r="R142" s="485"/>
      <c r="S142" s="486" t="str">
        <f t="shared" si="44"/>
        <v/>
      </c>
      <c r="T142" s="486">
        <f t="shared" si="44"/>
        <v>1</v>
      </c>
      <c r="U142" s="486">
        <f t="shared" si="44"/>
        <v>0.9973858509046073</v>
      </c>
      <c r="V142" s="487">
        <f t="shared" si="44"/>
        <v>0.99829982074381729</v>
      </c>
      <c r="W142" s="486"/>
      <c r="X142" s="394" t="s">
        <v>735</v>
      </c>
      <c r="Y142" s="394" t="s">
        <v>736</v>
      </c>
    </row>
    <row r="143" spans="1:25" hidden="1">
      <c r="A143" s="392" t="s">
        <v>746</v>
      </c>
      <c r="B143" s="392" t="s">
        <v>340</v>
      </c>
      <c r="C143" s="482"/>
      <c r="D143" s="482"/>
      <c r="E143" s="483" t="s">
        <v>838</v>
      </c>
      <c r="F143" s="484">
        <f t="shared" ref="F143:H144" si="73">+F85+F97+F108+F119+F130</f>
        <v>0</v>
      </c>
      <c r="G143" s="484">
        <f t="shared" si="73"/>
        <v>36951080</v>
      </c>
      <c r="H143" s="484">
        <f t="shared" si="73"/>
        <v>2200000</v>
      </c>
      <c r="I143" s="484">
        <f t="shared" si="69"/>
        <v>39151080</v>
      </c>
      <c r="J143" s="484">
        <v>0</v>
      </c>
      <c r="K143" s="484">
        <f>+K85+K97+K108+K119+K130</f>
        <v>36951080</v>
      </c>
      <c r="L143" s="484">
        <f>+L85+L97+L108+L119+L130</f>
        <v>2200000</v>
      </c>
      <c r="M143" s="484">
        <f t="shared" si="71"/>
        <v>39151080</v>
      </c>
      <c r="N143" s="484">
        <f t="shared" si="62"/>
        <v>0</v>
      </c>
      <c r="O143" s="484">
        <f t="shared" si="62"/>
        <v>0</v>
      </c>
      <c r="P143" s="484">
        <f t="shared" si="62"/>
        <v>0</v>
      </c>
      <c r="Q143" s="484">
        <f t="shared" si="72"/>
        <v>0</v>
      </c>
      <c r="R143" s="485"/>
      <c r="S143" s="486" t="str">
        <f t="shared" si="44"/>
        <v/>
      </c>
      <c r="T143" s="486">
        <f t="shared" si="44"/>
        <v>1</v>
      </c>
      <c r="U143" s="486">
        <f t="shared" si="44"/>
        <v>1</v>
      </c>
      <c r="V143" s="487">
        <f t="shared" si="44"/>
        <v>1</v>
      </c>
      <c r="W143" s="486"/>
      <c r="X143" s="394" t="s">
        <v>735</v>
      </c>
    </row>
    <row r="144" spans="1:25" hidden="1">
      <c r="A144" s="392" t="s">
        <v>746</v>
      </c>
      <c r="B144" s="392" t="s">
        <v>340</v>
      </c>
      <c r="C144" s="482"/>
      <c r="D144" s="482"/>
      <c r="E144" s="483" t="s">
        <v>839</v>
      </c>
      <c r="F144" s="484">
        <f t="shared" si="73"/>
        <v>0</v>
      </c>
      <c r="G144" s="484">
        <f t="shared" si="73"/>
        <v>32044079.41</v>
      </c>
      <c r="H144" s="484">
        <f t="shared" si="73"/>
        <v>126145743.78</v>
      </c>
      <c r="I144" s="484">
        <f t="shared" si="69"/>
        <v>158189823.19</v>
      </c>
      <c r="J144" s="484">
        <v>0</v>
      </c>
      <c r="K144" s="484">
        <f>+K86+K98+K109+K120+K131</f>
        <v>32044079.41</v>
      </c>
      <c r="L144" s="484">
        <f>+L86+L98+L109+L120+L131</f>
        <v>125810228.87</v>
      </c>
      <c r="M144" s="484">
        <f t="shared" si="71"/>
        <v>157854308.28</v>
      </c>
      <c r="N144" s="484">
        <f t="shared" si="62"/>
        <v>0</v>
      </c>
      <c r="O144" s="484">
        <f t="shared" si="62"/>
        <v>0</v>
      </c>
      <c r="P144" s="484">
        <f t="shared" si="62"/>
        <v>335514.90999999642</v>
      </c>
      <c r="Q144" s="484">
        <f t="shared" si="72"/>
        <v>335514.90999999642</v>
      </c>
      <c r="R144" s="485"/>
      <c r="S144" s="486" t="str">
        <f t="shared" si="44"/>
        <v/>
      </c>
      <c r="T144" s="486">
        <f t="shared" si="44"/>
        <v>1</v>
      </c>
      <c r="U144" s="486">
        <f t="shared" si="44"/>
        <v>0.99734025976663043</v>
      </c>
      <c r="V144" s="487">
        <f t="shared" si="44"/>
        <v>0.99787903606417838</v>
      </c>
      <c r="W144" s="486"/>
      <c r="X144" s="394" t="s">
        <v>735</v>
      </c>
    </row>
    <row r="145" spans="1:25" s="437" customFormat="1" hidden="1">
      <c r="A145" s="392"/>
      <c r="B145" s="392" t="s">
        <v>340</v>
      </c>
      <c r="C145" s="445"/>
      <c r="D145" s="445"/>
      <c r="E145" s="415" t="s">
        <v>737</v>
      </c>
      <c r="F145" s="416">
        <f>+F142+F141</f>
        <v>0</v>
      </c>
      <c r="G145" s="416">
        <f t="shared" ref="G145:Q145" si="74">+G142+G141</f>
        <v>70411065.069999993</v>
      </c>
      <c r="H145" s="416">
        <f t="shared" si="74"/>
        <v>135741515.78</v>
      </c>
      <c r="I145" s="416">
        <f t="shared" si="74"/>
        <v>206152580.84999999</v>
      </c>
      <c r="J145" s="416">
        <f t="shared" si="74"/>
        <v>0</v>
      </c>
      <c r="K145" s="416">
        <f t="shared" si="74"/>
        <v>70411065.069999993</v>
      </c>
      <c r="L145" s="416">
        <f t="shared" si="74"/>
        <v>135406000.87</v>
      </c>
      <c r="M145" s="416">
        <f t="shared" si="74"/>
        <v>205817065.94</v>
      </c>
      <c r="N145" s="416">
        <f t="shared" si="74"/>
        <v>0</v>
      </c>
      <c r="O145" s="416">
        <f t="shared" si="74"/>
        <v>0</v>
      </c>
      <c r="P145" s="416">
        <f t="shared" si="74"/>
        <v>335514.90999999642</v>
      </c>
      <c r="Q145" s="416">
        <f t="shared" si="74"/>
        <v>335514.90999999642</v>
      </c>
      <c r="R145" s="448"/>
      <c r="S145" s="486" t="str">
        <f t="shared" si="44"/>
        <v/>
      </c>
      <c r="T145" s="486">
        <f t="shared" si="44"/>
        <v>1</v>
      </c>
      <c r="U145" s="486">
        <f t="shared" si="44"/>
        <v>0.99752828080582379</v>
      </c>
      <c r="V145" s="487">
        <f t="shared" si="44"/>
        <v>0.99837249231313707</v>
      </c>
      <c r="W145" s="489"/>
      <c r="X145" s="394" t="s">
        <v>735</v>
      </c>
    </row>
    <row r="146" spans="1:25" hidden="1">
      <c r="A146" s="392"/>
      <c r="B146" s="392"/>
      <c r="C146" s="482"/>
      <c r="D146" s="482"/>
      <c r="E146" s="490"/>
      <c r="F146" s="484"/>
      <c r="G146" s="484"/>
      <c r="H146" s="484"/>
      <c r="I146" s="484"/>
      <c r="J146" s="484"/>
      <c r="K146" s="484"/>
      <c r="L146" s="484"/>
      <c r="M146" s="484"/>
      <c r="N146" s="484"/>
      <c r="O146" s="484"/>
      <c r="P146" s="484"/>
      <c r="Q146" s="484"/>
      <c r="R146" s="485"/>
      <c r="S146" s="486" t="str">
        <f t="shared" si="44"/>
        <v/>
      </c>
      <c r="T146" s="486" t="str">
        <f t="shared" si="44"/>
        <v/>
      </c>
      <c r="U146" s="486" t="str">
        <f t="shared" si="44"/>
        <v/>
      </c>
      <c r="V146" s="487" t="str">
        <f t="shared" si="44"/>
        <v/>
      </c>
      <c r="W146" s="486"/>
      <c r="X146" s="394" t="s">
        <v>735</v>
      </c>
    </row>
    <row r="147" spans="1:25" s="437" customFormat="1" hidden="1">
      <c r="A147" s="392" t="s">
        <v>746</v>
      </c>
      <c r="B147" s="392" t="s">
        <v>340</v>
      </c>
      <c r="C147" s="445"/>
      <c r="D147" s="445" t="s">
        <v>319</v>
      </c>
      <c r="E147" s="415" t="s">
        <v>325</v>
      </c>
      <c r="F147" s="416">
        <f>SUM(F148:F148)</f>
        <v>0</v>
      </c>
      <c r="G147" s="416">
        <f>SUM(G148:G148)</f>
        <v>5200000</v>
      </c>
      <c r="H147" s="416">
        <f>SUM(H148:H148)</f>
        <v>0</v>
      </c>
      <c r="I147" s="416">
        <f>+F147+G147+H147</f>
        <v>5200000</v>
      </c>
      <c r="J147" s="416">
        <v>0</v>
      </c>
      <c r="K147" s="416">
        <f>SUM(K148:K148)</f>
        <v>5200000</v>
      </c>
      <c r="L147" s="416">
        <f>SUM(L148:L148)</f>
        <v>0</v>
      </c>
      <c r="M147" s="416">
        <f>+J147+K147+L147</f>
        <v>5200000</v>
      </c>
      <c r="N147" s="416">
        <f t="shared" ref="N147:P148" si="75">+F147-J147</f>
        <v>0</v>
      </c>
      <c r="O147" s="416">
        <f t="shared" si="75"/>
        <v>0</v>
      </c>
      <c r="P147" s="416">
        <f t="shared" si="75"/>
        <v>0</v>
      </c>
      <c r="Q147" s="416">
        <f>+N147+O147+P147</f>
        <v>0</v>
      </c>
      <c r="R147" s="448">
        <f>Q147-'[3]car-SAOB'!BC316</f>
        <v>0</v>
      </c>
      <c r="S147" s="486" t="str">
        <f t="shared" si="44"/>
        <v/>
      </c>
      <c r="T147" s="486">
        <f t="shared" si="44"/>
        <v>1</v>
      </c>
      <c r="U147" s="486" t="str">
        <f t="shared" si="44"/>
        <v/>
      </c>
      <c r="V147" s="487">
        <f t="shared" si="44"/>
        <v>1</v>
      </c>
      <c r="W147" s="489"/>
      <c r="X147" s="394" t="s">
        <v>735</v>
      </c>
    </row>
    <row r="148" spans="1:25" hidden="1">
      <c r="A148" s="392" t="s">
        <v>746</v>
      </c>
      <c r="B148" s="392" t="s">
        <v>340</v>
      </c>
      <c r="C148" s="482"/>
      <c r="D148" s="482"/>
      <c r="E148" s="488" t="s">
        <v>533</v>
      </c>
      <c r="F148" s="484">
        <f>+F90+F102+F113+F124+F135</f>
        <v>0</v>
      </c>
      <c r="G148" s="484">
        <f>+G90+G102+G113+G124+G135</f>
        <v>5200000</v>
      </c>
      <c r="H148" s="484">
        <f>+H90+H102+H113+H124+H135</f>
        <v>0</v>
      </c>
      <c r="I148" s="484">
        <f>+F148+G148+H148</f>
        <v>5200000</v>
      </c>
      <c r="J148" s="484">
        <v>0</v>
      </c>
      <c r="K148" s="484">
        <f>+K90+K102+K113+K124+K135</f>
        <v>5200000</v>
      </c>
      <c r="L148" s="484">
        <f>+L90+L102+L113+L124+L135</f>
        <v>0</v>
      </c>
      <c r="M148" s="484">
        <f>+J148+K148+L148</f>
        <v>5200000</v>
      </c>
      <c r="N148" s="484">
        <f t="shared" si="75"/>
        <v>0</v>
      </c>
      <c r="O148" s="484">
        <f t="shared" si="75"/>
        <v>0</v>
      </c>
      <c r="P148" s="484">
        <f t="shared" si="75"/>
        <v>0</v>
      </c>
      <c r="Q148" s="484">
        <f>+N148+O148+P148</f>
        <v>0</v>
      </c>
      <c r="R148" s="485">
        <f>Q148-'[3]car-SAOB'!AO316</f>
        <v>0</v>
      </c>
      <c r="S148" s="486" t="str">
        <f t="shared" si="44"/>
        <v/>
      </c>
      <c r="T148" s="486">
        <f t="shared" si="44"/>
        <v>1</v>
      </c>
      <c r="U148" s="486" t="str">
        <f t="shared" si="44"/>
        <v/>
      </c>
      <c r="V148" s="487">
        <f t="shared" si="44"/>
        <v>1</v>
      </c>
      <c r="W148" s="486"/>
      <c r="X148" s="394" t="s">
        <v>735</v>
      </c>
    </row>
    <row r="149" spans="1:25" s="526" customFormat="1" ht="12" customHeight="1">
      <c r="A149" s="392" t="s">
        <v>746</v>
      </c>
      <c r="B149" s="392" t="s">
        <v>340</v>
      </c>
      <c r="C149" s="717" t="s">
        <v>749</v>
      </c>
      <c r="D149" s="714"/>
      <c r="E149" s="714"/>
      <c r="F149" s="524">
        <f>+F147+F145</f>
        <v>0</v>
      </c>
      <c r="G149" s="524">
        <f t="shared" ref="G149:Q149" si="76">+G147+G145</f>
        <v>75611065.069999993</v>
      </c>
      <c r="H149" s="524">
        <f t="shared" si="76"/>
        <v>135741515.78</v>
      </c>
      <c r="I149" s="524">
        <f t="shared" si="76"/>
        <v>211352580.84999999</v>
      </c>
      <c r="J149" s="524">
        <f t="shared" si="76"/>
        <v>0</v>
      </c>
      <c r="K149" s="524">
        <f t="shared" si="76"/>
        <v>75611065.069999993</v>
      </c>
      <c r="L149" s="524">
        <f t="shared" si="76"/>
        <v>135406000.87</v>
      </c>
      <c r="M149" s="524">
        <f t="shared" si="76"/>
        <v>211017065.94</v>
      </c>
      <c r="N149" s="524">
        <f t="shared" si="76"/>
        <v>0</v>
      </c>
      <c r="O149" s="524">
        <f t="shared" si="76"/>
        <v>0</v>
      </c>
      <c r="P149" s="524">
        <f t="shared" si="76"/>
        <v>335514.90999999642</v>
      </c>
      <c r="Q149" s="524">
        <f t="shared" si="76"/>
        <v>335514.90999999642</v>
      </c>
      <c r="R149" s="525">
        <f>Q149-'[3]car-SAOB'!AV316</f>
        <v>0</v>
      </c>
      <c r="S149" s="486" t="str">
        <f t="shared" si="44"/>
        <v/>
      </c>
      <c r="T149" s="486">
        <f t="shared" si="44"/>
        <v>1</v>
      </c>
      <c r="U149" s="486">
        <f t="shared" si="44"/>
        <v>0.99752828080582379</v>
      </c>
      <c r="V149" s="487">
        <f t="shared" si="44"/>
        <v>0.99841253459668833</v>
      </c>
      <c r="W149" s="551"/>
      <c r="Y149" s="394" t="s">
        <v>735</v>
      </c>
    </row>
    <row r="150" spans="1:25">
      <c r="A150" s="392" t="s">
        <v>746</v>
      </c>
      <c r="B150" s="392" t="s">
        <v>340</v>
      </c>
      <c r="C150" s="482"/>
      <c r="D150" s="482"/>
      <c r="E150" s="482"/>
      <c r="F150" s="495"/>
      <c r="G150" s="495"/>
      <c r="H150" s="495"/>
      <c r="I150" s="484">
        <f t="shared" si="69"/>
        <v>0</v>
      </c>
      <c r="J150" s="484">
        <v>0</v>
      </c>
      <c r="K150" s="495"/>
      <c r="L150" s="495"/>
      <c r="M150" s="484">
        <f t="shared" si="71"/>
        <v>0</v>
      </c>
      <c r="N150" s="484">
        <f t="shared" si="62"/>
        <v>0</v>
      </c>
      <c r="O150" s="484">
        <f t="shared" si="62"/>
        <v>0</v>
      </c>
      <c r="P150" s="484">
        <f t="shared" si="62"/>
        <v>0</v>
      </c>
      <c r="Q150" s="484">
        <f t="shared" si="72"/>
        <v>0</v>
      </c>
      <c r="S150" s="486" t="str">
        <f t="shared" si="44"/>
        <v/>
      </c>
      <c r="T150" s="486" t="str">
        <f t="shared" si="44"/>
        <v/>
      </c>
      <c r="U150" s="486" t="str">
        <f t="shared" si="44"/>
        <v/>
      </c>
      <c r="V150" s="487" t="str">
        <f t="shared" si="44"/>
        <v/>
      </c>
      <c r="W150" s="486"/>
      <c r="Y150" s="394" t="s">
        <v>735</v>
      </c>
    </row>
    <row r="151" spans="1:25">
      <c r="A151" s="392" t="s">
        <v>346</v>
      </c>
      <c r="B151" s="392" t="s">
        <v>347</v>
      </c>
      <c r="C151" s="623" t="s">
        <v>347</v>
      </c>
      <c r="D151" s="482"/>
      <c r="E151" s="492"/>
      <c r="F151" s="495"/>
      <c r="G151" s="495"/>
      <c r="H151" s="495"/>
      <c r="I151" s="484">
        <f t="shared" si="69"/>
        <v>0</v>
      </c>
      <c r="J151" s="484">
        <v>0</v>
      </c>
      <c r="K151" s="495"/>
      <c r="L151" s="495"/>
      <c r="M151" s="484">
        <f t="shared" si="71"/>
        <v>0</v>
      </c>
      <c r="N151" s="484">
        <f t="shared" si="62"/>
        <v>0</v>
      </c>
      <c r="O151" s="484">
        <f t="shared" si="62"/>
        <v>0</v>
      </c>
      <c r="P151" s="484">
        <f t="shared" si="62"/>
        <v>0</v>
      </c>
      <c r="Q151" s="484">
        <f t="shared" si="72"/>
        <v>0</v>
      </c>
      <c r="S151" s="486" t="str">
        <f t="shared" si="44"/>
        <v/>
      </c>
      <c r="T151" s="486" t="str">
        <f t="shared" si="44"/>
        <v/>
      </c>
      <c r="U151" s="486" t="str">
        <f t="shared" si="44"/>
        <v/>
      </c>
      <c r="V151" s="487" t="str">
        <f t="shared" ref="V151:V214" si="77">IF(I151=0,"",M151/I151)</f>
        <v/>
      </c>
      <c r="W151" s="486"/>
      <c r="Y151" s="394" t="s">
        <v>735</v>
      </c>
    </row>
    <row r="152" spans="1:25">
      <c r="A152" s="392" t="s">
        <v>346</v>
      </c>
      <c r="B152" s="392" t="s">
        <v>347</v>
      </c>
      <c r="C152" s="482"/>
      <c r="D152" s="482"/>
      <c r="E152" s="483" t="s">
        <v>320</v>
      </c>
      <c r="F152" s="484">
        <f>SUM(F153:F155)</f>
        <v>0</v>
      </c>
      <c r="G152" s="484">
        <f t="shared" ref="G152:Q152" si="78">SUM(G153:G155)</f>
        <v>5281355.5199999996</v>
      </c>
      <c r="H152" s="484">
        <f t="shared" si="78"/>
        <v>0</v>
      </c>
      <c r="I152" s="484">
        <f t="shared" si="78"/>
        <v>5281355.5199999996</v>
      </c>
      <c r="J152" s="484">
        <f t="shared" si="78"/>
        <v>0</v>
      </c>
      <c r="K152" s="484">
        <f t="shared" si="78"/>
        <v>5281355.5199999996</v>
      </c>
      <c r="L152" s="484">
        <f t="shared" si="78"/>
        <v>0</v>
      </c>
      <c r="M152" s="484">
        <f t="shared" si="78"/>
        <v>5281355.5199999996</v>
      </c>
      <c r="N152" s="484">
        <f t="shared" si="78"/>
        <v>0</v>
      </c>
      <c r="O152" s="484">
        <f t="shared" si="78"/>
        <v>0</v>
      </c>
      <c r="P152" s="484">
        <f t="shared" si="78"/>
        <v>0</v>
      </c>
      <c r="Q152" s="484">
        <f t="shared" si="78"/>
        <v>0</v>
      </c>
      <c r="S152" s="486" t="str">
        <f t="shared" ref="S152:V215" si="79">IF(F152=0,"",J152/F152)</f>
        <v/>
      </c>
      <c r="T152" s="486">
        <f t="shared" si="79"/>
        <v>1</v>
      </c>
      <c r="U152" s="486" t="str">
        <f t="shared" si="79"/>
        <v/>
      </c>
      <c r="V152" s="487">
        <f t="shared" si="77"/>
        <v>1</v>
      </c>
      <c r="W152" s="486"/>
      <c r="Y152" s="394" t="s">
        <v>736</v>
      </c>
    </row>
    <row r="153" spans="1:25" hidden="1">
      <c r="A153" s="392" t="s">
        <v>346</v>
      </c>
      <c r="B153" s="392" t="s">
        <v>347</v>
      </c>
      <c r="C153" s="482"/>
      <c r="D153" s="482" t="s">
        <v>319</v>
      </c>
      <c r="E153" s="488" t="s">
        <v>835</v>
      </c>
      <c r="F153" s="484">
        <v>0</v>
      </c>
      <c r="G153" s="484">
        <f>+'[3]chd 1-SAOB'!C186</f>
        <v>1817650.72</v>
      </c>
      <c r="H153" s="484">
        <f>+'[3]chd 1-SAOB'!C278</f>
        <v>0</v>
      </c>
      <c r="I153" s="484">
        <f t="shared" si="69"/>
        <v>1817650.72</v>
      </c>
      <c r="J153" s="484">
        <v>0</v>
      </c>
      <c r="K153" s="484">
        <f>+'[3]chd 1-SAOB'!C187</f>
        <v>1817650.72</v>
      </c>
      <c r="L153" s="484">
        <f>+'[3]chd 1-SAOB'!C279</f>
        <v>0</v>
      </c>
      <c r="M153" s="484">
        <f t="shared" si="71"/>
        <v>1817650.72</v>
      </c>
      <c r="N153" s="484">
        <f t="shared" si="62"/>
        <v>0</v>
      </c>
      <c r="O153" s="484">
        <f t="shared" si="62"/>
        <v>0</v>
      </c>
      <c r="P153" s="484">
        <f t="shared" si="62"/>
        <v>0</v>
      </c>
      <c r="Q153" s="484">
        <f t="shared" si="72"/>
        <v>0</v>
      </c>
      <c r="S153" s="486" t="str">
        <f t="shared" si="79"/>
        <v/>
      </c>
      <c r="T153" s="486">
        <f t="shared" si="79"/>
        <v>1</v>
      </c>
      <c r="U153" s="486" t="str">
        <f t="shared" si="79"/>
        <v/>
      </c>
      <c r="V153" s="487">
        <f t="shared" si="77"/>
        <v>1</v>
      </c>
      <c r="W153" s="486"/>
    </row>
    <row r="154" spans="1:25" hidden="1">
      <c r="A154" s="392" t="s">
        <v>346</v>
      </c>
      <c r="B154" s="392" t="s">
        <v>347</v>
      </c>
      <c r="C154" s="482"/>
      <c r="D154" s="482" t="s">
        <v>319</v>
      </c>
      <c r="E154" s="488" t="s">
        <v>836</v>
      </c>
      <c r="F154" s="484">
        <v>0</v>
      </c>
      <c r="G154" s="484">
        <f>+'[3]chd 1-SAOB'!D186</f>
        <v>1540920.2</v>
      </c>
      <c r="H154" s="484">
        <f>+'[3]chd 1-SAOB'!D278</f>
        <v>0</v>
      </c>
      <c r="I154" s="484">
        <f t="shared" si="69"/>
        <v>1540920.2</v>
      </c>
      <c r="J154" s="484">
        <v>0</v>
      </c>
      <c r="K154" s="484">
        <f>+'[3]chd 1-SAOB'!D187</f>
        <v>1540920.2</v>
      </c>
      <c r="L154" s="484">
        <f>+'[3]chd 1-SAOB'!D279</f>
        <v>0</v>
      </c>
      <c r="M154" s="484">
        <f t="shared" si="71"/>
        <v>1540920.2</v>
      </c>
      <c r="N154" s="484">
        <f t="shared" si="62"/>
        <v>0</v>
      </c>
      <c r="O154" s="484">
        <f t="shared" si="62"/>
        <v>0</v>
      </c>
      <c r="P154" s="484">
        <f t="shared" si="62"/>
        <v>0</v>
      </c>
      <c r="Q154" s="484">
        <f t="shared" si="72"/>
        <v>0</v>
      </c>
      <c r="S154" s="486" t="str">
        <f t="shared" si="79"/>
        <v/>
      </c>
      <c r="T154" s="486">
        <f t="shared" si="79"/>
        <v>1</v>
      </c>
      <c r="U154" s="486" t="str">
        <f t="shared" si="79"/>
        <v/>
      </c>
      <c r="V154" s="487">
        <f t="shared" si="77"/>
        <v>1</v>
      </c>
      <c r="W154" s="486"/>
    </row>
    <row r="155" spans="1:25" hidden="1">
      <c r="A155" s="392" t="s">
        <v>346</v>
      </c>
      <c r="B155" s="392" t="s">
        <v>347</v>
      </c>
      <c r="C155" s="482"/>
      <c r="D155" s="482" t="s">
        <v>319</v>
      </c>
      <c r="E155" s="488" t="s">
        <v>837</v>
      </c>
      <c r="F155" s="484">
        <v>0</v>
      </c>
      <c r="G155" s="484">
        <f>+'[3]chd 1-SAOB'!E186</f>
        <v>1922784.6</v>
      </c>
      <c r="H155" s="484">
        <f>+'[3]chd 1-SAOB'!E278</f>
        <v>0</v>
      </c>
      <c r="I155" s="484">
        <f t="shared" si="69"/>
        <v>1922784.6</v>
      </c>
      <c r="J155" s="484">
        <v>0</v>
      </c>
      <c r="K155" s="484">
        <f>+'[3]chd 1-SAOB'!E187</f>
        <v>1922784.6</v>
      </c>
      <c r="L155" s="484">
        <f>+'[3]chd 1-SAOB'!E279</f>
        <v>0</v>
      </c>
      <c r="M155" s="484">
        <f t="shared" si="71"/>
        <v>1922784.6</v>
      </c>
      <c r="N155" s="484">
        <f t="shared" si="62"/>
        <v>0</v>
      </c>
      <c r="O155" s="484">
        <f t="shared" si="62"/>
        <v>0</v>
      </c>
      <c r="P155" s="484">
        <f t="shared" si="62"/>
        <v>0</v>
      </c>
      <c r="Q155" s="484">
        <f t="shared" si="72"/>
        <v>0</v>
      </c>
      <c r="S155" s="486" t="str">
        <f t="shared" si="79"/>
        <v/>
      </c>
      <c r="T155" s="486">
        <f t="shared" si="79"/>
        <v>1</v>
      </c>
      <c r="U155" s="486" t="str">
        <f t="shared" si="79"/>
        <v/>
      </c>
      <c r="V155" s="487">
        <f t="shared" si="77"/>
        <v>1</v>
      </c>
      <c r="W155" s="486"/>
    </row>
    <row r="156" spans="1:25">
      <c r="A156" s="392" t="s">
        <v>346</v>
      </c>
      <c r="B156" s="392" t="s">
        <v>347</v>
      </c>
      <c r="C156" s="482"/>
      <c r="D156" s="482"/>
      <c r="E156" s="483" t="s">
        <v>204</v>
      </c>
      <c r="F156" s="484">
        <f>+F157+F158</f>
        <v>0</v>
      </c>
      <c r="G156" s="484">
        <f t="shared" ref="G156:H156" si="80">+G157+G158</f>
        <v>95173152.320000008</v>
      </c>
      <c r="H156" s="484">
        <f t="shared" si="80"/>
        <v>117459325.68000001</v>
      </c>
      <c r="I156" s="484">
        <f t="shared" si="69"/>
        <v>212632478</v>
      </c>
      <c r="J156" s="484">
        <f t="shared" ref="J156:L156" si="81">+J157+J158</f>
        <v>0</v>
      </c>
      <c r="K156" s="484">
        <f t="shared" si="81"/>
        <v>93540305.310000002</v>
      </c>
      <c r="L156" s="484">
        <f t="shared" si="81"/>
        <v>97922757.75</v>
      </c>
      <c r="M156" s="484">
        <f t="shared" si="71"/>
        <v>191463063.06</v>
      </c>
      <c r="N156" s="484">
        <f t="shared" si="62"/>
        <v>0</v>
      </c>
      <c r="O156" s="484">
        <f t="shared" si="62"/>
        <v>1632847.0100000054</v>
      </c>
      <c r="P156" s="484">
        <f t="shared" si="62"/>
        <v>19536567.930000007</v>
      </c>
      <c r="Q156" s="484">
        <f t="shared" si="72"/>
        <v>21169414.940000013</v>
      </c>
      <c r="S156" s="486" t="str">
        <f t="shared" si="79"/>
        <v/>
      </c>
      <c r="T156" s="486">
        <f t="shared" si="79"/>
        <v>0.98284340730345998</v>
      </c>
      <c r="U156" s="486">
        <f t="shared" si="79"/>
        <v>0.83367376053882347</v>
      </c>
      <c r="V156" s="487">
        <f t="shared" si="77"/>
        <v>0.90044129128758965</v>
      </c>
      <c r="W156" s="486"/>
      <c r="Y156" s="394" t="s">
        <v>736</v>
      </c>
    </row>
    <row r="157" spans="1:25" hidden="1">
      <c r="A157" s="392" t="s">
        <v>346</v>
      </c>
      <c r="B157" s="392" t="s">
        <v>347</v>
      </c>
      <c r="C157" s="482"/>
      <c r="D157" s="482"/>
      <c r="E157" s="483" t="s">
        <v>838</v>
      </c>
      <c r="F157" s="484">
        <f>'[3]CONAP - W INC'!F122</f>
        <v>0</v>
      </c>
      <c r="G157" s="484">
        <f>'[3]CONAP - W INC'!G122</f>
        <v>49403020</v>
      </c>
      <c r="H157" s="484">
        <f>'[3]CONAP - W INC'!H122</f>
        <v>0</v>
      </c>
      <c r="I157" s="484">
        <f t="shared" si="69"/>
        <v>49403020</v>
      </c>
      <c r="J157" s="484">
        <f>'[3]CONAP - W INC'!J122</f>
        <v>0</v>
      </c>
      <c r="K157" s="484">
        <f>'[3]CONAP - W INC'!K122</f>
        <v>48511381.280000001</v>
      </c>
      <c r="L157" s="484">
        <f>'[3]CONAP - W INC'!L122</f>
        <v>0</v>
      </c>
      <c r="M157" s="484">
        <f t="shared" si="71"/>
        <v>48511381.280000001</v>
      </c>
      <c r="N157" s="484">
        <f t="shared" si="62"/>
        <v>0</v>
      </c>
      <c r="O157" s="484">
        <f t="shared" si="62"/>
        <v>891638.71999999881</v>
      </c>
      <c r="P157" s="484">
        <f t="shared" si="62"/>
        <v>0</v>
      </c>
      <c r="Q157" s="484">
        <f t="shared" si="72"/>
        <v>891638.71999999881</v>
      </c>
      <c r="S157" s="486" t="str">
        <f t="shared" si="79"/>
        <v/>
      </c>
      <c r="T157" s="486">
        <f t="shared" si="79"/>
        <v>0.98195173655375723</v>
      </c>
      <c r="U157" s="486" t="str">
        <f t="shared" si="79"/>
        <v/>
      </c>
      <c r="V157" s="487">
        <f t="shared" si="77"/>
        <v>0.98195173655375723</v>
      </c>
      <c r="W157" s="486"/>
    </row>
    <row r="158" spans="1:25" hidden="1">
      <c r="A158" s="392" t="s">
        <v>346</v>
      </c>
      <c r="B158" s="392" t="s">
        <v>347</v>
      </c>
      <c r="C158" s="482"/>
      <c r="D158" s="482"/>
      <c r="E158" s="483" t="s">
        <v>839</v>
      </c>
      <c r="F158" s="484">
        <f>'[3]CONAP - W INC'!F123</f>
        <v>0</v>
      </c>
      <c r="G158" s="484">
        <f>'[3]CONAP - W INC'!G123</f>
        <v>45770132.320000008</v>
      </c>
      <c r="H158" s="484">
        <f>'[3]CONAP - W INC'!H123</f>
        <v>117459325.68000001</v>
      </c>
      <c r="I158" s="484">
        <f t="shared" si="69"/>
        <v>163229458</v>
      </c>
      <c r="J158" s="484">
        <f>'[3]CONAP - W INC'!J123</f>
        <v>0</v>
      </c>
      <c r="K158" s="484">
        <f>'[3]CONAP - W INC'!K123</f>
        <v>45028924.030000001</v>
      </c>
      <c r="L158" s="484">
        <f>'[3]CONAP - W INC'!L123</f>
        <v>97922757.75</v>
      </c>
      <c r="M158" s="484">
        <f t="shared" si="71"/>
        <v>142951681.78</v>
      </c>
      <c r="N158" s="484">
        <f t="shared" si="62"/>
        <v>0</v>
      </c>
      <c r="O158" s="484">
        <f t="shared" si="62"/>
        <v>741208.29000000656</v>
      </c>
      <c r="P158" s="484">
        <f t="shared" si="62"/>
        <v>19536567.930000007</v>
      </c>
      <c r="Q158" s="484">
        <f t="shared" si="72"/>
        <v>20277776.220000014</v>
      </c>
      <c r="S158" s="486" t="str">
        <f t="shared" si="79"/>
        <v/>
      </c>
      <c r="T158" s="486">
        <f t="shared" si="79"/>
        <v>0.9838058521479055</v>
      </c>
      <c r="U158" s="486">
        <f t="shared" si="79"/>
        <v>0.83367376053882347</v>
      </c>
      <c r="V158" s="487">
        <f t="shared" si="77"/>
        <v>0.87577134379751476</v>
      </c>
      <c r="W158" s="486"/>
    </row>
    <row r="159" spans="1:25" s="437" customFormat="1">
      <c r="A159" s="392"/>
      <c r="B159" s="392" t="s">
        <v>347</v>
      </c>
      <c r="C159" s="445"/>
      <c r="D159" s="445"/>
      <c r="E159" s="415" t="s">
        <v>737</v>
      </c>
      <c r="F159" s="416">
        <f>+F156+F152</f>
        <v>0</v>
      </c>
      <c r="G159" s="416">
        <f t="shared" ref="G159:Q159" si="82">+G156+G152</f>
        <v>100454507.84</v>
      </c>
      <c r="H159" s="416">
        <f t="shared" si="82"/>
        <v>117459325.68000001</v>
      </c>
      <c r="I159" s="416">
        <f t="shared" si="82"/>
        <v>217913833.52000001</v>
      </c>
      <c r="J159" s="416">
        <f t="shared" si="82"/>
        <v>0</v>
      </c>
      <c r="K159" s="416">
        <f t="shared" si="82"/>
        <v>98821660.829999998</v>
      </c>
      <c r="L159" s="416">
        <f t="shared" si="82"/>
        <v>97922757.75</v>
      </c>
      <c r="M159" s="416">
        <f t="shared" si="82"/>
        <v>196744418.58000001</v>
      </c>
      <c r="N159" s="416">
        <f t="shared" si="82"/>
        <v>0</v>
      </c>
      <c r="O159" s="416">
        <f t="shared" si="82"/>
        <v>1632847.0100000054</v>
      </c>
      <c r="P159" s="416">
        <f t="shared" si="82"/>
        <v>19536567.930000007</v>
      </c>
      <c r="Q159" s="416">
        <f t="shared" si="82"/>
        <v>21169414.940000013</v>
      </c>
      <c r="R159" s="448"/>
      <c r="S159" s="486" t="str">
        <f t="shared" si="79"/>
        <v/>
      </c>
      <c r="T159" s="486">
        <f t="shared" si="79"/>
        <v>0.98374540829366519</v>
      </c>
      <c r="U159" s="486">
        <f t="shared" si="79"/>
        <v>0.83367376053882347</v>
      </c>
      <c r="V159" s="487">
        <f t="shared" si="77"/>
        <v>0.90285419425629498</v>
      </c>
      <c r="W159" s="489"/>
      <c r="Y159" s="394" t="s">
        <v>735</v>
      </c>
    </row>
    <row r="160" spans="1:25" hidden="1">
      <c r="A160" s="392"/>
      <c r="B160" s="392"/>
      <c r="C160" s="482"/>
      <c r="D160" s="482"/>
      <c r="E160" s="490"/>
      <c r="F160" s="484"/>
      <c r="G160" s="484"/>
      <c r="H160" s="484"/>
      <c r="I160" s="484"/>
      <c r="J160" s="484"/>
      <c r="K160" s="484"/>
      <c r="L160" s="484"/>
      <c r="M160" s="484"/>
      <c r="N160" s="484"/>
      <c r="O160" s="484"/>
      <c r="P160" s="484"/>
      <c r="Q160" s="484"/>
      <c r="R160" s="485"/>
      <c r="S160" s="486" t="str">
        <f t="shared" si="79"/>
        <v/>
      </c>
      <c r="T160" s="486" t="str">
        <f t="shared" si="79"/>
        <v/>
      </c>
      <c r="U160" s="486" t="str">
        <f t="shared" si="79"/>
        <v/>
      </c>
      <c r="V160" s="487" t="str">
        <f t="shared" si="77"/>
        <v/>
      </c>
      <c r="W160" s="486"/>
    </row>
    <row r="161" spans="1:25" s="437" customFormat="1">
      <c r="A161" s="392" t="s">
        <v>346</v>
      </c>
      <c r="B161" s="392" t="s">
        <v>347</v>
      </c>
      <c r="C161" s="445"/>
      <c r="D161" s="445" t="s">
        <v>319</v>
      </c>
      <c r="E161" s="415" t="s">
        <v>325</v>
      </c>
      <c r="F161" s="416">
        <f>SUM(F162:F162)</f>
        <v>0</v>
      </c>
      <c r="G161" s="416">
        <f>SUM(G162:G162)</f>
        <v>0</v>
      </c>
      <c r="H161" s="416">
        <f>SUM(H162:H162)</f>
        <v>0</v>
      </c>
      <c r="I161" s="416">
        <f>+F161+G161+H161</f>
        <v>0</v>
      </c>
      <c r="J161" s="416">
        <v>0</v>
      </c>
      <c r="K161" s="416">
        <f>SUM(K162:K162)</f>
        <v>0</v>
      </c>
      <c r="L161" s="416">
        <f>SUM(L162:L162)</f>
        <v>0</v>
      </c>
      <c r="M161" s="416">
        <f>+J161+K161+L161</f>
        <v>0</v>
      </c>
      <c r="N161" s="416">
        <f t="shared" ref="N161:P162" si="83">+F161-J161</f>
        <v>0</v>
      </c>
      <c r="O161" s="416">
        <f t="shared" si="83"/>
        <v>0</v>
      </c>
      <c r="P161" s="416">
        <f t="shared" si="83"/>
        <v>0</v>
      </c>
      <c r="Q161" s="416">
        <f>+N161+O161+P161</f>
        <v>0</v>
      </c>
      <c r="S161" s="486" t="str">
        <f t="shared" si="79"/>
        <v/>
      </c>
      <c r="T161" s="486" t="str">
        <f t="shared" si="79"/>
        <v/>
      </c>
      <c r="U161" s="486" t="str">
        <f t="shared" si="79"/>
        <v/>
      </c>
      <c r="V161" s="487" t="str">
        <f t="shared" si="77"/>
        <v/>
      </c>
      <c r="W161" s="489"/>
      <c r="Y161" s="394" t="s">
        <v>735</v>
      </c>
    </row>
    <row r="162" spans="1:25">
      <c r="A162" s="392" t="s">
        <v>346</v>
      </c>
      <c r="B162" s="392" t="s">
        <v>347</v>
      </c>
      <c r="C162" s="482"/>
      <c r="D162" s="482"/>
      <c r="E162" s="488" t="s">
        <v>533</v>
      </c>
      <c r="F162" s="484">
        <v>0</v>
      </c>
      <c r="G162" s="484">
        <f>SUM('[3]chd 1-SAOB'!AE186)</f>
        <v>0</v>
      </c>
      <c r="H162" s="484">
        <f>SUM('[3]chd 1-SAOB'!AE278)</f>
        <v>0</v>
      </c>
      <c r="I162" s="484">
        <f>+F162+G162+H162</f>
        <v>0</v>
      </c>
      <c r="J162" s="484">
        <v>0</v>
      </c>
      <c r="K162" s="484">
        <f>SUM('[3]chd 1-SAOB'!AE187)</f>
        <v>0</v>
      </c>
      <c r="L162" s="484">
        <f>SUM('[3]chd 1-SAOB'!AE279)</f>
        <v>0</v>
      </c>
      <c r="M162" s="484">
        <f>+J162+K162+L162</f>
        <v>0</v>
      </c>
      <c r="N162" s="484">
        <f t="shared" si="83"/>
        <v>0</v>
      </c>
      <c r="O162" s="484">
        <f t="shared" si="83"/>
        <v>0</v>
      </c>
      <c r="P162" s="484">
        <f t="shared" si="83"/>
        <v>0</v>
      </c>
      <c r="Q162" s="484">
        <f>+N162+O162+P162</f>
        <v>0</v>
      </c>
      <c r="S162" s="486" t="str">
        <f t="shared" si="79"/>
        <v/>
      </c>
      <c r="T162" s="486" t="str">
        <f t="shared" si="79"/>
        <v/>
      </c>
      <c r="U162" s="486" t="str">
        <f t="shared" si="79"/>
        <v/>
      </c>
      <c r="V162" s="487" t="str">
        <f t="shared" si="77"/>
        <v/>
      </c>
      <c r="W162" s="486"/>
      <c r="Y162" s="394" t="s">
        <v>735</v>
      </c>
    </row>
    <row r="163" spans="1:25" s="424" customFormat="1" ht="12" customHeight="1">
      <c r="A163" s="392" t="s">
        <v>346</v>
      </c>
      <c r="B163" s="392" t="s">
        <v>347</v>
      </c>
      <c r="C163" s="719" t="s">
        <v>545</v>
      </c>
      <c r="D163" s="734"/>
      <c r="E163" s="734"/>
      <c r="F163" s="423">
        <f>+F159+F161</f>
        <v>0</v>
      </c>
      <c r="G163" s="423">
        <f t="shared" ref="G163:Q163" si="84">+G159+G161</f>
        <v>100454507.84</v>
      </c>
      <c r="H163" s="423">
        <f t="shared" si="84"/>
        <v>117459325.68000001</v>
      </c>
      <c r="I163" s="423">
        <f t="shared" si="84"/>
        <v>217913833.52000001</v>
      </c>
      <c r="J163" s="423">
        <f t="shared" si="84"/>
        <v>0</v>
      </c>
      <c r="K163" s="423">
        <f t="shared" si="84"/>
        <v>98821660.829999998</v>
      </c>
      <c r="L163" s="423">
        <f t="shared" si="84"/>
        <v>97922757.75</v>
      </c>
      <c r="M163" s="423">
        <f t="shared" si="84"/>
        <v>196744418.58000001</v>
      </c>
      <c r="N163" s="423">
        <f t="shared" si="84"/>
        <v>0</v>
      </c>
      <c r="O163" s="423">
        <f t="shared" si="84"/>
        <v>1632847.0100000054</v>
      </c>
      <c r="P163" s="423">
        <f t="shared" si="84"/>
        <v>19536567.930000007</v>
      </c>
      <c r="Q163" s="423">
        <f t="shared" si="84"/>
        <v>21169414.940000013</v>
      </c>
      <c r="R163" s="607">
        <f>+Q163-'[3]chd 1-SAOB'!AW315</f>
        <v>0</v>
      </c>
      <c r="S163" s="486" t="str">
        <f t="shared" si="79"/>
        <v/>
      </c>
      <c r="T163" s="486">
        <f t="shared" si="79"/>
        <v>0.98374540829366519</v>
      </c>
      <c r="U163" s="486">
        <f t="shared" si="79"/>
        <v>0.83367376053882347</v>
      </c>
      <c r="V163" s="487">
        <f t="shared" si="77"/>
        <v>0.90285419425629498</v>
      </c>
      <c r="W163" s="491"/>
      <c r="Y163" s="394" t="s">
        <v>735</v>
      </c>
    </row>
    <row r="164" spans="1:25">
      <c r="A164" s="392"/>
      <c r="B164" s="392" t="s">
        <v>347</v>
      </c>
      <c r="C164" s="482"/>
      <c r="D164" s="482"/>
      <c r="E164" s="482"/>
      <c r="F164" s="484"/>
      <c r="G164" s="484"/>
      <c r="H164" s="484"/>
      <c r="I164" s="484"/>
      <c r="J164" s="484"/>
      <c r="K164" s="484"/>
      <c r="L164" s="484"/>
      <c r="M164" s="484"/>
      <c r="N164" s="484"/>
      <c r="O164" s="484"/>
      <c r="P164" s="484"/>
      <c r="Q164" s="484"/>
      <c r="S164" s="486" t="str">
        <f t="shared" si="79"/>
        <v/>
      </c>
      <c r="T164" s="486" t="str">
        <f t="shared" si="79"/>
        <v/>
      </c>
      <c r="U164" s="486" t="str">
        <f t="shared" si="79"/>
        <v/>
      </c>
      <c r="V164" s="487" t="str">
        <f t="shared" si="77"/>
        <v/>
      </c>
      <c r="W164" s="486"/>
      <c r="Y164" s="394" t="s">
        <v>735</v>
      </c>
    </row>
    <row r="165" spans="1:25">
      <c r="A165" s="392" t="s">
        <v>348</v>
      </c>
      <c r="B165" s="392" t="s">
        <v>546</v>
      </c>
      <c r="C165" s="631" t="s">
        <v>349</v>
      </c>
      <c r="D165" s="482"/>
      <c r="E165" s="492"/>
      <c r="F165" s="484"/>
      <c r="G165" s="484"/>
      <c r="H165" s="484"/>
      <c r="I165" s="484">
        <f t="shared" si="69"/>
        <v>0</v>
      </c>
      <c r="J165" s="484">
        <v>0</v>
      </c>
      <c r="K165" s="484"/>
      <c r="L165" s="484"/>
      <c r="M165" s="484">
        <f t="shared" si="71"/>
        <v>0</v>
      </c>
      <c r="N165" s="484">
        <f t="shared" si="62"/>
        <v>0</v>
      </c>
      <c r="O165" s="484">
        <f t="shared" si="62"/>
        <v>0</v>
      </c>
      <c r="P165" s="484">
        <f t="shared" si="62"/>
        <v>0</v>
      </c>
      <c r="Q165" s="484">
        <f t="shared" si="72"/>
        <v>0</v>
      </c>
      <c r="S165" s="486" t="str">
        <f t="shared" si="79"/>
        <v/>
      </c>
      <c r="T165" s="486" t="str">
        <f t="shared" si="79"/>
        <v/>
      </c>
      <c r="U165" s="486" t="str">
        <f t="shared" si="79"/>
        <v/>
      </c>
      <c r="V165" s="487" t="str">
        <f t="shared" si="77"/>
        <v/>
      </c>
      <c r="W165" s="486"/>
      <c r="Y165" s="394" t="s">
        <v>735</v>
      </c>
    </row>
    <row r="166" spans="1:25" s="424" customFormat="1">
      <c r="A166" s="392" t="s">
        <v>348</v>
      </c>
      <c r="B166" s="392" t="s">
        <v>350</v>
      </c>
      <c r="C166" s="493" t="s">
        <v>319</v>
      </c>
      <c r="D166" s="632" t="s">
        <v>330</v>
      </c>
      <c r="E166" s="680" t="s">
        <v>350</v>
      </c>
      <c r="F166" s="423"/>
      <c r="G166" s="423"/>
      <c r="H166" s="423"/>
      <c r="I166" s="423">
        <f t="shared" si="69"/>
        <v>0</v>
      </c>
      <c r="J166" s="423">
        <v>0</v>
      </c>
      <c r="K166" s="423"/>
      <c r="L166" s="423"/>
      <c r="M166" s="423">
        <f t="shared" si="71"/>
        <v>0</v>
      </c>
      <c r="N166" s="423">
        <f t="shared" si="62"/>
        <v>0</v>
      </c>
      <c r="O166" s="423">
        <f t="shared" si="62"/>
        <v>0</v>
      </c>
      <c r="P166" s="423">
        <f t="shared" si="62"/>
        <v>0</v>
      </c>
      <c r="Q166" s="423">
        <f t="shared" si="72"/>
        <v>0</v>
      </c>
      <c r="S166" s="486" t="str">
        <f t="shared" si="79"/>
        <v/>
      </c>
      <c r="T166" s="486" t="str">
        <f t="shared" si="79"/>
        <v/>
      </c>
      <c r="U166" s="486" t="str">
        <f t="shared" si="79"/>
        <v/>
      </c>
      <c r="V166" s="487" t="str">
        <f t="shared" si="77"/>
        <v/>
      </c>
      <c r="W166" s="491"/>
      <c r="Y166" s="394" t="s">
        <v>735</v>
      </c>
    </row>
    <row r="167" spans="1:25">
      <c r="A167" s="392" t="s">
        <v>348</v>
      </c>
      <c r="B167" s="392" t="s">
        <v>350</v>
      </c>
      <c r="C167" s="482"/>
      <c r="D167" s="482"/>
      <c r="E167" s="483" t="s">
        <v>320</v>
      </c>
      <c r="F167" s="484">
        <f>+'[3]chd 1-SAOB'!C403</f>
        <v>0</v>
      </c>
      <c r="G167" s="484">
        <f>+'[3]chd 1-SAOB'!D403</f>
        <v>1012.78</v>
      </c>
      <c r="H167" s="484">
        <f>+'[3]chd 1-SAOB'!E403</f>
        <v>13729.54</v>
      </c>
      <c r="I167" s="484">
        <f t="shared" si="69"/>
        <v>14742.320000000002</v>
      </c>
      <c r="J167" s="484">
        <v>0</v>
      </c>
      <c r="K167" s="484">
        <f>+'[3]chd 1-SAOB'!H403</f>
        <v>-121000</v>
      </c>
      <c r="L167" s="484">
        <f>+'[3]chd 1-SAOB'!I403</f>
        <v>0</v>
      </c>
      <c r="M167" s="484">
        <f t="shared" si="71"/>
        <v>-121000</v>
      </c>
      <c r="N167" s="484">
        <f t="shared" si="62"/>
        <v>0</v>
      </c>
      <c r="O167" s="484">
        <f t="shared" si="62"/>
        <v>122012.78</v>
      </c>
      <c r="P167" s="484">
        <f t="shared" si="62"/>
        <v>13729.54</v>
      </c>
      <c r="Q167" s="484">
        <f t="shared" si="72"/>
        <v>135742.32</v>
      </c>
      <c r="S167" s="486" t="str">
        <f t="shared" si="79"/>
        <v/>
      </c>
      <c r="T167" s="486"/>
      <c r="U167" s="486">
        <f t="shared" si="79"/>
        <v>0</v>
      </c>
      <c r="V167" s="487"/>
      <c r="W167" s="486"/>
      <c r="Y167" s="394" t="s">
        <v>736</v>
      </c>
    </row>
    <row r="168" spans="1:25">
      <c r="A168" s="392" t="s">
        <v>348</v>
      </c>
      <c r="B168" s="392" t="s">
        <v>350</v>
      </c>
      <c r="C168" s="482"/>
      <c r="D168" s="482"/>
      <c r="E168" s="483" t="s">
        <v>204</v>
      </c>
      <c r="F168" s="484">
        <f>+F169+F170</f>
        <v>0</v>
      </c>
      <c r="G168" s="484">
        <f t="shared" ref="G168:H168" si="85">+G169+G170</f>
        <v>1547016.92</v>
      </c>
      <c r="H168" s="484">
        <f t="shared" si="85"/>
        <v>25235000</v>
      </c>
      <c r="I168" s="484">
        <f t="shared" si="69"/>
        <v>26782016.920000002</v>
      </c>
      <c r="J168" s="484">
        <f t="shared" ref="J168:L168" si="86">+J169+J170</f>
        <v>0</v>
      </c>
      <c r="K168" s="484">
        <f t="shared" si="86"/>
        <v>1546858.95</v>
      </c>
      <c r="L168" s="484">
        <f t="shared" si="86"/>
        <v>25228250</v>
      </c>
      <c r="M168" s="484">
        <f t="shared" si="71"/>
        <v>26775108.949999999</v>
      </c>
      <c r="N168" s="484">
        <f t="shared" si="62"/>
        <v>0</v>
      </c>
      <c r="O168" s="484">
        <f t="shared" si="62"/>
        <v>157.96999999997206</v>
      </c>
      <c r="P168" s="484">
        <f t="shared" si="62"/>
        <v>6750</v>
      </c>
      <c r="Q168" s="484">
        <f t="shared" si="72"/>
        <v>6907.9699999999721</v>
      </c>
      <c r="S168" s="486" t="str">
        <f t="shared" si="79"/>
        <v/>
      </c>
      <c r="T168" s="486">
        <f t="shared" si="79"/>
        <v>0.99989788734825213</v>
      </c>
      <c r="U168" s="486">
        <f t="shared" si="79"/>
        <v>0.99973251436496924</v>
      </c>
      <c r="V168" s="487">
        <f t="shared" si="77"/>
        <v>0.99974206684953426</v>
      </c>
      <c r="W168" s="486"/>
      <c r="Y168" s="394" t="s">
        <v>736</v>
      </c>
    </row>
    <row r="169" spans="1:25" hidden="1">
      <c r="A169" s="392" t="s">
        <v>348</v>
      </c>
      <c r="B169" s="392" t="s">
        <v>350</v>
      </c>
      <c r="C169" s="482"/>
      <c r="D169" s="482"/>
      <c r="E169" s="483" t="s">
        <v>838</v>
      </c>
      <c r="F169" s="484">
        <f>'[3]CONAP - W INC'!F131</f>
        <v>0</v>
      </c>
      <c r="G169" s="484">
        <f>'[3]CONAP - W INC'!G131</f>
        <v>0</v>
      </c>
      <c r="H169" s="484">
        <f>'[3]CONAP - W INC'!H131</f>
        <v>0</v>
      </c>
      <c r="I169" s="484">
        <f t="shared" si="69"/>
        <v>0</v>
      </c>
      <c r="J169" s="484">
        <f>'[3]CONAP - W INC'!J131</f>
        <v>0</v>
      </c>
      <c r="K169" s="484">
        <f>'[3]CONAP - W INC'!K131</f>
        <v>0</v>
      </c>
      <c r="L169" s="484">
        <f>'[3]CONAP - W INC'!L131</f>
        <v>0</v>
      </c>
      <c r="M169" s="484">
        <f t="shared" si="71"/>
        <v>0</v>
      </c>
      <c r="N169" s="484">
        <f t="shared" si="62"/>
        <v>0</v>
      </c>
      <c r="O169" s="484">
        <f t="shared" si="62"/>
        <v>0</v>
      </c>
      <c r="P169" s="484">
        <f t="shared" si="62"/>
        <v>0</v>
      </c>
      <c r="Q169" s="484">
        <f t="shared" si="72"/>
        <v>0</v>
      </c>
      <c r="S169" s="486" t="str">
        <f t="shared" si="79"/>
        <v/>
      </c>
      <c r="T169" s="486" t="str">
        <f t="shared" si="79"/>
        <v/>
      </c>
      <c r="U169" s="486" t="str">
        <f t="shared" si="79"/>
        <v/>
      </c>
      <c r="V169" s="487" t="str">
        <f t="shared" si="77"/>
        <v/>
      </c>
      <c r="W169" s="486"/>
    </row>
    <row r="170" spans="1:25" hidden="1">
      <c r="A170" s="392" t="s">
        <v>348</v>
      </c>
      <c r="B170" s="392" t="s">
        <v>350</v>
      </c>
      <c r="C170" s="482"/>
      <c r="D170" s="482"/>
      <c r="E170" s="483" t="s">
        <v>839</v>
      </c>
      <c r="F170" s="484">
        <f>'[3]CONAP - W INC'!F132</f>
        <v>0</v>
      </c>
      <c r="G170" s="484">
        <f>'[3]CONAP - W INC'!G132</f>
        <v>1547016.92</v>
      </c>
      <c r="H170" s="484">
        <f>'[3]CONAP - W INC'!H132</f>
        <v>25235000</v>
      </c>
      <c r="I170" s="484">
        <f t="shared" si="69"/>
        <v>26782016.920000002</v>
      </c>
      <c r="J170" s="484">
        <f>'[3]CONAP - W INC'!J132</f>
        <v>0</v>
      </c>
      <c r="K170" s="484">
        <f>'[3]CONAP - W INC'!K132</f>
        <v>1546858.95</v>
      </c>
      <c r="L170" s="484">
        <f>'[3]CONAP - W INC'!L132</f>
        <v>25228250</v>
      </c>
      <c r="M170" s="484">
        <f t="shared" si="71"/>
        <v>26775108.949999999</v>
      </c>
      <c r="N170" s="484">
        <f t="shared" si="62"/>
        <v>0</v>
      </c>
      <c r="O170" s="484">
        <f t="shared" si="62"/>
        <v>157.96999999997206</v>
      </c>
      <c r="P170" s="484">
        <f t="shared" si="62"/>
        <v>6750</v>
      </c>
      <c r="Q170" s="484">
        <f t="shared" si="72"/>
        <v>6907.9699999999721</v>
      </c>
      <c r="S170" s="486" t="str">
        <f t="shared" si="79"/>
        <v/>
      </c>
      <c r="T170" s="486">
        <f t="shared" si="79"/>
        <v>0.99989788734825213</v>
      </c>
      <c r="U170" s="486">
        <f t="shared" si="79"/>
        <v>0.99973251436496924</v>
      </c>
      <c r="V170" s="487">
        <f t="shared" si="77"/>
        <v>0.99974206684953426</v>
      </c>
      <c r="W170" s="486"/>
    </row>
    <row r="171" spans="1:25" s="437" customFormat="1">
      <c r="A171" s="392"/>
      <c r="B171" s="392" t="s">
        <v>350</v>
      </c>
      <c r="C171" s="445"/>
      <c r="D171" s="445"/>
      <c r="E171" s="415" t="s">
        <v>737</v>
      </c>
      <c r="F171" s="416">
        <f>+F168+F167</f>
        <v>0</v>
      </c>
      <c r="G171" s="416">
        <f t="shared" ref="G171:Q171" si="87">+G168+G167</f>
        <v>1548029.7</v>
      </c>
      <c r="H171" s="416">
        <f t="shared" si="87"/>
        <v>25248729.539999999</v>
      </c>
      <c r="I171" s="416">
        <f t="shared" si="87"/>
        <v>26796759.240000002</v>
      </c>
      <c r="J171" s="416">
        <f t="shared" si="87"/>
        <v>0</v>
      </c>
      <c r="K171" s="416">
        <f t="shared" si="87"/>
        <v>1425858.95</v>
      </c>
      <c r="L171" s="416">
        <f t="shared" si="87"/>
        <v>25228250</v>
      </c>
      <c r="M171" s="416">
        <f t="shared" si="87"/>
        <v>26654108.949999999</v>
      </c>
      <c r="N171" s="416">
        <f t="shared" si="87"/>
        <v>0</v>
      </c>
      <c r="O171" s="416">
        <f t="shared" si="87"/>
        <v>122170.74999999997</v>
      </c>
      <c r="P171" s="416">
        <f t="shared" si="87"/>
        <v>20479.54</v>
      </c>
      <c r="Q171" s="416">
        <f t="shared" si="87"/>
        <v>142650.28999999998</v>
      </c>
      <c r="R171" s="448"/>
      <c r="S171" s="486" t="str">
        <f t="shared" si="79"/>
        <v/>
      </c>
      <c r="T171" s="486">
        <f t="shared" si="79"/>
        <v>0.92107984103922558</v>
      </c>
      <c r="U171" s="486">
        <f t="shared" si="79"/>
        <v>0.99918888829762487</v>
      </c>
      <c r="V171" s="487">
        <f t="shared" si="77"/>
        <v>0.9946765842569848</v>
      </c>
      <c r="W171" s="489"/>
      <c r="Y171" s="394" t="s">
        <v>735</v>
      </c>
    </row>
    <row r="172" spans="1:25" hidden="1">
      <c r="A172" s="392"/>
      <c r="B172" s="392"/>
      <c r="C172" s="482"/>
      <c r="D172" s="482"/>
      <c r="E172" s="490"/>
      <c r="F172" s="484"/>
      <c r="G172" s="484"/>
      <c r="H172" s="484"/>
      <c r="I172" s="484"/>
      <c r="J172" s="484"/>
      <c r="K172" s="484"/>
      <c r="L172" s="484"/>
      <c r="M172" s="484"/>
      <c r="N172" s="484"/>
      <c r="O172" s="484"/>
      <c r="P172" s="484"/>
      <c r="Q172" s="484"/>
      <c r="R172" s="485"/>
      <c r="S172" s="486" t="str">
        <f t="shared" si="79"/>
        <v/>
      </c>
      <c r="T172" s="486" t="str">
        <f t="shared" si="79"/>
        <v/>
      </c>
      <c r="U172" s="486" t="str">
        <f t="shared" si="79"/>
        <v/>
      </c>
      <c r="V172" s="487" t="str">
        <f t="shared" si="77"/>
        <v/>
      </c>
      <c r="W172" s="486"/>
    </row>
    <row r="173" spans="1:25" s="437" customFormat="1">
      <c r="A173" s="392" t="s">
        <v>348</v>
      </c>
      <c r="B173" s="392" t="s">
        <v>350</v>
      </c>
      <c r="C173" s="445"/>
      <c r="D173" s="445" t="s">
        <v>319</v>
      </c>
      <c r="E173" s="415" t="s">
        <v>325</v>
      </c>
      <c r="F173" s="416">
        <f>SUM(F174:F174)</f>
        <v>0</v>
      </c>
      <c r="G173" s="416">
        <f>SUM(G174:G174)</f>
        <v>4600000</v>
      </c>
      <c r="H173" s="416">
        <f>SUM(H174:H174)</f>
        <v>0</v>
      </c>
      <c r="I173" s="416">
        <f>+F173+G173+H173</f>
        <v>4600000</v>
      </c>
      <c r="J173" s="416">
        <v>0</v>
      </c>
      <c r="K173" s="416">
        <f>SUM(K174:K174)</f>
        <v>4599985</v>
      </c>
      <c r="L173" s="416">
        <f>SUM(L174:L174)</f>
        <v>0</v>
      </c>
      <c r="M173" s="416">
        <f>+J173+K173+L173</f>
        <v>4599985</v>
      </c>
      <c r="N173" s="416">
        <f t="shared" ref="N173:P174" si="88">+F173-J173</f>
        <v>0</v>
      </c>
      <c r="O173" s="416">
        <f t="shared" si="88"/>
        <v>15</v>
      </c>
      <c r="P173" s="416">
        <f t="shared" si="88"/>
        <v>0</v>
      </c>
      <c r="Q173" s="416">
        <f>+N173+O173+P173</f>
        <v>15</v>
      </c>
      <c r="S173" s="486" t="str">
        <f t="shared" si="79"/>
        <v/>
      </c>
      <c r="T173" s="486">
        <f t="shared" si="79"/>
        <v>0.99999673913043474</v>
      </c>
      <c r="U173" s="486" t="str">
        <f t="shared" si="79"/>
        <v/>
      </c>
      <c r="V173" s="487">
        <f t="shared" si="77"/>
        <v>0.99999673913043474</v>
      </c>
      <c r="W173" s="489"/>
      <c r="Y173" s="394" t="s">
        <v>735</v>
      </c>
    </row>
    <row r="174" spans="1:25">
      <c r="A174" s="392" t="s">
        <v>348</v>
      </c>
      <c r="B174" s="392" t="s">
        <v>350</v>
      </c>
      <c r="C174" s="482"/>
      <c r="D174" s="482"/>
      <c r="E174" s="488" t="s">
        <v>533</v>
      </c>
      <c r="F174" s="484">
        <v>0</v>
      </c>
      <c r="G174" s="484">
        <f>SUM('[3]chd 1-SAOB'!AF186)</f>
        <v>4600000</v>
      </c>
      <c r="H174" s="484">
        <f>SUM('[3]chd 1-SAOB'!AF278)</f>
        <v>0</v>
      </c>
      <c r="I174" s="484">
        <f>+F174+G174+H174</f>
        <v>4600000</v>
      </c>
      <c r="J174" s="484">
        <v>0</v>
      </c>
      <c r="K174" s="484">
        <f>SUM('[3]chd 1-SAOB'!AF187)</f>
        <v>4599985</v>
      </c>
      <c r="L174" s="484">
        <f>SUM('[3]chd 1-SAOB'!AF279)</f>
        <v>0</v>
      </c>
      <c r="M174" s="484">
        <f>+J174+K174+L174</f>
        <v>4599985</v>
      </c>
      <c r="N174" s="484">
        <f t="shared" si="88"/>
        <v>0</v>
      </c>
      <c r="O174" s="484">
        <f t="shared" si="88"/>
        <v>15</v>
      </c>
      <c r="P174" s="484">
        <f t="shared" si="88"/>
        <v>0</v>
      </c>
      <c r="Q174" s="484">
        <f>+N174+O174+P174</f>
        <v>15</v>
      </c>
      <c r="S174" s="486" t="str">
        <f t="shared" si="79"/>
        <v/>
      </c>
      <c r="T174" s="486">
        <f t="shared" si="79"/>
        <v>0.99999673913043474</v>
      </c>
      <c r="U174" s="486" t="str">
        <f t="shared" si="79"/>
        <v/>
      </c>
      <c r="V174" s="487">
        <f t="shared" si="77"/>
        <v>0.99999673913043474</v>
      </c>
      <c r="W174" s="486"/>
      <c r="Y174" s="394" t="s">
        <v>735</v>
      </c>
    </row>
    <row r="175" spans="1:25" s="617" customFormat="1">
      <c r="A175" s="392" t="s">
        <v>348</v>
      </c>
      <c r="B175" s="392" t="s">
        <v>350</v>
      </c>
      <c r="C175" s="634"/>
      <c r="D175" s="634"/>
      <c r="E175" s="635" t="s">
        <v>5</v>
      </c>
      <c r="F175" s="615">
        <f>+F173+F171</f>
        <v>0</v>
      </c>
      <c r="G175" s="615">
        <f t="shared" ref="G175:Q175" si="89">+G173+G171</f>
        <v>6148029.7000000002</v>
      </c>
      <c r="H175" s="615">
        <f t="shared" si="89"/>
        <v>25248729.539999999</v>
      </c>
      <c r="I175" s="615">
        <f t="shared" si="89"/>
        <v>31396759.240000002</v>
      </c>
      <c r="J175" s="615">
        <f t="shared" si="89"/>
        <v>0</v>
      </c>
      <c r="K175" s="615">
        <f t="shared" si="89"/>
        <v>6025843.9500000002</v>
      </c>
      <c r="L175" s="615">
        <f t="shared" si="89"/>
        <v>25228250</v>
      </c>
      <c r="M175" s="615">
        <f t="shared" si="89"/>
        <v>31254093.949999999</v>
      </c>
      <c r="N175" s="615">
        <f t="shared" si="89"/>
        <v>0</v>
      </c>
      <c r="O175" s="615">
        <f t="shared" si="89"/>
        <v>122185.74999999997</v>
      </c>
      <c r="P175" s="615">
        <f t="shared" si="89"/>
        <v>20479.54</v>
      </c>
      <c r="Q175" s="615">
        <f t="shared" si="89"/>
        <v>142665.28999999998</v>
      </c>
      <c r="R175" s="616">
        <f>+Q175-'[3]chd 1-SAOB'!AX315</f>
        <v>0</v>
      </c>
      <c r="S175" s="486" t="str">
        <f t="shared" si="79"/>
        <v/>
      </c>
      <c r="T175" s="486">
        <f t="shared" si="79"/>
        <v>0.98012603127144948</v>
      </c>
      <c r="U175" s="486">
        <f t="shared" si="79"/>
        <v>0.99918888829762487</v>
      </c>
      <c r="V175" s="487">
        <f t="shared" si="77"/>
        <v>0.99545605045063867</v>
      </c>
      <c r="W175" s="636"/>
      <c r="Y175" s="394" t="s">
        <v>735</v>
      </c>
    </row>
    <row r="176" spans="1:25">
      <c r="A176" s="392" t="s">
        <v>348</v>
      </c>
      <c r="B176" s="392" t="s">
        <v>350</v>
      </c>
      <c r="C176" s="482"/>
      <c r="D176" s="482"/>
      <c r="E176" s="492"/>
      <c r="F176" s="484"/>
      <c r="G176" s="484"/>
      <c r="H176" s="484"/>
      <c r="I176" s="484">
        <f t="shared" si="69"/>
        <v>0</v>
      </c>
      <c r="J176" s="484">
        <v>0</v>
      </c>
      <c r="K176" s="484"/>
      <c r="L176" s="484"/>
      <c r="M176" s="484">
        <f t="shared" si="71"/>
        <v>0</v>
      </c>
      <c r="N176" s="484">
        <f t="shared" si="62"/>
        <v>0</v>
      </c>
      <c r="O176" s="484">
        <f t="shared" si="62"/>
        <v>0</v>
      </c>
      <c r="P176" s="484">
        <f t="shared" si="62"/>
        <v>0</v>
      </c>
      <c r="Q176" s="484">
        <f t="shared" si="72"/>
        <v>0</v>
      </c>
      <c r="S176" s="486" t="str">
        <f t="shared" si="79"/>
        <v/>
      </c>
      <c r="T176" s="486" t="str">
        <f t="shared" si="79"/>
        <v/>
      </c>
      <c r="U176" s="486" t="str">
        <f t="shared" si="79"/>
        <v/>
      </c>
      <c r="V176" s="487" t="str">
        <f t="shared" si="77"/>
        <v/>
      </c>
      <c r="W176" s="486"/>
      <c r="Y176" s="394" t="s">
        <v>735</v>
      </c>
    </row>
    <row r="177" spans="1:25" s="424" customFormat="1" ht="24">
      <c r="A177" s="392" t="s">
        <v>348</v>
      </c>
      <c r="B177" s="392" t="s">
        <v>351</v>
      </c>
      <c r="C177" s="493" t="s">
        <v>319</v>
      </c>
      <c r="D177" s="632" t="s">
        <v>332</v>
      </c>
      <c r="E177" s="680" t="s">
        <v>351</v>
      </c>
      <c r="F177" s="423"/>
      <c r="G177" s="423"/>
      <c r="H177" s="423"/>
      <c r="I177" s="423">
        <f t="shared" si="69"/>
        <v>0</v>
      </c>
      <c r="J177" s="423">
        <v>0</v>
      </c>
      <c r="K177" s="423"/>
      <c r="L177" s="423"/>
      <c r="M177" s="423">
        <f t="shared" si="71"/>
        <v>0</v>
      </c>
      <c r="N177" s="423">
        <f t="shared" si="62"/>
        <v>0</v>
      </c>
      <c r="O177" s="423">
        <f t="shared" si="62"/>
        <v>0</v>
      </c>
      <c r="P177" s="423">
        <f t="shared" si="62"/>
        <v>0</v>
      </c>
      <c r="Q177" s="423">
        <f t="shared" si="72"/>
        <v>0</v>
      </c>
      <c r="S177" s="486" t="str">
        <f t="shared" si="79"/>
        <v/>
      </c>
      <c r="T177" s="486" t="str">
        <f t="shared" si="79"/>
        <v/>
      </c>
      <c r="U177" s="486" t="str">
        <f t="shared" si="79"/>
        <v/>
      </c>
      <c r="V177" s="487" t="str">
        <f t="shared" si="77"/>
        <v/>
      </c>
      <c r="W177" s="491"/>
      <c r="Y177" s="394" t="s">
        <v>735</v>
      </c>
    </row>
    <row r="178" spans="1:25">
      <c r="A178" s="392" t="s">
        <v>348</v>
      </c>
      <c r="B178" s="392" t="s">
        <v>351</v>
      </c>
      <c r="C178" s="482"/>
      <c r="D178" s="482"/>
      <c r="E178" s="483" t="s">
        <v>320</v>
      </c>
      <c r="F178" s="495">
        <f>+'[3]chd 1-SAOB'!C410</f>
        <v>0</v>
      </c>
      <c r="G178" s="495">
        <f>+'[3]chd 1-SAOB'!D410</f>
        <v>0</v>
      </c>
      <c r="H178" s="495">
        <f>+'[3]chd 1-SAOB'!E410</f>
        <v>7088000</v>
      </c>
      <c r="I178" s="484">
        <f t="shared" si="69"/>
        <v>7088000</v>
      </c>
      <c r="J178" s="484">
        <v>0</v>
      </c>
      <c r="K178" s="495">
        <f>+'[3]chd 1-SAOB'!H410</f>
        <v>0</v>
      </c>
      <c r="L178" s="495">
        <f>+'[3]chd 1-SAOB'!I410</f>
        <v>7088000</v>
      </c>
      <c r="M178" s="484">
        <f t="shared" si="71"/>
        <v>7088000</v>
      </c>
      <c r="N178" s="484">
        <f t="shared" si="62"/>
        <v>0</v>
      </c>
      <c r="O178" s="484">
        <f t="shared" si="62"/>
        <v>0</v>
      </c>
      <c r="P178" s="484">
        <f t="shared" si="62"/>
        <v>0</v>
      </c>
      <c r="Q178" s="484">
        <f t="shared" si="72"/>
        <v>0</v>
      </c>
      <c r="S178" s="486" t="str">
        <f t="shared" si="79"/>
        <v/>
      </c>
      <c r="T178" s="486" t="str">
        <f t="shared" si="79"/>
        <v/>
      </c>
      <c r="U178" s="486">
        <f t="shared" si="79"/>
        <v>1</v>
      </c>
      <c r="V178" s="487">
        <f t="shared" si="77"/>
        <v>1</v>
      </c>
      <c r="W178" s="486"/>
      <c r="Y178" s="394" t="s">
        <v>736</v>
      </c>
    </row>
    <row r="179" spans="1:25">
      <c r="A179" s="392" t="s">
        <v>348</v>
      </c>
      <c r="B179" s="392" t="s">
        <v>351</v>
      </c>
      <c r="C179" s="482"/>
      <c r="D179" s="482"/>
      <c r="E179" s="483" t="s">
        <v>204</v>
      </c>
      <c r="F179" s="484">
        <f>+F180+F181</f>
        <v>0</v>
      </c>
      <c r="G179" s="484">
        <f t="shared" ref="G179:H179" si="90">+G180+G181</f>
        <v>5750000</v>
      </c>
      <c r="H179" s="484">
        <f t="shared" si="90"/>
        <v>0</v>
      </c>
      <c r="I179" s="484">
        <f t="shared" si="69"/>
        <v>5750000</v>
      </c>
      <c r="J179" s="484">
        <f t="shared" ref="J179:L179" si="91">+J180+J181</f>
        <v>0</v>
      </c>
      <c r="K179" s="484">
        <f t="shared" si="91"/>
        <v>5750000</v>
      </c>
      <c r="L179" s="484">
        <f t="shared" si="91"/>
        <v>0</v>
      </c>
      <c r="M179" s="484">
        <f t="shared" si="71"/>
        <v>5750000</v>
      </c>
      <c r="N179" s="484">
        <f t="shared" si="62"/>
        <v>0</v>
      </c>
      <c r="O179" s="484">
        <f t="shared" si="62"/>
        <v>0</v>
      </c>
      <c r="P179" s="484">
        <f t="shared" si="62"/>
        <v>0</v>
      </c>
      <c r="Q179" s="484">
        <f t="shared" si="72"/>
        <v>0</v>
      </c>
      <c r="S179" s="486" t="str">
        <f t="shared" si="79"/>
        <v/>
      </c>
      <c r="T179" s="486">
        <f t="shared" si="79"/>
        <v>1</v>
      </c>
      <c r="U179" s="486" t="str">
        <f t="shared" si="79"/>
        <v/>
      </c>
      <c r="V179" s="487">
        <f t="shared" si="77"/>
        <v>1</v>
      </c>
      <c r="W179" s="486"/>
      <c r="Y179" s="394" t="s">
        <v>736</v>
      </c>
    </row>
    <row r="180" spans="1:25" hidden="1">
      <c r="A180" s="392" t="s">
        <v>348</v>
      </c>
      <c r="B180" s="392" t="s">
        <v>351</v>
      </c>
      <c r="C180" s="482"/>
      <c r="D180" s="482"/>
      <c r="E180" s="483" t="s">
        <v>838</v>
      </c>
      <c r="F180" s="495">
        <f>'[3]CONAP - W INC'!F139</f>
        <v>0</v>
      </c>
      <c r="G180" s="495">
        <f>'[3]CONAP - W INC'!G139</f>
        <v>1500000</v>
      </c>
      <c r="H180" s="495">
        <f>'[3]CONAP - W INC'!H139</f>
        <v>0</v>
      </c>
      <c r="I180" s="484">
        <f t="shared" si="69"/>
        <v>1500000</v>
      </c>
      <c r="J180" s="484">
        <f>'[3]CONAP - W INC'!J139</f>
        <v>0</v>
      </c>
      <c r="K180" s="495">
        <f>'[3]CONAP - W INC'!K139</f>
        <v>1500000</v>
      </c>
      <c r="L180" s="495">
        <f>'[3]CONAP - W INC'!L139</f>
        <v>0</v>
      </c>
      <c r="M180" s="484">
        <f t="shared" si="71"/>
        <v>1500000</v>
      </c>
      <c r="N180" s="484">
        <f t="shared" si="62"/>
        <v>0</v>
      </c>
      <c r="O180" s="484">
        <f t="shared" si="62"/>
        <v>0</v>
      </c>
      <c r="P180" s="484">
        <f t="shared" si="62"/>
        <v>0</v>
      </c>
      <c r="Q180" s="484">
        <f t="shared" si="72"/>
        <v>0</v>
      </c>
      <c r="S180" s="486" t="str">
        <f t="shared" si="79"/>
        <v/>
      </c>
      <c r="T180" s="486">
        <f t="shared" si="79"/>
        <v>1</v>
      </c>
      <c r="U180" s="486" t="str">
        <f t="shared" si="79"/>
        <v/>
      </c>
      <c r="V180" s="487">
        <f t="shared" si="77"/>
        <v>1</v>
      </c>
      <c r="W180" s="486"/>
    </row>
    <row r="181" spans="1:25" hidden="1">
      <c r="A181" s="392" t="s">
        <v>348</v>
      </c>
      <c r="B181" s="392" t="s">
        <v>351</v>
      </c>
      <c r="C181" s="482"/>
      <c r="D181" s="482"/>
      <c r="E181" s="483" t="s">
        <v>839</v>
      </c>
      <c r="F181" s="495">
        <f>'[3]CONAP - W INC'!F140</f>
        <v>0</v>
      </c>
      <c r="G181" s="495">
        <f>'[3]CONAP - W INC'!G140</f>
        <v>4250000</v>
      </c>
      <c r="H181" s="495">
        <f>'[3]CONAP - W INC'!H140</f>
        <v>0</v>
      </c>
      <c r="I181" s="484">
        <f t="shared" si="69"/>
        <v>4250000</v>
      </c>
      <c r="J181" s="484">
        <f>'[3]CONAP - W INC'!J140</f>
        <v>0</v>
      </c>
      <c r="K181" s="495">
        <f>'[3]CONAP - W INC'!K140</f>
        <v>4250000</v>
      </c>
      <c r="L181" s="495">
        <f>'[3]CONAP - W INC'!L140</f>
        <v>0</v>
      </c>
      <c r="M181" s="484">
        <f t="shared" si="71"/>
        <v>4250000</v>
      </c>
      <c r="N181" s="484">
        <f t="shared" si="62"/>
        <v>0</v>
      </c>
      <c r="O181" s="484">
        <f t="shared" si="62"/>
        <v>0</v>
      </c>
      <c r="P181" s="484">
        <f t="shared" si="62"/>
        <v>0</v>
      </c>
      <c r="Q181" s="484">
        <f t="shared" si="72"/>
        <v>0</v>
      </c>
      <c r="S181" s="486" t="str">
        <f t="shared" si="79"/>
        <v/>
      </c>
      <c r="T181" s="486">
        <f t="shared" si="79"/>
        <v>1</v>
      </c>
      <c r="U181" s="486" t="str">
        <f t="shared" si="79"/>
        <v/>
      </c>
      <c r="V181" s="487">
        <f t="shared" si="77"/>
        <v>1</v>
      </c>
      <c r="W181" s="486"/>
    </row>
    <row r="182" spans="1:25" s="437" customFormat="1">
      <c r="A182" s="392"/>
      <c r="B182" s="392" t="s">
        <v>351</v>
      </c>
      <c r="C182" s="445"/>
      <c r="D182" s="445"/>
      <c r="E182" s="415" t="s">
        <v>737</v>
      </c>
      <c r="F182" s="416">
        <f>+F179+F178</f>
        <v>0</v>
      </c>
      <c r="G182" s="416">
        <f t="shared" ref="G182:Q182" si="92">+G179+G178</f>
        <v>5750000</v>
      </c>
      <c r="H182" s="416">
        <f t="shared" si="92"/>
        <v>7088000</v>
      </c>
      <c r="I182" s="416">
        <f t="shared" si="92"/>
        <v>12838000</v>
      </c>
      <c r="J182" s="416">
        <f t="shared" si="92"/>
        <v>0</v>
      </c>
      <c r="K182" s="416">
        <f t="shared" si="92"/>
        <v>5750000</v>
      </c>
      <c r="L182" s="416">
        <f t="shared" si="92"/>
        <v>7088000</v>
      </c>
      <c r="M182" s="416">
        <f t="shared" si="92"/>
        <v>12838000</v>
      </c>
      <c r="N182" s="416">
        <f t="shared" si="92"/>
        <v>0</v>
      </c>
      <c r="O182" s="416">
        <f t="shared" si="92"/>
        <v>0</v>
      </c>
      <c r="P182" s="416">
        <f t="shared" si="92"/>
        <v>0</v>
      </c>
      <c r="Q182" s="416">
        <f t="shared" si="92"/>
        <v>0</v>
      </c>
      <c r="R182" s="448"/>
      <c r="S182" s="486" t="str">
        <f t="shared" si="79"/>
        <v/>
      </c>
      <c r="T182" s="486">
        <f t="shared" si="79"/>
        <v>1</v>
      </c>
      <c r="U182" s="486">
        <f t="shared" si="79"/>
        <v>1</v>
      </c>
      <c r="V182" s="487">
        <f t="shared" si="77"/>
        <v>1</v>
      </c>
      <c r="W182" s="489"/>
      <c r="Y182" s="394" t="s">
        <v>735</v>
      </c>
    </row>
    <row r="183" spans="1:25" hidden="1">
      <c r="A183" s="392"/>
      <c r="B183" s="392"/>
      <c r="C183" s="482"/>
      <c r="D183" s="482"/>
      <c r="E183" s="490"/>
      <c r="F183" s="484"/>
      <c r="G183" s="484"/>
      <c r="H183" s="484"/>
      <c r="I183" s="484"/>
      <c r="J183" s="484"/>
      <c r="K183" s="484"/>
      <c r="L183" s="484"/>
      <c r="M183" s="484"/>
      <c r="N183" s="484"/>
      <c r="O183" s="484"/>
      <c r="P183" s="484"/>
      <c r="Q183" s="484"/>
      <c r="R183" s="485"/>
      <c r="S183" s="486" t="str">
        <f t="shared" si="79"/>
        <v/>
      </c>
      <c r="T183" s="486" t="str">
        <f t="shared" si="79"/>
        <v/>
      </c>
      <c r="U183" s="486" t="str">
        <f t="shared" si="79"/>
        <v/>
      </c>
      <c r="V183" s="487" t="str">
        <f t="shared" si="77"/>
        <v/>
      </c>
      <c r="W183" s="486"/>
    </row>
    <row r="184" spans="1:25" s="437" customFormat="1">
      <c r="A184" s="392" t="s">
        <v>348</v>
      </c>
      <c r="B184" s="392" t="s">
        <v>351</v>
      </c>
      <c r="C184" s="445"/>
      <c r="D184" s="445" t="s">
        <v>319</v>
      </c>
      <c r="E184" s="415" t="s">
        <v>325</v>
      </c>
      <c r="F184" s="416">
        <f>SUM(F185:F185)</f>
        <v>0</v>
      </c>
      <c r="G184" s="416">
        <f>SUM(G185:G185)</f>
        <v>556900</v>
      </c>
      <c r="H184" s="416">
        <f>SUM(H185:H185)</f>
        <v>0</v>
      </c>
      <c r="I184" s="416">
        <f>+F184+G184+H184</f>
        <v>556900</v>
      </c>
      <c r="J184" s="416">
        <v>0</v>
      </c>
      <c r="K184" s="416">
        <f>SUM(K185:K185)</f>
        <v>556900</v>
      </c>
      <c r="L184" s="416">
        <f>SUM(L185:L185)</f>
        <v>0</v>
      </c>
      <c r="M184" s="416">
        <f>+J184+K184+L184</f>
        <v>556900</v>
      </c>
      <c r="N184" s="416">
        <f t="shared" ref="N184:P185" si="93">+F184-J184</f>
        <v>0</v>
      </c>
      <c r="O184" s="416">
        <f t="shared" si="93"/>
        <v>0</v>
      </c>
      <c r="P184" s="416">
        <f t="shared" si="93"/>
        <v>0</v>
      </c>
      <c r="Q184" s="416">
        <f>+N184+O184+P184</f>
        <v>0</v>
      </c>
      <c r="S184" s="486" t="str">
        <f t="shared" si="79"/>
        <v/>
      </c>
      <c r="T184" s="486">
        <f t="shared" si="79"/>
        <v>1</v>
      </c>
      <c r="U184" s="486" t="str">
        <f t="shared" si="79"/>
        <v/>
      </c>
      <c r="V184" s="487">
        <f t="shared" si="77"/>
        <v>1</v>
      </c>
      <c r="W184" s="489"/>
      <c r="Y184" s="394" t="s">
        <v>735</v>
      </c>
    </row>
    <row r="185" spans="1:25">
      <c r="A185" s="392" t="s">
        <v>348</v>
      </c>
      <c r="B185" s="392" t="s">
        <v>351</v>
      </c>
      <c r="C185" s="482"/>
      <c r="D185" s="482"/>
      <c r="E185" s="488" t="s">
        <v>533</v>
      </c>
      <c r="F185" s="484">
        <v>0</v>
      </c>
      <c r="G185" s="484">
        <f>SUM('[3]chd 1-SAOB'!AG186)</f>
        <v>556900</v>
      </c>
      <c r="H185" s="484">
        <f>SUM('[3]chd 1-SAOB'!AG278)</f>
        <v>0</v>
      </c>
      <c r="I185" s="484">
        <f>+F185+G185+H185</f>
        <v>556900</v>
      </c>
      <c r="J185" s="484">
        <v>0</v>
      </c>
      <c r="K185" s="484">
        <f>SUM('[3]chd 1-SAOB'!AG187)</f>
        <v>556900</v>
      </c>
      <c r="L185" s="484">
        <f>SUM('[3]chd 1-SAOB'!AG279)</f>
        <v>0</v>
      </c>
      <c r="M185" s="484">
        <f>+J185+K185+L185</f>
        <v>556900</v>
      </c>
      <c r="N185" s="484">
        <f t="shared" si="93"/>
        <v>0</v>
      </c>
      <c r="O185" s="484">
        <f t="shared" si="93"/>
        <v>0</v>
      </c>
      <c r="P185" s="484">
        <f t="shared" si="93"/>
        <v>0</v>
      </c>
      <c r="Q185" s="484">
        <f>+N185+O185+P185</f>
        <v>0</v>
      </c>
      <c r="S185" s="486" t="str">
        <f t="shared" si="79"/>
        <v/>
      </c>
      <c r="T185" s="486">
        <f t="shared" si="79"/>
        <v>1</v>
      </c>
      <c r="U185" s="486" t="str">
        <f t="shared" si="79"/>
        <v/>
      </c>
      <c r="V185" s="487">
        <f t="shared" si="77"/>
        <v>1</v>
      </c>
      <c r="W185" s="486"/>
      <c r="Y185" s="394" t="s">
        <v>735</v>
      </c>
    </row>
    <row r="186" spans="1:25" s="617" customFormat="1">
      <c r="A186" s="392" t="s">
        <v>348</v>
      </c>
      <c r="B186" s="392" t="s">
        <v>351</v>
      </c>
      <c r="C186" s="634"/>
      <c r="D186" s="634"/>
      <c r="E186" s="635" t="s">
        <v>5</v>
      </c>
      <c r="F186" s="615">
        <f>+F184+F182</f>
        <v>0</v>
      </c>
      <c r="G186" s="615">
        <f t="shared" ref="G186:Q186" si="94">+G184+G182</f>
        <v>6306900</v>
      </c>
      <c r="H186" s="615">
        <f t="shared" si="94"/>
        <v>7088000</v>
      </c>
      <c r="I186" s="615">
        <f t="shared" si="94"/>
        <v>13394900</v>
      </c>
      <c r="J186" s="615">
        <f t="shared" si="94"/>
        <v>0</v>
      </c>
      <c r="K186" s="615">
        <f t="shared" si="94"/>
        <v>6306900</v>
      </c>
      <c r="L186" s="615">
        <f t="shared" si="94"/>
        <v>7088000</v>
      </c>
      <c r="M186" s="615">
        <f t="shared" si="94"/>
        <v>13394900</v>
      </c>
      <c r="N186" s="615">
        <f t="shared" si="94"/>
        <v>0</v>
      </c>
      <c r="O186" s="615">
        <f t="shared" si="94"/>
        <v>0</v>
      </c>
      <c r="P186" s="615">
        <f t="shared" si="94"/>
        <v>0</v>
      </c>
      <c r="Q186" s="615">
        <f t="shared" si="94"/>
        <v>0</v>
      </c>
      <c r="R186" s="616">
        <f>+Q186-'[3]chd 1-SAOB'!AY315</f>
        <v>0</v>
      </c>
      <c r="S186" s="486" t="str">
        <f t="shared" si="79"/>
        <v/>
      </c>
      <c r="T186" s="486">
        <f t="shared" si="79"/>
        <v>1</v>
      </c>
      <c r="U186" s="486">
        <f t="shared" si="79"/>
        <v>1</v>
      </c>
      <c r="V186" s="487">
        <f t="shared" si="77"/>
        <v>1</v>
      </c>
      <c r="W186" s="636"/>
      <c r="Y186" s="394" t="s">
        <v>735</v>
      </c>
    </row>
    <row r="187" spans="1:25">
      <c r="A187" s="392" t="s">
        <v>348</v>
      </c>
      <c r="B187" s="392" t="s">
        <v>351</v>
      </c>
      <c r="C187" s="482"/>
      <c r="D187" s="482"/>
      <c r="E187" s="492"/>
      <c r="F187" s="484"/>
      <c r="G187" s="484"/>
      <c r="H187" s="484"/>
      <c r="I187" s="484">
        <f t="shared" ref="I187:I250" si="95">+F187+G187+H187</f>
        <v>0</v>
      </c>
      <c r="J187" s="484">
        <v>0</v>
      </c>
      <c r="K187" s="484"/>
      <c r="L187" s="484"/>
      <c r="M187" s="484">
        <f t="shared" ref="M187:M250" si="96">+J187+K187+L187</f>
        <v>0</v>
      </c>
      <c r="N187" s="484">
        <f t="shared" ref="N187:P242" si="97">+F187-J187</f>
        <v>0</v>
      </c>
      <c r="O187" s="484">
        <f t="shared" si="97"/>
        <v>0</v>
      </c>
      <c r="P187" s="484">
        <f t="shared" si="97"/>
        <v>0</v>
      </c>
      <c r="Q187" s="484">
        <f t="shared" ref="Q187:Q250" si="98">+N187+O187+P187</f>
        <v>0</v>
      </c>
      <c r="S187" s="486" t="str">
        <f t="shared" si="79"/>
        <v/>
      </c>
      <c r="T187" s="486" t="str">
        <f t="shared" si="79"/>
        <v/>
      </c>
      <c r="U187" s="486" t="str">
        <f t="shared" si="79"/>
        <v/>
      </c>
      <c r="V187" s="487" t="str">
        <f t="shared" si="77"/>
        <v/>
      </c>
      <c r="W187" s="486"/>
      <c r="Y187" s="394" t="s">
        <v>735</v>
      </c>
    </row>
    <row r="188" spans="1:25" s="424" customFormat="1" ht="24">
      <c r="A188" s="392" t="s">
        <v>348</v>
      </c>
      <c r="B188" s="392" t="s">
        <v>352</v>
      </c>
      <c r="C188" s="493" t="s">
        <v>319</v>
      </c>
      <c r="D188" s="632" t="s">
        <v>334</v>
      </c>
      <c r="E188" s="680" t="s">
        <v>352</v>
      </c>
      <c r="F188" s="638"/>
      <c r="G188" s="638"/>
      <c r="H188" s="638"/>
      <c r="I188" s="423">
        <f t="shared" si="95"/>
        <v>0</v>
      </c>
      <c r="J188" s="423">
        <v>0</v>
      </c>
      <c r="K188" s="638"/>
      <c r="L188" s="638"/>
      <c r="M188" s="423">
        <f t="shared" si="96"/>
        <v>0</v>
      </c>
      <c r="N188" s="423">
        <f t="shared" si="97"/>
        <v>0</v>
      </c>
      <c r="O188" s="423">
        <f t="shared" si="97"/>
        <v>0</v>
      </c>
      <c r="P188" s="423">
        <f t="shared" si="97"/>
        <v>0</v>
      </c>
      <c r="Q188" s="423">
        <f t="shared" si="98"/>
        <v>0</v>
      </c>
      <c r="S188" s="486" t="str">
        <f t="shared" si="79"/>
        <v/>
      </c>
      <c r="T188" s="486" t="str">
        <f t="shared" si="79"/>
        <v/>
      </c>
      <c r="U188" s="486" t="str">
        <f t="shared" si="79"/>
        <v/>
      </c>
      <c r="V188" s="487" t="str">
        <f t="shared" si="77"/>
        <v/>
      </c>
      <c r="W188" s="491"/>
      <c r="Y188" s="394" t="s">
        <v>735</v>
      </c>
    </row>
    <row r="189" spans="1:25">
      <c r="A189" s="392" t="s">
        <v>348</v>
      </c>
      <c r="B189" s="392" t="s">
        <v>352</v>
      </c>
      <c r="C189" s="482"/>
      <c r="D189" s="482"/>
      <c r="E189" s="483" t="s">
        <v>320</v>
      </c>
      <c r="F189" s="495">
        <f>+'[3]chd 1-SAOB'!C417</f>
        <v>0</v>
      </c>
      <c r="G189" s="495">
        <f>+'[3]chd 1-SAOB'!D417</f>
        <v>0</v>
      </c>
      <c r="H189" s="495">
        <f>+'[3]chd 1-SAOB'!E417</f>
        <v>14000000</v>
      </c>
      <c r="I189" s="484">
        <f t="shared" si="95"/>
        <v>14000000</v>
      </c>
      <c r="J189" s="484">
        <v>0</v>
      </c>
      <c r="K189" s="495">
        <f>+'[3]chd 1-SAOB'!H417</f>
        <v>0</v>
      </c>
      <c r="L189" s="495">
        <f>+'[3]chd 1-SAOB'!I417</f>
        <v>13997722.73</v>
      </c>
      <c r="M189" s="484">
        <f t="shared" si="96"/>
        <v>13997722.73</v>
      </c>
      <c r="N189" s="484">
        <f t="shared" si="97"/>
        <v>0</v>
      </c>
      <c r="O189" s="484">
        <f t="shared" si="97"/>
        <v>0</v>
      </c>
      <c r="P189" s="484">
        <f t="shared" si="97"/>
        <v>2277.269999999553</v>
      </c>
      <c r="Q189" s="484">
        <f t="shared" si="98"/>
        <v>2277.269999999553</v>
      </c>
      <c r="S189" s="486" t="str">
        <f t="shared" si="79"/>
        <v/>
      </c>
      <c r="T189" s="486" t="str">
        <f t="shared" si="79"/>
        <v/>
      </c>
      <c r="U189" s="486">
        <f t="shared" si="79"/>
        <v>0.9998373378571429</v>
      </c>
      <c r="V189" s="487">
        <f t="shared" si="77"/>
        <v>0.9998373378571429</v>
      </c>
      <c r="W189" s="486"/>
      <c r="Y189" s="394" t="s">
        <v>736</v>
      </c>
    </row>
    <row r="190" spans="1:25">
      <c r="A190" s="392" t="s">
        <v>348</v>
      </c>
      <c r="B190" s="392" t="s">
        <v>352</v>
      </c>
      <c r="C190" s="482"/>
      <c r="D190" s="482"/>
      <c r="E190" s="483" t="s">
        <v>204</v>
      </c>
      <c r="F190" s="484">
        <f>+F191+F192</f>
        <v>0</v>
      </c>
      <c r="G190" s="484">
        <f t="shared" ref="G190:H190" si="99">+G191+G192</f>
        <v>3635906.2</v>
      </c>
      <c r="H190" s="484">
        <f t="shared" si="99"/>
        <v>720000</v>
      </c>
      <c r="I190" s="484">
        <f t="shared" si="95"/>
        <v>4355906.2</v>
      </c>
      <c r="J190" s="484">
        <f t="shared" ref="J190:L190" si="100">+J191+J192</f>
        <v>0</v>
      </c>
      <c r="K190" s="484">
        <f t="shared" si="100"/>
        <v>3633264.8400000003</v>
      </c>
      <c r="L190" s="484">
        <f t="shared" si="100"/>
        <v>719360.68</v>
      </c>
      <c r="M190" s="484">
        <f t="shared" si="96"/>
        <v>4352625.5200000005</v>
      </c>
      <c r="N190" s="484">
        <f t="shared" si="97"/>
        <v>0</v>
      </c>
      <c r="O190" s="484">
        <f t="shared" si="97"/>
        <v>2641.3599999998696</v>
      </c>
      <c r="P190" s="484">
        <f t="shared" si="97"/>
        <v>639.31999999994878</v>
      </c>
      <c r="Q190" s="484">
        <f t="shared" si="98"/>
        <v>3280.6799999998184</v>
      </c>
      <c r="S190" s="486" t="str">
        <f t="shared" si="79"/>
        <v/>
      </c>
      <c r="T190" s="486">
        <f t="shared" si="79"/>
        <v>0.99927353461428681</v>
      </c>
      <c r="U190" s="486">
        <f t="shared" si="79"/>
        <v>0.9991120555555556</v>
      </c>
      <c r="V190" s="487">
        <f t="shared" si="77"/>
        <v>0.99924684328601943</v>
      </c>
      <c r="W190" s="486"/>
      <c r="Y190" s="394" t="s">
        <v>736</v>
      </c>
    </row>
    <row r="191" spans="1:25" hidden="1">
      <c r="A191" s="392" t="s">
        <v>348</v>
      </c>
      <c r="B191" s="392" t="s">
        <v>352</v>
      </c>
      <c r="C191" s="482"/>
      <c r="D191" s="482"/>
      <c r="E191" s="483" t="s">
        <v>838</v>
      </c>
      <c r="F191" s="495">
        <f>'[3]CONAP - W INC'!F147</f>
        <v>0</v>
      </c>
      <c r="G191" s="495">
        <f>'[3]CONAP - W INC'!G147</f>
        <v>3000000</v>
      </c>
      <c r="H191" s="495">
        <f>'[3]CONAP - W INC'!H147</f>
        <v>0</v>
      </c>
      <c r="I191" s="484">
        <f t="shared" si="95"/>
        <v>3000000</v>
      </c>
      <c r="J191" s="484">
        <f>'[3]CONAP - W INC'!J147</f>
        <v>0</v>
      </c>
      <c r="K191" s="495">
        <f>'[3]CONAP - W INC'!K147</f>
        <v>2998063.62</v>
      </c>
      <c r="L191" s="495">
        <f>'[3]CONAP - W INC'!L147</f>
        <v>0</v>
      </c>
      <c r="M191" s="484">
        <f t="shared" si="96"/>
        <v>2998063.62</v>
      </c>
      <c r="N191" s="484">
        <f t="shared" si="97"/>
        <v>0</v>
      </c>
      <c r="O191" s="484">
        <f t="shared" si="97"/>
        <v>1936.3799999998882</v>
      </c>
      <c r="P191" s="484">
        <f t="shared" si="97"/>
        <v>0</v>
      </c>
      <c r="Q191" s="484">
        <f t="shared" si="98"/>
        <v>1936.3799999998882</v>
      </c>
      <c r="S191" s="486" t="str">
        <f t="shared" si="79"/>
        <v/>
      </c>
      <c r="T191" s="486">
        <f t="shared" si="79"/>
        <v>0.99935454000000001</v>
      </c>
      <c r="U191" s="486" t="str">
        <f t="shared" si="79"/>
        <v/>
      </c>
      <c r="V191" s="487">
        <f t="shared" si="77"/>
        <v>0.99935454000000001</v>
      </c>
      <c r="W191" s="486"/>
    </row>
    <row r="192" spans="1:25" hidden="1">
      <c r="A192" s="392" t="s">
        <v>348</v>
      </c>
      <c r="B192" s="392" t="s">
        <v>352</v>
      </c>
      <c r="C192" s="482"/>
      <c r="D192" s="482"/>
      <c r="E192" s="483" t="s">
        <v>839</v>
      </c>
      <c r="F192" s="495">
        <f>'[3]CONAP - W INC'!F148</f>
        <v>0</v>
      </c>
      <c r="G192" s="495">
        <f>'[3]CONAP - W INC'!G148</f>
        <v>635906.19999999995</v>
      </c>
      <c r="H192" s="495">
        <f>'[3]CONAP - W INC'!H148</f>
        <v>720000</v>
      </c>
      <c r="I192" s="484">
        <f t="shared" si="95"/>
        <v>1355906.2</v>
      </c>
      <c r="J192" s="484">
        <f>'[3]CONAP - W INC'!J148</f>
        <v>0</v>
      </c>
      <c r="K192" s="495">
        <f>'[3]CONAP - W INC'!K148</f>
        <v>635201.22000000009</v>
      </c>
      <c r="L192" s="495">
        <f>'[3]CONAP - W INC'!L148</f>
        <v>719360.68</v>
      </c>
      <c r="M192" s="484">
        <f t="shared" si="96"/>
        <v>1354561.9000000001</v>
      </c>
      <c r="N192" s="484">
        <f t="shared" si="97"/>
        <v>0</v>
      </c>
      <c r="O192" s="484">
        <f t="shared" si="97"/>
        <v>704.97999999986496</v>
      </c>
      <c r="P192" s="484">
        <f t="shared" si="97"/>
        <v>639.31999999994878</v>
      </c>
      <c r="Q192" s="484">
        <f t="shared" si="98"/>
        <v>1344.2999999998137</v>
      </c>
      <c r="S192" s="486" t="str">
        <f t="shared" si="79"/>
        <v/>
      </c>
      <c r="T192" s="486">
        <f t="shared" si="79"/>
        <v>0.99889137737609746</v>
      </c>
      <c r="U192" s="486">
        <f t="shared" si="79"/>
        <v>0.9991120555555556</v>
      </c>
      <c r="V192" s="487">
        <f t="shared" si="77"/>
        <v>0.99900855973665448</v>
      </c>
      <c r="W192" s="486"/>
    </row>
    <row r="193" spans="1:25" s="437" customFormat="1">
      <c r="A193" s="392"/>
      <c r="B193" s="392" t="s">
        <v>352</v>
      </c>
      <c r="C193" s="445"/>
      <c r="D193" s="445"/>
      <c r="E193" s="415" t="s">
        <v>737</v>
      </c>
      <c r="F193" s="416">
        <f>+F190+F189</f>
        <v>0</v>
      </c>
      <c r="G193" s="416">
        <f t="shared" ref="G193:Q193" si="101">+G190+G189</f>
        <v>3635906.2</v>
      </c>
      <c r="H193" s="416">
        <f t="shared" si="101"/>
        <v>14720000</v>
      </c>
      <c r="I193" s="416">
        <f t="shared" si="101"/>
        <v>18355906.199999999</v>
      </c>
      <c r="J193" s="416">
        <f t="shared" si="101"/>
        <v>0</v>
      </c>
      <c r="K193" s="416">
        <f t="shared" si="101"/>
        <v>3633264.8400000003</v>
      </c>
      <c r="L193" s="416">
        <f t="shared" si="101"/>
        <v>14717083.41</v>
      </c>
      <c r="M193" s="416">
        <f t="shared" si="101"/>
        <v>18350348.25</v>
      </c>
      <c r="N193" s="416">
        <f t="shared" si="101"/>
        <v>0</v>
      </c>
      <c r="O193" s="416">
        <f t="shared" si="101"/>
        <v>2641.3599999998696</v>
      </c>
      <c r="P193" s="416">
        <f t="shared" si="101"/>
        <v>2916.5899999995017</v>
      </c>
      <c r="Q193" s="416">
        <f t="shared" si="101"/>
        <v>5557.9499999993714</v>
      </c>
      <c r="R193" s="448"/>
      <c r="S193" s="486" t="str">
        <f t="shared" si="79"/>
        <v/>
      </c>
      <c r="T193" s="486">
        <f t="shared" si="79"/>
        <v>0.99927353461428681</v>
      </c>
      <c r="U193" s="486">
        <f t="shared" si="79"/>
        <v>0.9998018620923913</v>
      </c>
      <c r="V193" s="487">
        <f t="shared" si="77"/>
        <v>0.99969721189793403</v>
      </c>
      <c r="W193" s="489"/>
      <c r="Y193" s="394" t="s">
        <v>735</v>
      </c>
    </row>
    <row r="194" spans="1:25" hidden="1">
      <c r="A194" s="392"/>
      <c r="B194" s="392"/>
      <c r="C194" s="482"/>
      <c r="D194" s="482"/>
      <c r="E194" s="490"/>
      <c r="F194" s="484"/>
      <c r="G194" s="484"/>
      <c r="H194" s="484"/>
      <c r="I194" s="484"/>
      <c r="J194" s="484"/>
      <c r="K194" s="484"/>
      <c r="L194" s="484"/>
      <c r="M194" s="484"/>
      <c r="N194" s="484"/>
      <c r="O194" s="484"/>
      <c r="P194" s="484"/>
      <c r="Q194" s="484"/>
      <c r="R194" s="485"/>
      <c r="S194" s="486" t="str">
        <f t="shared" si="79"/>
        <v/>
      </c>
      <c r="T194" s="486" t="str">
        <f t="shared" si="79"/>
        <v/>
      </c>
      <c r="U194" s="486" t="str">
        <f t="shared" si="79"/>
        <v/>
      </c>
      <c r="V194" s="487" t="str">
        <f t="shared" si="77"/>
        <v/>
      </c>
      <c r="W194" s="486"/>
    </row>
    <row r="195" spans="1:25" s="437" customFormat="1">
      <c r="A195" s="392" t="s">
        <v>348</v>
      </c>
      <c r="B195" s="392" t="s">
        <v>352</v>
      </c>
      <c r="C195" s="445"/>
      <c r="D195" s="445" t="s">
        <v>319</v>
      </c>
      <c r="E195" s="415" t="s">
        <v>325</v>
      </c>
      <c r="F195" s="416">
        <f>SUM(F196:F196)</f>
        <v>0</v>
      </c>
      <c r="G195" s="416">
        <f>SUM(G196:G196)</f>
        <v>6232594.1699999999</v>
      </c>
      <c r="H195" s="416">
        <f>SUM(H196:H196)</f>
        <v>0</v>
      </c>
      <c r="I195" s="416">
        <f>+F195+G195+H195</f>
        <v>6232594.1699999999</v>
      </c>
      <c r="J195" s="416">
        <v>0</v>
      </c>
      <c r="K195" s="416">
        <f>SUM(K196:K196)</f>
        <v>6232197.0499999998</v>
      </c>
      <c r="L195" s="416">
        <f>SUM(L196:L196)</f>
        <v>0</v>
      </c>
      <c r="M195" s="416">
        <f>+J195+K195+L195</f>
        <v>6232197.0499999998</v>
      </c>
      <c r="N195" s="416">
        <f t="shared" ref="N195:P196" si="102">+F195-J195</f>
        <v>0</v>
      </c>
      <c r="O195" s="416">
        <f t="shared" si="102"/>
        <v>397.12000000011176</v>
      </c>
      <c r="P195" s="416">
        <f t="shared" si="102"/>
        <v>0</v>
      </c>
      <c r="Q195" s="416">
        <f>+N195+O195+P195</f>
        <v>397.12000000011176</v>
      </c>
      <c r="S195" s="486" t="str">
        <f t="shared" si="79"/>
        <v/>
      </c>
      <c r="T195" s="486">
        <f t="shared" si="79"/>
        <v>0.999936283353421</v>
      </c>
      <c r="U195" s="486" t="str">
        <f t="shared" si="79"/>
        <v/>
      </c>
      <c r="V195" s="487">
        <f t="shared" si="77"/>
        <v>0.999936283353421</v>
      </c>
      <c r="W195" s="489"/>
      <c r="Y195" s="394" t="s">
        <v>735</v>
      </c>
    </row>
    <row r="196" spans="1:25">
      <c r="A196" s="392" t="s">
        <v>348</v>
      </c>
      <c r="B196" s="392" t="s">
        <v>352</v>
      </c>
      <c r="C196" s="482"/>
      <c r="D196" s="482"/>
      <c r="E196" s="488" t="s">
        <v>533</v>
      </c>
      <c r="F196" s="484">
        <v>0</v>
      </c>
      <c r="G196" s="484">
        <f>SUM('[3]chd 1-SAOB'!AH186)</f>
        <v>6232594.1699999999</v>
      </c>
      <c r="H196" s="484">
        <f>SUM('[3]chd 1-SAOB'!AH278)</f>
        <v>0</v>
      </c>
      <c r="I196" s="484">
        <f>+F196+G196+H196</f>
        <v>6232594.1699999999</v>
      </c>
      <c r="J196" s="484">
        <v>0</v>
      </c>
      <c r="K196" s="484">
        <f>SUM('[3]chd 1-SAOB'!AH187)</f>
        <v>6232197.0499999998</v>
      </c>
      <c r="L196" s="484">
        <f>SUM('[3]chd 1-SAOB'!AH279)</f>
        <v>0</v>
      </c>
      <c r="M196" s="484">
        <f>+J196+K196+L196</f>
        <v>6232197.0499999998</v>
      </c>
      <c r="N196" s="484">
        <f t="shared" si="102"/>
        <v>0</v>
      </c>
      <c r="O196" s="484">
        <f t="shared" si="102"/>
        <v>397.12000000011176</v>
      </c>
      <c r="P196" s="484">
        <f t="shared" si="102"/>
        <v>0</v>
      </c>
      <c r="Q196" s="484">
        <f>+N196+O196+P196</f>
        <v>397.12000000011176</v>
      </c>
      <c r="S196" s="486" t="str">
        <f t="shared" si="79"/>
        <v/>
      </c>
      <c r="T196" s="486">
        <f t="shared" si="79"/>
        <v>0.999936283353421</v>
      </c>
      <c r="U196" s="486" t="str">
        <f t="shared" si="79"/>
        <v/>
      </c>
      <c r="V196" s="487">
        <f t="shared" si="77"/>
        <v>0.999936283353421</v>
      </c>
      <c r="W196" s="486"/>
      <c r="Y196" s="394" t="s">
        <v>735</v>
      </c>
    </row>
    <row r="197" spans="1:25" s="617" customFormat="1">
      <c r="A197" s="392" t="s">
        <v>348</v>
      </c>
      <c r="B197" s="392" t="s">
        <v>352</v>
      </c>
      <c r="C197" s="634"/>
      <c r="D197" s="634"/>
      <c r="E197" s="635" t="s">
        <v>5</v>
      </c>
      <c r="F197" s="615">
        <f>+F195+F193</f>
        <v>0</v>
      </c>
      <c r="G197" s="615">
        <f t="shared" ref="G197:Q197" si="103">+G195+G193</f>
        <v>9868500.370000001</v>
      </c>
      <c r="H197" s="615">
        <f t="shared" si="103"/>
        <v>14720000</v>
      </c>
      <c r="I197" s="615">
        <f t="shared" si="103"/>
        <v>24588500.369999997</v>
      </c>
      <c r="J197" s="615">
        <f t="shared" si="103"/>
        <v>0</v>
      </c>
      <c r="K197" s="615">
        <f t="shared" si="103"/>
        <v>9865461.8900000006</v>
      </c>
      <c r="L197" s="615">
        <f t="shared" si="103"/>
        <v>14717083.41</v>
      </c>
      <c r="M197" s="615">
        <f t="shared" si="103"/>
        <v>24582545.300000001</v>
      </c>
      <c r="N197" s="615">
        <f t="shared" si="103"/>
        <v>0</v>
      </c>
      <c r="O197" s="615">
        <f t="shared" si="103"/>
        <v>3038.4799999999814</v>
      </c>
      <c r="P197" s="615">
        <f t="shared" si="103"/>
        <v>2916.5899999995017</v>
      </c>
      <c r="Q197" s="615">
        <f t="shared" si="103"/>
        <v>5955.0699999994831</v>
      </c>
      <c r="R197" s="616">
        <f>+Q197-'[3]chd 1-SAOB'!AZ315</f>
        <v>1.1641532182693481E-10</v>
      </c>
      <c r="S197" s="486" t="str">
        <f t="shared" si="79"/>
        <v/>
      </c>
      <c r="T197" s="486">
        <f t="shared" si="79"/>
        <v>0.99969210316805202</v>
      </c>
      <c r="U197" s="486">
        <f t="shared" si="79"/>
        <v>0.9998018620923913</v>
      </c>
      <c r="V197" s="487">
        <f t="shared" si="77"/>
        <v>0.99975781076883963</v>
      </c>
      <c r="W197" s="636"/>
      <c r="Y197" s="394" t="s">
        <v>735</v>
      </c>
    </row>
    <row r="198" spans="1:25">
      <c r="A198" s="392" t="s">
        <v>348</v>
      </c>
      <c r="B198" s="392" t="s">
        <v>352</v>
      </c>
      <c r="C198" s="482"/>
      <c r="D198" s="482"/>
      <c r="E198" s="492"/>
      <c r="F198" s="484"/>
      <c r="G198" s="484"/>
      <c r="H198" s="484"/>
      <c r="I198" s="484">
        <f t="shared" si="95"/>
        <v>0</v>
      </c>
      <c r="J198" s="484">
        <v>0</v>
      </c>
      <c r="K198" s="484"/>
      <c r="L198" s="484"/>
      <c r="M198" s="484">
        <f t="shared" si="96"/>
        <v>0</v>
      </c>
      <c r="N198" s="484">
        <f t="shared" si="97"/>
        <v>0</v>
      </c>
      <c r="O198" s="484">
        <f t="shared" si="97"/>
        <v>0</v>
      </c>
      <c r="P198" s="484">
        <f t="shared" si="97"/>
        <v>0</v>
      </c>
      <c r="Q198" s="484">
        <f t="shared" si="98"/>
        <v>0</v>
      </c>
      <c r="S198" s="486" t="str">
        <f t="shared" si="79"/>
        <v/>
      </c>
      <c r="T198" s="486" t="str">
        <f t="shared" si="79"/>
        <v/>
      </c>
      <c r="U198" s="486" t="str">
        <f t="shared" si="79"/>
        <v/>
      </c>
      <c r="V198" s="487" t="str">
        <f t="shared" si="77"/>
        <v/>
      </c>
      <c r="W198" s="486"/>
      <c r="Y198" s="394" t="s">
        <v>735</v>
      </c>
    </row>
    <row r="199" spans="1:25" s="424" customFormat="1" ht="12" customHeight="1">
      <c r="A199" s="392" t="s">
        <v>348</v>
      </c>
      <c r="B199" s="392" t="s">
        <v>352</v>
      </c>
      <c r="C199" s="718" t="s">
        <v>750</v>
      </c>
      <c r="D199" s="734"/>
      <c r="E199" s="734"/>
      <c r="F199" s="423">
        <f>+F175+F186+F197</f>
        <v>0</v>
      </c>
      <c r="G199" s="423">
        <f>+G175+G186+G197</f>
        <v>22323430.07</v>
      </c>
      <c r="H199" s="423">
        <f>+H175+H186+H197</f>
        <v>47056729.539999999</v>
      </c>
      <c r="I199" s="423">
        <f t="shared" si="95"/>
        <v>69380159.609999999</v>
      </c>
      <c r="J199" s="423">
        <v>0</v>
      </c>
      <c r="K199" s="423">
        <f>+K175+K186+K197</f>
        <v>22198205.84</v>
      </c>
      <c r="L199" s="423">
        <f>+L175+L186+L197</f>
        <v>47033333.409999996</v>
      </c>
      <c r="M199" s="423">
        <f t="shared" si="96"/>
        <v>69231539.25</v>
      </c>
      <c r="N199" s="423">
        <f t="shared" si="97"/>
        <v>0</v>
      </c>
      <c r="O199" s="423">
        <f t="shared" si="97"/>
        <v>125224.23000000045</v>
      </c>
      <c r="P199" s="423">
        <f t="shared" si="97"/>
        <v>23396.130000002682</v>
      </c>
      <c r="Q199" s="423">
        <f t="shared" si="98"/>
        <v>148620.36000000313</v>
      </c>
      <c r="S199" s="486" t="str">
        <f t="shared" si="79"/>
        <v/>
      </c>
      <c r="T199" s="486">
        <f t="shared" si="79"/>
        <v>0.99439045748761135</v>
      </c>
      <c r="U199" s="486">
        <f t="shared" si="79"/>
        <v>0.99950281011390485</v>
      </c>
      <c r="V199" s="487">
        <f t="shared" si="77"/>
        <v>0.99785788385562346</v>
      </c>
      <c r="W199" s="491"/>
      <c r="Y199" s="394" t="s">
        <v>735</v>
      </c>
    </row>
    <row r="200" spans="1:25">
      <c r="A200" s="392" t="s">
        <v>348</v>
      </c>
      <c r="B200" s="392" t="s">
        <v>546</v>
      </c>
      <c r="C200" s="492"/>
      <c r="D200" s="494"/>
      <c r="E200" s="494"/>
      <c r="F200" s="484"/>
      <c r="G200" s="484"/>
      <c r="H200" s="484"/>
      <c r="I200" s="484">
        <f t="shared" si="95"/>
        <v>0</v>
      </c>
      <c r="J200" s="484">
        <v>0</v>
      </c>
      <c r="K200" s="484"/>
      <c r="L200" s="484"/>
      <c r="M200" s="484">
        <f t="shared" si="96"/>
        <v>0</v>
      </c>
      <c r="N200" s="484">
        <f t="shared" si="97"/>
        <v>0</v>
      </c>
      <c r="O200" s="484">
        <f t="shared" si="97"/>
        <v>0</v>
      </c>
      <c r="P200" s="484">
        <f t="shared" si="97"/>
        <v>0</v>
      </c>
      <c r="Q200" s="484">
        <f t="shared" si="98"/>
        <v>0</v>
      </c>
      <c r="S200" s="486" t="str">
        <f t="shared" si="79"/>
        <v/>
      </c>
      <c r="T200" s="486" t="str">
        <f t="shared" si="79"/>
        <v/>
      </c>
      <c r="U200" s="486" t="str">
        <f t="shared" si="79"/>
        <v/>
      </c>
      <c r="V200" s="487" t="str">
        <f t="shared" si="77"/>
        <v/>
      </c>
      <c r="W200" s="486"/>
      <c r="Y200" s="394" t="s">
        <v>735</v>
      </c>
    </row>
    <row r="201" spans="1:25" s="424" customFormat="1" hidden="1">
      <c r="A201" s="392" t="s">
        <v>752</v>
      </c>
      <c r="B201" s="392" t="s">
        <v>546</v>
      </c>
      <c r="C201" s="493" t="s">
        <v>753</v>
      </c>
      <c r="D201" s="493"/>
      <c r="E201" s="680"/>
      <c r="F201" s="423"/>
      <c r="G201" s="423"/>
      <c r="H201" s="423"/>
      <c r="I201" s="423">
        <f t="shared" si="95"/>
        <v>0</v>
      </c>
      <c r="J201" s="423">
        <v>0</v>
      </c>
      <c r="K201" s="423"/>
      <c r="L201" s="423"/>
      <c r="M201" s="423">
        <f t="shared" si="96"/>
        <v>0</v>
      </c>
      <c r="N201" s="423">
        <f t="shared" si="97"/>
        <v>0</v>
      </c>
      <c r="O201" s="423">
        <f t="shared" si="97"/>
        <v>0</v>
      </c>
      <c r="P201" s="423">
        <f t="shared" si="97"/>
        <v>0</v>
      </c>
      <c r="Q201" s="423">
        <f t="shared" si="98"/>
        <v>0</v>
      </c>
      <c r="S201" s="486" t="str">
        <f t="shared" si="79"/>
        <v/>
      </c>
      <c r="T201" s="486" t="str">
        <f t="shared" si="79"/>
        <v/>
      </c>
      <c r="U201" s="486" t="str">
        <f t="shared" si="79"/>
        <v/>
      </c>
      <c r="V201" s="487" t="str">
        <f t="shared" si="77"/>
        <v/>
      </c>
      <c r="W201" s="491"/>
      <c r="X201" s="394" t="s">
        <v>735</v>
      </c>
    </row>
    <row r="202" spans="1:25">
      <c r="A202" s="392" t="s">
        <v>752</v>
      </c>
      <c r="B202" s="392" t="s">
        <v>546</v>
      </c>
      <c r="C202" s="482"/>
      <c r="D202" s="482" t="s">
        <v>319</v>
      </c>
      <c r="E202" s="490" t="s">
        <v>320</v>
      </c>
      <c r="F202" s="484">
        <f>+F152+F167+F178+F189</f>
        <v>0</v>
      </c>
      <c r="G202" s="484">
        <f>+G152+G167+G178+G189</f>
        <v>5282368.3</v>
      </c>
      <c r="H202" s="484">
        <f>+H152+H167+H178+H189</f>
        <v>21101729.539999999</v>
      </c>
      <c r="I202" s="484">
        <f t="shared" si="95"/>
        <v>26384097.84</v>
      </c>
      <c r="J202" s="484">
        <v>0</v>
      </c>
      <c r="K202" s="484">
        <f>+K152+K167+K178+K189</f>
        <v>5160355.5199999996</v>
      </c>
      <c r="L202" s="484">
        <f>+L152+L167+L178+L189</f>
        <v>21085722.73</v>
      </c>
      <c r="M202" s="484">
        <f t="shared" si="96"/>
        <v>26246078.25</v>
      </c>
      <c r="N202" s="484">
        <f t="shared" si="97"/>
        <v>0</v>
      </c>
      <c r="O202" s="484">
        <f t="shared" si="97"/>
        <v>122012.78000000026</v>
      </c>
      <c r="P202" s="484">
        <f t="shared" si="97"/>
        <v>16006.809999998659</v>
      </c>
      <c r="Q202" s="484">
        <f t="shared" si="98"/>
        <v>138019.58999999892</v>
      </c>
      <c r="S202" s="486" t="str">
        <f t="shared" si="79"/>
        <v/>
      </c>
      <c r="T202" s="486">
        <f t="shared" si="79"/>
        <v>0.97690187940890072</v>
      </c>
      <c r="U202" s="486">
        <f t="shared" si="79"/>
        <v>0.99924144559005668</v>
      </c>
      <c r="V202" s="487">
        <f t="shared" si="77"/>
        <v>0.99476883421078155</v>
      </c>
      <c r="W202" s="486"/>
      <c r="X202" s="394" t="s">
        <v>735</v>
      </c>
      <c r="Y202" s="394" t="s">
        <v>736</v>
      </c>
    </row>
    <row r="203" spans="1:25">
      <c r="A203" s="392" t="s">
        <v>752</v>
      </c>
      <c r="B203" s="392" t="s">
        <v>546</v>
      </c>
      <c r="C203" s="482"/>
      <c r="D203" s="482" t="s">
        <v>319</v>
      </c>
      <c r="E203" s="494" t="s">
        <v>204</v>
      </c>
      <c r="F203" s="484">
        <f>+F204+F205</f>
        <v>0</v>
      </c>
      <c r="G203" s="484">
        <f t="shared" ref="G203:H203" si="104">+G204+G205</f>
        <v>106106075.44000001</v>
      </c>
      <c r="H203" s="484">
        <f t="shared" si="104"/>
        <v>143414325.68000001</v>
      </c>
      <c r="I203" s="484">
        <f t="shared" si="95"/>
        <v>249520401.12</v>
      </c>
      <c r="J203" s="484">
        <f t="shared" ref="J203:L203" si="105">+J204+J205</f>
        <v>0</v>
      </c>
      <c r="K203" s="484">
        <f t="shared" si="105"/>
        <v>104470429.09999999</v>
      </c>
      <c r="L203" s="484">
        <f t="shared" si="105"/>
        <v>123870368.43000001</v>
      </c>
      <c r="M203" s="484">
        <f t="shared" si="96"/>
        <v>228340797.53</v>
      </c>
      <c r="N203" s="484">
        <f t="shared" si="97"/>
        <v>0</v>
      </c>
      <c r="O203" s="484">
        <f t="shared" si="97"/>
        <v>1635646.3400000185</v>
      </c>
      <c r="P203" s="484">
        <f t="shared" si="97"/>
        <v>19543957.25</v>
      </c>
      <c r="Q203" s="484">
        <f t="shared" si="98"/>
        <v>21179603.590000018</v>
      </c>
      <c r="S203" s="486" t="str">
        <f t="shared" si="79"/>
        <v/>
      </c>
      <c r="T203" s="486">
        <f t="shared" si="79"/>
        <v>0.98458480032159013</v>
      </c>
      <c r="U203" s="486">
        <f t="shared" si="79"/>
        <v>0.86372381449808311</v>
      </c>
      <c r="V203" s="487">
        <f t="shared" si="77"/>
        <v>0.91511874982994179</v>
      </c>
      <c r="W203" s="486"/>
      <c r="X203" s="394" t="s">
        <v>735</v>
      </c>
      <c r="Y203" s="394" t="s">
        <v>736</v>
      </c>
    </row>
    <row r="204" spans="1:25" hidden="1">
      <c r="A204" s="392" t="s">
        <v>752</v>
      </c>
      <c r="B204" s="392" t="s">
        <v>546</v>
      </c>
      <c r="C204" s="482"/>
      <c r="D204" s="482"/>
      <c r="E204" s="483" t="s">
        <v>838</v>
      </c>
      <c r="F204" s="484">
        <f t="shared" ref="F204:H205" si="106">+F157+F169+F180+F191</f>
        <v>0</v>
      </c>
      <c r="G204" s="484">
        <f t="shared" si="106"/>
        <v>53903020</v>
      </c>
      <c r="H204" s="484">
        <f t="shared" si="106"/>
        <v>0</v>
      </c>
      <c r="I204" s="484">
        <f t="shared" si="95"/>
        <v>53903020</v>
      </c>
      <c r="J204" s="484">
        <v>0</v>
      </c>
      <c r="K204" s="484">
        <f>+K157+K169+K180+K191</f>
        <v>53009444.899999999</v>
      </c>
      <c r="L204" s="484">
        <f>+L157+L169+L180+L191</f>
        <v>0</v>
      </c>
      <c r="M204" s="484">
        <f t="shared" si="96"/>
        <v>53009444.899999999</v>
      </c>
      <c r="N204" s="484">
        <f t="shared" si="97"/>
        <v>0</v>
      </c>
      <c r="O204" s="484">
        <f t="shared" si="97"/>
        <v>893575.10000000149</v>
      </c>
      <c r="P204" s="484">
        <f t="shared" si="97"/>
        <v>0</v>
      </c>
      <c r="Q204" s="484">
        <f t="shared" si="98"/>
        <v>893575.10000000149</v>
      </c>
      <c r="S204" s="486" t="str">
        <f t="shared" si="79"/>
        <v/>
      </c>
      <c r="T204" s="486">
        <f t="shared" si="79"/>
        <v>0.98342254107469296</v>
      </c>
      <c r="U204" s="486" t="str">
        <f t="shared" si="79"/>
        <v/>
      </c>
      <c r="V204" s="487">
        <f t="shared" si="77"/>
        <v>0.98342254107469296</v>
      </c>
      <c r="W204" s="486"/>
      <c r="X204" s="394" t="s">
        <v>735</v>
      </c>
    </row>
    <row r="205" spans="1:25" hidden="1">
      <c r="A205" s="392" t="s">
        <v>752</v>
      </c>
      <c r="B205" s="392" t="s">
        <v>546</v>
      </c>
      <c r="C205" s="482"/>
      <c r="D205" s="482"/>
      <c r="E205" s="483" t="s">
        <v>839</v>
      </c>
      <c r="F205" s="484">
        <f t="shared" si="106"/>
        <v>0</v>
      </c>
      <c r="G205" s="484">
        <f t="shared" si="106"/>
        <v>52203055.440000013</v>
      </c>
      <c r="H205" s="484">
        <f t="shared" si="106"/>
        <v>143414325.68000001</v>
      </c>
      <c r="I205" s="484">
        <f t="shared" si="95"/>
        <v>195617381.12</v>
      </c>
      <c r="J205" s="484">
        <v>0</v>
      </c>
      <c r="K205" s="484">
        <f>+K158+K170+K181+K192</f>
        <v>51460984.200000003</v>
      </c>
      <c r="L205" s="484">
        <f>+L158+L170+L181+L192</f>
        <v>123870368.43000001</v>
      </c>
      <c r="M205" s="484">
        <f t="shared" si="96"/>
        <v>175331352.63</v>
      </c>
      <c r="N205" s="484">
        <f t="shared" si="97"/>
        <v>0</v>
      </c>
      <c r="O205" s="484">
        <f t="shared" si="97"/>
        <v>742071.24000000954</v>
      </c>
      <c r="P205" s="484">
        <f t="shared" si="97"/>
        <v>19543957.25</v>
      </c>
      <c r="Q205" s="484">
        <f t="shared" si="98"/>
        <v>20286028.49000001</v>
      </c>
      <c r="S205" s="486" t="str">
        <f t="shared" si="79"/>
        <v/>
      </c>
      <c r="T205" s="486">
        <f t="shared" si="79"/>
        <v>0.98578490791879192</v>
      </c>
      <c r="U205" s="486">
        <f t="shared" si="79"/>
        <v>0.86372381449808311</v>
      </c>
      <c r="V205" s="487">
        <f t="shared" si="77"/>
        <v>0.89629741297090726</v>
      </c>
      <c r="W205" s="486"/>
      <c r="X205" s="394" t="s">
        <v>735</v>
      </c>
    </row>
    <row r="206" spans="1:25" s="437" customFormat="1" hidden="1">
      <c r="A206" s="392"/>
      <c r="B206" s="392" t="s">
        <v>546</v>
      </c>
      <c r="C206" s="445"/>
      <c r="D206" s="445"/>
      <c r="E206" s="415" t="s">
        <v>737</v>
      </c>
      <c r="F206" s="416">
        <f>+F203+F202</f>
        <v>0</v>
      </c>
      <c r="G206" s="416">
        <f t="shared" ref="G206:Q206" si="107">+G203+G202</f>
        <v>111388443.74000001</v>
      </c>
      <c r="H206" s="416">
        <f t="shared" si="107"/>
        <v>164516055.22</v>
      </c>
      <c r="I206" s="416">
        <f t="shared" si="107"/>
        <v>275904498.95999998</v>
      </c>
      <c r="J206" s="416">
        <f t="shared" si="107"/>
        <v>0</v>
      </c>
      <c r="K206" s="416">
        <f t="shared" si="107"/>
        <v>109630784.61999999</v>
      </c>
      <c r="L206" s="416">
        <f t="shared" si="107"/>
        <v>144956091.16</v>
      </c>
      <c r="M206" s="416">
        <f t="shared" si="107"/>
        <v>254586875.78</v>
      </c>
      <c r="N206" s="416">
        <f t="shared" si="107"/>
        <v>0</v>
      </c>
      <c r="O206" s="416">
        <f t="shared" si="107"/>
        <v>1757659.1200000187</v>
      </c>
      <c r="P206" s="416">
        <f t="shared" si="107"/>
        <v>19559964.059999999</v>
      </c>
      <c r="Q206" s="416">
        <f t="shared" si="107"/>
        <v>21317623.180000018</v>
      </c>
      <c r="R206" s="448"/>
      <c r="S206" s="486" t="str">
        <f t="shared" si="79"/>
        <v/>
      </c>
      <c r="T206" s="486">
        <f t="shared" si="79"/>
        <v>0.98422045356785215</v>
      </c>
      <c r="U206" s="486">
        <f t="shared" si="79"/>
        <v>0.88110604746847754</v>
      </c>
      <c r="V206" s="487">
        <f t="shared" si="77"/>
        <v>0.92273549992713033</v>
      </c>
      <c r="W206" s="489"/>
      <c r="X206" s="394" t="s">
        <v>735</v>
      </c>
    </row>
    <row r="207" spans="1:25" hidden="1">
      <c r="A207" s="392"/>
      <c r="B207" s="392"/>
      <c r="C207" s="482"/>
      <c r="D207" s="482"/>
      <c r="E207" s="490"/>
      <c r="F207" s="484"/>
      <c r="G207" s="484"/>
      <c r="H207" s="484"/>
      <c r="I207" s="484"/>
      <c r="J207" s="484"/>
      <c r="K207" s="484"/>
      <c r="L207" s="484"/>
      <c r="M207" s="484"/>
      <c r="N207" s="484"/>
      <c r="O207" s="484"/>
      <c r="P207" s="484"/>
      <c r="Q207" s="484"/>
      <c r="R207" s="485"/>
      <c r="S207" s="486" t="str">
        <f t="shared" si="79"/>
        <v/>
      </c>
      <c r="T207" s="486" t="str">
        <f t="shared" si="79"/>
        <v/>
      </c>
      <c r="U207" s="486" t="str">
        <f t="shared" si="79"/>
        <v/>
      </c>
      <c r="V207" s="487" t="str">
        <f t="shared" si="77"/>
        <v/>
      </c>
      <c r="W207" s="486"/>
      <c r="X207" s="394" t="s">
        <v>735</v>
      </c>
    </row>
    <row r="208" spans="1:25" s="437" customFormat="1" hidden="1">
      <c r="A208" s="392" t="s">
        <v>752</v>
      </c>
      <c r="B208" s="392" t="s">
        <v>546</v>
      </c>
      <c r="C208" s="445"/>
      <c r="D208" s="445" t="s">
        <v>319</v>
      </c>
      <c r="E208" s="415" t="s">
        <v>325</v>
      </c>
      <c r="F208" s="416">
        <f>SUM(F209:F209)</f>
        <v>0</v>
      </c>
      <c r="G208" s="416">
        <f>SUM(G209:G209)</f>
        <v>11389494.17</v>
      </c>
      <c r="H208" s="416">
        <f>SUM(H209:H209)</f>
        <v>0</v>
      </c>
      <c r="I208" s="416">
        <f>+F208+G208+H208</f>
        <v>11389494.17</v>
      </c>
      <c r="J208" s="416">
        <v>0</v>
      </c>
      <c r="K208" s="416">
        <f>SUM(K209:K209)</f>
        <v>11389082.050000001</v>
      </c>
      <c r="L208" s="416">
        <f>SUM(L209:L209)</f>
        <v>0</v>
      </c>
      <c r="M208" s="416">
        <f>+J208+K208+L208</f>
        <v>11389082.050000001</v>
      </c>
      <c r="N208" s="416">
        <f t="shared" ref="N208:P209" si="108">+F208-J208</f>
        <v>0</v>
      </c>
      <c r="O208" s="416">
        <f t="shared" si="108"/>
        <v>412.11999999918044</v>
      </c>
      <c r="P208" s="416">
        <f t="shared" si="108"/>
        <v>0</v>
      </c>
      <c r="Q208" s="416">
        <f>+N208+O208+P208</f>
        <v>412.11999999918044</v>
      </c>
      <c r="S208" s="486" t="str">
        <f t="shared" si="79"/>
        <v/>
      </c>
      <c r="T208" s="486">
        <f t="shared" si="79"/>
        <v>0.99996381577672833</v>
      </c>
      <c r="U208" s="486" t="str">
        <f t="shared" si="79"/>
        <v/>
      </c>
      <c r="V208" s="487">
        <f t="shared" si="77"/>
        <v>0.99996381577672833</v>
      </c>
      <c r="W208" s="489"/>
      <c r="X208" s="394" t="s">
        <v>735</v>
      </c>
    </row>
    <row r="209" spans="1:25" hidden="1">
      <c r="A209" s="392" t="s">
        <v>752</v>
      </c>
      <c r="B209" s="392" t="s">
        <v>546</v>
      </c>
      <c r="C209" s="482"/>
      <c r="D209" s="482"/>
      <c r="E209" s="488" t="s">
        <v>533</v>
      </c>
      <c r="F209" s="484">
        <f>+F162+F174+F185+F196</f>
        <v>0</v>
      </c>
      <c r="G209" s="484">
        <f>+G162+G174+G185+G196</f>
        <v>11389494.17</v>
      </c>
      <c r="H209" s="484">
        <f>+H162+H174+H185+H196</f>
        <v>0</v>
      </c>
      <c r="I209" s="484">
        <f>+F209+G209+H209</f>
        <v>11389494.17</v>
      </c>
      <c r="J209" s="484">
        <v>0</v>
      </c>
      <c r="K209" s="484">
        <f>+K162+K174+K185+K196</f>
        <v>11389082.050000001</v>
      </c>
      <c r="L209" s="484">
        <f>+L162+L174+L185+L196</f>
        <v>0</v>
      </c>
      <c r="M209" s="484">
        <f>+J209+K209+L209</f>
        <v>11389082.050000001</v>
      </c>
      <c r="N209" s="484">
        <f t="shared" si="108"/>
        <v>0</v>
      </c>
      <c r="O209" s="484">
        <f t="shared" si="108"/>
        <v>412.11999999918044</v>
      </c>
      <c r="P209" s="484">
        <f t="shared" si="108"/>
        <v>0</v>
      </c>
      <c r="Q209" s="484">
        <f>+N209+O209+P209</f>
        <v>412.11999999918044</v>
      </c>
      <c r="S209" s="486" t="str">
        <f t="shared" si="79"/>
        <v/>
      </c>
      <c r="T209" s="486">
        <f t="shared" si="79"/>
        <v>0.99996381577672833</v>
      </c>
      <c r="U209" s="486" t="str">
        <f t="shared" si="79"/>
        <v/>
      </c>
      <c r="V209" s="487">
        <f t="shared" si="77"/>
        <v>0.99996381577672833</v>
      </c>
      <c r="W209" s="486"/>
      <c r="X209" s="394" t="s">
        <v>735</v>
      </c>
    </row>
    <row r="210" spans="1:25" s="526" customFormat="1" ht="12" customHeight="1">
      <c r="A210" s="392" t="s">
        <v>752</v>
      </c>
      <c r="B210" s="392" t="s">
        <v>546</v>
      </c>
      <c r="C210" s="717" t="s">
        <v>754</v>
      </c>
      <c r="D210" s="714"/>
      <c r="E210" s="714"/>
      <c r="F210" s="524">
        <f>+F208+F206</f>
        <v>0</v>
      </c>
      <c r="G210" s="524">
        <f t="shared" ref="G210:Q210" si="109">+G208+G206</f>
        <v>122777937.91000001</v>
      </c>
      <c r="H210" s="524">
        <f t="shared" si="109"/>
        <v>164516055.22</v>
      </c>
      <c r="I210" s="524">
        <f t="shared" si="109"/>
        <v>287293993.13</v>
      </c>
      <c r="J210" s="524">
        <f t="shared" si="109"/>
        <v>0</v>
      </c>
      <c r="K210" s="524">
        <f t="shared" si="109"/>
        <v>121019866.66999999</v>
      </c>
      <c r="L210" s="524">
        <f t="shared" si="109"/>
        <v>144956091.16</v>
      </c>
      <c r="M210" s="524">
        <f t="shared" si="109"/>
        <v>265975957.83000001</v>
      </c>
      <c r="N210" s="524">
        <f t="shared" si="109"/>
        <v>0</v>
      </c>
      <c r="O210" s="524">
        <f t="shared" si="109"/>
        <v>1758071.2400000179</v>
      </c>
      <c r="P210" s="524">
        <f t="shared" si="109"/>
        <v>19559964.059999999</v>
      </c>
      <c r="Q210" s="524">
        <f t="shared" si="109"/>
        <v>21318035.300000019</v>
      </c>
      <c r="R210" s="525">
        <f>+Q210-'[3]chd 1-SAOB'!BA315</f>
        <v>0</v>
      </c>
      <c r="S210" s="486" t="str">
        <f t="shared" si="79"/>
        <v/>
      </c>
      <c r="T210" s="486">
        <f t="shared" si="79"/>
        <v>0.98568088640412954</v>
      </c>
      <c r="U210" s="486">
        <f t="shared" si="79"/>
        <v>0.88110604746847754</v>
      </c>
      <c r="V210" s="487">
        <f t="shared" si="77"/>
        <v>0.92579714226620247</v>
      </c>
      <c r="W210" s="551"/>
      <c r="Y210" s="394" t="s">
        <v>735</v>
      </c>
    </row>
    <row r="211" spans="1:25">
      <c r="A211" s="392" t="s">
        <v>752</v>
      </c>
      <c r="B211" s="392" t="s">
        <v>546</v>
      </c>
      <c r="C211" s="482"/>
      <c r="D211" s="482"/>
      <c r="E211" s="492"/>
      <c r="F211" s="484"/>
      <c r="G211" s="484"/>
      <c r="H211" s="484"/>
      <c r="I211" s="484">
        <f t="shared" si="95"/>
        <v>0</v>
      </c>
      <c r="J211" s="484">
        <v>0</v>
      </c>
      <c r="K211" s="484"/>
      <c r="L211" s="484"/>
      <c r="M211" s="484">
        <f t="shared" si="96"/>
        <v>0</v>
      </c>
      <c r="N211" s="484">
        <f t="shared" si="97"/>
        <v>0</v>
      </c>
      <c r="O211" s="484">
        <f t="shared" si="97"/>
        <v>0</v>
      </c>
      <c r="P211" s="484">
        <f t="shared" si="97"/>
        <v>0</v>
      </c>
      <c r="Q211" s="484">
        <f t="shared" si="98"/>
        <v>0</v>
      </c>
      <c r="S211" s="486" t="str">
        <f t="shared" si="79"/>
        <v/>
      </c>
      <c r="T211" s="486" t="str">
        <f t="shared" si="79"/>
        <v/>
      </c>
      <c r="U211" s="486" t="str">
        <f t="shared" si="79"/>
        <v/>
      </c>
      <c r="V211" s="487" t="str">
        <f t="shared" si="77"/>
        <v/>
      </c>
      <c r="W211" s="486"/>
      <c r="Y211" s="394" t="s">
        <v>735</v>
      </c>
    </row>
    <row r="212" spans="1:25">
      <c r="A212" s="392" t="s">
        <v>353</v>
      </c>
      <c r="B212" s="392" t="s">
        <v>354</v>
      </c>
      <c r="C212" s="623" t="s">
        <v>355</v>
      </c>
      <c r="D212" s="482"/>
      <c r="E212" s="492"/>
      <c r="F212" s="495"/>
      <c r="G212" s="495"/>
      <c r="H212" s="495"/>
      <c r="I212" s="484">
        <f t="shared" si="95"/>
        <v>0</v>
      </c>
      <c r="J212" s="484">
        <v>0</v>
      </c>
      <c r="K212" s="495"/>
      <c r="L212" s="495"/>
      <c r="M212" s="484">
        <f t="shared" si="96"/>
        <v>0</v>
      </c>
      <c r="N212" s="484">
        <f t="shared" si="97"/>
        <v>0</v>
      </c>
      <c r="O212" s="484">
        <f t="shared" si="97"/>
        <v>0</v>
      </c>
      <c r="P212" s="484">
        <f t="shared" si="97"/>
        <v>0</v>
      </c>
      <c r="Q212" s="484">
        <f t="shared" si="98"/>
        <v>0</v>
      </c>
      <c r="S212" s="486" t="str">
        <f t="shared" si="79"/>
        <v/>
      </c>
      <c r="T212" s="486" t="str">
        <f t="shared" si="79"/>
        <v/>
      </c>
      <c r="U212" s="486" t="str">
        <f t="shared" si="79"/>
        <v/>
      </c>
      <c r="V212" s="487" t="str">
        <f t="shared" si="77"/>
        <v/>
      </c>
      <c r="W212" s="486"/>
      <c r="Y212" s="394" t="s">
        <v>735</v>
      </c>
    </row>
    <row r="213" spans="1:25">
      <c r="A213" s="392" t="s">
        <v>353</v>
      </c>
      <c r="B213" s="392" t="s">
        <v>354</v>
      </c>
      <c r="C213" s="482"/>
      <c r="D213" s="670"/>
      <c r="E213" s="483" t="s">
        <v>320</v>
      </c>
      <c r="F213" s="495">
        <f>SUM(F214:F216)</f>
        <v>0</v>
      </c>
      <c r="G213" s="495">
        <f t="shared" ref="G213:Q213" si="110">SUM(G214:G216)</f>
        <v>2183854.6</v>
      </c>
      <c r="H213" s="495">
        <f t="shared" si="110"/>
        <v>1396018.66</v>
      </c>
      <c r="I213" s="495">
        <f t="shared" si="110"/>
        <v>3579873.26</v>
      </c>
      <c r="J213" s="495">
        <f t="shared" si="110"/>
        <v>0</v>
      </c>
      <c r="K213" s="495">
        <f t="shared" si="110"/>
        <v>2183854.6</v>
      </c>
      <c r="L213" s="495">
        <f t="shared" si="110"/>
        <v>1395276.03</v>
      </c>
      <c r="M213" s="495">
        <f t="shared" si="110"/>
        <v>3579130.63</v>
      </c>
      <c r="N213" s="495">
        <f t="shared" si="110"/>
        <v>0</v>
      </c>
      <c r="O213" s="495">
        <f t="shared" si="110"/>
        <v>0</v>
      </c>
      <c r="P213" s="495">
        <f t="shared" si="110"/>
        <v>742.62999999988824</v>
      </c>
      <c r="Q213" s="495">
        <f t="shared" si="110"/>
        <v>742.62999999988824</v>
      </c>
      <c r="S213" s="486" t="str">
        <f t="shared" si="79"/>
        <v/>
      </c>
      <c r="T213" s="486">
        <f t="shared" si="79"/>
        <v>1</v>
      </c>
      <c r="U213" s="486">
        <f t="shared" si="79"/>
        <v>0.99946803719658028</v>
      </c>
      <c r="V213" s="487">
        <f t="shared" si="77"/>
        <v>0.9997925541084659</v>
      </c>
      <c r="W213" s="486"/>
      <c r="Y213" s="394" t="s">
        <v>736</v>
      </c>
    </row>
    <row r="214" spans="1:25" hidden="1">
      <c r="A214" s="392" t="s">
        <v>353</v>
      </c>
      <c r="B214" s="392" t="s">
        <v>354</v>
      </c>
      <c r="C214" s="482"/>
      <c r="D214" s="482" t="s">
        <v>319</v>
      </c>
      <c r="E214" s="488" t="s">
        <v>835</v>
      </c>
      <c r="F214" s="484">
        <v>0</v>
      </c>
      <c r="G214" s="484">
        <f>+'[3]chd2-SAOB'!C187</f>
        <v>65542.75</v>
      </c>
      <c r="H214" s="484">
        <f>+'[3]chd2-SAOB'!C279</f>
        <v>1396018.66</v>
      </c>
      <c r="I214" s="484">
        <f t="shared" si="95"/>
        <v>1461561.41</v>
      </c>
      <c r="J214" s="484">
        <v>0</v>
      </c>
      <c r="K214" s="484">
        <f>+'[3]chd2-SAOB'!C188</f>
        <v>65542.75</v>
      </c>
      <c r="L214" s="484">
        <f>+'[3]chd2-SAOB'!C280</f>
        <v>1395276.03</v>
      </c>
      <c r="M214" s="484">
        <f t="shared" si="96"/>
        <v>1460818.78</v>
      </c>
      <c r="N214" s="484">
        <f t="shared" si="97"/>
        <v>0</v>
      </c>
      <c r="O214" s="484">
        <f t="shared" si="97"/>
        <v>0</v>
      </c>
      <c r="P214" s="484">
        <f t="shared" si="97"/>
        <v>742.62999999988824</v>
      </c>
      <c r="Q214" s="484">
        <f t="shared" si="98"/>
        <v>742.62999999988824</v>
      </c>
      <c r="S214" s="486" t="str">
        <f t="shared" si="79"/>
        <v/>
      </c>
      <c r="T214" s="486">
        <f t="shared" si="79"/>
        <v>1</v>
      </c>
      <c r="U214" s="486">
        <f t="shared" si="79"/>
        <v>0.99946803719658028</v>
      </c>
      <c r="V214" s="487">
        <f t="shared" si="77"/>
        <v>0.99949189271492889</v>
      </c>
      <c r="W214" s="486"/>
    </row>
    <row r="215" spans="1:25" hidden="1">
      <c r="A215" s="392" t="s">
        <v>353</v>
      </c>
      <c r="B215" s="392" t="s">
        <v>354</v>
      </c>
      <c r="C215" s="482"/>
      <c r="D215" s="482" t="s">
        <v>319</v>
      </c>
      <c r="E215" s="488" t="s">
        <v>836</v>
      </c>
      <c r="F215" s="484">
        <v>0</v>
      </c>
      <c r="G215" s="484">
        <f>+'[3]chd2-SAOB'!D187</f>
        <v>39335.39</v>
      </c>
      <c r="H215" s="484">
        <f>+'[3]chd2-SAOB'!D279</f>
        <v>0</v>
      </c>
      <c r="I215" s="484">
        <f t="shared" si="95"/>
        <v>39335.39</v>
      </c>
      <c r="J215" s="484">
        <v>0</v>
      </c>
      <c r="K215" s="484">
        <f>+'[3]chd2-SAOB'!D188</f>
        <v>39335.39</v>
      </c>
      <c r="L215" s="484">
        <f>+'[3]chd2-SAOB'!D280</f>
        <v>0</v>
      </c>
      <c r="M215" s="484">
        <f t="shared" si="96"/>
        <v>39335.39</v>
      </c>
      <c r="N215" s="484">
        <f t="shared" si="97"/>
        <v>0</v>
      </c>
      <c r="O215" s="484">
        <f t="shared" si="97"/>
        <v>0</v>
      </c>
      <c r="P215" s="484">
        <f t="shared" si="97"/>
        <v>0</v>
      </c>
      <c r="Q215" s="484">
        <f t="shared" si="98"/>
        <v>0</v>
      </c>
      <c r="S215" s="486" t="str">
        <f t="shared" si="79"/>
        <v/>
      </c>
      <c r="T215" s="486">
        <f t="shared" si="79"/>
        <v>1</v>
      </c>
      <c r="U215" s="486" t="str">
        <f t="shared" si="79"/>
        <v/>
      </c>
      <c r="V215" s="487">
        <f t="shared" si="79"/>
        <v>1</v>
      </c>
      <c r="W215" s="486"/>
    </row>
    <row r="216" spans="1:25" hidden="1">
      <c r="A216" s="392" t="s">
        <v>353</v>
      </c>
      <c r="B216" s="392" t="s">
        <v>354</v>
      </c>
      <c r="C216" s="482"/>
      <c r="D216" s="482" t="s">
        <v>319</v>
      </c>
      <c r="E216" s="488" t="s">
        <v>837</v>
      </c>
      <c r="F216" s="484">
        <v>0</v>
      </c>
      <c r="G216" s="484">
        <f>+'[3]chd2-SAOB'!E187</f>
        <v>2078976.46</v>
      </c>
      <c r="H216" s="484">
        <f>+'[3]chd2-SAOB'!E279</f>
        <v>0</v>
      </c>
      <c r="I216" s="484">
        <f t="shared" si="95"/>
        <v>2078976.46</v>
      </c>
      <c r="J216" s="484">
        <v>0</v>
      </c>
      <c r="K216" s="484">
        <f>+'[3]chd2-SAOB'!E188</f>
        <v>2078976.46</v>
      </c>
      <c r="L216" s="484">
        <f>+'[3]chd2-SAOB'!E280</f>
        <v>0</v>
      </c>
      <c r="M216" s="484">
        <f t="shared" si="96"/>
        <v>2078976.46</v>
      </c>
      <c r="N216" s="484">
        <f t="shared" si="97"/>
        <v>0</v>
      </c>
      <c r="O216" s="484">
        <f t="shared" si="97"/>
        <v>0</v>
      </c>
      <c r="P216" s="484">
        <f t="shared" si="97"/>
        <v>0</v>
      </c>
      <c r="Q216" s="484">
        <f t="shared" si="98"/>
        <v>0</v>
      </c>
      <c r="S216" s="486" t="str">
        <f t="shared" ref="S216:V279" si="111">IF(F216=0,"",J216/F216)</f>
        <v/>
      </c>
      <c r="T216" s="486">
        <f t="shared" si="111"/>
        <v>1</v>
      </c>
      <c r="U216" s="486" t="str">
        <f t="shared" si="111"/>
        <v/>
      </c>
      <c r="V216" s="487">
        <f t="shared" si="111"/>
        <v>1</v>
      </c>
      <c r="W216" s="486"/>
    </row>
    <row r="217" spans="1:25">
      <c r="A217" s="392" t="s">
        <v>353</v>
      </c>
      <c r="B217" s="392" t="s">
        <v>354</v>
      </c>
      <c r="C217" s="482"/>
      <c r="D217" s="670"/>
      <c r="E217" s="483" t="s">
        <v>204</v>
      </c>
      <c r="F217" s="484">
        <f>+F218+F219</f>
        <v>0</v>
      </c>
      <c r="G217" s="484">
        <f t="shared" ref="G217:Q217" si="112">+G218+G219</f>
        <v>90209167.00999999</v>
      </c>
      <c r="H217" s="484">
        <f t="shared" si="112"/>
        <v>2464647.44</v>
      </c>
      <c r="I217" s="484">
        <f t="shared" si="112"/>
        <v>92673814.449999988</v>
      </c>
      <c r="J217" s="484">
        <f t="shared" si="112"/>
        <v>0</v>
      </c>
      <c r="K217" s="484">
        <f t="shared" si="112"/>
        <v>90195450.50999999</v>
      </c>
      <c r="L217" s="484">
        <f t="shared" si="112"/>
        <v>2445189.52</v>
      </c>
      <c r="M217" s="484">
        <f t="shared" si="112"/>
        <v>92640640.030000001</v>
      </c>
      <c r="N217" s="484">
        <f t="shared" si="112"/>
        <v>0</v>
      </c>
      <c r="O217" s="484">
        <f t="shared" si="112"/>
        <v>13716.5</v>
      </c>
      <c r="P217" s="484">
        <f t="shared" si="112"/>
        <v>19457.919999999925</v>
      </c>
      <c r="Q217" s="484">
        <f t="shared" si="112"/>
        <v>33174.419999999925</v>
      </c>
      <c r="S217" s="486" t="str">
        <f t="shared" si="111"/>
        <v/>
      </c>
      <c r="T217" s="486">
        <f t="shared" si="111"/>
        <v>0.99984794782554109</v>
      </c>
      <c r="U217" s="486">
        <f t="shared" si="111"/>
        <v>0.99210519132099484</v>
      </c>
      <c r="V217" s="487">
        <f t="shared" si="111"/>
        <v>0.99964203027363374</v>
      </c>
      <c r="W217" s="486"/>
      <c r="Y217" s="394" t="s">
        <v>736</v>
      </c>
    </row>
    <row r="218" spans="1:25" hidden="1">
      <c r="A218" s="392" t="s">
        <v>353</v>
      </c>
      <c r="B218" s="392" t="s">
        <v>354</v>
      </c>
      <c r="C218" s="482"/>
      <c r="D218" s="482"/>
      <c r="E218" s="483" t="s">
        <v>838</v>
      </c>
      <c r="F218" s="495">
        <f>'[3]CONAP - W INC'!F168</f>
        <v>0</v>
      </c>
      <c r="G218" s="495">
        <f>'[3]CONAP - W INC'!G168</f>
        <v>43665680</v>
      </c>
      <c r="H218" s="495">
        <f>'[3]CONAP - W INC'!H168</f>
        <v>0</v>
      </c>
      <c r="I218" s="484">
        <f t="shared" si="95"/>
        <v>43665680</v>
      </c>
      <c r="J218" s="484">
        <f>'[3]CONAP - W INC'!J168</f>
        <v>0</v>
      </c>
      <c r="K218" s="495">
        <f>'[3]CONAP - W INC'!K168</f>
        <v>43665680</v>
      </c>
      <c r="L218" s="495">
        <f>'[3]CONAP - W INC'!L168</f>
        <v>0</v>
      </c>
      <c r="M218" s="484">
        <f t="shared" si="96"/>
        <v>43665680</v>
      </c>
      <c r="N218" s="484">
        <f t="shared" si="97"/>
        <v>0</v>
      </c>
      <c r="O218" s="484">
        <f t="shared" si="97"/>
        <v>0</v>
      </c>
      <c r="P218" s="484">
        <f t="shared" si="97"/>
        <v>0</v>
      </c>
      <c r="Q218" s="484">
        <f t="shared" si="98"/>
        <v>0</v>
      </c>
      <c r="S218" s="486" t="str">
        <f t="shared" si="111"/>
        <v/>
      </c>
      <c r="T218" s="486">
        <f t="shared" si="111"/>
        <v>1</v>
      </c>
      <c r="U218" s="486" t="str">
        <f t="shared" si="111"/>
        <v/>
      </c>
      <c r="V218" s="487">
        <f t="shared" si="111"/>
        <v>1</v>
      </c>
      <c r="W218" s="486"/>
    </row>
    <row r="219" spans="1:25" hidden="1">
      <c r="A219" s="392" t="s">
        <v>353</v>
      </c>
      <c r="B219" s="392" t="s">
        <v>354</v>
      </c>
      <c r="C219" s="482"/>
      <c r="D219" s="482"/>
      <c r="E219" s="483" t="s">
        <v>839</v>
      </c>
      <c r="F219" s="495">
        <f>'[3]CONAP - W INC'!F169</f>
        <v>0</v>
      </c>
      <c r="G219" s="495">
        <f>'[3]CONAP - W INC'!G169</f>
        <v>46543487.009999998</v>
      </c>
      <c r="H219" s="495">
        <f>'[3]CONAP - W INC'!H169</f>
        <v>2464647.44</v>
      </c>
      <c r="I219" s="484">
        <f t="shared" si="95"/>
        <v>49008134.449999996</v>
      </c>
      <c r="J219" s="484">
        <f>'[3]CONAP - W INC'!J169</f>
        <v>0</v>
      </c>
      <c r="K219" s="495">
        <f>'[3]CONAP - W INC'!K169</f>
        <v>46529770.509999998</v>
      </c>
      <c r="L219" s="495">
        <f>'[3]CONAP - W INC'!L169</f>
        <v>2445189.52</v>
      </c>
      <c r="M219" s="484">
        <f t="shared" si="96"/>
        <v>48974960.030000001</v>
      </c>
      <c r="N219" s="484">
        <f t="shared" si="97"/>
        <v>0</v>
      </c>
      <c r="O219" s="484">
        <f t="shared" si="97"/>
        <v>13716.5</v>
      </c>
      <c r="P219" s="484">
        <f t="shared" si="97"/>
        <v>19457.919999999925</v>
      </c>
      <c r="Q219" s="484">
        <f t="shared" si="98"/>
        <v>33174.419999999925</v>
      </c>
      <c r="S219" s="486" t="str">
        <f t="shared" si="111"/>
        <v/>
      </c>
      <c r="T219" s="486">
        <f t="shared" si="111"/>
        <v>0.99970529711284728</v>
      </c>
      <c r="U219" s="486">
        <f t="shared" si="111"/>
        <v>0.99210519132099484</v>
      </c>
      <c r="V219" s="487">
        <f t="shared" si="111"/>
        <v>0.99932308339478138</v>
      </c>
      <c r="W219" s="486"/>
    </row>
    <row r="220" spans="1:25" s="437" customFormat="1">
      <c r="A220" s="392"/>
      <c r="B220" s="392" t="s">
        <v>354</v>
      </c>
      <c r="C220" s="445"/>
      <c r="D220" s="445"/>
      <c r="E220" s="415" t="s">
        <v>737</v>
      </c>
      <c r="F220" s="416">
        <f>+F217+F213</f>
        <v>0</v>
      </c>
      <c r="G220" s="416">
        <f t="shared" ref="G220:Q220" si="113">+G217+G213</f>
        <v>92393021.609999985</v>
      </c>
      <c r="H220" s="416">
        <f t="shared" si="113"/>
        <v>3860666.0999999996</v>
      </c>
      <c r="I220" s="416">
        <f t="shared" si="113"/>
        <v>96253687.709999993</v>
      </c>
      <c r="J220" s="416">
        <f t="shared" si="113"/>
        <v>0</v>
      </c>
      <c r="K220" s="416">
        <f t="shared" si="113"/>
        <v>92379305.109999985</v>
      </c>
      <c r="L220" s="416">
        <f t="shared" si="113"/>
        <v>3840465.55</v>
      </c>
      <c r="M220" s="416">
        <f t="shared" si="113"/>
        <v>96219770.659999996</v>
      </c>
      <c r="N220" s="416">
        <f t="shared" si="113"/>
        <v>0</v>
      </c>
      <c r="O220" s="416">
        <f t="shared" si="113"/>
        <v>13716.5</v>
      </c>
      <c r="P220" s="416">
        <f t="shared" si="113"/>
        <v>20200.549999999814</v>
      </c>
      <c r="Q220" s="416">
        <f t="shared" si="113"/>
        <v>33917.049999999814</v>
      </c>
      <c r="R220" s="448"/>
      <c r="S220" s="486" t="str">
        <f t="shared" si="111"/>
        <v/>
      </c>
      <c r="T220" s="486">
        <f t="shared" si="111"/>
        <v>0.99985154181819169</v>
      </c>
      <c r="U220" s="486">
        <f t="shared" si="111"/>
        <v>0.99476759981910901</v>
      </c>
      <c r="V220" s="487">
        <f t="shared" si="111"/>
        <v>0.99964762856564848</v>
      </c>
      <c r="W220" s="489"/>
      <c r="Y220" s="394" t="s">
        <v>735</v>
      </c>
    </row>
    <row r="221" spans="1:25" hidden="1">
      <c r="A221" s="392"/>
      <c r="B221" s="392"/>
      <c r="C221" s="482"/>
      <c r="D221" s="482"/>
      <c r="E221" s="490"/>
      <c r="F221" s="484"/>
      <c r="G221" s="484"/>
      <c r="H221" s="484"/>
      <c r="I221" s="484"/>
      <c r="J221" s="484"/>
      <c r="K221" s="484"/>
      <c r="L221" s="484"/>
      <c r="M221" s="484"/>
      <c r="N221" s="484"/>
      <c r="O221" s="484"/>
      <c r="P221" s="484"/>
      <c r="Q221" s="484"/>
      <c r="R221" s="485"/>
      <c r="S221" s="486" t="str">
        <f t="shared" si="111"/>
        <v/>
      </c>
      <c r="T221" s="486" t="str">
        <f t="shared" si="111"/>
        <v/>
      </c>
      <c r="U221" s="486" t="str">
        <f t="shared" si="111"/>
        <v/>
      </c>
      <c r="V221" s="487" t="str">
        <f t="shared" si="111"/>
        <v/>
      </c>
      <c r="W221" s="486"/>
    </row>
    <row r="222" spans="1:25" s="437" customFormat="1">
      <c r="A222" s="392" t="s">
        <v>353</v>
      </c>
      <c r="B222" s="496" t="s">
        <v>354</v>
      </c>
      <c r="C222" s="445"/>
      <c r="D222" s="445" t="s">
        <v>319</v>
      </c>
      <c r="E222" s="415" t="s">
        <v>324</v>
      </c>
      <c r="F222" s="416">
        <f>+F223</f>
        <v>0</v>
      </c>
      <c r="G222" s="416">
        <f t="shared" ref="G222:Q222" si="114">+G223</f>
        <v>0</v>
      </c>
      <c r="H222" s="416">
        <f t="shared" si="114"/>
        <v>0</v>
      </c>
      <c r="I222" s="416">
        <f t="shared" si="114"/>
        <v>0</v>
      </c>
      <c r="J222" s="416">
        <f t="shared" si="114"/>
        <v>0</v>
      </c>
      <c r="K222" s="416">
        <f t="shared" si="114"/>
        <v>0</v>
      </c>
      <c r="L222" s="416">
        <f t="shared" si="114"/>
        <v>0</v>
      </c>
      <c r="M222" s="416">
        <f t="shared" si="114"/>
        <v>0</v>
      </c>
      <c r="N222" s="416">
        <f t="shared" si="114"/>
        <v>0</v>
      </c>
      <c r="O222" s="416">
        <f t="shared" si="114"/>
        <v>0</v>
      </c>
      <c r="P222" s="416">
        <f t="shared" si="114"/>
        <v>0</v>
      </c>
      <c r="Q222" s="416">
        <f t="shared" si="114"/>
        <v>0</v>
      </c>
      <c r="S222" s="486" t="str">
        <f t="shared" si="111"/>
        <v/>
      </c>
      <c r="T222" s="486" t="str">
        <f t="shared" si="111"/>
        <v/>
      </c>
      <c r="U222" s="486" t="str">
        <f t="shared" si="111"/>
        <v/>
      </c>
      <c r="V222" s="487" t="str">
        <f t="shared" si="111"/>
        <v/>
      </c>
      <c r="W222" s="489"/>
      <c r="Y222" s="394" t="s">
        <v>735</v>
      </c>
    </row>
    <row r="223" spans="1:25">
      <c r="A223" s="392" t="s">
        <v>353</v>
      </c>
      <c r="B223" s="392" t="s">
        <v>354</v>
      </c>
      <c r="C223" s="482"/>
      <c r="D223" s="482"/>
      <c r="E223" s="488" t="s">
        <v>547</v>
      </c>
      <c r="F223" s="484">
        <v>0</v>
      </c>
      <c r="G223" s="484">
        <f>SUM('[3]chd2-SAOB'!R187)</f>
        <v>0</v>
      </c>
      <c r="H223" s="484">
        <f>SUM('[3]chd2-SAOB'!R279)</f>
        <v>0</v>
      </c>
      <c r="I223" s="484">
        <f>+F223+G223+H223</f>
        <v>0</v>
      </c>
      <c r="J223" s="484">
        <v>0</v>
      </c>
      <c r="K223" s="484">
        <f>SUM('[3]chd2-SAOB'!R188)</f>
        <v>0</v>
      </c>
      <c r="L223" s="484">
        <f>SUM('[3]chd2-SAOB'!R280)</f>
        <v>0</v>
      </c>
      <c r="M223" s="484">
        <f>+J223+K223+L223</f>
        <v>0</v>
      </c>
      <c r="N223" s="484">
        <f>+F223-J223</f>
        <v>0</v>
      </c>
      <c r="O223" s="484">
        <f>+G223-K223</f>
        <v>0</v>
      </c>
      <c r="P223" s="484">
        <f>+H223-L223</f>
        <v>0</v>
      </c>
      <c r="Q223" s="484">
        <f>+N223+O223+P223</f>
        <v>0</v>
      </c>
      <c r="S223" s="486" t="str">
        <f t="shared" si="111"/>
        <v/>
      </c>
      <c r="T223" s="486" t="str">
        <f t="shared" si="111"/>
        <v/>
      </c>
      <c r="U223" s="486" t="str">
        <f t="shared" si="111"/>
        <v/>
      </c>
      <c r="V223" s="487" t="str">
        <f t="shared" si="111"/>
        <v/>
      </c>
      <c r="W223" s="486"/>
      <c r="Y223" s="394" t="s">
        <v>735</v>
      </c>
    </row>
    <row r="224" spans="1:25" s="437" customFormat="1">
      <c r="A224" s="392" t="s">
        <v>353</v>
      </c>
      <c r="B224" s="392" t="s">
        <v>354</v>
      </c>
      <c r="C224" s="445"/>
      <c r="D224" s="445" t="s">
        <v>319</v>
      </c>
      <c r="E224" s="415" t="s">
        <v>325</v>
      </c>
      <c r="F224" s="416">
        <f>+F225</f>
        <v>0</v>
      </c>
      <c r="G224" s="416">
        <f t="shared" ref="G224:Q224" si="115">+G225</f>
        <v>0</v>
      </c>
      <c r="H224" s="416">
        <f t="shared" si="115"/>
        <v>0</v>
      </c>
      <c r="I224" s="416">
        <f t="shared" si="115"/>
        <v>0</v>
      </c>
      <c r="J224" s="416">
        <f t="shared" si="115"/>
        <v>0</v>
      </c>
      <c r="K224" s="416">
        <f t="shared" si="115"/>
        <v>0</v>
      </c>
      <c r="L224" s="416">
        <f t="shared" si="115"/>
        <v>0</v>
      </c>
      <c r="M224" s="416">
        <f t="shared" si="115"/>
        <v>0</v>
      </c>
      <c r="N224" s="416">
        <f t="shared" si="115"/>
        <v>0</v>
      </c>
      <c r="O224" s="416">
        <f t="shared" si="115"/>
        <v>0</v>
      </c>
      <c r="P224" s="416">
        <f t="shared" si="115"/>
        <v>0</v>
      </c>
      <c r="Q224" s="416">
        <f t="shared" si="115"/>
        <v>0</v>
      </c>
      <c r="S224" s="486" t="str">
        <f t="shared" si="111"/>
        <v/>
      </c>
      <c r="T224" s="486" t="str">
        <f t="shared" si="111"/>
        <v/>
      </c>
      <c r="U224" s="486" t="str">
        <f t="shared" si="111"/>
        <v/>
      </c>
      <c r="V224" s="487" t="str">
        <f t="shared" si="111"/>
        <v/>
      </c>
      <c r="W224" s="489"/>
      <c r="Y224" s="394" t="s">
        <v>735</v>
      </c>
    </row>
    <row r="225" spans="1:25">
      <c r="A225" s="392" t="s">
        <v>353</v>
      </c>
      <c r="B225" s="392" t="s">
        <v>354</v>
      </c>
      <c r="C225" s="482"/>
      <c r="D225" s="482"/>
      <c r="E225" s="488" t="s">
        <v>533</v>
      </c>
      <c r="F225" s="484">
        <v>0</v>
      </c>
      <c r="G225" s="484">
        <f>SUM('[3]chd2-SAOB'!AJ187)</f>
        <v>0</v>
      </c>
      <c r="H225" s="484">
        <f>SUM('[3]chd2-SAOB'!AJ279)</f>
        <v>0</v>
      </c>
      <c r="I225" s="484">
        <f>+F225+G225+H225</f>
        <v>0</v>
      </c>
      <c r="J225" s="484">
        <v>0</v>
      </c>
      <c r="K225" s="484">
        <f>SUM('[3]chd2-SAOB'!AJ188)</f>
        <v>0</v>
      </c>
      <c r="L225" s="484">
        <f>SUM('[3]chd2-SAOB'!AJ280)</f>
        <v>0</v>
      </c>
      <c r="M225" s="484">
        <f>+J225+K225+L225</f>
        <v>0</v>
      </c>
      <c r="N225" s="484">
        <f>+F225-J225</f>
        <v>0</v>
      </c>
      <c r="O225" s="484">
        <f>+G225-K225</f>
        <v>0</v>
      </c>
      <c r="P225" s="484">
        <f>+H225-L225</f>
        <v>0</v>
      </c>
      <c r="Q225" s="484">
        <f>+N225+O225+P225</f>
        <v>0</v>
      </c>
      <c r="S225" s="486" t="str">
        <f t="shared" si="111"/>
        <v/>
      </c>
      <c r="T225" s="486" t="str">
        <f t="shared" si="111"/>
        <v/>
      </c>
      <c r="U225" s="486" t="str">
        <f t="shared" si="111"/>
        <v/>
      </c>
      <c r="V225" s="487" t="str">
        <f t="shared" si="111"/>
        <v/>
      </c>
      <c r="W225" s="486"/>
      <c r="Y225" s="394" t="s">
        <v>735</v>
      </c>
    </row>
    <row r="226" spans="1:25" s="424" customFormat="1" ht="12" customHeight="1">
      <c r="A226" s="392" t="s">
        <v>353</v>
      </c>
      <c r="B226" s="392" t="s">
        <v>354</v>
      </c>
      <c r="C226" s="719" t="s">
        <v>548</v>
      </c>
      <c r="D226" s="734"/>
      <c r="E226" s="734"/>
      <c r="F226" s="423">
        <f>+F222+F224+F220</f>
        <v>0</v>
      </c>
      <c r="G226" s="423">
        <f t="shared" ref="G226:Q226" si="116">+G222+G224+G220</f>
        <v>92393021.609999985</v>
      </c>
      <c r="H226" s="423">
        <f t="shared" si="116"/>
        <v>3860666.0999999996</v>
      </c>
      <c r="I226" s="423">
        <f t="shared" si="116"/>
        <v>96253687.709999993</v>
      </c>
      <c r="J226" s="423">
        <f t="shared" si="116"/>
        <v>0</v>
      </c>
      <c r="K226" s="423">
        <f t="shared" si="116"/>
        <v>92379305.109999985</v>
      </c>
      <c r="L226" s="423">
        <f t="shared" si="116"/>
        <v>3840465.55</v>
      </c>
      <c r="M226" s="423">
        <f t="shared" si="116"/>
        <v>96219770.659999996</v>
      </c>
      <c r="N226" s="423">
        <f t="shared" si="116"/>
        <v>0</v>
      </c>
      <c r="O226" s="423">
        <f t="shared" si="116"/>
        <v>13716.5</v>
      </c>
      <c r="P226" s="423">
        <f t="shared" si="116"/>
        <v>20200.549999999814</v>
      </c>
      <c r="Q226" s="423">
        <f t="shared" si="116"/>
        <v>33917.049999999814</v>
      </c>
      <c r="R226" s="607">
        <f>+Q226-'[3]chd2-SAOB'!BE316</f>
        <v>2.7939677238464355E-9</v>
      </c>
      <c r="S226" s="486" t="str">
        <f t="shared" si="111"/>
        <v/>
      </c>
      <c r="T226" s="486">
        <f t="shared" si="111"/>
        <v>0.99985154181819169</v>
      </c>
      <c r="U226" s="486">
        <f t="shared" si="111"/>
        <v>0.99476759981910901</v>
      </c>
      <c r="V226" s="487">
        <f t="shared" si="111"/>
        <v>0.99964762856564848</v>
      </c>
      <c r="W226" s="491"/>
      <c r="Y226" s="394" t="s">
        <v>735</v>
      </c>
    </row>
    <row r="227" spans="1:25">
      <c r="A227" s="392" t="s">
        <v>326</v>
      </c>
      <c r="B227" s="392" t="s">
        <v>354</v>
      </c>
      <c r="C227" s="482"/>
      <c r="D227" s="670"/>
      <c r="E227" s="482"/>
      <c r="F227" s="495"/>
      <c r="G227" s="495"/>
      <c r="H227" s="495"/>
      <c r="I227" s="484">
        <f t="shared" si="95"/>
        <v>0</v>
      </c>
      <c r="J227" s="484">
        <v>0</v>
      </c>
      <c r="K227" s="495"/>
      <c r="L227" s="495"/>
      <c r="M227" s="484">
        <f t="shared" si="96"/>
        <v>0</v>
      </c>
      <c r="N227" s="484">
        <f t="shared" si="97"/>
        <v>0</v>
      </c>
      <c r="O227" s="484">
        <f t="shared" si="97"/>
        <v>0</v>
      </c>
      <c r="P227" s="484">
        <f t="shared" si="97"/>
        <v>0</v>
      </c>
      <c r="Q227" s="484">
        <f t="shared" si="98"/>
        <v>0</v>
      </c>
      <c r="S227" s="486" t="str">
        <f t="shared" si="111"/>
        <v/>
      </c>
      <c r="T227" s="486" t="str">
        <f t="shared" si="111"/>
        <v/>
      </c>
      <c r="U227" s="486" t="str">
        <f t="shared" si="111"/>
        <v/>
      </c>
      <c r="V227" s="487" t="str">
        <f t="shared" si="111"/>
        <v/>
      </c>
      <c r="W227" s="486"/>
      <c r="Y227" s="394" t="s">
        <v>735</v>
      </c>
    </row>
    <row r="228" spans="1:25">
      <c r="A228" s="392" t="s">
        <v>356</v>
      </c>
      <c r="B228" s="392" t="s">
        <v>357</v>
      </c>
      <c r="C228" s="631" t="s">
        <v>358</v>
      </c>
      <c r="D228" s="482"/>
      <c r="E228" s="492"/>
      <c r="F228" s="484"/>
      <c r="G228" s="484"/>
      <c r="H228" s="484"/>
      <c r="I228" s="484">
        <f t="shared" si="95"/>
        <v>0</v>
      </c>
      <c r="J228" s="484">
        <v>0</v>
      </c>
      <c r="K228" s="484"/>
      <c r="L228" s="484"/>
      <c r="M228" s="484">
        <f t="shared" si="96"/>
        <v>0</v>
      </c>
      <c r="N228" s="484">
        <f t="shared" si="97"/>
        <v>0</v>
      </c>
      <c r="O228" s="484">
        <f t="shared" si="97"/>
        <v>0</v>
      </c>
      <c r="P228" s="484">
        <f t="shared" si="97"/>
        <v>0</v>
      </c>
      <c r="Q228" s="484">
        <f t="shared" si="98"/>
        <v>0</v>
      </c>
      <c r="S228" s="486" t="str">
        <f t="shared" si="111"/>
        <v/>
      </c>
      <c r="T228" s="486" t="str">
        <f t="shared" si="111"/>
        <v/>
      </c>
      <c r="U228" s="486" t="str">
        <f t="shared" si="111"/>
        <v/>
      </c>
      <c r="V228" s="487" t="str">
        <f t="shared" si="111"/>
        <v/>
      </c>
      <c r="W228" s="486"/>
      <c r="Y228" s="394" t="s">
        <v>735</v>
      </c>
    </row>
    <row r="229" spans="1:25" s="424" customFormat="1">
      <c r="A229" s="392" t="s">
        <v>356</v>
      </c>
      <c r="B229" s="392" t="s">
        <v>359</v>
      </c>
      <c r="C229" s="493" t="s">
        <v>319</v>
      </c>
      <c r="D229" s="632" t="s">
        <v>330</v>
      </c>
      <c r="E229" s="680" t="s">
        <v>359</v>
      </c>
      <c r="F229" s="638"/>
      <c r="G229" s="638"/>
      <c r="H229" s="638"/>
      <c r="I229" s="423">
        <f t="shared" si="95"/>
        <v>0</v>
      </c>
      <c r="J229" s="423">
        <v>0</v>
      </c>
      <c r="K229" s="638"/>
      <c r="L229" s="638"/>
      <c r="M229" s="423">
        <f t="shared" si="96"/>
        <v>0</v>
      </c>
      <c r="N229" s="423">
        <f t="shared" si="97"/>
        <v>0</v>
      </c>
      <c r="O229" s="423">
        <f t="shared" si="97"/>
        <v>0</v>
      </c>
      <c r="P229" s="423">
        <f t="shared" si="97"/>
        <v>0</v>
      </c>
      <c r="Q229" s="423">
        <f t="shared" si="98"/>
        <v>0</v>
      </c>
      <c r="S229" s="486" t="str">
        <f t="shared" si="111"/>
        <v/>
      </c>
      <c r="T229" s="486" t="str">
        <f t="shared" si="111"/>
        <v/>
      </c>
      <c r="U229" s="486" t="str">
        <f t="shared" si="111"/>
        <v/>
      </c>
      <c r="V229" s="487" t="str">
        <f t="shared" si="111"/>
        <v/>
      </c>
      <c r="W229" s="491"/>
      <c r="Y229" s="394" t="s">
        <v>735</v>
      </c>
    </row>
    <row r="230" spans="1:25">
      <c r="A230" s="392" t="s">
        <v>356</v>
      </c>
      <c r="B230" s="392" t="s">
        <v>359</v>
      </c>
      <c r="C230" s="482"/>
      <c r="D230" s="670"/>
      <c r="E230" s="483" t="s">
        <v>320</v>
      </c>
      <c r="F230" s="495">
        <f>+'[3]chd2-SAOB'!C410</f>
        <v>0</v>
      </c>
      <c r="G230" s="495">
        <f>+'[3]chd2-SAOB'!D410</f>
        <v>0</v>
      </c>
      <c r="H230" s="495">
        <f>+'[3]chd2-SAOB'!E410</f>
        <v>1691041.11</v>
      </c>
      <c r="I230" s="484">
        <f t="shared" si="95"/>
        <v>1691041.11</v>
      </c>
      <c r="J230" s="484">
        <v>0</v>
      </c>
      <c r="K230" s="495">
        <f>+'[3]chd2-SAOB'!H410</f>
        <v>0</v>
      </c>
      <c r="L230" s="495">
        <f>+'[3]chd2-SAOB'!I410</f>
        <v>1691041.01</v>
      </c>
      <c r="M230" s="484">
        <f t="shared" si="96"/>
        <v>1691041.01</v>
      </c>
      <c r="N230" s="484">
        <f t="shared" si="97"/>
        <v>0</v>
      </c>
      <c r="O230" s="484">
        <f t="shared" si="97"/>
        <v>0</v>
      </c>
      <c r="P230" s="484">
        <f t="shared" si="97"/>
        <v>0.10000000009313226</v>
      </c>
      <c r="Q230" s="484">
        <f t="shared" si="98"/>
        <v>0.10000000009313226</v>
      </c>
      <c r="S230" s="486" t="str">
        <f t="shared" si="111"/>
        <v/>
      </c>
      <c r="T230" s="486" t="str">
        <f t="shared" si="111"/>
        <v/>
      </c>
      <c r="U230" s="486">
        <f t="shared" si="111"/>
        <v>0.99999994086483202</v>
      </c>
      <c r="V230" s="487">
        <f t="shared" si="111"/>
        <v>0.99999994086483202</v>
      </c>
      <c r="W230" s="486"/>
      <c r="Y230" s="394" t="s">
        <v>736</v>
      </c>
    </row>
    <row r="231" spans="1:25">
      <c r="A231" s="392" t="s">
        <v>356</v>
      </c>
      <c r="B231" s="392" t="s">
        <v>359</v>
      </c>
      <c r="C231" s="482"/>
      <c r="D231" s="670"/>
      <c r="E231" s="483" t="s">
        <v>204</v>
      </c>
      <c r="F231" s="484">
        <f>+F232+F233</f>
        <v>0</v>
      </c>
      <c r="G231" s="484">
        <f t="shared" ref="G231:H231" si="117">+G232+G233</f>
        <v>3293051.9</v>
      </c>
      <c r="H231" s="484">
        <f t="shared" si="117"/>
        <v>25000000</v>
      </c>
      <c r="I231" s="484">
        <f t="shared" si="95"/>
        <v>28293051.899999999</v>
      </c>
      <c r="J231" s="484">
        <f t="shared" ref="J231:L231" si="118">+J232+J233</f>
        <v>0</v>
      </c>
      <c r="K231" s="484">
        <f t="shared" si="118"/>
        <v>961724.78</v>
      </c>
      <c r="L231" s="484">
        <f t="shared" si="118"/>
        <v>25000000</v>
      </c>
      <c r="M231" s="484">
        <f t="shared" si="96"/>
        <v>25961724.780000001</v>
      </c>
      <c r="N231" s="484">
        <f t="shared" si="97"/>
        <v>0</v>
      </c>
      <c r="O231" s="484">
        <f t="shared" si="97"/>
        <v>2331327.12</v>
      </c>
      <c r="P231" s="484">
        <f t="shared" si="97"/>
        <v>0</v>
      </c>
      <c r="Q231" s="484">
        <f t="shared" si="98"/>
        <v>2331327.12</v>
      </c>
      <c r="S231" s="486" t="str">
        <f t="shared" si="111"/>
        <v/>
      </c>
      <c r="T231" s="486">
        <f t="shared" si="111"/>
        <v>0.29204665131454505</v>
      </c>
      <c r="U231" s="486">
        <f t="shared" si="111"/>
        <v>1</v>
      </c>
      <c r="V231" s="487">
        <f t="shared" si="111"/>
        <v>0.91760071948972044</v>
      </c>
      <c r="W231" s="486"/>
      <c r="Y231" s="394" t="s">
        <v>736</v>
      </c>
    </row>
    <row r="232" spans="1:25" hidden="1">
      <c r="A232" s="392" t="s">
        <v>356</v>
      </c>
      <c r="B232" s="392" t="s">
        <v>359</v>
      </c>
      <c r="C232" s="482"/>
      <c r="D232" s="482"/>
      <c r="E232" s="483" t="s">
        <v>838</v>
      </c>
      <c r="F232" s="495">
        <f>'[3]CONAP - W INC'!F177</f>
        <v>0</v>
      </c>
      <c r="G232" s="495">
        <f>'[3]CONAP - W INC'!G177</f>
        <v>2200000</v>
      </c>
      <c r="H232" s="495">
        <f>'[3]CONAP - W INC'!H177</f>
        <v>0</v>
      </c>
      <c r="I232" s="484">
        <f t="shared" si="95"/>
        <v>2200000</v>
      </c>
      <c r="J232" s="484">
        <f>'[3]CONAP - W INC'!J177</f>
        <v>0</v>
      </c>
      <c r="K232" s="495">
        <f>'[3]CONAP - W INC'!K177</f>
        <v>0</v>
      </c>
      <c r="L232" s="495">
        <f>'[3]CONAP - W INC'!L177</f>
        <v>0</v>
      </c>
      <c r="M232" s="484">
        <f t="shared" si="96"/>
        <v>0</v>
      </c>
      <c r="N232" s="484">
        <f t="shared" si="97"/>
        <v>0</v>
      </c>
      <c r="O232" s="484">
        <f t="shared" si="97"/>
        <v>2200000</v>
      </c>
      <c r="P232" s="484">
        <f t="shared" si="97"/>
        <v>0</v>
      </c>
      <c r="Q232" s="484">
        <f t="shared" si="98"/>
        <v>2200000</v>
      </c>
      <c r="S232" s="486" t="str">
        <f t="shared" si="111"/>
        <v/>
      </c>
      <c r="T232" s="486">
        <f t="shared" si="111"/>
        <v>0</v>
      </c>
      <c r="U232" s="486" t="str">
        <f t="shared" si="111"/>
        <v/>
      </c>
      <c r="V232" s="487">
        <f t="shared" si="111"/>
        <v>0</v>
      </c>
      <c r="W232" s="486"/>
    </row>
    <row r="233" spans="1:25" hidden="1">
      <c r="A233" s="392" t="s">
        <v>356</v>
      </c>
      <c r="B233" s="392" t="s">
        <v>359</v>
      </c>
      <c r="C233" s="482"/>
      <c r="D233" s="482"/>
      <c r="E233" s="483" t="s">
        <v>839</v>
      </c>
      <c r="F233" s="495">
        <f>'[3]CONAP - W INC'!F178</f>
        <v>0</v>
      </c>
      <c r="G233" s="495">
        <f>'[3]CONAP - W INC'!G178</f>
        <v>1093051.8999999999</v>
      </c>
      <c r="H233" s="495">
        <f>'[3]CONAP - W INC'!H178</f>
        <v>25000000</v>
      </c>
      <c r="I233" s="484">
        <f t="shared" si="95"/>
        <v>26093051.899999999</v>
      </c>
      <c r="J233" s="484">
        <f>'[3]CONAP - W INC'!J178</f>
        <v>0</v>
      </c>
      <c r="K233" s="495">
        <f>'[3]CONAP - W INC'!K178</f>
        <v>961724.78</v>
      </c>
      <c r="L233" s="495">
        <f>'[3]CONAP - W INC'!L178</f>
        <v>25000000</v>
      </c>
      <c r="M233" s="484">
        <f t="shared" si="96"/>
        <v>25961724.780000001</v>
      </c>
      <c r="N233" s="484">
        <f t="shared" si="97"/>
        <v>0</v>
      </c>
      <c r="O233" s="484">
        <f t="shared" si="97"/>
        <v>131327.11999999988</v>
      </c>
      <c r="P233" s="484">
        <f t="shared" si="97"/>
        <v>0</v>
      </c>
      <c r="Q233" s="484">
        <f t="shared" si="98"/>
        <v>131327.11999999988</v>
      </c>
      <c r="S233" s="486" t="str">
        <f t="shared" si="111"/>
        <v/>
      </c>
      <c r="T233" s="486">
        <f t="shared" si="111"/>
        <v>0.87985280479362427</v>
      </c>
      <c r="U233" s="486">
        <f t="shared" si="111"/>
        <v>1</v>
      </c>
      <c r="V233" s="487">
        <f t="shared" si="111"/>
        <v>0.99496696973189258</v>
      </c>
      <c r="W233" s="486"/>
    </row>
    <row r="234" spans="1:25" s="437" customFormat="1">
      <c r="A234" s="392"/>
      <c r="B234" s="392" t="s">
        <v>359</v>
      </c>
      <c r="C234" s="445"/>
      <c r="D234" s="445"/>
      <c r="E234" s="415" t="s">
        <v>737</v>
      </c>
      <c r="F234" s="416">
        <f>+F231+F230</f>
        <v>0</v>
      </c>
      <c r="G234" s="416">
        <f t="shared" ref="G234:Q234" si="119">+G231+G230</f>
        <v>3293051.9</v>
      </c>
      <c r="H234" s="416">
        <f t="shared" si="119"/>
        <v>26691041.109999999</v>
      </c>
      <c r="I234" s="416">
        <f t="shared" si="119"/>
        <v>29984093.009999998</v>
      </c>
      <c r="J234" s="416">
        <f t="shared" si="119"/>
        <v>0</v>
      </c>
      <c r="K234" s="416">
        <f t="shared" si="119"/>
        <v>961724.78</v>
      </c>
      <c r="L234" s="416">
        <f t="shared" si="119"/>
        <v>26691041.010000002</v>
      </c>
      <c r="M234" s="416">
        <f t="shared" si="119"/>
        <v>27652765.790000003</v>
      </c>
      <c r="N234" s="416">
        <f t="shared" si="119"/>
        <v>0</v>
      </c>
      <c r="O234" s="416">
        <f t="shared" si="119"/>
        <v>2331327.12</v>
      </c>
      <c r="P234" s="416">
        <f t="shared" si="119"/>
        <v>0.10000000009313226</v>
      </c>
      <c r="Q234" s="416">
        <f t="shared" si="119"/>
        <v>2331327.2200000002</v>
      </c>
      <c r="R234" s="448"/>
      <c r="S234" s="486" t="str">
        <f t="shared" si="111"/>
        <v/>
      </c>
      <c r="T234" s="486">
        <f t="shared" si="111"/>
        <v>0.29204665131454505</v>
      </c>
      <c r="U234" s="486">
        <f t="shared" si="111"/>
        <v>0.99999999625342462</v>
      </c>
      <c r="V234" s="487">
        <f t="shared" si="111"/>
        <v>0.92224786591935681</v>
      </c>
      <c r="W234" s="489"/>
      <c r="Y234" s="394" t="s">
        <v>735</v>
      </c>
    </row>
    <row r="235" spans="1:25" hidden="1">
      <c r="A235" s="392"/>
      <c r="B235" s="392"/>
      <c r="C235" s="482"/>
      <c r="D235" s="482"/>
      <c r="E235" s="490"/>
      <c r="F235" s="484"/>
      <c r="G235" s="484"/>
      <c r="H235" s="484"/>
      <c r="I235" s="484"/>
      <c r="J235" s="484"/>
      <c r="K235" s="484"/>
      <c r="L235" s="484"/>
      <c r="M235" s="484"/>
      <c r="N235" s="484"/>
      <c r="O235" s="484"/>
      <c r="P235" s="484"/>
      <c r="Q235" s="484"/>
      <c r="R235" s="485"/>
      <c r="S235" s="486" t="str">
        <f t="shared" si="111"/>
        <v/>
      </c>
      <c r="T235" s="486" t="str">
        <f t="shared" si="111"/>
        <v/>
      </c>
      <c r="U235" s="486" t="str">
        <f t="shared" si="111"/>
        <v/>
      </c>
      <c r="V235" s="487" t="str">
        <f t="shared" si="111"/>
        <v/>
      </c>
      <c r="W235" s="486"/>
    </row>
    <row r="236" spans="1:25" s="437" customFormat="1">
      <c r="A236" s="392" t="s">
        <v>356</v>
      </c>
      <c r="B236" s="392" t="s">
        <v>359</v>
      </c>
      <c r="C236" s="445"/>
      <c r="D236" s="445" t="s">
        <v>319</v>
      </c>
      <c r="E236" s="415" t="s">
        <v>325</v>
      </c>
      <c r="F236" s="416">
        <f>SUM(F237:F237)</f>
        <v>0</v>
      </c>
      <c r="G236" s="416">
        <f>SUM(G237:G237)</f>
        <v>4600000</v>
      </c>
      <c r="H236" s="416">
        <f>SUM(H237:H237)</f>
        <v>0</v>
      </c>
      <c r="I236" s="416">
        <f>+F236+G236+H236</f>
        <v>4600000</v>
      </c>
      <c r="J236" s="416">
        <v>0</v>
      </c>
      <c r="K236" s="416">
        <f>SUM(K237:K237)</f>
        <v>4600000</v>
      </c>
      <c r="L236" s="416">
        <f>SUM(L237:L237)</f>
        <v>0</v>
      </c>
      <c r="M236" s="416">
        <f>+J236+K236+L236</f>
        <v>4600000</v>
      </c>
      <c r="N236" s="416">
        <f t="shared" ref="N236:P237" si="120">+F236-J236</f>
        <v>0</v>
      </c>
      <c r="O236" s="416">
        <f t="shared" si="120"/>
        <v>0</v>
      </c>
      <c r="P236" s="416">
        <f t="shared" si="120"/>
        <v>0</v>
      </c>
      <c r="Q236" s="416">
        <f>+N236+O236+P236</f>
        <v>0</v>
      </c>
      <c r="S236" s="486" t="str">
        <f t="shared" si="111"/>
        <v/>
      </c>
      <c r="T236" s="486">
        <f t="shared" si="111"/>
        <v>1</v>
      </c>
      <c r="U236" s="486" t="str">
        <f t="shared" si="111"/>
        <v/>
      </c>
      <c r="V236" s="487">
        <f t="shared" si="111"/>
        <v>1</v>
      </c>
      <c r="W236" s="489"/>
      <c r="Y236" s="394" t="s">
        <v>735</v>
      </c>
    </row>
    <row r="237" spans="1:25">
      <c r="A237" s="392" t="s">
        <v>356</v>
      </c>
      <c r="B237" s="392" t="s">
        <v>359</v>
      </c>
      <c r="C237" s="482"/>
      <c r="D237" s="482"/>
      <c r="E237" s="488" t="s">
        <v>533</v>
      </c>
      <c r="F237" s="484">
        <v>0</v>
      </c>
      <c r="G237" s="484">
        <f>SUM('[3]chd2-SAOB'!AK187)</f>
        <v>4600000</v>
      </c>
      <c r="H237" s="484">
        <f>SUM('[3]chd2-SAOB'!AK279)</f>
        <v>0</v>
      </c>
      <c r="I237" s="484">
        <f>+F237+G237+H237</f>
        <v>4600000</v>
      </c>
      <c r="J237" s="484">
        <v>0</v>
      </c>
      <c r="K237" s="484">
        <f>SUM('[3]chd2-SAOB'!AK188)</f>
        <v>4600000</v>
      </c>
      <c r="L237" s="484">
        <f>SUM('[3]chd2-SAOB'!AK280)</f>
        <v>0</v>
      </c>
      <c r="M237" s="484">
        <f>+J237+K237+L237</f>
        <v>4600000</v>
      </c>
      <c r="N237" s="484">
        <f t="shared" si="120"/>
        <v>0</v>
      </c>
      <c r="O237" s="484">
        <f t="shared" si="120"/>
        <v>0</v>
      </c>
      <c r="P237" s="484">
        <f t="shared" si="120"/>
        <v>0</v>
      </c>
      <c r="Q237" s="484">
        <f>+N237+O237+P237</f>
        <v>0</v>
      </c>
      <c r="S237" s="486" t="str">
        <f t="shared" si="111"/>
        <v/>
      </c>
      <c r="T237" s="486">
        <f t="shared" si="111"/>
        <v>1</v>
      </c>
      <c r="U237" s="486" t="str">
        <f t="shared" si="111"/>
        <v/>
      </c>
      <c r="V237" s="487">
        <f t="shared" si="111"/>
        <v>1</v>
      </c>
      <c r="W237" s="486"/>
      <c r="Y237" s="394" t="s">
        <v>735</v>
      </c>
    </row>
    <row r="238" spans="1:25" s="617" customFormat="1">
      <c r="A238" s="392" t="s">
        <v>356</v>
      </c>
      <c r="B238" s="392" t="s">
        <v>359</v>
      </c>
      <c r="C238" s="634"/>
      <c r="D238" s="634"/>
      <c r="E238" s="635" t="s">
        <v>5</v>
      </c>
      <c r="F238" s="615">
        <f>+F236+F234</f>
        <v>0</v>
      </c>
      <c r="G238" s="615">
        <f t="shared" ref="G238:Q238" si="121">+G236+G234</f>
        <v>7893051.9000000004</v>
      </c>
      <c r="H238" s="615">
        <f t="shared" si="121"/>
        <v>26691041.109999999</v>
      </c>
      <c r="I238" s="615">
        <f t="shared" si="121"/>
        <v>34584093.009999998</v>
      </c>
      <c r="J238" s="615">
        <f t="shared" si="121"/>
        <v>0</v>
      </c>
      <c r="K238" s="615">
        <f t="shared" si="121"/>
        <v>5561724.7800000003</v>
      </c>
      <c r="L238" s="615">
        <f t="shared" si="121"/>
        <v>26691041.010000002</v>
      </c>
      <c r="M238" s="615">
        <f t="shared" si="121"/>
        <v>32252765.790000003</v>
      </c>
      <c r="N238" s="615">
        <f t="shared" si="121"/>
        <v>0</v>
      </c>
      <c r="O238" s="615">
        <f t="shared" si="121"/>
        <v>2331327.12</v>
      </c>
      <c r="P238" s="615">
        <f t="shared" si="121"/>
        <v>0.10000000009313226</v>
      </c>
      <c r="Q238" s="615">
        <f t="shared" si="121"/>
        <v>2331327.2200000002</v>
      </c>
      <c r="R238" s="616">
        <f>+Q238-'[3]chd2-SAOB'!BF316</f>
        <v>0</v>
      </c>
      <c r="S238" s="486" t="str">
        <f t="shared" si="111"/>
        <v/>
      </c>
      <c r="T238" s="486">
        <f t="shared" si="111"/>
        <v>0.70463552634184501</v>
      </c>
      <c r="U238" s="486">
        <f t="shared" si="111"/>
        <v>0.99999999625342462</v>
      </c>
      <c r="V238" s="487">
        <f t="shared" si="111"/>
        <v>0.93258960935231439</v>
      </c>
      <c r="W238" s="636"/>
      <c r="Y238" s="394" t="s">
        <v>735</v>
      </c>
    </row>
    <row r="239" spans="1:25">
      <c r="A239" s="392" t="s">
        <v>356</v>
      </c>
      <c r="B239" s="392" t="s">
        <v>359</v>
      </c>
      <c r="C239" s="482"/>
      <c r="D239" s="482"/>
      <c r="E239" s="492"/>
      <c r="F239" s="484"/>
      <c r="G239" s="484"/>
      <c r="H239" s="484"/>
      <c r="I239" s="484">
        <f t="shared" si="95"/>
        <v>0</v>
      </c>
      <c r="J239" s="484">
        <v>0</v>
      </c>
      <c r="K239" s="484"/>
      <c r="L239" s="484"/>
      <c r="M239" s="484">
        <f t="shared" si="96"/>
        <v>0</v>
      </c>
      <c r="N239" s="484">
        <f t="shared" si="97"/>
        <v>0</v>
      </c>
      <c r="O239" s="484">
        <f t="shared" si="97"/>
        <v>0</v>
      </c>
      <c r="P239" s="484">
        <f t="shared" si="97"/>
        <v>0</v>
      </c>
      <c r="Q239" s="484">
        <f t="shared" si="98"/>
        <v>0</v>
      </c>
      <c r="S239" s="486" t="str">
        <f t="shared" si="111"/>
        <v/>
      </c>
      <c r="T239" s="486" t="str">
        <f t="shared" si="111"/>
        <v/>
      </c>
      <c r="U239" s="486" t="str">
        <f t="shared" si="111"/>
        <v/>
      </c>
      <c r="V239" s="487" t="str">
        <f t="shared" si="111"/>
        <v/>
      </c>
      <c r="W239" s="486"/>
      <c r="Y239" s="394" t="s">
        <v>735</v>
      </c>
    </row>
    <row r="240" spans="1:25" s="424" customFormat="1">
      <c r="A240" s="392" t="s">
        <v>356</v>
      </c>
      <c r="B240" s="392" t="s">
        <v>360</v>
      </c>
      <c r="C240" s="493" t="s">
        <v>319</v>
      </c>
      <c r="D240" s="632" t="s">
        <v>332</v>
      </c>
      <c r="E240" s="680" t="s">
        <v>360</v>
      </c>
      <c r="F240" s="638"/>
      <c r="G240" s="638"/>
      <c r="H240" s="638"/>
      <c r="I240" s="423">
        <f t="shared" si="95"/>
        <v>0</v>
      </c>
      <c r="J240" s="423">
        <v>0</v>
      </c>
      <c r="K240" s="638"/>
      <c r="L240" s="638"/>
      <c r="M240" s="423">
        <f t="shared" si="96"/>
        <v>0</v>
      </c>
      <c r="N240" s="423">
        <f t="shared" si="97"/>
        <v>0</v>
      </c>
      <c r="O240" s="423">
        <f t="shared" si="97"/>
        <v>0</v>
      </c>
      <c r="P240" s="423">
        <f t="shared" si="97"/>
        <v>0</v>
      </c>
      <c r="Q240" s="423">
        <f t="shared" si="98"/>
        <v>0</v>
      </c>
      <c r="S240" s="486" t="str">
        <f t="shared" si="111"/>
        <v/>
      </c>
      <c r="T240" s="486" t="str">
        <f t="shared" si="111"/>
        <v/>
      </c>
      <c r="U240" s="486" t="str">
        <f t="shared" si="111"/>
        <v/>
      </c>
      <c r="V240" s="487" t="str">
        <f t="shared" si="111"/>
        <v/>
      </c>
      <c r="W240" s="491"/>
      <c r="Y240" s="394" t="s">
        <v>735</v>
      </c>
    </row>
    <row r="241" spans="1:25">
      <c r="A241" s="392" t="s">
        <v>356</v>
      </c>
      <c r="B241" s="392" t="s">
        <v>360</v>
      </c>
      <c r="C241" s="482"/>
      <c r="D241" s="670"/>
      <c r="E241" s="483" t="s">
        <v>320</v>
      </c>
      <c r="F241" s="495">
        <f>+'[3]chd2-SAOB'!C417</f>
        <v>0</v>
      </c>
      <c r="G241" s="495">
        <f>+'[3]chd2-SAOB'!D417</f>
        <v>0</v>
      </c>
      <c r="H241" s="495">
        <f>+'[3]chd2-SAOB'!E417</f>
        <v>10000000</v>
      </c>
      <c r="I241" s="484">
        <f t="shared" si="95"/>
        <v>10000000</v>
      </c>
      <c r="J241" s="484">
        <v>0</v>
      </c>
      <c r="K241" s="495">
        <f>+'[3]chd2-SAOB'!H417</f>
        <v>0</v>
      </c>
      <c r="L241" s="495">
        <f>+'[3]chd2-SAOB'!I417</f>
        <v>10000000</v>
      </c>
      <c r="M241" s="484">
        <f t="shared" si="96"/>
        <v>10000000</v>
      </c>
      <c r="N241" s="484">
        <f t="shared" si="97"/>
        <v>0</v>
      </c>
      <c r="O241" s="484">
        <f t="shared" si="97"/>
        <v>0</v>
      </c>
      <c r="P241" s="484">
        <f t="shared" si="97"/>
        <v>0</v>
      </c>
      <c r="Q241" s="484">
        <f t="shared" si="98"/>
        <v>0</v>
      </c>
      <c r="S241" s="486" t="str">
        <f t="shared" si="111"/>
        <v/>
      </c>
      <c r="T241" s="486" t="str">
        <f t="shared" si="111"/>
        <v/>
      </c>
      <c r="U241" s="486">
        <f t="shared" si="111"/>
        <v>1</v>
      </c>
      <c r="V241" s="487">
        <f t="shared" si="111"/>
        <v>1</v>
      </c>
      <c r="W241" s="486"/>
      <c r="Y241" s="394" t="s">
        <v>736</v>
      </c>
    </row>
    <row r="242" spans="1:25">
      <c r="A242" s="392" t="s">
        <v>356</v>
      </c>
      <c r="B242" s="392" t="s">
        <v>360</v>
      </c>
      <c r="C242" s="482"/>
      <c r="D242" s="670"/>
      <c r="E242" s="483" t="s">
        <v>204</v>
      </c>
      <c r="F242" s="484">
        <f>+F243+F244</f>
        <v>0</v>
      </c>
      <c r="G242" s="484">
        <f t="shared" ref="G242:H242" si="122">+G243+G244</f>
        <v>527237.16999999993</v>
      </c>
      <c r="H242" s="484">
        <f t="shared" si="122"/>
        <v>23971529.960000001</v>
      </c>
      <c r="I242" s="484">
        <f t="shared" si="95"/>
        <v>24498767.130000003</v>
      </c>
      <c r="J242" s="484">
        <f t="shared" ref="J242:L242" si="123">+J243+J244</f>
        <v>0</v>
      </c>
      <c r="K242" s="484">
        <f t="shared" si="123"/>
        <v>527237.16999999993</v>
      </c>
      <c r="L242" s="484">
        <f t="shared" si="123"/>
        <v>23967079.829999998</v>
      </c>
      <c r="M242" s="484">
        <f t="shared" si="96"/>
        <v>24494317</v>
      </c>
      <c r="N242" s="484">
        <f t="shared" si="97"/>
        <v>0</v>
      </c>
      <c r="O242" s="484">
        <f t="shared" si="97"/>
        <v>0</v>
      </c>
      <c r="P242" s="484">
        <f t="shared" si="97"/>
        <v>4450.1300000026822</v>
      </c>
      <c r="Q242" s="484">
        <f t="shared" si="98"/>
        <v>4450.1300000026822</v>
      </c>
      <c r="S242" s="486" t="str">
        <f t="shared" si="111"/>
        <v/>
      </c>
      <c r="T242" s="486">
        <f t="shared" si="111"/>
        <v>1</v>
      </c>
      <c r="U242" s="486">
        <f t="shared" si="111"/>
        <v>0.99981435769817661</v>
      </c>
      <c r="V242" s="487">
        <f t="shared" si="111"/>
        <v>0.99981835290011167</v>
      </c>
      <c r="W242" s="486"/>
      <c r="Y242" s="394" t="s">
        <v>736</v>
      </c>
    </row>
    <row r="243" spans="1:25" hidden="1">
      <c r="A243" s="392" t="s">
        <v>356</v>
      </c>
      <c r="B243" s="392" t="s">
        <v>360</v>
      </c>
      <c r="C243" s="482"/>
      <c r="D243" s="482"/>
      <c r="E243" s="483" t="s">
        <v>838</v>
      </c>
      <c r="F243" s="495">
        <f>'[3]CONAP - W INC'!F185</f>
        <v>0</v>
      </c>
      <c r="G243" s="495">
        <f>'[3]CONAP - W INC'!G185</f>
        <v>0</v>
      </c>
      <c r="H243" s="495">
        <f>'[3]CONAP - W INC'!H185</f>
        <v>0</v>
      </c>
      <c r="I243" s="484">
        <f t="shared" si="95"/>
        <v>0</v>
      </c>
      <c r="J243" s="484">
        <f>'[3]CONAP - W INC'!J185</f>
        <v>0</v>
      </c>
      <c r="K243" s="495">
        <f>'[3]CONAP - W INC'!K185</f>
        <v>0</v>
      </c>
      <c r="L243" s="495">
        <f>'[3]CONAP - W INC'!L185</f>
        <v>0</v>
      </c>
      <c r="M243" s="484">
        <f t="shared" si="96"/>
        <v>0</v>
      </c>
      <c r="N243" s="484">
        <f t="shared" ref="N243:P304" si="124">+F243-J243</f>
        <v>0</v>
      </c>
      <c r="O243" s="484">
        <f t="shared" si="124"/>
        <v>0</v>
      </c>
      <c r="P243" s="484">
        <f t="shared" si="124"/>
        <v>0</v>
      </c>
      <c r="Q243" s="484">
        <f t="shared" si="98"/>
        <v>0</v>
      </c>
      <c r="S243" s="486" t="str">
        <f t="shared" si="111"/>
        <v/>
      </c>
      <c r="T243" s="486" t="str">
        <f t="shared" si="111"/>
        <v/>
      </c>
      <c r="U243" s="486" t="str">
        <f t="shared" si="111"/>
        <v/>
      </c>
      <c r="V243" s="487" t="str">
        <f t="shared" si="111"/>
        <v/>
      </c>
      <c r="W243" s="486"/>
    </row>
    <row r="244" spans="1:25" hidden="1">
      <c r="A244" s="392" t="s">
        <v>356</v>
      </c>
      <c r="B244" s="392" t="s">
        <v>360</v>
      </c>
      <c r="C244" s="482"/>
      <c r="D244" s="482"/>
      <c r="E244" s="483" t="s">
        <v>839</v>
      </c>
      <c r="F244" s="495">
        <f>'[3]CONAP - W INC'!F186</f>
        <v>0</v>
      </c>
      <c r="G244" s="495">
        <f>'[3]CONAP - W INC'!G186</f>
        <v>527237.16999999993</v>
      </c>
      <c r="H244" s="495">
        <f>'[3]CONAP - W INC'!H186</f>
        <v>23971529.960000001</v>
      </c>
      <c r="I244" s="484">
        <f t="shared" si="95"/>
        <v>24498767.130000003</v>
      </c>
      <c r="J244" s="484">
        <f>'[3]CONAP - W INC'!J186</f>
        <v>0</v>
      </c>
      <c r="K244" s="495">
        <f>'[3]CONAP - W INC'!K186</f>
        <v>527237.16999999993</v>
      </c>
      <c r="L244" s="495">
        <f>'[3]CONAP - W INC'!L186</f>
        <v>23967079.829999998</v>
      </c>
      <c r="M244" s="484">
        <f t="shared" si="96"/>
        <v>24494317</v>
      </c>
      <c r="N244" s="484">
        <f t="shared" si="124"/>
        <v>0</v>
      </c>
      <c r="O244" s="484">
        <f t="shared" si="124"/>
        <v>0</v>
      </c>
      <c r="P244" s="484">
        <f t="shared" si="124"/>
        <v>4450.1300000026822</v>
      </c>
      <c r="Q244" s="484">
        <f t="shared" si="98"/>
        <v>4450.1300000026822</v>
      </c>
      <c r="S244" s="486" t="str">
        <f t="shared" si="111"/>
        <v/>
      </c>
      <c r="T244" s="486">
        <f t="shared" si="111"/>
        <v>1</v>
      </c>
      <c r="U244" s="486">
        <f t="shared" si="111"/>
        <v>0.99981435769817661</v>
      </c>
      <c r="V244" s="487">
        <f t="shared" si="111"/>
        <v>0.99981835290011167</v>
      </c>
      <c r="W244" s="486"/>
    </row>
    <row r="245" spans="1:25" s="437" customFormat="1">
      <c r="A245" s="392"/>
      <c r="B245" s="392" t="s">
        <v>360</v>
      </c>
      <c r="C245" s="445"/>
      <c r="D245" s="445"/>
      <c r="E245" s="415" t="s">
        <v>737</v>
      </c>
      <c r="F245" s="416">
        <f>+F242+F241</f>
        <v>0</v>
      </c>
      <c r="G245" s="416">
        <f t="shared" ref="G245:Q245" si="125">+G242+G241</f>
        <v>527237.16999999993</v>
      </c>
      <c r="H245" s="416">
        <f t="shared" si="125"/>
        <v>33971529.960000001</v>
      </c>
      <c r="I245" s="416">
        <f t="shared" si="125"/>
        <v>34498767.130000003</v>
      </c>
      <c r="J245" s="416">
        <f t="shared" si="125"/>
        <v>0</v>
      </c>
      <c r="K245" s="416">
        <f t="shared" si="125"/>
        <v>527237.16999999993</v>
      </c>
      <c r="L245" s="416">
        <f t="shared" si="125"/>
        <v>33967079.829999998</v>
      </c>
      <c r="M245" s="416">
        <f t="shared" si="125"/>
        <v>34494317</v>
      </c>
      <c r="N245" s="416">
        <f t="shared" si="125"/>
        <v>0</v>
      </c>
      <c r="O245" s="416">
        <f t="shared" si="125"/>
        <v>0</v>
      </c>
      <c r="P245" s="416">
        <f t="shared" si="125"/>
        <v>4450.1300000026822</v>
      </c>
      <c r="Q245" s="416">
        <f t="shared" si="125"/>
        <v>4450.1300000026822</v>
      </c>
      <c r="R245" s="448"/>
      <c r="S245" s="486" t="str">
        <f t="shared" si="111"/>
        <v/>
      </c>
      <c r="T245" s="486">
        <f t="shared" si="111"/>
        <v>1</v>
      </c>
      <c r="U245" s="486">
        <f t="shared" si="111"/>
        <v>0.99986900413360125</v>
      </c>
      <c r="V245" s="487">
        <f t="shared" si="111"/>
        <v>0.99987100611499435</v>
      </c>
      <c r="W245" s="489"/>
      <c r="Y245" s="394" t="s">
        <v>735</v>
      </c>
    </row>
    <row r="246" spans="1:25" hidden="1">
      <c r="A246" s="392"/>
      <c r="B246" s="392"/>
      <c r="C246" s="482"/>
      <c r="D246" s="482"/>
      <c r="E246" s="490"/>
      <c r="F246" s="484"/>
      <c r="G246" s="484"/>
      <c r="H246" s="484"/>
      <c r="I246" s="484"/>
      <c r="J246" s="484"/>
      <c r="K246" s="484"/>
      <c r="L246" s="484"/>
      <c r="M246" s="484"/>
      <c r="N246" s="484"/>
      <c r="O246" s="484"/>
      <c r="P246" s="484"/>
      <c r="Q246" s="484"/>
      <c r="R246" s="485"/>
      <c r="S246" s="486" t="str">
        <f t="shared" si="111"/>
        <v/>
      </c>
      <c r="T246" s="486" t="str">
        <f t="shared" si="111"/>
        <v/>
      </c>
      <c r="U246" s="486" t="str">
        <f t="shared" si="111"/>
        <v/>
      </c>
      <c r="V246" s="487" t="str">
        <f t="shared" si="111"/>
        <v/>
      </c>
      <c r="W246" s="486"/>
    </row>
    <row r="247" spans="1:25" s="437" customFormat="1">
      <c r="A247" s="392" t="s">
        <v>356</v>
      </c>
      <c r="B247" s="392" t="s">
        <v>360</v>
      </c>
      <c r="C247" s="445"/>
      <c r="D247" s="445" t="s">
        <v>319</v>
      </c>
      <c r="E247" s="415" t="s">
        <v>325</v>
      </c>
      <c r="F247" s="416">
        <f>SUM(F248:F248)</f>
        <v>0</v>
      </c>
      <c r="G247" s="416">
        <f>SUM(G248:G248)</f>
        <v>1250000</v>
      </c>
      <c r="H247" s="416">
        <f>SUM(H248:H248)</f>
        <v>0</v>
      </c>
      <c r="I247" s="416">
        <f>+F247+G247+H247</f>
        <v>1250000</v>
      </c>
      <c r="J247" s="416">
        <v>0</v>
      </c>
      <c r="K247" s="416">
        <f>SUM(K248:K248)</f>
        <v>1250000</v>
      </c>
      <c r="L247" s="416">
        <f>SUM(L248:L248)</f>
        <v>0</v>
      </c>
      <c r="M247" s="416">
        <f>+J247+K247+L247</f>
        <v>1250000</v>
      </c>
      <c r="N247" s="416">
        <f t="shared" ref="N247:P248" si="126">+F247-J247</f>
        <v>0</v>
      </c>
      <c r="O247" s="416">
        <f t="shared" si="126"/>
        <v>0</v>
      </c>
      <c r="P247" s="416">
        <f t="shared" si="126"/>
        <v>0</v>
      </c>
      <c r="Q247" s="416">
        <f>+N247+O247+P247</f>
        <v>0</v>
      </c>
      <c r="S247" s="486" t="str">
        <f t="shared" si="111"/>
        <v/>
      </c>
      <c r="T247" s="486">
        <f t="shared" si="111"/>
        <v>1</v>
      </c>
      <c r="U247" s="486" t="str">
        <f t="shared" si="111"/>
        <v/>
      </c>
      <c r="V247" s="487">
        <f t="shared" si="111"/>
        <v>1</v>
      </c>
      <c r="W247" s="489"/>
      <c r="Y247" s="394" t="s">
        <v>735</v>
      </c>
    </row>
    <row r="248" spans="1:25">
      <c r="A248" s="392" t="s">
        <v>356</v>
      </c>
      <c r="B248" s="392" t="s">
        <v>360</v>
      </c>
      <c r="C248" s="482"/>
      <c r="D248" s="482"/>
      <c r="E248" s="488" t="s">
        <v>533</v>
      </c>
      <c r="F248" s="484">
        <v>0</v>
      </c>
      <c r="G248" s="484">
        <f>SUM('[3]chd2-SAOB'!AL187)</f>
        <v>1250000</v>
      </c>
      <c r="H248" s="484">
        <f>SUM('[3]chd2-SAOB'!AL279)</f>
        <v>0</v>
      </c>
      <c r="I248" s="484">
        <f>+F248+G248+H248</f>
        <v>1250000</v>
      </c>
      <c r="J248" s="484">
        <v>0</v>
      </c>
      <c r="K248" s="484">
        <f>SUM('[3]chd2-SAOB'!AL188)</f>
        <v>1250000</v>
      </c>
      <c r="L248" s="484">
        <f>SUM('[3]chd2-SAOB'!AL280)</f>
        <v>0</v>
      </c>
      <c r="M248" s="484">
        <f>+J248+K248+L248</f>
        <v>1250000</v>
      </c>
      <c r="N248" s="484">
        <f t="shared" si="126"/>
        <v>0</v>
      </c>
      <c r="O248" s="484">
        <f t="shared" si="126"/>
        <v>0</v>
      </c>
      <c r="P248" s="484">
        <f t="shared" si="126"/>
        <v>0</v>
      </c>
      <c r="Q248" s="484">
        <f>+N248+O248+P248</f>
        <v>0</v>
      </c>
      <c r="S248" s="486" t="str">
        <f t="shared" si="111"/>
        <v/>
      </c>
      <c r="T248" s="486">
        <f t="shared" si="111"/>
        <v>1</v>
      </c>
      <c r="U248" s="486" t="str">
        <f t="shared" si="111"/>
        <v/>
      </c>
      <c r="V248" s="487">
        <f t="shared" si="111"/>
        <v>1</v>
      </c>
      <c r="W248" s="486"/>
      <c r="Y248" s="394" t="s">
        <v>735</v>
      </c>
    </row>
    <row r="249" spans="1:25" s="617" customFormat="1">
      <c r="A249" s="392" t="s">
        <v>356</v>
      </c>
      <c r="B249" s="392" t="s">
        <v>360</v>
      </c>
      <c r="C249" s="634"/>
      <c r="D249" s="634"/>
      <c r="E249" s="635" t="s">
        <v>5</v>
      </c>
      <c r="F249" s="615">
        <f>+F247+F245</f>
        <v>0</v>
      </c>
      <c r="G249" s="615">
        <f t="shared" ref="G249:Q249" si="127">+G247+G245</f>
        <v>1777237.17</v>
      </c>
      <c r="H249" s="615">
        <f t="shared" si="127"/>
        <v>33971529.960000001</v>
      </c>
      <c r="I249" s="615">
        <f t="shared" si="127"/>
        <v>35748767.130000003</v>
      </c>
      <c r="J249" s="615">
        <f t="shared" si="127"/>
        <v>0</v>
      </c>
      <c r="K249" s="615">
        <f t="shared" si="127"/>
        <v>1777237.17</v>
      </c>
      <c r="L249" s="615">
        <f t="shared" si="127"/>
        <v>33967079.829999998</v>
      </c>
      <c r="M249" s="615">
        <f t="shared" si="127"/>
        <v>35744317</v>
      </c>
      <c r="N249" s="615">
        <f t="shared" si="127"/>
        <v>0</v>
      </c>
      <c r="O249" s="615">
        <f t="shared" si="127"/>
        <v>0</v>
      </c>
      <c r="P249" s="615">
        <f t="shared" si="127"/>
        <v>4450.1300000026822</v>
      </c>
      <c r="Q249" s="615">
        <f t="shared" si="127"/>
        <v>4450.1300000026822</v>
      </c>
      <c r="R249" s="616">
        <f>+Q249-'[3]chd2-SAOB'!BG316</f>
        <v>0</v>
      </c>
      <c r="S249" s="486" t="str">
        <f t="shared" si="111"/>
        <v/>
      </c>
      <c r="T249" s="486">
        <f t="shared" si="111"/>
        <v>1</v>
      </c>
      <c r="U249" s="486">
        <f t="shared" si="111"/>
        <v>0.99986900413360125</v>
      </c>
      <c r="V249" s="487">
        <f t="shared" si="111"/>
        <v>0.99987551654624007</v>
      </c>
      <c r="W249" s="636"/>
      <c r="Y249" s="394" t="s">
        <v>735</v>
      </c>
    </row>
    <row r="250" spans="1:25">
      <c r="A250" s="392" t="s">
        <v>356</v>
      </c>
      <c r="B250" s="392" t="s">
        <v>360</v>
      </c>
      <c r="C250" s="482"/>
      <c r="D250" s="482"/>
      <c r="E250" s="492"/>
      <c r="F250" s="484"/>
      <c r="G250" s="484"/>
      <c r="H250" s="484"/>
      <c r="I250" s="484">
        <f t="shared" si="95"/>
        <v>0</v>
      </c>
      <c r="J250" s="484">
        <v>0</v>
      </c>
      <c r="K250" s="484"/>
      <c r="L250" s="484"/>
      <c r="M250" s="484">
        <f t="shared" si="96"/>
        <v>0</v>
      </c>
      <c r="N250" s="484">
        <f t="shared" si="124"/>
        <v>0</v>
      </c>
      <c r="O250" s="484">
        <f t="shared" si="124"/>
        <v>0</v>
      </c>
      <c r="P250" s="484">
        <f t="shared" si="124"/>
        <v>0</v>
      </c>
      <c r="Q250" s="484">
        <f t="shared" si="98"/>
        <v>0</v>
      </c>
      <c r="S250" s="486" t="str">
        <f t="shared" si="111"/>
        <v/>
      </c>
      <c r="T250" s="486" t="str">
        <f t="shared" si="111"/>
        <v/>
      </c>
      <c r="U250" s="486" t="str">
        <f t="shared" si="111"/>
        <v/>
      </c>
      <c r="V250" s="487" t="str">
        <f t="shared" si="111"/>
        <v/>
      </c>
      <c r="W250" s="486"/>
      <c r="Y250" s="394" t="s">
        <v>735</v>
      </c>
    </row>
    <row r="251" spans="1:25" s="424" customFormat="1">
      <c r="A251" s="392" t="s">
        <v>356</v>
      </c>
      <c r="B251" s="392" t="s">
        <v>361</v>
      </c>
      <c r="C251" s="493" t="s">
        <v>319</v>
      </c>
      <c r="D251" s="632" t="s">
        <v>334</v>
      </c>
      <c r="E251" s="680" t="s">
        <v>361</v>
      </c>
      <c r="F251" s="638"/>
      <c r="G251" s="638"/>
      <c r="H251" s="638"/>
      <c r="I251" s="423">
        <f t="shared" ref="I251:I314" si="128">+F251+G251+H251</f>
        <v>0</v>
      </c>
      <c r="J251" s="423">
        <v>0</v>
      </c>
      <c r="K251" s="638"/>
      <c r="L251" s="638"/>
      <c r="M251" s="423">
        <f t="shared" ref="M251:M314" si="129">+J251+K251+L251</f>
        <v>0</v>
      </c>
      <c r="N251" s="423">
        <f t="shared" si="124"/>
        <v>0</v>
      </c>
      <c r="O251" s="423">
        <f t="shared" si="124"/>
        <v>0</v>
      </c>
      <c r="P251" s="423">
        <f t="shared" si="124"/>
        <v>0</v>
      </c>
      <c r="Q251" s="423">
        <f t="shared" ref="Q251:Q314" si="130">+N251+O251+P251</f>
        <v>0</v>
      </c>
      <c r="S251" s="486" t="str">
        <f t="shared" si="111"/>
        <v/>
      </c>
      <c r="T251" s="486" t="str">
        <f t="shared" si="111"/>
        <v/>
      </c>
      <c r="U251" s="486" t="str">
        <f t="shared" si="111"/>
        <v/>
      </c>
      <c r="V251" s="487" t="str">
        <f t="shared" si="111"/>
        <v/>
      </c>
      <c r="W251" s="491"/>
      <c r="Y251" s="394" t="s">
        <v>735</v>
      </c>
    </row>
    <row r="252" spans="1:25">
      <c r="A252" s="392" t="s">
        <v>356</v>
      </c>
      <c r="B252" s="392" t="s">
        <v>361</v>
      </c>
      <c r="C252" s="482"/>
      <c r="D252" s="670"/>
      <c r="E252" s="483" t="s">
        <v>320</v>
      </c>
      <c r="F252" s="495">
        <f>+'[3]chd2-SAOB'!C424</f>
        <v>0</v>
      </c>
      <c r="G252" s="495">
        <f>+'[3]chd2-SAOB'!D424</f>
        <v>0</v>
      </c>
      <c r="H252" s="495">
        <f>+'[3]chd2-SAOB'!E424</f>
        <v>0</v>
      </c>
      <c r="I252" s="484">
        <f t="shared" si="128"/>
        <v>0</v>
      </c>
      <c r="J252" s="484">
        <v>0</v>
      </c>
      <c r="K252" s="495">
        <f>+'[3]chd2-SAOB'!H424</f>
        <v>0</v>
      </c>
      <c r="L252" s="495">
        <f>+'[3]chd2-SAOB'!I424</f>
        <v>0</v>
      </c>
      <c r="M252" s="484">
        <f t="shared" si="129"/>
        <v>0</v>
      </c>
      <c r="N252" s="484">
        <f t="shared" si="124"/>
        <v>0</v>
      </c>
      <c r="O252" s="484">
        <f t="shared" si="124"/>
        <v>0</v>
      </c>
      <c r="P252" s="484">
        <f t="shared" si="124"/>
        <v>0</v>
      </c>
      <c r="Q252" s="484">
        <f t="shared" si="130"/>
        <v>0</v>
      </c>
      <c r="S252" s="486" t="str">
        <f t="shared" si="111"/>
        <v/>
      </c>
      <c r="T252" s="486" t="str">
        <f t="shared" si="111"/>
        <v/>
      </c>
      <c r="U252" s="486" t="str">
        <f t="shared" si="111"/>
        <v/>
      </c>
      <c r="V252" s="487" t="str">
        <f t="shared" si="111"/>
        <v/>
      </c>
      <c r="W252" s="486"/>
      <c r="Y252" s="394" t="s">
        <v>736</v>
      </c>
    </row>
    <row r="253" spans="1:25">
      <c r="A253" s="392" t="s">
        <v>356</v>
      </c>
      <c r="B253" s="392" t="s">
        <v>361</v>
      </c>
      <c r="C253" s="482"/>
      <c r="D253" s="670"/>
      <c r="E253" s="483" t="s">
        <v>204</v>
      </c>
      <c r="F253" s="484">
        <f>+F254+F255</f>
        <v>0</v>
      </c>
      <c r="G253" s="484">
        <f t="shared" ref="G253:H253" si="131">+G254+G255</f>
        <v>0</v>
      </c>
      <c r="H253" s="484">
        <f t="shared" si="131"/>
        <v>0</v>
      </c>
      <c r="I253" s="484">
        <f t="shared" si="128"/>
        <v>0</v>
      </c>
      <c r="J253" s="484">
        <f t="shared" ref="J253:L253" si="132">+J254+J255</f>
        <v>0</v>
      </c>
      <c r="K253" s="484">
        <f t="shared" si="132"/>
        <v>0</v>
      </c>
      <c r="L253" s="484">
        <f t="shared" si="132"/>
        <v>0</v>
      </c>
      <c r="M253" s="484">
        <f t="shared" si="129"/>
        <v>0</v>
      </c>
      <c r="N253" s="484">
        <f t="shared" si="124"/>
        <v>0</v>
      </c>
      <c r="O253" s="484">
        <f t="shared" si="124"/>
        <v>0</v>
      </c>
      <c r="P253" s="484">
        <f t="shared" si="124"/>
        <v>0</v>
      </c>
      <c r="Q253" s="484">
        <f t="shared" si="130"/>
        <v>0</v>
      </c>
      <c r="S253" s="486" t="str">
        <f t="shared" si="111"/>
        <v/>
      </c>
      <c r="T253" s="486" t="str">
        <f t="shared" si="111"/>
        <v/>
      </c>
      <c r="U253" s="486" t="str">
        <f t="shared" si="111"/>
        <v/>
      </c>
      <c r="V253" s="487" t="str">
        <f t="shared" si="111"/>
        <v/>
      </c>
      <c r="W253" s="486"/>
      <c r="Y253" s="394" t="s">
        <v>736</v>
      </c>
    </row>
    <row r="254" spans="1:25" hidden="1">
      <c r="A254" s="392" t="s">
        <v>356</v>
      </c>
      <c r="B254" s="392" t="s">
        <v>361</v>
      </c>
      <c r="C254" s="482"/>
      <c r="D254" s="482"/>
      <c r="E254" s="483" t="s">
        <v>838</v>
      </c>
      <c r="F254" s="495">
        <f>'[3]CONAP - W INC'!F193</f>
        <v>0</v>
      </c>
      <c r="G254" s="495">
        <f>'[3]CONAP - W INC'!G193</f>
        <v>0</v>
      </c>
      <c r="H254" s="495">
        <f>'[3]CONAP - W INC'!H193</f>
        <v>0</v>
      </c>
      <c r="I254" s="484">
        <f t="shared" si="128"/>
        <v>0</v>
      </c>
      <c r="J254" s="484">
        <f>'[3]CONAP - W INC'!J193</f>
        <v>0</v>
      </c>
      <c r="K254" s="495">
        <f>'[3]CONAP - W INC'!K193</f>
        <v>0</v>
      </c>
      <c r="L254" s="495">
        <f>'[3]CONAP - W INC'!L193</f>
        <v>0</v>
      </c>
      <c r="M254" s="484">
        <f t="shared" si="129"/>
        <v>0</v>
      </c>
      <c r="N254" s="484">
        <f t="shared" si="124"/>
        <v>0</v>
      </c>
      <c r="O254" s="484">
        <f t="shared" si="124"/>
        <v>0</v>
      </c>
      <c r="P254" s="484">
        <f t="shared" si="124"/>
        <v>0</v>
      </c>
      <c r="Q254" s="484">
        <f t="shared" si="130"/>
        <v>0</v>
      </c>
      <c r="S254" s="486" t="str">
        <f t="shared" si="111"/>
        <v/>
      </c>
      <c r="T254" s="486" t="str">
        <f t="shared" si="111"/>
        <v/>
      </c>
      <c r="U254" s="486" t="str">
        <f t="shared" si="111"/>
        <v/>
      </c>
      <c r="V254" s="487" t="str">
        <f t="shared" si="111"/>
        <v/>
      </c>
      <c r="W254" s="486"/>
    </row>
    <row r="255" spans="1:25" hidden="1">
      <c r="A255" s="392" t="s">
        <v>356</v>
      </c>
      <c r="B255" s="392" t="s">
        <v>361</v>
      </c>
      <c r="C255" s="482"/>
      <c r="D255" s="482"/>
      <c r="E255" s="483" t="s">
        <v>839</v>
      </c>
      <c r="F255" s="495">
        <f>'[3]CONAP - W INC'!F194</f>
        <v>0</v>
      </c>
      <c r="G255" s="495">
        <f>'[3]CONAP - W INC'!G194</f>
        <v>0</v>
      </c>
      <c r="H255" s="495">
        <f>'[3]CONAP - W INC'!H194</f>
        <v>0</v>
      </c>
      <c r="I255" s="484">
        <f t="shared" si="128"/>
        <v>0</v>
      </c>
      <c r="J255" s="484">
        <f>'[3]CONAP - W INC'!J194</f>
        <v>0</v>
      </c>
      <c r="K255" s="495">
        <f>'[3]CONAP - W INC'!K194</f>
        <v>0</v>
      </c>
      <c r="L255" s="495">
        <f>'[3]CONAP - W INC'!L194</f>
        <v>0</v>
      </c>
      <c r="M255" s="484">
        <f t="shared" si="129"/>
        <v>0</v>
      </c>
      <c r="N255" s="484">
        <f t="shared" si="124"/>
        <v>0</v>
      </c>
      <c r="O255" s="484">
        <f t="shared" si="124"/>
        <v>0</v>
      </c>
      <c r="P255" s="484">
        <f t="shared" si="124"/>
        <v>0</v>
      </c>
      <c r="Q255" s="484">
        <f t="shared" si="130"/>
        <v>0</v>
      </c>
      <c r="S255" s="486" t="str">
        <f t="shared" si="111"/>
        <v/>
      </c>
      <c r="T255" s="486" t="str">
        <f t="shared" si="111"/>
        <v/>
      </c>
      <c r="U255" s="486" t="str">
        <f t="shared" si="111"/>
        <v/>
      </c>
      <c r="V255" s="487" t="str">
        <f t="shared" si="111"/>
        <v/>
      </c>
      <c r="W255" s="486"/>
    </row>
    <row r="256" spans="1:25" s="437" customFormat="1">
      <c r="A256" s="392"/>
      <c r="B256" s="392" t="s">
        <v>361</v>
      </c>
      <c r="C256" s="445"/>
      <c r="D256" s="445"/>
      <c r="E256" s="415" t="s">
        <v>737</v>
      </c>
      <c r="F256" s="416">
        <f>+F253+F252</f>
        <v>0</v>
      </c>
      <c r="G256" s="416">
        <f t="shared" ref="G256:Q256" si="133">+G253+G252</f>
        <v>0</v>
      </c>
      <c r="H256" s="416">
        <f t="shared" si="133"/>
        <v>0</v>
      </c>
      <c r="I256" s="416">
        <f t="shared" si="133"/>
        <v>0</v>
      </c>
      <c r="J256" s="416">
        <f t="shared" si="133"/>
        <v>0</v>
      </c>
      <c r="K256" s="416">
        <f t="shared" si="133"/>
        <v>0</v>
      </c>
      <c r="L256" s="416">
        <f t="shared" si="133"/>
        <v>0</v>
      </c>
      <c r="M256" s="416">
        <f t="shared" si="133"/>
        <v>0</v>
      </c>
      <c r="N256" s="416">
        <f t="shared" si="133"/>
        <v>0</v>
      </c>
      <c r="O256" s="416">
        <f t="shared" si="133"/>
        <v>0</v>
      </c>
      <c r="P256" s="416">
        <f t="shared" si="133"/>
        <v>0</v>
      </c>
      <c r="Q256" s="416">
        <f t="shared" si="133"/>
        <v>0</v>
      </c>
      <c r="R256" s="448"/>
      <c r="S256" s="486" t="str">
        <f t="shared" si="111"/>
        <v/>
      </c>
      <c r="T256" s="486" t="str">
        <f t="shared" si="111"/>
        <v/>
      </c>
      <c r="U256" s="486" t="str">
        <f t="shared" si="111"/>
        <v/>
      </c>
      <c r="V256" s="487" t="str">
        <f t="shared" si="111"/>
        <v/>
      </c>
      <c r="W256" s="489"/>
      <c r="Y256" s="394" t="s">
        <v>735</v>
      </c>
    </row>
    <row r="257" spans="1:25" hidden="1">
      <c r="A257" s="392"/>
      <c r="B257" s="392"/>
      <c r="C257" s="482"/>
      <c r="D257" s="482"/>
      <c r="E257" s="490"/>
      <c r="F257" s="484"/>
      <c r="G257" s="484"/>
      <c r="H257" s="484"/>
      <c r="I257" s="484"/>
      <c r="J257" s="484"/>
      <c r="K257" s="484"/>
      <c r="L257" s="484"/>
      <c r="M257" s="484"/>
      <c r="N257" s="484"/>
      <c r="O257" s="484"/>
      <c r="P257" s="484"/>
      <c r="Q257" s="484"/>
      <c r="R257" s="485"/>
      <c r="S257" s="486" t="str">
        <f t="shared" si="111"/>
        <v/>
      </c>
      <c r="T257" s="486" t="str">
        <f t="shared" si="111"/>
        <v/>
      </c>
      <c r="U257" s="486" t="str">
        <f t="shared" si="111"/>
        <v/>
      </c>
      <c r="V257" s="487" t="str">
        <f t="shared" si="111"/>
        <v/>
      </c>
      <c r="W257" s="486"/>
    </row>
    <row r="258" spans="1:25" s="437" customFormat="1">
      <c r="A258" s="392" t="s">
        <v>356</v>
      </c>
      <c r="B258" s="392" t="s">
        <v>361</v>
      </c>
      <c r="C258" s="445"/>
      <c r="D258" s="445" t="s">
        <v>319</v>
      </c>
      <c r="E258" s="415" t="s">
        <v>325</v>
      </c>
      <c r="F258" s="416">
        <f>SUM(F259:F259)</f>
        <v>0</v>
      </c>
      <c r="G258" s="416">
        <f>SUM(G259:G259)</f>
        <v>400000</v>
      </c>
      <c r="H258" s="416">
        <f>SUM(H259:H259)</f>
        <v>0</v>
      </c>
      <c r="I258" s="416">
        <f>+F258+G258+H258</f>
        <v>400000</v>
      </c>
      <c r="J258" s="416">
        <v>0</v>
      </c>
      <c r="K258" s="416">
        <f>SUM(K259:K259)</f>
        <v>400000</v>
      </c>
      <c r="L258" s="416">
        <f>SUM(L259:L259)</f>
        <v>0</v>
      </c>
      <c r="M258" s="416">
        <f>+J258+K258+L258</f>
        <v>400000</v>
      </c>
      <c r="N258" s="416">
        <f t="shared" ref="N258:P259" si="134">+F258-J258</f>
        <v>0</v>
      </c>
      <c r="O258" s="416">
        <f t="shared" si="134"/>
        <v>0</v>
      </c>
      <c r="P258" s="416">
        <f t="shared" si="134"/>
        <v>0</v>
      </c>
      <c r="Q258" s="416">
        <f>+N258+O258+P258</f>
        <v>0</v>
      </c>
      <c r="S258" s="486" t="str">
        <f t="shared" si="111"/>
        <v/>
      </c>
      <c r="T258" s="486">
        <f t="shared" si="111"/>
        <v>1</v>
      </c>
      <c r="U258" s="486" t="str">
        <f t="shared" si="111"/>
        <v/>
      </c>
      <c r="V258" s="487">
        <f t="shared" si="111"/>
        <v>1</v>
      </c>
      <c r="W258" s="489"/>
      <c r="Y258" s="394" t="s">
        <v>735</v>
      </c>
    </row>
    <row r="259" spans="1:25">
      <c r="A259" s="392" t="s">
        <v>356</v>
      </c>
      <c r="B259" s="392" t="s">
        <v>361</v>
      </c>
      <c r="C259" s="482"/>
      <c r="D259" s="482"/>
      <c r="E259" s="488" t="s">
        <v>533</v>
      </c>
      <c r="F259" s="484">
        <v>0</v>
      </c>
      <c r="G259" s="484">
        <f>SUM('[3]chd2-SAOB'!AM187)</f>
        <v>400000</v>
      </c>
      <c r="H259" s="484">
        <f>SUM('[3]chd2-SAOB'!AM279)</f>
        <v>0</v>
      </c>
      <c r="I259" s="484">
        <f>+F259+G259+H259</f>
        <v>400000</v>
      </c>
      <c r="J259" s="484">
        <v>0</v>
      </c>
      <c r="K259" s="484">
        <f>SUM('[3]chd2-SAOB'!AM188)</f>
        <v>400000</v>
      </c>
      <c r="L259" s="484">
        <f>SUM('[3]chd2-SAOB'!AM280)</f>
        <v>0</v>
      </c>
      <c r="M259" s="484">
        <f>+J259+K259+L259</f>
        <v>400000</v>
      </c>
      <c r="N259" s="484">
        <f t="shared" si="134"/>
        <v>0</v>
      </c>
      <c r="O259" s="484">
        <f t="shared" si="134"/>
        <v>0</v>
      </c>
      <c r="P259" s="484">
        <f t="shared" si="134"/>
        <v>0</v>
      </c>
      <c r="Q259" s="484">
        <f>+N259+O259+P259</f>
        <v>0</v>
      </c>
      <c r="S259" s="486" t="str">
        <f t="shared" si="111"/>
        <v/>
      </c>
      <c r="T259" s="486">
        <f t="shared" si="111"/>
        <v>1</v>
      </c>
      <c r="U259" s="486" t="str">
        <f t="shared" si="111"/>
        <v/>
      </c>
      <c r="V259" s="487">
        <f t="shared" si="111"/>
        <v>1</v>
      </c>
      <c r="W259" s="486"/>
      <c r="Y259" s="394" t="s">
        <v>735</v>
      </c>
    </row>
    <row r="260" spans="1:25" s="617" customFormat="1">
      <c r="A260" s="392" t="s">
        <v>356</v>
      </c>
      <c r="B260" s="392" t="s">
        <v>361</v>
      </c>
      <c r="C260" s="634"/>
      <c r="D260" s="634"/>
      <c r="E260" s="635" t="s">
        <v>5</v>
      </c>
      <c r="F260" s="615">
        <f>+F258+F256</f>
        <v>0</v>
      </c>
      <c r="G260" s="615">
        <f t="shared" ref="G260:Q260" si="135">+G258+G256</f>
        <v>400000</v>
      </c>
      <c r="H260" s="615">
        <f t="shared" si="135"/>
        <v>0</v>
      </c>
      <c r="I260" s="615">
        <f t="shared" si="135"/>
        <v>400000</v>
      </c>
      <c r="J260" s="615">
        <f t="shared" si="135"/>
        <v>0</v>
      </c>
      <c r="K260" s="615">
        <f t="shared" si="135"/>
        <v>400000</v>
      </c>
      <c r="L260" s="615">
        <f t="shared" si="135"/>
        <v>0</v>
      </c>
      <c r="M260" s="615">
        <f t="shared" si="135"/>
        <v>400000</v>
      </c>
      <c r="N260" s="615">
        <f t="shared" si="135"/>
        <v>0</v>
      </c>
      <c r="O260" s="615">
        <f t="shared" si="135"/>
        <v>0</v>
      </c>
      <c r="P260" s="615">
        <f t="shared" si="135"/>
        <v>0</v>
      </c>
      <c r="Q260" s="615">
        <f t="shared" si="135"/>
        <v>0</v>
      </c>
      <c r="R260" s="616">
        <f>+Q260-'[3]chd2-SAOB'!BH316</f>
        <v>0</v>
      </c>
      <c r="S260" s="486" t="str">
        <f t="shared" si="111"/>
        <v/>
      </c>
      <c r="T260" s="486">
        <f t="shared" si="111"/>
        <v>1</v>
      </c>
      <c r="U260" s="486" t="str">
        <f t="shared" si="111"/>
        <v/>
      </c>
      <c r="V260" s="487">
        <f t="shared" si="111"/>
        <v>1</v>
      </c>
      <c r="W260" s="636"/>
      <c r="Y260" s="394" t="s">
        <v>735</v>
      </c>
    </row>
    <row r="261" spans="1:25">
      <c r="A261" s="392" t="s">
        <v>356</v>
      </c>
      <c r="B261" s="392" t="s">
        <v>361</v>
      </c>
      <c r="C261" s="482"/>
      <c r="D261" s="482"/>
      <c r="E261" s="492"/>
      <c r="F261" s="484"/>
      <c r="G261" s="484"/>
      <c r="H261" s="484"/>
      <c r="I261" s="484">
        <f t="shared" si="128"/>
        <v>0</v>
      </c>
      <c r="J261" s="484">
        <v>0</v>
      </c>
      <c r="K261" s="484"/>
      <c r="L261" s="484"/>
      <c r="M261" s="484">
        <f t="shared" si="129"/>
        <v>0</v>
      </c>
      <c r="N261" s="484">
        <f t="shared" si="124"/>
        <v>0</v>
      </c>
      <c r="O261" s="484">
        <f t="shared" si="124"/>
        <v>0</v>
      </c>
      <c r="P261" s="484">
        <f t="shared" si="124"/>
        <v>0</v>
      </c>
      <c r="Q261" s="484">
        <f t="shared" si="130"/>
        <v>0</v>
      </c>
      <c r="S261" s="486" t="str">
        <f t="shared" si="111"/>
        <v/>
      </c>
      <c r="T261" s="486" t="str">
        <f t="shared" si="111"/>
        <v/>
      </c>
      <c r="U261" s="486" t="str">
        <f t="shared" si="111"/>
        <v/>
      </c>
      <c r="V261" s="487" t="str">
        <f t="shared" si="111"/>
        <v/>
      </c>
      <c r="W261" s="486"/>
      <c r="Y261" s="394" t="s">
        <v>735</v>
      </c>
    </row>
    <row r="262" spans="1:25" s="424" customFormat="1">
      <c r="A262" s="392" t="s">
        <v>356</v>
      </c>
      <c r="B262" s="392" t="s">
        <v>362</v>
      </c>
      <c r="C262" s="493" t="s">
        <v>319</v>
      </c>
      <c r="D262" s="632" t="s">
        <v>336</v>
      </c>
      <c r="E262" s="680" t="s">
        <v>362</v>
      </c>
      <c r="F262" s="638"/>
      <c r="G262" s="638"/>
      <c r="H262" s="638"/>
      <c r="I262" s="423">
        <f t="shared" si="128"/>
        <v>0</v>
      </c>
      <c r="J262" s="423">
        <v>0</v>
      </c>
      <c r="K262" s="638"/>
      <c r="L262" s="638"/>
      <c r="M262" s="423">
        <f t="shared" si="129"/>
        <v>0</v>
      </c>
      <c r="N262" s="423">
        <f t="shared" si="124"/>
        <v>0</v>
      </c>
      <c r="O262" s="423">
        <f t="shared" si="124"/>
        <v>0</v>
      </c>
      <c r="P262" s="423">
        <f t="shared" si="124"/>
        <v>0</v>
      </c>
      <c r="Q262" s="423">
        <f t="shared" si="130"/>
        <v>0</v>
      </c>
      <c r="S262" s="486" t="str">
        <f t="shared" si="111"/>
        <v/>
      </c>
      <c r="T262" s="486" t="str">
        <f t="shared" si="111"/>
        <v/>
      </c>
      <c r="U262" s="486" t="str">
        <f t="shared" si="111"/>
        <v/>
      </c>
      <c r="V262" s="487" t="str">
        <f t="shared" si="111"/>
        <v/>
      </c>
      <c r="W262" s="491"/>
      <c r="Y262" s="394" t="s">
        <v>735</v>
      </c>
    </row>
    <row r="263" spans="1:25">
      <c r="A263" s="392" t="s">
        <v>356</v>
      </c>
      <c r="B263" s="392" t="s">
        <v>362</v>
      </c>
      <c r="C263" s="482"/>
      <c r="D263" s="482"/>
      <c r="E263" s="483" t="s">
        <v>320</v>
      </c>
      <c r="F263" s="495">
        <f>+'[3]chd2-SAOB'!C430</f>
        <v>0</v>
      </c>
      <c r="G263" s="495">
        <f>+'[3]chd2-SAOB'!D430</f>
        <v>0</v>
      </c>
      <c r="H263" s="495">
        <f>+'[3]chd2-SAOB'!E430</f>
        <v>0</v>
      </c>
      <c r="I263" s="484">
        <f t="shared" si="128"/>
        <v>0</v>
      </c>
      <c r="J263" s="484">
        <v>0</v>
      </c>
      <c r="K263" s="495">
        <f>+'[3]chd2-SAOB'!H430</f>
        <v>0</v>
      </c>
      <c r="L263" s="495">
        <f>+'[3]chd2-SAOB'!I430</f>
        <v>0</v>
      </c>
      <c r="M263" s="484">
        <f t="shared" si="129"/>
        <v>0</v>
      </c>
      <c r="N263" s="484">
        <f t="shared" si="124"/>
        <v>0</v>
      </c>
      <c r="O263" s="484">
        <f t="shared" si="124"/>
        <v>0</v>
      </c>
      <c r="P263" s="484">
        <f t="shared" si="124"/>
        <v>0</v>
      </c>
      <c r="Q263" s="484">
        <f t="shared" si="130"/>
        <v>0</v>
      </c>
      <c r="S263" s="486" t="str">
        <f t="shared" si="111"/>
        <v/>
      </c>
      <c r="T263" s="486" t="str">
        <f t="shared" si="111"/>
        <v/>
      </c>
      <c r="U263" s="486" t="str">
        <f t="shared" si="111"/>
        <v/>
      </c>
      <c r="V263" s="487" t="str">
        <f t="shared" si="111"/>
        <v/>
      </c>
      <c r="W263" s="486"/>
      <c r="Y263" s="394" t="s">
        <v>736</v>
      </c>
    </row>
    <row r="264" spans="1:25">
      <c r="A264" s="392" t="s">
        <v>356</v>
      </c>
      <c r="B264" s="392" t="s">
        <v>362</v>
      </c>
      <c r="C264" s="482"/>
      <c r="D264" s="482"/>
      <c r="E264" s="483" t="s">
        <v>204</v>
      </c>
      <c r="F264" s="484">
        <f>+F265+F266</f>
        <v>0</v>
      </c>
      <c r="G264" s="484">
        <f t="shared" ref="G264:H264" si="136">+G265+G266</f>
        <v>1000000</v>
      </c>
      <c r="H264" s="484">
        <f t="shared" si="136"/>
        <v>0</v>
      </c>
      <c r="I264" s="484">
        <f t="shared" si="128"/>
        <v>1000000</v>
      </c>
      <c r="J264" s="484">
        <f t="shared" ref="J264:L264" si="137">+J265+J266</f>
        <v>0</v>
      </c>
      <c r="K264" s="484">
        <f t="shared" si="137"/>
        <v>1000000</v>
      </c>
      <c r="L264" s="484">
        <f t="shared" si="137"/>
        <v>0</v>
      </c>
      <c r="M264" s="484">
        <f t="shared" si="129"/>
        <v>1000000</v>
      </c>
      <c r="N264" s="484">
        <f t="shared" si="124"/>
        <v>0</v>
      </c>
      <c r="O264" s="484">
        <f t="shared" si="124"/>
        <v>0</v>
      </c>
      <c r="P264" s="484">
        <f t="shared" si="124"/>
        <v>0</v>
      </c>
      <c r="Q264" s="484">
        <f t="shared" si="130"/>
        <v>0</v>
      </c>
      <c r="S264" s="486" t="str">
        <f t="shared" si="111"/>
        <v/>
      </c>
      <c r="T264" s="486">
        <f t="shared" si="111"/>
        <v>1</v>
      </c>
      <c r="U264" s="486" t="str">
        <f t="shared" si="111"/>
        <v/>
      </c>
      <c r="V264" s="487">
        <f t="shared" si="111"/>
        <v>1</v>
      </c>
      <c r="W264" s="486"/>
      <c r="Y264" s="394" t="s">
        <v>736</v>
      </c>
    </row>
    <row r="265" spans="1:25" hidden="1">
      <c r="A265" s="392" t="s">
        <v>356</v>
      </c>
      <c r="B265" s="392" t="s">
        <v>362</v>
      </c>
      <c r="C265" s="482"/>
      <c r="D265" s="482"/>
      <c r="E265" s="483" t="s">
        <v>838</v>
      </c>
      <c r="F265" s="495">
        <f>'[3]CONAP - W INC'!F201</f>
        <v>0</v>
      </c>
      <c r="G265" s="495">
        <f>'[3]CONAP - W INC'!G201</f>
        <v>1000000</v>
      </c>
      <c r="H265" s="495">
        <f>'[3]CONAP - W INC'!H201</f>
        <v>0</v>
      </c>
      <c r="I265" s="484">
        <f t="shared" si="128"/>
        <v>1000000</v>
      </c>
      <c r="J265" s="484">
        <f>'[3]CONAP - W INC'!J201</f>
        <v>0</v>
      </c>
      <c r="K265" s="495">
        <f>'[3]CONAP - W INC'!K201</f>
        <v>1000000</v>
      </c>
      <c r="L265" s="495">
        <f>'[3]CONAP - W INC'!L201</f>
        <v>0</v>
      </c>
      <c r="M265" s="484">
        <f t="shared" si="129"/>
        <v>1000000</v>
      </c>
      <c r="N265" s="484">
        <f t="shared" si="124"/>
        <v>0</v>
      </c>
      <c r="O265" s="484">
        <f t="shared" si="124"/>
        <v>0</v>
      </c>
      <c r="P265" s="484">
        <f t="shared" si="124"/>
        <v>0</v>
      </c>
      <c r="Q265" s="484">
        <f t="shared" si="130"/>
        <v>0</v>
      </c>
      <c r="S265" s="486" t="str">
        <f t="shared" si="111"/>
        <v/>
      </c>
      <c r="T265" s="486">
        <f t="shared" si="111"/>
        <v>1</v>
      </c>
      <c r="U265" s="486" t="str">
        <f t="shared" si="111"/>
        <v/>
      </c>
      <c r="V265" s="487">
        <f t="shared" si="111"/>
        <v>1</v>
      </c>
      <c r="W265" s="486"/>
    </row>
    <row r="266" spans="1:25" hidden="1">
      <c r="A266" s="392" t="s">
        <v>356</v>
      </c>
      <c r="B266" s="392" t="s">
        <v>362</v>
      </c>
      <c r="C266" s="482"/>
      <c r="D266" s="482"/>
      <c r="E266" s="483" t="s">
        <v>839</v>
      </c>
      <c r="F266" s="495">
        <f>'[3]CONAP - W INC'!F202</f>
        <v>0</v>
      </c>
      <c r="G266" s="495">
        <f>'[3]CONAP - W INC'!G202</f>
        <v>0</v>
      </c>
      <c r="H266" s="495">
        <f>'[3]CONAP - W INC'!H202</f>
        <v>0</v>
      </c>
      <c r="I266" s="484">
        <f t="shared" si="128"/>
        <v>0</v>
      </c>
      <c r="J266" s="484">
        <f>'[3]CONAP - W INC'!J202</f>
        <v>0</v>
      </c>
      <c r="K266" s="495">
        <f>'[3]CONAP - W INC'!K202</f>
        <v>0</v>
      </c>
      <c r="L266" s="495">
        <f>'[3]CONAP - W INC'!L202</f>
        <v>0</v>
      </c>
      <c r="M266" s="484">
        <f t="shared" si="129"/>
        <v>0</v>
      </c>
      <c r="N266" s="484">
        <f t="shared" si="124"/>
        <v>0</v>
      </c>
      <c r="O266" s="484">
        <f t="shared" si="124"/>
        <v>0</v>
      </c>
      <c r="P266" s="484">
        <f t="shared" si="124"/>
        <v>0</v>
      </c>
      <c r="Q266" s="484">
        <f t="shared" si="130"/>
        <v>0</v>
      </c>
      <c r="S266" s="486" t="str">
        <f t="shared" si="111"/>
        <v/>
      </c>
      <c r="T266" s="486" t="str">
        <f t="shared" si="111"/>
        <v/>
      </c>
      <c r="U266" s="486" t="str">
        <f t="shared" si="111"/>
        <v/>
      </c>
      <c r="V266" s="487" t="str">
        <f t="shared" si="111"/>
        <v/>
      </c>
      <c r="W266" s="486"/>
    </row>
    <row r="267" spans="1:25" s="437" customFormat="1">
      <c r="A267" s="392"/>
      <c r="B267" s="392" t="s">
        <v>362</v>
      </c>
      <c r="C267" s="445"/>
      <c r="D267" s="445"/>
      <c r="E267" s="415" t="s">
        <v>737</v>
      </c>
      <c r="F267" s="416">
        <f>+F264+F263</f>
        <v>0</v>
      </c>
      <c r="G267" s="416">
        <f t="shared" ref="G267:Q267" si="138">+G264+G263</f>
        <v>1000000</v>
      </c>
      <c r="H267" s="416">
        <f t="shared" si="138"/>
        <v>0</v>
      </c>
      <c r="I267" s="416">
        <f t="shared" si="138"/>
        <v>1000000</v>
      </c>
      <c r="J267" s="416">
        <f t="shared" si="138"/>
        <v>0</v>
      </c>
      <c r="K267" s="416">
        <f t="shared" si="138"/>
        <v>1000000</v>
      </c>
      <c r="L267" s="416">
        <f t="shared" si="138"/>
        <v>0</v>
      </c>
      <c r="M267" s="416">
        <f t="shared" si="138"/>
        <v>1000000</v>
      </c>
      <c r="N267" s="416">
        <f t="shared" si="138"/>
        <v>0</v>
      </c>
      <c r="O267" s="416">
        <f t="shared" si="138"/>
        <v>0</v>
      </c>
      <c r="P267" s="416">
        <f t="shared" si="138"/>
        <v>0</v>
      </c>
      <c r="Q267" s="416">
        <f t="shared" si="138"/>
        <v>0</v>
      </c>
      <c r="R267" s="448"/>
      <c r="S267" s="486" t="str">
        <f t="shared" si="111"/>
        <v/>
      </c>
      <c r="T267" s="486">
        <f t="shared" si="111"/>
        <v>1</v>
      </c>
      <c r="U267" s="486" t="str">
        <f t="shared" si="111"/>
        <v/>
      </c>
      <c r="V267" s="487">
        <f t="shared" si="111"/>
        <v>1</v>
      </c>
      <c r="W267" s="489"/>
      <c r="Y267" s="394" t="s">
        <v>735</v>
      </c>
    </row>
    <row r="268" spans="1:25" hidden="1">
      <c r="A268" s="392"/>
      <c r="B268" s="392"/>
      <c r="C268" s="482"/>
      <c r="D268" s="482"/>
      <c r="E268" s="490"/>
      <c r="F268" s="484"/>
      <c r="G268" s="484"/>
      <c r="H268" s="484"/>
      <c r="I268" s="484"/>
      <c r="J268" s="484"/>
      <c r="K268" s="484"/>
      <c r="L268" s="484"/>
      <c r="M268" s="484"/>
      <c r="N268" s="484"/>
      <c r="O268" s="484"/>
      <c r="P268" s="484"/>
      <c r="Q268" s="484"/>
      <c r="R268" s="485"/>
      <c r="S268" s="486" t="str">
        <f t="shared" si="111"/>
        <v/>
      </c>
      <c r="T268" s="486" t="str">
        <f t="shared" si="111"/>
        <v/>
      </c>
      <c r="U268" s="486" t="str">
        <f t="shared" si="111"/>
        <v/>
      </c>
      <c r="V268" s="487" t="str">
        <f t="shared" si="111"/>
        <v/>
      </c>
      <c r="W268" s="486"/>
    </row>
    <row r="269" spans="1:25" s="437" customFormat="1">
      <c r="A269" s="392" t="s">
        <v>356</v>
      </c>
      <c r="B269" s="392" t="s">
        <v>362</v>
      </c>
      <c r="C269" s="445"/>
      <c r="D269" s="445" t="s">
        <v>319</v>
      </c>
      <c r="E269" s="415" t="s">
        <v>325</v>
      </c>
      <c r="F269" s="416">
        <f>SUM(F270:F270)</f>
        <v>0</v>
      </c>
      <c r="G269" s="416">
        <f>SUM(G270:G270)</f>
        <v>250000</v>
      </c>
      <c r="H269" s="416">
        <f>SUM(H270:H270)</f>
        <v>0</v>
      </c>
      <c r="I269" s="416">
        <f>+F269+G269+H269</f>
        <v>250000</v>
      </c>
      <c r="J269" s="416">
        <v>0</v>
      </c>
      <c r="K269" s="416">
        <f>SUM(K270:K270)</f>
        <v>230551</v>
      </c>
      <c r="L269" s="416">
        <f>SUM(L270:L270)</f>
        <v>0</v>
      </c>
      <c r="M269" s="416">
        <f>+J269+K269+L269</f>
        <v>230551</v>
      </c>
      <c r="N269" s="416">
        <f t="shared" ref="N269:P270" si="139">+F269-J269</f>
        <v>0</v>
      </c>
      <c r="O269" s="416">
        <f t="shared" si="139"/>
        <v>19449</v>
      </c>
      <c r="P269" s="416">
        <f t="shared" si="139"/>
        <v>0</v>
      </c>
      <c r="Q269" s="416">
        <f>+N269+O269+P269</f>
        <v>19449</v>
      </c>
      <c r="S269" s="486" t="str">
        <f t="shared" si="111"/>
        <v/>
      </c>
      <c r="T269" s="486">
        <f t="shared" si="111"/>
        <v>0.92220400000000002</v>
      </c>
      <c r="U269" s="486" t="str">
        <f t="shared" si="111"/>
        <v/>
      </c>
      <c r="V269" s="487">
        <f t="shared" si="111"/>
        <v>0.92220400000000002</v>
      </c>
      <c r="W269" s="489"/>
      <c r="Y269" s="394" t="s">
        <v>735</v>
      </c>
    </row>
    <row r="270" spans="1:25">
      <c r="A270" s="392" t="s">
        <v>356</v>
      </c>
      <c r="B270" s="392" t="s">
        <v>362</v>
      </c>
      <c r="C270" s="482"/>
      <c r="D270" s="482"/>
      <c r="E270" s="488" t="s">
        <v>533</v>
      </c>
      <c r="F270" s="484">
        <v>0</v>
      </c>
      <c r="G270" s="484">
        <f>SUM('[3]chd2-SAOB'!AN187)</f>
        <v>250000</v>
      </c>
      <c r="H270" s="484">
        <f>SUM('[3]chd2-SAOB'!AN279)</f>
        <v>0</v>
      </c>
      <c r="I270" s="484">
        <f>+F270+G270+H270</f>
        <v>250000</v>
      </c>
      <c r="J270" s="484">
        <v>0</v>
      </c>
      <c r="K270" s="484">
        <f>SUM('[3]chd2-SAOB'!AN188)</f>
        <v>230551</v>
      </c>
      <c r="L270" s="484">
        <f>SUM('[3]chd2-SAOB'!AN280)</f>
        <v>0</v>
      </c>
      <c r="M270" s="484">
        <f>+J270+K270+L270</f>
        <v>230551</v>
      </c>
      <c r="N270" s="484">
        <f t="shared" si="139"/>
        <v>0</v>
      </c>
      <c r="O270" s="484">
        <f t="shared" si="139"/>
        <v>19449</v>
      </c>
      <c r="P270" s="484">
        <f t="shared" si="139"/>
        <v>0</v>
      </c>
      <c r="Q270" s="484">
        <f>+N270+O270+P270</f>
        <v>19449</v>
      </c>
      <c r="S270" s="486" t="str">
        <f t="shared" si="111"/>
        <v/>
      </c>
      <c r="T270" s="486">
        <f t="shared" si="111"/>
        <v>0.92220400000000002</v>
      </c>
      <c r="U270" s="486" t="str">
        <f t="shared" si="111"/>
        <v/>
      </c>
      <c r="V270" s="487">
        <f t="shared" si="111"/>
        <v>0.92220400000000002</v>
      </c>
      <c r="W270" s="486"/>
      <c r="Y270" s="394" t="s">
        <v>735</v>
      </c>
    </row>
    <row r="271" spans="1:25" s="617" customFormat="1">
      <c r="A271" s="392" t="s">
        <v>356</v>
      </c>
      <c r="B271" s="392" t="s">
        <v>362</v>
      </c>
      <c r="C271" s="634"/>
      <c r="D271" s="634"/>
      <c r="E271" s="635" t="s">
        <v>5</v>
      </c>
      <c r="F271" s="615">
        <f>+F269+F267</f>
        <v>0</v>
      </c>
      <c r="G271" s="615">
        <f t="shared" ref="G271:Q271" si="140">+G269+G267</f>
        <v>1250000</v>
      </c>
      <c r="H271" s="615">
        <f t="shared" si="140"/>
        <v>0</v>
      </c>
      <c r="I271" s="615">
        <f t="shared" si="140"/>
        <v>1250000</v>
      </c>
      <c r="J271" s="615">
        <f t="shared" si="140"/>
        <v>0</v>
      </c>
      <c r="K271" s="615">
        <f t="shared" si="140"/>
        <v>1230551</v>
      </c>
      <c r="L271" s="615">
        <f t="shared" si="140"/>
        <v>0</v>
      </c>
      <c r="M271" s="615">
        <f t="shared" si="140"/>
        <v>1230551</v>
      </c>
      <c r="N271" s="615">
        <f t="shared" si="140"/>
        <v>0</v>
      </c>
      <c r="O271" s="615">
        <f t="shared" si="140"/>
        <v>19449</v>
      </c>
      <c r="P271" s="615">
        <f t="shared" si="140"/>
        <v>0</v>
      </c>
      <c r="Q271" s="615">
        <f t="shared" si="140"/>
        <v>19449</v>
      </c>
      <c r="R271" s="616">
        <f>+Q271-'[3]chd2-SAOB'!BI316</f>
        <v>0</v>
      </c>
      <c r="S271" s="486" t="str">
        <f t="shared" si="111"/>
        <v/>
      </c>
      <c r="T271" s="486">
        <f t="shared" si="111"/>
        <v>0.9844408</v>
      </c>
      <c r="U271" s="486" t="str">
        <f t="shared" si="111"/>
        <v/>
      </c>
      <c r="V271" s="487">
        <f t="shared" si="111"/>
        <v>0.9844408</v>
      </c>
      <c r="W271" s="636"/>
      <c r="Y271" s="394" t="s">
        <v>735</v>
      </c>
    </row>
    <row r="272" spans="1:25">
      <c r="A272" s="392" t="s">
        <v>356</v>
      </c>
      <c r="B272" s="392" t="s">
        <v>362</v>
      </c>
      <c r="C272" s="482"/>
      <c r="D272" s="482"/>
      <c r="E272" s="492"/>
      <c r="F272" s="484"/>
      <c r="G272" s="484"/>
      <c r="H272" s="484"/>
      <c r="I272" s="484">
        <f t="shared" si="128"/>
        <v>0</v>
      </c>
      <c r="J272" s="484">
        <v>0</v>
      </c>
      <c r="K272" s="484"/>
      <c r="L272" s="484"/>
      <c r="M272" s="484">
        <f t="shared" si="129"/>
        <v>0</v>
      </c>
      <c r="N272" s="484">
        <f t="shared" si="124"/>
        <v>0</v>
      </c>
      <c r="O272" s="484">
        <f t="shared" si="124"/>
        <v>0</v>
      </c>
      <c r="P272" s="484">
        <f t="shared" si="124"/>
        <v>0</v>
      </c>
      <c r="Q272" s="484">
        <f t="shared" si="130"/>
        <v>0</v>
      </c>
      <c r="S272" s="486" t="str">
        <f t="shared" si="111"/>
        <v/>
      </c>
      <c r="T272" s="486" t="str">
        <f t="shared" si="111"/>
        <v/>
      </c>
      <c r="U272" s="486" t="str">
        <f t="shared" si="111"/>
        <v/>
      </c>
      <c r="V272" s="487" t="str">
        <f t="shared" si="111"/>
        <v/>
      </c>
      <c r="W272" s="486"/>
      <c r="Y272" s="394" t="s">
        <v>735</v>
      </c>
    </row>
    <row r="273" spans="1:25" s="424" customFormat="1" ht="12" customHeight="1">
      <c r="A273" s="392" t="s">
        <v>356</v>
      </c>
      <c r="B273" s="392" t="s">
        <v>357</v>
      </c>
      <c r="C273" s="718" t="s">
        <v>755</v>
      </c>
      <c r="D273" s="734"/>
      <c r="E273" s="734"/>
      <c r="F273" s="423">
        <f>+F238+F249+F260+F271</f>
        <v>0</v>
      </c>
      <c r="G273" s="423">
        <f>+G238+G249+G260+G271</f>
        <v>11320289.07</v>
      </c>
      <c r="H273" s="423">
        <f>+H238+H249+H260+H271</f>
        <v>60662571.07</v>
      </c>
      <c r="I273" s="423">
        <f t="shared" si="128"/>
        <v>71982860.140000001</v>
      </c>
      <c r="J273" s="423">
        <v>0</v>
      </c>
      <c r="K273" s="423">
        <f>+K238+K249+K260+K271</f>
        <v>8969512.9499999993</v>
      </c>
      <c r="L273" s="423">
        <f>+L238+L249+L260+L271</f>
        <v>60658120.840000004</v>
      </c>
      <c r="M273" s="423">
        <f t="shared" si="129"/>
        <v>69627633.790000007</v>
      </c>
      <c r="N273" s="423">
        <f t="shared" si="124"/>
        <v>0</v>
      </c>
      <c r="O273" s="423">
        <f t="shared" si="124"/>
        <v>2350776.120000001</v>
      </c>
      <c r="P273" s="423">
        <f t="shared" si="124"/>
        <v>4450.2299999967217</v>
      </c>
      <c r="Q273" s="423">
        <f t="shared" si="130"/>
        <v>2355226.3499999978</v>
      </c>
      <c r="S273" s="486" t="str">
        <f t="shared" si="111"/>
        <v/>
      </c>
      <c r="T273" s="486">
        <f t="shared" si="111"/>
        <v>0.79233956787995685</v>
      </c>
      <c r="U273" s="486">
        <f t="shared" si="111"/>
        <v>0.99992663960789163</v>
      </c>
      <c r="V273" s="487">
        <f t="shared" si="111"/>
        <v>0.96728073397723713</v>
      </c>
      <c r="W273" s="491"/>
      <c r="Y273" s="394" t="s">
        <v>735</v>
      </c>
    </row>
    <row r="274" spans="1:25">
      <c r="A274" s="392" t="s">
        <v>356</v>
      </c>
      <c r="B274" s="392" t="s">
        <v>357</v>
      </c>
      <c r="C274" s="492"/>
      <c r="D274" s="494"/>
      <c r="E274" s="494"/>
      <c r="F274" s="484"/>
      <c r="G274" s="484"/>
      <c r="H274" s="484"/>
      <c r="I274" s="484">
        <f t="shared" si="128"/>
        <v>0</v>
      </c>
      <c r="J274" s="484">
        <v>0</v>
      </c>
      <c r="K274" s="484"/>
      <c r="L274" s="484"/>
      <c r="M274" s="484">
        <f t="shared" si="129"/>
        <v>0</v>
      </c>
      <c r="N274" s="484">
        <f t="shared" si="124"/>
        <v>0</v>
      </c>
      <c r="O274" s="484">
        <f t="shared" si="124"/>
        <v>0</v>
      </c>
      <c r="P274" s="484">
        <f t="shared" si="124"/>
        <v>0</v>
      </c>
      <c r="Q274" s="484">
        <f t="shared" si="130"/>
        <v>0</v>
      </c>
      <c r="S274" s="486" t="str">
        <f t="shared" si="111"/>
        <v/>
      </c>
      <c r="T274" s="486" t="str">
        <f t="shared" si="111"/>
        <v/>
      </c>
      <c r="U274" s="486" t="str">
        <f t="shared" si="111"/>
        <v/>
      </c>
      <c r="V274" s="487" t="str">
        <f t="shared" si="111"/>
        <v/>
      </c>
      <c r="W274" s="486"/>
      <c r="Y274" s="394" t="s">
        <v>735</v>
      </c>
    </row>
    <row r="275" spans="1:25" s="424" customFormat="1" hidden="1">
      <c r="A275" s="392" t="s">
        <v>549</v>
      </c>
      <c r="B275" s="392" t="s">
        <v>357</v>
      </c>
      <c r="C275" s="493" t="s">
        <v>757</v>
      </c>
      <c r="D275" s="493"/>
      <c r="E275" s="680"/>
      <c r="F275" s="423"/>
      <c r="G275" s="423"/>
      <c r="H275" s="423"/>
      <c r="I275" s="423">
        <f t="shared" si="128"/>
        <v>0</v>
      </c>
      <c r="J275" s="423">
        <v>0</v>
      </c>
      <c r="K275" s="423"/>
      <c r="L275" s="423"/>
      <c r="M275" s="423">
        <f t="shared" si="129"/>
        <v>0</v>
      </c>
      <c r="N275" s="423">
        <f t="shared" si="124"/>
        <v>0</v>
      </c>
      <c r="O275" s="423">
        <f t="shared" si="124"/>
        <v>0</v>
      </c>
      <c r="P275" s="423">
        <f t="shared" si="124"/>
        <v>0</v>
      </c>
      <c r="Q275" s="423">
        <f t="shared" si="130"/>
        <v>0</v>
      </c>
      <c r="S275" s="486" t="str">
        <f t="shared" si="111"/>
        <v/>
      </c>
      <c r="T275" s="486" t="str">
        <f t="shared" si="111"/>
        <v/>
      </c>
      <c r="U275" s="486" t="str">
        <f t="shared" si="111"/>
        <v/>
      </c>
      <c r="V275" s="487" t="str">
        <f t="shared" si="111"/>
        <v/>
      </c>
      <c r="W275" s="633"/>
      <c r="X275" s="394" t="s">
        <v>735</v>
      </c>
    </row>
    <row r="276" spans="1:25">
      <c r="A276" s="392" t="s">
        <v>549</v>
      </c>
      <c r="B276" s="392" t="s">
        <v>357</v>
      </c>
      <c r="C276" s="482"/>
      <c r="D276" s="482" t="s">
        <v>319</v>
      </c>
      <c r="E276" s="490" t="s">
        <v>320</v>
      </c>
      <c r="F276" s="484">
        <f>+F213+F230+F241+F252+F263</f>
        <v>0</v>
      </c>
      <c r="G276" s="484">
        <f>+G213+G230+G241+G252+G263</f>
        <v>2183854.6</v>
      </c>
      <c r="H276" s="484">
        <f>+H213+H230+H241+H252+H263</f>
        <v>13087059.77</v>
      </c>
      <c r="I276" s="484">
        <f t="shared" si="128"/>
        <v>15270914.369999999</v>
      </c>
      <c r="J276" s="484">
        <f>+J213+J230+J241+J252+J263</f>
        <v>0</v>
      </c>
      <c r="K276" s="484">
        <f>+K213+K230+K241+K252+K263</f>
        <v>2183854.6</v>
      </c>
      <c r="L276" s="484">
        <f>+L213+L230+L241+L252+L263</f>
        <v>13086317.039999999</v>
      </c>
      <c r="M276" s="484">
        <f t="shared" si="129"/>
        <v>15270171.639999999</v>
      </c>
      <c r="N276" s="484">
        <f t="shared" si="124"/>
        <v>0</v>
      </c>
      <c r="O276" s="484">
        <f t="shared" si="124"/>
        <v>0</v>
      </c>
      <c r="P276" s="484">
        <f t="shared" si="124"/>
        <v>742.73000000044703</v>
      </c>
      <c r="Q276" s="484">
        <f t="shared" si="130"/>
        <v>742.73000000044703</v>
      </c>
      <c r="S276" s="486" t="str">
        <f t="shared" si="111"/>
        <v/>
      </c>
      <c r="T276" s="486">
        <f t="shared" si="111"/>
        <v>1</v>
      </c>
      <c r="U276" s="486">
        <f t="shared" si="111"/>
        <v>0.99994324699259773</v>
      </c>
      <c r="V276" s="487">
        <f t="shared" si="111"/>
        <v>0.9999513630957515</v>
      </c>
      <c r="W276" s="486"/>
      <c r="X276" s="394" t="s">
        <v>735</v>
      </c>
      <c r="Y276" s="394" t="s">
        <v>736</v>
      </c>
    </row>
    <row r="277" spans="1:25">
      <c r="A277" s="392" t="s">
        <v>549</v>
      </c>
      <c r="B277" s="392" t="s">
        <v>357</v>
      </c>
      <c r="C277" s="482"/>
      <c r="D277" s="482" t="s">
        <v>319</v>
      </c>
      <c r="E277" s="494" t="s">
        <v>204</v>
      </c>
      <c r="F277" s="484">
        <f>+F278+F279</f>
        <v>0</v>
      </c>
      <c r="G277" s="484">
        <f t="shared" ref="G277:L277" si="141">+G278+G279</f>
        <v>95029456.079999998</v>
      </c>
      <c r="H277" s="484">
        <f t="shared" si="141"/>
        <v>51436177.400000006</v>
      </c>
      <c r="I277" s="484">
        <f t="shared" si="128"/>
        <v>146465633.48000002</v>
      </c>
      <c r="J277" s="484">
        <f t="shared" si="141"/>
        <v>0</v>
      </c>
      <c r="K277" s="484">
        <f t="shared" si="141"/>
        <v>92684412.460000008</v>
      </c>
      <c r="L277" s="484">
        <f t="shared" si="141"/>
        <v>51412269.349999994</v>
      </c>
      <c r="M277" s="484">
        <f t="shared" si="129"/>
        <v>144096681.81</v>
      </c>
      <c r="N277" s="484">
        <f t="shared" si="124"/>
        <v>0</v>
      </c>
      <c r="O277" s="484">
        <f t="shared" si="124"/>
        <v>2345043.6199999899</v>
      </c>
      <c r="P277" s="484">
        <f t="shared" si="124"/>
        <v>23908.050000011921</v>
      </c>
      <c r="Q277" s="484">
        <f t="shared" si="130"/>
        <v>2368951.6700000018</v>
      </c>
      <c r="S277" s="486" t="str">
        <f t="shared" si="111"/>
        <v/>
      </c>
      <c r="T277" s="486">
        <f t="shared" si="111"/>
        <v>0.97532298177076981</v>
      </c>
      <c r="U277" s="486">
        <f t="shared" si="111"/>
        <v>0.99953518999255941</v>
      </c>
      <c r="V277" s="487">
        <f t="shared" si="111"/>
        <v>0.98382588724935605</v>
      </c>
      <c r="W277" s="486"/>
      <c r="X277" s="394" t="s">
        <v>735</v>
      </c>
      <c r="Y277" s="394" t="s">
        <v>736</v>
      </c>
    </row>
    <row r="278" spans="1:25" hidden="1">
      <c r="A278" s="392" t="s">
        <v>549</v>
      </c>
      <c r="B278" s="392" t="s">
        <v>357</v>
      </c>
      <c r="C278" s="482"/>
      <c r="D278" s="482"/>
      <c r="E278" s="483" t="s">
        <v>838</v>
      </c>
      <c r="F278" s="484">
        <f t="shared" ref="F278:H279" si="142">+F218+F232+F243+F254+F265</f>
        <v>0</v>
      </c>
      <c r="G278" s="484">
        <f t="shared" si="142"/>
        <v>46865680</v>
      </c>
      <c r="H278" s="484">
        <f t="shared" si="142"/>
        <v>0</v>
      </c>
      <c r="I278" s="484">
        <f t="shared" si="128"/>
        <v>46865680</v>
      </c>
      <c r="J278" s="484">
        <f t="shared" ref="J278:L279" si="143">+J218+J232+J243+J254+J265</f>
        <v>0</v>
      </c>
      <c r="K278" s="484">
        <f t="shared" si="143"/>
        <v>44665680</v>
      </c>
      <c r="L278" s="484">
        <f t="shared" si="143"/>
        <v>0</v>
      </c>
      <c r="M278" s="484">
        <f t="shared" si="129"/>
        <v>44665680</v>
      </c>
      <c r="N278" s="484">
        <f t="shared" si="124"/>
        <v>0</v>
      </c>
      <c r="O278" s="484">
        <f t="shared" si="124"/>
        <v>2200000</v>
      </c>
      <c r="P278" s="484">
        <f t="shared" si="124"/>
        <v>0</v>
      </c>
      <c r="Q278" s="484">
        <f t="shared" si="130"/>
        <v>2200000</v>
      </c>
      <c r="S278" s="486" t="str">
        <f t="shared" si="111"/>
        <v/>
      </c>
      <c r="T278" s="486">
        <f t="shared" si="111"/>
        <v>0.95305733321270492</v>
      </c>
      <c r="U278" s="486" t="str">
        <f t="shared" si="111"/>
        <v/>
      </c>
      <c r="V278" s="487">
        <f t="shared" si="111"/>
        <v>0.95305733321270492</v>
      </c>
      <c r="W278" s="486"/>
      <c r="X278" s="394" t="s">
        <v>735</v>
      </c>
    </row>
    <row r="279" spans="1:25" hidden="1">
      <c r="A279" s="392" t="s">
        <v>549</v>
      </c>
      <c r="B279" s="392" t="s">
        <v>357</v>
      </c>
      <c r="C279" s="482"/>
      <c r="D279" s="482"/>
      <c r="E279" s="483" t="s">
        <v>839</v>
      </c>
      <c r="F279" s="484">
        <f t="shared" si="142"/>
        <v>0</v>
      </c>
      <c r="G279" s="484">
        <f t="shared" si="142"/>
        <v>48163776.079999998</v>
      </c>
      <c r="H279" s="484">
        <f t="shared" si="142"/>
        <v>51436177.400000006</v>
      </c>
      <c r="I279" s="484">
        <f t="shared" si="128"/>
        <v>99599953.480000004</v>
      </c>
      <c r="J279" s="484">
        <f t="shared" si="143"/>
        <v>0</v>
      </c>
      <c r="K279" s="484">
        <f t="shared" si="143"/>
        <v>48018732.460000001</v>
      </c>
      <c r="L279" s="484">
        <f t="shared" si="143"/>
        <v>51412269.349999994</v>
      </c>
      <c r="M279" s="484">
        <f t="shared" si="129"/>
        <v>99431001.810000002</v>
      </c>
      <c r="N279" s="484">
        <f t="shared" si="124"/>
        <v>0</v>
      </c>
      <c r="O279" s="484">
        <f t="shared" si="124"/>
        <v>145043.61999999732</v>
      </c>
      <c r="P279" s="484">
        <f t="shared" si="124"/>
        <v>23908.050000011921</v>
      </c>
      <c r="Q279" s="484">
        <f t="shared" si="130"/>
        <v>168951.67000000924</v>
      </c>
      <c r="S279" s="486" t="str">
        <f t="shared" si="111"/>
        <v/>
      </c>
      <c r="T279" s="486">
        <f t="shared" si="111"/>
        <v>0.99698853304692969</v>
      </c>
      <c r="U279" s="486">
        <f t="shared" si="111"/>
        <v>0.99953518999255941</v>
      </c>
      <c r="V279" s="487">
        <f t="shared" ref="V279:V342" si="144">IF(I279=0,"",M279/I279)</f>
        <v>0.99830369730008028</v>
      </c>
      <c r="W279" s="486"/>
      <c r="X279" s="394" t="s">
        <v>735</v>
      </c>
    </row>
    <row r="280" spans="1:25" s="437" customFormat="1" hidden="1">
      <c r="A280" s="392"/>
      <c r="B280" s="392" t="s">
        <v>357</v>
      </c>
      <c r="C280" s="445"/>
      <c r="D280" s="445"/>
      <c r="E280" s="415" t="s">
        <v>737</v>
      </c>
      <c r="F280" s="416">
        <f>+F277+F276</f>
        <v>0</v>
      </c>
      <c r="G280" s="416">
        <f t="shared" ref="G280:Q280" si="145">+G277+G276</f>
        <v>97213310.679999992</v>
      </c>
      <c r="H280" s="416">
        <f t="shared" si="145"/>
        <v>64523237.170000002</v>
      </c>
      <c r="I280" s="416">
        <f t="shared" si="145"/>
        <v>161736547.85000002</v>
      </c>
      <c r="J280" s="416">
        <f t="shared" si="145"/>
        <v>0</v>
      </c>
      <c r="K280" s="416">
        <f t="shared" si="145"/>
        <v>94868267.060000002</v>
      </c>
      <c r="L280" s="416">
        <f t="shared" si="145"/>
        <v>64498586.389999993</v>
      </c>
      <c r="M280" s="416">
        <f t="shared" si="145"/>
        <v>159366853.44999999</v>
      </c>
      <c r="N280" s="416">
        <f t="shared" si="145"/>
        <v>0</v>
      </c>
      <c r="O280" s="416">
        <f t="shared" si="145"/>
        <v>2345043.6199999899</v>
      </c>
      <c r="P280" s="416">
        <f t="shared" si="145"/>
        <v>24650.780000012368</v>
      </c>
      <c r="Q280" s="416">
        <f t="shared" si="145"/>
        <v>2369694.4000000022</v>
      </c>
      <c r="R280" s="448"/>
      <c r="S280" s="486" t="str">
        <f t="shared" ref="S280:V343" si="146">IF(F280=0,"",J280/F280)</f>
        <v/>
      </c>
      <c r="T280" s="486">
        <f t="shared" si="146"/>
        <v>0.97587734021610228</v>
      </c>
      <c r="U280" s="486">
        <f t="shared" si="146"/>
        <v>0.99961795500224115</v>
      </c>
      <c r="V280" s="487">
        <f t="shared" si="144"/>
        <v>0.98534842970558656</v>
      </c>
      <c r="W280" s="489"/>
      <c r="X280" s="394" t="s">
        <v>735</v>
      </c>
    </row>
    <row r="281" spans="1:25" hidden="1">
      <c r="A281" s="392"/>
      <c r="B281" s="392"/>
      <c r="C281" s="482"/>
      <c r="D281" s="482"/>
      <c r="E281" s="490"/>
      <c r="F281" s="484"/>
      <c r="G281" s="484"/>
      <c r="H281" s="484"/>
      <c r="I281" s="484"/>
      <c r="J281" s="484"/>
      <c r="K281" s="484"/>
      <c r="L281" s="484"/>
      <c r="M281" s="484"/>
      <c r="N281" s="484"/>
      <c r="O281" s="484"/>
      <c r="P281" s="484"/>
      <c r="Q281" s="484"/>
      <c r="R281" s="485"/>
      <c r="S281" s="486" t="str">
        <f t="shared" si="146"/>
        <v/>
      </c>
      <c r="T281" s="486" t="str">
        <f t="shared" si="146"/>
        <v/>
      </c>
      <c r="U281" s="486" t="str">
        <f t="shared" si="146"/>
        <v/>
      </c>
      <c r="V281" s="487" t="str">
        <f t="shared" si="144"/>
        <v/>
      </c>
      <c r="W281" s="486"/>
      <c r="X281" s="394" t="s">
        <v>735</v>
      </c>
    </row>
    <row r="282" spans="1:25" hidden="1">
      <c r="A282" s="392" t="s">
        <v>549</v>
      </c>
      <c r="B282" s="392" t="s">
        <v>357</v>
      </c>
      <c r="C282" s="482"/>
      <c r="D282" s="482" t="s">
        <v>319</v>
      </c>
      <c r="E282" s="490" t="s">
        <v>324</v>
      </c>
      <c r="F282" s="484">
        <f>+F283</f>
        <v>0</v>
      </c>
      <c r="G282" s="484">
        <f t="shared" ref="G282:Q282" si="147">+G283</f>
        <v>0</v>
      </c>
      <c r="H282" s="484">
        <f t="shared" si="147"/>
        <v>0</v>
      </c>
      <c r="I282" s="484">
        <f t="shared" si="147"/>
        <v>0</v>
      </c>
      <c r="J282" s="484">
        <f t="shared" si="147"/>
        <v>0</v>
      </c>
      <c r="K282" s="484">
        <f t="shared" si="147"/>
        <v>0</v>
      </c>
      <c r="L282" s="484">
        <f t="shared" si="147"/>
        <v>0</v>
      </c>
      <c r="M282" s="484">
        <f t="shared" si="147"/>
        <v>0</v>
      </c>
      <c r="N282" s="484">
        <f t="shared" si="147"/>
        <v>0</v>
      </c>
      <c r="O282" s="484">
        <f t="shared" si="147"/>
        <v>0</v>
      </c>
      <c r="P282" s="484">
        <f t="shared" si="147"/>
        <v>0</v>
      </c>
      <c r="Q282" s="484">
        <f t="shared" si="147"/>
        <v>0</v>
      </c>
      <c r="S282" s="486" t="str">
        <f t="shared" si="146"/>
        <v/>
      </c>
      <c r="T282" s="486" t="str">
        <f t="shared" si="146"/>
        <v/>
      </c>
      <c r="U282" s="486" t="str">
        <f t="shared" si="146"/>
        <v/>
      </c>
      <c r="V282" s="487" t="str">
        <f t="shared" si="144"/>
        <v/>
      </c>
      <c r="W282" s="486"/>
      <c r="X282" s="394" t="s">
        <v>735</v>
      </c>
    </row>
    <row r="283" spans="1:25" hidden="1">
      <c r="A283" s="392" t="s">
        <v>549</v>
      </c>
      <c r="B283" s="392" t="s">
        <v>357</v>
      </c>
      <c r="C283" s="482"/>
      <c r="D283" s="482"/>
      <c r="E283" s="492" t="s">
        <v>547</v>
      </c>
      <c r="F283" s="484">
        <f t="shared" ref="F283:Q283" si="148">+F223</f>
        <v>0</v>
      </c>
      <c r="G283" s="484">
        <f t="shared" si="148"/>
        <v>0</v>
      </c>
      <c r="H283" s="484">
        <f t="shared" si="148"/>
        <v>0</v>
      </c>
      <c r="I283" s="484">
        <f t="shared" si="148"/>
        <v>0</v>
      </c>
      <c r="J283" s="484">
        <f t="shared" si="148"/>
        <v>0</v>
      </c>
      <c r="K283" s="484">
        <f t="shared" si="148"/>
        <v>0</v>
      </c>
      <c r="L283" s="484">
        <f t="shared" si="148"/>
        <v>0</v>
      </c>
      <c r="M283" s="484">
        <f t="shared" si="148"/>
        <v>0</v>
      </c>
      <c r="N283" s="484">
        <f t="shared" si="148"/>
        <v>0</v>
      </c>
      <c r="O283" s="484">
        <f t="shared" si="148"/>
        <v>0</v>
      </c>
      <c r="P283" s="484">
        <f t="shared" si="148"/>
        <v>0</v>
      </c>
      <c r="Q283" s="484">
        <f t="shared" si="148"/>
        <v>0</v>
      </c>
      <c r="S283" s="486" t="str">
        <f t="shared" si="146"/>
        <v/>
      </c>
      <c r="T283" s="486" t="str">
        <f t="shared" si="146"/>
        <v/>
      </c>
      <c r="U283" s="486" t="str">
        <f t="shared" si="146"/>
        <v/>
      </c>
      <c r="V283" s="487" t="str">
        <f t="shared" si="144"/>
        <v/>
      </c>
      <c r="W283" s="486"/>
      <c r="X283" s="394" t="s">
        <v>735</v>
      </c>
    </row>
    <row r="284" spans="1:25" s="437" customFormat="1" hidden="1">
      <c r="A284" s="392" t="s">
        <v>549</v>
      </c>
      <c r="B284" s="392" t="s">
        <v>357</v>
      </c>
      <c r="C284" s="445"/>
      <c r="D284" s="445" t="s">
        <v>319</v>
      </c>
      <c r="E284" s="415" t="s">
        <v>325</v>
      </c>
      <c r="F284" s="416">
        <f>+F285</f>
        <v>0</v>
      </c>
      <c r="G284" s="416">
        <f t="shared" ref="G284:Q284" si="149">+G285</f>
        <v>6500000</v>
      </c>
      <c r="H284" s="416">
        <f t="shared" si="149"/>
        <v>0</v>
      </c>
      <c r="I284" s="416">
        <f t="shared" si="149"/>
        <v>6500000</v>
      </c>
      <c r="J284" s="416">
        <f t="shared" si="149"/>
        <v>0</v>
      </c>
      <c r="K284" s="416">
        <f t="shared" si="149"/>
        <v>6480551</v>
      </c>
      <c r="L284" s="416">
        <f t="shared" si="149"/>
        <v>0</v>
      </c>
      <c r="M284" s="416">
        <f t="shared" si="149"/>
        <v>6480551</v>
      </c>
      <c r="N284" s="416">
        <f t="shared" si="149"/>
        <v>0</v>
      </c>
      <c r="O284" s="416">
        <f t="shared" si="149"/>
        <v>19449</v>
      </c>
      <c r="P284" s="416">
        <f t="shared" si="149"/>
        <v>0</v>
      </c>
      <c r="Q284" s="416">
        <f t="shared" si="149"/>
        <v>19449</v>
      </c>
      <c r="S284" s="486" t="str">
        <f t="shared" si="146"/>
        <v/>
      </c>
      <c r="T284" s="486">
        <f t="shared" si="146"/>
        <v>0.99700784615384619</v>
      </c>
      <c r="U284" s="486" t="str">
        <f t="shared" si="146"/>
        <v/>
      </c>
      <c r="V284" s="487">
        <f t="shared" si="144"/>
        <v>0.99700784615384619</v>
      </c>
      <c r="W284" s="489"/>
      <c r="X284" s="394" t="s">
        <v>735</v>
      </c>
    </row>
    <row r="285" spans="1:25" hidden="1">
      <c r="A285" s="392" t="s">
        <v>549</v>
      </c>
      <c r="B285" s="392" t="s">
        <v>357</v>
      </c>
      <c r="C285" s="482"/>
      <c r="D285" s="482"/>
      <c r="E285" s="488" t="s">
        <v>533</v>
      </c>
      <c r="F285" s="484">
        <f>+F225+F237+F248+F259+F270</f>
        <v>0</v>
      </c>
      <c r="G285" s="484">
        <f>+G225+G237+G248+G259+G270</f>
        <v>6500000</v>
      </c>
      <c r="H285" s="484">
        <f>+H225+H237+H248+H259+H270</f>
        <v>0</v>
      </c>
      <c r="I285" s="484">
        <f>+F285+G285+H285</f>
        <v>6500000</v>
      </c>
      <c r="J285" s="484">
        <f>+J225+J237+J248+J259+J270</f>
        <v>0</v>
      </c>
      <c r="K285" s="484">
        <f>+K225+K237+K248+K259+K270</f>
        <v>6480551</v>
      </c>
      <c r="L285" s="484">
        <f>+L225+L237+L248+L259+L270</f>
        <v>0</v>
      </c>
      <c r="M285" s="484">
        <f>+J285+K285+L285</f>
        <v>6480551</v>
      </c>
      <c r="N285" s="484">
        <f>+F285-J285</f>
        <v>0</v>
      </c>
      <c r="O285" s="484">
        <f>+G285-K285</f>
        <v>19449</v>
      </c>
      <c r="P285" s="484">
        <f>+H285-L285</f>
        <v>0</v>
      </c>
      <c r="Q285" s="484">
        <f>+N285+O285+P285</f>
        <v>19449</v>
      </c>
      <c r="S285" s="486" t="str">
        <f t="shared" si="146"/>
        <v/>
      </c>
      <c r="T285" s="486">
        <f t="shared" si="146"/>
        <v>0.99700784615384619</v>
      </c>
      <c r="U285" s="486" t="str">
        <f t="shared" si="146"/>
        <v/>
      </c>
      <c r="V285" s="487">
        <f t="shared" si="144"/>
        <v>0.99700784615384619</v>
      </c>
      <c r="W285" s="486"/>
      <c r="X285" s="394" t="s">
        <v>735</v>
      </c>
    </row>
    <row r="286" spans="1:25" s="526" customFormat="1" ht="12" customHeight="1">
      <c r="A286" s="392" t="s">
        <v>549</v>
      </c>
      <c r="B286" s="392" t="s">
        <v>357</v>
      </c>
      <c r="C286" s="717" t="s">
        <v>758</v>
      </c>
      <c r="D286" s="714"/>
      <c r="E286" s="714"/>
      <c r="F286" s="524">
        <f>+F284+F282+F280</f>
        <v>0</v>
      </c>
      <c r="G286" s="524">
        <f t="shared" ref="G286:Q286" si="150">+G284+G282+G280</f>
        <v>103713310.67999999</v>
      </c>
      <c r="H286" s="524">
        <f t="shared" si="150"/>
        <v>64523237.170000002</v>
      </c>
      <c r="I286" s="524">
        <f t="shared" si="150"/>
        <v>168236547.85000002</v>
      </c>
      <c r="J286" s="524">
        <f t="shared" si="150"/>
        <v>0</v>
      </c>
      <c r="K286" s="524">
        <f t="shared" si="150"/>
        <v>101348818.06</v>
      </c>
      <c r="L286" s="524">
        <f t="shared" si="150"/>
        <v>64498586.389999993</v>
      </c>
      <c r="M286" s="524">
        <f t="shared" si="150"/>
        <v>165847404.44999999</v>
      </c>
      <c r="N286" s="524">
        <f t="shared" si="150"/>
        <v>0</v>
      </c>
      <c r="O286" s="524">
        <f t="shared" si="150"/>
        <v>2364492.6199999899</v>
      </c>
      <c r="P286" s="524">
        <f t="shared" si="150"/>
        <v>24650.780000012368</v>
      </c>
      <c r="Q286" s="524">
        <f t="shared" si="150"/>
        <v>2389143.4000000022</v>
      </c>
      <c r="R286" s="525">
        <f>+Q286-'[3]chd2-SAOB'!BJ316</f>
        <v>-3.3527612686157227E-8</v>
      </c>
      <c r="S286" s="486" t="str">
        <f t="shared" si="146"/>
        <v/>
      </c>
      <c r="T286" s="486">
        <f t="shared" si="146"/>
        <v>0.97720164745974158</v>
      </c>
      <c r="U286" s="486">
        <f t="shared" si="146"/>
        <v>0.99961795500224115</v>
      </c>
      <c r="V286" s="487">
        <f t="shared" si="144"/>
        <v>0.98579890380222135</v>
      </c>
      <c r="W286" s="551"/>
      <c r="Y286" s="394" t="s">
        <v>735</v>
      </c>
    </row>
    <row r="287" spans="1:25">
      <c r="A287" s="392" t="s">
        <v>549</v>
      </c>
      <c r="B287" s="392" t="s">
        <v>357</v>
      </c>
      <c r="C287" s="482"/>
      <c r="D287" s="482"/>
      <c r="E287" s="492"/>
      <c r="F287" s="495"/>
      <c r="G287" s="495"/>
      <c r="H287" s="495"/>
      <c r="I287" s="484">
        <f t="shared" si="128"/>
        <v>0</v>
      </c>
      <c r="J287" s="484">
        <v>0</v>
      </c>
      <c r="K287" s="495"/>
      <c r="L287" s="495"/>
      <c r="M287" s="484">
        <f t="shared" si="129"/>
        <v>0</v>
      </c>
      <c r="N287" s="484">
        <f t="shared" si="124"/>
        <v>0</v>
      </c>
      <c r="O287" s="484">
        <f t="shared" si="124"/>
        <v>0</v>
      </c>
      <c r="P287" s="484">
        <f t="shared" si="124"/>
        <v>0</v>
      </c>
      <c r="Q287" s="484">
        <f t="shared" si="130"/>
        <v>0</v>
      </c>
      <c r="S287" s="486" t="str">
        <f t="shared" si="146"/>
        <v/>
      </c>
      <c r="T287" s="486" t="str">
        <f t="shared" si="146"/>
        <v/>
      </c>
      <c r="U287" s="486" t="str">
        <f t="shared" si="146"/>
        <v/>
      </c>
      <c r="V287" s="487" t="str">
        <f t="shared" si="144"/>
        <v/>
      </c>
      <c r="W287" s="486"/>
      <c r="Y287" s="394" t="s">
        <v>735</v>
      </c>
    </row>
    <row r="288" spans="1:25">
      <c r="A288" s="392" t="s">
        <v>363</v>
      </c>
      <c r="B288" s="392" t="s">
        <v>364</v>
      </c>
      <c r="C288" s="623" t="s">
        <v>364</v>
      </c>
      <c r="D288" s="482"/>
      <c r="E288" s="492"/>
      <c r="F288" s="495"/>
      <c r="G288" s="495"/>
      <c r="H288" s="495"/>
      <c r="I288" s="484">
        <f t="shared" si="128"/>
        <v>0</v>
      </c>
      <c r="J288" s="484">
        <v>0</v>
      </c>
      <c r="K288" s="495"/>
      <c r="L288" s="495"/>
      <c r="M288" s="484">
        <f t="shared" si="129"/>
        <v>0</v>
      </c>
      <c r="N288" s="484">
        <f t="shared" si="124"/>
        <v>0</v>
      </c>
      <c r="O288" s="484">
        <f t="shared" si="124"/>
        <v>0</v>
      </c>
      <c r="P288" s="484">
        <f t="shared" si="124"/>
        <v>0</v>
      </c>
      <c r="Q288" s="484">
        <f t="shared" si="130"/>
        <v>0</v>
      </c>
      <c r="S288" s="486" t="str">
        <f t="shared" si="146"/>
        <v/>
      </c>
      <c r="T288" s="486" t="str">
        <f t="shared" si="146"/>
        <v/>
      </c>
      <c r="U288" s="486" t="str">
        <f t="shared" si="146"/>
        <v/>
      </c>
      <c r="V288" s="487" t="str">
        <f t="shared" si="144"/>
        <v/>
      </c>
      <c r="W288" s="486"/>
      <c r="Y288" s="394" t="s">
        <v>735</v>
      </c>
    </row>
    <row r="289" spans="1:25">
      <c r="A289" s="392" t="s">
        <v>363</v>
      </c>
      <c r="B289" s="392" t="s">
        <v>364</v>
      </c>
      <c r="C289" s="482"/>
      <c r="D289" s="482"/>
      <c r="E289" s="483" t="s">
        <v>320</v>
      </c>
      <c r="F289" s="495">
        <f>+'[3]chd3-SAOB'!B407</f>
        <v>0</v>
      </c>
      <c r="G289" s="495">
        <f>+'[3]chd3-SAOB'!C407</f>
        <v>0</v>
      </c>
      <c r="H289" s="495">
        <f>+'[3]chd3-SAOB'!D407</f>
        <v>7415000</v>
      </c>
      <c r="I289" s="484">
        <f t="shared" si="128"/>
        <v>7415000</v>
      </c>
      <c r="J289" s="484">
        <v>0</v>
      </c>
      <c r="K289" s="495">
        <f>+'[3]chd3-SAOB'!G407</f>
        <v>0</v>
      </c>
      <c r="L289" s="495">
        <f>+'[3]chd3-SAOB'!H407</f>
        <v>7415000</v>
      </c>
      <c r="M289" s="484">
        <f t="shared" si="129"/>
        <v>7415000</v>
      </c>
      <c r="N289" s="484">
        <f t="shared" si="124"/>
        <v>0</v>
      </c>
      <c r="O289" s="484">
        <f t="shared" si="124"/>
        <v>0</v>
      </c>
      <c r="P289" s="484">
        <f t="shared" si="124"/>
        <v>0</v>
      </c>
      <c r="Q289" s="484">
        <f t="shared" si="130"/>
        <v>0</v>
      </c>
      <c r="S289" s="486" t="str">
        <f t="shared" si="146"/>
        <v/>
      </c>
      <c r="T289" s="486" t="str">
        <f t="shared" si="146"/>
        <v/>
      </c>
      <c r="U289" s="486">
        <f t="shared" si="146"/>
        <v>1</v>
      </c>
      <c r="V289" s="487">
        <f t="shared" si="144"/>
        <v>1</v>
      </c>
      <c r="W289" s="486"/>
      <c r="Y289" s="394" t="s">
        <v>736</v>
      </c>
    </row>
    <row r="290" spans="1:25" hidden="1">
      <c r="A290" s="392" t="s">
        <v>363</v>
      </c>
      <c r="B290" s="392" t="s">
        <v>364</v>
      </c>
      <c r="C290" s="482"/>
      <c r="D290" s="482" t="s">
        <v>319</v>
      </c>
      <c r="E290" s="488" t="s">
        <v>835</v>
      </c>
      <c r="F290" s="484">
        <v>0</v>
      </c>
      <c r="G290" s="484">
        <f>+'[3]chd3-SAOB'!C185</f>
        <v>0</v>
      </c>
      <c r="H290" s="484">
        <f>+'[3]chd3-SAOB'!C277</f>
        <v>7415000</v>
      </c>
      <c r="I290" s="484">
        <f t="shared" si="128"/>
        <v>7415000</v>
      </c>
      <c r="J290" s="484">
        <v>0</v>
      </c>
      <c r="K290" s="484">
        <f>+'[3]chd3-SAOB'!C186</f>
        <v>0</v>
      </c>
      <c r="L290" s="484">
        <f>+'[3]chd3-SAOB'!C278</f>
        <v>7415000</v>
      </c>
      <c r="M290" s="484">
        <f t="shared" si="129"/>
        <v>7415000</v>
      </c>
      <c r="N290" s="484">
        <f t="shared" si="124"/>
        <v>0</v>
      </c>
      <c r="O290" s="484">
        <f t="shared" si="124"/>
        <v>0</v>
      </c>
      <c r="P290" s="484">
        <f t="shared" si="124"/>
        <v>0</v>
      </c>
      <c r="Q290" s="484">
        <f t="shared" si="130"/>
        <v>0</v>
      </c>
      <c r="S290" s="486" t="str">
        <f t="shared" si="146"/>
        <v/>
      </c>
      <c r="T290" s="486" t="str">
        <f t="shared" si="146"/>
        <v/>
      </c>
      <c r="U290" s="486">
        <f t="shared" si="146"/>
        <v>1</v>
      </c>
      <c r="V290" s="487">
        <f t="shared" si="144"/>
        <v>1</v>
      </c>
      <c r="W290" s="486"/>
    </row>
    <row r="291" spans="1:25" hidden="1">
      <c r="A291" s="392" t="s">
        <v>363</v>
      </c>
      <c r="B291" s="392" t="s">
        <v>364</v>
      </c>
      <c r="C291" s="482"/>
      <c r="D291" s="482" t="s">
        <v>319</v>
      </c>
      <c r="E291" s="488" t="s">
        <v>836</v>
      </c>
      <c r="F291" s="484">
        <v>0</v>
      </c>
      <c r="G291" s="484">
        <f>+'[3]chd3-SAOB'!D185</f>
        <v>0</v>
      </c>
      <c r="H291" s="484">
        <f>+'[3]chd3-SAOB'!D277</f>
        <v>0</v>
      </c>
      <c r="I291" s="484">
        <f t="shared" si="128"/>
        <v>0</v>
      </c>
      <c r="J291" s="484">
        <v>0</v>
      </c>
      <c r="K291" s="484">
        <f>+'[3]chd3-SAOB'!D186</f>
        <v>0</v>
      </c>
      <c r="L291" s="484">
        <f>+'[3]chd3-SAOB'!D278</f>
        <v>0</v>
      </c>
      <c r="M291" s="484">
        <f t="shared" si="129"/>
        <v>0</v>
      </c>
      <c r="N291" s="484">
        <f t="shared" si="124"/>
        <v>0</v>
      </c>
      <c r="O291" s="484">
        <f t="shared" si="124"/>
        <v>0</v>
      </c>
      <c r="P291" s="484">
        <f t="shared" si="124"/>
        <v>0</v>
      </c>
      <c r="Q291" s="484">
        <f t="shared" si="130"/>
        <v>0</v>
      </c>
      <c r="S291" s="486" t="str">
        <f t="shared" si="146"/>
        <v/>
      </c>
      <c r="T291" s="486" t="str">
        <f t="shared" si="146"/>
        <v/>
      </c>
      <c r="U291" s="486" t="str">
        <f t="shared" si="146"/>
        <v/>
      </c>
      <c r="V291" s="487" t="str">
        <f t="shared" si="144"/>
        <v/>
      </c>
      <c r="W291" s="486"/>
    </row>
    <row r="292" spans="1:25" hidden="1">
      <c r="A292" s="392" t="s">
        <v>363</v>
      </c>
      <c r="B292" s="392" t="s">
        <v>364</v>
      </c>
      <c r="C292" s="482"/>
      <c r="D292" s="482" t="s">
        <v>319</v>
      </c>
      <c r="E292" s="488" t="s">
        <v>837</v>
      </c>
      <c r="F292" s="484">
        <v>0</v>
      </c>
      <c r="G292" s="484">
        <f>+'[3]chd3-SAOB'!E185</f>
        <v>0</v>
      </c>
      <c r="H292" s="484">
        <f>+'[3]chd3-SAOB'!E277</f>
        <v>0</v>
      </c>
      <c r="I292" s="484">
        <f t="shared" si="128"/>
        <v>0</v>
      </c>
      <c r="J292" s="484">
        <v>0</v>
      </c>
      <c r="K292" s="484">
        <f>+'[3]chd3-SAOB'!E186</f>
        <v>0</v>
      </c>
      <c r="L292" s="484">
        <f>+'[3]chd3-SAOB'!E278</f>
        <v>0</v>
      </c>
      <c r="M292" s="484">
        <f t="shared" si="129"/>
        <v>0</v>
      </c>
      <c r="N292" s="484">
        <f t="shared" si="124"/>
        <v>0</v>
      </c>
      <c r="O292" s="484">
        <f t="shared" si="124"/>
        <v>0</v>
      </c>
      <c r="P292" s="484">
        <f t="shared" si="124"/>
        <v>0</v>
      </c>
      <c r="Q292" s="484">
        <f t="shared" si="130"/>
        <v>0</v>
      </c>
      <c r="S292" s="486" t="str">
        <f t="shared" si="146"/>
        <v/>
      </c>
      <c r="T292" s="486" t="str">
        <f t="shared" si="146"/>
        <v/>
      </c>
      <c r="U292" s="486" t="str">
        <f t="shared" si="146"/>
        <v/>
      </c>
      <c r="V292" s="487" t="str">
        <f t="shared" si="144"/>
        <v/>
      </c>
      <c r="W292" s="486"/>
    </row>
    <row r="293" spans="1:25">
      <c r="A293" s="392" t="s">
        <v>363</v>
      </c>
      <c r="B293" s="392" t="s">
        <v>364</v>
      </c>
      <c r="C293" s="482"/>
      <c r="D293" s="482"/>
      <c r="E293" s="483" t="s">
        <v>204</v>
      </c>
      <c r="F293" s="484">
        <f>+F294+F295</f>
        <v>0</v>
      </c>
      <c r="G293" s="484">
        <f t="shared" ref="G293:H293" si="151">+G294+G295</f>
        <v>113452848.21000001</v>
      </c>
      <c r="H293" s="484">
        <f t="shared" si="151"/>
        <v>48649130</v>
      </c>
      <c r="I293" s="484">
        <f t="shared" si="128"/>
        <v>162101978.21000001</v>
      </c>
      <c r="J293" s="484">
        <f t="shared" ref="J293:L293" si="152">+J294+J295</f>
        <v>0</v>
      </c>
      <c r="K293" s="484">
        <f t="shared" si="152"/>
        <v>113452848.21000001</v>
      </c>
      <c r="L293" s="484">
        <f t="shared" si="152"/>
        <v>48649130</v>
      </c>
      <c r="M293" s="484">
        <f t="shared" si="129"/>
        <v>162101978.21000001</v>
      </c>
      <c r="N293" s="484">
        <f t="shared" si="124"/>
        <v>0</v>
      </c>
      <c r="O293" s="484">
        <f t="shared" si="124"/>
        <v>0</v>
      </c>
      <c r="P293" s="484">
        <f t="shared" si="124"/>
        <v>0</v>
      </c>
      <c r="Q293" s="484">
        <f t="shared" si="130"/>
        <v>0</v>
      </c>
      <c r="S293" s="486" t="str">
        <f t="shared" si="146"/>
        <v/>
      </c>
      <c r="T293" s="486">
        <f t="shared" si="146"/>
        <v>1</v>
      </c>
      <c r="U293" s="486">
        <f t="shared" si="146"/>
        <v>1</v>
      </c>
      <c r="V293" s="487">
        <f t="shared" si="144"/>
        <v>1</v>
      </c>
      <c r="W293" s="486"/>
      <c r="Y293" s="394" t="s">
        <v>736</v>
      </c>
    </row>
    <row r="294" spans="1:25" hidden="1">
      <c r="A294" s="392" t="s">
        <v>363</v>
      </c>
      <c r="B294" s="392" t="s">
        <v>364</v>
      </c>
      <c r="C294" s="482"/>
      <c r="D294" s="482"/>
      <c r="E294" s="483" t="s">
        <v>838</v>
      </c>
      <c r="F294" s="495">
        <f>'[3]CONAP - W INC'!F222</f>
        <v>0</v>
      </c>
      <c r="G294" s="495">
        <f>'[3]CONAP - W INC'!G222</f>
        <v>60443200</v>
      </c>
      <c r="H294" s="495">
        <f>'[3]CONAP - W INC'!H222</f>
        <v>0</v>
      </c>
      <c r="I294" s="484">
        <f t="shared" si="128"/>
        <v>60443200</v>
      </c>
      <c r="J294" s="484">
        <f>'[3]CONAP - W INC'!J222</f>
        <v>0</v>
      </c>
      <c r="K294" s="495">
        <f>'[3]CONAP - W INC'!K222</f>
        <v>60443200</v>
      </c>
      <c r="L294" s="495">
        <f>'[3]CONAP - W INC'!L222</f>
        <v>0</v>
      </c>
      <c r="M294" s="484">
        <f t="shared" si="129"/>
        <v>60443200</v>
      </c>
      <c r="N294" s="484">
        <f t="shared" si="124"/>
        <v>0</v>
      </c>
      <c r="O294" s="484">
        <f t="shared" si="124"/>
        <v>0</v>
      </c>
      <c r="P294" s="484">
        <f t="shared" si="124"/>
        <v>0</v>
      </c>
      <c r="Q294" s="484">
        <f t="shared" si="130"/>
        <v>0</v>
      </c>
      <c r="S294" s="486" t="str">
        <f t="shared" si="146"/>
        <v/>
      </c>
      <c r="T294" s="486">
        <f t="shared" si="146"/>
        <v>1</v>
      </c>
      <c r="U294" s="486" t="str">
        <f t="shared" si="146"/>
        <v/>
      </c>
      <c r="V294" s="487">
        <f t="shared" si="144"/>
        <v>1</v>
      </c>
      <c r="W294" s="486"/>
    </row>
    <row r="295" spans="1:25" hidden="1">
      <c r="A295" s="392" t="s">
        <v>363</v>
      </c>
      <c r="B295" s="392" t="s">
        <v>364</v>
      </c>
      <c r="C295" s="482"/>
      <c r="D295" s="482"/>
      <c r="E295" s="483" t="s">
        <v>839</v>
      </c>
      <c r="F295" s="495">
        <f>'[3]CONAP - W INC'!F223</f>
        <v>0</v>
      </c>
      <c r="G295" s="495">
        <f>'[3]CONAP - W INC'!G223</f>
        <v>53009648.210000008</v>
      </c>
      <c r="H295" s="495">
        <f>'[3]CONAP - W INC'!H223</f>
        <v>48649130</v>
      </c>
      <c r="I295" s="484">
        <f t="shared" si="128"/>
        <v>101658778.21000001</v>
      </c>
      <c r="J295" s="484">
        <f>'[3]CONAP - W INC'!J223</f>
        <v>0</v>
      </c>
      <c r="K295" s="495">
        <f>'[3]CONAP - W INC'!K223</f>
        <v>53009648.210000001</v>
      </c>
      <c r="L295" s="495">
        <f>'[3]CONAP - W INC'!L223</f>
        <v>48649130</v>
      </c>
      <c r="M295" s="484">
        <f t="shared" si="129"/>
        <v>101658778.21000001</v>
      </c>
      <c r="N295" s="484">
        <f t="shared" si="124"/>
        <v>0</v>
      </c>
      <c r="O295" s="484">
        <f t="shared" si="124"/>
        <v>0</v>
      </c>
      <c r="P295" s="484">
        <f t="shared" si="124"/>
        <v>0</v>
      </c>
      <c r="Q295" s="484">
        <f t="shared" si="130"/>
        <v>0</v>
      </c>
      <c r="S295" s="486" t="str">
        <f t="shared" si="146"/>
        <v/>
      </c>
      <c r="T295" s="486">
        <f t="shared" si="146"/>
        <v>0.99999999999999989</v>
      </c>
      <c r="U295" s="486">
        <f t="shared" si="146"/>
        <v>1</v>
      </c>
      <c r="V295" s="487">
        <f t="shared" si="144"/>
        <v>1</v>
      </c>
      <c r="W295" s="486"/>
    </row>
    <row r="296" spans="1:25" s="437" customFormat="1">
      <c r="A296" s="392"/>
      <c r="B296" s="392" t="s">
        <v>364</v>
      </c>
      <c r="C296" s="445"/>
      <c r="D296" s="445"/>
      <c r="E296" s="415" t="s">
        <v>737</v>
      </c>
      <c r="F296" s="416">
        <f>+F293+F289</f>
        <v>0</v>
      </c>
      <c r="G296" s="416">
        <f t="shared" ref="G296:Q296" si="153">+G293+G289</f>
        <v>113452848.21000001</v>
      </c>
      <c r="H296" s="416">
        <f t="shared" si="153"/>
        <v>56064130</v>
      </c>
      <c r="I296" s="416">
        <f t="shared" si="153"/>
        <v>169516978.21000001</v>
      </c>
      <c r="J296" s="416">
        <f t="shared" si="153"/>
        <v>0</v>
      </c>
      <c r="K296" s="416">
        <f t="shared" si="153"/>
        <v>113452848.21000001</v>
      </c>
      <c r="L296" s="416">
        <f t="shared" si="153"/>
        <v>56064130</v>
      </c>
      <c r="M296" s="416">
        <f t="shared" si="153"/>
        <v>169516978.21000001</v>
      </c>
      <c r="N296" s="416">
        <f t="shared" si="153"/>
        <v>0</v>
      </c>
      <c r="O296" s="416">
        <f t="shared" si="153"/>
        <v>0</v>
      </c>
      <c r="P296" s="416">
        <f t="shared" si="153"/>
        <v>0</v>
      </c>
      <c r="Q296" s="416">
        <f t="shared" si="153"/>
        <v>0</v>
      </c>
      <c r="R296" s="448"/>
      <c r="S296" s="486" t="str">
        <f t="shared" si="146"/>
        <v/>
      </c>
      <c r="T296" s="486">
        <f t="shared" si="146"/>
        <v>1</v>
      </c>
      <c r="U296" s="486">
        <f t="shared" si="146"/>
        <v>1</v>
      </c>
      <c r="V296" s="487">
        <f t="shared" si="144"/>
        <v>1</v>
      </c>
      <c r="W296" s="489"/>
      <c r="Y296" s="394" t="s">
        <v>735</v>
      </c>
    </row>
    <row r="297" spans="1:25" hidden="1">
      <c r="A297" s="392"/>
      <c r="B297" s="392"/>
      <c r="C297" s="482"/>
      <c r="D297" s="482"/>
      <c r="E297" s="490"/>
      <c r="F297" s="484"/>
      <c r="G297" s="484"/>
      <c r="H297" s="484"/>
      <c r="I297" s="484"/>
      <c r="J297" s="484"/>
      <c r="K297" s="484"/>
      <c r="L297" s="484"/>
      <c r="M297" s="484"/>
      <c r="N297" s="484"/>
      <c r="O297" s="484"/>
      <c r="P297" s="484"/>
      <c r="Q297" s="484"/>
      <c r="R297" s="485"/>
      <c r="S297" s="486" t="str">
        <f t="shared" si="146"/>
        <v/>
      </c>
      <c r="T297" s="486" t="str">
        <f t="shared" si="146"/>
        <v/>
      </c>
      <c r="U297" s="486" t="str">
        <f t="shared" si="146"/>
        <v/>
      </c>
      <c r="V297" s="487" t="str">
        <f t="shared" si="144"/>
        <v/>
      </c>
      <c r="W297" s="486"/>
    </row>
    <row r="298" spans="1:25" s="437" customFormat="1">
      <c r="A298" s="392" t="s">
        <v>363</v>
      </c>
      <c r="B298" s="392" t="s">
        <v>364</v>
      </c>
      <c r="C298" s="445"/>
      <c r="D298" s="445" t="s">
        <v>319</v>
      </c>
      <c r="E298" s="415" t="s">
        <v>325</v>
      </c>
      <c r="F298" s="416">
        <f>SUM(F299:F299)</f>
        <v>0</v>
      </c>
      <c r="G298" s="416">
        <f>SUM(G299:G299)</f>
        <v>0</v>
      </c>
      <c r="H298" s="416">
        <f>SUM(H299:H299)</f>
        <v>0</v>
      </c>
      <c r="I298" s="416">
        <f>+F298+G298+H298</f>
        <v>0</v>
      </c>
      <c r="J298" s="416">
        <v>0</v>
      </c>
      <c r="K298" s="416">
        <f>SUM(K299:K299)</f>
        <v>0</v>
      </c>
      <c r="L298" s="416">
        <f>SUM(L299:L299)</f>
        <v>0</v>
      </c>
      <c r="M298" s="416">
        <f>+J298+K298+L298</f>
        <v>0</v>
      </c>
      <c r="N298" s="416">
        <f t="shared" ref="N298:P299" si="154">+F298-J298</f>
        <v>0</v>
      </c>
      <c r="O298" s="416">
        <f t="shared" si="154"/>
        <v>0</v>
      </c>
      <c r="P298" s="416">
        <f t="shared" si="154"/>
        <v>0</v>
      </c>
      <c r="Q298" s="416">
        <f>+N298+O298+P298</f>
        <v>0</v>
      </c>
      <c r="S298" s="486" t="str">
        <f t="shared" si="146"/>
        <v/>
      </c>
      <c r="T298" s="486" t="str">
        <f t="shared" si="146"/>
        <v/>
      </c>
      <c r="U298" s="486" t="str">
        <f t="shared" si="146"/>
        <v/>
      </c>
      <c r="V298" s="487" t="str">
        <f t="shared" si="144"/>
        <v/>
      </c>
      <c r="W298" s="489"/>
      <c r="Y298" s="394" t="s">
        <v>735</v>
      </c>
    </row>
    <row r="299" spans="1:25">
      <c r="A299" s="392" t="s">
        <v>363</v>
      </c>
      <c r="B299" s="392" t="s">
        <v>364</v>
      </c>
      <c r="C299" s="482"/>
      <c r="D299" s="482"/>
      <c r="E299" s="488" t="s">
        <v>533</v>
      </c>
      <c r="F299" s="484">
        <v>0</v>
      </c>
      <c r="G299" s="484">
        <f>SUM('[3]chd3-SAOB'!AO185)</f>
        <v>0</v>
      </c>
      <c r="H299" s="484">
        <f>SUM('[3]chd3-SAOB'!AO277)</f>
        <v>0</v>
      </c>
      <c r="I299" s="484">
        <f>+F299+G299+H299</f>
        <v>0</v>
      </c>
      <c r="J299" s="484">
        <v>0</v>
      </c>
      <c r="K299" s="484">
        <f>SUM('[3]chd3-SAOB'!AO186)</f>
        <v>0</v>
      </c>
      <c r="L299" s="484">
        <f>SUM('[3]chd3-SAOB'!AO278)</f>
        <v>0</v>
      </c>
      <c r="M299" s="484">
        <f>+J299+K299+L299</f>
        <v>0</v>
      </c>
      <c r="N299" s="484">
        <f t="shared" si="154"/>
        <v>0</v>
      </c>
      <c r="O299" s="484">
        <f t="shared" si="154"/>
        <v>0</v>
      </c>
      <c r="P299" s="484">
        <f t="shared" si="154"/>
        <v>0</v>
      </c>
      <c r="Q299" s="484">
        <f>+N299+O299+P299</f>
        <v>0</v>
      </c>
      <c r="S299" s="486" t="str">
        <f t="shared" si="146"/>
        <v/>
      </c>
      <c r="T299" s="486" t="str">
        <f t="shared" si="146"/>
        <v/>
      </c>
      <c r="U299" s="486" t="str">
        <f t="shared" si="146"/>
        <v/>
      </c>
      <c r="V299" s="487" t="str">
        <f t="shared" si="144"/>
        <v/>
      </c>
      <c r="W299" s="486"/>
      <c r="Y299" s="394" t="s">
        <v>735</v>
      </c>
    </row>
    <row r="300" spans="1:25" s="424" customFormat="1" ht="12" customHeight="1">
      <c r="A300" s="392" t="s">
        <v>363</v>
      </c>
      <c r="B300" s="392" t="s">
        <v>364</v>
      </c>
      <c r="C300" s="719" t="s">
        <v>550</v>
      </c>
      <c r="D300" s="734"/>
      <c r="E300" s="734"/>
      <c r="F300" s="423">
        <f>+F296+F298</f>
        <v>0</v>
      </c>
      <c r="G300" s="423">
        <f t="shared" ref="G300:Q300" si="155">+G296+G298</f>
        <v>113452848.21000001</v>
      </c>
      <c r="H300" s="423">
        <f t="shared" si="155"/>
        <v>56064130</v>
      </c>
      <c r="I300" s="423">
        <f t="shared" si="155"/>
        <v>169516978.21000001</v>
      </c>
      <c r="J300" s="423">
        <f t="shared" si="155"/>
        <v>0</v>
      </c>
      <c r="K300" s="423">
        <f t="shared" si="155"/>
        <v>113452848.21000001</v>
      </c>
      <c r="L300" s="423">
        <f t="shared" si="155"/>
        <v>56064130</v>
      </c>
      <c r="M300" s="423">
        <f t="shared" si="155"/>
        <v>169516978.21000001</v>
      </c>
      <c r="N300" s="423">
        <f t="shared" si="155"/>
        <v>0</v>
      </c>
      <c r="O300" s="423">
        <f t="shared" si="155"/>
        <v>0</v>
      </c>
      <c r="P300" s="423">
        <f t="shared" si="155"/>
        <v>0</v>
      </c>
      <c r="Q300" s="423">
        <f t="shared" si="155"/>
        <v>0</v>
      </c>
      <c r="R300" s="607">
        <f>+Q300-'[3]chd3-SAOB'!BM314</f>
        <v>0</v>
      </c>
      <c r="S300" s="486" t="str">
        <f t="shared" si="146"/>
        <v/>
      </c>
      <c r="T300" s="486">
        <f t="shared" si="146"/>
        <v>1</v>
      </c>
      <c r="U300" s="486">
        <f t="shared" si="146"/>
        <v>1</v>
      </c>
      <c r="V300" s="487">
        <f t="shared" si="144"/>
        <v>1</v>
      </c>
      <c r="W300" s="491"/>
      <c r="Y300" s="394" t="s">
        <v>735</v>
      </c>
    </row>
    <row r="301" spans="1:25">
      <c r="A301" s="392"/>
      <c r="B301" s="392" t="s">
        <v>364</v>
      </c>
      <c r="C301" s="482"/>
      <c r="D301" s="482"/>
      <c r="E301" s="492"/>
      <c r="F301" s="484"/>
      <c r="G301" s="484"/>
      <c r="H301" s="484"/>
      <c r="I301" s="484"/>
      <c r="J301" s="484"/>
      <c r="K301" s="484"/>
      <c r="L301" s="484"/>
      <c r="M301" s="484"/>
      <c r="N301" s="484"/>
      <c r="O301" s="484"/>
      <c r="P301" s="484"/>
      <c r="Q301" s="484"/>
      <c r="S301" s="486" t="str">
        <f t="shared" si="146"/>
        <v/>
      </c>
      <c r="T301" s="486" t="str">
        <f t="shared" si="146"/>
        <v/>
      </c>
      <c r="U301" s="486" t="str">
        <f t="shared" si="146"/>
        <v/>
      </c>
      <c r="V301" s="487" t="str">
        <f t="shared" si="144"/>
        <v/>
      </c>
      <c r="W301" s="486"/>
      <c r="Y301" s="394" t="s">
        <v>735</v>
      </c>
    </row>
    <row r="302" spans="1:25">
      <c r="A302" s="392" t="s">
        <v>365</v>
      </c>
      <c r="B302" s="392" t="s">
        <v>366</v>
      </c>
      <c r="C302" s="631" t="s">
        <v>367</v>
      </c>
      <c r="D302" s="482"/>
      <c r="E302" s="492"/>
      <c r="F302" s="495"/>
      <c r="G302" s="495"/>
      <c r="H302" s="495"/>
      <c r="I302" s="484">
        <f t="shared" si="128"/>
        <v>0</v>
      </c>
      <c r="J302" s="484">
        <v>0</v>
      </c>
      <c r="K302" s="495"/>
      <c r="L302" s="495"/>
      <c r="M302" s="484">
        <f t="shared" si="129"/>
        <v>0</v>
      </c>
      <c r="N302" s="484">
        <f t="shared" si="124"/>
        <v>0</v>
      </c>
      <c r="O302" s="484">
        <f t="shared" si="124"/>
        <v>0</v>
      </c>
      <c r="P302" s="484">
        <f t="shared" si="124"/>
        <v>0</v>
      </c>
      <c r="Q302" s="484">
        <f t="shared" si="130"/>
        <v>0</v>
      </c>
      <c r="S302" s="486" t="str">
        <f t="shared" si="146"/>
        <v/>
      </c>
      <c r="T302" s="486" t="str">
        <f t="shared" si="146"/>
        <v/>
      </c>
      <c r="U302" s="486" t="str">
        <f t="shared" si="146"/>
        <v/>
      </c>
      <c r="V302" s="487" t="str">
        <f t="shared" si="144"/>
        <v/>
      </c>
      <c r="W302" s="486"/>
      <c r="Y302" s="394" t="s">
        <v>735</v>
      </c>
    </row>
    <row r="303" spans="1:25" s="424" customFormat="1" ht="24">
      <c r="A303" s="392" t="s">
        <v>365</v>
      </c>
      <c r="B303" s="392" t="s">
        <v>368</v>
      </c>
      <c r="C303" s="493" t="s">
        <v>319</v>
      </c>
      <c r="D303" s="632" t="s">
        <v>330</v>
      </c>
      <c r="E303" s="680" t="s">
        <v>368</v>
      </c>
      <c r="F303" s="638"/>
      <c r="G303" s="638"/>
      <c r="H303" s="638"/>
      <c r="I303" s="423">
        <f t="shared" si="128"/>
        <v>0</v>
      </c>
      <c r="J303" s="423">
        <v>0</v>
      </c>
      <c r="K303" s="638"/>
      <c r="L303" s="638"/>
      <c r="M303" s="423">
        <f t="shared" si="129"/>
        <v>0</v>
      </c>
      <c r="N303" s="423">
        <f t="shared" si="124"/>
        <v>0</v>
      </c>
      <c r="O303" s="423">
        <f t="shared" si="124"/>
        <v>0</v>
      </c>
      <c r="P303" s="423">
        <f t="shared" si="124"/>
        <v>0</v>
      </c>
      <c r="Q303" s="423">
        <f t="shared" si="130"/>
        <v>0</v>
      </c>
      <c r="S303" s="486" t="str">
        <f t="shared" si="146"/>
        <v/>
      </c>
      <c r="T303" s="486" t="str">
        <f t="shared" si="146"/>
        <v/>
      </c>
      <c r="U303" s="486" t="str">
        <f t="shared" si="146"/>
        <v/>
      </c>
      <c r="V303" s="487" t="str">
        <f t="shared" si="144"/>
        <v/>
      </c>
      <c r="W303" s="491"/>
      <c r="Y303" s="394" t="s">
        <v>735</v>
      </c>
    </row>
    <row r="304" spans="1:25">
      <c r="A304" s="392" t="s">
        <v>365</v>
      </c>
      <c r="B304" s="392" t="s">
        <v>368</v>
      </c>
      <c r="C304" s="482"/>
      <c r="D304" s="670"/>
      <c r="E304" s="483" t="s">
        <v>320</v>
      </c>
      <c r="F304" s="495">
        <f>+'[3]chd3-SAOB'!B414</f>
        <v>0</v>
      </c>
      <c r="G304" s="495">
        <f>+'[3]chd3-SAOB'!C414</f>
        <v>0</v>
      </c>
      <c r="H304" s="495">
        <f>+'[3]chd3-SAOB'!D414</f>
        <v>5000000</v>
      </c>
      <c r="I304" s="484">
        <f t="shared" si="128"/>
        <v>5000000</v>
      </c>
      <c r="J304" s="484">
        <v>0</v>
      </c>
      <c r="K304" s="495">
        <f>+'[3]chd3-SAOB'!G414</f>
        <v>0</v>
      </c>
      <c r="L304" s="495">
        <f>+'[3]chd3-SAOB'!H414</f>
        <v>5000000</v>
      </c>
      <c r="M304" s="484">
        <f t="shared" si="129"/>
        <v>5000000</v>
      </c>
      <c r="N304" s="484">
        <f t="shared" si="124"/>
        <v>0</v>
      </c>
      <c r="O304" s="484">
        <f t="shared" si="124"/>
        <v>0</v>
      </c>
      <c r="P304" s="484">
        <f t="shared" si="124"/>
        <v>0</v>
      </c>
      <c r="Q304" s="484">
        <f t="shared" si="130"/>
        <v>0</v>
      </c>
      <c r="S304" s="486" t="str">
        <f t="shared" si="146"/>
        <v/>
      </c>
      <c r="T304" s="486" t="str">
        <f t="shared" si="146"/>
        <v/>
      </c>
      <c r="U304" s="486">
        <f t="shared" si="146"/>
        <v>1</v>
      </c>
      <c r="V304" s="487">
        <f t="shared" si="144"/>
        <v>1</v>
      </c>
      <c r="W304" s="486"/>
      <c r="Y304" s="394" t="s">
        <v>736</v>
      </c>
    </row>
    <row r="305" spans="1:25">
      <c r="A305" s="392" t="s">
        <v>365</v>
      </c>
      <c r="B305" s="392" t="s">
        <v>368</v>
      </c>
      <c r="C305" s="482"/>
      <c r="D305" s="670"/>
      <c r="E305" s="483" t="s">
        <v>204</v>
      </c>
      <c r="F305" s="484">
        <f>+F306+F307</f>
        <v>0</v>
      </c>
      <c r="G305" s="484">
        <f t="shared" ref="G305:H305" si="156">+G306+G307</f>
        <v>1290238.57</v>
      </c>
      <c r="H305" s="484">
        <f t="shared" si="156"/>
        <v>2180603.63</v>
      </c>
      <c r="I305" s="484">
        <f t="shared" si="128"/>
        <v>3470842.2</v>
      </c>
      <c r="J305" s="484">
        <f t="shared" ref="J305:L305" si="157">+J306+J307</f>
        <v>0</v>
      </c>
      <c r="K305" s="484">
        <f t="shared" si="157"/>
        <v>1290238.57</v>
      </c>
      <c r="L305" s="484">
        <f t="shared" si="157"/>
        <v>1980603.63</v>
      </c>
      <c r="M305" s="484">
        <f t="shared" si="129"/>
        <v>3270842.2</v>
      </c>
      <c r="N305" s="484">
        <f t="shared" ref="N305:P364" si="158">+F305-J305</f>
        <v>0</v>
      </c>
      <c r="O305" s="484">
        <f t="shared" si="158"/>
        <v>0</v>
      </c>
      <c r="P305" s="484">
        <f t="shared" si="158"/>
        <v>200000</v>
      </c>
      <c r="Q305" s="484">
        <f t="shared" si="130"/>
        <v>200000</v>
      </c>
      <c r="S305" s="486" t="str">
        <f t="shared" si="146"/>
        <v/>
      </c>
      <c r="T305" s="486">
        <f t="shared" si="146"/>
        <v>1</v>
      </c>
      <c r="U305" s="486">
        <f t="shared" si="146"/>
        <v>0.90828227686661234</v>
      </c>
      <c r="V305" s="487">
        <f t="shared" si="144"/>
        <v>0.94237709798503655</v>
      </c>
      <c r="W305" s="486"/>
      <c r="Y305" s="394" t="s">
        <v>736</v>
      </c>
    </row>
    <row r="306" spans="1:25" hidden="1">
      <c r="A306" s="392" t="s">
        <v>365</v>
      </c>
      <c r="B306" s="392" t="s">
        <v>368</v>
      </c>
      <c r="C306" s="482"/>
      <c r="D306" s="482"/>
      <c r="E306" s="483" t="s">
        <v>838</v>
      </c>
      <c r="F306" s="495">
        <f>'[3]CONAP - W INC'!F231</f>
        <v>0</v>
      </c>
      <c r="G306" s="495">
        <f>'[3]CONAP - W INC'!G231</f>
        <v>0</v>
      </c>
      <c r="H306" s="495">
        <f>'[3]CONAP - W INC'!H231</f>
        <v>0</v>
      </c>
      <c r="I306" s="484">
        <f t="shared" si="128"/>
        <v>0</v>
      </c>
      <c r="J306" s="484">
        <f>'[3]CONAP - W INC'!J231</f>
        <v>0</v>
      </c>
      <c r="K306" s="495">
        <f>'[3]CONAP - W INC'!K231</f>
        <v>0</v>
      </c>
      <c r="L306" s="495">
        <f>'[3]CONAP - W INC'!L231</f>
        <v>0</v>
      </c>
      <c r="M306" s="484">
        <f t="shared" si="129"/>
        <v>0</v>
      </c>
      <c r="N306" s="484">
        <f t="shared" si="158"/>
        <v>0</v>
      </c>
      <c r="O306" s="484">
        <f t="shared" si="158"/>
        <v>0</v>
      </c>
      <c r="P306" s="484">
        <f t="shared" si="158"/>
        <v>0</v>
      </c>
      <c r="Q306" s="484">
        <f t="shared" si="130"/>
        <v>0</v>
      </c>
      <c r="S306" s="486" t="str">
        <f t="shared" si="146"/>
        <v/>
      </c>
      <c r="T306" s="486" t="str">
        <f t="shared" si="146"/>
        <v/>
      </c>
      <c r="U306" s="486" t="str">
        <f t="shared" si="146"/>
        <v/>
      </c>
      <c r="V306" s="487" t="str">
        <f t="shared" si="144"/>
        <v/>
      </c>
      <c r="W306" s="486"/>
    </row>
    <row r="307" spans="1:25" hidden="1">
      <c r="A307" s="392" t="s">
        <v>365</v>
      </c>
      <c r="B307" s="392" t="s">
        <v>368</v>
      </c>
      <c r="C307" s="482"/>
      <c r="D307" s="482"/>
      <c r="E307" s="483" t="s">
        <v>839</v>
      </c>
      <c r="F307" s="495">
        <f>'[3]CONAP - W INC'!F232</f>
        <v>0</v>
      </c>
      <c r="G307" s="495">
        <f>'[3]CONAP - W INC'!G232</f>
        <v>1290238.57</v>
      </c>
      <c r="H307" s="495">
        <f>'[3]CONAP - W INC'!H232</f>
        <v>2180603.63</v>
      </c>
      <c r="I307" s="484">
        <f t="shared" si="128"/>
        <v>3470842.2</v>
      </c>
      <c r="J307" s="484">
        <f>'[3]CONAP - W INC'!J232</f>
        <v>0</v>
      </c>
      <c r="K307" s="495">
        <f>'[3]CONAP - W INC'!K232</f>
        <v>1290238.57</v>
      </c>
      <c r="L307" s="495">
        <f>'[3]CONAP - W INC'!L232</f>
        <v>1980603.63</v>
      </c>
      <c r="M307" s="484">
        <f t="shared" si="129"/>
        <v>3270842.2</v>
      </c>
      <c r="N307" s="484">
        <f t="shared" si="158"/>
        <v>0</v>
      </c>
      <c r="O307" s="484">
        <f t="shared" si="158"/>
        <v>0</v>
      </c>
      <c r="P307" s="484">
        <f t="shared" si="158"/>
        <v>200000</v>
      </c>
      <c r="Q307" s="484">
        <f t="shared" si="130"/>
        <v>200000</v>
      </c>
      <c r="S307" s="486" t="str">
        <f t="shared" si="146"/>
        <v/>
      </c>
      <c r="T307" s="486">
        <f t="shared" si="146"/>
        <v>1</v>
      </c>
      <c r="U307" s="486">
        <f t="shared" si="146"/>
        <v>0.90828227686661234</v>
      </c>
      <c r="V307" s="487">
        <f t="shared" si="144"/>
        <v>0.94237709798503655</v>
      </c>
      <c r="W307" s="486"/>
    </row>
    <row r="308" spans="1:25" s="437" customFormat="1">
      <c r="A308" s="392"/>
      <c r="B308" s="392" t="s">
        <v>368</v>
      </c>
      <c r="C308" s="445"/>
      <c r="D308" s="445"/>
      <c r="E308" s="415" t="s">
        <v>737</v>
      </c>
      <c r="F308" s="416">
        <f>+F305+F304</f>
        <v>0</v>
      </c>
      <c r="G308" s="416">
        <f t="shared" ref="G308:Q308" si="159">+G305+G304</f>
        <v>1290238.57</v>
      </c>
      <c r="H308" s="416">
        <f t="shared" si="159"/>
        <v>7180603.6299999999</v>
      </c>
      <c r="I308" s="416">
        <f t="shared" si="159"/>
        <v>8470842.1999999993</v>
      </c>
      <c r="J308" s="416">
        <f t="shared" si="159"/>
        <v>0</v>
      </c>
      <c r="K308" s="416">
        <f t="shared" si="159"/>
        <v>1290238.57</v>
      </c>
      <c r="L308" s="416">
        <f t="shared" si="159"/>
        <v>6980603.6299999999</v>
      </c>
      <c r="M308" s="416">
        <f t="shared" si="159"/>
        <v>8270842.2000000002</v>
      </c>
      <c r="N308" s="416">
        <f t="shared" si="159"/>
        <v>0</v>
      </c>
      <c r="O308" s="416">
        <f t="shared" si="159"/>
        <v>0</v>
      </c>
      <c r="P308" s="416">
        <f t="shared" si="159"/>
        <v>200000</v>
      </c>
      <c r="Q308" s="416">
        <f t="shared" si="159"/>
        <v>200000</v>
      </c>
      <c r="R308" s="448"/>
      <c r="S308" s="486" t="str">
        <f t="shared" si="146"/>
        <v/>
      </c>
      <c r="T308" s="486">
        <f t="shared" si="146"/>
        <v>1</v>
      </c>
      <c r="U308" s="486">
        <f t="shared" si="146"/>
        <v>0.97214718841123393</v>
      </c>
      <c r="V308" s="487">
        <f t="shared" si="144"/>
        <v>0.97638959677468684</v>
      </c>
      <c r="W308" s="489"/>
      <c r="Y308" s="394" t="s">
        <v>735</v>
      </c>
    </row>
    <row r="309" spans="1:25" hidden="1">
      <c r="A309" s="392"/>
      <c r="B309" s="392"/>
      <c r="C309" s="482"/>
      <c r="D309" s="482"/>
      <c r="E309" s="490"/>
      <c r="F309" s="484"/>
      <c r="G309" s="484"/>
      <c r="H309" s="484"/>
      <c r="I309" s="484"/>
      <c r="J309" s="484"/>
      <c r="K309" s="484"/>
      <c r="L309" s="484"/>
      <c r="M309" s="484"/>
      <c r="N309" s="484"/>
      <c r="O309" s="484"/>
      <c r="P309" s="484"/>
      <c r="Q309" s="484"/>
      <c r="R309" s="485"/>
      <c r="S309" s="486" t="str">
        <f t="shared" si="146"/>
        <v/>
      </c>
      <c r="T309" s="486" t="str">
        <f t="shared" si="146"/>
        <v/>
      </c>
      <c r="U309" s="486" t="str">
        <f t="shared" si="146"/>
        <v/>
      </c>
      <c r="V309" s="487" t="str">
        <f t="shared" si="144"/>
        <v/>
      </c>
      <c r="W309" s="486"/>
    </row>
    <row r="310" spans="1:25" s="437" customFormat="1">
      <c r="A310" s="392" t="s">
        <v>365</v>
      </c>
      <c r="B310" s="392" t="s">
        <v>368</v>
      </c>
      <c r="C310" s="445"/>
      <c r="D310" s="445" t="s">
        <v>319</v>
      </c>
      <c r="E310" s="415" t="s">
        <v>325</v>
      </c>
      <c r="F310" s="416">
        <f>SUM(F311:F311)</f>
        <v>0</v>
      </c>
      <c r="G310" s="416">
        <f>SUM(G311:G311)</f>
        <v>5554895.9500000002</v>
      </c>
      <c r="H310" s="416">
        <f>SUM(H311:H311)</f>
        <v>0</v>
      </c>
      <c r="I310" s="416">
        <f>+F310+G310+H310</f>
        <v>5554895.9500000002</v>
      </c>
      <c r="J310" s="416">
        <v>0</v>
      </c>
      <c r="K310" s="416">
        <f>SUM(K311:K311)</f>
        <v>4616788.5999999996</v>
      </c>
      <c r="L310" s="416">
        <f>SUM(L311:L311)</f>
        <v>0</v>
      </c>
      <c r="M310" s="416">
        <f>+J310+K310+L310</f>
        <v>4616788.5999999996</v>
      </c>
      <c r="N310" s="416">
        <f t="shared" ref="N310:P311" si="160">+F310-J310</f>
        <v>0</v>
      </c>
      <c r="O310" s="416">
        <f t="shared" si="160"/>
        <v>938107.35000000056</v>
      </c>
      <c r="P310" s="416">
        <f t="shared" si="160"/>
        <v>0</v>
      </c>
      <c r="Q310" s="416">
        <f>+N310+O310+P310</f>
        <v>938107.35000000056</v>
      </c>
      <c r="S310" s="486" t="str">
        <f t="shared" si="146"/>
        <v/>
      </c>
      <c r="T310" s="486">
        <f t="shared" si="146"/>
        <v>0.83112062612081861</v>
      </c>
      <c r="U310" s="486" t="str">
        <f t="shared" si="146"/>
        <v/>
      </c>
      <c r="V310" s="487">
        <f t="shared" si="144"/>
        <v>0.83112062612081861</v>
      </c>
      <c r="W310" s="489"/>
      <c r="Y310" s="394" t="s">
        <v>735</v>
      </c>
    </row>
    <row r="311" spans="1:25">
      <c r="A311" s="392" t="s">
        <v>840</v>
      </c>
      <c r="B311" s="392" t="s">
        <v>368</v>
      </c>
      <c r="C311" s="482"/>
      <c r="D311" s="482"/>
      <c r="E311" s="488" t="s">
        <v>533</v>
      </c>
      <c r="F311" s="484">
        <v>0</v>
      </c>
      <c r="G311" s="484">
        <f>SUM('[3]chd3-SAOB'!AP185)</f>
        <v>5554895.9500000002</v>
      </c>
      <c r="H311" s="484">
        <f>SUM('[3]chd3-SAOB'!AP277)</f>
        <v>0</v>
      </c>
      <c r="I311" s="484">
        <f>+F311+G311+H311</f>
        <v>5554895.9500000002</v>
      </c>
      <c r="J311" s="484">
        <v>0</v>
      </c>
      <c r="K311" s="484">
        <f>SUM('[3]chd3-SAOB'!AP186)</f>
        <v>4616788.5999999996</v>
      </c>
      <c r="L311" s="484">
        <f>SUM('[3]chd3-SAOB'!AP278)</f>
        <v>0</v>
      </c>
      <c r="M311" s="484">
        <f>+J311+K311+L311</f>
        <v>4616788.5999999996</v>
      </c>
      <c r="N311" s="484">
        <f t="shared" si="160"/>
        <v>0</v>
      </c>
      <c r="O311" s="484">
        <f t="shared" si="160"/>
        <v>938107.35000000056</v>
      </c>
      <c r="P311" s="484">
        <f t="shared" si="160"/>
        <v>0</v>
      </c>
      <c r="Q311" s="484">
        <f>+N311+O311+P311</f>
        <v>938107.35000000056</v>
      </c>
      <c r="S311" s="486" t="str">
        <f t="shared" si="146"/>
        <v/>
      </c>
      <c r="T311" s="486">
        <f t="shared" si="146"/>
        <v>0.83112062612081861</v>
      </c>
      <c r="U311" s="486" t="str">
        <f t="shared" si="146"/>
        <v/>
      </c>
      <c r="V311" s="487">
        <f t="shared" si="144"/>
        <v>0.83112062612081861</v>
      </c>
      <c r="W311" s="486"/>
      <c r="Y311" s="394" t="s">
        <v>735</v>
      </c>
    </row>
    <row r="312" spans="1:25" s="617" customFormat="1">
      <c r="A312" s="392" t="s">
        <v>365</v>
      </c>
      <c r="B312" s="392" t="s">
        <v>368</v>
      </c>
      <c r="C312" s="634"/>
      <c r="D312" s="634"/>
      <c r="E312" s="635" t="s">
        <v>5</v>
      </c>
      <c r="F312" s="615">
        <f>+F310+F308</f>
        <v>0</v>
      </c>
      <c r="G312" s="615">
        <f t="shared" ref="G312:Q312" si="161">+G310+G308</f>
        <v>6845134.5200000005</v>
      </c>
      <c r="H312" s="615">
        <f t="shared" si="161"/>
        <v>7180603.6299999999</v>
      </c>
      <c r="I312" s="615">
        <f t="shared" si="161"/>
        <v>14025738.149999999</v>
      </c>
      <c r="J312" s="615">
        <f t="shared" si="161"/>
        <v>0</v>
      </c>
      <c r="K312" s="615">
        <f t="shared" si="161"/>
        <v>5907027.1699999999</v>
      </c>
      <c r="L312" s="615">
        <f t="shared" si="161"/>
        <v>6980603.6299999999</v>
      </c>
      <c r="M312" s="615">
        <f t="shared" si="161"/>
        <v>12887630.800000001</v>
      </c>
      <c r="N312" s="615">
        <f t="shared" si="161"/>
        <v>0</v>
      </c>
      <c r="O312" s="615">
        <f t="shared" si="161"/>
        <v>938107.35000000056</v>
      </c>
      <c r="P312" s="615">
        <f t="shared" si="161"/>
        <v>200000</v>
      </c>
      <c r="Q312" s="615">
        <f t="shared" si="161"/>
        <v>1138107.3500000006</v>
      </c>
      <c r="R312" s="616">
        <f>+Q312-'[3]chd3-SAOB'!BN314</f>
        <v>0</v>
      </c>
      <c r="S312" s="486" t="str">
        <f t="shared" si="146"/>
        <v/>
      </c>
      <c r="T312" s="486">
        <f t="shared" si="146"/>
        <v>0.8629526786859989</v>
      </c>
      <c r="U312" s="486">
        <f t="shared" si="146"/>
        <v>0.97214718841123393</v>
      </c>
      <c r="V312" s="487">
        <f t="shared" si="144"/>
        <v>0.91885579654857608</v>
      </c>
      <c r="W312" s="636"/>
      <c r="Y312" s="394" t="s">
        <v>735</v>
      </c>
    </row>
    <row r="313" spans="1:25">
      <c r="A313" s="392"/>
      <c r="B313" s="392" t="s">
        <v>368</v>
      </c>
      <c r="C313" s="482"/>
      <c r="D313" s="482"/>
      <c r="E313" s="492"/>
      <c r="F313" s="484"/>
      <c r="G313" s="484"/>
      <c r="H313" s="484"/>
      <c r="I313" s="484"/>
      <c r="J313" s="484"/>
      <c r="K313" s="484"/>
      <c r="L313" s="484"/>
      <c r="M313" s="484"/>
      <c r="N313" s="484"/>
      <c r="O313" s="484"/>
      <c r="P313" s="484"/>
      <c r="Q313" s="484"/>
      <c r="S313" s="486" t="str">
        <f t="shared" si="146"/>
        <v/>
      </c>
      <c r="T313" s="486" t="str">
        <f t="shared" si="146"/>
        <v/>
      </c>
      <c r="U313" s="486" t="str">
        <f t="shared" si="146"/>
        <v/>
      </c>
      <c r="V313" s="487" t="str">
        <f t="shared" si="144"/>
        <v/>
      </c>
      <c r="W313" s="486"/>
      <c r="Y313" s="394" t="s">
        <v>735</v>
      </c>
    </row>
    <row r="314" spans="1:25" s="424" customFormat="1">
      <c r="A314" s="392" t="s">
        <v>365</v>
      </c>
      <c r="B314" s="392" t="s">
        <v>369</v>
      </c>
      <c r="C314" s="493" t="s">
        <v>319</v>
      </c>
      <c r="D314" s="632" t="s">
        <v>332</v>
      </c>
      <c r="E314" s="680" t="s">
        <v>369</v>
      </c>
      <c r="F314" s="638"/>
      <c r="G314" s="638"/>
      <c r="H314" s="638"/>
      <c r="I314" s="423">
        <f t="shared" si="128"/>
        <v>0</v>
      </c>
      <c r="J314" s="423">
        <v>0</v>
      </c>
      <c r="K314" s="638"/>
      <c r="L314" s="638"/>
      <c r="M314" s="423">
        <f t="shared" si="129"/>
        <v>0</v>
      </c>
      <c r="N314" s="423">
        <f t="shared" si="158"/>
        <v>0</v>
      </c>
      <c r="O314" s="423">
        <f t="shared" si="158"/>
        <v>0</v>
      </c>
      <c r="P314" s="423">
        <f t="shared" si="158"/>
        <v>0</v>
      </c>
      <c r="Q314" s="423">
        <f t="shared" si="130"/>
        <v>0</v>
      </c>
      <c r="S314" s="486" t="str">
        <f t="shared" si="146"/>
        <v/>
      </c>
      <c r="T314" s="486" t="str">
        <f t="shared" si="146"/>
        <v/>
      </c>
      <c r="U314" s="486" t="str">
        <f t="shared" si="146"/>
        <v/>
      </c>
      <c r="V314" s="487" t="str">
        <f t="shared" si="144"/>
        <v/>
      </c>
      <c r="W314" s="491"/>
      <c r="Y314" s="394" t="s">
        <v>735</v>
      </c>
    </row>
    <row r="315" spans="1:25">
      <c r="A315" s="392" t="s">
        <v>365</v>
      </c>
      <c r="B315" s="392" t="s">
        <v>369</v>
      </c>
      <c r="C315" s="482"/>
      <c r="D315" s="482"/>
      <c r="E315" s="483" t="s">
        <v>320</v>
      </c>
      <c r="F315" s="495">
        <f>+'[3]chd3-SAOB'!B421</f>
        <v>0</v>
      </c>
      <c r="G315" s="495">
        <f>+'[3]chd3-SAOB'!C421</f>
        <v>374151.76</v>
      </c>
      <c r="H315" s="495">
        <f>+'[3]chd3-SAOB'!D421</f>
        <v>0</v>
      </c>
      <c r="I315" s="484">
        <f t="shared" ref="I315:I378" si="162">+F315+G315+H315</f>
        <v>374151.76</v>
      </c>
      <c r="J315" s="484">
        <v>0</v>
      </c>
      <c r="K315" s="495">
        <f>+'[3]chd3-SAOB'!G421</f>
        <v>374151.76</v>
      </c>
      <c r="L315" s="495">
        <f>+'[3]chd3-SAOB'!H421</f>
        <v>0</v>
      </c>
      <c r="M315" s="484">
        <f t="shared" ref="M315:M378" si="163">+J315+K315+L315</f>
        <v>374151.76</v>
      </c>
      <c r="N315" s="484">
        <f t="shared" si="158"/>
        <v>0</v>
      </c>
      <c r="O315" s="484">
        <f t="shared" si="158"/>
        <v>0</v>
      </c>
      <c r="P315" s="484">
        <f t="shared" si="158"/>
        <v>0</v>
      </c>
      <c r="Q315" s="484">
        <f t="shared" ref="Q315:Q378" si="164">+N315+O315+P315</f>
        <v>0</v>
      </c>
      <c r="S315" s="486" t="str">
        <f t="shared" si="146"/>
        <v/>
      </c>
      <c r="T315" s="486">
        <f t="shared" si="146"/>
        <v>1</v>
      </c>
      <c r="U315" s="486" t="str">
        <f t="shared" si="146"/>
        <v/>
      </c>
      <c r="V315" s="487">
        <f t="shared" si="144"/>
        <v>1</v>
      </c>
      <c r="W315" s="486"/>
      <c r="Y315" s="394" t="s">
        <v>736</v>
      </c>
    </row>
    <row r="316" spans="1:25">
      <c r="A316" s="392" t="s">
        <v>365</v>
      </c>
      <c r="B316" s="392" t="s">
        <v>369</v>
      </c>
      <c r="C316" s="482"/>
      <c r="D316" s="482"/>
      <c r="E316" s="483" t="s">
        <v>204</v>
      </c>
      <c r="F316" s="484">
        <f>+F317+F318</f>
        <v>0</v>
      </c>
      <c r="G316" s="484">
        <f t="shared" ref="G316:H316" si="165">+G317+G318</f>
        <v>0</v>
      </c>
      <c r="H316" s="484">
        <f t="shared" si="165"/>
        <v>20000000</v>
      </c>
      <c r="I316" s="484">
        <f t="shared" si="162"/>
        <v>20000000</v>
      </c>
      <c r="J316" s="484">
        <f t="shared" ref="J316:L316" si="166">+J317+J318</f>
        <v>0</v>
      </c>
      <c r="K316" s="484">
        <f t="shared" si="166"/>
        <v>0</v>
      </c>
      <c r="L316" s="484">
        <f t="shared" si="166"/>
        <v>19998207.119999997</v>
      </c>
      <c r="M316" s="484">
        <f t="shared" si="163"/>
        <v>19998207.119999997</v>
      </c>
      <c r="N316" s="484">
        <f t="shared" si="158"/>
        <v>0</v>
      </c>
      <c r="O316" s="484">
        <f t="shared" si="158"/>
        <v>0</v>
      </c>
      <c r="P316" s="484">
        <f t="shared" si="158"/>
        <v>1792.8800000026822</v>
      </c>
      <c r="Q316" s="484">
        <f t="shared" si="164"/>
        <v>1792.8800000026822</v>
      </c>
      <c r="S316" s="486" t="str">
        <f t="shared" si="146"/>
        <v/>
      </c>
      <c r="T316" s="486" t="str">
        <f t="shared" si="146"/>
        <v/>
      </c>
      <c r="U316" s="486">
        <f t="shared" si="146"/>
        <v>0.99991035599999989</v>
      </c>
      <c r="V316" s="487">
        <f t="shared" si="144"/>
        <v>0.99991035599999989</v>
      </c>
      <c r="W316" s="486"/>
      <c r="Y316" s="394" t="s">
        <v>736</v>
      </c>
    </row>
    <row r="317" spans="1:25" hidden="1">
      <c r="A317" s="392" t="s">
        <v>365</v>
      </c>
      <c r="B317" s="392" t="s">
        <v>369</v>
      </c>
      <c r="C317" s="482"/>
      <c r="D317" s="482"/>
      <c r="E317" s="483" t="s">
        <v>838</v>
      </c>
      <c r="F317" s="495">
        <f>'[3]CONAP - W INC'!F239</f>
        <v>0</v>
      </c>
      <c r="G317" s="495">
        <f>'[3]CONAP - W INC'!G239</f>
        <v>0</v>
      </c>
      <c r="H317" s="495">
        <f>'[3]CONAP - W INC'!H239</f>
        <v>0</v>
      </c>
      <c r="I317" s="484">
        <f t="shared" si="162"/>
        <v>0</v>
      </c>
      <c r="J317" s="484">
        <f>'[3]CONAP - W INC'!J239</f>
        <v>0</v>
      </c>
      <c r="K317" s="495">
        <f>'[3]CONAP - W INC'!K239</f>
        <v>0</v>
      </c>
      <c r="L317" s="495">
        <f>'[3]CONAP - W INC'!L239</f>
        <v>0</v>
      </c>
      <c r="M317" s="484">
        <f t="shared" si="163"/>
        <v>0</v>
      </c>
      <c r="N317" s="484">
        <f t="shared" si="158"/>
        <v>0</v>
      </c>
      <c r="O317" s="484">
        <f t="shared" si="158"/>
        <v>0</v>
      </c>
      <c r="P317" s="484">
        <f t="shared" si="158"/>
        <v>0</v>
      </c>
      <c r="Q317" s="484">
        <f t="shared" si="164"/>
        <v>0</v>
      </c>
      <c r="S317" s="486" t="str">
        <f t="shared" si="146"/>
        <v/>
      </c>
      <c r="T317" s="486" t="str">
        <f t="shared" si="146"/>
        <v/>
      </c>
      <c r="U317" s="486" t="str">
        <f t="shared" si="146"/>
        <v/>
      </c>
      <c r="V317" s="487" t="str">
        <f t="shared" si="144"/>
        <v/>
      </c>
      <c r="W317" s="486"/>
    </row>
    <row r="318" spans="1:25" hidden="1">
      <c r="A318" s="392" t="s">
        <v>365</v>
      </c>
      <c r="B318" s="392" t="s">
        <v>369</v>
      </c>
      <c r="C318" s="482"/>
      <c r="D318" s="482"/>
      <c r="E318" s="483" t="s">
        <v>839</v>
      </c>
      <c r="F318" s="495">
        <f>'[3]CONAP - W INC'!F240</f>
        <v>0</v>
      </c>
      <c r="G318" s="495">
        <f>'[3]CONAP - W INC'!G240</f>
        <v>0</v>
      </c>
      <c r="H318" s="495">
        <f>'[3]CONAP - W INC'!H240</f>
        <v>20000000</v>
      </c>
      <c r="I318" s="484">
        <f t="shared" si="162"/>
        <v>20000000</v>
      </c>
      <c r="J318" s="484">
        <f>'[3]CONAP - W INC'!J240</f>
        <v>0</v>
      </c>
      <c r="K318" s="495">
        <f>'[3]CONAP - W INC'!K240</f>
        <v>0</v>
      </c>
      <c r="L318" s="495">
        <f>'[3]CONAP - W INC'!L240</f>
        <v>19998207.119999997</v>
      </c>
      <c r="M318" s="484">
        <f t="shared" si="163"/>
        <v>19998207.119999997</v>
      </c>
      <c r="N318" s="484">
        <f t="shared" si="158"/>
        <v>0</v>
      </c>
      <c r="O318" s="484">
        <f t="shared" si="158"/>
        <v>0</v>
      </c>
      <c r="P318" s="484">
        <f t="shared" si="158"/>
        <v>1792.8800000026822</v>
      </c>
      <c r="Q318" s="484">
        <f t="shared" si="164"/>
        <v>1792.8800000026822</v>
      </c>
      <c r="S318" s="486" t="str">
        <f t="shared" si="146"/>
        <v/>
      </c>
      <c r="T318" s="486" t="str">
        <f t="shared" si="146"/>
        <v/>
      </c>
      <c r="U318" s="486">
        <f t="shared" si="146"/>
        <v>0.99991035599999989</v>
      </c>
      <c r="V318" s="487">
        <f t="shared" si="144"/>
        <v>0.99991035599999989</v>
      </c>
      <c r="W318" s="486"/>
    </row>
    <row r="319" spans="1:25" s="437" customFormat="1">
      <c r="A319" s="392"/>
      <c r="B319" s="392" t="s">
        <v>369</v>
      </c>
      <c r="C319" s="445"/>
      <c r="D319" s="445"/>
      <c r="E319" s="415" t="s">
        <v>737</v>
      </c>
      <c r="F319" s="416">
        <f>+F316+F315</f>
        <v>0</v>
      </c>
      <c r="G319" s="416">
        <f t="shared" ref="G319:Q319" si="167">+G316+G315</f>
        <v>374151.76</v>
      </c>
      <c r="H319" s="416">
        <f t="shared" si="167"/>
        <v>20000000</v>
      </c>
      <c r="I319" s="416">
        <f t="shared" si="167"/>
        <v>20374151.760000002</v>
      </c>
      <c r="J319" s="416">
        <f t="shared" si="167"/>
        <v>0</v>
      </c>
      <c r="K319" s="416">
        <f t="shared" si="167"/>
        <v>374151.76</v>
      </c>
      <c r="L319" s="416">
        <f t="shared" si="167"/>
        <v>19998207.119999997</v>
      </c>
      <c r="M319" s="416">
        <f t="shared" si="167"/>
        <v>20372358.879999999</v>
      </c>
      <c r="N319" s="416">
        <f t="shared" si="167"/>
        <v>0</v>
      </c>
      <c r="O319" s="416">
        <f t="shared" si="167"/>
        <v>0</v>
      </c>
      <c r="P319" s="416">
        <f t="shared" si="167"/>
        <v>1792.8800000026822</v>
      </c>
      <c r="Q319" s="416">
        <f t="shared" si="167"/>
        <v>1792.8800000026822</v>
      </c>
      <c r="R319" s="448"/>
      <c r="S319" s="486" t="str">
        <f t="shared" si="146"/>
        <v/>
      </c>
      <c r="T319" s="486">
        <f t="shared" si="146"/>
        <v>1</v>
      </c>
      <c r="U319" s="486">
        <f t="shared" si="146"/>
        <v>0.99991035599999989</v>
      </c>
      <c r="V319" s="487">
        <f t="shared" si="144"/>
        <v>0.99991200222609888</v>
      </c>
      <c r="W319" s="489"/>
      <c r="Y319" s="394" t="s">
        <v>735</v>
      </c>
    </row>
    <row r="320" spans="1:25" hidden="1">
      <c r="A320" s="392"/>
      <c r="B320" s="392"/>
      <c r="C320" s="482"/>
      <c r="D320" s="482"/>
      <c r="E320" s="490"/>
      <c r="F320" s="484"/>
      <c r="G320" s="484"/>
      <c r="H320" s="484"/>
      <c r="I320" s="484"/>
      <c r="J320" s="484"/>
      <c r="K320" s="484"/>
      <c r="L320" s="484"/>
      <c r="M320" s="484"/>
      <c r="N320" s="484"/>
      <c r="O320" s="484"/>
      <c r="P320" s="484"/>
      <c r="Q320" s="484"/>
      <c r="R320" s="485"/>
      <c r="S320" s="486" t="str">
        <f t="shared" si="146"/>
        <v/>
      </c>
      <c r="T320" s="486" t="str">
        <f t="shared" si="146"/>
        <v/>
      </c>
      <c r="U320" s="486" t="str">
        <f t="shared" si="146"/>
        <v/>
      </c>
      <c r="V320" s="487" t="str">
        <f t="shared" si="144"/>
        <v/>
      </c>
      <c r="W320" s="486"/>
    </row>
    <row r="321" spans="1:25" s="437" customFormat="1">
      <c r="A321" s="392" t="s">
        <v>365</v>
      </c>
      <c r="B321" s="392" t="s">
        <v>369</v>
      </c>
      <c r="C321" s="445"/>
      <c r="D321" s="445" t="s">
        <v>319</v>
      </c>
      <c r="E321" s="415" t="s">
        <v>325</v>
      </c>
      <c r="F321" s="416">
        <f>SUM(F322:F322)</f>
        <v>0</v>
      </c>
      <c r="G321" s="416">
        <f>SUM(G322:G322)</f>
        <v>0</v>
      </c>
      <c r="H321" s="416">
        <f>SUM(H322:H322)</f>
        <v>0</v>
      </c>
      <c r="I321" s="416">
        <f>+F321+G321+H321</f>
        <v>0</v>
      </c>
      <c r="J321" s="416">
        <v>0</v>
      </c>
      <c r="K321" s="416">
        <f>SUM(K322:K322)</f>
        <v>0</v>
      </c>
      <c r="L321" s="416">
        <f>SUM(L322:L322)</f>
        <v>0</v>
      </c>
      <c r="M321" s="416">
        <f>+J321+K321+L321</f>
        <v>0</v>
      </c>
      <c r="N321" s="416">
        <f t="shared" ref="N321:P322" si="168">+F321-J321</f>
        <v>0</v>
      </c>
      <c r="O321" s="416">
        <f t="shared" si="168"/>
        <v>0</v>
      </c>
      <c r="P321" s="416">
        <f t="shared" si="168"/>
        <v>0</v>
      </c>
      <c r="Q321" s="416">
        <f>+N321+O321+P321</f>
        <v>0</v>
      </c>
      <c r="S321" s="486" t="str">
        <f t="shared" si="146"/>
        <v/>
      </c>
      <c r="T321" s="486" t="str">
        <f t="shared" si="146"/>
        <v/>
      </c>
      <c r="U321" s="486" t="str">
        <f t="shared" si="146"/>
        <v/>
      </c>
      <c r="V321" s="487" t="str">
        <f t="shared" si="144"/>
        <v/>
      </c>
      <c r="W321" s="489"/>
      <c r="Y321" s="394" t="s">
        <v>735</v>
      </c>
    </row>
    <row r="322" spans="1:25">
      <c r="A322" s="392" t="s">
        <v>365</v>
      </c>
      <c r="B322" s="392" t="s">
        <v>369</v>
      </c>
      <c r="C322" s="482"/>
      <c r="D322" s="482"/>
      <c r="E322" s="488" t="s">
        <v>533</v>
      </c>
      <c r="F322" s="484">
        <v>0</v>
      </c>
      <c r="G322" s="484">
        <f>SUM('[3]chd3-SAOB'!AQ185)</f>
        <v>0</v>
      </c>
      <c r="H322" s="484">
        <f>SUM('[3]chd3-SAOB'!AQ277)</f>
        <v>0</v>
      </c>
      <c r="I322" s="484">
        <f>+F322+G322+H322</f>
        <v>0</v>
      </c>
      <c r="J322" s="484">
        <v>0</v>
      </c>
      <c r="K322" s="484">
        <f>SUM('[3]chd3-SAOB'!AQ186)</f>
        <v>0</v>
      </c>
      <c r="L322" s="484">
        <f>SUM('[3]chd3-SAOB'!AQ278)</f>
        <v>0</v>
      </c>
      <c r="M322" s="484">
        <f>+J322+K322+L322</f>
        <v>0</v>
      </c>
      <c r="N322" s="484">
        <f t="shared" si="168"/>
        <v>0</v>
      </c>
      <c r="O322" s="484">
        <f t="shared" si="168"/>
        <v>0</v>
      </c>
      <c r="P322" s="484">
        <f t="shared" si="168"/>
        <v>0</v>
      </c>
      <c r="Q322" s="484">
        <f>+N322+O322+P322</f>
        <v>0</v>
      </c>
      <c r="S322" s="486" t="str">
        <f t="shared" si="146"/>
        <v/>
      </c>
      <c r="T322" s="486" t="str">
        <f t="shared" si="146"/>
        <v/>
      </c>
      <c r="U322" s="486" t="str">
        <f t="shared" si="146"/>
        <v/>
      </c>
      <c r="V322" s="487" t="str">
        <f t="shared" si="144"/>
        <v/>
      </c>
      <c r="W322" s="486"/>
      <c r="Y322" s="394" t="s">
        <v>735</v>
      </c>
    </row>
    <row r="323" spans="1:25" s="617" customFormat="1">
      <c r="A323" s="392" t="s">
        <v>365</v>
      </c>
      <c r="B323" s="392" t="s">
        <v>369</v>
      </c>
      <c r="C323" s="634"/>
      <c r="D323" s="634"/>
      <c r="E323" s="635" t="s">
        <v>5</v>
      </c>
      <c r="F323" s="615">
        <f>+F321+F319</f>
        <v>0</v>
      </c>
      <c r="G323" s="615">
        <f t="shared" ref="G323:Q323" si="169">+G321+G319</f>
        <v>374151.76</v>
      </c>
      <c r="H323" s="615">
        <f t="shared" si="169"/>
        <v>20000000</v>
      </c>
      <c r="I323" s="615">
        <f t="shared" si="169"/>
        <v>20374151.760000002</v>
      </c>
      <c r="J323" s="615">
        <f t="shared" si="169"/>
        <v>0</v>
      </c>
      <c r="K323" s="615">
        <f t="shared" si="169"/>
        <v>374151.76</v>
      </c>
      <c r="L323" s="615">
        <f t="shared" si="169"/>
        <v>19998207.119999997</v>
      </c>
      <c r="M323" s="615">
        <f t="shared" si="169"/>
        <v>20372358.879999999</v>
      </c>
      <c r="N323" s="615">
        <f t="shared" si="169"/>
        <v>0</v>
      </c>
      <c r="O323" s="615">
        <f t="shared" si="169"/>
        <v>0</v>
      </c>
      <c r="P323" s="615">
        <f t="shared" si="169"/>
        <v>1792.8800000026822</v>
      </c>
      <c r="Q323" s="615">
        <f t="shared" si="169"/>
        <v>1792.8800000026822</v>
      </c>
      <c r="R323" s="616">
        <f>+Q323-'[3]chd3-SAOB'!BO314</f>
        <v>0</v>
      </c>
      <c r="S323" s="486" t="str">
        <f t="shared" si="146"/>
        <v/>
      </c>
      <c r="T323" s="486">
        <f t="shared" si="146"/>
        <v>1</v>
      </c>
      <c r="U323" s="486">
        <f t="shared" si="146"/>
        <v>0.99991035599999989</v>
      </c>
      <c r="V323" s="487">
        <f t="shared" si="144"/>
        <v>0.99991200222609888</v>
      </c>
      <c r="W323" s="636"/>
      <c r="Y323" s="394" t="s">
        <v>735</v>
      </c>
    </row>
    <row r="324" spans="1:25">
      <c r="A324" s="392"/>
      <c r="B324" s="392" t="s">
        <v>369</v>
      </c>
      <c r="C324" s="482"/>
      <c r="D324" s="482"/>
      <c r="E324" s="492"/>
      <c r="F324" s="484"/>
      <c r="G324" s="484"/>
      <c r="H324" s="484"/>
      <c r="I324" s="484"/>
      <c r="J324" s="484"/>
      <c r="K324" s="484"/>
      <c r="L324" s="484"/>
      <c r="M324" s="484"/>
      <c r="N324" s="484"/>
      <c r="O324" s="484"/>
      <c r="P324" s="484"/>
      <c r="Q324" s="484"/>
      <c r="S324" s="486" t="str">
        <f t="shared" si="146"/>
        <v/>
      </c>
      <c r="T324" s="486" t="str">
        <f t="shared" si="146"/>
        <v/>
      </c>
      <c r="U324" s="486" t="str">
        <f t="shared" si="146"/>
        <v/>
      </c>
      <c r="V324" s="487" t="str">
        <f t="shared" si="144"/>
        <v/>
      </c>
      <c r="W324" s="486"/>
      <c r="Y324" s="394" t="s">
        <v>735</v>
      </c>
    </row>
    <row r="325" spans="1:25" s="424" customFormat="1">
      <c r="A325" s="392" t="s">
        <v>365</v>
      </c>
      <c r="B325" s="392" t="s">
        <v>370</v>
      </c>
      <c r="C325" s="493" t="s">
        <v>319</v>
      </c>
      <c r="D325" s="632" t="s">
        <v>334</v>
      </c>
      <c r="E325" s="680" t="s">
        <v>370</v>
      </c>
      <c r="F325" s="638"/>
      <c r="G325" s="638"/>
      <c r="H325" s="638"/>
      <c r="I325" s="423">
        <f t="shared" si="162"/>
        <v>0</v>
      </c>
      <c r="J325" s="423">
        <v>0</v>
      </c>
      <c r="K325" s="638"/>
      <c r="L325" s="638"/>
      <c r="M325" s="423">
        <f t="shared" si="163"/>
        <v>0</v>
      </c>
      <c r="N325" s="423">
        <f t="shared" si="158"/>
        <v>0</v>
      </c>
      <c r="O325" s="423">
        <f t="shared" si="158"/>
        <v>0</v>
      </c>
      <c r="P325" s="423">
        <f t="shared" si="158"/>
        <v>0</v>
      </c>
      <c r="Q325" s="423">
        <f t="shared" si="164"/>
        <v>0</v>
      </c>
      <c r="S325" s="486" t="str">
        <f t="shared" si="146"/>
        <v/>
      </c>
      <c r="T325" s="486" t="str">
        <f t="shared" si="146"/>
        <v/>
      </c>
      <c r="U325" s="486" t="str">
        <f t="shared" si="146"/>
        <v/>
      </c>
      <c r="V325" s="487" t="str">
        <f t="shared" si="144"/>
        <v/>
      </c>
      <c r="W325" s="491"/>
      <c r="Y325" s="394" t="s">
        <v>735</v>
      </c>
    </row>
    <row r="326" spans="1:25">
      <c r="A326" s="392" t="s">
        <v>365</v>
      </c>
      <c r="B326" s="392" t="s">
        <v>370</v>
      </c>
      <c r="C326" s="482"/>
      <c r="D326" s="482"/>
      <c r="E326" s="483" t="s">
        <v>320</v>
      </c>
      <c r="F326" s="495">
        <f>+'[3]chd3-SAOB'!B428</f>
        <v>0</v>
      </c>
      <c r="G326" s="495">
        <f>+'[3]chd3-SAOB'!C428</f>
        <v>0</v>
      </c>
      <c r="H326" s="495">
        <f>+'[3]chd3-SAOB'!D428</f>
        <v>0</v>
      </c>
      <c r="I326" s="484">
        <f t="shared" si="162"/>
        <v>0</v>
      </c>
      <c r="J326" s="484">
        <v>0</v>
      </c>
      <c r="K326" s="495">
        <f>+'[3]chd3-SAOB'!G428</f>
        <v>0</v>
      </c>
      <c r="L326" s="495">
        <f>+'[3]chd3-SAOB'!H428</f>
        <v>0</v>
      </c>
      <c r="M326" s="484">
        <f t="shared" si="163"/>
        <v>0</v>
      </c>
      <c r="N326" s="484">
        <f t="shared" si="158"/>
        <v>0</v>
      </c>
      <c r="O326" s="484">
        <f t="shared" si="158"/>
        <v>0</v>
      </c>
      <c r="P326" s="484">
        <f t="shared" si="158"/>
        <v>0</v>
      </c>
      <c r="Q326" s="484">
        <f t="shared" si="164"/>
        <v>0</v>
      </c>
      <c r="S326" s="486" t="str">
        <f t="shared" si="146"/>
        <v/>
      </c>
      <c r="T326" s="486" t="str">
        <f t="shared" si="146"/>
        <v/>
      </c>
      <c r="U326" s="486" t="str">
        <f t="shared" si="146"/>
        <v/>
      </c>
      <c r="V326" s="487" t="str">
        <f t="shared" si="144"/>
        <v/>
      </c>
      <c r="W326" s="486"/>
      <c r="Y326" s="394" t="s">
        <v>736</v>
      </c>
    </row>
    <row r="327" spans="1:25">
      <c r="A327" s="392" t="s">
        <v>365</v>
      </c>
      <c r="B327" s="392" t="s">
        <v>370</v>
      </c>
      <c r="C327" s="482"/>
      <c r="D327" s="482"/>
      <c r="E327" s="483" t="s">
        <v>204</v>
      </c>
      <c r="F327" s="484">
        <f>+F328+F329</f>
        <v>0</v>
      </c>
      <c r="G327" s="484">
        <f t="shared" ref="G327:H327" si="170">+G328+G329</f>
        <v>2568454.42</v>
      </c>
      <c r="H327" s="484">
        <f t="shared" si="170"/>
        <v>1155000</v>
      </c>
      <c r="I327" s="484">
        <f t="shared" si="162"/>
        <v>3723454.42</v>
      </c>
      <c r="J327" s="484">
        <f t="shared" ref="J327:L327" si="171">+J328+J329</f>
        <v>0</v>
      </c>
      <c r="K327" s="484">
        <f t="shared" si="171"/>
        <v>2568249.13</v>
      </c>
      <c r="L327" s="484">
        <f t="shared" si="171"/>
        <v>1155000</v>
      </c>
      <c r="M327" s="484">
        <f t="shared" si="163"/>
        <v>3723249.13</v>
      </c>
      <c r="N327" s="484">
        <f t="shared" si="158"/>
        <v>0</v>
      </c>
      <c r="O327" s="484">
        <f t="shared" si="158"/>
        <v>205.29000000003725</v>
      </c>
      <c r="P327" s="484">
        <f t="shared" si="158"/>
        <v>0</v>
      </c>
      <c r="Q327" s="484">
        <f t="shared" si="164"/>
        <v>205.29000000003725</v>
      </c>
      <c r="S327" s="486" t="str">
        <f t="shared" si="146"/>
        <v/>
      </c>
      <c r="T327" s="486">
        <f t="shared" si="146"/>
        <v>0.99992007255476234</v>
      </c>
      <c r="U327" s="486">
        <f t="shared" si="146"/>
        <v>1</v>
      </c>
      <c r="V327" s="487">
        <f t="shared" si="144"/>
        <v>0.99994486571424179</v>
      </c>
      <c r="W327" s="486"/>
      <c r="Y327" s="394" t="s">
        <v>736</v>
      </c>
    </row>
    <row r="328" spans="1:25" hidden="1">
      <c r="A328" s="392" t="s">
        <v>365</v>
      </c>
      <c r="B328" s="392" t="s">
        <v>370</v>
      </c>
      <c r="C328" s="482"/>
      <c r="D328" s="482"/>
      <c r="E328" s="483" t="s">
        <v>838</v>
      </c>
      <c r="F328" s="495">
        <f>'[3]CONAP - W INC'!F247</f>
        <v>0</v>
      </c>
      <c r="G328" s="495">
        <f>'[3]CONAP - W INC'!G247</f>
        <v>2000000</v>
      </c>
      <c r="H328" s="495">
        <f>'[3]CONAP - W INC'!H247</f>
        <v>0</v>
      </c>
      <c r="I328" s="484">
        <f t="shared" si="162"/>
        <v>2000000</v>
      </c>
      <c r="J328" s="484">
        <f>'[3]CONAP - W INC'!J247</f>
        <v>0</v>
      </c>
      <c r="K328" s="495">
        <f>'[3]CONAP - W INC'!K247</f>
        <v>1999898.16</v>
      </c>
      <c r="L328" s="495">
        <f>'[3]CONAP - W INC'!L247</f>
        <v>0</v>
      </c>
      <c r="M328" s="484">
        <f t="shared" si="163"/>
        <v>1999898.16</v>
      </c>
      <c r="N328" s="484">
        <f t="shared" si="158"/>
        <v>0</v>
      </c>
      <c r="O328" s="484">
        <f t="shared" si="158"/>
        <v>101.84000000008382</v>
      </c>
      <c r="P328" s="484">
        <f t="shared" si="158"/>
        <v>0</v>
      </c>
      <c r="Q328" s="484">
        <f t="shared" si="164"/>
        <v>101.84000000008382</v>
      </c>
      <c r="S328" s="486" t="str">
        <f t="shared" si="146"/>
        <v/>
      </c>
      <c r="T328" s="486">
        <f t="shared" si="146"/>
        <v>0.99994907999999993</v>
      </c>
      <c r="U328" s="486" t="str">
        <f t="shared" si="146"/>
        <v/>
      </c>
      <c r="V328" s="487">
        <f t="shared" si="144"/>
        <v>0.99994907999999993</v>
      </c>
      <c r="W328" s="486"/>
    </row>
    <row r="329" spans="1:25" hidden="1">
      <c r="A329" s="392" t="s">
        <v>365</v>
      </c>
      <c r="B329" s="392" t="s">
        <v>370</v>
      </c>
      <c r="C329" s="482"/>
      <c r="D329" s="482"/>
      <c r="E329" s="483" t="s">
        <v>839</v>
      </c>
      <c r="F329" s="495">
        <f>'[3]CONAP - W INC'!F248</f>
        <v>0</v>
      </c>
      <c r="G329" s="495">
        <f>'[3]CONAP - W INC'!G248</f>
        <v>568454.41999999993</v>
      </c>
      <c r="H329" s="495">
        <f>'[3]CONAP - W INC'!H248</f>
        <v>1155000</v>
      </c>
      <c r="I329" s="484">
        <f t="shared" si="162"/>
        <v>1723454.42</v>
      </c>
      <c r="J329" s="484">
        <f>'[3]CONAP - W INC'!J248</f>
        <v>0</v>
      </c>
      <c r="K329" s="495">
        <f>'[3]CONAP - W INC'!K248</f>
        <v>568350.97000000009</v>
      </c>
      <c r="L329" s="495">
        <f>'[3]CONAP - W INC'!L248</f>
        <v>1155000</v>
      </c>
      <c r="M329" s="484">
        <f t="shared" si="163"/>
        <v>1723350.9700000002</v>
      </c>
      <c r="N329" s="484">
        <f t="shared" si="158"/>
        <v>0</v>
      </c>
      <c r="O329" s="484">
        <f t="shared" si="158"/>
        <v>103.44999999983702</v>
      </c>
      <c r="P329" s="484">
        <f t="shared" si="158"/>
        <v>0</v>
      </c>
      <c r="Q329" s="484">
        <f t="shared" si="164"/>
        <v>103.44999999983702</v>
      </c>
      <c r="S329" s="486" t="str">
        <f t="shared" si="146"/>
        <v/>
      </c>
      <c r="T329" s="486">
        <f t="shared" si="146"/>
        <v>0.99981801531246806</v>
      </c>
      <c r="U329" s="486">
        <f t="shared" si="146"/>
        <v>1</v>
      </c>
      <c r="V329" s="487">
        <f t="shared" si="144"/>
        <v>0.99993997520398614</v>
      </c>
      <c r="W329" s="486"/>
    </row>
    <row r="330" spans="1:25" s="437" customFormat="1">
      <c r="A330" s="392"/>
      <c r="B330" s="392" t="s">
        <v>370</v>
      </c>
      <c r="C330" s="445"/>
      <c r="D330" s="445"/>
      <c r="E330" s="415" t="s">
        <v>737</v>
      </c>
      <c r="F330" s="416">
        <f>+F327+F326</f>
        <v>0</v>
      </c>
      <c r="G330" s="416">
        <f t="shared" ref="G330:Q330" si="172">+G327+G326</f>
        <v>2568454.42</v>
      </c>
      <c r="H330" s="416">
        <f t="shared" si="172"/>
        <v>1155000</v>
      </c>
      <c r="I330" s="416">
        <f t="shared" si="172"/>
        <v>3723454.42</v>
      </c>
      <c r="J330" s="416">
        <f t="shared" si="172"/>
        <v>0</v>
      </c>
      <c r="K330" s="416">
        <f t="shared" si="172"/>
        <v>2568249.13</v>
      </c>
      <c r="L330" s="416">
        <f t="shared" si="172"/>
        <v>1155000</v>
      </c>
      <c r="M330" s="416">
        <f t="shared" si="172"/>
        <v>3723249.13</v>
      </c>
      <c r="N330" s="416">
        <f t="shared" si="172"/>
        <v>0</v>
      </c>
      <c r="O330" s="416">
        <f t="shared" si="172"/>
        <v>205.29000000003725</v>
      </c>
      <c r="P330" s="416">
        <f t="shared" si="172"/>
        <v>0</v>
      </c>
      <c r="Q330" s="416">
        <f t="shared" si="172"/>
        <v>205.29000000003725</v>
      </c>
      <c r="R330" s="448"/>
      <c r="S330" s="486" t="str">
        <f t="shared" si="146"/>
        <v/>
      </c>
      <c r="T330" s="486">
        <f t="shared" si="146"/>
        <v>0.99992007255476234</v>
      </c>
      <c r="U330" s="486">
        <f t="shared" si="146"/>
        <v>1</v>
      </c>
      <c r="V330" s="487">
        <f t="shared" si="144"/>
        <v>0.99994486571424179</v>
      </c>
      <c r="W330" s="489"/>
      <c r="Y330" s="394" t="s">
        <v>735</v>
      </c>
    </row>
    <row r="331" spans="1:25" hidden="1">
      <c r="A331" s="392"/>
      <c r="B331" s="392"/>
      <c r="C331" s="482"/>
      <c r="D331" s="482"/>
      <c r="E331" s="490"/>
      <c r="F331" s="484"/>
      <c r="G331" s="484"/>
      <c r="H331" s="484"/>
      <c r="I331" s="484"/>
      <c r="J331" s="484"/>
      <c r="K331" s="484"/>
      <c r="L331" s="484"/>
      <c r="M331" s="484"/>
      <c r="N331" s="484"/>
      <c r="O331" s="484"/>
      <c r="P331" s="484"/>
      <c r="Q331" s="484"/>
      <c r="R331" s="485"/>
      <c r="S331" s="486" t="str">
        <f t="shared" si="146"/>
        <v/>
      </c>
      <c r="T331" s="486" t="str">
        <f t="shared" si="146"/>
        <v/>
      </c>
      <c r="U331" s="486" t="str">
        <f t="shared" si="146"/>
        <v/>
      </c>
      <c r="V331" s="487" t="str">
        <f t="shared" si="144"/>
        <v/>
      </c>
      <c r="W331" s="486"/>
    </row>
    <row r="332" spans="1:25" s="437" customFormat="1">
      <c r="A332" s="392" t="s">
        <v>365</v>
      </c>
      <c r="B332" s="496" t="s">
        <v>370</v>
      </c>
      <c r="C332" s="445"/>
      <c r="D332" s="445" t="s">
        <v>319</v>
      </c>
      <c r="E332" s="415" t="s">
        <v>324</v>
      </c>
      <c r="F332" s="416">
        <f>+F333</f>
        <v>0</v>
      </c>
      <c r="G332" s="416">
        <f t="shared" ref="G332:Q332" si="173">+G333</f>
        <v>326393.08</v>
      </c>
      <c r="H332" s="416">
        <f t="shared" si="173"/>
        <v>0</v>
      </c>
      <c r="I332" s="416">
        <f t="shared" si="173"/>
        <v>326393.08</v>
      </c>
      <c r="J332" s="416">
        <f t="shared" si="173"/>
        <v>0</v>
      </c>
      <c r="K332" s="416">
        <f t="shared" si="173"/>
        <v>323407.67</v>
      </c>
      <c r="L332" s="416">
        <f t="shared" si="173"/>
        <v>0</v>
      </c>
      <c r="M332" s="416">
        <f t="shared" si="173"/>
        <v>323407.67</v>
      </c>
      <c r="N332" s="416">
        <f t="shared" si="173"/>
        <v>0</v>
      </c>
      <c r="O332" s="416">
        <f t="shared" si="173"/>
        <v>2985.4100000000326</v>
      </c>
      <c r="P332" s="416">
        <f t="shared" si="173"/>
        <v>0</v>
      </c>
      <c r="Q332" s="416">
        <f t="shared" si="173"/>
        <v>2985.4100000000326</v>
      </c>
      <c r="S332" s="486" t="str">
        <f t="shared" si="146"/>
        <v/>
      </c>
      <c r="T332" s="486">
        <f t="shared" si="146"/>
        <v>0.99085332936592885</v>
      </c>
      <c r="U332" s="486" t="str">
        <f t="shared" si="146"/>
        <v/>
      </c>
      <c r="V332" s="487">
        <f t="shared" si="144"/>
        <v>0.99085332936592885</v>
      </c>
      <c r="W332" s="489"/>
      <c r="Y332" s="394" t="s">
        <v>735</v>
      </c>
    </row>
    <row r="333" spans="1:25">
      <c r="A333" s="392" t="s">
        <v>365</v>
      </c>
      <c r="B333" s="392" t="s">
        <v>370</v>
      </c>
      <c r="C333" s="482"/>
      <c r="D333" s="482"/>
      <c r="E333" s="488" t="s">
        <v>841</v>
      </c>
      <c r="F333" s="484">
        <v>0</v>
      </c>
      <c r="G333" s="484">
        <f>SUM('[3]chd3-SAOB'!W185)</f>
        <v>326393.08</v>
      </c>
      <c r="H333" s="484">
        <f>SUM('[3]chd3-SAOB'!W277)</f>
        <v>0</v>
      </c>
      <c r="I333" s="484">
        <f>+F333+G333+H333</f>
        <v>326393.08</v>
      </c>
      <c r="J333" s="484">
        <v>0</v>
      </c>
      <c r="K333" s="484">
        <f>SUM('[3]chd3-SAOB'!W186)</f>
        <v>323407.67</v>
      </c>
      <c r="L333" s="484">
        <f>SUM('[3]chd3-SAOB'!W278)</f>
        <v>0</v>
      </c>
      <c r="M333" s="484">
        <f>+J333+K333+L333</f>
        <v>323407.67</v>
      </c>
      <c r="N333" s="484">
        <f>+F333-J333</f>
        <v>0</v>
      </c>
      <c r="O333" s="484">
        <f>+G333-K333</f>
        <v>2985.4100000000326</v>
      </c>
      <c r="P333" s="484">
        <f>+H333-L333</f>
        <v>0</v>
      </c>
      <c r="Q333" s="484">
        <f>+N333+O333+P333</f>
        <v>2985.4100000000326</v>
      </c>
      <c r="S333" s="486" t="str">
        <f t="shared" si="146"/>
        <v/>
      </c>
      <c r="T333" s="486">
        <f t="shared" si="146"/>
        <v>0.99085332936592885</v>
      </c>
      <c r="U333" s="486" t="str">
        <f t="shared" si="146"/>
        <v/>
      </c>
      <c r="V333" s="487">
        <f t="shared" si="144"/>
        <v>0.99085332936592885</v>
      </c>
      <c r="W333" s="486"/>
      <c r="Y333" s="394" t="s">
        <v>735</v>
      </c>
    </row>
    <row r="334" spans="1:25" s="437" customFormat="1">
      <c r="A334" s="392" t="s">
        <v>365</v>
      </c>
      <c r="B334" s="392" t="s">
        <v>370</v>
      </c>
      <c r="C334" s="445"/>
      <c r="D334" s="445" t="s">
        <v>319</v>
      </c>
      <c r="E334" s="415" t="s">
        <v>325</v>
      </c>
      <c r="F334" s="416">
        <f>+F335</f>
        <v>0</v>
      </c>
      <c r="G334" s="416">
        <f t="shared" ref="G334:Q334" si="174">+G335</f>
        <v>4153966.89</v>
      </c>
      <c r="H334" s="416">
        <f t="shared" si="174"/>
        <v>0</v>
      </c>
      <c r="I334" s="416">
        <f t="shared" si="174"/>
        <v>4153966.89</v>
      </c>
      <c r="J334" s="416">
        <f t="shared" si="174"/>
        <v>0</v>
      </c>
      <c r="K334" s="416">
        <f t="shared" si="174"/>
        <v>4153966.89</v>
      </c>
      <c r="L334" s="416">
        <f t="shared" si="174"/>
        <v>0</v>
      </c>
      <c r="M334" s="416">
        <f t="shared" si="174"/>
        <v>4153966.89</v>
      </c>
      <c r="N334" s="416">
        <f t="shared" si="174"/>
        <v>0</v>
      </c>
      <c r="O334" s="416">
        <f t="shared" si="174"/>
        <v>0</v>
      </c>
      <c r="P334" s="416">
        <f t="shared" si="174"/>
        <v>0</v>
      </c>
      <c r="Q334" s="416">
        <f t="shared" si="174"/>
        <v>0</v>
      </c>
      <c r="S334" s="486" t="str">
        <f t="shared" si="146"/>
        <v/>
      </c>
      <c r="T334" s="486">
        <f t="shared" si="146"/>
        <v>1</v>
      </c>
      <c r="U334" s="486" t="str">
        <f t="shared" si="146"/>
        <v/>
      </c>
      <c r="V334" s="487">
        <f t="shared" si="144"/>
        <v>1</v>
      </c>
      <c r="W334" s="489"/>
      <c r="Y334" s="394" t="s">
        <v>735</v>
      </c>
    </row>
    <row r="335" spans="1:25">
      <c r="A335" s="392" t="s">
        <v>365</v>
      </c>
      <c r="B335" s="392" t="s">
        <v>370</v>
      </c>
      <c r="C335" s="482"/>
      <c r="D335" s="482"/>
      <c r="E335" s="488" t="s">
        <v>533</v>
      </c>
      <c r="F335" s="484">
        <v>0</v>
      </c>
      <c r="G335" s="484">
        <f>SUM('[3]chd3-SAOB'!AR185)</f>
        <v>4153966.89</v>
      </c>
      <c r="H335" s="484">
        <f>SUM('[3]chd3-SAOB'!AR277)</f>
        <v>0</v>
      </c>
      <c r="I335" s="484">
        <f>+F335+G335+H335</f>
        <v>4153966.89</v>
      </c>
      <c r="J335" s="484">
        <v>0</v>
      </c>
      <c r="K335" s="484">
        <f>SUM('[3]chd3-SAOB'!AR186)</f>
        <v>4153966.89</v>
      </c>
      <c r="L335" s="484">
        <f>SUM('[3]chd3-SAOB'!AR278)</f>
        <v>0</v>
      </c>
      <c r="M335" s="484">
        <f>+J335+K335+L335</f>
        <v>4153966.89</v>
      </c>
      <c r="N335" s="484">
        <f>+F335-J335</f>
        <v>0</v>
      </c>
      <c r="O335" s="484">
        <f>+G335-K335</f>
        <v>0</v>
      </c>
      <c r="P335" s="484">
        <f>+H335-L335</f>
        <v>0</v>
      </c>
      <c r="Q335" s="484">
        <f>+N335+O335+P335</f>
        <v>0</v>
      </c>
      <c r="S335" s="486" t="str">
        <f t="shared" si="146"/>
        <v/>
      </c>
      <c r="T335" s="486">
        <f t="shared" si="146"/>
        <v>1</v>
      </c>
      <c r="U335" s="486" t="str">
        <f t="shared" si="146"/>
        <v/>
      </c>
      <c r="V335" s="487">
        <f t="shared" si="144"/>
        <v>1</v>
      </c>
      <c r="W335" s="486"/>
      <c r="Y335" s="394" t="s">
        <v>735</v>
      </c>
    </row>
    <row r="336" spans="1:25" s="617" customFormat="1">
      <c r="A336" s="392" t="s">
        <v>365</v>
      </c>
      <c r="B336" s="392" t="s">
        <v>370</v>
      </c>
      <c r="C336" s="634"/>
      <c r="D336" s="634"/>
      <c r="E336" s="635" t="s">
        <v>5</v>
      </c>
      <c r="F336" s="615">
        <f>+F334+F332+F330</f>
        <v>0</v>
      </c>
      <c r="G336" s="615">
        <f t="shared" ref="G336:Q336" si="175">+G334+G332+G330</f>
        <v>7048814.3899999997</v>
      </c>
      <c r="H336" s="615">
        <f t="shared" si="175"/>
        <v>1155000</v>
      </c>
      <c r="I336" s="615">
        <f t="shared" si="175"/>
        <v>8203814.3899999997</v>
      </c>
      <c r="J336" s="615">
        <f t="shared" si="175"/>
        <v>0</v>
      </c>
      <c r="K336" s="615">
        <f t="shared" si="175"/>
        <v>7045623.6900000004</v>
      </c>
      <c r="L336" s="615">
        <f t="shared" si="175"/>
        <v>1155000</v>
      </c>
      <c r="M336" s="615">
        <f t="shared" si="175"/>
        <v>8200623.6900000004</v>
      </c>
      <c r="N336" s="615">
        <f t="shared" si="175"/>
        <v>0</v>
      </c>
      <c r="O336" s="615">
        <f t="shared" si="175"/>
        <v>3190.7000000000698</v>
      </c>
      <c r="P336" s="615">
        <f t="shared" si="175"/>
        <v>0</v>
      </c>
      <c r="Q336" s="615">
        <f t="shared" si="175"/>
        <v>3190.7000000000698</v>
      </c>
      <c r="R336" s="616">
        <f>+Q336-'[3]chd3-SAOB'!BP314</f>
        <v>-1.1641532182693481E-10</v>
      </c>
      <c r="S336" s="486" t="str">
        <f t="shared" si="146"/>
        <v/>
      </c>
      <c r="T336" s="486">
        <f t="shared" si="146"/>
        <v>0.99954734231553521</v>
      </c>
      <c r="U336" s="486">
        <f t="shared" si="146"/>
        <v>1</v>
      </c>
      <c r="V336" s="487">
        <f t="shared" si="144"/>
        <v>0.99961107116174053</v>
      </c>
      <c r="W336" s="636"/>
      <c r="Y336" s="394" t="s">
        <v>735</v>
      </c>
    </row>
    <row r="337" spans="1:25">
      <c r="A337" s="392"/>
      <c r="B337" s="392" t="s">
        <v>370</v>
      </c>
      <c r="C337" s="482"/>
      <c r="D337" s="482"/>
      <c r="E337" s="492"/>
      <c r="F337" s="484"/>
      <c r="G337" s="484"/>
      <c r="H337" s="484"/>
      <c r="I337" s="484"/>
      <c r="J337" s="484"/>
      <c r="K337" s="484"/>
      <c r="L337" s="484"/>
      <c r="M337" s="484"/>
      <c r="N337" s="484"/>
      <c r="O337" s="484"/>
      <c r="P337" s="484"/>
      <c r="Q337" s="484"/>
      <c r="S337" s="486" t="str">
        <f t="shared" si="146"/>
        <v/>
      </c>
      <c r="T337" s="486" t="str">
        <f t="shared" si="146"/>
        <v/>
      </c>
      <c r="U337" s="486" t="str">
        <f t="shared" si="146"/>
        <v/>
      </c>
      <c r="V337" s="487" t="str">
        <f t="shared" si="144"/>
        <v/>
      </c>
      <c r="W337" s="486"/>
      <c r="Y337" s="394" t="s">
        <v>735</v>
      </c>
    </row>
    <row r="338" spans="1:25" s="424" customFormat="1">
      <c r="A338" s="392" t="s">
        <v>365</v>
      </c>
      <c r="B338" s="392" t="s">
        <v>372</v>
      </c>
      <c r="C338" s="493" t="s">
        <v>319</v>
      </c>
      <c r="D338" s="632" t="s">
        <v>336</v>
      </c>
      <c r="E338" s="680" t="s">
        <v>372</v>
      </c>
      <c r="F338" s="638"/>
      <c r="G338" s="638"/>
      <c r="H338" s="638"/>
      <c r="I338" s="423">
        <f t="shared" si="162"/>
        <v>0</v>
      </c>
      <c r="J338" s="423">
        <v>0</v>
      </c>
      <c r="K338" s="638"/>
      <c r="L338" s="638"/>
      <c r="M338" s="423">
        <f t="shared" si="163"/>
        <v>0</v>
      </c>
      <c r="N338" s="423">
        <f t="shared" si="158"/>
        <v>0</v>
      </c>
      <c r="O338" s="423">
        <f t="shared" si="158"/>
        <v>0</v>
      </c>
      <c r="P338" s="423">
        <f t="shared" si="158"/>
        <v>0</v>
      </c>
      <c r="Q338" s="423">
        <f t="shared" si="164"/>
        <v>0</v>
      </c>
      <c r="S338" s="486" t="str">
        <f t="shared" si="146"/>
        <v/>
      </c>
      <c r="T338" s="486" t="str">
        <f t="shared" si="146"/>
        <v/>
      </c>
      <c r="U338" s="486" t="str">
        <f t="shared" si="146"/>
        <v/>
      </c>
      <c r="V338" s="487" t="str">
        <f t="shared" si="144"/>
        <v/>
      </c>
      <c r="W338" s="491"/>
      <c r="Y338" s="394" t="s">
        <v>735</v>
      </c>
    </row>
    <row r="339" spans="1:25">
      <c r="A339" s="392" t="s">
        <v>365</v>
      </c>
      <c r="B339" s="392" t="s">
        <v>372</v>
      </c>
      <c r="C339" s="482"/>
      <c r="D339" s="482"/>
      <c r="E339" s="483" t="s">
        <v>320</v>
      </c>
      <c r="F339" s="495">
        <f>+'[3]chd3-SAOB'!B434</f>
        <v>0</v>
      </c>
      <c r="G339" s="495">
        <f>+'[3]chd3-SAOB'!C434</f>
        <v>0</v>
      </c>
      <c r="H339" s="495">
        <f>+'[3]chd3-SAOB'!D434</f>
        <v>0</v>
      </c>
      <c r="I339" s="484">
        <f t="shared" si="162"/>
        <v>0</v>
      </c>
      <c r="J339" s="484">
        <v>0</v>
      </c>
      <c r="K339" s="495">
        <f>+'[3]chd3-SAOB'!G434</f>
        <v>0</v>
      </c>
      <c r="L339" s="495">
        <f>+'[3]chd3-SAOB'!H434</f>
        <v>0</v>
      </c>
      <c r="M339" s="484">
        <f t="shared" si="163"/>
        <v>0</v>
      </c>
      <c r="N339" s="484">
        <f t="shared" si="158"/>
        <v>0</v>
      </c>
      <c r="O339" s="484">
        <f t="shared" si="158"/>
        <v>0</v>
      </c>
      <c r="P339" s="484">
        <f t="shared" si="158"/>
        <v>0</v>
      </c>
      <c r="Q339" s="484">
        <f t="shared" si="164"/>
        <v>0</v>
      </c>
      <c r="S339" s="486" t="str">
        <f t="shared" si="146"/>
        <v/>
      </c>
      <c r="T339" s="486" t="str">
        <f t="shared" si="146"/>
        <v/>
      </c>
      <c r="U339" s="486" t="str">
        <f t="shared" si="146"/>
        <v/>
      </c>
      <c r="V339" s="487" t="str">
        <f t="shared" si="144"/>
        <v/>
      </c>
      <c r="W339" s="486"/>
      <c r="Y339" s="394" t="s">
        <v>736</v>
      </c>
    </row>
    <row r="340" spans="1:25">
      <c r="A340" s="392" t="s">
        <v>365</v>
      </c>
      <c r="B340" s="392" t="s">
        <v>372</v>
      </c>
      <c r="C340" s="482"/>
      <c r="D340" s="482"/>
      <c r="E340" s="483" t="s">
        <v>204</v>
      </c>
      <c r="F340" s="484">
        <f>+F341+F342</f>
        <v>0</v>
      </c>
      <c r="G340" s="484">
        <f t="shared" ref="G340:H340" si="176">+G341+G342</f>
        <v>260000</v>
      </c>
      <c r="H340" s="484">
        <f t="shared" si="176"/>
        <v>28000000</v>
      </c>
      <c r="I340" s="484">
        <f t="shared" si="162"/>
        <v>28260000</v>
      </c>
      <c r="J340" s="484">
        <f t="shared" ref="J340:L340" si="177">+J341+J342</f>
        <v>0</v>
      </c>
      <c r="K340" s="484">
        <f t="shared" si="177"/>
        <v>124373.48</v>
      </c>
      <c r="L340" s="484">
        <f t="shared" si="177"/>
        <v>28000000</v>
      </c>
      <c r="M340" s="484">
        <f t="shared" si="163"/>
        <v>28124373.48</v>
      </c>
      <c r="N340" s="484">
        <f t="shared" si="158"/>
        <v>0</v>
      </c>
      <c r="O340" s="484">
        <f t="shared" si="158"/>
        <v>135626.52000000002</v>
      </c>
      <c r="P340" s="484">
        <f t="shared" si="158"/>
        <v>0</v>
      </c>
      <c r="Q340" s="484">
        <f t="shared" si="164"/>
        <v>135626.52000000002</v>
      </c>
      <c r="S340" s="486" t="str">
        <f t="shared" si="146"/>
        <v/>
      </c>
      <c r="T340" s="486">
        <f t="shared" si="146"/>
        <v>0.47835953846153845</v>
      </c>
      <c r="U340" s="486">
        <f t="shared" si="146"/>
        <v>1</v>
      </c>
      <c r="V340" s="487">
        <f t="shared" si="144"/>
        <v>0.99520076008492575</v>
      </c>
      <c r="W340" s="486"/>
      <c r="Y340" s="394" t="s">
        <v>736</v>
      </c>
    </row>
    <row r="341" spans="1:25" hidden="1">
      <c r="A341" s="392" t="s">
        <v>365</v>
      </c>
      <c r="B341" s="392" t="s">
        <v>372</v>
      </c>
      <c r="C341" s="482"/>
      <c r="D341" s="482"/>
      <c r="E341" s="483" t="s">
        <v>838</v>
      </c>
      <c r="F341" s="495">
        <f>'[3]CONAP - W INC'!F255</f>
        <v>0</v>
      </c>
      <c r="G341" s="495">
        <f>'[3]CONAP - W INC'!G255</f>
        <v>0</v>
      </c>
      <c r="H341" s="495">
        <f>'[3]CONAP - W INC'!H255</f>
        <v>0</v>
      </c>
      <c r="I341" s="484">
        <f t="shared" si="162"/>
        <v>0</v>
      </c>
      <c r="J341" s="484">
        <f>'[3]CONAP - W INC'!J255</f>
        <v>0</v>
      </c>
      <c r="K341" s="495">
        <f>'[3]CONAP - W INC'!K255</f>
        <v>0</v>
      </c>
      <c r="L341" s="495">
        <f>'[3]CONAP - W INC'!L255</f>
        <v>0</v>
      </c>
      <c r="M341" s="484">
        <f t="shared" si="163"/>
        <v>0</v>
      </c>
      <c r="N341" s="484">
        <f t="shared" si="158"/>
        <v>0</v>
      </c>
      <c r="O341" s="484">
        <f t="shared" si="158"/>
        <v>0</v>
      </c>
      <c r="P341" s="484">
        <f t="shared" si="158"/>
        <v>0</v>
      </c>
      <c r="Q341" s="484">
        <f t="shared" si="164"/>
        <v>0</v>
      </c>
      <c r="S341" s="486" t="str">
        <f t="shared" si="146"/>
        <v/>
      </c>
      <c r="T341" s="486" t="str">
        <f t="shared" si="146"/>
        <v/>
      </c>
      <c r="U341" s="486" t="str">
        <f t="shared" si="146"/>
        <v/>
      </c>
      <c r="V341" s="487" t="str">
        <f t="shared" si="144"/>
        <v/>
      </c>
      <c r="W341" s="486"/>
    </row>
    <row r="342" spans="1:25" hidden="1">
      <c r="A342" s="392" t="s">
        <v>365</v>
      </c>
      <c r="B342" s="392" t="s">
        <v>372</v>
      </c>
      <c r="C342" s="482"/>
      <c r="D342" s="482"/>
      <c r="E342" s="483" t="s">
        <v>839</v>
      </c>
      <c r="F342" s="495">
        <f>'[3]CONAP - W INC'!F256</f>
        <v>0</v>
      </c>
      <c r="G342" s="495">
        <f>'[3]CONAP - W INC'!G256</f>
        <v>260000</v>
      </c>
      <c r="H342" s="495">
        <f>'[3]CONAP - W INC'!H256</f>
        <v>28000000</v>
      </c>
      <c r="I342" s="484">
        <f t="shared" si="162"/>
        <v>28260000</v>
      </c>
      <c r="J342" s="484">
        <f>'[3]CONAP - W INC'!J256</f>
        <v>0</v>
      </c>
      <c r="K342" s="495">
        <f>'[3]CONAP - W INC'!K256</f>
        <v>124373.48</v>
      </c>
      <c r="L342" s="495">
        <f>'[3]CONAP - W INC'!L256</f>
        <v>28000000</v>
      </c>
      <c r="M342" s="484">
        <f t="shared" si="163"/>
        <v>28124373.48</v>
      </c>
      <c r="N342" s="484">
        <f t="shared" si="158"/>
        <v>0</v>
      </c>
      <c r="O342" s="484">
        <f t="shared" si="158"/>
        <v>135626.52000000002</v>
      </c>
      <c r="P342" s="484">
        <f t="shared" si="158"/>
        <v>0</v>
      </c>
      <c r="Q342" s="484">
        <f t="shared" si="164"/>
        <v>135626.52000000002</v>
      </c>
      <c r="S342" s="486" t="str">
        <f t="shared" si="146"/>
        <v/>
      </c>
      <c r="T342" s="486">
        <f t="shared" si="146"/>
        <v>0.47835953846153845</v>
      </c>
      <c r="U342" s="486">
        <f t="shared" si="146"/>
        <v>1</v>
      </c>
      <c r="V342" s="487">
        <f t="shared" si="144"/>
        <v>0.99520076008492575</v>
      </c>
      <c r="W342" s="486"/>
    </row>
    <row r="343" spans="1:25" s="437" customFormat="1">
      <c r="A343" s="392"/>
      <c r="B343" s="392" t="s">
        <v>372</v>
      </c>
      <c r="C343" s="445"/>
      <c r="D343" s="445"/>
      <c r="E343" s="415" t="s">
        <v>737</v>
      </c>
      <c r="F343" s="416">
        <f>+F340+F339</f>
        <v>0</v>
      </c>
      <c r="G343" s="416">
        <f t="shared" ref="G343:Q343" si="178">+G340+G339</f>
        <v>260000</v>
      </c>
      <c r="H343" s="416">
        <f t="shared" si="178"/>
        <v>28000000</v>
      </c>
      <c r="I343" s="416">
        <f t="shared" si="178"/>
        <v>28260000</v>
      </c>
      <c r="J343" s="416">
        <f t="shared" si="178"/>
        <v>0</v>
      </c>
      <c r="K343" s="416">
        <f t="shared" si="178"/>
        <v>124373.48</v>
      </c>
      <c r="L343" s="416">
        <f t="shared" si="178"/>
        <v>28000000</v>
      </c>
      <c r="M343" s="416">
        <f t="shared" si="178"/>
        <v>28124373.48</v>
      </c>
      <c r="N343" s="416">
        <f t="shared" si="178"/>
        <v>0</v>
      </c>
      <c r="O343" s="416">
        <f t="shared" si="178"/>
        <v>135626.52000000002</v>
      </c>
      <c r="P343" s="416">
        <f t="shared" si="178"/>
        <v>0</v>
      </c>
      <c r="Q343" s="416">
        <f t="shared" si="178"/>
        <v>135626.52000000002</v>
      </c>
      <c r="R343" s="448"/>
      <c r="S343" s="486" t="str">
        <f t="shared" si="146"/>
        <v/>
      </c>
      <c r="T343" s="486">
        <f t="shared" si="146"/>
        <v>0.47835953846153845</v>
      </c>
      <c r="U343" s="486">
        <f t="shared" si="146"/>
        <v>1</v>
      </c>
      <c r="V343" s="487">
        <f t="shared" si="146"/>
        <v>0.99520076008492575</v>
      </c>
      <c r="W343" s="489"/>
      <c r="Y343" s="394" t="s">
        <v>735</v>
      </c>
    </row>
    <row r="344" spans="1:25" hidden="1">
      <c r="A344" s="392"/>
      <c r="B344" s="392"/>
      <c r="C344" s="482"/>
      <c r="D344" s="482"/>
      <c r="E344" s="490"/>
      <c r="F344" s="484"/>
      <c r="G344" s="484"/>
      <c r="H344" s="484"/>
      <c r="I344" s="484"/>
      <c r="J344" s="484"/>
      <c r="K344" s="484"/>
      <c r="L344" s="484"/>
      <c r="M344" s="484"/>
      <c r="N344" s="484"/>
      <c r="O344" s="484"/>
      <c r="P344" s="484"/>
      <c r="Q344" s="484"/>
      <c r="R344" s="485"/>
      <c r="S344" s="486" t="str">
        <f t="shared" ref="S344:V407" si="179">IF(F344=0,"",J344/F344)</f>
        <v/>
      </c>
      <c r="T344" s="486" t="str">
        <f t="shared" si="179"/>
        <v/>
      </c>
      <c r="U344" s="486" t="str">
        <f t="shared" si="179"/>
        <v/>
      </c>
      <c r="V344" s="487" t="str">
        <f t="shared" si="179"/>
        <v/>
      </c>
      <c r="W344" s="486"/>
    </row>
    <row r="345" spans="1:25" s="437" customFormat="1">
      <c r="A345" s="392" t="s">
        <v>365</v>
      </c>
      <c r="B345" s="392" t="s">
        <v>372</v>
      </c>
      <c r="C345" s="445"/>
      <c r="D345" s="445" t="s">
        <v>319</v>
      </c>
      <c r="E345" s="415" t="s">
        <v>325</v>
      </c>
      <c r="F345" s="416">
        <f>SUM(F346:F346)</f>
        <v>0</v>
      </c>
      <c r="G345" s="416">
        <f>SUM(G346:G346)</f>
        <v>0</v>
      </c>
      <c r="H345" s="416">
        <f>SUM(H346:H346)</f>
        <v>0</v>
      </c>
      <c r="I345" s="416">
        <f>+F345+G345+H345</f>
        <v>0</v>
      </c>
      <c r="J345" s="416">
        <v>0</v>
      </c>
      <c r="K345" s="416">
        <f>SUM(K346:K346)</f>
        <v>0</v>
      </c>
      <c r="L345" s="416">
        <f>SUM(L346:L346)</f>
        <v>0</v>
      </c>
      <c r="M345" s="416">
        <f>+J345+K345+L345</f>
        <v>0</v>
      </c>
      <c r="N345" s="416">
        <f t="shared" ref="N345:P346" si="180">+F345-J345</f>
        <v>0</v>
      </c>
      <c r="O345" s="416">
        <f t="shared" si="180"/>
        <v>0</v>
      </c>
      <c r="P345" s="416">
        <f t="shared" si="180"/>
        <v>0</v>
      </c>
      <c r="Q345" s="416">
        <f>+N345+O345+P345</f>
        <v>0</v>
      </c>
      <c r="S345" s="486" t="str">
        <f t="shared" si="179"/>
        <v/>
      </c>
      <c r="T345" s="486" t="str">
        <f t="shared" si="179"/>
        <v/>
      </c>
      <c r="U345" s="486" t="str">
        <f t="shared" si="179"/>
        <v/>
      </c>
      <c r="V345" s="487" t="str">
        <f t="shared" si="179"/>
        <v/>
      </c>
      <c r="W345" s="489"/>
      <c r="Y345" s="394" t="s">
        <v>735</v>
      </c>
    </row>
    <row r="346" spans="1:25">
      <c r="A346" s="392" t="s">
        <v>365</v>
      </c>
      <c r="B346" s="392" t="s">
        <v>372</v>
      </c>
      <c r="C346" s="482"/>
      <c r="D346" s="482"/>
      <c r="E346" s="488" t="s">
        <v>533</v>
      </c>
      <c r="F346" s="484">
        <v>0</v>
      </c>
      <c r="G346" s="484">
        <f>SUM('[3]chd3-SAOB'!AS185)</f>
        <v>0</v>
      </c>
      <c r="H346" s="484">
        <f>SUM('[3]chd3-SAOB'!AS277)</f>
        <v>0</v>
      </c>
      <c r="I346" s="484">
        <f>+F346+G346+H346</f>
        <v>0</v>
      </c>
      <c r="J346" s="484">
        <v>0</v>
      </c>
      <c r="K346" s="484">
        <f>SUM('[3]chd3-SAOB'!AS186)</f>
        <v>0</v>
      </c>
      <c r="L346" s="484">
        <f>SUM('[3]chd3-SAOB'!AS278)</f>
        <v>0</v>
      </c>
      <c r="M346" s="484">
        <f>+J346+K346+L346</f>
        <v>0</v>
      </c>
      <c r="N346" s="484">
        <f t="shared" si="180"/>
        <v>0</v>
      </c>
      <c r="O346" s="484">
        <f t="shared" si="180"/>
        <v>0</v>
      </c>
      <c r="P346" s="484">
        <f t="shared" si="180"/>
        <v>0</v>
      </c>
      <c r="Q346" s="484">
        <f>+N346+O346+P346</f>
        <v>0</v>
      </c>
      <c r="S346" s="486" t="str">
        <f t="shared" si="179"/>
        <v/>
      </c>
      <c r="T346" s="486" t="str">
        <f t="shared" si="179"/>
        <v/>
      </c>
      <c r="U346" s="486" t="str">
        <f t="shared" si="179"/>
        <v/>
      </c>
      <c r="V346" s="487" t="str">
        <f t="shared" si="179"/>
        <v/>
      </c>
      <c r="W346" s="486"/>
      <c r="Y346" s="394" t="s">
        <v>735</v>
      </c>
    </row>
    <row r="347" spans="1:25" s="617" customFormat="1">
      <c r="A347" s="392" t="s">
        <v>365</v>
      </c>
      <c r="B347" s="392" t="s">
        <v>372</v>
      </c>
      <c r="C347" s="634"/>
      <c r="D347" s="634"/>
      <c r="E347" s="635" t="s">
        <v>5</v>
      </c>
      <c r="F347" s="615">
        <f>+F345+F343</f>
        <v>0</v>
      </c>
      <c r="G347" s="615">
        <f t="shared" ref="G347:Q347" si="181">+G345+G343</f>
        <v>260000</v>
      </c>
      <c r="H347" s="615">
        <f t="shared" si="181"/>
        <v>28000000</v>
      </c>
      <c r="I347" s="615">
        <f t="shared" si="181"/>
        <v>28260000</v>
      </c>
      <c r="J347" s="615">
        <f t="shared" si="181"/>
        <v>0</v>
      </c>
      <c r="K347" s="615">
        <f t="shared" si="181"/>
        <v>124373.48</v>
      </c>
      <c r="L347" s="615">
        <f t="shared" si="181"/>
        <v>28000000</v>
      </c>
      <c r="M347" s="615">
        <f t="shared" si="181"/>
        <v>28124373.48</v>
      </c>
      <c r="N347" s="615">
        <f t="shared" si="181"/>
        <v>0</v>
      </c>
      <c r="O347" s="615">
        <f t="shared" si="181"/>
        <v>135626.52000000002</v>
      </c>
      <c r="P347" s="615">
        <f t="shared" si="181"/>
        <v>0</v>
      </c>
      <c r="Q347" s="615">
        <f t="shared" si="181"/>
        <v>135626.52000000002</v>
      </c>
      <c r="R347" s="616">
        <f>+Q347-'[3]chd3-SAOB'!BQ314</f>
        <v>4.6566128730773926E-10</v>
      </c>
      <c r="S347" s="486" t="str">
        <f t="shared" si="179"/>
        <v/>
      </c>
      <c r="T347" s="486">
        <f t="shared" si="179"/>
        <v>0.47835953846153845</v>
      </c>
      <c r="U347" s="486">
        <f t="shared" si="179"/>
        <v>1</v>
      </c>
      <c r="V347" s="487">
        <f t="shared" si="179"/>
        <v>0.99520076008492575</v>
      </c>
      <c r="W347" s="636"/>
      <c r="Y347" s="394" t="s">
        <v>735</v>
      </c>
    </row>
    <row r="348" spans="1:25">
      <c r="A348" s="392" t="s">
        <v>365</v>
      </c>
      <c r="B348" s="392" t="s">
        <v>372</v>
      </c>
      <c r="C348" s="482"/>
      <c r="D348" s="482"/>
      <c r="E348" s="492"/>
      <c r="F348" s="484"/>
      <c r="G348" s="484"/>
      <c r="H348" s="484"/>
      <c r="I348" s="484">
        <f t="shared" si="162"/>
        <v>0</v>
      </c>
      <c r="J348" s="484">
        <v>0</v>
      </c>
      <c r="K348" s="484"/>
      <c r="L348" s="484"/>
      <c r="M348" s="484">
        <f t="shared" si="163"/>
        <v>0</v>
      </c>
      <c r="N348" s="484">
        <f t="shared" si="158"/>
        <v>0</v>
      </c>
      <c r="O348" s="484">
        <f t="shared" si="158"/>
        <v>0</v>
      </c>
      <c r="P348" s="484">
        <f t="shared" si="158"/>
        <v>0</v>
      </c>
      <c r="Q348" s="484">
        <f t="shared" si="164"/>
        <v>0</v>
      </c>
      <c r="S348" s="486" t="str">
        <f t="shared" si="179"/>
        <v/>
      </c>
      <c r="T348" s="486" t="str">
        <f t="shared" si="179"/>
        <v/>
      </c>
      <c r="U348" s="486" t="str">
        <f t="shared" si="179"/>
        <v/>
      </c>
      <c r="V348" s="487" t="str">
        <f t="shared" si="179"/>
        <v/>
      </c>
      <c r="W348" s="486"/>
      <c r="Y348" s="394" t="s">
        <v>735</v>
      </c>
    </row>
    <row r="349" spans="1:25" s="424" customFormat="1">
      <c r="A349" s="392" t="s">
        <v>365</v>
      </c>
      <c r="B349" s="392" t="s">
        <v>373</v>
      </c>
      <c r="C349" s="493" t="s">
        <v>319</v>
      </c>
      <c r="D349" s="632" t="s">
        <v>374</v>
      </c>
      <c r="E349" s="680" t="s">
        <v>373</v>
      </c>
      <c r="F349" s="638"/>
      <c r="G349" s="638"/>
      <c r="H349" s="638"/>
      <c r="I349" s="423">
        <f t="shared" si="162"/>
        <v>0</v>
      </c>
      <c r="J349" s="423">
        <v>0</v>
      </c>
      <c r="K349" s="638"/>
      <c r="L349" s="638"/>
      <c r="M349" s="423">
        <f t="shared" si="163"/>
        <v>0</v>
      </c>
      <c r="N349" s="423">
        <f t="shared" si="158"/>
        <v>0</v>
      </c>
      <c r="O349" s="423">
        <f t="shared" si="158"/>
        <v>0</v>
      </c>
      <c r="P349" s="423">
        <f t="shared" si="158"/>
        <v>0</v>
      </c>
      <c r="Q349" s="423">
        <f t="shared" si="164"/>
        <v>0</v>
      </c>
      <c r="S349" s="486" t="str">
        <f t="shared" si="179"/>
        <v/>
      </c>
      <c r="T349" s="486" t="str">
        <f t="shared" si="179"/>
        <v/>
      </c>
      <c r="U349" s="486" t="str">
        <f t="shared" si="179"/>
        <v/>
      </c>
      <c r="V349" s="487" t="str">
        <f t="shared" si="179"/>
        <v/>
      </c>
      <c r="W349" s="491"/>
      <c r="Y349" s="394" t="s">
        <v>735</v>
      </c>
    </row>
    <row r="350" spans="1:25">
      <c r="A350" s="392" t="s">
        <v>365</v>
      </c>
      <c r="B350" s="392" t="s">
        <v>373</v>
      </c>
      <c r="C350" s="482"/>
      <c r="D350" s="482"/>
      <c r="E350" s="483" t="s">
        <v>320</v>
      </c>
      <c r="F350" s="495">
        <f>+'[3]chd3-SAOB'!B440</f>
        <v>0</v>
      </c>
      <c r="G350" s="495">
        <f>+'[3]chd3-SAOB'!C440</f>
        <v>3763000</v>
      </c>
      <c r="H350" s="495">
        <f>+'[3]chd3-SAOB'!D440</f>
        <v>0</v>
      </c>
      <c r="I350" s="484">
        <f t="shared" si="162"/>
        <v>3763000</v>
      </c>
      <c r="J350" s="484">
        <v>0</v>
      </c>
      <c r="K350" s="495">
        <f>+'[3]chd3-SAOB'!G440</f>
        <v>3763000</v>
      </c>
      <c r="L350" s="495">
        <f>+'[3]chd3-SAOB'!H440</f>
        <v>0</v>
      </c>
      <c r="M350" s="484">
        <f t="shared" si="163"/>
        <v>3763000</v>
      </c>
      <c r="N350" s="484">
        <f t="shared" si="158"/>
        <v>0</v>
      </c>
      <c r="O350" s="484">
        <f t="shared" si="158"/>
        <v>0</v>
      </c>
      <c r="P350" s="484">
        <f t="shared" si="158"/>
        <v>0</v>
      </c>
      <c r="Q350" s="484">
        <f t="shared" si="164"/>
        <v>0</v>
      </c>
      <c r="S350" s="486" t="str">
        <f t="shared" si="179"/>
        <v/>
      </c>
      <c r="T350" s="486">
        <f t="shared" si="179"/>
        <v>1</v>
      </c>
      <c r="U350" s="486" t="str">
        <f t="shared" si="179"/>
        <v/>
      </c>
      <c r="V350" s="487">
        <f t="shared" si="179"/>
        <v>1</v>
      </c>
      <c r="W350" s="486"/>
      <c r="Y350" s="394" t="s">
        <v>736</v>
      </c>
    </row>
    <row r="351" spans="1:25">
      <c r="A351" s="392" t="s">
        <v>365</v>
      </c>
      <c r="B351" s="392" t="s">
        <v>373</v>
      </c>
      <c r="C351" s="482"/>
      <c r="D351" s="482"/>
      <c r="E351" s="483" t="s">
        <v>204</v>
      </c>
      <c r="F351" s="484">
        <f>+F352+F353</f>
        <v>0</v>
      </c>
      <c r="G351" s="484">
        <f t="shared" ref="G351:H351" si="182">+G352+G353</f>
        <v>0</v>
      </c>
      <c r="H351" s="484">
        <f t="shared" si="182"/>
        <v>200000</v>
      </c>
      <c r="I351" s="484">
        <f t="shared" si="162"/>
        <v>200000</v>
      </c>
      <c r="J351" s="484">
        <f t="shared" ref="J351:L351" si="183">+J352+J353</f>
        <v>0</v>
      </c>
      <c r="K351" s="484">
        <f t="shared" si="183"/>
        <v>0</v>
      </c>
      <c r="L351" s="484">
        <f t="shared" si="183"/>
        <v>0</v>
      </c>
      <c r="M351" s="484">
        <f t="shared" si="163"/>
        <v>0</v>
      </c>
      <c r="N351" s="484">
        <f t="shared" si="158"/>
        <v>0</v>
      </c>
      <c r="O351" s="484">
        <f t="shared" si="158"/>
        <v>0</v>
      </c>
      <c r="P351" s="484">
        <f t="shared" si="158"/>
        <v>200000</v>
      </c>
      <c r="Q351" s="484">
        <f t="shared" si="164"/>
        <v>200000</v>
      </c>
      <c r="S351" s="486" t="str">
        <f t="shared" si="179"/>
        <v/>
      </c>
      <c r="T351" s="486" t="str">
        <f t="shared" si="179"/>
        <v/>
      </c>
      <c r="U351" s="486">
        <f t="shared" si="179"/>
        <v>0</v>
      </c>
      <c r="V351" s="487">
        <f t="shared" si="179"/>
        <v>0</v>
      </c>
      <c r="W351" s="486"/>
      <c r="Y351" s="394" t="s">
        <v>736</v>
      </c>
    </row>
    <row r="352" spans="1:25" hidden="1">
      <c r="A352" s="392" t="s">
        <v>365</v>
      </c>
      <c r="B352" s="392" t="s">
        <v>373</v>
      </c>
      <c r="C352" s="482"/>
      <c r="D352" s="482"/>
      <c r="E352" s="483" t="s">
        <v>838</v>
      </c>
      <c r="F352" s="495">
        <f>'[3]CONAP - W INC'!F263</f>
        <v>0</v>
      </c>
      <c r="G352" s="495">
        <f>'[3]CONAP - W INC'!G263</f>
        <v>0</v>
      </c>
      <c r="H352" s="495">
        <f>'[3]CONAP - W INC'!H263</f>
        <v>0</v>
      </c>
      <c r="I352" s="484">
        <f t="shared" si="162"/>
        <v>0</v>
      </c>
      <c r="J352" s="484">
        <f>'[3]CONAP - W INC'!J263</f>
        <v>0</v>
      </c>
      <c r="K352" s="495">
        <f>'[3]CONAP - W INC'!K263</f>
        <v>0</v>
      </c>
      <c r="L352" s="495">
        <f>'[3]CONAP - W INC'!L263</f>
        <v>0</v>
      </c>
      <c r="M352" s="484">
        <f t="shared" si="163"/>
        <v>0</v>
      </c>
      <c r="N352" s="484">
        <f t="shared" si="158"/>
        <v>0</v>
      </c>
      <c r="O352" s="484">
        <f t="shared" si="158"/>
        <v>0</v>
      </c>
      <c r="P352" s="484">
        <f t="shared" si="158"/>
        <v>0</v>
      </c>
      <c r="Q352" s="484">
        <f t="shared" si="164"/>
        <v>0</v>
      </c>
      <c r="S352" s="486" t="str">
        <f t="shared" si="179"/>
        <v/>
      </c>
      <c r="T352" s="486" t="str">
        <f t="shared" si="179"/>
        <v/>
      </c>
      <c r="U352" s="486" t="str">
        <f t="shared" si="179"/>
        <v/>
      </c>
      <c r="V352" s="487" t="str">
        <f t="shared" si="179"/>
        <v/>
      </c>
      <c r="W352" s="486"/>
    </row>
    <row r="353" spans="1:25" hidden="1">
      <c r="A353" s="392" t="s">
        <v>365</v>
      </c>
      <c r="B353" s="392" t="s">
        <v>373</v>
      </c>
      <c r="C353" s="482"/>
      <c r="D353" s="482"/>
      <c r="E353" s="483" t="s">
        <v>839</v>
      </c>
      <c r="F353" s="495">
        <f>'[3]CONAP - W INC'!F264</f>
        <v>0</v>
      </c>
      <c r="G353" s="495">
        <f>'[3]CONAP - W INC'!G264</f>
        <v>0</v>
      </c>
      <c r="H353" s="495">
        <f>'[3]CONAP - W INC'!H264</f>
        <v>200000</v>
      </c>
      <c r="I353" s="484">
        <f t="shared" si="162"/>
        <v>200000</v>
      </c>
      <c r="J353" s="484">
        <f>'[3]CONAP - W INC'!J264</f>
        <v>0</v>
      </c>
      <c r="K353" s="495">
        <f>'[3]CONAP - W INC'!K264</f>
        <v>0</v>
      </c>
      <c r="L353" s="495">
        <f>'[3]CONAP - W INC'!L264</f>
        <v>0</v>
      </c>
      <c r="M353" s="484">
        <f t="shared" si="163"/>
        <v>0</v>
      </c>
      <c r="N353" s="484">
        <f t="shared" si="158"/>
        <v>0</v>
      </c>
      <c r="O353" s="484">
        <f t="shared" si="158"/>
        <v>0</v>
      </c>
      <c r="P353" s="484">
        <f t="shared" si="158"/>
        <v>200000</v>
      </c>
      <c r="Q353" s="484">
        <f t="shared" si="164"/>
        <v>200000</v>
      </c>
      <c r="S353" s="486" t="str">
        <f t="shared" si="179"/>
        <v/>
      </c>
      <c r="T353" s="486" t="str">
        <f t="shared" si="179"/>
        <v/>
      </c>
      <c r="U353" s="486">
        <f t="shared" si="179"/>
        <v>0</v>
      </c>
      <c r="V353" s="487">
        <f t="shared" si="179"/>
        <v>0</v>
      </c>
      <c r="W353" s="486"/>
    </row>
    <row r="354" spans="1:25" s="437" customFormat="1">
      <c r="A354" s="392"/>
      <c r="B354" s="392" t="s">
        <v>373</v>
      </c>
      <c r="C354" s="445"/>
      <c r="D354" s="445"/>
      <c r="E354" s="415" t="s">
        <v>737</v>
      </c>
      <c r="F354" s="416">
        <f>+F351+F350</f>
        <v>0</v>
      </c>
      <c r="G354" s="416">
        <f t="shared" ref="G354:Q354" si="184">+G351+G350</f>
        <v>3763000</v>
      </c>
      <c r="H354" s="416">
        <f t="shared" si="184"/>
        <v>200000</v>
      </c>
      <c r="I354" s="416">
        <f t="shared" si="184"/>
        <v>3963000</v>
      </c>
      <c r="J354" s="416">
        <f t="shared" si="184"/>
        <v>0</v>
      </c>
      <c r="K354" s="416">
        <f t="shared" si="184"/>
        <v>3763000</v>
      </c>
      <c r="L354" s="416">
        <f t="shared" si="184"/>
        <v>0</v>
      </c>
      <c r="M354" s="416">
        <f t="shared" si="184"/>
        <v>3763000</v>
      </c>
      <c r="N354" s="416">
        <f t="shared" si="184"/>
        <v>0</v>
      </c>
      <c r="O354" s="416">
        <f t="shared" si="184"/>
        <v>0</v>
      </c>
      <c r="P354" s="416">
        <f t="shared" si="184"/>
        <v>200000</v>
      </c>
      <c r="Q354" s="416">
        <f t="shared" si="184"/>
        <v>200000</v>
      </c>
      <c r="R354" s="448"/>
      <c r="S354" s="486" t="str">
        <f t="shared" si="179"/>
        <v/>
      </c>
      <c r="T354" s="486">
        <f t="shared" si="179"/>
        <v>1</v>
      </c>
      <c r="U354" s="486">
        <f t="shared" si="179"/>
        <v>0</v>
      </c>
      <c r="V354" s="487">
        <f t="shared" si="179"/>
        <v>0.94953318193287917</v>
      </c>
      <c r="W354" s="489"/>
      <c r="Y354" s="394" t="s">
        <v>735</v>
      </c>
    </row>
    <row r="355" spans="1:25" hidden="1">
      <c r="A355" s="392"/>
      <c r="B355" s="392"/>
      <c r="C355" s="482"/>
      <c r="D355" s="482"/>
      <c r="E355" s="490"/>
      <c r="F355" s="484"/>
      <c r="G355" s="484"/>
      <c r="H355" s="484"/>
      <c r="I355" s="484"/>
      <c r="J355" s="484"/>
      <c r="K355" s="484"/>
      <c r="L355" s="484"/>
      <c r="M355" s="484"/>
      <c r="N355" s="484"/>
      <c r="O355" s="484"/>
      <c r="P355" s="484"/>
      <c r="Q355" s="484"/>
      <c r="R355" s="485"/>
      <c r="S355" s="486" t="str">
        <f t="shared" si="179"/>
        <v/>
      </c>
      <c r="T355" s="486" t="str">
        <f t="shared" si="179"/>
        <v/>
      </c>
      <c r="U355" s="486" t="str">
        <f t="shared" si="179"/>
        <v/>
      </c>
      <c r="V355" s="487" t="str">
        <f t="shared" si="179"/>
        <v/>
      </c>
      <c r="W355" s="486"/>
    </row>
    <row r="356" spans="1:25" s="437" customFormat="1">
      <c r="A356" s="392" t="s">
        <v>365</v>
      </c>
      <c r="B356" s="392" t="s">
        <v>373</v>
      </c>
      <c r="C356" s="445"/>
      <c r="D356" s="445" t="s">
        <v>319</v>
      </c>
      <c r="E356" s="415" t="s">
        <v>325</v>
      </c>
      <c r="F356" s="416">
        <f>SUM(F357:F357)</f>
        <v>0</v>
      </c>
      <c r="G356" s="416">
        <f>SUM(G357:G357)</f>
        <v>1270998.83</v>
      </c>
      <c r="H356" s="416">
        <f>SUM(H357:H357)</f>
        <v>0</v>
      </c>
      <c r="I356" s="416">
        <f>+F356+G356+H356</f>
        <v>1270998.83</v>
      </c>
      <c r="J356" s="416">
        <v>0</v>
      </c>
      <c r="K356" s="416">
        <f>SUM(K357:K357)</f>
        <v>1216123.53</v>
      </c>
      <c r="L356" s="416">
        <f>SUM(L357:L357)</f>
        <v>0</v>
      </c>
      <c r="M356" s="416">
        <f>+J356+K356+L356</f>
        <v>1216123.53</v>
      </c>
      <c r="N356" s="416">
        <f t="shared" ref="N356:P357" si="185">+F356-J356</f>
        <v>0</v>
      </c>
      <c r="O356" s="416">
        <f t="shared" si="185"/>
        <v>54875.300000000047</v>
      </c>
      <c r="P356" s="416">
        <f t="shared" si="185"/>
        <v>0</v>
      </c>
      <c r="Q356" s="416">
        <f>+N356+O356+P356</f>
        <v>54875.300000000047</v>
      </c>
      <c r="S356" s="486" t="str">
        <f t="shared" si="179"/>
        <v/>
      </c>
      <c r="T356" s="486">
        <f t="shared" si="179"/>
        <v>0.95682505860371247</v>
      </c>
      <c r="U356" s="486" t="str">
        <f t="shared" si="179"/>
        <v/>
      </c>
      <c r="V356" s="487">
        <f t="shared" si="179"/>
        <v>0.95682505860371247</v>
      </c>
      <c r="W356" s="489"/>
      <c r="Y356" s="394" t="s">
        <v>735</v>
      </c>
    </row>
    <row r="357" spans="1:25">
      <c r="A357" s="392" t="s">
        <v>365</v>
      </c>
      <c r="B357" s="392" t="s">
        <v>373</v>
      </c>
      <c r="C357" s="482"/>
      <c r="D357" s="482"/>
      <c r="E357" s="488" t="s">
        <v>533</v>
      </c>
      <c r="F357" s="484">
        <v>0</v>
      </c>
      <c r="G357" s="484">
        <f>SUM('[3]chd3-SAOB'!AT185)</f>
        <v>1270998.83</v>
      </c>
      <c r="H357" s="484">
        <f>SUM('[3]chd3-SAOB'!AT277)</f>
        <v>0</v>
      </c>
      <c r="I357" s="484">
        <f>+F357+G357+H357</f>
        <v>1270998.83</v>
      </c>
      <c r="J357" s="484">
        <v>0</v>
      </c>
      <c r="K357" s="484">
        <f>SUM('[3]chd3-SAOB'!AT186)</f>
        <v>1216123.53</v>
      </c>
      <c r="L357" s="484">
        <f>SUM('[3]chd3-SAOB'!AT278)</f>
        <v>0</v>
      </c>
      <c r="M357" s="484">
        <f>+J357+K357+L357</f>
        <v>1216123.53</v>
      </c>
      <c r="N357" s="484">
        <f t="shared" si="185"/>
        <v>0</v>
      </c>
      <c r="O357" s="484">
        <f t="shared" si="185"/>
        <v>54875.300000000047</v>
      </c>
      <c r="P357" s="484">
        <f t="shared" si="185"/>
        <v>0</v>
      </c>
      <c r="Q357" s="484">
        <f>+N357+O357+P357</f>
        <v>54875.300000000047</v>
      </c>
      <c r="S357" s="486" t="str">
        <f t="shared" si="179"/>
        <v/>
      </c>
      <c r="T357" s="486">
        <f t="shared" si="179"/>
        <v>0.95682505860371247</v>
      </c>
      <c r="U357" s="486" t="str">
        <f t="shared" si="179"/>
        <v/>
      </c>
      <c r="V357" s="487">
        <f t="shared" si="179"/>
        <v>0.95682505860371247</v>
      </c>
      <c r="W357" s="486"/>
      <c r="Y357" s="394" t="s">
        <v>735</v>
      </c>
    </row>
    <row r="358" spans="1:25" s="617" customFormat="1">
      <c r="A358" s="392" t="s">
        <v>365</v>
      </c>
      <c r="B358" s="392" t="s">
        <v>373</v>
      </c>
      <c r="C358" s="634"/>
      <c r="D358" s="634"/>
      <c r="E358" s="635" t="s">
        <v>5</v>
      </c>
      <c r="F358" s="615">
        <f>+F356+F354</f>
        <v>0</v>
      </c>
      <c r="G358" s="615">
        <f t="shared" ref="G358:Q358" si="186">+G356+G354</f>
        <v>5033998.83</v>
      </c>
      <c r="H358" s="615">
        <f t="shared" si="186"/>
        <v>200000</v>
      </c>
      <c r="I358" s="615">
        <f t="shared" si="186"/>
        <v>5233998.83</v>
      </c>
      <c r="J358" s="615">
        <f t="shared" si="186"/>
        <v>0</v>
      </c>
      <c r="K358" s="615">
        <f t="shared" si="186"/>
        <v>4979123.53</v>
      </c>
      <c r="L358" s="615">
        <f t="shared" si="186"/>
        <v>0</v>
      </c>
      <c r="M358" s="615">
        <f t="shared" si="186"/>
        <v>4979123.53</v>
      </c>
      <c r="N358" s="615">
        <f t="shared" si="186"/>
        <v>0</v>
      </c>
      <c r="O358" s="615">
        <f t="shared" si="186"/>
        <v>54875.300000000047</v>
      </c>
      <c r="P358" s="615">
        <f t="shared" si="186"/>
        <v>200000</v>
      </c>
      <c r="Q358" s="615">
        <f t="shared" si="186"/>
        <v>254875.30000000005</v>
      </c>
      <c r="R358" s="616">
        <f>+Q358-'[3]chd3-SAOB'!BR314</f>
        <v>2.3283064365386963E-10</v>
      </c>
      <c r="S358" s="486" t="str">
        <f t="shared" si="179"/>
        <v/>
      </c>
      <c r="T358" s="486">
        <f t="shared" si="179"/>
        <v>0.98909906381523738</v>
      </c>
      <c r="U358" s="486">
        <f t="shared" si="179"/>
        <v>0</v>
      </c>
      <c r="V358" s="487">
        <f t="shared" si="179"/>
        <v>0.95130390581306268</v>
      </c>
      <c r="W358" s="636"/>
      <c r="Y358" s="394" t="s">
        <v>735</v>
      </c>
    </row>
    <row r="359" spans="1:25">
      <c r="A359" s="392" t="s">
        <v>365</v>
      </c>
      <c r="B359" s="392" t="s">
        <v>373</v>
      </c>
      <c r="C359" s="482"/>
      <c r="D359" s="482"/>
      <c r="E359" s="492"/>
      <c r="F359" s="484"/>
      <c r="G359" s="484"/>
      <c r="H359" s="484"/>
      <c r="I359" s="484">
        <f t="shared" si="162"/>
        <v>0</v>
      </c>
      <c r="J359" s="484">
        <v>0</v>
      </c>
      <c r="K359" s="484"/>
      <c r="L359" s="484"/>
      <c r="M359" s="484">
        <f t="shared" si="163"/>
        <v>0</v>
      </c>
      <c r="N359" s="484">
        <f t="shared" si="158"/>
        <v>0</v>
      </c>
      <c r="O359" s="484">
        <f t="shared" si="158"/>
        <v>0</v>
      </c>
      <c r="P359" s="484">
        <f t="shared" si="158"/>
        <v>0</v>
      </c>
      <c r="Q359" s="484">
        <f t="shared" si="164"/>
        <v>0</v>
      </c>
      <c r="S359" s="486" t="str">
        <f t="shared" si="179"/>
        <v/>
      </c>
      <c r="T359" s="486" t="str">
        <f t="shared" si="179"/>
        <v/>
      </c>
      <c r="U359" s="486" t="str">
        <f t="shared" si="179"/>
        <v/>
      </c>
      <c r="V359" s="487" t="str">
        <f t="shared" si="179"/>
        <v/>
      </c>
      <c r="W359" s="486"/>
      <c r="Y359" s="394" t="s">
        <v>735</v>
      </c>
    </row>
    <row r="360" spans="1:25" s="424" customFormat="1" ht="12" customHeight="1">
      <c r="A360" s="392" t="s">
        <v>365</v>
      </c>
      <c r="B360" s="392" t="s">
        <v>366</v>
      </c>
      <c r="C360" s="718" t="s">
        <v>760</v>
      </c>
      <c r="D360" s="734"/>
      <c r="E360" s="734"/>
      <c r="F360" s="423">
        <f>+F312+F323+F336+F347+F358</f>
        <v>0</v>
      </c>
      <c r="G360" s="423">
        <f>+G312+G323+G336+G347+G358</f>
        <v>19562099.5</v>
      </c>
      <c r="H360" s="423">
        <f>+H312+H323+H336+H347+H358</f>
        <v>56535603.629999995</v>
      </c>
      <c r="I360" s="423">
        <f t="shared" si="162"/>
        <v>76097703.129999995</v>
      </c>
      <c r="J360" s="423">
        <v>0</v>
      </c>
      <c r="K360" s="423">
        <f>+K312+K323+K336+K347+K358</f>
        <v>18430299.630000003</v>
      </c>
      <c r="L360" s="423">
        <f>+L312+L323+L336+L347+L358</f>
        <v>56133810.75</v>
      </c>
      <c r="M360" s="423">
        <f t="shared" si="163"/>
        <v>74564110.379999995</v>
      </c>
      <c r="N360" s="423">
        <f t="shared" si="158"/>
        <v>0</v>
      </c>
      <c r="O360" s="423">
        <f t="shared" si="158"/>
        <v>1131799.8699999973</v>
      </c>
      <c r="P360" s="423">
        <f t="shared" si="158"/>
        <v>401792.87999999523</v>
      </c>
      <c r="Q360" s="423">
        <f t="shared" si="164"/>
        <v>1533592.7499999925</v>
      </c>
      <c r="S360" s="486" t="str">
        <f t="shared" si="179"/>
        <v/>
      </c>
      <c r="T360" s="486">
        <f t="shared" si="179"/>
        <v>0.94214323109848219</v>
      </c>
      <c r="U360" s="486">
        <f t="shared" si="179"/>
        <v>0.99289310002543618</v>
      </c>
      <c r="V360" s="487">
        <f t="shared" si="179"/>
        <v>0.9798470559961564</v>
      </c>
      <c r="W360" s="491"/>
      <c r="Y360" s="394" t="s">
        <v>735</v>
      </c>
    </row>
    <row r="361" spans="1:25">
      <c r="A361" s="392" t="s">
        <v>365</v>
      </c>
      <c r="B361" s="392" t="s">
        <v>366</v>
      </c>
      <c r="C361" s="492"/>
      <c r="D361" s="494"/>
      <c r="E361" s="494"/>
      <c r="F361" s="484"/>
      <c r="G361" s="484"/>
      <c r="H361" s="484"/>
      <c r="I361" s="484">
        <f t="shared" si="162"/>
        <v>0</v>
      </c>
      <c r="J361" s="484">
        <v>0</v>
      </c>
      <c r="K361" s="484"/>
      <c r="L361" s="484"/>
      <c r="M361" s="484">
        <f t="shared" si="163"/>
        <v>0</v>
      </c>
      <c r="N361" s="484">
        <f t="shared" si="158"/>
        <v>0</v>
      </c>
      <c r="O361" s="484">
        <f t="shared" si="158"/>
        <v>0</v>
      </c>
      <c r="P361" s="484">
        <f t="shared" si="158"/>
        <v>0</v>
      </c>
      <c r="Q361" s="484">
        <f t="shared" si="164"/>
        <v>0</v>
      </c>
      <c r="S361" s="486" t="str">
        <f t="shared" si="179"/>
        <v/>
      </c>
      <c r="T361" s="486" t="str">
        <f t="shared" si="179"/>
        <v/>
      </c>
      <c r="U361" s="486" t="str">
        <f t="shared" si="179"/>
        <v/>
      </c>
      <c r="V361" s="487" t="str">
        <f t="shared" si="179"/>
        <v/>
      </c>
      <c r="W361" s="486"/>
      <c r="Y361" s="394" t="s">
        <v>735</v>
      </c>
    </row>
    <row r="362" spans="1:25" s="424" customFormat="1" hidden="1">
      <c r="A362" s="392" t="s">
        <v>761</v>
      </c>
      <c r="B362" s="392" t="s">
        <v>366</v>
      </c>
      <c r="C362" s="493" t="s">
        <v>762</v>
      </c>
      <c r="D362" s="493"/>
      <c r="E362" s="680"/>
      <c r="F362" s="423"/>
      <c r="G362" s="423"/>
      <c r="H362" s="423"/>
      <c r="I362" s="423">
        <f t="shared" si="162"/>
        <v>0</v>
      </c>
      <c r="J362" s="423">
        <v>0</v>
      </c>
      <c r="K362" s="423"/>
      <c r="L362" s="423"/>
      <c r="M362" s="423">
        <f t="shared" si="163"/>
        <v>0</v>
      </c>
      <c r="N362" s="423">
        <f t="shared" si="158"/>
        <v>0</v>
      </c>
      <c r="O362" s="423">
        <f t="shared" si="158"/>
        <v>0</v>
      </c>
      <c r="P362" s="423">
        <f t="shared" si="158"/>
        <v>0</v>
      </c>
      <c r="Q362" s="423">
        <f t="shared" si="164"/>
        <v>0</v>
      </c>
      <c r="S362" s="486" t="str">
        <f t="shared" si="179"/>
        <v/>
      </c>
      <c r="T362" s="486" t="str">
        <f t="shared" si="179"/>
        <v/>
      </c>
      <c r="U362" s="486" t="str">
        <f t="shared" si="179"/>
        <v/>
      </c>
      <c r="V362" s="487" t="str">
        <f t="shared" si="179"/>
        <v/>
      </c>
      <c r="W362" s="491"/>
      <c r="X362" s="394" t="s">
        <v>735</v>
      </c>
    </row>
    <row r="363" spans="1:25">
      <c r="A363" s="392" t="s">
        <v>761</v>
      </c>
      <c r="B363" s="392" t="s">
        <v>366</v>
      </c>
      <c r="C363" s="482"/>
      <c r="D363" s="482" t="s">
        <v>319</v>
      </c>
      <c r="E363" s="490" t="s">
        <v>320</v>
      </c>
      <c r="F363" s="484">
        <f>+F289+F304+F315+F326+F339+F350</f>
        <v>0</v>
      </c>
      <c r="G363" s="484">
        <f>+G289+G304+G315+G326+G339+G350</f>
        <v>4137151.76</v>
      </c>
      <c r="H363" s="484">
        <f>+H289+H304+H315+H326+H339+H350</f>
        <v>12415000</v>
      </c>
      <c r="I363" s="484">
        <f t="shared" si="162"/>
        <v>16552151.76</v>
      </c>
      <c r="J363" s="484">
        <v>0</v>
      </c>
      <c r="K363" s="484">
        <f>+K289+K304+K315+K326+K339+K350</f>
        <v>4137151.76</v>
      </c>
      <c r="L363" s="484">
        <f>+L289+L304+L315+L326+L339+L350</f>
        <v>12415000</v>
      </c>
      <c r="M363" s="484">
        <f t="shared" si="163"/>
        <v>16552151.76</v>
      </c>
      <c r="N363" s="484">
        <f t="shared" si="158"/>
        <v>0</v>
      </c>
      <c r="O363" s="484">
        <f t="shared" si="158"/>
        <v>0</v>
      </c>
      <c r="P363" s="484">
        <f t="shared" si="158"/>
        <v>0</v>
      </c>
      <c r="Q363" s="484">
        <f t="shared" si="164"/>
        <v>0</v>
      </c>
      <c r="S363" s="486" t="str">
        <f t="shared" si="179"/>
        <v/>
      </c>
      <c r="T363" s="486">
        <f t="shared" si="179"/>
        <v>1</v>
      </c>
      <c r="U363" s="486">
        <f t="shared" si="179"/>
        <v>1</v>
      </c>
      <c r="V363" s="487">
        <f t="shared" si="179"/>
        <v>1</v>
      </c>
      <c r="W363" s="486"/>
      <c r="X363" s="394" t="s">
        <v>735</v>
      </c>
      <c r="Y363" s="394" t="s">
        <v>736</v>
      </c>
    </row>
    <row r="364" spans="1:25">
      <c r="A364" s="392" t="s">
        <v>761</v>
      </c>
      <c r="B364" s="392" t="s">
        <v>366</v>
      </c>
      <c r="C364" s="482"/>
      <c r="D364" s="482" t="s">
        <v>319</v>
      </c>
      <c r="E364" s="494" t="s">
        <v>204</v>
      </c>
      <c r="F364" s="484">
        <f>+F365+F366</f>
        <v>0</v>
      </c>
      <c r="G364" s="484">
        <f t="shared" ref="G364:H364" si="187">+G365+G366</f>
        <v>117571541.20000002</v>
      </c>
      <c r="H364" s="484">
        <f t="shared" si="187"/>
        <v>100184733.63</v>
      </c>
      <c r="I364" s="484">
        <f t="shared" si="162"/>
        <v>217756274.83000001</v>
      </c>
      <c r="J364" s="484">
        <f t="shared" ref="J364:L364" si="188">+J365+J366</f>
        <v>0</v>
      </c>
      <c r="K364" s="484">
        <f t="shared" si="188"/>
        <v>117435709.38999999</v>
      </c>
      <c r="L364" s="484">
        <f t="shared" si="188"/>
        <v>99782940.75</v>
      </c>
      <c r="M364" s="484">
        <f t="shared" si="163"/>
        <v>217218650.13999999</v>
      </c>
      <c r="N364" s="484">
        <f t="shared" si="158"/>
        <v>0</v>
      </c>
      <c r="O364" s="484">
        <f t="shared" si="158"/>
        <v>135831.81000003219</v>
      </c>
      <c r="P364" s="484">
        <f t="shared" si="158"/>
        <v>401792.87999999523</v>
      </c>
      <c r="Q364" s="484">
        <f t="shared" si="164"/>
        <v>537624.69000002742</v>
      </c>
      <c r="S364" s="486" t="str">
        <f t="shared" si="179"/>
        <v/>
      </c>
      <c r="T364" s="486">
        <f t="shared" si="179"/>
        <v>0.99884468802047111</v>
      </c>
      <c r="U364" s="486">
        <f t="shared" si="179"/>
        <v>0.99598947997921627</v>
      </c>
      <c r="V364" s="487">
        <f t="shared" si="179"/>
        <v>0.99753107142184649</v>
      </c>
      <c r="W364" s="486"/>
      <c r="X364" s="394" t="s">
        <v>735</v>
      </c>
      <c r="Y364" s="394" t="s">
        <v>736</v>
      </c>
    </row>
    <row r="365" spans="1:25" hidden="1">
      <c r="A365" s="392" t="s">
        <v>761</v>
      </c>
      <c r="B365" s="392" t="s">
        <v>366</v>
      </c>
      <c r="C365" s="482"/>
      <c r="D365" s="482"/>
      <c r="E365" s="483" t="s">
        <v>838</v>
      </c>
      <c r="F365" s="484">
        <v>0</v>
      </c>
      <c r="G365" s="484">
        <f>+G294+G306+G317+G328+G341+G352</f>
        <v>62443200</v>
      </c>
      <c r="H365" s="484">
        <f>+H294+H306+H317+H328+H341+H352</f>
        <v>0</v>
      </c>
      <c r="I365" s="484">
        <f t="shared" si="162"/>
        <v>62443200</v>
      </c>
      <c r="J365" s="484">
        <v>0</v>
      </c>
      <c r="K365" s="484">
        <f>+K294+K306+K317+K328+K341+K352</f>
        <v>62443098.159999996</v>
      </c>
      <c r="L365" s="484">
        <f>+L294+L306+L317+L328+L341+L352</f>
        <v>0</v>
      </c>
      <c r="M365" s="484">
        <f t="shared" si="163"/>
        <v>62443098.159999996</v>
      </c>
      <c r="N365" s="484">
        <f t="shared" ref="N365:P428" si="189">+F365-J365</f>
        <v>0</v>
      </c>
      <c r="O365" s="484">
        <f t="shared" si="189"/>
        <v>101.84000000357628</v>
      </c>
      <c r="P365" s="484">
        <f t="shared" si="189"/>
        <v>0</v>
      </c>
      <c r="Q365" s="484">
        <f t="shared" si="164"/>
        <v>101.84000000357628</v>
      </c>
      <c r="S365" s="486" t="str">
        <f t="shared" si="179"/>
        <v/>
      </c>
      <c r="T365" s="486">
        <f t="shared" si="179"/>
        <v>0.99999836907781792</v>
      </c>
      <c r="U365" s="486" t="str">
        <f t="shared" si="179"/>
        <v/>
      </c>
      <c r="V365" s="487">
        <f t="shared" si="179"/>
        <v>0.99999836907781792</v>
      </c>
      <c r="W365" s="486"/>
      <c r="X365" s="394" t="s">
        <v>735</v>
      </c>
    </row>
    <row r="366" spans="1:25" hidden="1">
      <c r="A366" s="392" t="s">
        <v>761</v>
      </c>
      <c r="B366" s="392" t="s">
        <v>366</v>
      </c>
      <c r="C366" s="482"/>
      <c r="D366" s="482"/>
      <c r="E366" s="483" t="s">
        <v>839</v>
      </c>
      <c r="F366" s="484">
        <v>0</v>
      </c>
      <c r="G366" s="484">
        <f>+G295+G307+G318+G329+G342+G353</f>
        <v>55128341.20000001</v>
      </c>
      <c r="H366" s="484">
        <f>+H295+H307+H318+H329+H342+H353</f>
        <v>100184733.63</v>
      </c>
      <c r="I366" s="484">
        <f t="shared" si="162"/>
        <v>155313074.83000001</v>
      </c>
      <c r="J366" s="484">
        <v>0</v>
      </c>
      <c r="K366" s="484">
        <f>+K295+K307+K318+K329+K342+K353</f>
        <v>54992611.229999997</v>
      </c>
      <c r="L366" s="484">
        <f>+L295+L307+L318+L329+L342+L353</f>
        <v>99782940.75</v>
      </c>
      <c r="M366" s="484">
        <f t="shared" si="163"/>
        <v>154775551.97999999</v>
      </c>
      <c r="N366" s="484">
        <f t="shared" si="189"/>
        <v>0</v>
      </c>
      <c r="O366" s="484">
        <f t="shared" si="189"/>
        <v>135729.97000001371</v>
      </c>
      <c r="P366" s="484">
        <f t="shared" si="189"/>
        <v>401792.87999999523</v>
      </c>
      <c r="Q366" s="484">
        <f t="shared" si="164"/>
        <v>537522.85000000894</v>
      </c>
      <c r="S366" s="486" t="str">
        <f t="shared" si="179"/>
        <v/>
      </c>
      <c r="T366" s="486">
        <f t="shared" si="179"/>
        <v>0.99753792755150028</v>
      </c>
      <c r="U366" s="486">
        <f t="shared" si="179"/>
        <v>0.99598947997921627</v>
      </c>
      <c r="V366" s="487">
        <f t="shared" si="179"/>
        <v>0.99653910109893595</v>
      </c>
      <c r="W366" s="486"/>
      <c r="X366" s="394" t="s">
        <v>735</v>
      </c>
    </row>
    <row r="367" spans="1:25" s="437" customFormat="1" hidden="1">
      <c r="A367" s="392"/>
      <c r="B367" s="392" t="s">
        <v>366</v>
      </c>
      <c r="C367" s="445"/>
      <c r="D367" s="445"/>
      <c r="E367" s="415" t="s">
        <v>737</v>
      </c>
      <c r="F367" s="416">
        <f>+F364+F363</f>
        <v>0</v>
      </c>
      <c r="G367" s="416">
        <f t="shared" ref="G367:Q367" si="190">+G364+G363</f>
        <v>121708692.96000002</v>
      </c>
      <c r="H367" s="416">
        <f t="shared" si="190"/>
        <v>112599733.63</v>
      </c>
      <c r="I367" s="416">
        <f t="shared" si="190"/>
        <v>234308426.59</v>
      </c>
      <c r="J367" s="416">
        <f t="shared" si="190"/>
        <v>0</v>
      </c>
      <c r="K367" s="416">
        <f t="shared" si="190"/>
        <v>121572861.14999999</v>
      </c>
      <c r="L367" s="416">
        <f t="shared" si="190"/>
        <v>112197940.75</v>
      </c>
      <c r="M367" s="416">
        <f t="shared" si="190"/>
        <v>233770801.89999998</v>
      </c>
      <c r="N367" s="416">
        <f t="shared" si="190"/>
        <v>0</v>
      </c>
      <c r="O367" s="416">
        <f t="shared" si="190"/>
        <v>135831.81000003219</v>
      </c>
      <c r="P367" s="416">
        <f t="shared" si="190"/>
        <v>401792.87999999523</v>
      </c>
      <c r="Q367" s="416">
        <f t="shared" si="190"/>
        <v>537624.69000002742</v>
      </c>
      <c r="R367" s="448"/>
      <c r="S367" s="486" t="str">
        <f t="shared" si="179"/>
        <v/>
      </c>
      <c r="T367" s="486">
        <f t="shared" si="179"/>
        <v>0.99888395966880794</v>
      </c>
      <c r="U367" s="486">
        <f t="shared" si="179"/>
        <v>0.99643167113236453</v>
      </c>
      <c r="V367" s="487">
        <f t="shared" si="179"/>
        <v>0.99770548290633709</v>
      </c>
      <c r="W367" s="489"/>
      <c r="X367" s="394" t="s">
        <v>735</v>
      </c>
    </row>
    <row r="368" spans="1:25" hidden="1">
      <c r="A368" s="392"/>
      <c r="B368" s="392"/>
      <c r="C368" s="482"/>
      <c r="D368" s="482"/>
      <c r="E368" s="490"/>
      <c r="F368" s="484"/>
      <c r="G368" s="484"/>
      <c r="H368" s="484"/>
      <c r="I368" s="484"/>
      <c r="J368" s="484"/>
      <c r="K368" s="484"/>
      <c r="L368" s="484"/>
      <c r="M368" s="484"/>
      <c r="N368" s="484"/>
      <c r="O368" s="484"/>
      <c r="P368" s="484"/>
      <c r="Q368" s="484"/>
      <c r="R368" s="485"/>
      <c r="S368" s="486" t="str">
        <f t="shared" si="179"/>
        <v/>
      </c>
      <c r="T368" s="486" t="str">
        <f t="shared" si="179"/>
        <v/>
      </c>
      <c r="U368" s="486" t="str">
        <f t="shared" si="179"/>
        <v/>
      </c>
      <c r="V368" s="487" t="str">
        <f t="shared" si="179"/>
        <v/>
      </c>
      <c r="W368" s="486"/>
      <c r="X368" s="394" t="s">
        <v>735</v>
      </c>
    </row>
    <row r="369" spans="1:25" hidden="1">
      <c r="A369" s="392" t="s">
        <v>761</v>
      </c>
      <c r="B369" s="392" t="s">
        <v>366</v>
      </c>
      <c r="C369" s="482"/>
      <c r="D369" s="482" t="s">
        <v>319</v>
      </c>
      <c r="E369" s="490" t="s">
        <v>324</v>
      </c>
      <c r="F369" s="484">
        <f>+F370</f>
        <v>0</v>
      </c>
      <c r="G369" s="484">
        <f t="shared" ref="G369:Q369" si="191">+G370</f>
        <v>326393.08</v>
      </c>
      <c r="H369" s="484">
        <f t="shared" si="191"/>
        <v>0</v>
      </c>
      <c r="I369" s="484">
        <f t="shared" si="191"/>
        <v>326393.08</v>
      </c>
      <c r="J369" s="484">
        <f t="shared" si="191"/>
        <v>0</v>
      </c>
      <c r="K369" s="484">
        <f t="shared" si="191"/>
        <v>323407.67</v>
      </c>
      <c r="L369" s="484">
        <f t="shared" si="191"/>
        <v>0</v>
      </c>
      <c r="M369" s="484">
        <f t="shared" si="191"/>
        <v>323407.67</v>
      </c>
      <c r="N369" s="484">
        <f t="shared" si="191"/>
        <v>0</v>
      </c>
      <c r="O369" s="484">
        <f t="shared" si="191"/>
        <v>2985.4100000000326</v>
      </c>
      <c r="P369" s="484">
        <f t="shared" si="191"/>
        <v>0</v>
      </c>
      <c r="Q369" s="484">
        <f t="shared" si="191"/>
        <v>2985.4100000000326</v>
      </c>
      <c r="S369" s="486" t="str">
        <f t="shared" si="179"/>
        <v/>
      </c>
      <c r="T369" s="486">
        <f t="shared" si="179"/>
        <v>0.99085332936592885</v>
      </c>
      <c r="U369" s="486" t="str">
        <f t="shared" si="179"/>
        <v/>
      </c>
      <c r="V369" s="487">
        <f t="shared" si="179"/>
        <v>0.99085332936592885</v>
      </c>
      <c r="W369" s="486"/>
      <c r="X369" s="394" t="s">
        <v>735</v>
      </c>
    </row>
    <row r="370" spans="1:25" hidden="1">
      <c r="A370" s="392" t="s">
        <v>761</v>
      </c>
      <c r="B370" s="392" t="s">
        <v>366</v>
      </c>
      <c r="C370" s="482"/>
      <c r="D370" s="482"/>
      <c r="E370" s="494" t="s">
        <v>841</v>
      </c>
      <c r="F370" s="484">
        <f t="shared" ref="F370:Q370" si="192">+F333</f>
        <v>0</v>
      </c>
      <c r="G370" s="484">
        <f t="shared" si="192"/>
        <v>326393.08</v>
      </c>
      <c r="H370" s="484">
        <f t="shared" si="192"/>
        <v>0</v>
      </c>
      <c r="I370" s="484">
        <f t="shared" si="192"/>
        <v>326393.08</v>
      </c>
      <c r="J370" s="484">
        <f t="shared" si="192"/>
        <v>0</v>
      </c>
      <c r="K370" s="484">
        <f t="shared" si="192"/>
        <v>323407.67</v>
      </c>
      <c r="L370" s="484">
        <f t="shared" si="192"/>
        <v>0</v>
      </c>
      <c r="M370" s="484">
        <f t="shared" si="192"/>
        <v>323407.67</v>
      </c>
      <c r="N370" s="484">
        <f t="shared" si="192"/>
        <v>0</v>
      </c>
      <c r="O370" s="484">
        <f t="shared" si="192"/>
        <v>2985.4100000000326</v>
      </c>
      <c r="P370" s="484">
        <f t="shared" si="192"/>
        <v>0</v>
      </c>
      <c r="Q370" s="484">
        <f t="shared" si="192"/>
        <v>2985.4100000000326</v>
      </c>
      <c r="S370" s="486" t="str">
        <f t="shared" si="179"/>
        <v/>
      </c>
      <c r="T370" s="486">
        <f t="shared" si="179"/>
        <v>0.99085332936592885</v>
      </c>
      <c r="U370" s="486" t="str">
        <f t="shared" si="179"/>
        <v/>
      </c>
      <c r="V370" s="487">
        <f t="shared" si="179"/>
        <v>0.99085332936592885</v>
      </c>
      <c r="W370" s="486"/>
      <c r="X370" s="394" t="s">
        <v>735</v>
      </c>
    </row>
    <row r="371" spans="1:25" s="437" customFormat="1" hidden="1">
      <c r="A371" s="392" t="s">
        <v>761</v>
      </c>
      <c r="B371" s="392" t="s">
        <v>366</v>
      </c>
      <c r="C371" s="445"/>
      <c r="D371" s="445" t="s">
        <v>319</v>
      </c>
      <c r="E371" s="415" t="s">
        <v>325</v>
      </c>
      <c r="F371" s="416">
        <f>+F372</f>
        <v>0</v>
      </c>
      <c r="G371" s="416">
        <f t="shared" ref="G371:Q371" si="193">+G372</f>
        <v>10979861.67</v>
      </c>
      <c r="H371" s="416">
        <f t="shared" si="193"/>
        <v>0</v>
      </c>
      <c r="I371" s="416">
        <f t="shared" si="193"/>
        <v>10979861.67</v>
      </c>
      <c r="J371" s="416">
        <f t="shared" si="193"/>
        <v>0</v>
      </c>
      <c r="K371" s="416">
        <f t="shared" si="193"/>
        <v>9986879.0199999996</v>
      </c>
      <c r="L371" s="416">
        <f t="shared" si="193"/>
        <v>0</v>
      </c>
      <c r="M371" s="416">
        <f t="shared" si="193"/>
        <v>9986879.0199999996</v>
      </c>
      <c r="N371" s="416">
        <f t="shared" si="193"/>
        <v>0</v>
      </c>
      <c r="O371" s="416">
        <f t="shared" si="193"/>
        <v>992982.65000000037</v>
      </c>
      <c r="P371" s="416">
        <f t="shared" si="193"/>
        <v>0</v>
      </c>
      <c r="Q371" s="416">
        <f t="shared" si="193"/>
        <v>992982.65000000037</v>
      </c>
      <c r="S371" s="486" t="str">
        <f t="shared" si="179"/>
        <v/>
      </c>
      <c r="T371" s="486">
        <f t="shared" si="179"/>
        <v>0.90956328232138828</v>
      </c>
      <c r="U371" s="486" t="str">
        <f t="shared" si="179"/>
        <v/>
      </c>
      <c r="V371" s="487">
        <f t="shared" si="179"/>
        <v>0.90956328232138828</v>
      </c>
      <c r="W371" s="489"/>
      <c r="X371" s="394" t="s">
        <v>735</v>
      </c>
    </row>
    <row r="372" spans="1:25" hidden="1">
      <c r="A372" s="392" t="s">
        <v>761</v>
      </c>
      <c r="B372" s="392" t="s">
        <v>366</v>
      </c>
      <c r="C372" s="482"/>
      <c r="D372" s="482"/>
      <c r="E372" s="488" t="s">
        <v>533</v>
      </c>
      <c r="F372" s="484">
        <v>0</v>
      </c>
      <c r="G372" s="484">
        <f>+G299+G311+G322+G335+G346+G357</f>
        <v>10979861.67</v>
      </c>
      <c r="H372" s="484">
        <f>+H299+H311+H322+H335+H346+H357</f>
        <v>0</v>
      </c>
      <c r="I372" s="484">
        <f>+F372+G372+H372</f>
        <v>10979861.67</v>
      </c>
      <c r="J372" s="484">
        <v>0</v>
      </c>
      <c r="K372" s="484">
        <f>+K299+K311+K322+K335+K346+K357</f>
        <v>9986879.0199999996</v>
      </c>
      <c r="L372" s="484">
        <f>+L299+L311+L322+L335+L346+L357</f>
        <v>0</v>
      </c>
      <c r="M372" s="484">
        <f>+J372+K372+L372</f>
        <v>9986879.0199999996</v>
      </c>
      <c r="N372" s="484">
        <f>+F372-J372</f>
        <v>0</v>
      </c>
      <c r="O372" s="484">
        <f>+G372-K372</f>
        <v>992982.65000000037</v>
      </c>
      <c r="P372" s="484">
        <f>+H372-L372</f>
        <v>0</v>
      </c>
      <c r="Q372" s="484">
        <f>+N372+O372+P372</f>
        <v>992982.65000000037</v>
      </c>
      <c r="S372" s="486" t="str">
        <f t="shared" si="179"/>
        <v/>
      </c>
      <c r="T372" s="486">
        <f t="shared" si="179"/>
        <v>0.90956328232138828</v>
      </c>
      <c r="U372" s="486" t="str">
        <f t="shared" si="179"/>
        <v/>
      </c>
      <c r="V372" s="487">
        <f t="shared" si="179"/>
        <v>0.90956328232138828</v>
      </c>
      <c r="W372" s="486"/>
      <c r="X372" s="394" t="s">
        <v>735</v>
      </c>
    </row>
    <row r="373" spans="1:25" s="526" customFormat="1" ht="12" customHeight="1">
      <c r="A373" s="392" t="s">
        <v>761</v>
      </c>
      <c r="B373" s="392" t="s">
        <v>366</v>
      </c>
      <c r="C373" s="717" t="s">
        <v>763</v>
      </c>
      <c r="D373" s="714"/>
      <c r="E373" s="714"/>
      <c r="F373" s="524">
        <f>+F371+F369+F367</f>
        <v>0</v>
      </c>
      <c r="G373" s="524">
        <f t="shared" ref="G373:Q373" si="194">+G371+G369+G367</f>
        <v>133014947.71000002</v>
      </c>
      <c r="H373" s="524">
        <f t="shared" si="194"/>
        <v>112599733.63</v>
      </c>
      <c r="I373" s="524">
        <f t="shared" si="194"/>
        <v>245614681.34</v>
      </c>
      <c r="J373" s="524">
        <f t="shared" si="194"/>
        <v>0</v>
      </c>
      <c r="K373" s="524">
        <f t="shared" si="194"/>
        <v>131883147.83999999</v>
      </c>
      <c r="L373" s="524">
        <f t="shared" si="194"/>
        <v>112197940.75</v>
      </c>
      <c r="M373" s="524">
        <f t="shared" si="194"/>
        <v>244081088.58999997</v>
      </c>
      <c r="N373" s="524">
        <f t="shared" si="194"/>
        <v>0</v>
      </c>
      <c r="O373" s="524">
        <f t="shared" si="194"/>
        <v>1131799.8700000327</v>
      </c>
      <c r="P373" s="524">
        <f t="shared" si="194"/>
        <v>401792.87999999523</v>
      </c>
      <c r="Q373" s="524">
        <f t="shared" si="194"/>
        <v>1533592.7500000279</v>
      </c>
      <c r="R373" s="525">
        <f>+Q373-'[3]chd3-SAOB'!BS314</f>
        <v>5.7741999626159668E-8</v>
      </c>
      <c r="S373" s="486" t="str">
        <f t="shared" si="179"/>
        <v/>
      </c>
      <c r="T373" s="486">
        <f t="shared" si="179"/>
        <v>0.99149118283707793</v>
      </c>
      <c r="U373" s="486">
        <f t="shared" si="179"/>
        <v>0.99643167113236453</v>
      </c>
      <c r="V373" s="487">
        <f t="shared" si="179"/>
        <v>0.99375610308946838</v>
      </c>
      <c r="W373" s="551"/>
      <c r="Y373" s="394" t="s">
        <v>735</v>
      </c>
    </row>
    <row r="374" spans="1:25">
      <c r="A374" s="392" t="s">
        <v>761</v>
      </c>
      <c r="B374" s="392" t="s">
        <v>366</v>
      </c>
      <c r="C374" s="482"/>
      <c r="D374" s="482"/>
      <c r="E374" s="482"/>
      <c r="F374" s="495"/>
      <c r="G374" s="495"/>
      <c r="H374" s="495"/>
      <c r="I374" s="484">
        <f t="shared" si="162"/>
        <v>0</v>
      </c>
      <c r="J374" s="484">
        <v>0</v>
      </c>
      <c r="K374" s="495"/>
      <c r="L374" s="495"/>
      <c r="M374" s="484">
        <f t="shared" si="163"/>
        <v>0</v>
      </c>
      <c r="N374" s="484">
        <f t="shared" si="189"/>
        <v>0</v>
      </c>
      <c r="O374" s="484">
        <f t="shared" si="189"/>
        <v>0</v>
      </c>
      <c r="P374" s="484">
        <f t="shared" si="189"/>
        <v>0</v>
      </c>
      <c r="Q374" s="484">
        <f t="shared" si="164"/>
        <v>0</v>
      </c>
      <c r="S374" s="486" t="str">
        <f t="shared" si="179"/>
        <v/>
      </c>
      <c r="T374" s="486" t="str">
        <f t="shared" si="179"/>
        <v/>
      </c>
      <c r="U374" s="486" t="str">
        <f t="shared" si="179"/>
        <v/>
      </c>
      <c r="V374" s="487" t="str">
        <f t="shared" si="179"/>
        <v/>
      </c>
      <c r="W374" s="486"/>
      <c r="Y374" s="394" t="s">
        <v>735</v>
      </c>
    </row>
    <row r="375" spans="1:25">
      <c r="A375" s="392" t="s">
        <v>375</v>
      </c>
      <c r="B375" s="392" t="s">
        <v>376</v>
      </c>
      <c r="C375" s="623" t="s">
        <v>376</v>
      </c>
      <c r="D375" s="482"/>
      <c r="E375" s="492"/>
      <c r="F375" s="495"/>
      <c r="G375" s="495"/>
      <c r="H375" s="495"/>
      <c r="I375" s="484">
        <f t="shared" si="162"/>
        <v>0</v>
      </c>
      <c r="J375" s="484">
        <v>0</v>
      </c>
      <c r="K375" s="495"/>
      <c r="L375" s="495"/>
      <c r="M375" s="484">
        <f t="shared" si="163"/>
        <v>0</v>
      </c>
      <c r="N375" s="484">
        <f t="shared" si="189"/>
        <v>0</v>
      </c>
      <c r="O375" s="484">
        <f t="shared" si="189"/>
        <v>0</v>
      </c>
      <c r="P375" s="484">
        <f t="shared" si="189"/>
        <v>0</v>
      </c>
      <c r="Q375" s="484">
        <f t="shared" si="164"/>
        <v>0</v>
      </c>
      <c r="S375" s="486" t="str">
        <f t="shared" si="179"/>
        <v/>
      </c>
      <c r="T375" s="486" t="str">
        <f t="shared" si="179"/>
        <v/>
      </c>
      <c r="U375" s="486" t="str">
        <f t="shared" si="179"/>
        <v/>
      </c>
      <c r="V375" s="487" t="str">
        <f t="shared" si="179"/>
        <v/>
      </c>
      <c r="W375" s="486"/>
      <c r="Y375" s="394" t="s">
        <v>735</v>
      </c>
    </row>
    <row r="376" spans="1:25">
      <c r="A376" s="392" t="s">
        <v>375</v>
      </c>
      <c r="B376" s="392" t="s">
        <v>376</v>
      </c>
      <c r="C376" s="482"/>
      <c r="D376" s="482"/>
      <c r="E376" s="483" t="s">
        <v>320</v>
      </c>
      <c r="F376" s="495">
        <f>+'[3]chd4A-SAOB'!C382</f>
        <v>0</v>
      </c>
      <c r="G376" s="495">
        <f>+'[3]chd4A-SAOB'!D382</f>
        <v>9604566.8499999996</v>
      </c>
      <c r="H376" s="495">
        <f>+'[3]chd4A-SAOB'!E382</f>
        <v>11666.8</v>
      </c>
      <c r="I376" s="484">
        <f t="shared" si="162"/>
        <v>9616233.6500000004</v>
      </c>
      <c r="J376" s="484">
        <v>0</v>
      </c>
      <c r="K376" s="495">
        <f>+'[3]chd4A-SAOB'!H382</f>
        <v>9604565.9800000004</v>
      </c>
      <c r="L376" s="495">
        <f>+'[3]chd4A-SAOB'!I382</f>
        <v>11666.8</v>
      </c>
      <c r="M376" s="484">
        <f t="shared" si="163"/>
        <v>9616232.7800000012</v>
      </c>
      <c r="N376" s="484">
        <f t="shared" si="189"/>
        <v>0</v>
      </c>
      <c r="O376" s="484">
        <f t="shared" si="189"/>
        <v>0.86999999918043613</v>
      </c>
      <c r="P376" s="484">
        <f t="shared" si="189"/>
        <v>0</v>
      </c>
      <c r="Q376" s="484">
        <f t="shared" si="164"/>
        <v>0.86999999918043613</v>
      </c>
      <c r="S376" s="486" t="str">
        <f t="shared" si="179"/>
        <v/>
      </c>
      <c r="T376" s="486">
        <f t="shared" si="179"/>
        <v>0.99999990941809114</v>
      </c>
      <c r="U376" s="486">
        <f t="shared" si="179"/>
        <v>1</v>
      </c>
      <c r="V376" s="487">
        <f t="shared" si="179"/>
        <v>0.99999990952798867</v>
      </c>
      <c r="W376" s="486"/>
      <c r="Y376" s="394" t="s">
        <v>736</v>
      </c>
    </row>
    <row r="377" spans="1:25" hidden="1">
      <c r="A377" s="392" t="s">
        <v>375</v>
      </c>
      <c r="B377" s="392" t="s">
        <v>376</v>
      </c>
      <c r="C377" s="482"/>
      <c r="D377" s="482" t="s">
        <v>319</v>
      </c>
      <c r="E377" s="488" t="s">
        <v>835</v>
      </c>
      <c r="F377" s="484">
        <v>0</v>
      </c>
      <c r="G377" s="484">
        <f>+'[3]chd4A-SAOB'!C186</f>
        <v>2171485.2799999998</v>
      </c>
      <c r="H377" s="484">
        <f>+'[3]chd4A-SAOB'!C278</f>
        <v>11666.8</v>
      </c>
      <c r="I377" s="484">
        <f t="shared" si="162"/>
        <v>2183152.0799999996</v>
      </c>
      <c r="J377" s="484">
        <v>0</v>
      </c>
      <c r="K377" s="484">
        <f>+'[3]chd4A-SAOB'!C187</f>
        <v>2171485.2599999998</v>
      </c>
      <c r="L377" s="484">
        <f>+'[3]chd4A-SAOB'!C279</f>
        <v>11666.8</v>
      </c>
      <c r="M377" s="484">
        <f t="shared" si="163"/>
        <v>2183152.0599999996</v>
      </c>
      <c r="N377" s="484">
        <f t="shared" si="189"/>
        <v>0</v>
      </c>
      <c r="O377" s="484">
        <f t="shared" si="189"/>
        <v>2.0000000018626451E-2</v>
      </c>
      <c r="P377" s="484">
        <f t="shared" si="189"/>
        <v>0</v>
      </c>
      <c r="Q377" s="484">
        <f t="shared" si="164"/>
        <v>2.0000000018626451E-2</v>
      </c>
      <c r="S377" s="486" t="str">
        <f t="shared" si="179"/>
        <v/>
      </c>
      <c r="T377" s="486">
        <f t="shared" si="179"/>
        <v>0.99999999078971424</v>
      </c>
      <c r="U377" s="486">
        <f t="shared" si="179"/>
        <v>1</v>
      </c>
      <c r="V377" s="487">
        <f t="shared" si="179"/>
        <v>0.99999999083893409</v>
      </c>
      <c r="W377" s="486"/>
    </row>
    <row r="378" spans="1:25" hidden="1">
      <c r="A378" s="392" t="s">
        <v>375</v>
      </c>
      <c r="B378" s="392" t="s">
        <v>376</v>
      </c>
      <c r="C378" s="482"/>
      <c r="D378" s="482" t="s">
        <v>319</v>
      </c>
      <c r="E378" s="488" t="s">
        <v>836</v>
      </c>
      <c r="F378" s="484">
        <v>0</v>
      </c>
      <c r="G378" s="484">
        <f>+'[3]chd4A-SAOB'!D186</f>
        <v>1668297.81</v>
      </c>
      <c r="H378" s="484">
        <f>+'[3]chd4A-SAOB'!D278</f>
        <v>0</v>
      </c>
      <c r="I378" s="484">
        <f t="shared" si="162"/>
        <v>1668297.81</v>
      </c>
      <c r="J378" s="484">
        <v>0</v>
      </c>
      <c r="K378" s="484">
        <f>+'[3]chd4A-SAOB'!D187</f>
        <v>1668297.17</v>
      </c>
      <c r="L378" s="484">
        <f>+'[3]chd4A-SAOB'!D279</f>
        <v>0</v>
      </c>
      <c r="M378" s="484">
        <f t="shared" si="163"/>
        <v>1668297.17</v>
      </c>
      <c r="N378" s="484">
        <f t="shared" si="189"/>
        <v>0</v>
      </c>
      <c r="O378" s="484">
        <f t="shared" si="189"/>
        <v>0.64000000013038516</v>
      </c>
      <c r="P378" s="484">
        <f t="shared" si="189"/>
        <v>0</v>
      </c>
      <c r="Q378" s="484">
        <f t="shared" si="164"/>
        <v>0.64000000013038516</v>
      </c>
      <c r="S378" s="486" t="str">
        <f t="shared" si="179"/>
        <v/>
      </c>
      <c r="T378" s="486">
        <f t="shared" si="179"/>
        <v>0.99999961637544788</v>
      </c>
      <c r="U378" s="486" t="str">
        <f t="shared" si="179"/>
        <v/>
      </c>
      <c r="V378" s="487">
        <f t="shared" si="179"/>
        <v>0.99999961637544788</v>
      </c>
      <c r="W378" s="486"/>
    </row>
    <row r="379" spans="1:25" hidden="1">
      <c r="A379" s="392" t="s">
        <v>375</v>
      </c>
      <c r="B379" s="392" t="s">
        <v>376</v>
      </c>
      <c r="C379" s="482"/>
      <c r="D379" s="482" t="s">
        <v>319</v>
      </c>
      <c r="E379" s="488" t="s">
        <v>837</v>
      </c>
      <c r="F379" s="484">
        <v>0</v>
      </c>
      <c r="G379" s="484">
        <f>+'[3]chd4A-SAOB'!E186</f>
        <v>5764783.7599999998</v>
      </c>
      <c r="H379" s="484">
        <f>+'[3]chd4A-SAOB'!E278</f>
        <v>0</v>
      </c>
      <c r="I379" s="484">
        <f t="shared" ref="I379:I442" si="195">+F379+G379+H379</f>
        <v>5764783.7599999998</v>
      </c>
      <c r="J379" s="484">
        <v>0</v>
      </c>
      <c r="K379" s="484">
        <f>+'[3]chd4A-SAOB'!E187</f>
        <v>5764783.5499999998</v>
      </c>
      <c r="L379" s="484">
        <f>+'[3]chd4A-SAOB'!E279</f>
        <v>0</v>
      </c>
      <c r="M379" s="484">
        <f t="shared" ref="M379:M442" si="196">+J379+K379+L379</f>
        <v>5764783.5499999998</v>
      </c>
      <c r="N379" s="484">
        <f t="shared" si="189"/>
        <v>0</v>
      </c>
      <c r="O379" s="484">
        <f t="shared" si="189"/>
        <v>0.2099999999627471</v>
      </c>
      <c r="P379" s="484">
        <f t="shared" si="189"/>
        <v>0</v>
      </c>
      <c r="Q379" s="484">
        <f t="shared" ref="Q379:Q442" si="197">+N379+O379+P379</f>
        <v>0.2099999999627471</v>
      </c>
      <c r="S379" s="486" t="str">
        <f t="shared" si="179"/>
        <v/>
      </c>
      <c r="T379" s="486">
        <f t="shared" si="179"/>
        <v>0.99999996357192067</v>
      </c>
      <c r="U379" s="486" t="str">
        <f t="shared" si="179"/>
        <v/>
      </c>
      <c r="V379" s="487">
        <f t="shared" si="179"/>
        <v>0.99999996357192067</v>
      </c>
      <c r="W379" s="486"/>
    </row>
    <row r="380" spans="1:25">
      <c r="A380" s="392" t="s">
        <v>375</v>
      </c>
      <c r="B380" s="392" t="s">
        <v>376</v>
      </c>
      <c r="C380" s="482"/>
      <c r="D380" s="482"/>
      <c r="E380" s="483" t="s">
        <v>204</v>
      </c>
      <c r="F380" s="484">
        <f>+F381+F382</f>
        <v>0</v>
      </c>
      <c r="G380" s="484">
        <f t="shared" ref="G380:H380" si="198">+G381+G382</f>
        <v>92378330.520000011</v>
      </c>
      <c r="H380" s="484">
        <f t="shared" si="198"/>
        <v>33077131.440000001</v>
      </c>
      <c r="I380" s="484">
        <f t="shared" si="195"/>
        <v>125455461.96000001</v>
      </c>
      <c r="J380" s="484">
        <f t="shared" ref="J380:L380" si="199">+J381+J382</f>
        <v>0</v>
      </c>
      <c r="K380" s="484">
        <f t="shared" si="199"/>
        <v>87415648.200000003</v>
      </c>
      <c r="L380" s="484">
        <f t="shared" si="199"/>
        <v>31751371.109999999</v>
      </c>
      <c r="M380" s="484">
        <f t="shared" si="196"/>
        <v>119167019.31</v>
      </c>
      <c r="N380" s="484">
        <f t="shared" si="189"/>
        <v>0</v>
      </c>
      <c r="O380" s="484">
        <f t="shared" si="189"/>
        <v>4962682.3200000077</v>
      </c>
      <c r="P380" s="484">
        <f t="shared" si="189"/>
        <v>1325760.3300000019</v>
      </c>
      <c r="Q380" s="484">
        <f t="shared" si="197"/>
        <v>6288442.6500000097</v>
      </c>
      <c r="S380" s="486" t="str">
        <f t="shared" si="179"/>
        <v/>
      </c>
      <c r="T380" s="486">
        <f t="shared" si="179"/>
        <v>0.94627871826579957</v>
      </c>
      <c r="U380" s="486">
        <f t="shared" si="179"/>
        <v>0.95991912622759157</v>
      </c>
      <c r="V380" s="487">
        <f t="shared" si="179"/>
        <v>0.94987509868637687</v>
      </c>
      <c r="W380" s="486"/>
      <c r="Y380" s="394" t="s">
        <v>736</v>
      </c>
    </row>
    <row r="381" spans="1:25" hidden="1">
      <c r="A381" s="392" t="s">
        <v>375</v>
      </c>
      <c r="B381" s="392" t="s">
        <v>376</v>
      </c>
      <c r="C381" s="482"/>
      <c r="D381" s="482"/>
      <c r="E381" s="483" t="s">
        <v>838</v>
      </c>
      <c r="F381" s="495">
        <f>'[3]CONAP - W INC'!F284</f>
        <v>0</v>
      </c>
      <c r="G381" s="495">
        <f>'[3]CONAP - W INC'!G284</f>
        <v>63071880</v>
      </c>
      <c r="H381" s="495">
        <f>'[3]CONAP - W INC'!H284</f>
        <v>7000000</v>
      </c>
      <c r="I381" s="484">
        <f t="shared" si="195"/>
        <v>70071880</v>
      </c>
      <c r="J381" s="484">
        <f>'[3]CONAP - W INC'!J284</f>
        <v>0</v>
      </c>
      <c r="K381" s="495">
        <f>'[3]CONAP - W INC'!K284</f>
        <v>59759838.909999996</v>
      </c>
      <c r="L381" s="495">
        <f>'[3]CONAP - W INC'!L284</f>
        <v>7000000</v>
      </c>
      <c r="M381" s="484">
        <f t="shared" si="196"/>
        <v>66759838.909999996</v>
      </c>
      <c r="N381" s="484">
        <f t="shared" si="189"/>
        <v>0</v>
      </c>
      <c r="O381" s="484">
        <f t="shared" si="189"/>
        <v>3312041.0900000036</v>
      </c>
      <c r="P381" s="484">
        <f t="shared" si="189"/>
        <v>0</v>
      </c>
      <c r="Q381" s="484">
        <f t="shared" si="197"/>
        <v>3312041.0900000036</v>
      </c>
      <c r="S381" s="486" t="str">
        <f t="shared" si="179"/>
        <v/>
      </c>
      <c r="T381" s="486">
        <f t="shared" si="179"/>
        <v>0.94748783308821616</v>
      </c>
      <c r="U381" s="486">
        <f t="shared" si="179"/>
        <v>1</v>
      </c>
      <c r="V381" s="487">
        <f t="shared" si="179"/>
        <v>0.95273366306141627</v>
      </c>
      <c r="W381" s="486"/>
    </row>
    <row r="382" spans="1:25" hidden="1">
      <c r="A382" s="392" t="s">
        <v>375</v>
      </c>
      <c r="B382" s="392" t="s">
        <v>376</v>
      </c>
      <c r="C382" s="482"/>
      <c r="D382" s="482"/>
      <c r="E382" s="483" t="s">
        <v>839</v>
      </c>
      <c r="F382" s="495">
        <f>'[3]CONAP - W INC'!F285</f>
        <v>0</v>
      </c>
      <c r="G382" s="495">
        <f>'[3]CONAP - W INC'!G285</f>
        <v>29306450.520000003</v>
      </c>
      <c r="H382" s="495">
        <f>'[3]CONAP - W INC'!H285</f>
        <v>26077131.440000001</v>
      </c>
      <c r="I382" s="484">
        <f t="shared" si="195"/>
        <v>55383581.960000008</v>
      </c>
      <c r="J382" s="484">
        <f>'[3]CONAP - W INC'!J285</f>
        <v>0</v>
      </c>
      <c r="K382" s="495">
        <f>'[3]CONAP - W INC'!K285</f>
        <v>27655809.290000003</v>
      </c>
      <c r="L382" s="495">
        <f>'[3]CONAP - W INC'!L285</f>
        <v>24751371.109999999</v>
      </c>
      <c r="M382" s="484">
        <f t="shared" si="196"/>
        <v>52407180.400000006</v>
      </c>
      <c r="N382" s="484">
        <f t="shared" si="189"/>
        <v>0</v>
      </c>
      <c r="O382" s="484">
        <f t="shared" si="189"/>
        <v>1650641.2300000004</v>
      </c>
      <c r="P382" s="484">
        <f t="shared" si="189"/>
        <v>1325760.3300000019</v>
      </c>
      <c r="Q382" s="484">
        <f t="shared" si="197"/>
        <v>2976401.5600000024</v>
      </c>
      <c r="S382" s="486" t="str">
        <f t="shared" si="179"/>
        <v/>
      </c>
      <c r="T382" s="486">
        <f t="shared" si="179"/>
        <v>0.94367652169703964</v>
      </c>
      <c r="U382" s="486">
        <f t="shared" si="179"/>
        <v>0.94916003959061224</v>
      </c>
      <c r="V382" s="487">
        <f t="shared" si="179"/>
        <v>0.94625841351052975</v>
      </c>
      <c r="W382" s="486"/>
    </row>
    <row r="383" spans="1:25" s="437" customFormat="1">
      <c r="A383" s="392"/>
      <c r="B383" s="392" t="s">
        <v>376</v>
      </c>
      <c r="C383" s="445"/>
      <c r="D383" s="445"/>
      <c r="E383" s="415" t="s">
        <v>737</v>
      </c>
      <c r="F383" s="416">
        <f>+F380+F376</f>
        <v>0</v>
      </c>
      <c r="G383" s="416">
        <f t="shared" ref="G383:Q383" si="200">+G380+G376</f>
        <v>101982897.37</v>
      </c>
      <c r="H383" s="416">
        <f t="shared" si="200"/>
        <v>33088798.240000002</v>
      </c>
      <c r="I383" s="416">
        <f t="shared" si="200"/>
        <v>135071695.61000001</v>
      </c>
      <c r="J383" s="416">
        <f t="shared" si="200"/>
        <v>0</v>
      </c>
      <c r="K383" s="416">
        <f t="shared" si="200"/>
        <v>97020214.180000007</v>
      </c>
      <c r="L383" s="416">
        <f t="shared" si="200"/>
        <v>31763037.91</v>
      </c>
      <c r="M383" s="416">
        <f t="shared" si="200"/>
        <v>128783252.09</v>
      </c>
      <c r="N383" s="416">
        <f t="shared" si="200"/>
        <v>0</v>
      </c>
      <c r="O383" s="416">
        <f t="shared" si="200"/>
        <v>4962683.1900000069</v>
      </c>
      <c r="P383" s="416">
        <f t="shared" si="200"/>
        <v>1325760.3300000019</v>
      </c>
      <c r="Q383" s="416">
        <f t="shared" si="200"/>
        <v>6288443.5200000089</v>
      </c>
      <c r="R383" s="448"/>
      <c r="S383" s="486" t="str">
        <f t="shared" si="179"/>
        <v/>
      </c>
      <c r="T383" s="486">
        <f t="shared" si="179"/>
        <v>0.95133808395347808</v>
      </c>
      <c r="U383" s="486">
        <f t="shared" si="179"/>
        <v>0.95993325836786259</v>
      </c>
      <c r="V383" s="487">
        <f t="shared" si="179"/>
        <v>0.9534436619633696</v>
      </c>
      <c r="W383" s="489"/>
      <c r="Y383" s="394" t="s">
        <v>735</v>
      </c>
    </row>
    <row r="384" spans="1:25" hidden="1">
      <c r="A384" s="392"/>
      <c r="B384" s="392"/>
      <c r="C384" s="482"/>
      <c r="D384" s="482"/>
      <c r="E384" s="490"/>
      <c r="F384" s="484"/>
      <c r="G384" s="484"/>
      <c r="H384" s="484"/>
      <c r="I384" s="484"/>
      <c r="J384" s="484"/>
      <c r="K384" s="484"/>
      <c r="L384" s="484"/>
      <c r="M384" s="484"/>
      <c r="N384" s="484"/>
      <c r="O384" s="484"/>
      <c r="P384" s="484"/>
      <c r="Q384" s="484"/>
      <c r="R384" s="485"/>
      <c r="S384" s="486" t="str">
        <f t="shared" si="179"/>
        <v/>
      </c>
      <c r="T384" s="486" t="str">
        <f t="shared" si="179"/>
        <v/>
      </c>
      <c r="U384" s="486" t="str">
        <f t="shared" si="179"/>
        <v/>
      </c>
      <c r="V384" s="487" t="str">
        <f t="shared" si="179"/>
        <v/>
      </c>
      <c r="W384" s="486"/>
    </row>
    <row r="385" spans="1:25" s="437" customFormat="1">
      <c r="A385" s="392" t="s">
        <v>375</v>
      </c>
      <c r="B385" s="392" t="s">
        <v>376</v>
      </c>
      <c r="C385" s="445"/>
      <c r="D385" s="445" t="s">
        <v>319</v>
      </c>
      <c r="E385" s="415" t="s">
        <v>325</v>
      </c>
      <c r="F385" s="416">
        <f>SUM(F386:F386)</f>
        <v>0</v>
      </c>
      <c r="G385" s="416">
        <f>SUM(G386:G386)</f>
        <v>0</v>
      </c>
      <c r="H385" s="416">
        <f>SUM(H386:H386)</f>
        <v>0</v>
      </c>
      <c r="I385" s="416">
        <f>+F385+G385+H385</f>
        <v>0</v>
      </c>
      <c r="J385" s="416">
        <v>0</v>
      </c>
      <c r="K385" s="416">
        <f>SUM(K386:K386)</f>
        <v>0</v>
      </c>
      <c r="L385" s="416">
        <f>SUM(L386:L386)</f>
        <v>0</v>
      </c>
      <c r="M385" s="416">
        <f>+J385+K385+L385</f>
        <v>0</v>
      </c>
      <c r="N385" s="416">
        <f t="shared" ref="N385:P386" si="201">+F385-J385</f>
        <v>0</v>
      </c>
      <c r="O385" s="416">
        <f t="shared" si="201"/>
        <v>0</v>
      </c>
      <c r="P385" s="416">
        <f t="shared" si="201"/>
        <v>0</v>
      </c>
      <c r="Q385" s="416">
        <f>+N385+O385+P385</f>
        <v>0</v>
      </c>
      <c r="S385" s="486" t="str">
        <f t="shared" si="179"/>
        <v/>
      </c>
      <c r="T385" s="486" t="str">
        <f t="shared" si="179"/>
        <v/>
      </c>
      <c r="U385" s="486" t="str">
        <f t="shared" si="179"/>
        <v/>
      </c>
      <c r="V385" s="487" t="str">
        <f t="shared" si="179"/>
        <v/>
      </c>
      <c r="W385" s="489"/>
      <c r="Y385" s="394" t="s">
        <v>735</v>
      </c>
    </row>
    <row r="386" spans="1:25">
      <c r="A386" s="392" t="s">
        <v>375</v>
      </c>
      <c r="B386" s="392" t="s">
        <v>376</v>
      </c>
      <c r="C386" s="482"/>
      <c r="D386" s="482"/>
      <c r="E386" s="488" t="s">
        <v>533</v>
      </c>
      <c r="F386" s="484">
        <v>0</v>
      </c>
      <c r="G386" s="484">
        <f>SUM('[3]chd4A-SAOB'!U186)</f>
        <v>0</v>
      </c>
      <c r="H386" s="484">
        <f>SUM('[3]chd4A-SAOB'!U278)</f>
        <v>0</v>
      </c>
      <c r="I386" s="484">
        <f>+F386+G386+H386</f>
        <v>0</v>
      </c>
      <c r="J386" s="484">
        <v>0</v>
      </c>
      <c r="K386" s="484">
        <f>SUM('[3]chd4A-SAOB'!U187)</f>
        <v>0</v>
      </c>
      <c r="L386" s="484">
        <f>SUM('[3]chd4A-SAOB'!U279)</f>
        <v>0</v>
      </c>
      <c r="M386" s="484">
        <f>+J386+K386+L386</f>
        <v>0</v>
      </c>
      <c r="N386" s="484">
        <f t="shared" si="201"/>
        <v>0</v>
      </c>
      <c r="O386" s="484">
        <f t="shared" si="201"/>
        <v>0</v>
      </c>
      <c r="P386" s="484">
        <f t="shared" si="201"/>
        <v>0</v>
      </c>
      <c r="Q386" s="484">
        <f>+N386+O386+P386</f>
        <v>0</v>
      </c>
      <c r="S386" s="486" t="str">
        <f t="shared" si="179"/>
        <v/>
      </c>
      <c r="T386" s="486" t="str">
        <f t="shared" si="179"/>
        <v/>
      </c>
      <c r="U386" s="486" t="str">
        <f t="shared" si="179"/>
        <v/>
      </c>
      <c r="V386" s="487" t="str">
        <f t="shared" si="179"/>
        <v/>
      </c>
      <c r="W386" s="486"/>
      <c r="Y386" s="394" t="s">
        <v>735</v>
      </c>
    </row>
    <row r="387" spans="1:25" s="424" customFormat="1" ht="12" customHeight="1">
      <c r="A387" s="392" t="s">
        <v>375</v>
      </c>
      <c r="B387" s="392" t="s">
        <v>376</v>
      </c>
      <c r="C387" s="719" t="s">
        <v>551</v>
      </c>
      <c r="D387" s="734"/>
      <c r="E387" s="734"/>
      <c r="F387" s="423">
        <f>+F383+F385</f>
        <v>0</v>
      </c>
      <c r="G387" s="423">
        <f t="shared" ref="G387:Q387" si="202">+G383+G385</f>
        <v>101982897.37</v>
      </c>
      <c r="H387" s="423">
        <f t="shared" si="202"/>
        <v>33088798.240000002</v>
      </c>
      <c r="I387" s="423">
        <f t="shared" si="202"/>
        <v>135071695.61000001</v>
      </c>
      <c r="J387" s="423">
        <f t="shared" si="202"/>
        <v>0</v>
      </c>
      <c r="K387" s="423">
        <f t="shared" si="202"/>
        <v>97020214.180000007</v>
      </c>
      <c r="L387" s="423">
        <f t="shared" si="202"/>
        <v>31763037.91</v>
      </c>
      <c r="M387" s="423">
        <f t="shared" si="202"/>
        <v>128783252.09</v>
      </c>
      <c r="N387" s="423">
        <f t="shared" si="202"/>
        <v>0</v>
      </c>
      <c r="O387" s="423">
        <f t="shared" si="202"/>
        <v>4962683.1900000069</v>
      </c>
      <c r="P387" s="423">
        <f t="shared" si="202"/>
        <v>1325760.3300000019</v>
      </c>
      <c r="Q387" s="423">
        <f t="shared" si="202"/>
        <v>6288443.5200000089</v>
      </c>
      <c r="R387" s="607">
        <f>+Q387-'[3]chd4A-SAOB'!AG315</f>
        <v>0</v>
      </c>
      <c r="S387" s="486" t="str">
        <f t="shared" si="179"/>
        <v/>
      </c>
      <c r="T387" s="486">
        <f t="shared" si="179"/>
        <v>0.95133808395347808</v>
      </c>
      <c r="U387" s="486">
        <f t="shared" si="179"/>
        <v>0.95993325836786259</v>
      </c>
      <c r="V387" s="487">
        <f t="shared" si="179"/>
        <v>0.9534436619633696</v>
      </c>
      <c r="W387" s="491"/>
      <c r="Y387" s="394" t="s">
        <v>735</v>
      </c>
    </row>
    <row r="388" spans="1:25" hidden="1">
      <c r="A388" s="392" t="s">
        <v>326</v>
      </c>
      <c r="B388" s="392"/>
      <c r="C388" s="482"/>
      <c r="D388" s="482"/>
      <c r="E388" s="492"/>
      <c r="F388" s="484"/>
      <c r="G388" s="484"/>
      <c r="H388" s="484"/>
      <c r="I388" s="484">
        <f t="shared" si="195"/>
        <v>0</v>
      </c>
      <c r="J388" s="484">
        <v>0</v>
      </c>
      <c r="K388" s="484"/>
      <c r="L388" s="484"/>
      <c r="M388" s="484">
        <f t="shared" si="196"/>
        <v>0</v>
      </c>
      <c r="N388" s="484">
        <f t="shared" si="189"/>
        <v>0</v>
      </c>
      <c r="O388" s="484">
        <f t="shared" si="189"/>
        <v>0</v>
      </c>
      <c r="P388" s="484">
        <f t="shared" si="189"/>
        <v>0</v>
      </c>
      <c r="Q388" s="484">
        <f t="shared" si="197"/>
        <v>0</v>
      </c>
      <c r="S388" s="486" t="str">
        <f t="shared" si="179"/>
        <v/>
      </c>
      <c r="T388" s="486" t="str">
        <f t="shared" si="179"/>
        <v/>
      </c>
      <c r="U388" s="486" t="str">
        <f t="shared" si="179"/>
        <v/>
      </c>
      <c r="V388" s="487" t="str">
        <f t="shared" si="179"/>
        <v/>
      </c>
      <c r="W388" s="486"/>
    </row>
    <row r="389" spans="1:25">
      <c r="A389" s="392" t="s">
        <v>377</v>
      </c>
      <c r="B389" s="392" t="s">
        <v>378</v>
      </c>
      <c r="C389" s="631" t="s">
        <v>379</v>
      </c>
      <c r="D389" s="482"/>
      <c r="E389" s="492"/>
      <c r="F389" s="495"/>
      <c r="G389" s="495"/>
      <c r="H389" s="495"/>
      <c r="I389" s="484">
        <f t="shared" si="195"/>
        <v>0</v>
      </c>
      <c r="J389" s="484">
        <v>0</v>
      </c>
      <c r="K389" s="495"/>
      <c r="L389" s="495"/>
      <c r="M389" s="484">
        <f t="shared" si="196"/>
        <v>0</v>
      </c>
      <c r="N389" s="484">
        <f t="shared" si="189"/>
        <v>0</v>
      </c>
      <c r="O389" s="484">
        <f t="shared" si="189"/>
        <v>0</v>
      </c>
      <c r="P389" s="484">
        <f t="shared" si="189"/>
        <v>0</v>
      </c>
      <c r="Q389" s="484">
        <f t="shared" si="197"/>
        <v>0</v>
      </c>
      <c r="S389" s="486" t="str">
        <f t="shared" si="179"/>
        <v/>
      </c>
      <c r="T389" s="486" t="str">
        <f t="shared" si="179"/>
        <v/>
      </c>
      <c r="U389" s="486" t="str">
        <f t="shared" si="179"/>
        <v/>
      </c>
      <c r="V389" s="487" t="str">
        <f t="shared" si="179"/>
        <v/>
      </c>
      <c r="W389" s="486"/>
      <c r="Y389" s="394" t="s">
        <v>735</v>
      </c>
    </row>
    <row r="390" spans="1:25" s="424" customFormat="1">
      <c r="A390" s="392" t="s">
        <v>377</v>
      </c>
      <c r="B390" s="392" t="s">
        <v>380</v>
      </c>
      <c r="C390" s="493" t="s">
        <v>319</v>
      </c>
      <c r="D390" s="632" t="s">
        <v>330</v>
      </c>
      <c r="E390" s="680" t="s">
        <v>380</v>
      </c>
      <c r="F390" s="638"/>
      <c r="G390" s="638"/>
      <c r="H390" s="638"/>
      <c r="I390" s="423">
        <f t="shared" si="195"/>
        <v>0</v>
      </c>
      <c r="J390" s="423">
        <v>0</v>
      </c>
      <c r="K390" s="638"/>
      <c r="L390" s="638"/>
      <c r="M390" s="423">
        <f t="shared" si="196"/>
        <v>0</v>
      </c>
      <c r="N390" s="423">
        <f t="shared" si="189"/>
        <v>0</v>
      </c>
      <c r="O390" s="423">
        <f t="shared" si="189"/>
        <v>0</v>
      </c>
      <c r="P390" s="423">
        <f t="shared" si="189"/>
        <v>0</v>
      </c>
      <c r="Q390" s="423">
        <f t="shared" si="197"/>
        <v>0</v>
      </c>
      <c r="S390" s="486" t="str">
        <f t="shared" si="179"/>
        <v/>
      </c>
      <c r="T390" s="486" t="str">
        <f t="shared" si="179"/>
        <v/>
      </c>
      <c r="U390" s="486" t="str">
        <f t="shared" si="179"/>
        <v/>
      </c>
      <c r="V390" s="487" t="str">
        <f t="shared" si="179"/>
        <v/>
      </c>
      <c r="W390" s="491"/>
      <c r="Y390" s="394" t="s">
        <v>735</v>
      </c>
    </row>
    <row r="391" spans="1:25">
      <c r="A391" s="392" t="s">
        <v>377</v>
      </c>
      <c r="B391" s="392" t="s">
        <v>380</v>
      </c>
      <c r="C391" s="482"/>
      <c r="D391" s="482"/>
      <c r="E391" s="483" t="s">
        <v>320</v>
      </c>
      <c r="F391" s="495">
        <f>+'[3]chd4A-SAOB'!C389</f>
        <v>0</v>
      </c>
      <c r="G391" s="495">
        <f>+'[3]chd4A-SAOB'!D389</f>
        <v>132265.04000000004</v>
      </c>
      <c r="H391" s="495">
        <f>+'[3]chd4A-SAOB'!E389</f>
        <v>0</v>
      </c>
      <c r="I391" s="484">
        <f t="shared" si="195"/>
        <v>132265.04000000004</v>
      </c>
      <c r="J391" s="484">
        <v>0</v>
      </c>
      <c r="K391" s="495">
        <f>+'[3]chd4A-SAOB'!H389</f>
        <v>132265.04000000004</v>
      </c>
      <c r="L391" s="495">
        <f>+'[3]chd4A-SAOB'!I389</f>
        <v>0</v>
      </c>
      <c r="M391" s="484">
        <f t="shared" si="196"/>
        <v>132265.04000000004</v>
      </c>
      <c r="N391" s="484">
        <f t="shared" si="189"/>
        <v>0</v>
      </c>
      <c r="O391" s="484">
        <f t="shared" si="189"/>
        <v>0</v>
      </c>
      <c r="P391" s="484">
        <f t="shared" si="189"/>
        <v>0</v>
      </c>
      <c r="Q391" s="484">
        <f t="shared" si="197"/>
        <v>0</v>
      </c>
      <c r="S391" s="486" t="str">
        <f t="shared" si="179"/>
        <v/>
      </c>
      <c r="T391" s="486">
        <f t="shared" si="179"/>
        <v>1</v>
      </c>
      <c r="U391" s="486" t="str">
        <f t="shared" si="179"/>
        <v/>
      </c>
      <c r="V391" s="487">
        <f t="shared" si="179"/>
        <v>1</v>
      </c>
      <c r="W391" s="486"/>
      <c r="Y391" s="394" t="s">
        <v>736</v>
      </c>
    </row>
    <row r="392" spans="1:25">
      <c r="A392" s="392" t="s">
        <v>377</v>
      </c>
      <c r="B392" s="392" t="s">
        <v>380</v>
      </c>
      <c r="C392" s="482"/>
      <c r="D392" s="482"/>
      <c r="E392" s="483" t="s">
        <v>204</v>
      </c>
      <c r="F392" s="484">
        <f>+F393+F394</f>
        <v>0</v>
      </c>
      <c r="G392" s="484">
        <f t="shared" ref="G392:H392" si="203">+G393+G394</f>
        <v>2750000</v>
      </c>
      <c r="H392" s="484">
        <f t="shared" si="203"/>
        <v>26442000</v>
      </c>
      <c r="I392" s="484">
        <f t="shared" si="195"/>
        <v>29192000</v>
      </c>
      <c r="J392" s="484">
        <f t="shared" ref="J392:L392" si="204">+J393+J394</f>
        <v>0</v>
      </c>
      <c r="K392" s="484">
        <f t="shared" si="204"/>
        <v>2750000</v>
      </c>
      <c r="L392" s="484">
        <f t="shared" si="204"/>
        <v>26427600.16</v>
      </c>
      <c r="M392" s="484">
        <f t="shared" si="196"/>
        <v>29177600.16</v>
      </c>
      <c r="N392" s="484">
        <f t="shared" si="189"/>
        <v>0</v>
      </c>
      <c r="O392" s="484">
        <f t="shared" si="189"/>
        <v>0</v>
      </c>
      <c r="P392" s="484">
        <f t="shared" si="189"/>
        <v>14399.839999999851</v>
      </c>
      <c r="Q392" s="484">
        <f t="shared" si="197"/>
        <v>14399.839999999851</v>
      </c>
      <c r="S392" s="486" t="str">
        <f t="shared" si="179"/>
        <v/>
      </c>
      <c r="T392" s="486">
        <f t="shared" si="179"/>
        <v>1</v>
      </c>
      <c r="U392" s="486">
        <f t="shared" si="179"/>
        <v>0.99945541789577186</v>
      </c>
      <c r="V392" s="487">
        <f t="shared" si="179"/>
        <v>0.999506719649219</v>
      </c>
      <c r="W392" s="486"/>
      <c r="Y392" s="394" t="s">
        <v>736</v>
      </c>
    </row>
    <row r="393" spans="1:25" hidden="1">
      <c r="A393" s="392" t="s">
        <v>377</v>
      </c>
      <c r="B393" s="392" t="s">
        <v>380</v>
      </c>
      <c r="C393" s="482"/>
      <c r="D393" s="482"/>
      <c r="E393" s="483" t="s">
        <v>838</v>
      </c>
      <c r="F393" s="495">
        <f>'[3]CONAP - W INC'!F293</f>
        <v>0</v>
      </c>
      <c r="G393" s="495">
        <f>'[3]CONAP - W INC'!G293</f>
        <v>2000000</v>
      </c>
      <c r="H393" s="495">
        <f>'[3]CONAP - W INC'!H293</f>
        <v>0</v>
      </c>
      <c r="I393" s="484">
        <f t="shared" si="195"/>
        <v>2000000</v>
      </c>
      <c r="J393" s="484">
        <f>'[3]CONAP - W INC'!J293</f>
        <v>0</v>
      </c>
      <c r="K393" s="495">
        <f>'[3]CONAP - W INC'!K293</f>
        <v>2000000</v>
      </c>
      <c r="L393" s="495">
        <f>'[3]CONAP - W INC'!L293</f>
        <v>0</v>
      </c>
      <c r="M393" s="484">
        <f t="shared" si="196"/>
        <v>2000000</v>
      </c>
      <c r="N393" s="484">
        <f t="shared" si="189"/>
        <v>0</v>
      </c>
      <c r="O393" s="484">
        <f t="shared" si="189"/>
        <v>0</v>
      </c>
      <c r="P393" s="484">
        <f t="shared" si="189"/>
        <v>0</v>
      </c>
      <c r="Q393" s="484">
        <f t="shared" si="197"/>
        <v>0</v>
      </c>
      <c r="S393" s="486" t="str">
        <f t="shared" si="179"/>
        <v/>
      </c>
      <c r="T393" s="486">
        <f t="shared" si="179"/>
        <v>1</v>
      </c>
      <c r="U393" s="486" t="str">
        <f t="shared" si="179"/>
        <v/>
      </c>
      <c r="V393" s="487">
        <f t="shared" si="179"/>
        <v>1</v>
      </c>
      <c r="W393" s="486"/>
    </row>
    <row r="394" spans="1:25" hidden="1">
      <c r="A394" s="392" t="s">
        <v>377</v>
      </c>
      <c r="B394" s="392" t="s">
        <v>380</v>
      </c>
      <c r="C394" s="482"/>
      <c r="D394" s="482"/>
      <c r="E394" s="483" t="s">
        <v>839</v>
      </c>
      <c r="F394" s="495">
        <f>'[3]CONAP - W INC'!F294</f>
        <v>0</v>
      </c>
      <c r="G394" s="495">
        <f>'[3]CONAP - W INC'!G294</f>
        <v>750000</v>
      </c>
      <c r="H394" s="495">
        <f>'[3]CONAP - W INC'!H294</f>
        <v>26442000</v>
      </c>
      <c r="I394" s="484">
        <f t="shared" si="195"/>
        <v>27192000</v>
      </c>
      <c r="J394" s="484">
        <f>'[3]CONAP - W INC'!J294</f>
        <v>0</v>
      </c>
      <c r="K394" s="495">
        <f>'[3]CONAP - W INC'!K294</f>
        <v>750000</v>
      </c>
      <c r="L394" s="495">
        <f>'[3]CONAP - W INC'!L294</f>
        <v>26427600.16</v>
      </c>
      <c r="M394" s="484">
        <f t="shared" si="196"/>
        <v>27177600.16</v>
      </c>
      <c r="N394" s="484">
        <f t="shared" si="189"/>
        <v>0</v>
      </c>
      <c r="O394" s="484">
        <f t="shared" si="189"/>
        <v>0</v>
      </c>
      <c r="P394" s="484">
        <f t="shared" si="189"/>
        <v>14399.839999999851</v>
      </c>
      <c r="Q394" s="484">
        <f t="shared" si="197"/>
        <v>14399.839999999851</v>
      </c>
      <c r="S394" s="486" t="str">
        <f t="shared" si="179"/>
        <v/>
      </c>
      <c r="T394" s="486">
        <f t="shared" si="179"/>
        <v>1</v>
      </c>
      <c r="U394" s="486">
        <f t="shared" si="179"/>
        <v>0.99945541789577186</v>
      </c>
      <c r="V394" s="487">
        <f t="shared" si="179"/>
        <v>0.99947043836422478</v>
      </c>
      <c r="W394" s="486"/>
    </row>
    <row r="395" spans="1:25" s="437" customFormat="1">
      <c r="A395" s="392"/>
      <c r="B395" s="392" t="s">
        <v>380</v>
      </c>
      <c r="C395" s="445"/>
      <c r="D395" s="445"/>
      <c r="E395" s="415" t="s">
        <v>737</v>
      </c>
      <c r="F395" s="416">
        <f>+F392+F391</f>
        <v>0</v>
      </c>
      <c r="G395" s="416">
        <f t="shared" ref="G395:Q395" si="205">+G392+G391</f>
        <v>2882265.04</v>
      </c>
      <c r="H395" s="416">
        <f t="shared" si="205"/>
        <v>26442000</v>
      </c>
      <c r="I395" s="416">
        <f t="shared" si="205"/>
        <v>29324265.039999999</v>
      </c>
      <c r="J395" s="416">
        <f t="shared" si="205"/>
        <v>0</v>
      </c>
      <c r="K395" s="416">
        <f t="shared" si="205"/>
        <v>2882265.04</v>
      </c>
      <c r="L395" s="416">
        <f t="shared" si="205"/>
        <v>26427600.16</v>
      </c>
      <c r="M395" s="416">
        <f t="shared" si="205"/>
        <v>29309865.199999999</v>
      </c>
      <c r="N395" s="416">
        <f t="shared" si="205"/>
        <v>0</v>
      </c>
      <c r="O395" s="416">
        <f t="shared" si="205"/>
        <v>0</v>
      </c>
      <c r="P395" s="416">
        <f t="shared" si="205"/>
        <v>14399.839999999851</v>
      </c>
      <c r="Q395" s="416">
        <f t="shared" si="205"/>
        <v>14399.839999999851</v>
      </c>
      <c r="R395" s="448"/>
      <c r="S395" s="486" t="str">
        <f t="shared" si="179"/>
        <v/>
      </c>
      <c r="T395" s="486">
        <f t="shared" si="179"/>
        <v>1</v>
      </c>
      <c r="U395" s="486">
        <f t="shared" si="179"/>
        <v>0.99945541789577186</v>
      </c>
      <c r="V395" s="487">
        <f t="shared" si="179"/>
        <v>0.99950894455563144</v>
      </c>
      <c r="W395" s="489"/>
      <c r="Y395" s="394" t="s">
        <v>735</v>
      </c>
    </row>
    <row r="396" spans="1:25" hidden="1">
      <c r="A396" s="392"/>
      <c r="B396" s="392"/>
      <c r="C396" s="482"/>
      <c r="D396" s="482"/>
      <c r="E396" s="490"/>
      <c r="F396" s="484"/>
      <c r="G396" s="484"/>
      <c r="H396" s="484"/>
      <c r="I396" s="484"/>
      <c r="J396" s="484"/>
      <c r="K396" s="484"/>
      <c r="L396" s="484"/>
      <c r="M396" s="484"/>
      <c r="N396" s="484"/>
      <c r="O396" s="484"/>
      <c r="P396" s="484"/>
      <c r="Q396" s="484"/>
      <c r="R396" s="485"/>
      <c r="S396" s="486" t="str">
        <f t="shared" si="179"/>
        <v/>
      </c>
      <c r="T396" s="486" t="str">
        <f t="shared" si="179"/>
        <v/>
      </c>
      <c r="U396" s="486" t="str">
        <f t="shared" si="179"/>
        <v/>
      </c>
      <c r="V396" s="487" t="str">
        <f t="shared" si="179"/>
        <v/>
      </c>
      <c r="W396" s="486"/>
    </row>
    <row r="397" spans="1:25" s="437" customFormat="1">
      <c r="A397" s="392" t="s">
        <v>377</v>
      </c>
      <c r="B397" s="392" t="s">
        <v>380</v>
      </c>
      <c r="C397" s="445"/>
      <c r="D397" s="445" t="s">
        <v>319</v>
      </c>
      <c r="E397" s="415" t="s">
        <v>325</v>
      </c>
      <c r="F397" s="416">
        <f>SUM(F398:F398)</f>
        <v>0</v>
      </c>
      <c r="G397" s="416">
        <f>SUM(G398:G398)</f>
        <v>6638195.1600000001</v>
      </c>
      <c r="H397" s="416">
        <f>SUM(H398:H398)</f>
        <v>0</v>
      </c>
      <c r="I397" s="416">
        <f>+F397+G397+H397</f>
        <v>6638195.1600000001</v>
      </c>
      <c r="J397" s="416">
        <v>0</v>
      </c>
      <c r="K397" s="416">
        <f>SUM(K398:K398)</f>
        <v>6593120.1600000001</v>
      </c>
      <c r="L397" s="416">
        <f>SUM(L398:L398)</f>
        <v>0</v>
      </c>
      <c r="M397" s="416">
        <f>+J397+K397+L397</f>
        <v>6593120.1600000001</v>
      </c>
      <c r="N397" s="416">
        <f t="shared" ref="N397:P398" si="206">+F397-J397</f>
        <v>0</v>
      </c>
      <c r="O397" s="416">
        <f t="shared" si="206"/>
        <v>45075</v>
      </c>
      <c r="P397" s="416">
        <f t="shared" si="206"/>
        <v>0</v>
      </c>
      <c r="Q397" s="416">
        <f>+N397+O397+P397</f>
        <v>45075</v>
      </c>
      <c r="S397" s="486" t="str">
        <f t="shared" si="179"/>
        <v/>
      </c>
      <c r="T397" s="486">
        <f t="shared" si="179"/>
        <v>0.99320975070579276</v>
      </c>
      <c r="U397" s="486" t="str">
        <f t="shared" si="179"/>
        <v/>
      </c>
      <c r="V397" s="487">
        <f t="shared" si="179"/>
        <v>0.99320975070579276</v>
      </c>
      <c r="W397" s="489"/>
      <c r="Y397" s="394" t="s">
        <v>735</v>
      </c>
    </row>
    <row r="398" spans="1:25">
      <c r="A398" s="392" t="s">
        <v>377</v>
      </c>
      <c r="B398" s="392" t="s">
        <v>380</v>
      </c>
      <c r="C398" s="482"/>
      <c r="D398" s="482"/>
      <c r="E398" s="488" t="s">
        <v>533</v>
      </c>
      <c r="F398" s="484">
        <v>0</v>
      </c>
      <c r="G398" s="484">
        <f>SUM('[3]chd4A-SAOB'!V186)</f>
        <v>6638195.1600000001</v>
      </c>
      <c r="H398" s="484">
        <f>SUM('[3]chd4A-SAOB'!V278)</f>
        <v>0</v>
      </c>
      <c r="I398" s="484">
        <f>+F398+G398+H398</f>
        <v>6638195.1600000001</v>
      </c>
      <c r="J398" s="484">
        <v>0</v>
      </c>
      <c r="K398" s="484">
        <f>SUM('[3]chd4A-SAOB'!V187)</f>
        <v>6593120.1600000001</v>
      </c>
      <c r="L398" s="484">
        <f>SUM('[3]chd4A-SAOB'!V279)</f>
        <v>0</v>
      </c>
      <c r="M398" s="484">
        <f>+J398+K398+L398</f>
        <v>6593120.1600000001</v>
      </c>
      <c r="N398" s="484">
        <f t="shared" si="206"/>
        <v>0</v>
      </c>
      <c r="O398" s="484">
        <f t="shared" si="206"/>
        <v>45075</v>
      </c>
      <c r="P398" s="484">
        <f t="shared" si="206"/>
        <v>0</v>
      </c>
      <c r="Q398" s="484">
        <f>+N398+O398+P398</f>
        <v>45075</v>
      </c>
      <c r="S398" s="486" t="str">
        <f t="shared" si="179"/>
        <v/>
      </c>
      <c r="T398" s="486">
        <f t="shared" si="179"/>
        <v>0.99320975070579276</v>
      </c>
      <c r="U398" s="486" t="str">
        <f t="shared" si="179"/>
        <v/>
      </c>
      <c r="V398" s="487">
        <f t="shared" si="179"/>
        <v>0.99320975070579276</v>
      </c>
      <c r="W398" s="486"/>
      <c r="Y398" s="394" t="s">
        <v>735</v>
      </c>
    </row>
    <row r="399" spans="1:25" s="617" customFormat="1">
      <c r="A399" s="392" t="s">
        <v>377</v>
      </c>
      <c r="B399" s="392" t="s">
        <v>380</v>
      </c>
      <c r="C399" s="634"/>
      <c r="D399" s="634"/>
      <c r="E399" s="635" t="s">
        <v>5</v>
      </c>
      <c r="F399" s="615">
        <f>+F397+F395</f>
        <v>0</v>
      </c>
      <c r="G399" s="615">
        <f t="shared" ref="G399:Q399" si="207">+G397+G395</f>
        <v>9520460.1999999993</v>
      </c>
      <c r="H399" s="615">
        <f t="shared" si="207"/>
        <v>26442000</v>
      </c>
      <c r="I399" s="615">
        <f t="shared" si="207"/>
        <v>35962460.200000003</v>
      </c>
      <c r="J399" s="615">
        <f t="shared" si="207"/>
        <v>0</v>
      </c>
      <c r="K399" s="615">
        <f t="shared" si="207"/>
        <v>9475385.1999999993</v>
      </c>
      <c r="L399" s="615">
        <f t="shared" si="207"/>
        <v>26427600.16</v>
      </c>
      <c r="M399" s="615">
        <f t="shared" si="207"/>
        <v>35902985.359999999</v>
      </c>
      <c r="N399" s="615">
        <f t="shared" si="207"/>
        <v>0</v>
      </c>
      <c r="O399" s="615">
        <f t="shared" si="207"/>
        <v>45075</v>
      </c>
      <c r="P399" s="615">
        <f t="shared" si="207"/>
        <v>14399.839999999851</v>
      </c>
      <c r="Q399" s="615">
        <f t="shared" si="207"/>
        <v>59474.839999999851</v>
      </c>
      <c r="R399" s="616">
        <f>+Q399-'[3]chd4A-SAOB'!AH315</f>
        <v>0</v>
      </c>
      <c r="S399" s="486" t="str">
        <f t="shared" si="179"/>
        <v/>
      </c>
      <c r="T399" s="486">
        <f t="shared" si="179"/>
        <v>0.99526545996169391</v>
      </c>
      <c r="U399" s="486">
        <f t="shared" si="179"/>
        <v>0.99945541789577186</v>
      </c>
      <c r="V399" s="487">
        <f t="shared" si="179"/>
        <v>0.99834619657083401</v>
      </c>
      <c r="W399" s="636"/>
      <c r="Y399" s="394" t="s">
        <v>735</v>
      </c>
    </row>
    <row r="400" spans="1:25">
      <c r="A400" s="392" t="s">
        <v>377</v>
      </c>
      <c r="B400" s="392" t="s">
        <v>380</v>
      </c>
      <c r="C400" s="492"/>
      <c r="D400" s="494"/>
      <c r="E400" s="494"/>
      <c r="F400" s="484"/>
      <c r="G400" s="484"/>
      <c r="H400" s="484"/>
      <c r="I400" s="484">
        <f t="shared" si="195"/>
        <v>0</v>
      </c>
      <c r="J400" s="484">
        <v>0</v>
      </c>
      <c r="K400" s="484"/>
      <c r="L400" s="484"/>
      <c r="M400" s="484">
        <f t="shared" si="196"/>
        <v>0</v>
      </c>
      <c r="N400" s="484">
        <f t="shared" si="189"/>
        <v>0</v>
      </c>
      <c r="O400" s="484">
        <f t="shared" si="189"/>
        <v>0</v>
      </c>
      <c r="P400" s="484">
        <f t="shared" si="189"/>
        <v>0</v>
      </c>
      <c r="Q400" s="484">
        <f t="shared" si="197"/>
        <v>0</v>
      </c>
      <c r="S400" s="486" t="str">
        <f t="shared" si="179"/>
        <v/>
      </c>
      <c r="T400" s="486" t="str">
        <f t="shared" si="179"/>
        <v/>
      </c>
      <c r="U400" s="486" t="str">
        <f t="shared" si="179"/>
        <v/>
      </c>
      <c r="V400" s="487" t="str">
        <f t="shared" si="179"/>
        <v/>
      </c>
      <c r="W400" s="486"/>
      <c r="Y400" s="394" t="s">
        <v>735</v>
      </c>
    </row>
    <row r="401" spans="1:25" s="424" customFormat="1" hidden="1">
      <c r="A401" s="392" t="s">
        <v>381</v>
      </c>
      <c r="B401" s="392" t="s">
        <v>378</v>
      </c>
      <c r="C401" s="493" t="s">
        <v>766</v>
      </c>
      <c r="D401" s="493"/>
      <c r="E401" s="680"/>
      <c r="F401" s="423"/>
      <c r="G401" s="423"/>
      <c r="H401" s="423"/>
      <c r="I401" s="423">
        <f t="shared" si="195"/>
        <v>0</v>
      </c>
      <c r="J401" s="423">
        <v>0</v>
      </c>
      <c r="K401" s="423"/>
      <c r="L401" s="423"/>
      <c r="M401" s="423">
        <f t="shared" si="196"/>
        <v>0</v>
      </c>
      <c r="N401" s="423">
        <f t="shared" si="189"/>
        <v>0</v>
      </c>
      <c r="O401" s="423">
        <f t="shared" si="189"/>
        <v>0</v>
      </c>
      <c r="P401" s="423">
        <f t="shared" si="189"/>
        <v>0</v>
      </c>
      <c r="Q401" s="423">
        <f t="shared" si="197"/>
        <v>0</v>
      </c>
      <c r="S401" s="486" t="str">
        <f t="shared" si="179"/>
        <v/>
      </c>
      <c r="T401" s="486" t="str">
        <f t="shared" si="179"/>
        <v/>
      </c>
      <c r="U401" s="486" t="str">
        <f t="shared" si="179"/>
        <v/>
      </c>
      <c r="V401" s="487" t="str">
        <f t="shared" si="179"/>
        <v/>
      </c>
      <c r="W401" s="491"/>
      <c r="X401" s="394" t="s">
        <v>735</v>
      </c>
    </row>
    <row r="402" spans="1:25">
      <c r="A402" s="392" t="s">
        <v>381</v>
      </c>
      <c r="B402" s="392" t="s">
        <v>378</v>
      </c>
      <c r="C402" s="482"/>
      <c r="D402" s="482" t="s">
        <v>319</v>
      </c>
      <c r="E402" s="490" t="s">
        <v>320</v>
      </c>
      <c r="F402" s="484">
        <f>F376+F391</f>
        <v>0</v>
      </c>
      <c r="G402" s="484">
        <f>G376+G391</f>
        <v>9736831.8900000006</v>
      </c>
      <c r="H402" s="484">
        <f>H376+H391</f>
        <v>11666.8</v>
      </c>
      <c r="I402" s="484">
        <f t="shared" si="195"/>
        <v>9748498.6900000013</v>
      </c>
      <c r="J402" s="484">
        <v>0</v>
      </c>
      <c r="K402" s="484">
        <f>K376+K391</f>
        <v>9736831.0199999996</v>
      </c>
      <c r="L402" s="484">
        <f>L376+L391</f>
        <v>11666.8</v>
      </c>
      <c r="M402" s="484">
        <f t="shared" si="196"/>
        <v>9748497.8200000003</v>
      </c>
      <c r="N402" s="484">
        <f t="shared" si="189"/>
        <v>0</v>
      </c>
      <c r="O402" s="484">
        <f t="shared" si="189"/>
        <v>0.87000000104308128</v>
      </c>
      <c r="P402" s="484">
        <f t="shared" si="189"/>
        <v>0</v>
      </c>
      <c r="Q402" s="484">
        <f t="shared" si="197"/>
        <v>0.87000000104308128</v>
      </c>
      <c r="S402" s="486" t="str">
        <f t="shared" si="179"/>
        <v/>
      </c>
      <c r="T402" s="486">
        <f t="shared" si="179"/>
        <v>0.99999991064855476</v>
      </c>
      <c r="U402" s="486">
        <f t="shared" si="179"/>
        <v>1</v>
      </c>
      <c r="V402" s="487">
        <f t="shared" si="179"/>
        <v>0.99999991075548877</v>
      </c>
      <c r="W402" s="486"/>
      <c r="X402" s="394" t="s">
        <v>735</v>
      </c>
      <c r="Y402" s="394" t="s">
        <v>736</v>
      </c>
    </row>
    <row r="403" spans="1:25">
      <c r="A403" s="392" t="s">
        <v>381</v>
      </c>
      <c r="B403" s="392" t="s">
        <v>378</v>
      </c>
      <c r="C403" s="482"/>
      <c r="D403" s="482" t="s">
        <v>319</v>
      </c>
      <c r="E403" s="494" t="s">
        <v>204</v>
      </c>
      <c r="F403" s="484">
        <f>+F404+F405</f>
        <v>0</v>
      </c>
      <c r="G403" s="484">
        <f t="shared" ref="G403:H403" si="208">+G404+G405</f>
        <v>95128330.520000011</v>
      </c>
      <c r="H403" s="484">
        <f t="shared" si="208"/>
        <v>59519131.439999998</v>
      </c>
      <c r="I403" s="484">
        <f t="shared" si="195"/>
        <v>154647461.96000001</v>
      </c>
      <c r="J403" s="484">
        <f t="shared" ref="J403:L403" si="209">+J404+J405</f>
        <v>0</v>
      </c>
      <c r="K403" s="484">
        <f t="shared" si="209"/>
        <v>90165648.200000003</v>
      </c>
      <c r="L403" s="484">
        <f t="shared" si="209"/>
        <v>58178971.269999996</v>
      </c>
      <c r="M403" s="484">
        <f t="shared" si="196"/>
        <v>148344619.47</v>
      </c>
      <c r="N403" s="484">
        <f t="shared" si="189"/>
        <v>0</v>
      </c>
      <c r="O403" s="484">
        <f t="shared" si="189"/>
        <v>4962682.3200000077</v>
      </c>
      <c r="P403" s="484">
        <f t="shared" si="189"/>
        <v>1340160.1700000018</v>
      </c>
      <c r="Q403" s="484">
        <f t="shared" si="197"/>
        <v>6302842.4900000095</v>
      </c>
      <c r="S403" s="486" t="str">
        <f t="shared" si="179"/>
        <v/>
      </c>
      <c r="T403" s="486">
        <f t="shared" si="179"/>
        <v>0.94783171014489065</v>
      </c>
      <c r="U403" s="486">
        <f t="shared" si="179"/>
        <v>0.97748353953466227</v>
      </c>
      <c r="V403" s="487">
        <f t="shared" si="179"/>
        <v>0.95924380258092912</v>
      </c>
      <c r="W403" s="486"/>
      <c r="X403" s="394" t="s">
        <v>735</v>
      </c>
      <c r="Y403" s="394" t="s">
        <v>736</v>
      </c>
    </row>
    <row r="404" spans="1:25" hidden="1">
      <c r="A404" s="392" t="s">
        <v>381</v>
      </c>
      <c r="B404" s="392" t="s">
        <v>378</v>
      </c>
      <c r="C404" s="482"/>
      <c r="D404" s="482"/>
      <c r="E404" s="483" t="s">
        <v>838</v>
      </c>
      <c r="F404" s="484">
        <f t="shared" ref="F404:H405" si="210">+F381+F393</f>
        <v>0</v>
      </c>
      <c r="G404" s="484">
        <f t="shared" si="210"/>
        <v>65071880</v>
      </c>
      <c r="H404" s="484">
        <f t="shared" si="210"/>
        <v>7000000</v>
      </c>
      <c r="I404" s="484">
        <f t="shared" si="195"/>
        <v>72071880</v>
      </c>
      <c r="J404" s="484">
        <f t="shared" ref="J404:L405" si="211">+J381+J393</f>
        <v>0</v>
      </c>
      <c r="K404" s="484">
        <f t="shared" si="211"/>
        <v>61759838.909999996</v>
      </c>
      <c r="L404" s="484">
        <f t="shared" si="211"/>
        <v>7000000</v>
      </c>
      <c r="M404" s="484">
        <f t="shared" si="196"/>
        <v>68759838.909999996</v>
      </c>
      <c r="N404" s="484">
        <f t="shared" si="189"/>
        <v>0</v>
      </c>
      <c r="O404" s="484">
        <f t="shared" si="189"/>
        <v>3312041.0900000036</v>
      </c>
      <c r="P404" s="484">
        <f t="shared" si="189"/>
        <v>0</v>
      </c>
      <c r="Q404" s="484">
        <f t="shared" si="197"/>
        <v>3312041.0900000036</v>
      </c>
      <c r="S404" s="486" t="str">
        <f t="shared" si="179"/>
        <v/>
      </c>
      <c r="T404" s="486">
        <f t="shared" si="179"/>
        <v>0.94910180726298354</v>
      </c>
      <c r="U404" s="486">
        <f t="shared" si="179"/>
        <v>1</v>
      </c>
      <c r="V404" s="487">
        <f t="shared" si="179"/>
        <v>0.95404530740699423</v>
      </c>
      <c r="W404" s="486"/>
      <c r="X404" s="394" t="s">
        <v>735</v>
      </c>
    </row>
    <row r="405" spans="1:25" hidden="1">
      <c r="A405" s="392" t="s">
        <v>381</v>
      </c>
      <c r="B405" s="392" t="s">
        <v>378</v>
      </c>
      <c r="C405" s="482"/>
      <c r="D405" s="482"/>
      <c r="E405" s="483" t="s">
        <v>839</v>
      </c>
      <c r="F405" s="484">
        <f t="shared" si="210"/>
        <v>0</v>
      </c>
      <c r="G405" s="484">
        <f t="shared" si="210"/>
        <v>30056450.520000003</v>
      </c>
      <c r="H405" s="484">
        <f t="shared" si="210"/>
        <v>52519131.439999998</v>
      </c>
      <c r="I405" s="484">
        <f t="shared" si="195"/>
        <v>82575581.960000008</v>
      </c>
      <c r="J405" s="484">
        <f t="shared" si="211"/>
        <v>0</v>
      </c>
      <c r="K405" s="484">
        <f t="shared" si="211"/>
        <v>28405809.290000003</v>
      </c>
      <c r="L405" s="484">
        <f t="shared" si="211"/>
        <v>51178971.269999996</v>
      </c>
      <c r="M405" s="484">
        <f t="shared" si="196"/>
        <v>79584780.560000002</v>
      </c>
      <c r="N405" s="484">
        <f t="shared" si="189"/>
        <v>0</v>
      </c>
      <c r="O405" s="484">
        <f t="shared" si="189"/>
        <v>1650641.2300000004</v>
      </c>
      <c r="P405" s="484">
        <f t="shared" si="189"/>
        <v>1340160.1700000018</v>
      </c>
      <c r="Q405" s="484">
        <f t="shared" si="197"/>
        <v>2990801.4000000022</v>
      </c>
      <c r="S405" s="486" t="str">
        <f t="shared" si="179"/>
        <v/>
      </c>
      <c r="T405" s="486">
        <f t="shared" si="179"/>
        <v>0.94508196405621347</v>
      </c>
      <c r="U405" s="486">
        <f t="shared" si="179"/>
        <v>0.97448243843234428</v>
      </c>
      <c r="V405" s="487">
        <f t="shared" si="179"/>
        <v>0.96378104363286521</v>
      </c>
      <c r="W405" s="486"/>
      <c r="X405" s="394" t="s">
        <v>735</v>
      </c>
    </row>
    <row r="406" spans="1:25" s="437" customFormat="1" hidden="1">
      <c r="A406" s="392"/>
      <c r="B406" s="392" t="s">
        <v>378</v>
      </c>
      <c r="C406" s="445"/>
      <c r="D406" s="445"/>
      <c r="E406" s="415" t="s">
        <v>737</v>
      </c>
      <c r="F406" s="416">
        <f>+F403+F402</f>
        <v>0</v>
      </c>
      <c r="G406" s="416">
        <f t="shared" ref="G406:Q406" si="212">+G403+G402</f>
        <v>104865162.41000001</v>
      </c>
      <c r="H406" s="416">
        <f t="shared" si="212"/>
        <v>59530798.239999995</v>
      </c>
      <c r="I406" s="416">
        <f t="shared" si="212"/>
        <v>164395960.65000001</v>
      </c>
      <c r="J406" s="416">
        <f t="shared" si="212"/>
        <v>0</v>
      </c>
      <c r="K406" s="416">
        <f t="shared" si="212"/>
        <v>99902479.219999999</v>
      </c>
      <c r="L406" s="416">
        <f t="shared" si="212"/>
        <v>58190638.069999993</v>
      </c>
      <c r="M406" s="416">
        <f t="shared" si="212"/>
        <v>158093117.28999999</v>
      </c>
      <c r="N406" s="416">
        <f t="shared" si="212"/>
        <v>0</v>
      </c>
      <c r="O406" s="416">
        <f t="shared" si="212"/>
        <v>4962683.1900000088</v>
      </c>
      <c r="P406" s="416">
        <f t="shared" si="212"/>
        <v>1340160.1700000018</v>
      </c>
      <c r="Q406" s="416">
        <f t="shared" si="212"/>
        <v>6302843.3600000106</v>
      </c>
      <c r="R406" s="448"/>
      <c r="S406" s="486" t="str">
        <f t="shared" si="179"/>
        <v/>
      </c>
      <c r="T406" s="486">
        <f t="shared" si="179"/>
        <v>0.95267557808572312</v>
      </c>
      <c r="U406" s="486">
        <f t="shared" si="179"/>
        <v>0.97748795229324648</v>
      </c>
      <c r="V406" s="487">
        <f t="shared" si="179"/>
        <v>0.96166059473067711</v>
      </c>
      <c r="W406" s="489"/>
      <c r="X406" s="394" t="s">
        <v>735</v>
      </c>
    </row>
    <row r="407" spans="1:25" hidden="1">
      <c r="A407" s="392"/>
      <c r="B407" s="392"/>
      <c r="C407" s="482"/>
      <c r="D407" s="482"/>
      <c r="E407" s="490"/>
      <c r="F407" s="484"/>
      <c r="G407" s="484"/>
      <c r="H407" s="484"/>
      <c r="I407" s="484"/>
      <c r="J407" s="484"/>
      <c r="K407" s="484"/>
      <c r="L407" s="484"/>
      <c r="M407" s="484"/>
      <c r="N407" s="484"/>
      <c r="O407" s="484"/>
      <c r="P407" s="484"/>
      <c r="Q407" s="484"/>
      <c r="R407" s="485"/>
      <c r="S407" s="486" t="str">
        <f t="shared" si="179"/>
        <v/>
      </c>
      <c r="T407" s="486" t="str">
        <f t="shared" si="179"/>
        <v/>
      </c>
      <c r="U407" s="486" t="str">
        <f t="shared" si="179"/>
        <v/>
      </c>
      <c r="V407" s="487" t="str">
        <f t="shared" ref="V407:V470" si="213">IF(I407=0,"",M407/I407)</f>
        <v/>
      </c>
      <c r="W407" s="486"/>
      <c r="X407" s="394" t="s">
        <v>735</v>
      </c>
    </row>
    <row r="408" spans="1:25" s="437" customFormat="1" hidden="1">
      <c r="A408" s="392" t="s">
        <v>381</v>
      </c>
      <c r="B408" s="392" t="s">
        <v>378</v>
      </c>
      <c r="C408" s="445"/>
      <c r="D408" s="445" t="s">
        <v>319</v>
      </c>
      <c r="E408" s="415" t="s">
        <v>325</v>
      </c>
      <c r="F408" s="416">
        <f>SUM(F409:F409)</f>
        <v>0</v>
      </c>
      <c r="G408" s="416">
        <f>SUM(G409:G409)</f>
        <v>6638195.1600000001</v>
      </c>
      <c r="H408" s="416">
        <f>SUM(H409:H409)</f>
        <v>0</v>
      </c>
      <c r="I408" s="416">
        <f>+F408+G408+H408</f>
        <v>6638195.1600000001</v>
      </c>
      <c r="J408" s="416">
        <v>0</v>
      </c>
      <c r="K408" s="416">
        <f>SUM(K409:K409)</f>
        <v>6593120.1600000001</v>
      </c>
      <c r="L408" s="416">
        <f>SUM(L409:L409)</f>
        <v>0</v>
      </c>
      <c r="M408" s="416">
        <f>+J408+K408+L408</f>
        <v>6593120.1600000001</v>
      </c>
      <c r="N408" s="416">
        <f t="shared" ref="N408:P409" si="214">+F408-J408</f>
        <v>0</v>
      </c>
      <c r="O408" s="416">
        <f t="shared" si="214"/>
        <v>45075</v>
      </c>
      <c r="P408" s="416">
        <f t="shared" si="214"/>
        <v>0</v>
      </c>
      <c r="Q408" s="416">
        <f>+N408+O408+P408</f>
        <v>45075</v>
      </c>
      <c r="S408" s="486" t="str">
        <f t="shared" ref="S408:V471" si="215">IF(F408=0,"",J408/F408)</f>
        <v/>
      </c>
      <c r="T408" s="486">
        <f t="shared" si="215"/>
        <v>0.99320975070579276</v>
      </c>
      <c r="U408" s="486" t="str">
        <f t="shared" si="215"/>
        <v/>
      </c>
      <c r="V408" s="487">
        <f t="shared" si="213"/>
        <v>0.99320975070579276</v>
      </c>
      <c r="W408" s="489"/>
      <c r="X408" s="394" t="s">
        <v>735</v>
      </c>
    </row>
    <row r="409" spans="1:25" hidden="1">
      <c r="A409" s="392" t="s">
        <v>381</v>
      </c>
      <c r="B409" s="392" t="s">
        <v>378</v>
      </c>
      <c r="C409" s="482"/>
      <c r="D409" s="482"/>
      <c r="E409" s="488" t="s">
        <v>533</v>
      </c>
      <c r="F409" s="484">
        <f>+F386+F398</f>
        <v>0</v>
      </c>
      <c r="G409" s="484">
        <f>+G386+G398</f>
        <v>6638195.1600000001</v>
      </c>
      <c r="H409" s="484">
        <f>+H386+H398</f>
        <v>0</v>
      </c>
      <c r="I409" s="484">
        <f>+F409+G409+H409</f>
        <v>6638195.1600000001</v>
      </c>
      <c r="J409" s="484">
        <f>+J386+J398</f>
        <v>0</v>
      </c>
      <c r="K409" s="484">
        <f>+K386+K398</f>
        <v>6593120.1600000001</v>
      </c>
      <c r="L409" s="484">
        <f>+L386+L398</f>
        <v>0</v>
      </c>
      <c r="M409" s="484">
        <f>+J409+K409+L409</f>
        <v>6593120.1600000001</v>
      </c>
      <c r="N409" s="484">
        <f t="shared" si="214"/>
        <v>0</v>
      </c>
      <c r="O409" s="484">
        <f t="shared" si="214"/>
        <v>45075</v>
      </c>
      <c r="P409" s="484">
        <f t="shared" si="214"/>
        <v>0</v>
      </c>
      <c r="Q409" s="484">
        <f>+N409+O409+P409</f>
        <v>45075</v>
      </c>
      <c r="S409" s="486" t="str">
        <f t="shared" si="215"/>
        <v/>
      </c>
      <c r="T409" s="486">
        <f t="shared" si="215"/>
        <v>0.99320975070579276</v>
      </c>
      <c r="U409" s="486" t="str">
        <f t="shared" si="215"/>
        <v/>
      </c>
      <c r="V409" s="487">
        <f t="shared" si="213"/>
        <v>0.99320975070579276</v>
      </c>
      <c r="W409" s="486"/>
      <c r="X409" s="394" t="s">
        <v>735</v>
      </c>
    </row>
    <row r="410" spans="1:25" s="526" customFormat="1" ht="12" customHeight="1">
      <c r="A410" s="392" t="s">
        <v>381</v>
      </c>
      <c r="B410" s="392" t="s">
        <v>378</v>
      </c>
      <c r="C410" s="717" t="s">
        <v>767</v>
      </c>
      <c r="D410" s="714"/>
      <c r="E410" s="714"/>
      <c r="F410" s="524">
        <f>+F408+F406</f>
        <v>0</v>
      </c>
      <c r="G410" s="524">
        <f t="shared" ref="G410:Q410" si="216">+G408+G406</f>
        <v>111503357.57000001</v>
      </c>
      <c r="H410" s="524">
        <f t="shared" si="216"/>
        <v>59530798.239999995</v>
      </c>
      <c r="I410" s="524">
        <f t="shared" si="216"/>
        <v>171034155.81</v>
      </c>
      <c r="J410" s="524">
        <f t="shared" si="216"/>
        <v>0</v>
      </c>
      <c r="K410" s="524">
        <f t="shared" si="216"/>
        <v>106495599.38</v>
      </c>
      <c r="L410" s="524">
        <f t="shared" si="216"/>
        <v>58190638.069999993</v>
      </c>
      <c r="M410" s="524">
        <f t="shared" si="216"/>
        <v>164686237.44999999</v>
      </c>
      <c r="N410" s="524">
        <f t="shared" si="216"/>
        <v>0</v>
      </c>
      <c r="O410" s="524">
        <f t="shared" si="216"/>
        <v>5007758.1900000088</v>
      </c>
      <c r="P410" s="524">
        <f t="shared" si="216"/>
        <v>1340160.1700000018</v>
      </c>
      <c r="Q410" s="524">
        <f t="shared" si="216"/>
        <v>6347918.3600000106</v>
      </c>
      <c r="R410" s="525">
        <f>+Q410-'[3]chd4A-SAOB'!AI315</f>
        <v>0</v>
      </c>
      <c r="S410" s="486" t="str">
        <f t="shared" si="215"/>
        <v/>
      </c>
      <c r="T410" s="486">
        <f t="shared" si="215"/>
        <v>0.9550887228946785</v>
      </c>
      <c r="U410" s="486">
        <f t="shared" si="215"/>
        <v>0.97748795229324648</v>
      </c>
      <c r="V410" s="487">
        <f t="shared" si="213"/>
        <v>0.96288508380132065</v>
      </c>
      <c r="W410" s="551"/>
      <c r="Y410" s="394" t="s">
        <v>735</v>
      </c>
    </row>
    <row r="411" spans="1:25">
      <c r="A411" s="392" t="s">
        <v>381</v>
      </c>
      <c r="B411" s="392" t="s">
        <v>378</v>
      </c>
      <c r="C411" s="482"/>
      <c r="D411" s="482"/>
      <c r="E411" s="492"/>
      <c r="F411" s="495"/>
      <c r="G411" s="495"/>
      <c r="H411" s="495"/>
      <c r="I411" s="484">
        <f t="shared" si="195"/>
        <v>0</v>
      </c>
      <c r="J411" s="484">
        <v>0</v>
      </c>
      <c r="K411" s="495"/>
      <c r="L411" s="495"/>
      <c r="M411" s="484">
        <f t="shared" si="196"/>
        <v>0</v>
      </c>
      <c r="N411" s="484">
        <f t="shared" si="189"/>
        <v>0</v>
      </c>
      <c r="O411" s="484">
        <f t="shared" si="189"/>
        <v>0</v>
      </c>
      <c r="P411" s="484">
        <f t="shared" si="189"/>
        <v>0</v>
      </c>
      <c r="Q411" s="484">
        <f t="shared" si="197"/>
        <v>0</v>
      </c>
      <c r="S411" s="486" t="str">
        <f t="shared" si="215"/>
        <v/>
      </c>
      <c r="T411" s="486" t="str">
        <f t="shared" si="215"/>
        <v/>
      </c>
      <c r="U411" s="486" t="str">
        <f t="shared" si="215"/>
        <v/>
      </c>
      <c r="V411" s="487" t="str">
        <f t="shared" si="213"/>
        <v/>
      </c>
      <c r="W411" s="486"/>
      <c r="Y411" s="394" t="s">
        <v>735</v>
      </c>
    </row>
    <row r="412" spans="1:25">
      <c r="A412" s="392" t="s">
        <v>382</v>
      </c>
      <c r="B412" s="392" t="s">
        <v>383</v>
      </c>
      <c r="C412" s="623" t="s">
        <v>383</v>
      </c>
      <c r="D412" s="482"/>
      <c r="E412" s="492"/>
      <c r="F412" s="495"/>
      <c r="G412" s="495"/>
      <c r="H412" s="495"/>
      <c r="I412" s="484">
        <f t="shared" si="195"/>
        <v>0</v>
      </c>
      <c r="J412" s="484">
        <v>0</v>
      </c>
      <c r="K412" s="495"/>
      <c r="L412" s="495"/>
      <c r="M412" s="484">
        <f t="shared" si="196"/>
        <v>0</v>
      </c>
      <c r="N412" s="484">
        <f t="shared" si="189"/>
        <v>0</v>
      </c>
      <c r="O412" s="484">
        <f t="shared" si="189"/>
        <v>0</v>
      </c>
      <c r="P412" s="484">
        <f t="shared" si="189"/>
        <v>0</v>
      </c>
      <c r="Q412" s="484">
        <f t="shared" si="197"/>
        <v>0</v>
      </c>
      <c r="S412" s="486" t="str">
        <f t="shared" si="215"/>
        <v/>
      </c>
      <c r="T412" s="486" t="str">
        <f t="shared" si="215"/>
        <v/>
      </c>
      <c r="U412" s="486" t="str">
        <f t="shared" si="215"/>
        <v/>
      </c>
      <c r="V412" s="487" t="str">
        <f t="shared" si="213"/>
        <v/>
      </c>
      <c r="W412" s="486"/>
      <c r="Y412" s="394" t="s">
        <v>735</v>
      </c>
    </row>
    <row r="413" spans="1:25">
      <c r="A413" s="392" t="s">
        <v>382</v>
      </c>
      <c r="B413" s="392" t="s">
        <v>383</v>
      </c>
      <c r="C413" s="482"/>
      <c r="D413" s="482"/>
      <c r="E413" s="483" t="s">
        <v>320</v>
      </c>
      <c r="F413" s="495">
        <f>'[3]chd4b-SAOB'!C389</f>
        <v>0</v>
      </c>
      <c r="G413" s="495">
        <f>'[3]chd4b-SAOB'!D389</f>
        <v>6574852.9699999997</v>
      </c>
      <c r="H413" s="495">
        <f>'[3]chd4b-SAOB'!E389</f>
        <v>383388.63</v>
      </c>
      <c r="I413" s="484">
        <f t="shared" si="195"/>
        <v>6958241.5999999996</v>
      </c>
      <c r="J413" s="484">
        <v>0</v>
      </c>
      <c r="K413" s="495">
        <f>'[3]chd4b-SAOB'!H389</f>
        <v>6574852.9699999997</v>
      </c>
      <c r="L413" s="495">
        <f>'[3]chd4b-SAOB'!I389</f>
        <v>383388.63</v>
      </c>
      <c r="M413" s="484">
        <f t="shared" si="196"/>
        <v>6958241.5999999996</v>
      </c>
      <c r="N413" s="484">
        <f t="shared" si="189"/>
        <v>0</v>
      </c>
      <c r="O413" s="484">
        <f t="shared" si="189"/>
        <v>0</v>
      </c>
      <c r="P413" s="484">
        <f t="shared" si="189"/>
        <v>0</v>
      </c>
      <c r="Q413" s="484">
        <f t="shared" si="197"/>
        <v>0</v>
      </c>
      <c r="S413" s="486" t="str">
        <f t="shared" si="215"/>
        <v/>
      </c>
      <c r="T413" s="486">
        <f t="shared" si="215"/>
        <v>1</v>
      </c>
      <c r="U413" s="486">
        <f t="shared" si="215"/>
        <v>1</v>
      </c>
      <c r="V413" s="487">
        <f t="shared" si="213"/>
        <v>1</v>
      </c>
      <c r="W413" s="486"/>
      <c r="Y413" s="394" t="s">
        <v>736</v>
      </c>
    </row>
    <row r="414" spans="1:25" hidden="1">
      <c r="A414" s="392" t="s">
        <v>382</v>
      </c>
      <c r="B414" s="392" t="s">
        <v>383</v>
      </c>
      <c r="C414" s="482"/>
      <c r="D414" s="482" t="s">
        <v>319</v>
      </c>
      <c r="E414" s="488" t="s">
        <v>835</v>
      </c>
      <c r="F414" s="484">
        <v>0</v>
      </c>
      <c r="G414" s="484">
        <f>+'[3]chd4b-SAOB'!C186</f>
        <v>411061.27</v>
      </c>
      <c r="H414" s="484">
        <f>+'[3]chd4b-SAOB'!C278</f>
        <v>383388.63</v>
      </c>
      <c r="I414" s="484">
        <f t="shared" si="195"/>
        <v>794449.9</v>
      </c>
      <c r="J414" s="484">
        <v>0</v>
      </c>
      <c r="K414" s="484">
        <f>+'[3]chd4b-SAOB'!C187</f>
        <v>411061.27</v>
      </c>
      <c r="L414" s="484">
        <f>+'[3]chd4b-SAOB'!C279</f>
        <v>383388.63</v>
      </c>
      <c r="M414" s="484">
        <f t="shared" si="196"/>
        <v>794449.9</v>
      </c>
      <c r="N414" s="484">
        <f t="shared" si="189"/>
        <v>0</v>
      </c>
      <c r="O414" s="484">
        <f t="shared" si="189"/>
        <v>0</v>
      </c>
      <c r="P414" s="484">
        <f t="shared" si="189"/>
        <v>0</v>
      </c>
      <c r="Q414" s="484">
        <f t="shared" si="197"/>
        <v>0</v>
      </c>
      <c r="S414" s="486" t="str">
        <f t="shared" si="215"/>
        <v/>
      </c>
      <c r="T414" s="486">
        <f t="shared" si="215"/>
        <v>1</v>
      </c>
      <c r="U414" s="486">
        <f t="shared" si="215"/>
        <v>1</v>
      </c>
      <c r="V414" s="487">
        <f t="shared" si="213"/>
        <v>1</v>
      </c>
      <c r="W414" s="486"/>
    </row>
    <row r="415" spans="1:25" hidden="1">
      <c r="A415" s="392" t="s">
        <v>382</v>
      </c>
      <c r="B415" s="392" t="s">
        <v>383</v>
      </c>
      <c r="C415" s="482"/>
      <c r="D415" s="482" t="s">
        <v>319</v>
      </c>
      <c r="E415" s="488" t="s">
        <v>836</v>
      </c>
      <c r="F415" s="484">
        <v>0</v>
      </c>
      <c r="G415" s="484">
        <f>+'[3]chd4b-SAOB'!D186</f>
        <v>1265387.69</v>
      </c>
      <c r="H415" s="484">
        <f>+'[3]chd4b-SAOB'!D278</f>
        <v>0</v>
      </c>
      <c r="I415" s="484">
        <f t="shared" si="195"/>
        <v>1265387.69</v>
      </c>
      <c r="J415" s="484">
        <v>0</v>
      </c>
      <c r="K415" s="484">
        <f>+'[3]chd4b-SAOB'!D187</f>
        <v>1265387.69</v>
      </c>
      <c r="L415" s="484">
        <f>+'[3]chd4b-SAOB'!D279</f>
        <v>0</v>
      </c>
      <c r="M415" s="484">
        <f t="shared" si="196"/>
        <v>1265387.69</v>
      </c>
      <c r="N415" s="484">
        <f t="shared" si="189"/>
        <v>0</v>
      </c>
      <c r="O415" s="484">
        <f t="shared" si="189"/>
        <v>0</v>
      </c>
      <c r="P415" s="484">
        <f t="shared" si="189"/>
        <v>0</v>
      </c>
      <c r="Q415" s="484">
        <f t="shared" si="197"/>
        <v>0</v>
      </c>
      <c r="S415" s="486" t="str">
        <f t="shared" si="215"/>
        <v/>
      </c>
      <c r="T415" s="486">
        <f t="shared" si="215"/>
        <v>1</v>
      </c>
      <c r="U415" s="486" t="str">
        <f t="shared" si="215"/>
        <v/>
      </c>
      <c r="V415" s="487">
        <f t="shared" si="213"/>
        <v>1</v>
      </c>
      <c r="W415" s="486"/>
    </row>
    <row r="416" spans="1:25" hidden="1">
      <c r="A416" s="392" t="s">
        <v>382</v>
      </c>
      <c r="B416" s="392" t="s">
        <v>383</v>
      </c>
      <c r="C416" s="482"/>
      <c r="D416" s="482" t="s">
        <v>319</v>
      </c>
      <c r="E416" s="488" t="s">
        <v>837</v>
      </c>
      <c r="F416" s="484">
        <v>0</v>
      </c>
      <c r="G416" s="484">
        <f>+'[3]chd4b-SAOB'!E186</f>
        <v>4898404.01</v>
      </c>
      <c r="H416" s="484">
        <f>+'[3]chd4b-SAOB'!E278</f>
        <v>0</v>
      </c>
      <c r="I416" s="484">
        <f t="shared" si="195"/>
        <v>4898404.01</v>
      </c>
      <c r="J416" s="484">
        <v>0</v>
      </c>
      <c r="K416" s="484">
        <f>+'[3]chd4b-SAOB'!E187</f>
        <v>4898404.01</v>
      </c>
      <c r="L416" s="484">
        <f>+'[3]chd4b-SAOB'!E279</f>
        <v>0</v>
      </c>
      <c r="M416" s="484">
        <f t="shared" si="196"/>
        <v>4898404.01</v>
      </c>
      <c r="N416" s="484">
        <f t="shared" si="189"/>
        <v>0</v>
      </c>
      <c r="O416" s="484">
        <f t="shared" si="189"/>
        <v>0</v>
      </c>
      <c r="P416" s="484">
        <f t="shared" si="189"/>
        <v>0</v>
      </c>
      <c r="Q416" s="484">
        <f t="shared" si="197"/>
        <v>0</v>
      </c>
      <c r="S416" s="486" t="str">
        <f t="shared" si="215"/>
        <v/>
      </c>
      <c r="T416" s="486">
        <f t="shared" si="215"/>
        <v>1</v>
      </c>
      <c r="U416" s="486" t="str">
        <f t="shared" si="215"/>
        <v/>
      </c>
      <c r="V416" s="487">
        <f t="shared" si="213"/>
        <v>1</v>
      </c>
      <c r="W416" s="486"/>
    </row>
    <row r="417" spans="1:25">
      <c r="A417" s="392" t="s">
        <v>382</v>
      </c>
      <c r="B417" s="392" t="s">
        <v>383</v>
      </c>
      <c r="C417" s="482"/>
      <c r="D417" s="482"/>
      <c r="E417" s="483" t="s">
        <v>204</v>
      </c>
      <c r="F417" s="484">
        <f>+F418+F419</f>
        <v>0</v>
      </c>
      <c r="G417" s="484">
        <f t="shared" ref="G417:H417" si="217">+G418+G419</f>
        <v>82819982.799999997</v>
      </c>
      <c r="H417" s="484">
        <f t="shared" si="217"/>
        <v>124478072</v>
      </c>
      <c r="I417" s="484">
        <f t="shared" si="195"/>
        <v>207298054.80000001</v>
      </c>
      <c r="J417" s="484">
        <f t="shared" ref="J417:L417" si="218">+J418+J419</f>
        <v>0</v>
      </c>
      <c r="K417" s="484">
        <f t="shared" si="218"/>
        <v>82819982.799999997</v>
      </c>
      <c r="L417" s="484">
        <f t="shared" si="218"/>
        <v>124478072</v>
      </c>
      <c r="M417" s="484">
        <f t="shared" si="196"/>
        <v>207298054.80000001</v>
      </c>
      <c r="N417" s="484">
        <f t="shared" si="189"/>
        <v>0</v>
      </c>
      <c r="O417" s="484">
        <f t="shared" si="189"/>
        <v>0</v>
      </c>
      <c r="P417" s="484">
        <f t="shared" si="189"/>
        <v>0</v>
      </c>
      <c r="Q417" s="484">
        <f t="shared" si="197"/>
        <v>0</v>
      </c>
      <c r="S417" s="486" t="str">
        <f t="shared" si="215"/>
        <v/>
      </c>
      <c r="T417" s="486">
        <f t="shared" si="215"/>
        <v>1</v>
      </c>
      <c r="U417" s="486">
        <f t="shared" si="215"/>
        <v>1</v>
      </c>
      <c r="V417" s="487">
        <f t="shared" si="213"/>
        <v>1</v>
      </c>
      <c r="W417" s="486"/>
      <c r="Y417" s="394" t="s">
        <v>736</v>
      </c>
    </row>
    <row r="418" spans="1:25" hidden="1">
      <c r="A418" s="392" t="s">
        <v>382</v>
      </c>
      <c r="B418" s="392" t="s">
        <v>383</v>
      </c>
      <c r="C418" s="482"/>
      <c r="D418" s="482"/>
      <c r="E418" s="483" t="s">
        <v>838</v>
      </c>
      <c r="F418" s="495">
        <f>'[3]CONAP - W INC'!F312</f>
        <v>0</v>
      </c>
      <c r="G418" s="495">
        <f>'[3]CONAP - W INC'!G312</f>
        <v>53470200</v>
      </c>
      <c r="H418" s="495">
        <f>'[3]CONAP - W INC'!H312</f>
        <v>0</v>
      </c>
      <c r="I418" s="484">
        <f t="shared" si="195"/>
        <v>53470200</v>
      </c>
      <c r="J418" s="484">
        <f>'[3]CONAP - W INC'!J312</f>
        <v>0</v>
      </c>
      <c r="K418" s="495">
        <f>'[3]CONAP - W INC'!K312</f>
        <v>53470200</v>
      </c>
      <c r="L418" s="495">
        <f>'[3]CONAP - W INC'!L312</f>
        <v>0</v>
      </c>
      <c r="M418" s="484">
        <f t="shared" si="196"/>
        <v>53470200</v>
      </c>
      <c r="N418" s="484">
        <f t="shared" si="189"/>
        <v>0</v>
      </c>
      <c r="O418" s="484">
        <f t="shared" si="189"/>
        <v>0</v>
      </c>
      <c r="P418" s="484">
        <f t="shared" si="189"/>
        <v>0</v>
      </c>
      <c r="Q418" s="484">
        <f t="shared" si="197"/>
        <v>0</v>
      </c>
      <c r="S418" s="486" t="str">
        <f t="shared" si="215"/>
        <v/>
      </c>
      <c r="T418" s="486">
        <f t="shared" si="215"/>
        <v>1</v>
      </c>
      <c r="U418" s="486" t="str">
        <f t="shared" si="215"/>
        <v/>
      </c>
      <c r="V418" s="487">
        <f t="shared" si="213"/>
        <v>1</v>
      </c>
      <c r="W418" s="486"/>
    </row>
    <row r="419" spans="1:25" hidden="1">
      <c r="A419" s="392" t="s">
        <v>382</v>
      </c>
      <c r="B419" s="392" t="s">
        <v>383</v>
      </c>
      <c r="C419" s="482"/>
      <c r="D419" s="482"/>
      <c r="E419" s="483" t="s">
        <v>839</v>
      </c>
      <c r="F419" s="495">
        <f>'[3]CONAP - W INC'!F313</f>
        <v>0</v>
      </c>
      <c r="G419" s="495">
        <f>'[3]CONAP - W INC'!G313</f>
        <v>29349782.799999997</v>
      </c>
      <c r="H419" s="495">
        <f>'[3]CONAP - W INC'!H313</f>
        <v>124478072</v>
      </c>
      <c r="I419" s="484">
        <f t="shared" si="195"/>
        <v>153827854.80000001</v>
      </c>
      <c r="J419" s="484">
        <f>'[3]CONAP - W INC'!J313</f>
        <v>0</v>
      </c>
      <c r="K419" s="495">
        <f>'[3]CONAP - W INC'!K313</f>
        <v>29349782.799999997</v>
      </c>
      <c r="L419" s="495">
        <f>'[3]CONAP - W INC'!L313</f>
        <v>124478072</v>
      </c>
      <c r="M419" s="484">
        <f t="shared" si="196"/>
        <v>153827854.80000001</v>
      </c>
      <c r="N419" s="484">
        <f t="shared" si="189"/>
        <v>0</v>
      </c>
      <c r="O419" s="484">
        <f t="shared" si="189"/>
        <v>0</v>
      </c>
      <c r="P419" s="484">
        <f t="shared" si="189"/>
        <v>0</v>
      </c>
      <c r="Q419" s="484">
        <f t="shared" si="197"/>
        <v>0</v>
      </c>
      <c r="S419" s="486" t="str">
        <f t="shared" si="215"/>
        <v/>
      </c>
      <c r="T419" s="486">
        <f t="shared" si="215"/>
        <v>1</v>
      </c>
      <c r="U419" s="486">
        <f t="shared" si="215"/>
        <v>1</v>
      </c>
      <c r="V419" s="487">
        <f t="shared" si="213"/>
        <v>1</v>
      </c>
      <c r="W419" s="486"/>
    </row>
    <row r="420" spans="1:25" s="437" customFormat="1">
      <c r="A420" s="392"/>
      <c r="B420" s="392" t="s">
        <v>383</v>
      </c>
      <c r="C420" s="445"/>
      <c r="D420" s="445"/>
      <c r="E420" s="415" t="s">
        <v>737</v>
      </c>
      <c r="F420" s="416">
        <f>+F417+F413</f>
        <v>0</v>
      </c>
      <c r="G420" s="416">
        <f t="shared" ref="G420:Q420" si="219">+G417+G413</f>
        <v>89394835.769999996</v>
      </c>
      <c r="H420" s="416">
        <f t="shared" si="219"/>
        <v>124861460.63</v>
      </c>
      <c r="I420" s="416">
        <f t="shared" si="219"/>
        <v>214256296.40000001</v>
      </c>
      <c r="J420" s="416">
        <f t="shared" si="219"/>
        <v>0</v>
      </c>
      <c r="K420" s="416">
        <f t="shared" si="219"/>
        <v>89394835.769999996</v>
      </c>
      <c r="L420" s="416">
        <f t="shared" si="219"/>
        <v>124861460.63</v>
      </c>
      <c r="M420" s="416">
        <f t="shared" si="219"/>
        <v>214256296.40000001</v>
      </c>
      <c r="N420" s="416">
        <f t="shared" si="219"/>
        <v>0</v>
      </c>
      <c r="O420" s="416">
        <f t="shared" si="219"/>
        <v>0</v>
      </c>
      <c r="P420" s="416">
        <f t="shared" si="219"/>
        <v>0</v>
      </c>
      <c r="Q420" s="416">
        <f t="shared" si="219"/>
        <v>0</v>
      </c>
      <c r="R420" s="448"/>
      <c r="S420" s="486" t="str">
        <f t="shared" si="215"/>
        <v/>
      </c>
      <c r="T420" s="486">
        <f t="shared" si="215"/>
        <v>1</v>
      </c>
      <c r="U420" s="486">
        <f t="shared" si="215"/>
        <v>1</v>
      </c>
      <c r="V420" s="487">
        <f t="shared" si="213"/>
        <v>1</v>
      </c>
      <c r="W420" s="489"/>
      <c r="Y420" s="394" t="s">
        <v>735</v>
      </c>
    </row>
    <row r="421" spans="1:25" hidden="1">
      <c r="A421" s="392"/>
      <c r="B421" s="392"/>
      <c r="C421" s="482"/>
      <c r="D421" s="482"/>
      <c r="E421" s="490"/>
      <c r="F421" s="484"/>
      <c r="G421" s="484"/>
      <c r="H421" s="484"/>
      <c r="I421" s="484"/>
      <c r="J421" s="484"/>
      <c r="K421" s="484"/>
      <c r="L421" s="484"/>
      <c r="M421" s="484"/>
      <c r="N421" s="484"/>
      <c r="O421" s="484"/>
      <c r="P421" s="484"/>
      <c r="Q421" s="484"/>
      <c r="R421" s="485"/>
      <c r="S421" s="486" t="str">
        <f t="shared" si="215"/>
        <v/>
      </c>
      <c r="T421" s="486" t="str">
        <f t="shared" si="215"/>
        <v/>
      </c>
      <c r="U421" s="486" t="str">
        <f t="shared" si="215"/>
        <v/>
      </c>
      <c r="V421" s="487" t="str">
        <f t="shared" si="213"/>
        <v/>
      </c>
      <c r="W421" s="486"/>
    </row>
    <row r="422" spans="1:25" s="437" customFormat="1">
      <c r="A422" s="392" t="s">
        <v>382</v>
      </c>
      <c r="B422" s="392" t="s">
        <v>383</v>
      </c>
      <c r="C422" s="445"/>
      <c r="D422" s="445" t="s">
        <v>319</v>
      </c>
      <c r="E422" s="415" t="s">
        <v>325</v>
      </c>
      <c r="F422" s="416">
        <f>SUM(F423:F423)</f>
        <v>0</v>
      </c>
      <c r="G422" s="416">
        <f>SUM(G423:G423)</f>
        <v>0</v>
      </c>
      <c r="H422" s="416">
        <f>SUM(H423:H423)</f>
        <v>0</v>
      </c>
      <c r="I422" s="416">
        <f>+F422+G422+H422</f>
        <v>0</v>
      </c>
      <c r="J422" s="416">
        <v>0</v>
      </c>
      <c r="K422" s="416">
        <f>SUM(K423:K423)</f>
        <v>0</v>
      </c>
      <c r="L422" s="416">
        <f>SUM(L423:L423)</f>
        <v>0</v>
      </c>
      <c r="M422" s="416">
        <f>+J422+K422+L422</f>
        <v>0</v>
      </c>
      <c r="N422" s="416">
        <f t="shared" ref="N422:P423" si="220">+F422-J422</f>
        <v>0</v>
      </c>
      <c r="O422" s="416">
        <f t="shared" si="220"/>
        <v>0</v>
      </c>
      <c r="P422" s="416">
        <f t="shared" si="220"/>
        <v>0</v>
      </c>
      <c r="Q422" s="416">
        <f>+N422+O422+P422</f>
        <v>0</v>
      </c>
      <c r="S422" s="486" t="str">
        <f t="shared" si="215"/>
        <v/>
      </c>
      <c r="T422" s="486" t="str">
        <f t="shared" si="215"/>
        <v/>
      </c>
      <c r="U422" s="486" t="str">
        <f t="shared" si="215"/>
        <v/>
      </c>
      <c r="V422" s="487" t="str">
        <f t="shared" si="213"/>
        <v/>
      </c>
      <c r="W422" s="489"/>
      <c r="Y422" s="394" t="s">
        <v>735</v>
      </c>
    </row>
    <row r="423" spans="1:25">
      <c r="A423" s="392" t="s">
        <v>382</v>
      </c>
      <c r="B423" s="392" t="s">
        <v>383</v>
      </c>
      <c r="C423" s="482"/>
      <c r="D423" s="482"/>
      <c r="E423" s="488" t="s">
        <v>533</v>
      </c>
      <c r="F423" s="484">
        <v>0</v>
      </c>
      <c r="G423" s="484">
        <f>SUM('[3]chd4b-SAOB'!Z186)</f>
        <v>0</v>
      </c>
      <c r="H423" s="484">
        <f>SUM('[3]chd4b-SAOB'!Z278)</f>
        <v>0</v>
      </c>
      <c r="I423" s="484">
        <f>+F423+G423+H423</f>
        <v>0</v>
      </c>
      <c r="J423" s="484">
        <v>0</v>
      </c>
      <c r="K423" s="484">
        <f>SUM('[3]chd4b-SAOB'!Z187)</f>
        <v>0</v>
      </c>
      <c r="L423" s="484">
        <f>SUM('[3]chd4b-SAOB'!Z279)</f>
        <v>0</v>
      </c>
      <c r="M423" s="484">
        <f>+J423+K423+L423</f>
        <v>0</v>
      </c>
      <c r="N423" s="484">
        <f t="shared" si="220"/>
        <v>0</v>
      </c>
      <c r="O423" s="484">
        <f t="shared" si="220"/>
        <v>0</v>
      </c>
      <c r="P423" s="484">
        <f t="shared" si="220"/>
        <v>0</v>
      </c>
      <c r="Q423" s="484">
        <f>+N423+O423+P423</f>
        <v>0</v>
      </c>
      <c r="S423" s="486" t="str">
        <f t="shared" si="215"/>
        <v/>
      </c>
      <c r="T423" s="486" t="str">
        <f t="shared" si="215"/>
        <v/>
      </c>
      <c r="U423" s="486" t="str">
        <f t="shared" si="215"/>
        <v/>
      </c>
      <c r="V423" s="487" t="str">
        <f t="shared" si="213"/>
        <v/>
      </c>
      <c r="W423" s="486"/>
      <c r="Y423" s="394" t="s">
        <v>735</v>
      </c>
    </row>
    <row r="424" spans="1:25" s="424" customFormat="1" ht="12" customHeight="1">
      <c r="A424" s="392" t="s">
        <v>382</v>
      </c>
      <c r="B424" s="392" t="s">
        <v>383</v>
      </c>
      <c r="C424" s="719" t="s">
        <v>552</v>
      </c>
      <c r="D424" s="719"/>
      <c r="E424" s="719"/>
      <c r="F424" s="423">
        <f>+F420+F422</f>
        <v>0</v>
      </c>
      <c r="G424" s="423">
        <f t="shared" ref="G424:Q424" si="221">+G420+G422</f>
        <v>89394835.769999996</v>
      </c>
      <c r="H424" s="423">
        <f t="shared" si="221"/>
        <v>124861460.63</v>
      </c>
      <c r="I424" s="423">
        <f t="shared" si="221"/>
        <v>214256296.40000001</v>
      </c>
      <c r="J424" s="423">
        <f t="shared" si="221"/>
        <v>0</v>
      </c>
      <c r="K424" s="423">
        <f t="shared" si="221"/>
        <v>89394835.769999996</v>
      </c>
      <c r="L424" s="423">
        <f t="shared" si="221"/>
        <v>124861460.63</v>
      </c>
      <c r="M424" s="423">
        <f t="shared" si="221"/>
        <v>214256296.40000001</v>
      </c>
      <c r="N424" s="423">
        <f t="shared" si="221"/>
        <v>0</v>
      </c>
      <c r="O424" s="423">
        <f t="shared" si="221"/>
        <v>0</v>
      </c>
      <c r="P424" s="423">
        <f t="shared" si="221"/>
        <v>0</v>
      </c>
      <c r="Q424" s="423">
        <f t="shared" si="221"/>
        <v>0</v>
      </c>
      <c r="R424" s="607">
        <f>+Q424-'[3]chd4b-SAOB'!AO315</f>
        <v>0</v>
      </c>
      <c r="S424" s="486" t="str">
        <f t="shared" si="215"/>
        <v/>
      </c>
      <c r="T424" s="486">
        <f t="shared" si="215"/>
        <v>1</v>
      </c>
      <c r="U424" s="486">
        <f t="shared" si="215"/>
        <v>1</v>
      </c>
      <c r="V424" s="487">
        <f t="shared" si="213"/>
        <v>1</v>
      </c>
      <c r="W424" s="491"/>
      <c r="Y424" s="394" t="s">
        <v>735</v>
      </c>
    </row>
    <row r="425" spans="1:25">
      <c r="A425" s="392" t="s">
        <v>326</v>
      </c>
      <c r="B425" s="392" t="s">
        <v>383</v>
      </c>
      <c r="C425" s="482"/>
      <c r="D425" s="482"/>
      <c r="E425" s="492"/>
      <c r="F425" s="484"/>
      <c r="G425" s="484"/>
      <c r="H425" s="484"/>
      <c r="I425" s="484">
        <f t="shared" si="195"/>
        <v>0</v>
      </c>
      <c r="J425" s="484">
        <v>0</v>
      </c>
      <c r="K425" s="484"/>
      <c r="L425" s="484"/>
      <c r="M425" s="484">
        <f t="shared" si="196"/>
        <v>0</v>
      </c>
      <c r="N425" s="484">
        <f t="shared" si="189"/>
        <v>0</v>
      </c>
      <c r="O425" s="484">
        <f t="shared" si="189"/>
        <v>0</v>
      </c>
      <c r="P425" s="484">
        <f t="shared" si="189"/>
        <v>0</v>
      </c>
      <c r="Q425" s="484">
        <f t="shared" si="197"/>
        <v>0</v>
      </c>
      <c r="S425" s="486" t="str">
        <f t="shared" si="215"/>
        <v/>
      </c>
      <c r="T425" s="486" t="str">
        <f t="shared" si="215"/>
        <v/>
      </c>
      <c r="U425" s="486" t="str">
        <f t="shared" si="215"/>
        <v/>
      </c>
      <c r="V425" s="487" t="str">
        <f t="shared" si="213"/>
        <v/>
      </c>
      <c r="W425" s="486"/>
      <c r="Y425" s="394" t="s">
        <v>735</v>
      </c>
    </row>
    <row r="426" spans="1:25">
      <c r="A426" s="392" t="s">
        <v>384</v>
      </c>
      <c r="B426" s="392" t="s">
        <v>385</v>
      </c>
      <c r="C426" s="631" t="s">
        <v>386</v>
      </c>
      <c r="D426" s="482"/>
      <c r="E426" s="492"/>
      <c r="F426" s="495"/>
      <c r="G426" s="495"/>
      <c r="H426" s="495"/>
      <c r="I426" s="484">
        <f t="shared" si="195"/>
        <v>0</v>
      </c>
      <c r="J426" s="484">
        <v>0</v>
      </c>
      <c r="K426" s="495"/>
      <c r="L426" s="495"/>
      <c r="M426" s="484">
        <f t="shared" si="196"/>
        <v>0</v>
      </c>
      <c r="N426" s="484">
        <f t="shared" si="189"/>
        <v>0</v>
      </c>
      <c r="O426" s="484">
        <f t="shared" si="189"/>
        <v>0</v>
      </c>
      <c r="P426" s="484">
        <f t="shared" si="189"/>
        <v>0</v>
      </c>
      <c r="Q426" s="484">
        <f t="shared" si="197"/>
        <v>0</v>
      </c>
      <c r="S426" s="486" t="str">
        <f t="shared" si="215"/>
        <v/>
      </c>
      <c r="T426" s="486" t="str">
        <f t="shared" si="215"/>
        <v/>
      </c>
      <c r="U426" s="486" t="str">
        <f t="shared" si="215"/>
        <v/>
      </c>
      <c r="V426" s="487" t="str">
        <f t="shared" si="213"/>
        <v/>
      </c>
      <c r="W426" s="486"/>
      <c r="Y426" s="394" t="s">
        <v>735</v>
      </c>
    </row>
    <row r="427" spans="1:25" s="424" customFormat="1">
      <c r="A427" s="392" t="s">
        <v>384</v>
      </c>
      <c r="B427" s="392" t="s">
        <v>387</v>
      </c>
      <c r="C427" s="493" t="s">
        <v>319</v>
      </c>
      <c r="D427" s="632" t="s">
        <v>330</v>
      </c>
      <c r="E427" s="493" t="s">
        <v>387</v>
      </c>
      <c r="F427" s="638"/>
      <c r="G427" s="638"/>
      <c r="H427" s="638"/>
      <c r="I427" s="423">
        <f t="shared" si="195"/>
        <v>0</v>
      </c>
      <c r="J427" s="423">
        <v>0</v>
      </c>
      <c r="K427" s="638"/>
      <c r="L427" s="638"/>
      <c r="M427" s="423">
        <f t="shared" si="196"/>
        <v>0</v>
      </c>
      <c r="N427" s="423">
        <f t="shared" si="189"/>
        <v>0</v>
      </c>
      <c r="O427" s="423">
        <f t="shared" si="189"/>
        <v>0</v>
      </c>
      <c r="P427" s="423">
        <f t="shared" si="189"/>
        <v>0</v>
      </c>
      <c r="Q427" s="423">
        <f t="shared" si="197"/>
        <v>0</v>
      </c>
      <c r="S427" s="486" t="str">
        <f t="shared" si="215"/>
        <v/>
      </c>
      <c r="T427" s="486" t="str">
        <f t="shared" si="215"/>
        <v/>
      </c>
      <c r="U427" s="486" t="str">
        <f t="shared" si="215"/>
        <v/>
      </c>
      <c r="V427" s="487" t="str">
        <f t="shared" si="213"/>
        <v/>
      </c>
      <c r="W427" s="491"/>
      <c r="Y427" s="394" t="s">
        <v>735</v>
      </c>
    </row>
    <row r="428" spans="1:25">
      <c r="A428" s="392" t="s">
        <v>384</v>
      </c>
      <c r="B428" s="392" t="s">
        <v>387</v>
      </c>
      <c r="C428" s="482"/>
      <c r="D428" s="482"/>
      <c r="E428" s="483" t="s">
        <v>320</v>
      </c>
      <c r="F428" s="495">
        <f>'[3]chd4b-SAOB'!C396</f>
        <v>0</v>
      </c>
      <c r="G428" s="495">
        <f>'[3]chd4b-SAOB'!D396</f>
        <v>0</v>
      </c>
      <c r="H428" s="495">
        <f>'[3]chd4b-SAOB'!E396</f>
        <v>5000000</v>
      </c>
      <c r="I428" s="484">
        <f t="shared" si="195"/>
        <v>5000000</v>
      </c>
      <c r="J428" s="484">
        <v>0</v>
      </c>
      <c r="K428" s="495">
        <f>'[3]chd4b-SAOB'!H396</f>
        <v>0</v>
      </c>
      <c r="L428" s="495">
        <f>'[3]chd4b-SAOB'!I396</f>
        <v>5000000</v>
      </c>
      <c r="M428" s="484">
        <f t="shared" si="196"/>
        <v>5000000</v>
      </c>
      <c r="N428" s="484">
        <f t="shared" si="189"/>
        <v>0</v>
      </c>
      <c r="O428" s="484">
        <f t="shared" si="189"/>
        <v>0</v>
      </c>
      <c r="P428" s="484">
        <f t="shared" si="189"/>
        <v>0</v>
      </c>
      <c r="Q428" s="484">
        <f t="shared" si="197"/>
        <v>0</v>
      </c>
      <c r="S428" s="486" t="str">
        <f t="shared" si="215"/>
        <v/>
      </c>
      <c r="T428" s="486" t="str">
        <f t="shared" si="215"/>
        <v/>
      </c>
      <c r="U428" s="486">
        <f t="shared" si="215"/>
        <v>1</v>
      </c>
      <c r="V428" s="487">
        <f t="shared" si="213"/>
        <v>1</v>
      </c>
      <c r="W428" s="486"/>
      <c r="Y428" s="394" t="s">
        <v>736</v>
      </c>
    </row>
    <row r="429" spans="1:25">
      <c r="A429" s="392" t="s">
        <v>384</v>
      </c>
      <c r="B429" s="392" t="s">
        <v>387</v>
      </c>
      <c r="C429" s="482"/>
      <c r="D429" s="482"/>
      <c r="E429" s="483" t="s">
        <v>204</v>
      </c>
      <c r="F429" s="484">
        <f>+F430+F431</f>
        <v>0</v>
      </c>
      <c r="G429" s="484">
        <f t="shared" ref="G429:H429" si="222">+G430+G431</f>
        <v>0</v>
      </c>
      <c r="H429" s="484">
        <f t="shared" si="222"/>
        <v>0</v>
      </c>
      <c r="I429" s="484">
        <f t="shared" si="195"/>
        <v>0</v>
      </c>
      <c r="J429" s="484">
        <f t="shared" ref="J429:L429" si="223">+J430+J431</f>
        <v>0</v>
      </c>
      <c r="K429" s="484">
        <f t="shared" si="223"/>
        <v>0</v>
      </c>
      <c r="L429" s="484">
        <f t="shared" si="223"/>
        <v>0</v>
      </c>
      <c r="M429" s="484">
        <f t="shared" si="196"/>
        <v>0</v>
      </c>
      <c r="N429" s="484">
        <f t="shared" ref="N429:P489" si="224">+F429-J429</f>
        <v>0</v>
      </c>
      <c r="O429" s="484">
        <f t="shared" si="224"/>
        <v>0</v>
      </c>
      <c r="P429" s="484">
        <f t="shared" si="224"/>
        <v>0</v>
      </c>
      <c r="Q429" s="484">
        <f t="shared" si="197"/>
        <v>0</v>
      </c>
      <c r="S429" s="486" t="str">
        <f t="shared" si="215"/>
        <v/>
      </c>
      <c r="T429" s="486" t="str">
        <f t="shared" si="215"/>
        <v/>
      </c>
      <c r="U429" s="486" t="str">
        <f t="shared" si="215"/>
        <v/>
      </c>
      <c r="V429" s="487" t="str">
        <f t="shared" si="213"/>
        <v/>
      </c>
      <c r="W429" s="486"/>
      <c r="Y429" s="394" t="s">
        <v>736</v>
      </c>
    </row>
    <row r="430" spans="1:25" hidden="1">
      <c r="A430" s="392" t="s">
        <v>384</v>
      </c>
      <c r="B430" s="392" t="s">
        <v>387</v>
      </c>
      <c r="C430" s="482"/>
      <c r="D430" s="482"/>
      <c r="E430" s="483" t="s">
        <v>838</v>
      </c>
      <c r="F430" s="495">
        <f>'[3]CONAP - W INC'!F321</f>
        <v>0</v>
      </c>
      <c r="G430" s="495">
        <f>'[3]CONAP - W INC'!G321</f>
        <v>0</v>
      </c>
      <c r="H430" s="495">
        <f>'[3]CONAP - W INC'!H321</f>
        <v>0</v>
      </c>
      <c r="I430" s="484">
        <f t="shared" si="195"/>
        <v>0</v>
      </c>
      <c r="J430" s="484">
        <f>'[3]CONAP - W INC'!J321</f>
        <v>0</v>
      </c>
      <c r="K430" s="495">
        <f>'[3]CONAP - W INC'!K321</f>
        <v>0</v>
      </c>
      <c r="L430" s="495">
        <f>'[3]CONAP - W INC'!L321</f>
        <v>0</v>
      </c>
      <c r="M430" s="484">
        <f t="shared" si="196"/>
        <v>0</v>
      </c>
      <c r="N430" s="484">
        <f t="shared" si="224"/>
        <v>0</v>
      </c>
      <c r="O430" s="484">
        <f t="shared" si="224"/>
        <v>0</v>
      </c>
      <c r="P430" s="484">
        <f t="shared" si="224"/>
        <v>0</v>
      </c>
      <c r="Q430" s="484">
        <f t="shared" si="197"/>
        <v>0</v>
      </c>
      <c r="S430" s="486" t="str">
        <f t="shared" si="215"/>
        <v/>
      </c>
      <c r="T430" s="486" t="str">
        <f t="shared" si="215"/>
        <v/>
      </c>
      <c r="U430" s="486" t="str">
        <f t="shared" si="215"/>
        <v/>
      </c>
      <c r="V430" s="487" t="str">
        <f t="shared" si="213"/>
        <v/>
      </c>
      <c r="W430" s="486"/>
    </row>
    <row r="431" spans="1:25" hidden="1">
      <c r="A431" s="392" t="s">
        <v>384</v>
      </c>
      <c r="B431" s="392" t="s">
        <v>387</v>
      </c>
      <c r="C431" s="482"/>
      <c r="D431" s="482"/>
      <c r="E431" s="483" t="s">
        <v>839</v>
      </c>
      <c r="F431" s="495">
        <f>'[3]CONAP - W INC'!F322</f>
        <v>0</v>
      </c>
      <c r="G431" s="495">
        <f>'[3]CONAP - W INC'!G322</f>
        <v>0</v>
      </c>
      <c r="H431" s="495">
        <f>'[3]CONAP - W INC'!H322</f>
        <v>0</v>
      </c>
      <c r="I431" s="484">
        <f t="shared" si="195"/>
        <v>0</v>
      </c>
      <c r="J431" s="484">
        <f>'[3]CONAP - W INC'!J322</f>
        <v>0</v>
      </c>
      <c r="K431" s="495">
        <f>'[3]CONAP - W INC'!K322</f>
        <v>0</v>
      </c>
      <c r="L431" s="495">
        <f>'[3]CONAP - W INC'!L322</f>
        <v>0</v>
      </c>
      <c r="M431" s="484">
        <f t="shared" si="196"/>
        <v>0</v>
      </c>
      <c r="N431" s="484">
        <f t="shared" si="224"/>
        <v>0</v>
      </c>
      <c r="O431" s="484">
        <f t="shared" si="224"/>
        <v>0</v>
      </c>
      <c r="P431" s="484">
        <f t="shared" si="224"/>
        <v>0</v>
      </c>
      <c r="Q431" s="484">
        <f t="shared" si="197"/>
        <v>0</v>
      </c>
      <c r="S431" s="486" t="str">
        <f t="shared" si="215"/>
        <v/>
      </c>
      <c r="T431" s="486" t="str">
        <f t="shared" si="215"/>
        <v/>
      </c>
      <c r="U431" s="486" t="str">
        <f t="shared" si="215"/>
        <v/>
      </c>
      <c r="V431" s="487" t="str">
        <f t="shared" si="213"/>
        <v/>
      </c>
      <c r="W431" s="486"/>
    </row>
    <row r="432" spans="1:25" s="437" customFormat="1">
      <c r="A432" s="392"/>
      <c r="B432" s="392" t="s">
        <v>387</v>
      </c>
      <c r="C432" s="445"/>
      <c r="D432" s="445"/>
      <c r="E432" s="415" t="s">
        <v>737</v>
      </c>
      <c r="F432" s="416">
        <f>+F429+F428</f>
        <v>0</v>
      </c>
      <c r="G432" s="416">
        <f t="shared" ref="G432:Q432" si="225">+G429+G428</f>
        <v>0</v>
      </c>
      <c r="H432" s="416">
        <f t="shared" si="225"/>
        <v>5000000</v>
      </c>
      <c r="I432" s="416">
        <f t="shared" si="225"/>
        <v>5000000</v>
      </c>
      <c r="J432" s="416">
        <f t="shared" si="225"/>
        <v>0</v>
      </c>
      <c r="K432" s="416">
        <f t="shared" si="225"/>
        <v>0</v>
      </c>
      <c r="L432" s="416">
        <f t="shared" si="225"/>
        <v>5000000</v>
      </c>
      <c r="M432" s="416">
        <f t="shared" si="225"/>
        <v>5000000</v>
      </c>
      <c r="N432" s="416">
        <f t="shared" si="225"/>
        <v>0</v>
      </c>
      <c r="O432" s="416">
        <f t="shared" si="225"/>
        <v>0</v>
      </c>
      <c r="P432" s="416">
        <f t="shared" si="225"/>
        <v>0</v>
      </c>
      <c r="Q432" s="416">
        <f t="shared" si="225"/>
        <v>0</v>
      </c>
      <c r="R432" s="448"/>
      <c r="S432" s="486" t="str">
        <f t="shared" si="215"/>
        <v/>
      </c>
      <c r="T432" s="486" t="str">
        <f t="shared" si="215"/>
        <v/>
      </c>
      <c r="U432" s="486">
        <f t="shared" si="215"/>
        <v>1</v>
      </c>
      <c r="V432" s="487">
        <f t="shared" si="213"/>
        <v>1</v>
      </c>
      <c r="W432" s="489"/>
      <c r="Y432" s="394" t="s">
        <v>735</v>
      </c>
    </row>
    <row r="433" spans="1:25" hidden="1">
      <c r="A433" s="392"/>
      <c r="B433" s="392"/>
      <c r="C433" s="482"/>
      <c r="D433" s="482"/>
      <c r="E433" s="490"/>
      <c r="F433" s="484"/>
      <c r="G433" s="484"/>
      <c r="H433" s="484"/>
      <c r="I433" s="484"/>
      <c r="J433" s="484"/>
      <c r="K433" s="484"/>
      <c r="L433" s="484"/>
      <c r="M433" s="484"/>
      <c r="N433" s="484"/>
      <c r="O433" s="484"/>
      <c r="P433" s="484"/>
      <c r="Q433" s="484"/>
      <c r="R433" s="485"/>
      <c r="S433" s="486" t="str">
        <f t="shared" si="215"/>
        <v/>
      </c>
      <c r="T433" s="486" t="str">
        <f t="shared" si="215"/>
        <v/>
      </c>
      <c r="U433" s="486" t="str">
        <f t="shared" si="215"/>
        <v/>
      </c>
      <c r="V433" s="487" t="str">
        <f t="shared" si="213"/>
        <v/>
      </c>
      <c r="W433" s="486"/>
    </row>
    <row r="434" spans="1:25" s="437" customFormat="1">
      <c r="A434" s="392" t="s">
        <v>384</v>
      </c>
      <c r="B434" s="392" t="s">
        <v>387</v>
      </c>
      <c r="C434" s="445"/>
      <c r="D434" s="445" t="s">
        <v>319</v>
      </c>
      <c r="E434" s="415" t="s">
        <v>325</v>
      </c>
      <c r="F434" s="416">
        <f>SUM(F435:F435)</f>
        <v>0</v>
      </c>
      <c r="G434" s="416">
        <f>SUM(G435:G435)</f>
        <v>0</v>
      </c>
      <c r="H434" s="416">
        <f>SUM(H435:H435)</f>
        <v>0</v>
      </c>
      <c r="I434" s="416">
        <f>+F434+G434+H434</f>
        <v>0</v>
      </c>
      <c r="J434" s="416">
        <v>0</v>
      </c>
      <c r="K434" s="416">
        <f>SUM(K435:K435)</f>
        <v>0</v>
      </c>
      <c r="L434" s="416">
        <f>SUM(L435:L435)</f>
        <v>0</v>
      </c>
      <c r="M434" s="416">
        <f>+J434+K434+L434</f>
        <v>0</v>
      </c>
      <c r="N434" s="416">
        <f t="shared" ref="N434:P435" si="226">+F434-J434</f>
        <v>0</v>
      </c>
      <c r="O434" s="416">
        <f t="shared" si="226"/>
        <v>0</v>
      </c>
      <c r="P434" s="416">
        <f t="shared" si="226"/>
        <v>0</v>
      </c>
      <c r="Q434" s="416">
        <f>+N434+O434+P434</f>
        <v>0</v>
      </c>
      <c r="S434" s="486" t="str">
        <f t="shared" si="215"/>
        <v/>
      </c>
      <c r="T434" s="486" t="str">
        <f t="shared" si="215"/>
        <v/>
      </c>
      <c r="U434" s="486" t="str">
        <f t="shared" si="215"/>
        <v/>
      </c>
      <c r="V434" s="487" t="str">
        <f t="shared" si="213"/>
        <v/>
      </c>
      <c r="W434" s="489"/>
      <c r="Y434" s="394" t="s">
        <v>735</v>
      </c>
    </row>
    <row r="435" spans="1:25">
      <c r="A435" s="392" t="s">
        <v>384</v>
      </c>
      <c r="B435" s="392" t="s">
        <v>387</v>
      </c>
      <c r="C435" s="482"/>
      <c r="D435" s="482"/>
      <c r="E435" s="488" t="s">
        <v>533</v>
      </c>
      <c r="F435" s="484">
        <v>0</v>
      </c>
      <c r="G435" s="484">
        <f>SUM('[3]chd4b-SAOB'!AA186)</f>
        <v>0</v>
      </c>
      <c r="H435" s="484">
        <f>SUM('[3]chd4b-SAOB'!AA278)</f>
        <v>0</v>
      </c>
      <c r="I435" s="484">
        <f>+F435+G435+H435</f>
        <v>0</v>
      </c>
      <c r="J435" s="484">
        <v>0</v>
      </c>
      <c r="K435" s="484">
        <f>SUM('[3]chd4b-SAOB'!AA187)</f>
        <v>0</v>
      </c>
      <c r="L435" s="484">
        <f>SUM('[3]chd4b-SAOB'!AA279)</f>
        <v>0</v>
      </c>
      <c r="M435" s="484">
        <f>+J435+K435+L435</f>
        <v>0</v>
      </c>
      <c r="N435" s="484">
        <f t="shared" si="226"/>
        <v>0</v>
      </c>
      <c r="O435" s="484">
        <f t="shared" si="226"/>
        <v>0</v>
      </c>
      <c r="P435" s="484">
        <f t="shared" si="226"/>
        <v>0</v>
      </c>
      <c r="Q435" s="484">
        <f>+N435+O435+P435</f>
        <v>0</v>
      </c>
      <c r="S435" s="486" t="str">
        <f t="shared" si="215"/>
        <v/>
      </c>
      <c r="T435" s="486" t="str">
        <f t="shared" si="215"/>
        <v/>
      </c>
      <c r="U435" s="486" t="str">
        <f t="shared" si="215"/>
        <v/>
      </c>
      <c r="V435" s="487" t="str">
        <f t="shared" si="213"/>
        <v/>
      </c>
      <c r="W435" s="486"/>
      <c r="Y435" s="394" t="s">
        <v>735</v>
      </c>
    </row>
    <row r="436" spans="1:25" s="617" customFormat="1">
      <c r="A436" s="392" t="s">
        <v>384</v>
      </c>
      <c r="B436" s="392" t="s">
        <v>387</v>
      </c>
      <c r="C436" s="634"/>
      <c r="D436" s="634"/>
      <c r="E436" s="635" t="s">
        <v>5</v>
      </c>
      <c r="F436" s="615">
        <f>+F434+F432</f>
        <v>0</v>
      </c>
      <c r="G436" s="615">
        <f t="shared" ref="G436:Q436" si="227">+G434+G432</f>
        <v>0</v>
      </c>
      <c r="H436" s="615">
        <f t="shared" si="227"/>
        <v>5000000</v>
      </c>
      <c r="I436" s="615">
        <f t="shared" si="227"/>
        <v>5000000</v>
      </c>
      <c r="J436" s="615">
        <f t="shared" si="227"/>
        <v>0</v>
      </c>
      <c r="K436" s="615">
        <f t="shared" si="227"/>
        <v>0</v>
      </c>
      <c r="L436" s="615">
        <f t="shared" si="227"/>
        <v>5000000</v>
      </c>
      <c r="M436" s="615">
        <f t="shared" si="227"/>
        <v>5000000</v>
      </c>
      <c r="N436" s="615">
        <f t="shared" si="227"/>
        <v>0</v>
      </c>
      <c r="O436" s="615">
        <f t="shared" si="227"/>
        <v>0</v>
      </c>
      <c r="P436" s="615">
        <f t="shared" si="227"/>
        <v>0</v>
      </c>
      <c r="Q436" s="615">
        <f t="shared" si="227"/>
        <v>0</v>
      </c>
      <c r="R436" s="616">
        <f>+Q436-'[3]chd4b-SAOB'!AP315</f>
        <v>0</v>
      </c>
      <c r="S436" s="486" t="str">
        <f t="shared" si="215"/>
        <v/>
      </c>
      <c r="T436" s="486" t="str">
        <f t="shared" si="215"/>
        <v/>
      </c>
      <c r="U436" s="486">
        <f t="shared" si="215"/>
        <v>1</v>
      </c>
      <c r="V436" s="487">
        <f t="shared" si="213"/>
        <v>1</v>
      </c>
      <c r="W436" s="636"/>
      <c r="Y436" s="394" t="s">
        <v>735</v>
      </c>
    </row>
    <row r="437" spans="1:25">
      <c r="A437" s="392" t="s">
        <v>384</v>
      </c>
      <c r="B437" s="392" t="s">
        <v>387</v>
      </c>
      <c r="C437" s="482"/>
      <c r="D437" s="482"/>
      <c r="E437" s="492"/>
      <c r="F437" s="484"/>
      <c r="G437" s="484"/>
      <c r="H437" s="484"/>
      <c r="I437" s="484">
        <f t="shared" si="195"/>
        <v>0</v>
      </c>
      <c r="J437" s="484">
        <v>0</v>
      </c>
      <c r="K437" s="484"/>
      <c r="L437" s="484"/>
      <c r="M437" s="484">
        <f t="shared" si="196"/>
        <v>0</v>
      </c>
      <c r="N437" s="484">
        <f t="shared" si="224"/>
        <v>0</v>
      </c>
      <c r="O437" s="484">
        <f t="shared" si="224"/>
        <v>0</v>
      </c>
      <c r="P437" s="484">
        <f t="shared" si="224"/>
        <v>0</v>
      </c>
      <c r="Q437" s="484">
        <f t="shared" si="197"/>
        <v>0</v>
      </c>
      <c r="S437" s="486" t="str">
        <f t="shared" si="215"/>
        <v/>
      </c>
      <c r="T437" s="486" t="str">
        <f t="shared" si="215"/>
        <v/>
      </c>
      <c r="U437" s="486" t="str">
        <f t="shared" si="215"/>
        <v/>
      </c>
      <c r="V437" s="487" t="str">
        <f t="shared" si="213"/>
        <v/>
      </c>
      <c r="W437" s="486"/>
      <c r="Y437" s="394" t="s">
        <v>735</v>
      </c>
    </row>
    <row r="438" spans="1:25" s="424" customFormat="1">
      <c r="A438" s="392" t="s">
        <v>384</v>
      </c>
      <c r="B438" s="392" t="s">
        <v>388</v>
      </c>
      <c r="C438" s="493" t="s">
        <v>319</v>
      </c>
      <c r="D438" s="632" t="s">
        <v>332</v>
      </c>
      <c r="E438" s="680" t="s">
        <v>388</v>
      </c>
      <c r="F438" s="638"/>
      <c r="G438" s="638"/>
      <c r="H438" s="638"/>
      <c r="I438" s="423">
        <f t="shared" si="195"/>
        <v>0</v>
      </c>
      <c r="J438" s="423">
        <v>0</v>
      </c>
      <c r="K438" s="638"/>
      <c r="L438" s="638"/>
      <c r="M438" s="423">
        <f t="shared" si="196"/>
        <v>0</v>
      </c>
      <c r="N438" s="423">
        <f t="shared" si="224"/>
        <v>0</v>
      </c>
      <c r="O438" s="423">
        <f t="shared" si="224"/>
        <v>0</v>
      </c>
      <c r="P438" s="423">
        <f t="shared" si="224"/>
        <v>0</v>
      </c>
      <c r="Q438" s="423">
        <f t="shared" si="197"/>
        <v>0</v>
      </c>
      <c r="S438" s="486" t="str">
        <f t="shared" si="215"/>
        <v/>
      </c>
      <c r="T438" s="486" t="str">
        <f t="shared" si="215"/>
        <v/>
      </c>
      <c r="U438" s="486" t="str">
        <f t="shared" si="215"/>
        <v/>
      </c>
      <c r="V438" s="487" t="str">
        <f t="shared" si="213"/>
        <v/>
      </c>
      <c r="W438" s="491"/>
      <c r="Y438" s="394" t="s">
        <v>735</v>
      </c>
    </row>
    <row r="439" spans="1:25">
      <c r="A439" s="392" t="s">
        <v>384</v>
      </c>
      <c r="B439" s="392" t="s">
        <v>388</v>
      </c>
      <c r="C439" s="482"/>
      <c r="D439" s="482"/>
      <c r="E439" s="483" t="s">
        <v>320</v>
      </c>
      <c r="F439" s="495">
        <f>'[3]chd4b-SAOB'!C403</f>
        <v>0</v>
      </c>
      <c r="G439" s="495">
        <f>'[3]chd4b-SAOB'!D403</f>
        <v>0</v>
      </c>
      <c r="H439" s="495">
        <f>'[3]chd4b-SAOB'!E403</f>
        <v>0</v>
      </c>
      <c r="I439" s="484">
        <f t="shared" si="195"/>
        <v>0</v>
      </c>
      <c r="J439" s="484">
        <v>0</v>
      </c>
      <c r="K439" s="495">
        <f>'[3]chd4b-SAOB'!H403</f>
        <v>0</v>
      </c>
      <c r="L439" s="495">
        <f>'[3]chd4b-SAOB'!I403</f>
        <v>0</v>
      </c>
      <c r="M439" s="484">
        <f t="shared" si="196"/>
        <v>0</v>
      </c>
      <c r="N439" s="484">
        <f t="shared" si="224"/>
        <v>0</v>
      </c>
      <c r="O439" s="484">
        <f t="shared" si="224"/>
        <v>0</v>
      </c>
      <c r="P439" s="484">
        <f t="shared" si="224"/>
        <v>0</v>
      </c>
      <c r="Q439" s="484">
        <f t="shared" si="197"/>
        <v>0</v>
      </c>
      <c r="S439" s="486" t="str">
        <f t="shared" si="215"/>
        <v/>
      </c>
      <c r="T439" s="486" t="str">
        <f t="shared" si="215"/>
        <v/>
      </c>
      <c r="U439" s="486" t="str">
        <f t="shared" si="215"/>
        <v/>
      </c>
      <c r="V439" s="487" t="str">
        <f t="shared" si="213"/>
        <v/>
      </c>
      <c r="W439" s="486"/>
      <c r="Y439" s="394" t="s">
        <v>736</v>
      </c>
    </row>
    <row r="440" spans="1:25">
      <c r="A440" s="392" t="s">
        <v>384</v>
      </c>
      <c r="B440" s="392" t="s">
        <v>388</v>
      </c>
      <c r="C440" s="482"/>
      <c r="D440" s="482"/>
      <c r="E440" s="483" t="s">
        <v>204</v>
      </c>
      <c r="F440" s="484">
        <f>+F441+F442</f>
        <v>0</v>
      </c>
      <c r="G440" s="484">
        <f t="shared" ref="G440:H440" si="228">+G441+G442</f>
        <v>8620101.9100000001</v>
      </c>
      <c r="H440" s="484">
        <f t="shared" si="228"/>
        <v>1500000</v>
      </c>
      <c r="I440" s="484">
        <f t="shared" si="195"/>
        <v>10120101.91</v>
      </c>
      <c r="J440" s="484">
        <f t="shared" ref="J440:L440" si="229">+J441+J442</f>
        <v>0</v>
      </c>
      <c r="K440" s="484">
        <f t="shared" si="229"/>
        <v>8620101.9100000001</v>
      </c>
      <c r="L440" s="484">
        <f t="shared" si="229"/>
        <v>1494783.35</v>
      </c>
      <c r="M440" s="484">
        <f t="shared" si="196"/>
        <v>10114885.26</v>
      </c>
      <c r="N440" s="484">
        <f t="shared" si="224"/>
        <v>0</v>
      </c>
      <c r="O440" s="484">
        <f t="shared" si="224"/>
        <v>0</v>
      </c>
      <c r="P440" s="484">
        <f t="shared" si="224"/>
        <v>5216.6499999999069</v>
      </c>
      <c r="Q440" s="484">
        <f t="shared" si="197"/>
        <v>5216.6499999999069</v>
      </c>
      <c r="S440" s="486" t="str">
        <f t="shared" si="215"/>
        <v/>
      </c>
      <c r="T440" s="486">
        <f t="shared" si="215"/>
        <v>1</v>
      </c>
      <c r="U440" s="486">
        <f t="shared" si="215"/>
        <v>0.99652223333333334</v>
      </c>
      <c r="V440" s="487">
        <f t="shared" si="213"/>
        <v>0.99948452594189341</v>
      </c>
      <c r="W440" s="486"/>
      <c r="Y440" s="394" t="s">
        <v>736</v>
      </c>
    </row>
    <row r="441" spans="1:25" hidden="1">
      <c r="A441" s="392" t="s">
        <v>384</v>
      </c>
      <c r="B441" s="392" t="s">
        <v>388</v>
      </c>
      <c r="C441" s="482"/>
      <c r="D441" s="482"/>
      <c r="E441" s="483" t="s">
        <v>838</v>
      </c>
      <c r="F441" s="495">
        <f>'[3]CONAP - W INC'!F329</f>
        <v>0</v>
      </c>
      <c r="G441" s="495">
        <f>'[3]CONAP - W INC'!G329</f>
        <v>8000000</v>
      </c>
      <c r="H441" s="495">
        <f>'[3]CONAP - W INC'!H329</f>
        <v>0</v>
      </c>
      <c r="I441" s="484">
        <f t="shared" si="195"/>
        <v>8000000</v>
      </c>
      <c r="J441" s="484">
        <f>'[3]CONAP - W INC'!J329</f>
        <v>0</v>
      </c>
      <c r="K441" s="495">
        <f>'[3]CONAP - W INC'!K329</f>
        <v>8000000</v>
      </c>
      <c r="L441" s="495">
        <f>'[3]CONAP - W INC'!L329</f>
        <v>0</v>
      </c>
      <c r="M441" s="484">
        <f t="shared" si="196"/>
        <v>8000000</v>
      </c>
      <c r="N441" s="484">
        <f t="shared" si="224"/>
        <v>0</v>
      </c>
      <c r="O441" s="484">
        <f t="shared" si="224"/>
        <v>0</v>
      </c>
      <c r="P441" s="484">
        <f t="shared" si="224"/>
        <v>0</v>
      </c>
      <c r="Q441" s="484">
        <f t="shared" si="197"/>
        <v>0</v>
      </c>
      <c r="S441" s="486" t="str">
        <f t="shared" si="215"/>
        <v/>
      </c>
      <c r="T441" s="486">
        <f t="shared" si="215"/>
        <v>1</v>
      </c>
      <c r="U441" s="486" t="str">
        <f t="shared" si="215"/>
        <v/>
      </c>
      <c r="V441" s="487">
        <f t="shared" si="213"/>
        <v>1</v>
      </c>
      <c r="W441" s="486"/>
    </row>
    <row r="442" spans="1:25" hidden="1">
      <c r="A442" s="392" t="s">
        <v>384</v>
      </c>
      <c r="B442" s="392" t="s">
        <v>388</v>
      </c>
      <c r="C442" s="482"/>
      <c r="D442" s="482"/>
      <c r="E442" s="483" t="s">
        <v>839</v>
      </c>
      <c r="F442" s="495">
        <f>'[3]CONAP - W INC'!F330</f>
        <v>0</v>
      </c>
      <c r="G442" s="495">
        <f>'[3]CONAP - W INC'!G330</f>
        <v>620101.91</v>
      </c>
      <c r="H442" s="495">
        <f>'[3]CONAP - W INC'!H330</f>
        <v>1500000</v>
      </c>
      <c r="I442" s="484">
        <f t="shared" si="195"/>
        <v>2120101.91</v>
      </c>
      <c r="J442" s="484">
        <f>'[3]CONAP - W INC'!J330</f>
        <v>0</v>
      </c>
      <c r="K442" s="495">
        <f>'[3]CONAP - W INC'!K330</f>
        <v>620101.91</v>
      </c>
      <c r="L442" s="495">
        <f>'[3]CONAP - W INC'!L330</f>
        <v>1494783.35</v>
      </c>
      <c r="M442" s="484">
        <f t="shared" si="196"/>
        <v>2114885.2600000002</v>
      </c>
      <c r="N442" s="484">
        <f t="shared" si="224"/>
        <v>0</v>
      </c>
      <c r="O442" s="484">
        <f t="shared" si="224"/>
        <v>0</v>
      </c>
      <c r="P442" s="484">
        <f t="shared" si="224"/>
        <v>5216.6499999999069</v>
      </c>
      <c r="Q442" s="484">
        <f t="shared" si="197"/>
        <v>5216.6499999999069</v>
      </c>
      <c r="S442" s="486" t="str">
        <f t="shared" si="215"/>
        <v/>
      </c>
      <c r="T442" s="486">
        <f t="shared" si="215"/>
        <v>1</v>
      </c>
      <c r="U442" s="486">
        <f t="shared" si="215"/>
        <v>0.99652223333333334</v>
      </c>
      <c r="V442" s="487">
        <f t="shared" si="213"/>
        <v>0.99753943431898517</v>
      </c>
      <c r="W442" s="486"/>
    </row>
    <row r="443" spans="1:25" s="437" customFormat="1">
      <c r="A443" s="392"/>
      <c r="B443" s="392" t="s">
        <v>388</v>
      </c>
      <c r="C443" s="445"/>
      <c r="D443" s="445"/>
      <c r="E443" s="415" t="s">
        <v>737</v>
      </c>
      <c r="F443" s="416">
        <f>+F440+F439</f>
        <v>0</v>
      </c>
      <c r="G443" s="416">
        <f t="shared" ref="G443:Q443" si="230">+G440+G439</f>
        <v>8620101.9100000001</v>
      </c>
      <c r="H443" s="416">
        <f t="shared" si="230"/>
        <v>1500000</v>
      </c>
      <c r="I443" s="416">
        <f t="shared" si="230"/>
        <v>10120101.91</v>
      </c>
      <c r="J443" s="416">
        <f t="shared" si="230"/>
        <v>0</v>
      </c>
      <c r="K443" s="416">
        <f t="shared" si="230"/>
        <v>8620101.9100000001</v>
      </c>
      <c r="L443" s="416">
        <f t="shared" si="230"/>
        <v>1494783.35</v>
      </c>
      <c r="M443" s="416">
        <f t="shared" si="230"/>
        <v>10114885.26</v>
      </c>
      <c r="N443" s="416">
        <f t="shared" si="230"/>
        <v>0</v>
      </c>
      <c r="O443" s="416">
        <f t="shared" si="230"/>
        <v>0</v>
      </c>
      <c r="P443" s="416">
        <f t="shared" si="230"/>
        <v>5216.6499999999069</v>
      </c>
      <c r="Q443" s="416">
        <f t="shared" si="230"/>
        <v>5216.6499999999069</v>
      </c>
      <c r="R443" s="448"/>
      <c r="S443" s="486" t="str">
        <f t="shared" si="215"/>
        <v/>
      </c>
      <c r="T443" s="486">
        <f t="shared" si="215"/>
        <v>1</v>
      </c>
      <c r="U443" s="486">
        <f t="shared" si="215"/>
        <v>0.99652223333333334</v>
      </c>
      <c r="V443" s="487">
        <f t="shared" si="213"/>
        <v>0.99948452594189341</v>
      </c>
      <c r="W443" s="489"/>
      <c r="Y443" s="394" t="s">
        <v>735</v>
      </c>
    </row>
    <row r="444" spans="1:25" hidden="1">
      <c r="A444" s="392"/>
      <c r="B444" s="392"/>
      <c r="C444" s="482"/>
      <c r="D444" s="482"/>
      <c r="E444" s="490"/>
      <c r="F444" s="484"/>
      <c r="G444" s="484"/>
      <c r="H444" s="484"/>
      <c r="I444" s="484"/>
      <c r="J444" s="484"/>
      <c r="K444" s="484"/>
      <c r="L444" s="484"/>
      <c r="M444" s="484"/>
      <c r="N444" s="484"/>
      <c r="O444" s="484"/>
      <c r="P444" s="484"/>
      <c r="Q444" s="484"/>
      <c r="R444" s="485"/>
      <c r="S444" s="486" t="str">
        <f t="shared" si="215"/>
        <v/>
      </c>
      <c r="T444" s="486" t="str">
        <f t="shared" si="215"/>
        <v/>
      </c>
      <c r="U444" s="486" t="str">
        <f t="shared" si="215"/>
        <v/>
      </c>
      <c r="V444" s="487" t="str">
        <f t="shared" si="213"/>
        <v/>
      </c>
      <c r="W444" s="486"/>
    </row>
    <row r="445" spans="1:25" s="437" customFormat="1">
      <c r="A445" s="392" t="s">
        <v>384</v>
      </c>
      <c r="B445" s="392" t="s">
        <v>388</v>
      </c>
      <c r="C445" s="445"/>
      <c r="D445" s="445" t="s">
        <v>319</v>
      </c>
      <c r="E445" s="415" t="s">
        <v>325</v>
      </c>
      <c r="F445" s="416">
        <f>SUM(F446:F446)</f>
        <v>0</v>
      </c>
      <c r="G445" s="416">
        <f>SUM(G446:G446)</f>
        <v>1500000</v>
      </c>
      <c r="H445" s="416">
        <f>SUM(H446:H446)</f>
        <v>0</v>
      </c>
      <c r="I445" s="416">
        <f>+F445+G445+H445</f>
        <v>1500000</v>
      </c>
      <c r="J445" s="416">
        <v>0</v>
      </c>
      <c r="K445" s="416">
        <f>SUM(K446:K446)</f>
        <v>1500000</v>
      </c>
      <c r="L445" s="416">
        <f>SUM(L446:L446)</f>
        <v>0</v>
      </c>
      <c r="M445" s="416">
        <f>+J445+K445+L445</f>
        <v>1500000</v>
      </c>
      <c r="N445" s="416">
        <f t="shared" ref="N445:P446" si="231">+F445-J445</f>
        <v>0</v>
      </c>
      <c r="O445" s="416">
        <f t="shared" si="231"/>
        <v>0</v>
      </c>
      <c r="P445" s="416">
        <f t="shared" si="231"/>
        <v>0</v>
      </c>
      <c r="Q445" s="416">
        <f>+N445+O445+P445</f>
        <v>0</v>
      </c>
      <c r="S445" s="486" t="str">
        <f t="shared" si="215"/>
        <v/>
      </c>
      <c r="T445" s="486">
        <f t="shared" si="215"/>
        <v>1</v>
      </c>
      <c r="U445" s="486" t="str">
        <f t="shared" si="215"/>
        <v/>
      </c>
      <c r="V445" s="487">
        <f t="shared" si="213"/>
        <v>1</v>
      </c>
      <c r="W445" s="489"/>
      <c r="Y445" s="394" t="s">
        <v>735</v>
      </c>
    </row>
    <row r="446" spans="1:25">
      <c r="A446" s="392" t="s">
        <v>384</v>
      </c>
      <c r="B446" s="392" t="s">
        <v>388</v>
      </c>
      <c r="C446" s="482"/>
      <c r="D446" s="482"/>
      <c r="E446" s="488" t="s">
        <v>533</v>
      </c>
      <c r="F446" s="484">
        <v>0</v>
      </c>
      <c r="G446" s="484">
        <f>SUM('[3]chd4b-SAOB'!AB186)</f>
        <v>1500000</v>
      </c>
      <c r="H446" s="484">
        <f>SUM('[3]chd4b-SAOB'!AB278)</f>
        <v>0</v>
      </c>
      <c r="I446" s="484">
        <f>+F446+G446+H446</f>
        <v>1500000</v>
      </c>
      <c r="J446" s="484">
        <v>0</v>
      </c>
      <c r="K446" s="484">
        <f>SUM('[3]chd4b-SAOB'!AB187)</f>
        <v>1500000</v>
      </c>
      <c r="L446" s="484">
        <f>SUM('[3]chd4b-SAOB'!AB279)</f>
        <v>0</v>
      </c>
      <c r="M446" s="484">
        <f>+J446+K446+L446</f>
        <v>1500000</v>
      </c>
      <c r="N446" s="484">
        <f t="shared" si="231"/>
        <v>0</v>
      </c>
      <c r="O446" s="484">
        <f t="shared" si="231"/>
        <v>0</v>
      </c>
      <c r="P446" s="484">
        <f t="shared" si="231"/>
        <v>0</v>
      </c>
      <c r="Q446" s="484">
        <f>+N446+O446+P446</f>
        <v>0</v>
      </c>
      <c r="S446" s="486" t="str">
        <f t="shared" si="215"/>
        <v/>
      </c>
      <c r="T446" s="486">
        <f t="shared" si="215"/>
        <v>1</v>
      </c>
      <c r="U446" s="486" t="str">
        <f t="shared" si="215"/>
        <v/>
      </c>
      <c r="V446" s="487">
        <f t="shared" si="213"/>
        <v>1</v>
      </c>
      <c r="W446" s="486"/>
      <c r="Y446" s="394" t="s">
        <v>735</v>
      </c>
    </row>
    <row r="447" spans="1:25" s="617" customFormat="1">
      <c r="A447" s="392" t="s">
        <v>384</v>
      </c>
      <c r="B447" s="392" t="s">
        <v>388</v>
      </c>
      <c r="C447" s="634"/>
      <c r="D447" s="634"/>
      <c r="E447" s="635" t="s">
        <v>5</v>
      </c>
      <c r="F447" s="615">
        <f>+F445+F443</f>
        <v>0</v>
      </c>
      <c r="G447" s="615">
        <f t="shared" ref="G447:Q447" si="232">+G445+G443</f>
        <v>10120101.91</v>
      </c>
      <c r="H447" s="615">
        <f t="shared" si="232"/>
        <v>1500000</v>
      </c>
      <c r="I447" s="615">
        <f t="shared" si="232"/>
        <v>11620101.91</v>
      </c>
      <c r="J447" s="615">
        <f t="shared" si="232"/>
        <v>0</v>
      </c>
      <c r="K447" s="615">
        <f t="shared" si="232"/>
        <v>10120101.91</v>
      </c>
      <c r="L447" s="615">
        <f t="shared" si="232"/>
        <v>1494783.35</v>
      </c>
      <c r="M447" s="615">
        <f t="shared" si="232"/>
        <v>11614885.26</v>
      </c>
      <c r="N447" s="615">
        <f t="shared" si="232"/>
        <v>0</v>
      </c>
      <c r="O447" s="615">
        <f t="shared" si="232"/>
        <v>0</v>
      </c>
      <c r="P447" s="615">
        <f t="shared" si="232"/>
        <v>5216.6499999999069</v>
      </c>
      <c r="Q447" s="615">
        <f t="shared" si="232"/>
        <v>5216.6499999999069</v>
      </c>
      <c r="R447" s="616">
        <f>+Q447-'[3]chd4b-SAOB'!AQ315</f>
        <v>-4.6566128730773926E-10</v>
      </c>
      <c r="S447" s="486" t="str">
        <f t="shared" si="215"/>
        <v/>
      </c>
      <c r="T447" s="486">
        <f t="shared" si="215"/>
        <v>1</v>
      </c>
      <c r="U447" s="486">
        <f t="shared" si="215"/>
        <v>0.99652223333333334</v>
      </c>
      <c r="V447" s="487">
        <f t="shared" si="213"/>
        <v>0.99955106675996441</v>
      </c>
      <c r="W447" s="636"/>
      <c r="Y447" s="394" t="s">
        <v>735</v>
      </c>
    </row>
    <row r="448" spans="1:25">
      <c r="A448" s="392"/>
      <c r="B448" s="392" t="s">
        <v>388</v>
      </c>
      <c r="C448" s="482"/>
      <c r="D448" s="482"/>
      <c r="E448" s="492"/>
      <c r="F448" s="484"/>
      <c r="G448" s="484"/>
      <c r="H448" s="484"/>
      <c r="I448" s="484"/>
      <c r="J448" s="484"/>
      <c r="K448" s="484"/>
      <c r="L448" s="484"/>
      <c r="M448" s="484"/>
      <c r="N448" s="484"/>
      <c r="O448" s="484"/>
      <c r="P448" s="484"/>
      <c r="Q448" s="484"/>
      <c r="S448" s="486" t="str">
        <f t="shared" si="215"/>
        <v/>
      </c>
      <c r="T448" s="486" t="str">
        <f t="shared" si="215"/>
        <v/>
      </c>
      <c r="U448" s="486" t="str">
        <f t="shared" si="215"/>
        <v/>
      </c>
      <c r="V448" s="487" t="str">
        <f t="shared" si="213"/>
        <v/>
      </c>
      <c r="W448" s="486"/>
      <c r="Y448" s="394" t="s">
        <v>735</v>
      </c>
    </row>
    <row r="449" spans="1:25" s="424" customFormat="1" ht="12" customHeight="1">
      <c r="A449" s="392" t="s">
        <v>384</v>
      </c>
      <c r="B449" s="392" t="s">
        <v>385</v>
      </c>
      <c r="C449" s="718" t="s">
        <v>769</v>
      </c>
      <c r="D449" s="734"/>
      <c r="E449" s="734"/>
      <c r="F449" s="423">
        <f>+F436+F447</f>
        <v>0</v>
      </c>
      <c r="G449" s="423">
        <f>+G436+G447</f>
        <v>10120101.91</v>
      </c>
      <c r="H449" s="423">
        <f>+H436+H447</f>
        <v>6500000</v>
      </c>
      <c r="I449" s="423">
        <f t="shared" ref="I449:I512" si="233">+F449+G449+H449</f>
        <v>16620101.91</v>
      </c>
      <c r="J449" s="423">
        <v>0</v>
      </c>
      <c r="K449" s="423">
        <f>+K436+K447</f>
        <v>10120101.91</v>
      </c>
      <c r="L449" s="423">
        <f>+L436+L447</f>
        <v>6494783.3499999996</v>
      </c>
      <c r="M449" s="423">
        <f t="shared" ref="M449:M512" si="234">+J449+K449+L449</f>
        <v>16614885.26</v>
      </c>
      <c r="N449" s="423">
        <f t="shared" si="224"/>
        <v>0</v>
      </c>
      <c r="O449" s="423">
        <f t="shared" si="224"/>
        <v>0</v>
      </c>
      <c r="P449" s="423">
        <f t="shared" si="224"/>
        <v>5216.6500000003725</v>
      </c>
      <c r="Q449" s="423">
        <f t="shared" ref="Q449:Q512" si="235">+N449+O449+P449</f>
        <v>5216.6500000003725</v>
      </c>
      <c r="S449" s="486" t="str">
        <f t="shared" si="215"/>
        <v/>
      </c>
      <c r="T449" s="486">
        <f t="shared" si="215"/>
        <v>1</v>
      </c>
      <c r="U449" s="486">
        <f t="shared" si="215"/>
        <v>0.99919743846153841</v>
      </c>
      <c r="V449" s="487">
        <f t="shared" si="213"/>
        <v>0.99968612406661228</v>
      </c>
      <c r="W449" s="491"/>
      <c r="Y449" s="394" t="s">
        <v>735</v>
      </c>
    </row>
    <row r="450" spans="1:25">
      <c r="A450" s="392" t="s">
        <v>384</v>
      </c>
      <c r="B450" s="392" t="s">
        <v>385</v>
      </c>
      <c r="C450" s="492"/>
      <c r="D450" s="494"/>
      <c r="E450" s="494"/>
      <c r="F450" s="484"/>
      <c r="G450" s="484"/>
      <c r="H450" s="484"/>
      <c r="I450" s="484">
        <f t="shared" si="233"/>
        <v>0</v>
      </c>
      <c r="J450" s="484">
        <v>0</v>
      </c>
      <c r="K450" s="484"/>
      <c r="L450" s="484"/>
      <c r="M450" s="484">
        <f t="shared" si="234"/>
        <v>0</v>
      </c>
      <c r="N450" s="484">
        <f t="shared" si="224"/>
        <v>0</v>
      </c>
      <c r="O450" s="484">
        <f t="shared" si="224"/>
        <v>0</v>
      </c>
      <c r="P450" s="484">
        <f t="shared" si="224"/>
        <v>0</v>
      </c>
      <c r="Q450" s="484">
        <f t="shared" si="235"/>
        <v>0</v>
      </c>
      <c r="S450" s="486" t="str">
        <f t="shared" si="215"/>
        <v/>
      </c>
      <c r="T450" s="486" t="str">
        <f t="shared" si="215"/>
        <v/>
      </c>
      <c r="U450" s="486" t="str">
        <f t="shared" si="215"/>
        <v/>
      </c>
      <c r="V450" s="487" t="str">
        <f t="shared" si="213"/>
        <v/>
      </c>
      <c r="W450" s="486"/>
      <c r="Y450" s="394" t="s">
        <v>735</v>
      </c>
    </row>
    <row r="451" spans="1:25" s="424" customFormat="1" hidden="1">
      <c r="A451" s="392" t="s">
        <v>770</v>
      </c>
      <c r="B451" s="392" t="s">
        <v>385</v>
      </c>
      <c r="C451" s="493" t="s">
        <v>771</v>
      </c>
      <c r="D451" s="493"/>
      <c r="E451" s="680"/>
      <c r="F451" s="423"/>
      <c r="G451" s="423"/>
      <c r="H451" s="423"/>
      <c r="I451" s="423">
        <f t="shared" si="233"/>
        <v>0</v>
      </c>
      <c r="J451" s="423">
        <v>0</v>
      </c>
      <c r="K451" s="423"/>
      <c r="L451" s="423"/>
      <c r="M451" s="423">
        <f t="shared" si="234"/>
        <v>0</v>
      </c>
      <c r="N451" s="423">
        <f t="shared" si="224"/>
        <v>0</v>
      </c>
      <c r="O451" s="423">
        <f t="shared" si="224"/>
        <v>0</v>
      </c>
      <c r="P451" s="423">
        <f t="shared" si="224"/>
        <v>0</v>
      </c>
      <c r="Q451" s="423">
        <f t="shared" si="235"/>
        <v>0</v>
      </c>
      <c r="S451" s="486" t="str">
        <f t="shared" si="215"/>
        <v/>
      </c>
      <c r="T451" s="486" t="str">
        <f t="shared" si="215"/>
        <v/>
      </c>
      <c r="U451" s="486" t="str">
        <f t="shared" si="215"/>
        <v/>
      </c>
      <c r="V451" s="487" t="str">
        <f t="shared" si="213"/>
        <v/>
      </c>
      <c r="W451" s="491"/>
      <c r="X451" s="394" t="s">
        <v>735</v>
      </c>
    </row>
    <row r="452" spans="1:25">
      <c r="A452" s="392" t="s">
        <v>770</v>
      </c>
      <c r="B452" s="392" t="s">
        <v>385</v>
      </c>
      <c r="C452" s="482"/>
      <c r="D452" s="482" t="s">
        <v>319</v>
      </c>
      <c r="E452" s="490" t="s">
        <v>320</v>
      </c>
      <c r="F452" s="484">
        <f>+F413+F428+F439</f>
        <v>0</v>
      </c>
      <c r="G452" s="484">
        <f>+G413+G428+G439</f>
        <v>6574852.9699999997</v>
      </c>
      <c r="H452" s="484">
        <f>+H413+H428+H439</f>
        <v>5383388.6299999999</v>
      </c>
      <c r="I452" s="484">
        <f t="shared" si="233"/>
        <v>11958241.6</v>
      </c>
      <c r="J452" s="484">
        <v>0</v>
      </c>
      <c r="K452" s="484">
        <f>+K413+K428+K439</f>
        <v>6574852.9699999997</v>
      </c>
      <c r="L452" s="484">
        <f>+L413+L428+L439</f>
        <v>5383388.6299999999</v>
      </c>
      <c r="M452" s="484">
        <f t="shared" si="234"/>
        <v>11958241.6</v>
      </c>
      <c r="N452" s="484">
        <f t="shared" si="224"/>
        <v>0</v>
      </c>
      <c r="O452" s="484">
        <f t="shared" si="224"/>
        <v>0</v>
      </c>
      <c r="P452" s="484">
        <f t="shared" si="224"/>
        <v>0</v>
      </c>
      <c r="Q452" s="484">
        <f t="shared" si="235"/>
        <v>0</v>
      </c>
      <c r="S452" s="486" t="str">
        <f t="shared" si="215"/>
        <v/>
      </c>
      <c r="T452" s="486">
        <f t="shared" si="215"/>
        <v>1</v>
      </c>
      <c r="U452" s="486">
        <f t="shared" si="215"/>
        <v>1</v>
      </c>
      <c r="V452" s="487">
        <f t="shared" si="213"/>
        <v>1</v>
      </c>
      <c r="W452" s="486"/>
      <c r="X452" s="394" t="s">
        <v>735</v>
      </c>
      <c r="Y452" s="394" t="s">
        <v>736</v>
      </c>
    </row>
    <row r="453" spans="1:25">
      <c r="A453" s="392" t="s">
        <v>770</v>
      </c>
      <c r="B453" s="392" t="s">
        <v>385</v>
      </c>
      <c r="C453" s="482"/>
      <c r="D453" s="482" t="s">
        <v>319</v>
      </c>
      <c r="E453" s="494" t="s">
        <v>204</v>
      </c>
      <c r="F453" s="484">
        <f>+F454+F455</f>
        <v>0</v>
      </c>
      <c r="G453" s="484">
        <f t="shared" ref="G453:H453" si="236">+G454+G455</f>
        <v>91440084.709999993</v>
      </c>
      <c r="H453" s="484">
        <f t="shared" si="236"/>
        <v>125978072</v>
      </c>
      <c r="I453" s="484">
        <f t="shared" si="233"/>
        <v>217418156.70999998</v>
      </c>
      <c r="J453" s="484">
        <f t="shared" ref="J453:L453" si="237">+J454+J455</f>
        <v>0</v>
      </c>
      <c r="K453" s="484">
        <f t="shared" si="237"/>
        <v>91440084.709999993</v>
      </c>
      <c r="L453" s="484">
        <f t="shared" si="237"/>
        <v>125972855.34999999</v>
      </c>
      <c r="M453" s="484">
        <f t="shared" si="234"/>
        <v>217412940.06</v>
      </c>
      <c r="N453" s="484">
        <f t="shared" si="224"/>
        <v>0</v>
      </c>
      <c r="O453" s="484">
        <f t="shared" si="224"/>
        <v>0</v>
      </c>
      <c r="P453" s="484">
        <f t="shared" si="224"/>
        <v>5216.6500000059605</v>
      </c>
      <c r="Q453" s="484">
        <f t="shared" si="235"/>
        <v>5216.6500000059605</v>
      </c>
      <c r="S453" s="486" t="str">
        <f t="shared" si="215"/>
        <v/>
      </c>
      <c r="T453" s="486">
        <f t="shared" si="215"/>
        <v>1</v>
      </c>
      <c r="U453" s="486">
        <f t="shared" si="215"/>
        <v>0.99995859080935923</v>
      </c>
      <c r="V453" s="487">
        <f t="shared" si="213"/>
        <v>0.99997600637371364</v>
      </c>
      <c r="W453" s="486"/>
      <c r="X453" s="394" t="s">
        <v>735</v>
      </c>
      <c r="Y453" s="394" t="s">
        <v>736</v>
      </c>
    </row>
    <row r="454" spans="1:25" hidden="1">
      <c r="A454" s="392" t="s">
        <v>770</v>
      </c>
      <c r="B454" s="392" t="s">
        <v>385</v>
      </c>
      <c r="C454" s="482"/>
      <c r="D454" s="482"/>
      <c r="E454" s="483" t="s">
        <v>838</v>
      </c>
      <c r="F454" s="484">
        <f t="shared" ref="F454:H455" si="238">+F418+F430+F441</f>
        <v>0</v>
      </c>
      <c r="G454" s="484">
        <f t="shared" si="238"/>
        <v>61470200</v>
      </c>
      <c r="H454" s="484">
        <f t="shared" si="238"/>
        <v>0</v>
      </c>
      <c r="I454" s="484">
        <f t="shared" si="233"/>
        <v>61470200</v>
      </c>
      <c r="J454" s="484">
        <f t="shared" ref="J454:L455" si="239">+J418+J430+J441</f>
        <v>0</v>
      </c>
      <c r="K454" s="484">
        <f t="shared" si="239"/>
        <v>61470200</v>
      </c>
      <c r="L454" s="484">
        <f t="shared" si="239"/>
        <v>0</v>
      </c>
      <c r="M454" s="484">
        <f t="shared" si="234"/>
        <v>61470200</v>
      </c>
      <c r="N454" s="484">
        <f t="shared" si="224"/>
        <v>0</v>
      </c>
      <c r="O454" s="484">
        <f t="shared" si="224"/>
        <v>0</v>
      </c>
      <c r="P454" s="484">
        <f t="shared" si="224"/>
        <v>0</v>
      </c>
      <c r="Q454" s="484">
        <f t="shared" si="235"/>
        <v>0</v>
      </c>
      <c r="S454" s="486" t="str">
        <f t="shared" si="215"/>
        <v/>
      </c>
      <c r="T454" s="486">
        <f t="shared" si="215"/>
        <v>1</v>
      </c>
      <c r="U454" s="486" t="str">
        <f t="shared" si="215"/>
        <v/>
      </c>
      <c r="V454" s="487">
        <f t="shared" si="213"/>
        <v>1</v>
      </c>
      <c r="W454" s="486"/>
      <c r="X454" s="394" t="s">
        <v>735</v>
      </c>
    </row>
    <row r="455" spans="1:25" hidden="1">
      <c r="A455" s="392" t="s">
        <v>770</v>
      </c>
      <c r="B455" s="392" t="s">
        <v>385</v>
      </c>
      <c r="C455" s="482"/>
      <c r="D455" s="482"/>
      <c r="E455" s="483" t="s">
        <v>839</v>
      </c>
      <c r="F455" s="484">
        <f t="shared" si="238"/>
        <v>0</v>
      </c>
      <c r="G455" s="484">
        <f t="shared" si="238"/>
        <v>29969884.709999997</v>
      </c>
      <c r="H455" s="484">
        <f t="shared" si="238"/>
        <v>125978072</v>
      </c>
      <c r="I455" s="484">
        <f t="shared" si="233"/>
        <v>155947956.71000001</v>
      </c>
      <c r="J455" s="484">
        <f t="shared" si="239"/>
        <v>0</v>
      </c>
      <c r="K455" s="484">
        <f t="shared" si="239"/>
        <v>29969884.709999997</v>
      </c>
      <c r="L455" s="484">
        <f t="shared" si="239"/>
        <v>125972855.34999999</v>
      </c>
      <c r="M455" s="484">
        <f t="shared" si="234"/>
        <v>155942740.06</v>
      </c>
      <c r="N455" s="484">
        <f t="shared" si="224"/>
        <v>0</v>
      </c>
      <c r="O455" s="484">
        <f t="shared" si="224"/>
        <v>0</v>
      </c>
      <c r="P455" s="484">
        <f t="shared" si="224"/>
        <v>5216.6500000059605</v>
      </c>
      <c r="Q455" s="484">
        <f t="shared" si="235"/>
        <v>5216.6500000059605</v>
      </c>
      <c r="S455" s="486" t="str">
        <f t="shared" si="215"/>
        <v/>
      </c>
      <c r="T455" s="486">
        <f t="shared" si="215"/>
        <v>1</v>
      </c>
      <c r="U455" s="486">
        <f t="shared" si="215"/>
        <v>0.99995859080935923</v>
      </c>
      <c r="V455" s="487">
        <f t="shared" si="213"/>
        <v>0.99996654877620672</v>
      </c>
      <c r="W455" s="486"/>
      <c r="X455" s="394" t="s">
        <v>735</v>
      </c>
    </row>
    <row r="456" spans="1:25" s="437" customFormat="1" hidden="1">
      <c r="A456" s="392"/>
      <c r="B456" s="392" t="s">
        <v>385</v>
      </c>
      <c r="C456" s="445"/>
      <c r="D456" s="445"/>
      <c r="E456" s="415" t="s">
        <v>737</v>
      </c>
      <c r="F456" s="416">
        <f>+F453+F452</f>
        <v>0</v>
      </c>
      <c r="G456" s="416">
        <f t="shared" ref="G456:Q456" si="240">+G453+G452</f>
        <v>98014937.679999992</v>
      </c>
      <c r="H456" s="416">
        <f t="shared" si="240"/>
        <v>131361460.63</v>
      </c>
      <c r="I456" s="416">
        <f t="shared" si="240"/>
        <v>229376398.30999997</v>
      </c>
      <c r="J456" s="416">
        <f t="shared" si="240"/>
        <v>0</v>
      </c>
      <c r="K456" s="416">
        <f t="shared" si="240"/>
        <v>98014937.679999992</v>
      </c>
      <c r="L456" s="416">
        <f t="shared" si="240"/>
        <v>131356243.97999999</v>
      </c>
      <c r="M456" s="416">
        <f t="shared" si="240"/>
        <v>229371181.66</v>
      </c>
      <c r="N456" s="416">
        <f t="shared" si="240"/>
        <v>0</v>
      </c>
      <c r="O456" s="416">
        <f t="shared" si="240"/>
        <v>0</v>
      </c>
      <c r="P456" s="416">
        <f t="shared" si="240"/>
        <v>5216.6500000059605</v>
      </c>
      <c r="Q456" s="416">
        <f t="shared" si="240"/>
        <v>5216.6500000059605</v>
      </c>
      <c r="R456" s="448"/>
      <c r="S456" s="486" t="str">
        <f t="shared" si="215"/>
        <v/>
      </c>
      <c r="T456" s="486">
        <f t="shared" si="215"/>
        <v>1</v>
      </c>
      <c r="U456" s="486">
        <f t="shared" si="215"/>
        <v>0.99996028781976853</v>
      </c>
      <c r="V456" s="487">
        <f t="shared" si="213"/>
        <v>0.99997725725036046</v>
      </c>
      <c r="W456" s="489"/>
      <c r="X456" s="394" t="s">
        <v>735</v>
      </c>
    </row>
    <row r="457" spans="1:25" hidden="1">
      <c r="A457" s="392"/>
      <c r="B457" s="392"/>
      <c r="C457" s="482"/>
      <c r="D457" s="482"/>
      <c r="E457" s="490"/>
      <c r="F457" s="484"/>
      <c r="G457" s="484"/>
      <c r="H457" s="484"/>
      <c r="I457" s="484"/>
      <c r="J457" s="484"/>
      <c r="K457" s="484"/>
      <c r="L457" s="484"/>
      <c r="M457" s="484"/>
      <c r="N457" s="484"/>
      <c r="O457" s="484"/>
      <c r="P457" s="484"/>
      <c r="Q457" s="484"/>
      <c r="R457" s="485"/>
      <c r="S457" s="486" t="str">
        <f t="shared" si="215"/>
        <v/>
      </c>
      <c r="T457" s="486" t="str">
        <f t="shared" si="215"/>
        <v/>
      </c>
      <c r="U457" s="486" t="str">
        <f t="shared" si="215"/>
        <v/>
      </c>
      <c r="V457" s="487" t="str">
        <f t="shared" si="213"/>
        <v/>
      </c>
      <c r="W457" s="486"/>
      <c r="X457" s="394" t="s">
        <v>735</v>
      </c>
    </row>
    <row r="458" spans="1:25" s="437" customFormat="1" hidden="1">
      <c r="A458" s="392" t="s">
        <v>770</v>
      </c>
      <c r="B458" s="392" t="s">
        <v>385</v>
      </c>
      <c r="C458" s="445"/>
      <c r="D458" s="445" t="s">
        <v>319</v>
      </c>
      <c r="E458" s="415" t="s">
        <v>325</v>
      </c>
      <c r="F458" s="416">
        <f>SUM(F459:F459)</f>
        <v>0</v>
      </c>
      <c r="G458" s="416">
        <f>SUM(G459:G459)</f>
        <v>1500000</v>
      </c>
      <c r="H458" s="416">
        <f>SUM(H459:H459)</f>
        <v>0</v>
      </c>
      <c r="I458" s="416">
        <f>+F458+G458+H458</f>
        <v>1500000</v>
      </c>
      <c r="J458" s="416">
        <v>0</v>
      </c>
      <c r="K458" s="416">
        <f>SUM(K459:K459)</f>
        <v>1500000</v>
      </c>
      <c r="L458" s="416">
        <f>SUM(L459:L459)</f>
        <v>0</v>
      </c>
      <c r="M458" s="416">
        <f>+J458+K458+L458</f>
        <v>1500000</v>
      </c>
      <c r="N458" s="416">
        <f t="shared" ref="N458:P459" si="241">+F458-J458</f>
        <v>0</v>
      </c>
      <c r="O458" s="416">
        <f t="shared" si="241"/>
        <v>0</v>
      </c>
      <c r="P458" s="416">
        <f t="shared" si="241"/>
        <v>0</v>
      </c>
      <c r="Q458" s="416">
        <f>+N458+O458+P458</f>
        <v>0</v>
      </c>
      <c r="S458" s="486" t="str">
        <f t="shared" si="215"/>
        <v/>
      </c>
      <c r="T458" s="486">
        <f t="shared" si="215"/>
        <v>1</v>
      </c>
      <c r="U458" s="486" t="str">
        <f t="shared" si="215"/>
        <v/>
      </c>
      <c r="V458" s="487">
        <f t="shared" si="213"/>
        <v>1</v>
      </c>
      <c r="W458" s="489"/>
      <c r="X458" s="394" t="s">
        <v>735</v>
      </c>
    </row>
    <row r="459" spans="1:25" hidden="1">
      <c r="A459" s="392" t="s">
        <v>770</v>
      </c>
      <c r="B459" s="392" t="s">
        <v>385</v>
      </c>
      <c r="C459" s="482"/>
      <c r="D459" s="482"/>
      <c r="E459" s="488" t="s">
        <v>533</v>
      </c>
      <c r="F459" s="484">
        <f>+F423+F435+F446</f>
        <v>0</v>
      </c>
      <c r="G459" s="484">
        <f>+G423+G435+G446</f>
        <v>1500000</v>
      </c>
      <c r="H459" s="484">
        <f>+H423+H435+H446</f>
        <v>0</v>
      </c>
      <c r="I459" s="484">
        <f>+F459+G459+H459</f>
        <v>1500000</v>
      </c>
      <c r="J459" s="484">
        <f>+J423+J435+J446</f>
        <v>0</v>
      </c>
      <c r="K459" s="484">
        <f>+K423+K435+K446</f>
        <v>1500000</v>
      </c>
      <c r="L459" s="484">
        <f>+L423+L435+L446</f>
        <v>0</v>
      </c>
      <c r="M459" s="484">
        <f>+J459+K459+L459</f>
        <v>1500000</v>
      </c>
      <c r="N459" s="484">
        <f t="shared" si="241"/>
        <v>0</v>
      </c>
      <c r="O459" s="484">
        <f t="shared" si="241"/>
        <v>0</v>
      </c>
      <c r="P459" s="484">
        <f t="shared" si="241"/>
        <v>0</v>
      </c>
      <c r="Q459" s="484">
        <f>+N459+O459+P459</f>
        <v>0</v>
      </c>
      <c r="S459" s="486" t="str">
        <f t="shared" si="215"/>
        <v/>
      </c>
      <c r="T459" s="486">
        <f t="shared" si="215"/>
        <v>1</v>
      </c>
      <c r="U459" s="486" t="str">
        <f t="shared" si="215"/>
        <v/>
      </c>
      <c r="V459" s="487">
        <f t="shared" si="213"/>
        <v>1</v>
      </c>
      <c r="W459" s="486"/>
      <c r="X459" s="394" t="s">
        <v>735</v>
      </c>
    </row>
    <row r="460" spans="1:25" s="526" customFormat="1" ht="12" customHeight="1">
      <c r="A460" s="392" t="s">
        <v>770</v>
      </c>
      <c r="B460" s="392" t="s">
        <v>385</v>
      </c>
      <c r="C460" s="717" t="s">
        <v>772</v>
      </c>
      <c r="D460" s="714"/>
      <c r="E460" s="714"/>
      <c r="F460" s="524">
        <f>+F458+F456</f>
        <v>0</v>
      </c>
      <c r="G460" s="524">
        <f t="shared" ref="G460:Q460" si="242">+G458+G456</f>
        <v>99514937.679999992</v>
      </c>
      <c r="H460" s="524">
        <f t="shared" si="242"/>
        <v>131361460.63</v>
      </c>
      <c r="I460" s="524">
        <f t="shared" si="242"/>
        <v>230876398.30999997</v>
      </c>
      <c r="J460" s="524">
        <f t="shared" si="242"/>
        <v>0</v>
      </c>
      <c r="K460" s="524">
        <f t="shared" si="242"/>
        <v>99514937.679999992</v>
      </c>
      <c r="L460" s="524">
        <f t="shared" si="242"/>
        <v>131356243.97999999</v>
      </c>
      <c r="M460" s="524">
        <f t="shared" si="242"/>
        <v>230871181.66</v>
      </c>
      <c r="N460" s="524">
        <f t="shared" si="242"/>
        <v>0</v>
      </c>
      <c r="O460" s="524">
        <f t="shared" si="242"/>
        <v>0</v>
      </c>
      <c r="P460" s="524">
        <f t="shared" si="242"/>
        <v>5216.6500000059605</v>
      </c>
      <c r="Q460" s="524">
        <f t="shared" si="242"/>
        <v>5216.6500000059605</v>
      </c>
      <c r="R460" s="525">
        <f>+Q460-'[3]chd4b-SAOB'!AR315</f>
        <v>5.5879354476928711E-9</v>
      </c>
      <c r="S460" s="486" t="str">
        <f t="shared" si="215"/>
        <v/>
      </c>
      <c r="T460" s="486">
        <f t="shared" si="215"/>
        <v>1</v>
      </c>
      <c r="U460" s="486">
        <f t="shared" si="215"/>
        <v>0.99996028781976853</v>
      </c>
      <c r="V460" s="487">
        <f t="shared" si="213"/>
        <v>0.99997740500961485</v>
      </c>
      <c r="W460" s="551"/>
      <c r="X460" s="525"/>
      <c r="Y460" s="394" t="s">
        <v>735</v>
      </c>
    </row>
    <row r="461" spans="1:25">
      <c r="A461" s="392" t="s">
        <v>770</v>
      </c>
      <c r="B461" s="392" t="s">
        <v>385</v>
      </c>
      <c r="C461" s="482"/>
      <c r="D461" s="482"/>
      <c r="E461" s="482"/>
      <c r="F461" s="495"/>
      <c r="G461" s="495"/>
      <c r="H461" s="495"/>
      <c r="I461" s="484">
        <f t="shared" si="233"/>
        <v>0</v>
      </c>
      <c r="J461" s="484">
        <v>0</v>
      </c>
      <c r="K461" s="495"/>
      <c r="L461" s="495"/>
      <c r="M461" s="484">
        <f t="shared" si="234"/>
        <v>0</v>
      </c>
      <c r="N461" s="484">
        <f t="shared" si="224"/>
        <v>0</v>
      </c>
      <c r="O461" s="484">
        <f t="shared" si="224"/>
        <v>0</v>
      </c>
      <c r="P461" s="484">
        <f t="shared" si="224"/>
        <v>0</v>
      </c>
      <c r="Q461" s="484">
        <f t="shared" si="235"/>
        <v>0</v>
      </c>
      <c r="S461" s="486" t="str">
        <f t="shared" si="215"/>
        <v/>
      </c>
      <c r="T461" s="486" t="str">
        <f t="shared" si="215"/>
        <v/>
      </c>
      <c r="U461" s="486" t="str">
        <f t="shared" si="215"/>
        <v/>
      </c>
      <c r="V461" s="487" t="str">
        <f t="shared" si="213"/>
        <v/>
      </c>
      <c r="W461" s="486"/>
      <c r="X461" s="396"/>
      <c r="Y461" s="394" t="s">
        <v>735</v>
      </c>
    </row>
    <row r="462" spans="1:25">
      <c r="A462" s="392" t="s">
        <v>389</v>
      </c>
      <c r="B462" s="392" t="s">
        <v>390</v>
      </c>
      <c r="C462" s="623" t="s">
        <v>390</v>
      </c>
      <c r="D462" s="482"/>
      <c r="E462" s="492"/>
      <c r="F462" s="495"/>
      <c r="G462" s="495"/>
      <c r="H462" s="495"/>
      <c r="I462" s="484">
        <f t="shared" si="233"/>
        <v>0</v>
      </c>
      <c r="J462" s="484">
        <v>0</v>
      </c>
      <c r="K462" s="495"/>
      <c r="L462" s="495"/>
      <c r="M462" s="484">
        <f t="shared" si="234"/>
        <v>0</v>
      </c>
      <c r="N462" s="484">
        <f t="shared" si="224"/>
        <v>0</v>
      </c>
      <c r="O462" s="484">
        <f t="shared" si="224"/>
        <v>0</v>
      </c>
      <c r="P462" s="484">
        <f t="shared" si="224"/>
        <v>0</v>
      </c>
      <c r="Q462" s="484">
        <f t="shared" si="235"/>
        <v>0</v>
      </c>
      <c r="S462" s="486" t="str">
        <f t="shared" si="215"/>
        <v/>
      </c>
      <c r="T462" s="486" t="str">
        <f t="shared" si="215"/>
        <v/>
      </c>
      <c r="U462" s="486" t="str">
        <f t="shared" si="215"/>
        <v/>
      </c>
      <c r="V462" s="487" t="str">
        <f t="shared" si="213"/>
        <v/>
      </c>
      <c r="W462" s="486"/>
      <c r="X462" s="485"/>
      <c r="Y462" s="394" t="s">
        <v>735</v>
      </c>
    </row>
    <row r="463" spans="1:25">
      <c r="A463" s="392" t="s">
        <v>389</v>
      </c>
      <c r="B463" s="392" t="s">
        <v>390</v>
      </c>
      <c r="C463" s="482"/>
      <c r="D463" s="482"/>
      <c r="E463" s="483" t="s">
        <v>320</v>
      </c>
      <c r="F463" s="495">
        <f>+'[3]chd5-SAOB'!C399*1000</f>
        <v>0</v>
      </c>
      <c r="G463" s="495">
        <f>+'[3]chd5-SAOB'!D399</f>
        <v>1260289.1099999999</v>
      </c>
      <c r="H463" s="495">
        <f>+'[3]chd5-SAOB'!E399</f>
        <v>1831898.8</v>
      </c>
      <c r="I463" s="484">
        <f t="shared" si="233"/>
        <v>3092187.91</v>
      </c>
      <c r="J463" s="484">
        <v>0</v>
      </c>
      <c r="K463" s="495">
        <f>+'[3]chd5-SAOB'!H399</f>
        <v>1260289.1100000001</v>
      </c>
      <c r="L463" s="495">
        <f>+'[3]chd5-SAOB'!I399</f>
        <v>1831898.7999999998</v>
      </c>
      <c r="M463" s="484">
        <f t="shared" si="234"/>
        <v>3092187.91</v>
      </c>
      <c r="N463" s="484">
        <f t="shared" si="224"/>
        <v>0</v>
      </c>
      <c r="O463" s="484">
        <f t="shared" si="224"/>
        <v>0</v>
      </c>
      <c r="P463" s="484">
        <f t="shared" si="224"/>
        <v>0</v>
      </c>
      <c r="Q463" s="484">
        <f t="shared" si="235"/>
        <v>0</v>
      </c>
      <c r="S463" s="486" t="str">
        <f t="shared" si="215"/>
        <v/>
      </c>
      <c r="T463" s="486">
        <f t="shared" si="215"/>
        <v>1.0000000000000002</v>
      </c>
      <c r="U463" s="486">
        <f t="shared" si="215"/>
        <v>0.99999999999999989</v>
      </c>
      <c r="V463" s="487">
        <f t="shared" si="213"/>
        <v>1</v>
      </c>
      <c r="W463" s="486"/>
      <c r="Y463" s="394" t="s">
        <v>736</v>
      </c>
    </row>
    <row r="464" spans="1:25" hidden="1">
      <c r="A464" s="392" t="s">
        <v>389</v>
      </c>
      <c r="B464" s="392" t="s">
        <v>390</v>
      </c>
      <c r="C464" s="482"/>
      <c r="D464" s="482" t="s">
        <v>319</v>
      </c>
      <c r="E464" s="488" t="s">
        <v>835</v>
      </c>
      <c r="F464" s="484">
        <v>0</v>
      </c>
      <c r="G464" s="484">
        <f>+'[3]chd5-SAOB'!C187</f>
        <v>452433.22</v>
      </c>
      <c r="H464" s="484">
        <f>+'[3]chd5-SAOB'!C280</f>
        <v>1831898.8</v>
      </c>
      <c r="I464" s="484">
        <f t="shared" si="233"/>
        <v>2284332.02</v>
      </c>
      <c r="J464" s="484">
        <v>0</v>
      </c>
      <c r="K464" s="484">
        <f>+'[3]chd5-SAOB'!C188</f>
        <v>452433.22</v>
      </c>
      <c r="L464" s="484">
        <f>+'[3]chd5-SAOB'!C281</f>
        <v>1831898.7999999998</v>
      </c>
      <c r="M464" s="484">
        <f t="shared" si="234"/>
        <v>2284332.0199999996</v>
      </c>
      <c r="N464" s="484">
        <f t="shared" si="224"/>
        <v>0</v>
      </c>
      <c r="O464" s="484">
        <f t="shared" si="224"/>
        <v>0</v>
      </c>
      <c r="P464" s="484">
        <f t="shared" si="224"/>
        <v>0</v>
      </c>
      <c r="Q464" s="484">
        <f t="shared" si="235"/>
        <v>0</v>
      </c>
      <c r="S464" s="486" t="str">
        <f t="shared" si="215"/>
        <v/>
      </c>
      <c r="T464" s="486">
        <f t="shared" si="215"/>
        <v>1</v>
      </c>
      <c r="U464" s="486">
        <f t="shared" si="215"/>
        <v>0.99999999999999989</v>
      </c>
      <c r="V464" s="487">
        <f t="shared" si="213"/>
        <v>0.99999999999999978</v>
      </c>
      <c r="W464" s="486"/>
      <c r="X464" s="396"/>
    </row>
    <row r="465" spans="1:25" hidden="1">
      <c r="A465" s="392" t="s">
        <v>389</v>
      </c>
      <c r="B465" s="392" t="s">
        <v>390</v>
      </c>
      <c r="C465" s="482"/>
      <c r="D465" s="482" t="s">
        <v>319</v>
      </c>
      <c r="E465" s="488" t="s">
        <v>836</v>
      </c>
      <c r="F465" s="484">
        <v>0</v>
      </c>
      <c r="G465" s="484">
        <f>+'[3]chd5-SAOB'!D187</f>
        <v>231571.92</v>
      </c>
      <c r="H465" s="484">
        <f>+'[3]chd5-SAOB'!D280</f>
        <v>0</v>
      </c>
      <c r="I465" s="484">
        <f t="shared" si="233"/>
        <v>231571.92</v>
      </c>
      <c r="J465" s="484">
        <v>0</v>
      </c>
      <c r="K465" s="484">
        <f>+'[3]chd5-SAOB'!D188</f>
        <v>231571.92</v>
      </c>
      <c r="L465" s="484">
        <f>+'[3]chd5-SAOB'!D281</f>
        <v>0</v>
      </c>
      <c r="M465" s="484">
        <f t="shared" si="234"/>
        <v>231571.92</v>
      </c>
      <c r="N465" s="484">
        <f t="shared" si="224"/>
        <v>0</v>
      </c>
      <c r="O465" s="484">
        <f t="shared" si="224"/>
        <v>0</v>
      </c>
      <c r="P465" s="484">
        <f t="shared" si="224"/>
        <v>0</v>
      </c>
      <c r="Q465" s="484">
        <f t="shared" si="235"/>
        <v>0</v>
      </c>
      <c r="S465" s="486" t="str">
        <f t="shared" si="215"/>
        <v/>
      </c>
      <c r="T465" s="486">
        <f t="shared" si="215"/>
        <v>1</v>
      </c>
      <c r="U465" s="486" t="str">
        <f t="shared" si="215"/>
        <v/>
      </c>
      <c r="V465" s="487">
        <f t="shared" si="213"/>
        <v>1</v>
      </c>
      <c r="W465" s="486"/>
      <c r="X465" s="396"/>
    </row>
    <row r="466" spans="1:25" hidden="1">
      <c r="A466" s="392" t="s">
        <v>389</v>
      </c>
      <c r="B466" s="392" t="s">
        <v>390</v>
      </c>
      <c r="C466" s="482"/>
      <c r="D466" s="482" t="s">
        <v>319</v>
      </c>
      <c r="E466" s="488" t="s">
        <v>837</v>
      </c>
      <c r="F466" s="484">
        <v>0</v>
      </c>
      <c r="G466" s="484">
        <f>+'[3]chd5-SAOB'!E187</f>
        <v>576283.97</v>
      </c>
      <c r="H466" s="484">
        <f>+'[3]chd5-SAOB'!E280</f>
        <v>0</v>
      </c>
      <c r="I466" s="484">
        <f t="shared" si="233"/>
        <v>576283.97</v>
      </c>
      <c r="J466" s="484">
        <v>0</v>
      </c>
      <c r="K466" s="484">
        <f>+'[3]chd5-SAOB'!E188</f>
        <v>576283.97</v>
      </c>
      <c r="L466" s="484">
        <f>+'[3]chd5-SAOB'!D281</f>
        <v>0</v>
      </c>
      <c r="M466" s="484">
        <f t="shared" si="234"/>
        <v>576283.97</v>
      </c>
      <c r="N466" s="484">
        <f t="shared" si="224"/>
        <v>0</v>
      </c>
      <c r="O466" s="484">
        <f t="shared" si="224"/>
        <v>0</v>
      </c>
      <c r="P466" s="484">
        <f t="shared" si="224"/>
        <v>0</v>
      </c>
      <c r="Q466" s="484">
        <f t="shared" si="235"/>
        <v>0</v>
      </c>
      <c r="S466" s="486" t="str">
        <f t="shared" si="215"/>
        <v/>
      </c>
      <c r="T466" s="486">
        <f t="shared" si="215"/>
        <v>1</v>
      </c>
      <c r="U466" s="486" t="str">
        <f t="shared" si="215"/>
        <v/>
      </c>
      <c r="V466" s="487">
        <f t="shared" si="213"/>
        <v>1</v>
      </c>
      <c r="W466" s="486"/>
    </row>
    <row r="467" spans="1:25">
      <c r="A467" s="392" t="s">
        <v>389</v>
      </c>
      <c r="B467" s="392" t="s">
        <v>390</v>
      </c>
      <c r="C467" s="482"/>
      <c r="D467" s="482"/>
      <c r="E467" s="483" t="s">
        <v>204</v>
      </c>
      <c r="F467" s="484">
        <f>+F468+F469</f>
        <v>0</v>
      </c>
      <c r="G467" s="484">
        <f t="shared" ref="G467:H467" si="243">+G468+G469</f>
        <v>179965876.41</v>
      </c>
      <c r="H467" s="484">
        <f t="shared" si="243"/>
        <v>633282.81999999995</v>
      </c>
      <c r="I467" s="484">
        <f t="shared" si="233"/>
        <v>180599159.22999999</v>
      </c>
      <c r="J467" s="484">
        <f t="shared" ref="J467:L467" si="244">+J468+J469</f>
        <v>0</v>
      </c>
      <c r="K467" s="484">
        <f t="shared" si="244"/>
        <v>179965876.41000003</v>
      </c>
      <c r="L467" s="484">
        <f t="shared" si="244"/>
        <v>633282.81999999995</v>
      </c>
      <c r="M467" s="484">
        <f t="shared" si="234"/>
        <v>180599159.23000002</v>
      </c>
      <c r="N467" s="484">
        <f t="shared" si="224"/>
        <v>0</v>
      </c>
      <c r="O467" s="484">
        <f t="shared" si="224"/>
        <v>0</v>
      </c>
      <c r="P467" s="484">
        <f t="shared" si="224"/>
        <v>0</v>
      </c>
      <c r="Q467" s="484">
        <f t="shared" si="235"/>
        <v>0</v>
      </c>
      <c r="S467" s="486" t="str">
        <f t="shared" si="215"/>
        <v/>
      </c>
      <c r="T467" s="486">
        <f t="shared" si="215"/>
        <v>1.0000000000000002</v>
      </c>
      <c r="U467" s="486">
        <f t="shared" si="215"/>
        <v>1</v>
      </c>
      <c r="V467" s="487">
        <f t="shared" si="213"/>
        <v>1.0000000000000002</v>
      </c>
      <c r="W467" s="486"/>
      <c r="Y467" s="394" t="s">
        <v>736</v>
      </c>
    </row>
    <row r="468" spans="1:25" hidden="1">
      <c r="A468" s="392" t="s">
        <v>389</v>
      </c>
      <c r="B468" s="392" t="s">
        <v>390</v>
      </c>
      <c r="C468" s="482"/>
      <c r="D468" s="482"/>
      <c r="E468" s="483" t="s">
        <v>838</v>
      </c>
      <c r="F468" s="495">
        <f>'[3]CONAP - W INC'!F350</f>
        <v>0</v>
      </c>
      <c r="G468" s="495">
        <f>'[3]CONAP - W INC'!G350</f>
        <v>80211640</v>
      </c>
      <c r="H468" s="495">
        <f>'[3]CONAP - W INC'!H350</f>
        <v>0</v>
      </c>
      <c r="I468" s="484">
        <f t="shared" si="233"/>
        <v>80211640</v>
      </c>
      <c r="J468" s="484">
        <f>'[3]CONAP - W INC'!J350</f>
        <v>0</v>
      </c>
      <c r="K468" s="495">
        <f>'[3]CONAP - W INC'!K350</f>
        <v>80211640.000000015</v>
      </c>
      <c r="L468" s="495">
        <f>'[3]CONAP - W INC'!L350</f>
        <v>0</v>
      </c>
      <c r="M468" s="484">
        <f t="shared" si="234"/>
        <v>80211640.000000015</v>
      </c>
      <c r="N468" s="484">
        <f t="shared" si="224"/>
        <v>0</v>
      </c>
      <c r="O468" s="484">
        <f t="shared" si="224"/>
        <v>0</v>
      </c>
      <c r="P468" s="484">
        <f t="shared" si="224"/>
        <v>0</v>
      </c>
      <c r="Q468" s="484">
        <f t="shared" si="235"/>
        <v>0</v>
      </c>
      <c r="S468" s="486" t="str">
        <f t="shared" si="215"/>
        <v/>
      </c>
      <c r="T468" s="486">
        <f t="shared" si="215"/>
        <v>1.0000000000000002</v>
      </c>
      <c r="U468" s="486" t="str">
        <f t="shared" si="215"/>
        <v/>
      </c>
      <c r="V468" s="487">
        <f t="shared" si="213"/>
        <v>1.0000000000000002</v>
      </c>
      <c r="W468" s="486"/>
    </row>
    <row r="469" spans="1:25" hidden="1">
      <c r="A469" s="392" t="s">
        <v>389</v>
      </c>
      <c r="B469" s="392" t="s">
        <v>390</v>
      </c>
      <c r="C469" s="482"/>
      <c r="D469" s="482"/>
      <c r="E469" s="483" t="s">
        <v>839</v>
      </c>
      <c r="F469" s="495">
        <f>'[3]CONAP - W INC'!F351</f>
        <v>0</v>
      </c>
      <c r="G469" s="495">
        <f>'[3]CONAP - W INC'!G351</f>
        <v>99754236.409999996</v>
      </c>
      <c r="H469" s="495">
        <f>'[3]CONAP - W INC'!H351</f>
        <v>633282.81999999995</v>
      </c>
      <c r="I469" s="484">
        <f t="shared" si="233"/>
        <v>100387519.22999999</v>
      </c>
      <c r="J469" s="484">
        <f>'[3]CONAP - W INC'!J351</f>
        <v>0</v>
      </c>
      <c r="K469" s="495">
        <f>'[3]CONAP - W INC'!K351</f>
        <v>99754236.409999996</v>
      </c>
      <c r="L469" s="495">
        <f>'[3]CONAP - W INC'!L351</f>
        <v>633282.81999999995</v>
      </c>
      <c r="M469" s="484">
        <f t="shared" si="234"/>
        <v>100387519.22999999</v>
      </c>
      <c r="N469" s="484">
        <f t="shared" si="224"/>
        <v>0</v>
      </c>
      <c r="O469" s="484">
        <f t="shared" si="224"/>
        <v>0</v>
      </c>
      <c r="P469" s="484">
        <f t="shared" si="224"/>
        <v>0</v>
      </c>
      <c r="Q469" s="484">
        <f t="shared" si="235"/>
        <v>0</v>
      </c>
      <c r="S469" s="486" t="str">
        <f t="shared" si="215"/>
        <v/>
      </c>
      <c r="T469" s="486">
        <f t="shared" si="215"/>
        <v>1</v>
      </c>
      <c r="U469" s="486">
        <f t="shared" si="215"/>
        <v>1</v>
      </c>
      <c r="V469" s="487">
        <f t="shared" si="213"/>
        <v>1</v>
      </c>
      <c r="W469" s="486"/>
    </row>
    <row r="470" spans="1:25" s="437" customFormat="1">
      <c r="A470" s="392"/>
      <c r="B470" s="392" t="s">
        <v>390</v>
      </c>
      <c r="C470" s="445"/>
      <c r="D470" s="445"/>
      <c r="E470" s="415" t="s">
        <v>737</v>
      </c>
      <c r="F470" s="416">
        <f>+F467+F463</f>
        <v>0</v>
      </c>
      <c r="G470" s="416">
        <f t="shared" ref="G470:Q470" si="245">+G467+G463</f>
        <v>181226165.52000001</v>
      </c>
      <c r="H470" s="416">
        <f t="shared" si="245"/>
        <v>2465181.62</v>
      </c>
      <c r="I470" s="416">
        <f t="shared" si="245"/>
        <v>183691347.13999999</v>
      </c>
      <c r="J470" s="416">
        <f t="shared" si="245"/>
        <v>0</v>
      </c>
      <c r="K470" s="416">
        <f t="shared" si="245"/>
        <v>181226165.52000004</v>
      </c>
      <c r="L470" s="416">
        <f t="shared" si="245"/>
        <v>2465181.6199999996</v>
      </c>
      <c r="M470" s="416">
        <f t="shared" si="245"/>
        <v>183691347.14000002</v>
      </c>
      <c r="N470" s="416">
        <f t="shared" si="245"/>
        <v>0</v>
      </c>
      <c r="O470" s="416">
        <f t="shared" si="245"/>
        <v>0</v>
      </c>
      <c r="P470" s="416">
        <f t="shared" si="245"/>
        <v>0</v>
      </c>
      <c r="Q470" s="416">
        <f t="shared" si="245"/>
        <v>0</v>
      </c>
      <c r="R470" s="448"/>
      <c r="S470" s="486" t="str">
        <f t="shared" si="215"/>
        <v/>
      </c>
      <c r="T470" s="486">
        <f t="shared" si="215"/>
        <v>1.0000000000000002</v>
      </c>
      <c r="U470" s="486">
        <f t="shared" si="215"/>
        <v>0.99999999999999978</v>
      </c>
      <c r="V470" s="487">
        <f t="shared" si="213"/>
        <v>1.0000000000000002</v>
      </c>
      <c r="W470" s="489"/>
      <c r="Y470" s="394" t="s">
        <v>735</v>
      </c>
    </row>
    <row r="471" spans="1:25" hidden="1">
      <c r="A471" s="392"/>
      <c r="B471" s="392"/>
      <c r="C471" s="482"/>
      <c r="D471" s="482"/>
      <c r="E471" s="490"/>
      <c r="F471" s="484"/>
      <c r="G471" s="484"/>
      <c r="H471" s="484"/>
      <c r="I471" s="484"/>
      <c r="J471" s="484"/>
      <c r="K471" s="484"/>
      <c r="L471" s="484"/>
      <c r="M471" s="484"/>
      <c r="N471" s="484"/>
      <c r="O471" s="484"/>
      <c r="P471" s="484"/>
      <c r="Q471" s="484"/>
      <c r="R471" s="485"/>
      <c r="S471" s="486" t="str">
        <f t="shared" si="215"/>
        <v/>
      </c>
      <c r="T471" s="486" t="str">
        <f t="shared" si="215"/>
        <v/>
      </c>
      <c r="U471" s="486" t="str">
        <f t="shared" si="215"/>
        <v/>
      </c>
      <c r="V471" s="487" t="str">
        <f t="shared" si="215"/>
        <v/>
      </c>
      <c r="W471" s="486"/>
    </row>
    <row r="472" spans="1:25" s="437" customFormat="1">
      <c r="A472" s="392" t="s">
        <v>389</v>
      </c>
      <c r="B472" s="392" t="s">
        <v>390</v>
      </c>
      <c r="C472" s="445"/>
      <c r="D472" s="445" t="s">
        <v>319</v>
      </c>
      <c r="E472" s="415" t="s">
        <v>325</v>
      </c>
      <c r="F472" s="416">
        <f>SUM(F473:F473)</f>
        <v>0</v>
      </c>
      <c r="G472" s="416">
        <f>SUM(G473:G473)</f>
        <v>0</v>
      </c>
      <c r="H472" s="416">
        <f>SUM(H473:H473)</f>
        <v>0</v>
      </c>
      <c r="I472" s="416">
        <f>+F472+G472+H472</f>
        <v>0</v>
      </c>
      <c r="J472" s="416">
        <v>0</v>
      </c>
      <c r="K472" s="416">
        <f>SUM(K473:K473)</f>
        <v>0</v>
      </c>
      <c r="L472" s="416">
        <f>SUM(L473:L473)</f>
        <v>0</v>
      </c>
      <c r="M472" s="416">
        <f>+J472+K472+L472</f>
        <v>0</v>
      </c>
      <c r="N472" s="416">
        <f t="shared" ref="N472:P473" si="246">+F472-J472</f>
        <v>0</v>
      </c>
      <c r="O472" s="416">
        <f t="shared" si="246"/>
        <v>0</v>
      </c>
      <c r="P472" s="416">
        <f t="shared" si="246"/>
        <v>0</v>
      </c>
      <c r="Q472" s="416">
        <f>+N472+O472+P472</f>
        <v>0</v>
      </c>
      <c r="S472" s="486" t="str">
        <f t="shared" ref="S472:V535" si="247">IF(F472=0,"",J472/F472)</f>
        <v/>
      </c>
      <c r="T472" s="486" t="str">
        <f t="shared" si="247"/>
        <v/>
      </c>
      <c r="U472" s="486" t="str">
        <f t="shared" si="247"/>
        <v/>
      </c>
      <c r="V472" s="487" t="str">
        <f t="shared" si="247"/>
        <v/>
      </c>
      <c r="W472" s="489"/>
      <c r="Y472" s="394" t="s">
        <v>735</v>
      </c>
    </row>
    <row r="473" spans="1:25">
      <c r="A473" s="392" t="s">
        <v>389</v>
      </c>
      <c r="B473" s="392" t="s">
        <v>390</v>
      </c>
      <c r="C473" s="482"/>
      <c r="D473" s="482"/>
      <c r="E473" s="488" t="s">
        <v>533</v>
      </c>
      <c r="F473" s="484">
        <v>0</v>
      </c>
      <c r="G473" s="484">
        <f>SUM('[3]chd5-SAOB'!AE187)</f>
        <v>0</v>
      </c>
      <c r="H473" s="484">
        <f>SUM('[3]chd5-SAOB'!AE280)</f>
        <v>0</v>
      </c>
      <c r="I473" s="484">
        <f>+F473+G473+H473</f>
        <v>0</v>
      </c>
      <c r="J473" s="484">
        <v>0</v>
      </c>
      <c r="K473" s="484">
        <f>SUM('[3]chd5-SAOB'!AE188)</f>
        <v>0</v>
      </c>
      <c r="L473" s="484">
        <f>SUM('[3]chd5-SAOB'!AE281)</f>
        <v>0</v>
      </c>
      <c r="M473" s="484">
        <f>+J473+K473+L473</f>
        <v>0</v>
      </c>
      <c r="N473" s="484">
        <f t="shared" si="246"/>
        <v>0</v>
      </c>
      <c r="O473" s="484">
        <f t="shared" si="246"/>
        <v>0</v>
      </c>
      <c r="P473" s="484">
        <f t="shared" si="246"/>
        <v>0</v>
      </c>
      <c r="Q473" s="484">
        <f>+N473+O473+P473</f>
        <v>0</v>
      </c>
      <c r="S473" s="486" t="str">
        <f t="shared" si="247"/>
        <v/>
      </c>
      <c r="T473" s="486" t="str">
        <f t="shared" si="247"/>
        <v/>
      </c>
      <c r="U473" s="486" t="str">
        <f t="shared" si="247"/>
        <v/>
      </c>
      <c r="V473" s="487" t="str">
        <f t="shared" si="247"/>
        <v/>
      </c>
      <c r="W473" s="486"/>
      <c r="Y473" s="394" t="s">
        <v>735</v>
      </c>
    </row>
    <row r="474" spans="1:25" s="424" customFormat="1" ht="12" customHeight="1">
      <c r="A474" s="392" t="s">
        <v>389</v>
      </c>
      <c r="B474" s="392" t="s">
        <v>390</v>
      </c>
      <c r="C474" s="719" t="s">
        <v>553</v>
      </c>
      <c r="D474" s="734"/>
      <c r="E474" s="734"/>
      <c r="F474" s="423">
        <f>+F470+F472</f>
        <v>0</v>
      </c>
      <c r="G474" s="423">
        <f t="shared" ref="G474:Q474" si="248">+G470+G472</f>
        <v>181226165.52000001</v>
      </c>
      <c r="H474" s="423">
        <f t="shared" si="248"/>
        <v>2465181.62</v>
      </c>
      <c r="I474" s="423">
        <f t="shared" si="248"/>
        <v>183691347.13999999</v>
      </c>
      <c r="J474" s="423">
        <f t="shared" si="248"/>
        <v>0</v>
      </c>
      <c r="K474" s="423">
        <f t="shared" si="248"/>
        <v>181226165.52000004</v>
      </c>
      <c r="L474" s="423">
        <f t="shared" si="248"/>
        <v>2465181.6199999996</v>
      </c>
      <c r="M474" s="423">
        <f t="shared" si="248"/>
        <v>183691347.14000002</v>
      </c>
      <c r="N474" s="423">
        <f t="shared" si="248"/>
        <v>0</v>
      </c>
      <c r="O474" s="423">
        <f t="shared" si="248"/>
        <v>0</v>
      </c>
      <c r="P474" s="423">
        <f t="shared" si="248"/>
        <v>0</v>
      </c>
      <c r="Q474" s="423">
        <f t="shared" si="248"/>
        <v>0</v>
      </c>
      <c r="R474" s="607">
        <f>+Q474-'[3]CONAP - W INC'!Q352</f>
        <v>0</v>
      </c>
      <c r="S474" s="486" t="str">
        <f t="shared" si="247"/>
        <v/>
      </c>
      <c r="T474" s="486">
        <f t="shared" si="247"/>
        <v>1.0000000000000002</v>
      </c>
      <c r="U474" s="486">
        <f t="shared" si="247"/>
        <v>0.99999999999999978</v>
      </c>
      <c r="V474" s="487">
        <f t="shared" si="247"/>
        <v>1.0000000000000002</v>
      </c>
      <c r="W474" s="491"/>
      <c r="Y474" s="394" t="s">
        <v>735</v>
      </c>
    </row>
    <row r="475" spans="1:25" hidden="1">
      <c r="A475" s="392"/>
      <c r="B475" s="392"/>
      <c r="C475" s="482"/>
      <c r="D475" s="482"/>
      <c r="E475" s="492"/>
      <c r="F475" s="484"/>
      <c r="G475" s="484"/>
      <c r="H475" s="484"/>
      <c r="I475" s="484"/>
      <c r="J475" s="484"/>
      <c r="K475" s="484"/>
      <c r="L475" s="484"/>
      <c r="M475" s="484"/>
      <c r="N475" s="484"/>
      <c r="O475" s="484"/>
      <c r="P475" s="484"/>
      <c r="Q475" s="484"/>
      <c r="S475" s="486"/>
      <c r="T475" s="486"/>
      <c r="U475" s="486"/>
      <c r="V475" s="487"/>
      <c r="W475" s="486"/>
    </row>
    <row r="476" spans="1:25">
      <c r="A476" s="392" t="s">
        <v>391</v>
      </c>
      <c r="B476" s="392" t="s">
        <v>554</v>
      </c>
      <c r="C476" s="631" t="s">
        <v>392</v>
      </c>
      <c r="D476" s="482"/>
      <c r="E476" s="492"/>
      <c r="F476" s="495"/>
      <c r="G476" s="495"/>
      <c r="H476" s="495"/>
      <c r="I476" s="484">
        <f t="shared" si="233"/>
        <v>0</v>
      </c>
      <c r="J476" s="484">
        <v>0</v>
      </c>
      <c r="K476" s="495"/>
      <c r="L476" s="495"/>
      <c r="M476" s="484">
        <f t="shared" si="234"/>
        <v>0</v>
      </c>
      <c r="N476" s="484">
        <f t="shared" si="224"/>
        <v>0</v>
      </c>
      <c r="O476" s="484">
        <f t="shared" si="224"/>
        <v>0</v>
      </c>
      <c r="P476" s="484">
        <f t="shared" si="224"/>
        <v>0</v>
      </c>
      <c r="Q476" s="484">
        <f t="shared" si="235"/>
        <v>0</v>
      </c>
      <c r="S476" s="486" t="str">
        <f t="shared" si="247"/>
        <v/>
      </c>
      <c r="T476" s="486" t="str">
        <f t="shared" si="247"/>
        <v/>
      </c>
      <c r="U476" s="486" t="str">
        <f t="shared" si="247"/>
        <v/>
      </c>
      <c r="V476" s="487" t="str">
        <f t="shared" si="247"/>
        <v/>
      </c>
      <c r="W476" s="486"/>
      <c r="Y476" s="394" t="s">
        <v>735</v>
      </c>
    </row>
    <row r="477" spans="1:25" s="424" customFormat="1">
      <c r="A477" s="392" t="s">
        <v>391</v>
      </c>
      <c r="B477" s="392" t="s">
        <v>393</v>
      </c>
      <c r="C477" s="493" t="s">
        <v>319</v>
      </c>
      <c r="D477" s="632" t="s">
        <v>330</v>
      </c>
      <c r="E477" s="680" t="s">
        <v>393</v>
      </c>
      <c r="F477" s="638"/>
      <c r="G477" s="638"/>
      <c r="H477" s="638"/>
      <c r="I477" s="423">
        <f t="shared" si="233"/>
        <v>0</v>
      </c>
      <c r="J477" s="423">
        <v>0</v>
      </c>
      <c r="K477" s="638"/>
      <c r="L477" s="638"/>
      <c r="M477" s="423">
        <f t="shared" si="234"/>
        <v>0</v>
      </c>
      <c r="N477" s="423">
        <f t="shared" si="224"/>
        <v>0</v>
      </c>
      <c r="O477" s="423">
        <f t="shared" si="224"/>
        <v>0</v>
      </c>
      <c r="P477" s="423">
        <f t="shared" si="224"/>
        <v>0</v>
      </c>
      <c r="Q477" s="423">
        <f t="shared" si="235"/>
        <v>0</v>
      </c>
      <c r="S477" s="486" t="str">
        <f t="shared" si="247"/>
        <v/>
      </c>
      <c r="T477" s="486" t="str">
        <f t="shared" si="247"/>
        <v/>
      </c>
      <c r="U477" s="486" t="str">
        <f t="shared" si="247"/>
        <v/>
      </c>
      <c r="V477" s="487" t="str">
        <f t="shared" si="247"/>
        <v/>
      </c>
      <c r="W477" s="491"/>
      <c r="Y477" s="394" t="s">
        <v>735</v>
      </c>
    </row>
    <row r="478" spans="1:25">
      <c r="A478" s="392" t="s">
        <v>391</v>
      </c>
      <c r="B478" s="392" t="s">
        <v>393</v>
      </c>
      <c r="C478" s="482"/>
      <c r="D478" s="482"/>
      <c r="E478" s="483" t="s">
        <v>320</v>
      </c>
      <c r="F478" s="495">
        <f>+'[3]chd5-SAOB'!C406</f>
        <v>0</v>
      </c>
      <c r="G478" s="495">
        <f>+'[3]chd5-SAOB'!D406</f>
        <v>0</v>
      </c>
      <c r="H478" s="495">
        <f>+'[3]chd5-SAOB'!E406</f>
        <v>29868630.190000001</v>
      </c>
      <c r="I478" s="484">
        <f t="shared" si="233"/>
        <v>29868630.190000001</v>
      </c>
      <c r="J478" s="484">
        <v>0</v>
      </c>
      <c r="K478" s="495">
        <f>+'[3]chd5-SAOB'!H406</f>
        <v>0</v>
      </c>
      <c r="L478" s="495">
        <f>+'[3]chd5-SAOB'!I406</f>
        <v>29860688.800000001</v>
      </c>
      <c r="M478" s="484">
        <f t="shared" si="234"/>
        <v>29860688.800000001</v>
      </c>
      <c r="N478" s="484">
        <f t="shared" si="224"/>
        <v>0</v>
      </c>
      <c r="O478" s="484">
        <f t="shared" si="224"/>
        <v>0</v>
      </c>
      <c r="P478" s="484">
        <f t="shared" si="224"/>
        <v>7941.390000000596</v>
      </c>
      <c r="Q478" s="484">
        <f t="shared" si="235"/>
        <v>7941.390000000596</v>
      </c>
      <c r="S478" s="486" t="str">
        <f t="shared" si="247"/>
        <v/>
      </c>
      <c r="T478" s="486" t="str">
        <f t="shared" si="247"/>
        <v/>
      </c>
      <c r="U478" s="486">
        <f t="shared" si="247"/>
        <v>0.9997341227250971</v>
      </c>
      <c r="V478" s="487">
        <f t="shared" si="247"/>
        <v>0.9997341227250971</v>
      </c>
      <c r="W478" s="486"/>
      <c r="Y478" s="394" t="s">
        <v>736</v>
      </c>
    </row>
    <row r="479" spans="1:25">
      <c r="A479" s="392" t="s">
        <v>391</v>
      </c>
      <c r="B479" s="392" t="s">
        <v>393</v>
      </c>
      <c r="C479" s="482"/>
      <c r="D479" s="482"/>
      <c r="E479" s="483" t="s">
        <v>204</v>
      </c>
      <c r="F479" s="484">
        <f>+F480+F481</f>
        <v>0</v>
      </c>
      <c r="G479" s="484">
        <f t="shared" ref="G479:H479" si="249">+G480+G481</f>
        <v>4430315.57</v>
      </c>
      <c r="H479" s="484">
        <f t="shared" si="249"/>
        <v>121504</v>
      </c>
      <c r="I479" s="484">
        <f t="shared" si="233"/>
        <v>4551819.57</v>
      </c>
      <c r="J479" s="484">
        <f t="shared" ref="J479:L479" si="250">+J480+J481</f>
        <v>0</v>
      </c>
      <c r="K479" s="484">
        <f t="shared" si="250"/>
        <v>4430315.57</v>
      </c>
      <c r="L479" s="484">
        <f t="shared" si="250"/>
        <v>118580</v>
      </c>
      <c r="M479" s="484">
        <f t="shared" si="234"/>
        <v>4548895.57</v>
      </c>
      <c r="N479" s="484">
        <f t="shared" si="224"/>
        <v>0</v>
      </c>
      <c r="O479" s="484">
        <f t="shared" si="224"/>
        <v>0</v>
      </c>
      <c r="P479" s="484">
        <f t="shared" si="224"/>
        <v>2924</v>
      </c>
      <c r="Q479" s="484">
        <f t="shared" si="235"/>
        <v>2924</v>
      </c>
      <c r="S479" s="486" t="str">
        <f t="shared" si="247"/>
        <v/>
      </c>
      <c r="T479" s="486">
        <f t="shared" si="247"/>
        <v>1</v>
      </c>
      <c r="U479" s="486">
        <f t="shared" si="247"/>
        <v>0.97593494864366603</v>
      </c>
      <c r="V479" s="487">
        <f t="shared" si="247"/>
        <v>0.99935761952884261</v>
      </c>
      <c r="W479" s="486"/>
      <c r="Y479" s="394" t="s">
        <v>736</v>
      </c>
    </row>
    <row r="480" spans="1:25" hidden="1">
      <c r="A480" s="392" t="s">
        <v>391</v>
      </c>
      <c r="B480" s="392" t="s">
        <v>393</v>
      </c>
      <c r="C480" s="482"/>
      <c r="D480" s="482"/>
      <c r="E480" s="483" t="s">
        <v>838</v>
      </c>
      <c r="F480" s="495">
        <f>'[3]CONAP - W INC'!F359</f>
        <v>0</v>
      </c>
      <c r="G480" s="495">
        <f>'[3]CONAP - W INC'!G359</f>
        <v>3094400</v>
      </c>
      <c r="H480" s="495">
        <f>'[3]CONAP - W INC'!H359</f>
        <v>0</v>
      </c>
      <c r="I480" s="484">
        <f t="shared" si="233"/>
        <v>3094400</v>
      </c>
      <c r="J480" s="484">
        <f>'[3]CONAP - W INC'!J359</f>
        <v>0</v>
      </c>
      <c r="K480" s="495">
        <f>'[3]CONAP - W INC'!K359</f>
        <v>3094400</v>
      </c>
      <c r="L480" s="495">
        <f>'[3]CONAP - W INC'!L359</f>
        <v>0</v>
      </c>
      <c r="M480" s="484">
        <f t="shared" si="234"/>
        <v>3094400</v>
      </c>
      <c r="N480" s="484">
        <f t="shared" si="224"/>
        <v>0</v>
      </c>
      <c r="O480" s="484">
        <f t="shared" si="224"/>
        <v>0</v>
      </c>
      <c r="P480" s="484">
        <f t="shared" si="224"/>
        <v>0</v>
      </c>
      <c r="Q480" s="484">
        <f t="shared" si="235"/>
        <v>0</v>
      </c>
      <c r="S480" s="486" t="str">
        <f t="shared" si="247"/>
        <v/>
      </c>
      <c r="T480" s="486">
        <f t="shared" si="247"/>
        <v>1</v>
      </c>
      <c r="U480" s="486" t="str">
        <f t="shared" si="247"/>
        <v/>
      </c>
      <c r="V480" s="487">
        <f t="shared" si="247"/>
        <v>1</v>
      </c>
      <c r="W480" s="486"/>
    </row>
    <row r="481" spans="1:25" hidden="1">
      <c r="A481" s="392" t="s">
        <v>391</v>
      </c>
      <c r="B481" s="392" t="s">
        <v>393</v>
      </c>
      <c r="C481" s="482"/>
      <c r="D481" s="482"/>
      <c r="E481" s="483" t="s">
        <v>839</v>
      </c>
      <c r="F481" s="495">
        <f>'[3]CONAP - W INC'!F360</f>
        <v>0</v>
      </c>
      <c r="G481" s="495">
        <f>'[3]CONAP - W INC'!G360</f>
        <v>1335915.57</v>
      </c>
      <c r="H481" s="495">
        <f>'[3]CONAP - W INC'!H360</f>
        <v>121504</v>
      </c>
      <c r="I481" s="484">
        <f t="shared" si="233"/>
        <v>1457419.57</v>
      </c>
      <c r="J481" s="484">
        <f>'[3]CONAP - W INC'!J360</f>
        <v>0</v>
      </c>
      <c r="K481" s="495">
        <f>'[3]CONAP - W INC'!K360</f>
        <v>1335915.57</v>
      </c>
      <c r="L481" s="495">
        <f>'[3]CONAP - W INC'!L360</f>
        <v>118580</v>
      </c>
      <c r="M481" s="484">
        <f t="shared" si="234"/>
        <v>1454495.57</v>
      </c>
      <c r="N481" s="484">
        <f t="shared" si="224"/>
        <v>0</v>
      </c>
      <c r="O481" s="484">
        <f t="shared" si="224"/>
        <v>0</v>
      </c>
      <c r="P481" s="484">
        <f t="shared" si="224"/>
        <v>2924</v>
      </c>
      <c r="Q481" s="484">
        <f t="shared" si="235"/>
        <v>2924</v>
      </c>
      <c r="S481" s="486" t="str">
        <f t="shared" si="247"/>
        <v/>
      </c>
      <c r="T481" s="486">
        <f t="shared" si="247"/>
        <v>1</v>
      </c>
      <c r="U481" s="486">
        <f t="shared" si="247"/>
        <v>0.97593494864366603</v>
      </c>
      <c r="V481" s="487">
        <f t="shared" si="247"/>
        <v>0.99799371432894923</v>
      </c>
      <c r="W481" s="486"/>
    </row>
    <row r="482" spans="1:25" s="437" customFormat="1">
      <c r="A482" s="392"/>
      <c r="B482" s="392" t="s">
        <v>393</v>
      </c>
      <c r="C482" s="445"/>
      <c r="D482" s="445"/>
      <c r="E482" s="415" t="s">
        <v>737</v>
      </c>
      <c r="F482" s="416">
        <f>+F479+F478</f>
        <v>0</v>
      </c>
      <c r="G482" s="416">
        <f t="shared" ref="G482:Q482" si="251">+G479+G478</f>
        <v>4430315.57</v>
      </c>
      <c r="H482" s="416">
        <f t="shared" si="251"/>
        <v>29990134.190000001</v>
      </c>
      <c r="I482" s="416">
        <f t="shared" si="251"/>
        <v>34420449.760000005</v>
      </c>
      <c r="J482" s="416">
        <f t="shared" si="251"/>
        <v>0</v>
      </c>
      <c r="K482" s="416">
        <f t="shared" si="251"/>
        <v>4430315.57</v>
      </c>
      <c r="L482" s="416">
        <f t="shared" si="251"/>
        <v>29979268.800000001</v>
      </c>
      <c r="M482" s="416">
        <f t="shared" si="251"/>
        <v>34409584.370000005</v>
      </c>
      <c r="N482" s="416">
        <f t="shared" si="251"/>
        <v>0</v>
      </c>
      <c r="O482" s="416">
        <f t="shared" si="251"/>
        <v>0</v>
      </c>
      <c r="P482" s="416">
        <f t="shared" si="251"/>
        <v>10865.390000000596</v>
      </c>
      <c r="Q482" s="416">
        <f t="shared" si="251"/>
        <v>10865.390000000596</v>
      </c>
      <c r="R482" s="448"/>
      <c r="S482" s="486" t="str">
        <f t="shared" si="247"/>
        <v/>
      </c>
      <c r="T482" s="486">
        <f t="shared" si="247"/>
        <v>1</v>
      </c>
      <c r="U482" s="486">
        <f t="shared" si="247"/>
        <v>0.99963770118762507</v>
      </c>
      <c r="V482" s="487">
        <f t="shared" si="247"/>
        <v>0.99968433329384832</v>
      </c>
      <c r="W482" s="489"/>
      <c r="Y482" s="394" t="s">
        <v>735</v>
      </c>
    </row>
    <row r="483" spans="1:25" hidden="1">
      <c r="A483" s="392"/>
      <c r="B483" s="392"/>
      <c r="C483" s="482"/>
      <c r="D483" s="482"/>
      <c r="E483" s="490"/>
      <c r="F483" s="484"/>
      <c r="G483" s="484"/>
      <c r="H483" s="484"/>
      <c r="I483" s="484"/>
      <c r="J483" s="484"/>
      <c r="K483" s="484"/>
      <c r="L483" s="484"/>
      <c r="M483" s="484"/>
      <c r="N483" s="484"/>
      <c r="O483" s="484"/>
      <c r="P483" s="484"/>
      <c r="Q483" s="484"/>
      <c r="R483" s="485"/>
      <c r="S483" s="486" t="str">
        <f t="shared" si="247"/>
        <v/>
      </c>
      <c r="T483" s="486" t="str">
        <f t="shared" si="247"/>
        <v/>
      </c>
      <c r="U483" s="486" t="str">
        <f t="shared" si="247"/>
        <v/>
      </c>
      <c r="V483" s="487" t="str">
        <f t="shared" si="247"/>
        <v/>
      </c>
      <c r="W483" s="486"/>
    </row>
    <row r="484" spans="1:25" s="437" customFormat="1">
      <c r="A484" s="392" t="s">
        <v>391</v>
      </c>
      <c r="B484" s="392" t="s">
        <v>393</v>
      </c>
      <c r="C484" s="445"/>
      <c r="D484" s="445" t="s">
        <v>319</v>
      </c>
      <c r="E484" s="415" t="s">
        <v>325</v>
      </c>
      <c r="F484" s="416">
        <f>SUM(F485:F485)</f>
        <v>0</v>
      </c>
      <c r="G484" s="416">
        <f>SUM(G485:G485)</f>
        <v>12148274.23</v>
      </c>
      <c r="H484" s="416">
        <f>SUM(H485:H485)</f>
        <v>2000000</v>
      </c>
      <c r="I484" s="416">
        <f>+F484+G484+H484</f>
        <v>14148274.23</v>
      </c>
      <c r="J484" s="416">
        <v>0</v>
      </c>
      <c r="K484" s="416">
        <f>SUM(K485:K485)</f>
        <v>12148274.23</v>
      </c>
      <c r="L484" s="416">
        <f>SUM(L485:L485)</f>
        <v>1998638</v>
      </c>
      <c r="M484" s="416">
        <f>+J484+K484+L484</f>
        <v>14146912.23</v>
      </c>
      <c r="N484" s="416">
        <f t="shared" ref="N484:P485" si="252">+F484-J484</f>
        <v>0</v>
      </c>
      <c r="O484" s="416">
        <f t="shared" si="252"/>
        <v>0</v>
      </c>
      <c r="P484" s="416">
        <f t="shared" si="252"/>
        <v>1362</v>
      </c>
      <c r="Q484" s="416">
        <f>+N484+O484+P484</f>
        <v>1362</v>
      </c>
      <c r="S484" s="486" t="str">
        <f t="shared" si="247"/>
        <v/>
      </c>
      <c r="T484" s="486">
        <f t="shared" si="247"/>
        <v>1</v>
      </c>
      <c r="U484" s="486">
        <f t="shared" si="247"/>
        <v>0.99931899999999996</v>
      </c>
      <c r="V484" s="487">
        <f t="shared" si="247"/>
        <v>0.99990373384217335</v>
      </c>
      <c r="W484" s="489"/>
      <c r="Y484" s="394" t="s">
        <v>735</v>
      </c>
    </row>
    <row r="485" spans="1:25">
      <c r="A485" s="392" t="s">
        <v>391</v>
      </c>
      <c r="B485" s="392" t="s">
        <v>393</v>
      </c>
      <c r="C485" s="482"/>
      <c r="D485" s="482"/>
      <c r="E485" s="488" t="s">
        <v>533</v>
      </c>
      <c r="F485" s="484">
        <v>0</v>
      </c>
      <c r="G485" s="484">
        <f>SUM('[3]chd5-SAOB'!AF187)</f>
        <v>12148274.23</v>
      </c>
      <c r="H485" s="484">
        <f>SUM('[3]chd5-SAOB'!AF280)</f>
        <v>2000000</v>
      </c>
      <c r="I485" s="484">
        <f>+F485+G485+H485</f>
        <v>14148274.23</v>
      </c>
      <c r="J485" s="484">
        <v>0</v>
      </c>
      <c r="K485" s="484">
        <f>SUM('[3]chd5-SAOB'!AF188)</f>
        <v>12148274.23</v>
      </c>
      <c r="L485" s="484">
        <f>SUM('[3]chd5-SAOB'!AF281)</f>
        <v>1998638</v>
      </c>
      <c r="M485" s="484">
        <f>+J485+K485+L485</f>
        <v>14146912.23</v>
      </c>
      <c r="N485" s="484">
        <f t="shared" si="252"/>
        <v>0</v>
      </c>
      <c r="O485" s="484">
        <f t="shared" si="252"/>
        <v>0</v>
      </c>
      <c r="P485" s="484">
        <f t="shared" si="252"/>
        <v>1362</v>
      </c>
      <c r="Q485" s="484">
        <f>+N485+O485+P485</f>
        <v>1362</v>
      </c>
      <c r="S485" s="486" t="str">
        <f t="shared" si="247"/>
        <v/>
      </c>
      <c r="T485" s="486">
        <f t="shared" si="247"/>
        <v>1</v>
      </c>
      <c r="U485" s="486">
        <f t="shared" si="247"/>
        <v>0.99931899999999996</v>
      </c>
      <c r="V485" s="487">
        <f t="shared" si="247"/>
        <v>0.99990373384217335</v>
      </c>
      <c r="W485" s="486"/>
      <c r="Y485" s="394" t="s">
        <v>735</v>
      </c>
    </row>
    <row r="486" spans="1:25" s="617" customFormat="1">
      <c r="A486" s="392" t="s">
        <v>391</v>
      </c>
      <c r="B486" s="392" t="s">
        <v>393</v>
      </c>
      <c r="C486" s="634"/>
      <c r="D486" s="634"/>
      <c r="E486" s="635" t="s">
        <v>5</v>
      </c>
      <c r="F486" s="615">
        <f>+F484+F482</f>
        <v>0</v>
      </c>
      <c r="G486" s="615">
        <f t="shared" ref="G486:Q486" si="253">+G484+G482</f>
        <v>16578589.800000001</v>
      </c>
      <c r="H486" s="615">
        <f t="shared" si="253"/>
        <v>31990134.190000001</v>
      </c>
      <c r="I486" s="615">
        <f t="shared" si="253"/>
        <v>48568723.99000001</v>
      </c>
      <c r="J486" s="615">
        <f t="shared" si="253"/>
        <v>0</v>
      </c>
      <c r="K486" s="615">
        <f t="shared" si="253"/>
        <v>16578589.800000001</v>
      </c>
      <c r="L486" s="615">
        <f t="shared" si="253"/>
        <v>31977906.800000001</v>
      </c>
      <c r="M486" s="615">
        <f t="shared" si="253"/>
        <v>48556496.600000009</v>
      </c>
      <c r="N486" s="615">
        <f t="shared" si="253"/>
        <v>0</v>
      </c>
      <c r="O486" s="615">
        <f t="shared" si="253"/>
        <v>0</v>
      </c>
      <c r="P486" s="615">
        <f t="shared" si="253"/>
        <v>12227.390000000596</v>
      </c>
      <c r="Q486" s="615">
        <f t="shared" si="253"/>
        <v>12227.390000000596</v>
      </c>
      <c r="R486" s="616">
        <f>+Q486-'[3]chd5-SAOB'!AX317</f>
        <v>0</v>
      </c>
      <c r="S486" s="486" t="str">
        <f t="shared" si="247"/>
        <v/>
      </c>
      <c r="T486" s="486">
        <f t="shared" si="247"/>
        <v>1</v>
      </c>
      <c r="U486" s="486">
        <f t="shared" si="247"/>
        <v>0.99961777622040038</v>
      </c>
      <c r="V486" s="487">
        <f t="shared" si="247"/>
        <v>0.99974824559931785</v>
      </c>
      <c r="W486" s="636"/>
      <c r="Y486" s="394" t="s">
        <v>735</v>
      </c>
    </row>
    <row r="487" spans="1:25" hidden="1">
      <c r="A487" s="392"/>
      <c r="B487" s="392"/>
      <c r="C487" s="482"/>
      <c r="D487" s="482"/>
      <c r="E487" s="492"/>
      <c r="F487" s="484"/>
      <c r="G487" s="484"/>
      <c r="H487" s="484"/>
      <c r="I487" s="484"/>
      <c r="J487" s="484"/>
      <c r="K487" s="484"/>
      <c r="L487" s="484"/>
      <c r="M487" s="484"/>
      <c r="N487" s="484"/>
      <c r="O487" s="484"/>
      <c r="P487" s="484"/>
      <c r="Q487" s="484"/>
      <c r="S487" s="486"/>
      <c r="T487" s="486"/>
      <c r="U487" s="486"/>
      <c r="V487" s="487"/>
      <c r="W487" s="486"/>
    </row>
    <row r="488" spans="1:25" s="424" customFormat="1" ht="24">
      <c r="A488" s="392" t="s">
        <v>391</v>
      </c>
      <c r="B488" s="392" t="s">
        <v>394</v>
      </c>
      <c r="C488" s="493" t="s">
        <v>319</v>
      </c>
      <c r="D488" s="632" t="s">
        <v>332</v>
      </c>
      <c r="E488" s="680" t="s">
        <v>394</v>
      </c>
      <c r="F488" s="638"/>
      <c r="G488" s="638"/>
      <c r="H488" s="638"/>
      <c r="I488" s="423">
        <f t="shared" si="233"/>
        <v>0</v>
      </c>
      <c r="J488" s="423">
        <v>0</v>
      </c>
      <c r="K488" s="638"/>
      <c r="L488" s="638"/>
      <c r="M488" s="423">
        <f t="shared" si="234"/>
        <v>0</v>
      </c>
      <c r="N488" s="423">
        <f t="shared" si="224"/>
        <v>0</v>
      </c>
      <c r="O488" s="423">
        <f t="shared" si="224"/>
        <v>0</v>
      </c>
      <c r="P488" s="423">
        <f t="shared" si="224"/>
        <v>0</v>
      </c>
      <c r="Q488" s="423">
        <f t="shared" si="235"/>
        <v>0</v>
      </c>
      <c r="S488" s="486" t="str">
        <f t="shared" si="247"/>
        <v/>
      </c>
      <c r="T488" s="486" t="str">
        <f t="shared" si="247"/>
        <v/>
      </c>
      <c r="U488" s="486" t="str">
        <f t="shared" si="247"/>
        <v/>
      </c>
      <c r="V488" s="487" t="str">
        <f t="shared" si="247"/>
        <v/>
      </c>
      <c r="W488" s="491"/>
      <c r="Y488" s="394" t="s">
        <v>735</v>
      </c>
    </row>
    <row r="489" spans="1:25">
      <c r="A489" s="392" t="s">
        <v>391</v>
      </c>
      <c r="B489" s="392" t="s">
        <v>394</v>
      </c>
      <c r="C489" s="482"/>
      <c r="D489" s="482"/>
      <c r="E489" s="483" t="s">
        <v>320</v>
      </c>
      <c r="F489" s="495">
        <f>+'[3]chd5-SAOB'!C413</f>
        <v>0</v>
      </c>
      <c r="G489" s="495">
        <f>+'[3]chd5-SAOB'!D413</f>
        <v>0</v>
      </c>
      <c r="H489" s="495">
        <f>+'[3]chd5-SAOB'!E413</f>
        <v>2500000</v>
      </c>
      <c r="I489" s="484">
        <f t="shared" si="233"/>
        <v>2500000</v>
      </c>
      <c r="J489" s="484">
        <v>0</v>
      </c>
      <c r="K489" s="495">
        <f>+'[3]chd5-SAOB'!H413</f>
        <v>0</v>
      </c>
      <c r="L489" s="495">
        <f>+'[3]chd5-SAOB'!I413</f>
        <v>2500000</v>
      </c>
      <c r="M489" s="484">
        <f t="shared" si="234"/>
        <v>2500000</v>
      </c>
      <c r="N489" s="484">
        <f t="shared" si="224"/>
        <v>0</v>
      </c>
      <c r="O489" s="484">
        <f t="shared" si="224"/>
        <v>0</v>
      </c>
      <c r="P489" s="484">
        <f t="shared" si="224"/>
        <v>0</v>
      </c>
      <c r="Q489" s="484">
        <f t="shared" si="235"/>
        <v>0</v>
      </c>
      <c r="S489" s="486" t="str">
        <f t="shared" si="247"/>
        <v/>
      </c>
      <c r="T489" s="486" t="str">
        <f t="shared" si="247"/>
        <v/>
      </c>
      <c r="U489" s="486">
        <f t="shared" si="247"/>
        <v>1</v>
      </c>
      <c r="V489" s="487">
        <f t="shared" si="247"/>
        <v>1</v>
      </c>
      <c r="W489" s="486"/>
      <c r="Y489" s="394" t="s">
        <v>736</v>
      </c>
    </row>
    <row r="490" spans="1:25">
      <c r="A490" s="392" t="s">
        <v>391</v>
      </c>
      <c r="B490" s="392" t="s">
        <v>394</v>
      </c>
      <c r="C490" s="482"/>
      <c r="D490" s="482"/>
      <c r="E490" s="483" t="s">
        <v>204</v>
      </c>
      <c r="F490" s="484">
        <f>+F491+F492</f>
        <v>0</v>
      </c>
      <c r="G490" s="484">
        <f t="shared" ref="G490:H490" si="254">+G491+G492</f>
        <v>17160000</v>
      </c>
      <c r="H490" s="484">
        <f t="shared" si="254"/>
        <v>379589</v>
      </c>
      <c r="I490" s="484">
        <f t="shared" si="233"/>
        <v>17539589</v>
      </c>
      <c r="J490" s="484">
        <f t="shared" ref="J490:L490" si="255">+J491+J492</f>
        <v>0</v>
      </c>
      <c r="K490" s="484">
        <f t="shared" si="255"/>
        <v>17160000</v>
      </c>
      <c r="L490" s="484">
        <f t="shared" si="255"/>
        <v>379589</v>
      </c>
      <c r="M490" s="484">
        <f t="shared" si="234"/>
        <v>17539589</v>
      </c>
      <c r="N490" s="484">
        <f t="shared" ref="N490:P542" si="256">+F490-J490</f>
        <v>0</v>
      </c>
      <c r="O490" s="484">
        <f t="shared" si="256"/>
        <v>0</v>
      </c>
      <c r="P490" s="484">
        <f t="shared" si="256"/>
        <v>0</v>
      </c>
      <c r="Q490" s="484">
        <f t="shared" si="235"/>
        <v>0</v>
      </c>
      <c r="S490" s="486" t="str">
        <f t="shared" si="247"/>
        <v/>
      </c>
      <c r="T490" s="486">
        <f t="shared" si="247"/>
        <v>1</v>
      </c>
      <c r="U490" s="486">
        <f t="shared" si="247"/>
        <v>1</v>
      </c>
      <c r="V490" s="487">
        <f t="shared" si="247"/>
        <v>1</v>
      </c>
      <c r="W490" s="486"/>
      <c r="Y490" s="394" t="s">
        <v>736</v>
      </c>
    </row>
    <row r="491" spans="1:25" hidden="1">
      <c r="A491" s="392" t="s">
        <v>391</v>
      </c>
      <c r="B491" s="392" t="s">
        <v>394</v>
      </c>
      <c r="C491" s="482"/>
      <c r="D491" s="482"/>
      <c r="E491" s="483" t="s">
        <v>838</v>
      </c>
      <c r="F491" s="495">
        <f>'[3]CONAP - W INC'!F367</f>
        <v>0</v>
      </c>
      <c r="G491" s="495">
        <f>'[3]CONAP - W INC'!G367</f>
        <v>11500000</v>
      </c>
      <c r="H491" s="495">
        <f>'[3]CONAP - W INC'!H367</f>
        <v>0</v>
      </c>
      <c r="I491" s="484">
        <f t="shared" si="233"/>
        <v>11500000</v>
      </c>
      <c r="J491" s="484">
        <f>'[3]CONAP - W INC'!J367</f>
        <v>0</v>
      </c>
      <c r="K491" s="495">
        <f>'[3]CONAP - W INC'!K367</f>
        <v>11500000</v>
      </c>
      <c r="L491" s="495">
        <f>'[3]CONAP - W INC'!L367</f>
        <v>0</v>
      </c>
      <c r="M491" s="484">
        <f t="shared" si="234"/>
        <v>11500000</v>
      </c>
      <c r="N491" s="484">
        <f t="shared" si="256"/>
        <v>0</v>
      </c>
      <c r="O491" s="484">
        <f t="shared" si="256"/>
        <v>0</v>
      </c>
      <c r="P491" s="484">
        <f t="shared" si="256"/>
        <v>0</v>
      </c>
      <c r="Q491" s="484">
        <f t="shared" si="235"/>
        <v>0</v>
      </c>
      <c r="S491" s="486" t="str">
        <f t="shared" si="247"/>
        <v/>
      </c>
      <c r="T491" s="486">
        <f t="shared" si="247"/>
        <v>1</v>
      </c>
      <c r="U491" s="486" t="str">
        <f t="shared" si="247"/>
        <v/>
      </c>
      <c r="V491" s="487">
        <f t="shared" si="247"/>
        <v>1</v>
      </c>
      <c r="W491" s="486"/>
    </row>
    <row r="492" spans="1:25" hidden="1">
      <c r="A492" s="392" t="s">
        <v>391</v>
      </c>
      <c r="B492" s="392" t="s">
        <v>394</v>
      </c>
      <c r="C492" s="482"/>
      <c r="D492" s="482"/>
      <c r="E492" s="483" t="s">
        <v>839</v>
      </c>
      <c r="F492" s="495">
        <f>'[3]CONAP - W INC'!F368</f>
        <v>0</v>
      </c>
      <c r="G492" s="495">
        <f>'[3]CONAP - W INC'!G368</f>
        <v>5660000</v>
      </c>
      <c r="H492" s="495">
        <f>'[3]CONAP - W INC'!H368</f>
        <v>379589</v>
      </c>
      <c r="I492" s="484">
        <f t="shared" si="233"/>
        <v>6039589</v>
      </c>
      <c r="J492" s="484">
        <f>'[3]CONAP - W INC'!J368</f>
        <v>0</v>
      </c>
      <c r="K492" s="495">
        <f>'[3]CONAP - W INC'!K368</f>
        <v>5660000</v>
      </c>
      <c r="L492" s="495">
        <f>'[3]CONAP - W INC'!L368</f>
        <v>379589</v>
      </c>
      <c r="M492" s="484">
        <f t="shared" si="234"/>
        <v>6039589</v>
      </c>
      <c r="N492" s="484">
        <f t="shared" si="256"/>
        <v>0</v>
      </c>
      <c r="O492" s="484">
        <f t="shared" si="256"/>
        <v>0</v>
      </c>
      <c r="P492" s="484">
        <f t="shared" si="256"/>
        <v>0</v>
      </c>
      <c r="Q492" s="484">
        <f t="shared" si="235"/>
        <v>0</v>
      </c>
      <c r="S492" s="486" t="str">
        <f t="shared" si="247"/>
        <v/>
      </c>
      <c r="T492" s="486">
        <f t="shared" si="247"/>
        <v>1</v>
      </c>
      <c r="U492" s="486">
        <f t="shared" si="247"/>
        <v>1</v>
      </c>
      <c r="V492" s="487">
        <f t="shared" si="247"/>
        <v>1</v>
      </c>
      <c r="W492" s="486"/>
    </row>
    <row r="493" spans="1:25" s="437" customFormat="1">
      <c r="A493" s="392"/>
      <c r="B493" s="392" t="s">
        <v>394</v>
      </c>
      <c r="C493" s="445"/>
      <c r="D493" s="445"/>
      <c r="E493" s="415" t="s">
        <v>737</v>
      </c>
      <c r="F493" s="416">
        <f>+F490+F489</f>
        <v>0</v>
      </c>
      <c r="G493" s="416">
        <f t="shared" ref="G493:Q493" si="257">+G490+G489</f>
        <v>17160000</v>
      </c>
      <c r="H493" s="416">
        <f t="shared" si="257"/>
        <v>2879589</v>
      </c>
      <c r="I493" s="416">
        <f t="shared" si="257"/>
        <v>20039589</v>
      </c>
      <c r="J493" s="416">
        <f t="shared" si="257"/>
        <v>0</v>
      </c>
      <c r="K493" s="416">
        <f t="shared" si="257"/>
        <v>17160000</v>
      </c>
      <c r="L493" s="416">
        <f t="shared" si="257"/>
        <v>2879589</v>
      </c>
      <c r="M493" s="416">
        <f t="shared" si="257"/>
        <v>20039589</v>
      </c>
      <c r="N493" s="416">
        <f t="shared" si="257"/>
        <v>0</v>
      </c>
      <c r="O493" s="416">
        <f t="shared" si="257"/>
        <v>0</v>
      </c>
      <c r="P493" s="416">
        <f t="shared" si="257"/>
        <v>0</v>
      </c>
      <c r="Q493" s="416">
        <f t="shared" si="257"/>
        <v>0</v>
      </c>
      <c r="R493" s="448"/>
      <c r="S493" s="486" t="str">
        <f t="shared" si="247"/>
        <v/>
      </c>
      <c r="T493" s="486">
        <f t="shared" si="247"/>
        <v>1</v>
      </c>
      <c r="U493" s="486">
        <f t="shared" si="247"/>
        <v>1</v>
      </c>
      <c r="V493" s="487">
        <f t="shared" si="247"/>
        <v>1</v>
      </c>
      <c r="W493" s="489"/>
      <c r="Y493" s="394" t="s">
        <v>735</v>
      </c>
    </row>
    <row r="494" spans="1:25" hidden="1">
      <c r="A494" s="392"/>
      <c r="B494" s="392"/>
      <c r="C494" s="482"/>
      <c r="D494" s="482"/>
      <c r="E494" s="490"/>
      <c r="F494" s="484"/>
      <c r="G494" s="484"/>
      <c r="H494" s="484"/>
      <c r="I494" s="484"/>
      <c r="J494" s="484"/>
      <c r="K494" s="484"/>
      <c r="L494" s="484"/>
      <c r="M494" s="484"/>
      <c r="N494" s="484"/>
      <c r="O494" s="484"/>
      <c r="P494" s="484"/>
      <c r="Q494" s="484"/>
      <c r="R494" s="485"/>
      <c r="S494" s="486" t="str">
        <f t="shared" si="247"/>
        <v/>
      </c>
      <c r="T494" s="486" t="str">
        <f t="shared" si="247"/>
        <v/>
      </c>
      <c r="U494" s="486" t="str">
        <f t="shared" si="247"/>
        <v/>
      </c>
      <c r="V494" s="487" t="str">
        <f t="shared" si="247"/>
        <v/>
      </c>
      <c r="W494" s="486"/>
    </row>
    <row r="495" spans="1:25" s="437" customFormat="1">
      <c r="A495" s="392" t="s">
        <v>391</v>
      </c>
      <c r="B495" s="392" t="s">
        <v>394</v>
      </c>
      <c r="C495" s="445"/>
      <c r="D495" s="445" t="s">
        <v>319</v>
      </c>
      <c r="E495" s="415" t="s">
        <v>325</v>
      </c>
      <c r="F495" s="416">
        <f>SUM(F496:F496)</f>
        <v>0</v>
      </c>
      <c r="G495" s="416">
        <f>SUM(G496:G496)</f>
        <v>20090159.990000002</v>
      </c>
      <c r="H495" s="416">
        <f>SUM(H496:H496)</f>
        <v>0</v>
      </c>
      <c r="I495" s="416">
        <f>+F495+G495+H495</f>
        <v>20090159.990000002</v>
      </c>
      <c r="J495" s="416">
        <v>0</v>
      </c>
      <c r="K495" s="416">
        <f>SUM(K496:K496)</f>
        <v>20090159.989999998</v>
      </c>
      <c r="L495" s="416">
        <f>SUM(L496:L496)</f>
        <v>0</v>
      </c>
      <c r="M495" s="416">
        <f>+J495+K495+L495</f>
        <v>20090159.989999998</v>
      </c>
      <c r="N495" s="416">
        <f t="shared" ref="N495:P496" si="258">+F495-J495</f>
        <v>0</v>
      </c>
      <c r="O495" s="416">
        <f t="shared" si="258"/>
        <v>0</v>
      </c>
      <c r="P495" s="416">
        <f t="shared" si="258"/>
        <v>0</v>
      </c>
      <c r="Q495" s="416">
        <f>+N495+O495+P495</f>
        <v>0</v>
      </c>
      <c r="S495" s="486" t="str">
        <f t="shared" si="247"/>
        <v/>
      </c>
      <c r="T495" s="486">
        <f t="shared" si="247"/>
        <v>0.99999999999999978</v>
      </c>
      <c r="U495" s="486" t="str">
        <f t="shared" si="247"/>
        <v/>
      </c>
      <c r="V495" s="487">
        <f t="shared" si="247"/>
        <v>0.99999999999999978</v>
      </c>
      <c r="W495" s="489"/>
      <c r="Y495" s="394" t="s">
        <v>735</v>
      </c>
    </row>
    <row r="496" spans="1:25">
      <c r="A496" s="392" t="s">
        <v>391</v>
      </c>
      <c r="B496" s="392" t="s">
        <v>394</v>
      </c>
      <c r="C496" s="482"/>
      <c r="D496" s="482"/>
      <c r="E496" s="488" t="s">
        <v>533</v>
      </c>
      <c r="F496" s="484">
        <v>0</v>
      </c>
      <c r="G496" s="484">
        <f>SUM('[3]chd5-SAOB'!AG187)</f>
        <v>20090159.990000002</v>
      </c>
      <c r="H496" s="484">
        <f>SUM('[3]chd5-SAOB'!AG280)</f>
        <v>0</v>
      </c>
      <c r="I496" s="484">
        <f>+F496+G496+H496</f>
        <v>20090159.990000002</v>
      </c>
      <c r="J496" s="484">
        <v>0</v>
      </c>
      <c r="K496" s="484">
        <f>SUM('[3]chd5-SAOB'!AG188)</f>
        <v>20090159.989999998</v>
      </c>
      <c r="L496" s="484">
        <f>SUM('[3]chd5-SAOB'!AG281)</f>
        <v>0</v>
      </c>
      <c r="M496" s="484">
        <f>+J496+K496+L496</f>
        <v>20090159.989999998</v>
      </c>
      <c r="N496" s="484">
        <f t="shared" si="258"/>
        <v>0</v>
      </c>
      <c r="O496" s="484">
        <f t="shared" si="258"/>
        <v>0</v>
      </c>
      <c r="P496" s="484">
        <f t="shared" si="258"/>
        <v>0</v>
      </c>
      <c r="Q496" s="484">
        <f>+N496+O496+P496</f>
        <v>0</v>
      </c>
      <c r="S496" s="486" t="str">
        <f t="shared" si="247"/>
        <v/>
      </c>
      <c r="T496" s="486">
        <f t="shared" si="247"/>
        <v>0.99999999999999978</v>
      </c>
      <c r="U496" s="486" t="str">
        <f t="shared" si="247"/>
        <v/>
      </c>
      <c r="V496" s="487">
        <f t="shared" si="247"/>
        <v>0.99999999999999978</v>
      </c>
      <c r="W496" s="486"/>
      <c r="Y496" s="394" t="s">
        <v>735</v>
      </c>
    </row>
    <row r="497" spans="1:25" s="617" customFormat="1">
      <c r="A497" s="392" t="s">
        <v>391</v>
      </c>
      <c r="B497" s="392" t="s">
        <v>394</v>
      </c>
      <c r="C497" s="634"/>
      <c r="D497" s="634"/>
      <c r="E497" s="635" t="s">
        <v>5</v>
      </c>
      <c r="F497" s="615">
        <f>+F495+F493</f>
        <v>0</v>
      </c>
      <c r="G497" s="615">
        <f t="shared" ref="G497:Q497" si="259">+G495+G493</f>
        <v>37250159.990000002</v>
      </c>
      <c r="H497" s="615">
        <f t="shared" si="259"/>
        <v>2879589</v>
      </c>
      <c r="I497" s="615">
        <f t="shared" si="259"/>
        <v>40129748.990000002</v>
      </c>
      <c r="J497" s="615">
        <f t="shared" si="259"/>
        <v>0</v>
      </c>
      <c r="K497" s="615">
        <f t="shared" si="259"/>
        <v>37250159.989999995</v>
      </c>
      <c r="L497" s="615">
        <f t="shared" si="259"/>
        <v>2879589</v>
      </c>
      <c r="M497" s="615">
        <f t="shared" si="259"/>
        <v>40129748.989999995</v>
      </c>
      <c r="N497" s="615">
        <f t="shared" si="259"/>
        <v>0</v>
      </c>
      <c r="O497" s="615">
        <f t="shared" si="259"/>
        <v>0</v>
      </c>
      <c r="P497" s="615">
        <f t="shared" si="259"/>
        <v>0</v>
      </c>
      <c r="Q497" s="615">
        <f t="shared" si="259"/>
        <v>0</v>
      </c>
      <c r="R497" s="616">
        <f>+Q497-'[3]chd5-SAOB'!AY317</f>
        <v>0</v>
      </c>
      <c r="S497" s="486" t="str">
        <f t="shared" si="247"/>
        <v/>
      </c>
      <c r="T497" s="486">
        <f t="shared" si="247"/>
        <v>0.99999999999999978</v>
      </c>
      <c r="U497" s="486">
        <f t="shared" si="247"/>
        <v>1</v>
      </c>
      <c r="V497" s="487">
        <f t="shared" si="247"/>
        <v>0.99999999999999978</v>
      </c>
      <c r="W497" s="636"/>
      <c r="Y497" s="394" t="s">
        <v>735</v>
      </c>
    </row>
    <row r="498" spans="1:25" hidden="1">
      <c r="A498" s="392"/>
      <c r="B498" s="392"/>
      <c r="C498" s="482"/>
      <c r="D498" s="482"/>
      <c r="E498" s="492"/>
      <c r="F498" s="484"/>
      <c r="G498" s="484"/>
      <c r="H498" s="484"/>
      <c r="I498" s="484"/>
      <c r="J498" s="484"/>
      <c r="K498" s="484"/>
      <c r="L498" s="484"/>
      <c r="M498" s="484"/>
      <c r="N498" s="484"/>
      <c r="O498" s="484"/>
      <c r="P498" s="484"/>
      <c r="Q498" s="484"/>
      <c r="S498" s="486"/>
      <c r="T498" s="486"/>
      <c r="U498" s="486"/>
      <c r="V498" s="487"/>
      <c r="W498" s="486"/>
    </row>
    <row r="499" spans="1:25" s="424" customFormat="1">
      <c r="A499" s="392" t="s">
        <v>391</v>
      </c>
      <c r="B499" s="392" t="s">
        <v>395</v>
      </c>
      <c r="C499" s="493" t="s">
        <v>319</v>
      </c>
      <c r="D499" s="632" t="s">
        <v>334</v>
      </c>
      <c r="E499" s="680" t="s">
        <v>395</v>
      </c>
      <c r="F499" s="638"/>
      <c r="G499" s="638"/>
      <c r="H499" s="638"/>
      <c r="I499" s="423">
        <f t="shared" si="233"/>
        <v>0</v>
      </c>
      <c r="J499" s="423">
        <v>0</v>
      </c>
      <c r="K499" s="638"/>
      <c r="L499" s="638"/>
      <c r="M499" s="423">
        <f t="shared" si="234"/>
        <v>0</v>
      </c>
      <c r="N499" s="423">
        <f t="shared" si="256"/>
        <v>0</v>
      </c>
      <c r="O499" s="423">
        <f t="shared" si="256"/>
        <v>0</v>
      </c>
      <c r="P499" s="423">
        <f t="shared" si="256"/>
        <v>0</v>
      </c>
      <c r="Q499" s="423">
        <f t="shared" si="235"/>
        <v>0</v>
      </c>
      <c r="S499" s="486" t="str">
        <f t="shared" si="247"/>
        <v/>
      </c>
      <c r="T499" s="486" t="str">
        <f t="shared" si="247"/>
        <v/>
      </c>
      <c r="U499" s="486" t="str">
        <f t="shared" si="247"/>
        <v/>
      </c>
      <c r="V499" s="487" t="str">
        <f t="shared" si="247"/>
        <v/>
      </c>
      <c r="W499" s="491"/>
      <c r="Y499" s="394" t="s">
        <v>735</v>
      </c>
    </row>
    <row r="500" spans="1:25">
      <c r="A500" s="392" t="s">
        <v>391</v>
      </c>
      <c r="B500" s="392" t="s">
        <v>395</v>
      </c>
      <c r="C500" s="482"/>
      <c r="D500" s="482"/>
      <c r="E500" s="483" t="s">
        <v>320</v>
      </c>
      <c r="F500" s="495">
        <f>+'[3]chd5-SAOB'!C420</f>
        <v>0</v>
      </c>
      <c r="G500" s="495">
        <f>+'[3]chd5-SAOB'!D420</f>
        <v>45980.03</v>
      </c>
      <c r="H500" s="495">
        <f>+'[3]chd5-SAOB'!E420</f>
        <v>2000000</v>
      </c>
      <c r="I500" s="484">
        <f t="shared" si="233"/>
        <v>2045980.03</v>
      </c>
      <c r="J500" s="484">
        <v>0</v>
      </c>
      <c r="K500" s="495">
        <f>+'[3]chd5-SAOB'!H420</f>
        <v>45980.030000000028</v>
      </c>
      <c r="L500" s="495">
        <f>+'[3]chd5-SAOB'!I420</f>
        <v>2000000</v>
      </c>
      <c r="M500" s="484">
        <f t="shared" si="234"/>
        <v>2045980.03</v>
      </c>
      <c r="N500" s="484">
        <f t="shared" si="256"/>
        <v>0</v>
      </c>
      <c r="O500" s="484">
        <f t="shared" si="256"/>
        <v>0</v>
      </c>
      <c r="P500" s="484">
        <f t="shared" si="256"/>
        <v>0</v>
      </c>
      <c r="Q500" s="484">
        <f t="shared" si="235"/>
        <v>0</v>
      </c>
      <c r="S500" s="486" t="str">
        <f t="shared" si="247"/>
        <v/>
      </c>
      <c r="T500" s="486">
        <f t="shared" si="247"/>
        <v>1.0000000000000007</v>
      </c>
      <c r="U500" s="486">
        <f t="shared" si="247"/>
        <v>1</v>
      </c>
      <c r="V500" s="487">
        <f t="shared" si="247"/>
        <v>1</v>
      </c>
      <c r="W500" s="486"/>
      <c r="Y500" s="394" t="s">
        <v>736</v>
      </c>
    </row>
    <row r="501" spans="1:25">
      <c r="A501" s="392" t="s">
        <v>391</v>
      </c>
      <c r="B501" s="392" t="s">
        <v>395</v>
      </c>
      <c r="C501" s="482"/>
      <c r="D501" s="482"/>
      <c r="E501" s="483" t="s">
        <v>204</v>
      </c>
      <c r="F501" s="484">
        <f>+F502+F503</f>
        <v>0</v>
      </c>
      <c r="G501" s="484">
        <f t="shared" ref="G501:H501" si="260">+G502+G503</f>
        <v>6030658.7200000007</v>
      </c>
      <c r="H501" s="484">
        <f t="shared" si="260"/>
        <v>11199814.460000001</v>
      </c>
      <c r="I501" s="484">
        <f t="shared" si="233"/>
        <v>17230473.18</v>
      </c>
      <c r="J501" s="484">
        <f t="shared" ref="J501:L501" si="261">+J502+J503</f>
        <v>0</v>
      </c>
      <c r="K501" s="484">
        <f t="shared" si="261"/>
        <v>6030656.0199999996</v>
      </c>
      <c r="L501" s="484">
        <f t="shared" si="261"/>
        <v>10777262.25</v>
      </c>
      <c r="M501" s="484">
        <f t="shared" si="234"/>
        <v>16807918.27</v>
      </c>
      <c r="N501" s="484">
        <f t="shared" si="256"/>
        <v>0</v>
      </c>
      <c r="O501" s="484">
        <f t="shared" si="256"/>
        <v>2.7000000011175871</v>
      </c>
      <c r="P501" s="484">
        <f t="shared" si="256"/>
        <v>422552.21000000089</v>
      </c>
      <c r="Q501" s="484">
        <f t="shared" si="235"/>
        <v>422554.91000000201</v>
      </c>
      <c r="S501" s="486" t="str">
        <f t="shared" si="247"/>
        <v/>
      </c>
      <c r="T501" s="486">
        <f t="shared" si="247"/>
        <v>0.99999955228771409</v>
      </c>
      <c r="U501" s="486">
        <f t="shared" si="247"/>
        <v>0.96227149909410192</v>
      </c>
      <c r="V501" s="487">
        <f t="shared" si="247"/>
        <v>0.97547630261886975</v>
      </c>
      <c r="W501" s="486"/>
      <c r="Y501" s="394" t="s">
        <v>736</v>
      </c>
    </row>
    <row r="502" spans="1:25" hidden="1">
      <c r="A502" s="392" t="s">
        <v>391</v>
      </c>
      <c r="B502" s="392" t="s">
        <v>395</v>
      </c>
      <c r="C502" s="482"/>
      <c r="D502" s="482"/>
      <c r="E502" s="483" t="s">
        <v>838</v>
      </c>
      <c r="F502" s="495">
        <f>'[3]CONAP - W INC'!F375</f>
        <v>0</v>
      </c>
      <c r="G502" s="495">
        <f>'[3]CONAP - W INC'!G375</f>
        <v>1887126</v>
      </c>
      <c r="H502" s="495">
        <f>'[3]CONAP - W INC'!H375</f>
        <v>0</v>
      </c>
      <c r="I502" s="484">
        <f t="shared" si="233"/>
        <v>1887126</v>
      </c>
      <c r="J502" s="484">
        <f>'[3]CONAP - W INC'!J375</f>
        <v>0</v>
      </c>
      <c r="K502" s="495">
        <f>'[3]CONAP - W INC'!K375</f>
        <v>1887126</v>
      </c>
      <c r="L502" s="495">
        <f>'[3]CONAP - W INC'!L375</f>
        <v>0</v>
      </c>
      <c r="M502" s="484">
        <f t="shared" si="234"/>
        <v>1887126</v>
      </c>
      <c r="N502" s="484">
        <f t="shared" si="256"/>
        <v>0</v>
      </c>
      <c r="O502" s="484">
        <f t="shared" si="256"/>
        <v>0</v>
      </c>
      <c r="P502" s="484">
        <f t="shared" si="256"/>
        <v>0</v>
      </c>
      <c r="Q502" s="484">
        <f t="shared" si="235"/>
        <v>0</v>
      </c>
      <c r="S502" s="486" t="str">
        <f t="shared" si="247"/>
        <v/>
      </c>
      <c r="T502" s="486">
        <f t="shared" si="247"/>
        <v>1</v>
      </c>
      <c r="U502" s="486" t="str">
        <f t="shared" si="247"/>
        <v/>
      </c>
      <c r="V502" s="487">
        <f t="shared" si="247"/>
        <v>1</v>
      </c>
      <c r="W502" s="486"/>
    </row>
    <row r="503" spans="1:25" hidden="1">
      <c r="A503" s="392" t="s">
        <v>391</v>
      </c>
      <c r="B503" s="392" t="s">
        <v>395</v>
      </c>
      <c r="C503" s="482"/>
      <c r="D503" s="482"/>
      <c r="E503" s="483" t="s">
        <v>839</v>
      </c>
      <c r="F503" s="495">
        <f>'[3]CONAP - W INC'!F376</f>
        <v>0</v>
      </c>
      <c r="G503" s="495">
        <f>'[3]CONAP - W INC'!G376</f>
        <v>4143532.72</v>
      </c>
      <c r="H503" s="495">
        <f>'[3]CONAP - W INC'!H376</f>
        <v>11199814.460000001</v>
      </c>
      <c r="I503" s="484">
        <f t="shared" si="233"/>
        <v>15343347.180000002</v>
      </c>
      <c r="J503" s="484">
        <f>'[3]CONAP - W INC'!J376</f>
        <v>0</v>
      </c>
      <c r="K503" s="495">
        <f>'[3]CONAP - W INC'!K376</f>
        <v>4143530.02</v>
      </c>
      <c r="L503" s="495">
        <f>'[3]CONAP - W INC'!L376</f>
        <v>10777262.25</v>
      </c>
      <c r="M503" s="484">
        <f t="shared" si="234"/>
        <v>14920792.27</v>
      </c>
      <c r="N503" s="484">
        <f t="shared" si="256"/>
        <v>0</v>
      </c>
      <c r="O503" s="484">
        <f t="shared" si="256"/>
        <v>2.7000000001862645</v>
      </c>
      <c r="P503" s="484">
        <f t="shared" si="256"/>
        <v>422552.21000000089</v>
      </c>
      <c r="Q503" s="484">
        <f t="shared" si="235"/>
        <v>422554.91000000108</v>
      </c>
      <c r="S503" s="486" t="str">
        <f t="shared" si="247"/>
        <v/>
      </c>
      <c r="T503" s="486">
        <f t="shared" si="247"/>
        <v>0.99999934838212157</v>
      </c>
      <c r="U503" s="486">
        <f t="shared" si="247"/>
        <v>0.96227149909410192</v>
      </c>
      <c r="V503" s="487">
        <f t="shared" si="247"/>
        <v>0.97246005678925129</v>
      </c>
      <c r="W503" s="486"/>
      <c r="X503" s="396"/>
    </row>
    <row r="504" spans="1:25" s="437" customFormat="1">
      <c r="A504" s="392"/>
      <c r="B504" s="392" t="s">
        <v>395</v>
      </c>
      <c r="C504" s="445"/>
      <c r="D504" s="445"/>
      <c r="E504" s="415" t="s">
        <v>737</v>
      </c>
      <c r="F504" s="416">
        <f>+F501+F500</f>
        <v>0</v>
      </c>
      <c r="G504" s="416">
        <f t="shared" ref="G504:Q504" si="262">+G501+G500</f>
        <v>6076638.7500000009</v>
      </c>
      <c r="H504" s="416">
        <f t="shared" si="262"/>
        <v>13199814.460000001</v>
      </c>
      <c r="I504" s="416">
        <f t="shared" si="262"/>
        <v>19276453.210000001</v>
      </c>
      <c r="J504" s="416">
        <f t="shared" si="262"/>
        <v>0</v>
      </c>
      <c r="K504" s="416">
        <f t="shared" si="262"/>
        <v>6076636.0499999998</v>
      </c>
      <c r="L504" s="416">
        <f t="shared" si="262"/>
        <v>12777262.25</v>
      </c>
      <c r="M504" s="416">
        <f t="shared" si="262"/>
        <v>18853898.300000001</v>
      </c>
      <c r="N504" s="416">
        <f t="shared" si="262"/>
        <v>0</v>
      </c>
      <c r="O504" s="416">
        <f t="shared" si="262"/>
        <v>2.7000000011175871</v>
      </c>
      <c r="P504" s="416">
        <f t="shared" si="262"/>
        <v>422552.21000000089</v>
      </c>
      <c r="Q504" s="416">
        <f t="shared" si="262"/>
        <v>422554.91000000201</v>
      </c>
      <c r="R504" s="448"/>
      <c r="S504" s="486" t="str">
        <f t="shared" si="247"/>
        <v/>
      </c>
      <c r="T504" s="486">
        <f t="shared" si="247"/>
        <v>0.99999955567541332</v>
      </c>
      <c r="U504" s="486">
        <f t="shared" si="247"/>
        <v>0.96798801897704845</v>
      </c>
      <c r="V504" s="487">
        <f t="shared" si="247"/>
        <v>0.97807921896229377</v>
      </c>
      <c r="W504" s="489"/>
      <c r="Y504" s="394" t="s">
        <v>735</v>
      </c>
    </row>
    <row r="505" spans="1:25" hidden="1">
      <c r="A505" s="392"/>
      <c r="B505" s="392"/>
      <c r="C505" s="482"/>
      <c r="D505" s="482"/>
      <c r="E505" s="490"/>
      <c r="F505" s="484"/>
      <c r="G505" s="484"/>
      <c r="H505" s="484"/>
      <c r="I505" s="484"/>
      <c r="J505" s="484"/>
      <c r="K505" s="484"/>
      <c r="L505" s="484"/>
      <c r="M505" s="484"/>
      <c r="N505" s="484"/>
      <c r="O505" s="484"/>
      <c r="P505" s="484"/>
      <c r="Q505" s="484"/>
      <c r="R505" s="485"/>
      <c r="S505" s="486" t="str">
        <f t="shared" si="247"/>
        <v/>
      </c>
      <c r="T505" s="486" t="str">
        <f t="shared" si="247"/>
        <v/>
      </c>
      <c r="U505" s="486" t="str">
        <f t="shared" si="247"/>
        <v/>
      </c>
      <c r="V505" s="487" t="str">
        <f t="shared" si="247"/>
        <v/>
      </c>
      <c r="W505" s="486"/>
    </row>
    <row r="506" spans="1:25" s="437" customFormat="1">
      <c r="A506" s="392" t="s">
        <v>391</v>
      </c>
      <c r="B506" s="392" t="s">
        <v>395</v>
      </c>
      <c r="C506" s="445"/>
      <c r="D506" s="445" t="s">
        <v>319</v>
      </c>
      <c r="E506" s="415" t="s">
        <v>325</v>
      </c>
      <c r="F506" s="416">
        <f>SUM(F507:F507)</f>
        <v>0</v>
      </c>
      <c r="G506" s="416">
        <f>SUM(G507:G507)</f>
        <v>500000</v>
      </c>
      <c r="H506" s="416">
        <f>SUM(H507:H507)</f>
        <v>0</v>
      </c>
      <c r="I506" s="416">
        <f>+F506+G506+H506</f>
        <v>500000</v>
      </c>
      <c r="J506" s="416">
        <v>0</v>
      </c>
      <c r="K506" s="416">
        <f>SUM(K507:K507)</f>
        <v>500000</v>
      </c>
      <c r="L506" s="416">
        <f>SUM(L507:L507)</f>
        <v>0</v>
      </c>
      <c r="M506" s="416">
        <f>+J506+K506+L506</f>
        <v>500000</v>
      </c>
      <c r="N506" s="416">
        <f t="shared" ref="N506:P507" si="263">+F506-J506</f>
        <v>0</v>
      </c>
      <c r="O506" s="416">
        <f t="shared" si="263"/>
        <v>0</v>
      </c>
      <c r="P506" s="416">
        <f t="shared" si="263"/>
        <v>0</v>
      </c>
      <c r="Q506" s="416">
        <f>+N506+O506+P506</f>
        <v>0</v>
      </c>
      <c r="S506" s="486" t="str">
        <f t="shared" si="247"/>
        <v/>
      </c>
      <c r="T506" s="486">
        <f t="shared" si="247"/>
        <v>1</v>
      </c>
      <c r="U506" s="486" t="str">
        <f t="shared" si="247"/>
        <v/>
      </c>
      <c r="V506" s="487">
        <f t="shared" si="247"/>
        <v>1</v>
      </c>
      <c r="W506" s="489"/>
      <c r="Y506" s="394" t="s">
        <v>735</v>
      </c>
    </row>
    <row r="507" spans="1:25">
      <c r="A507" s="392" t="s">
        <v>391</v>
      </c>
      <c r="B507" s="392" t="s">
        <v>395</v>
      </c>
      <c r="C507" s="482"/>
      <c r="D507" s="482"/>
      <c r="E507" s="488" t="s">
        <v>533</v>
      </c>
      <c r="F507" s="484">
        <v>0</v>
      </c>
      <c r="G507" s="484">
        <f>+'[3]chd5-SAOB'!AH187</f>
        <v>500000</v>
      </c>
      <c r="H507" s="484">
        <f>+'[3]chd5-SAOB'!AH280</f>
        <v>0</v>
      </c>
      <c r="I507" s="484">
        <f>+F507+G507+H507</f>
        <v>500000</v>
      </c>
      <c r="J507" s="484">
        <v>0</v>
      </c>
      <c r="K507" s="484">
        <f>+'[3]chd5-SAOB'!AH188</f>
        <v>500000</v>
      </c>
      <c r="L507" s="484">
        <f>+'[3]chd5-SAOB'!AH281</f>
        <v>0</v>
      </c>
      <c r="M507" s="484">
        <f>+J507+K507+L507</f>
        <v>500000</v>
      </c>
      <c r="N507" s="484">
        <f t="shared" si="263"/>
        <v>0</v>
      </c>
      <c r="O507" s="484">
        <f t="shared" si="263"/>
        <v>0</v>
      </c>
      <c r="P507" s="484">
        <f t="shared" si="263"/>
        <v>0</v>
      </c>
      <c r="Q507" s="484">
        <f>+N507+O507+P507</f>
        <v>0</v>
      </c>
      <c r="S507" s="486" t="str">
        <f t="shared" si="247"/>
        <v/>
      </c>
      <c r="T507" s="486">
        <f t="shared" si="247"/>
        <v>1</v>
      </c>
      <c r="U507" s="486" t="str">
        <f t="shared" si="247"/>
        <v/>
      </c>
      <c r="V507" s="487">
        <f t="shared" si="247"/>
        <v>1</v>
      </c>
      <c r="W507" s="486"/>
      <c r="Y507" s="394" t="s">
        <v>735</v>
      </c>
    </row>
    <row r="508" spans="1:25" s="617" customFormat="1">
      <c r="A508" s="392" t="s">
        <v>391</v>
      </c>
      <c r="B508" s="392" t="s">
        <v>395</v>
      </c>
      <c r="C508" s="634"/>
      <c r="D508" s="634"/>
      <c r="E508" s="635" t="s">
        <v>5</v>
      </c>
      <c r="F508" s="615">
        <f>+F506+F504</f>
        <v>0</v>
      </c>
      <c r="G508" s="615">
        <f t="shared" ref="G508:Q508" si="264">+G506+G504</f>
        <v>6576638.7500000009</v>
      </c>
      <c r="H508" s="615">
        <f t="shared" si="264"/>
        <v>13199814.460000001</v>
      </c>
      <c r="I508" s="615">
        <f t="shared" si="264"/>
        <v>19776453.210000001</v>
      </c>
      <c r="J508" s="615">
        <f t="shared" si="264"/>
        <v>0</v>
      </c>
      <c r="K508" s="615">
        <f t="shared" si="264"/>
        <v>6576636.0499999998</v>
      </c>
      <c r="L508" s="615">
        <f t="shared" si="264"/>
        <v>12777262.25</v>
      </c>
      <c r="M508" s="615">
        <f t="shared" si="264"/>
        <v>19353898.300000001</v>
      </c>
      <c r="N508" s="615">
        <f t="shared" si="264"/>
        <v>0</v>
      </c>
      <c r="O508" s="615">
        <f t="shared" si="264"/>
        <v>2.7000000011175871</v>
      </c>
      <c r="P508" s="615">
        <f t="shared" si="264"/>
        <v>422552.21000000089</v>
      </c>
      <c r="Q508" s="615">
        <f t="shared" si="264"/>
        <v>422554.91000000201</v>
      </c>
      <c r="R508" s="616">
        <f>+Q508-'[3]chd5-SAOB'!AZ317</f>
        <v>9.3132257461547852E-10</v>
      </c>
      <c r="S508" s="486" t="str">
        <f t="shared" si="247"/>
        <v/>
      </c>
      <c r="T508" s="486">
        <f t="shared" si="247"/>
        <v>0.99999958945593581</v>
      </c>
      <c r="U508" s="486">
        <f t="shared" si="247"/>
        <v>0.96798801897704845</v>
      </c>
      <c r="V508" s="487">
        <f t="shared" si="247"/>
        <v>0.97863343312812356</v>
      </c>
      <c r="W508" s="636"/>
      <c r="Y508" s="394" t="s">
        <v>735</v>
      </c>
    </row>
    <row r="509" spans="1:25">
      <c r="A509" s="392" t="s">
        <v>391</v>
      </c>
      <c r="B509" s="392" t="s">
        <v>395</v>
      </c>
      <c r="C509" s="482"/>
      <c r="D509" s="482"/>
      <c r="E509" s="492"/>
      <c r="F509" s="484"/>
      <c r="G509" s="484"/>
      <c r="H509" s="484"/>
      <c r="I509" s="484">
        <f t="shared" si="233"/>
        <v>0</v>
      </c>
      <c r="J509" s="484"/>
      <c r="K509" s="484"/>
      <c r="L509" s="484"/>
      <c r="M509" s="484">
        <f t="shared" si="234"/>
        <v>0</v>
      </c>
      <c r="N509" s="484">
        <f t="shared" si="256"/>
        <v>0</v>
      </c>
      <c r="O509" s="484">
        <f t="shared" si="256"/>
        <v>0</v>
      </c>
      <c r="P509" s="484">
        <f t="shared" si="256"/>
        <v>0</v>
      </c>
      <c r="Q509" s="484">
        <f t="shared" si="235"/>
        <v>0</v>
      </c>
      <c r="S509" s="486" t="str">
        <f t="shared" si="247"/>
        <v/>
      </c>
      <c r="T509" s="486" t="str">
        <f t="shared" si="247"/>
        <v/>
      </c>
      <c r="U509" s="486" t="str">
        <f t="shared" si="247"/>
        <v/>
      </c>
      <c r="V509" s="487" t="str">
        <f t="shared" si="247"/>
        <v/>
      </c>
      <c r="W509" s="486"/>
      <c r="Y509" s="394" t="s">
        <v>735</v>
      </c>
    </row>
    <row r="510" spans="1:25" s="424" customFormat="1" ht="12" customHeight="1">
      <c r="A510" s="392" t="s">
        <v>391</v>
      </c>
      <c r="B510" s="392" t="s">
        <v>554</v>
      </c>
      <c r="C510" s="718" t="s">
        <v>774</v>
      </c>
      <c r="D510" s="734"/>
      <c r="E510" s="734"/>
      <c r="F510" s="423">
        <f>+F486+F497+F508</f>
        <v>0</v>
      </c>
      <c r="G510" s="423">
        <f>+G486+G497+G508</f>
        <v>60405388.540000007</v>
      </c>
      <c r="H510" s="423">
        <f>+H486+H497+H508</f>
        <v>48069537.649999999</v>
      </c>
      <c r="I510" s="423">
        <f t="shared" si="233"/>
        <v>108474926.19</v>
      </c>
      <c r="J510" s="423">
        <v>0</v>
      </c>
      <c r="K510" s="423">
        <f>+K486+K497+K508</f>
        <v>60405385.839999989</v>
      </c>
      <c r="L510" s="423">
        <f>+L486+L497+L508</f>
        <v>47634758.049999997</v>
      </c>
      <c r="M510" s="423">
        <f t="shared" si="234"/>
        <v>108040143.88999999</v>
      </c>
      <c r="N510" s="423">
        <f t="shared" si="256"/>
        <v>0</v>
      </c>
      <c r="O510" s="423">
        <f t="shared" si="256"/>
        <v>2.7000000178813934</v>
      </c>
      <c r="P510" s="423">
        <f t="shared" si="256"/>
        <v>434779.60000000149</v>
      </c>
      <c r="Q510" s="423">
        <f t="shared" si="235"/>
        <v>434782.30000001937</v>
      </c>
      <c r="S510" s="486" t="str">
        <f t="shared" si="247"/>
        <v/>
      </c>
      <c r="T510" s="486">
        <f t="shared" si="247"/>
        <v>0.9999999553020007</v>
      </c>
      <c r="U510" s="486">
        <f t="shared" si="247"/>
        <v>0.99095519488525807</v>
      </c>
      <c r="V510" s="487">
        <f t="shared" si="247"/>
        <v>0.9959918636013777</v>
      </c>
      <c r="W510" s="491"/>
      <c r="Y510" s="394" t="s">
        <v>735</v>
      </c>
    </row>
    <row r="511" spans="1:25">
      <c r="A511" s="392" t="s">
        <v>391</v>
      </c>
      <c r="B511" s="392" t="s">
        <v>554</v>
      </c>
      <c r="C511" s="492"/>
      <c r="D511" s="494"/>
      <c r="E511" s="494"/>
      <c r="F511" s="484"/>
      <c r="G511" s="484"/>
      <c r="H511" s="484"/>
      <c r="I511" s="484">
        <f t="shared" si="233"/>
        <v>0</v>
      </c>
      <c r="J511" s="484">
        <v>0</v>
      </c>
      <c r="K511" s="484"/>
      <c r="L511" s="484"/>
      <c r="M511" s="484">
        <f t="shared" si="234"/>
        <v>0</v>
      </c>
      <c r="N511" s="484">
        <f t="shared" si="256"/>
        <v>0</v>
      </c>
      <c r="O511" s="484">
        <f t="shared" si="256"/>
        <v>0</v>
      </c>
      <c r="P511" s="484">
        <f t="shared" si="256"/>
        <v>0</v>
      </c>
      <c r="Q511" s="484">
        <f t="shared" si="235"/>
        <v>0</v>
      </c>
      <c r="S511" s="486" t="str">
        <f t="shared" si="247"/>
        <v/>
      </c>
      <c r="T511" s="486" t="str">
        <f t="shared" si="247"/>
        <v/>
      </c>
      <c r="U511" s="486" t="str">
        <f t="shared" si="247"/>
        <v/>
      </c>
      <c r="V511" s="487" t="str">
        <f t="shared" si="247"/>
        <v/>
      </c>
      <c r="W511" s="486"/>
      <c r="Y511" s="394" t="s">
        <v>735</v>
      </c>
    </row>
    <row r="512" spans="1:25" s="424" customFormat="1" hidden="1">
      <c r="A512" s="392" t="s">
        <v>775</v>
      </c>
      <c r="B512" s="392" t="s">
        <v>554</v>
      </c>
      <c r="C512" s="493" t="s">
        <v>776</v>
      </c>
      <c r="D512" s="493"/>
      <c r="E512" s="680"/>
      <c r="F512" s="423"/>
      <c r="G512" s="423"/>
      <c r="H512" s="423"/>
      <c r="I512" s="423">
        <f t="shared" si="233"/>
        <v>0</v>
      </c>
      <c r="J512" s="423">
        <v>0</v>
      </c>
      <c r="K512" s="423"/>
      <c r="L512" s="423"/>
      <c r="M512" s="423">
        <f t="shared" si="234"/>
        <v>0</v>
      </c>
      <c r="N512" s="423">
        <f t="shared" si="256"/>
        <v>0</v>
      </c>
      <c r="O512" s="423">
        <f t="shared" si="256"/>
        <v>0</v>
      </c>
      <c r="P512" s="423">
        <f t="shared" si="256"/>
        <v>0</v>
      </c>
      <c r="Q512" s="423">
        <f t="shared" si="235"/>
        <v>0</v>
      </c>
      <c r="S512" s="486" t="str">
        <f t="shared" si="247"/>
        <v/>
      </c>
      <c r="T512" s="486" t="str">
        <f t="shared" si="247"/>
        <v/>
      </c>
      <c r="U512" s="486" t="str">
        <f t="shared" si="247"/>
        <v/>
      </c>
      <c r="V512" s="487" t="str">
        <f t="shared" si="247"/>
        <v/>
      </c>
      <c r="W512" s="491"/>
      <c r="X512" s="394" t="s">
        <v>735</v>
      </c>
    </row>
    <row r="513" spans="1:25">
      <c r="A513" s="392" t="s">
        <v>775</v>
      </c>
      <c r="B513" s="392" t="s">
        <v>554</v>
      </c>
      <c r="C513" s="482"/>
      <c r="D513" s="482" t="s">
        <v>319</v>
      </c>
      <c r="E513" s="490" t="s">
        <v>320</v>
      </c>
      <c r="F513" s="484">
        <f>+F463+F478+F489+F500</f>
        <v>0</v>
      </c>
      <c r="G513" s="484">
        <f>+G463+G478+G489+G500</f>
        <v>1306269.1399999999</v>
      </c>
      <c r="H513" s="484">
        <f>+H463+H478+H489+H500</f>
        <v>36200528.990000002</v>
      </c>
      <c r="I513" s="484">
        <f t="shared" ref="I513:I542" si="265">+F513+G513+H513</f>
        <v>37506798.130000003</v>
      </c>
      <c r="J513" s="484">
        <v>0</v>
      </c>
      <c r="K513" s="484">
        <f>+K463+K478+K489+K500</f>
        <v>1306269.1400000001</v>
      </c>
      <c r="L513" s="484">
        <f>+L463+L478+L489+L500</f>
        <v>36192587.600000001</v>
      </c>
      <c r="M513" s="484">
        <f t="shared" ref="M513:M542" si="266">+J513+K513+L513</f>
        <v>37498856.740000002</v>
      </c>
      <c r="N513" s="484">
        <f t="shared" si="256"/>
        <v>0</v>
      </c>
      <c r="O513" s="484">
        <f t="shared" si="256"/>
        <v>0</v>
      </c>
      <c r="P513" s="484">
        <f t="shared" si="256"/>
        <v>7941.390000000596</v>
      </c>
      <c r="Q513" s="484">
        <f t="shared" ref="Q513:Q542" si="267">+N513+O513+P513</f>
        <v>7941.390000000596</v>
      </c>
      <c r="S513" s="486" t="str">
        <f t="shared" si="247"/>
        <v/>
      </c>
      <c r="T513" s="486">
        <f t="shared" si="247"/>
        <v>1.0000000000000002</v>
      </c>
      <c r="U513" s="486">
        <f t="shared" si="247"/>
        <v>0.99978062779131782</v>
      </c>
      <c r="V513" s="487">
        <f t="shared" si="247"/>
        <v>0.99978826798351395</v>
      </c>
      <c r="W513" s="486"/>
      <c r="X513" s="394" t="s">
        <v>735</v>
      </c>
      <c r="Y513" s="394" t="s">
        <v>736</v>
      </c>
    </row>
    <row r="514" spans="1:25">
      <c r="A514" s="392" t="s">
        <v>775</v>
      </c>
      <c r="B514" s="392" t="s">
        <v>554</v>
      </c>
      <c r="C514" s="482"/>
      <c r="D514" s="482" t="s">
        <v>319</v>
      </c>
      <c r="E514" s="494" t="s">
        <v>204</v>
      </c>
      <c r="F514" s="484">
        <f>+F515+F516</f>
        <v>0</v>
      </c>
      <c r="G514" s="484">
        <f t="shared" ref="G514:H514" si="268">+G515+G516</f>
        <v>207586850.69999999</v>
      </c>
      <c r="H514" s="484">
        <f t="shared" si="268"/>
        <v>12334190.280000001</v>
      </c>
      <c r="I514" s="484">
        <f t="shared" si="265"/>
        <v>219921040.97999999</v>
      </c>
      <c r="J514" s="484">
        <f t="shared" ref="J514:L514" si="269">+J515+J516</f>
        <v>0</v>
      </c>
      <c r="K514" s="484">
        <f t="shared" si="269"/>
        <v>207586848</v>
      </c>
      <c r="L514" s="484">
        <f t="shared" si="269"/>
        <v>11908714.07</v>
      </c>
      <c r="M514" s="484">
        <f t="shared" si="266"/>
        <v>219495562.06999999</v>
      </c>
      <c r="N514" s="484">
        <f t="shared" si="256"/>
        <v>0</v>
      </c>
      <c r="O514" s="484">
        <f t="shared" si="256"/>
        <v>2.699999988079071</v>
      </c>
      <c r="P514" s="484">
        <f t="shared" si="256"/>
        <v>425476.21000000089</v>
      </c>
      <c r="Q514" s="484">
        <f t="shared" si="267"/>
        <v>425478.90999998897</v>
      </c>
      <c r="S514" s="486" t="str">
        <f t="shared" si="247"/>
        <v/>
      </c>
      <c r="T514" s="486">
        <f t="shared" si="247"/>
        <v>0.99999998699339587</v>
      </c>
      <c r="U514" s="486">
        <f t="shared" si="247"/>
        <v>0.96550432575295075</v>
      </c>
      <c r="V514" s="487">
        <f t="shared" si="247"/>
        <v>0.99806531058554471</v>
      </c>
      <c r="W514" s="486"/>
      <c r="X514" s="394" t="s">
        <v>735</v>
      </c>
      <c r="Y514" s="394" t="s">
        <v>736</v>
      </c>
    </row>
    <row r="515" spans="1:25" hidden="1">
      <c r="A515" s="392" t="s">
        <v>775</v>
      </c>
      <c r="B515" s="392" t="s">
        <v>554</v>
      </c>
      <c r="C515" s="482"/>
      <c r="D515" s="482"/>
      <c r="E515" s="483" t="s">
        <v>838</v>
      </c>
      <c r="F515" s="484">
        <f t="shared" ref="F515:H516" si="270">+F480+F468+F491+F502</f>
        <v>0</v>
      </c>
      <c r="G515" s="484">
        <f t="shared" si="270"/>
        <v>96693166</v>
      </c>
      <c r="H515" s="484">
        <f t="shared" si="270"/>
        <v>0</v>
      </c>
      <c r="I515" s="484">
        <f t="shared" si="265"/>
        <v>96693166</v>
      </c>
      <c r="J515" s="484">
        <f t="shared" ref="J515:L516" si="271">+J480+J468+J491+J502</f>
        <v>0</v>
      </c>
      <c r="K515" s="484">
        <f t="shared" si="271"/>
        <v>96693166.000000015</v>
      </c>
      <c r="L515" s="484">
        <f t="shared" si="271"/>
        <v>0</v>
      </c>
      <c r="M515" s="484">
        <f t="shared" si="266"/>
        <v>96693166.000000015</v>
      </c>
      <c r="N515" s="484">
        <f t="shared" si="256"/>
        <v>0</v>
      </c>
      <c r="O515" s="484">
        <f t="shared" si="256"/>
        <v>0</v>
      </c>
      <c r="P515" s="484">
        <f t="shared" si="256"/>
        <v>0</v>
      </c>
      <c r="Q515" s="484">
        <f t="shared" si="267"/>
        <v>0</v>
      </c>
      <c r="S515" s="486" t="str">
        <f t="shared" si="247"/>
        <v/>
      </c>
      <c r="T515" s="486">
        <f t="shared" si="247"/>
        <v>1.0000000000000002</v>
      </c>
      <c r="U515" s="486" t="str">
        <f t="shared" si="247"/>
        <v/>
      </c>
      <c r="V515" s="487">
        <f t="shared" si="247"/>
        <v>1.0000000000000002</v>
      </c>
      <c r="W515" s="486"/>
      <c r="X515" s="394" t="s">
        <v>735</v>
      </c>
    </row>
    <row r="516" spans="1:25" hidden="1">
      <c r="A516" s="392" t="s">
        <v>775</v>
      </c>
      <c r="B516" s="392" t="s">
        <v>554</v>
      </c>
      <c r="C516" s="482"/>
      <c r="D516" s="482"/>
      <c r="E516" s="483" t="s">
        <v>839</v>
      </c>
      <c r="F516" s="484">
        <f t="shared" si="270"/>
        <v>0</v>
      </c>
      <c r="G516" s="484">
        <f t="shared" si="270"/>
        <v>110893684.69999999</v>
      </c>
      <c r="H516" s="484">
        <f t="shared" si="270"/>
        <v>12334190.280000001</v>
      </c>
      <c r="I516" s="484">
        <f t="shared" si="265"/>
        <v>123227874.97999999</v>
      </c>
      <c r="J516" s="484">
        <f t="shared" si="271"/>
        <v>0</v>
      </c>
      <c r="K516" s="484">
        <f t="shared" si="271"/>
        <v>110893681.99999999</v>
      </c>
      <c r="L516" s="484">
        <f t="shared" si="271"/>
        <v>11908714.07</v>
      </c>
      <c r="M516" s="484">
        <f t="shared" si="266"/>
        <v>122802396.06999999</v>
      </c>
      <c r="N516" s="484">
        <f t="shared" si="256"/>
        <v>0</v>
      </c>
      <c r="O516" s="484">
        <f t="shared" si="256"/>
        <v>2.7000000029802322</v>
      </c>
      <c r="P516" s="484">
        <f t="shared" si="256"/>
        <v>425476.21000000089</v>
      </c>
      <c r="Q516" s="484">
        <f t="shared" si="267"/>
        <v>425478.91000000387</v>
      </c>
      <c r="S516" s="486" t="str">
        <f t="shared" si="247"/>
        <v/>
      </c>
      <c r="T516" s="486">
        <f t="shared" si="247"/>
        <v>0.99999997565235554</v>
      </c>
      <c r="U516" s="486">
        <f t="shared" si="247"/>
        <v>0.96550432575295075</v>
      </c>
      <c r="V516" s="487">
        <f t="shared" si="247"/>
        <v>0.9965472186380796</v>
      </c>
      <c r="W516" s="486"/>
      <c r="X516" s="394" t="s">
        <v>735</v>
      </c>
    </row>
    <row r="517" spans="1:25" s="437" customFormat="1" hidden="1">
      <c r="A517" s="392"/>
      <c r="B517" s="392" t="s">
        <v>554</v>
      </c>
      <c r="C517" s="445"/>
      <c r="D517" s="445"/>
      <c r="E517" s="415" t="s">
        <v>737</v>
      </c>
      <c r="F517" s="416">
        <f>+F514+F513</f>
        <v>0</v>
      </c>
      <c r="G517" s="416">
        <f t="shared" ref="G517:Q517" si="272">+G514+G513</f>
        <v>208893119.83999997</v>
      </c>
      <c r="H517" s="416">
        <f t="shared" si="272"/>
        <v>48534719.270000003</v>
      </c>
      <c r="I517" s="416">
        <f t="shared" si="272"/>
        <v>257427839.10999998</v>
      </c>
      <c r="J517" s="416">
        <f t="shared" si="272"/>
        <v>0</v>
      </c>
      <c r="K517" s="416">
        <f t="shared" si="272"/>
        <v>208893117.13999999</v>
      </c>
      <c r="L517" s="416">
        <f t="shared" si="272"/>
        <v>48101301.670000002</v>
      </c>
      <c r="M517" s="416">
        <f t="shared" si="272"/>
        <v>256994418.81</v>
      </c>
      <c r="N517" s="416">
        <f t="shared" si="272"/>
        <v>0</v>
      </c>
      <c r="O517" s="416">
        <f t="shared" si="272"/>
        <v>2.699999988079071</v>
      </c>
      <c r="P517" s="416">
        <f t="shared" si="272"/>
        <v>433417.60000000149</v>
      </c>
      <c r="Q517" s="416">
        <f t="shared" si="272"/>
        <v>433420.29999998957</v>
      </c>
      <c r="R517" s="448"/>
      <c r="S517" s="486" t="str">
        <f t="shared" si="247"/>
        <v/>
      </c>
      <c r="T517" s="486">
        <f t="shared" si="247"/>
        <v>0.99999998707472992</v>
      </c>
      <c r="U517" s="486">
        <f t="shared" si="247"/>
        <v>0.99106994731773579</v>
      </c>
      <c r="V517" s="487">
        <f t="shared" si="247"/>
        <v>0.99831634254671742</v>
      </c>
      <c r="W517" s="489"/>
      <c r="X517" s="394" t="s">
        <v>735</v>
      </c>
    </row>
    <row r="518" spans="1:25" hidden="1">
      <c r="A518" s="392"/>
      <c r="B518" s="392"/>
      <c r="C518" s="482"/>
      <c r="D518" s="482"/>
      <c r="E518" s="490"/>
      <c r="F518" s="484"/>
      <c r="G518" s="484"/>
      <c r="H518" s="484"/>
      <c r="I518" s="484"/>
      <c r="J518" s="484"/>
      <c r="K518" s="484"/>
      <c r="L518" s="484"/>
      <c r="M518" s="484"/>
      <c r="N518" s="484"/>
      <c r="O518" s="484"/>
      <c r="P518" s="484"/>
      <c r="Q518" s="484"/>
      <c r="R518" s="485"/>
      <c r="S518" s="486" t="str">
        <f t="shared" si="247"/>
        <v/>
      </c>
      <c r="T518" s="486" t="str">
        <f t="shared" si="247"/>
        <v/>
      </c>
      <c r="U518" s="486" t="str">
        <f t="shared" si="247"/>
        <v/>
      </c>
      <c r="V518" s="487" t="str">
        <f t="shared" si="247"/>
        <v/>
      </c>
      <c r="W518" s="486"/>
      <c r="X518" s="394" t="s">
        <v>735</v>
      </c>
    </row>
    <row r="519" spans="1:25" s="437" customFormat="1" hidden="1">
      <c r="A519" s="392" t="s">
        <v>775</v>
      </c>
      <c r="B519" s="392" t="s">
        <v>554</v>
      </c>
      <c r="C519" s="445"/>
      <c r="D519" s="445" t="s">
        <v>319</v>
      </c>
      <c r="E519" s="415" t="s">
        <v>325</v>
      </c>
      <c r="F519" s="416">
        <f>SUM(F520:F520)</f>
        <v>0</v>
      </c>
      <c r="G519" s="416">
        <f>SUM(G520:G520)</f>
        <v>32738434.220000003</v>
      </c>
      <c r="H519" s="416">
        <f>SUM(H520:H520)</f>
        <v>2000000</v>
      </c>
      <c r="I519" s="416">
        <f>+F519+G519+H519</f>
        <v>34738434.219999999</v>
      </c>
      <c r="J519" s="416">
        <v>0</v>
      </c>
      <c r="K519" s="416">
        <f>SUM(K520:K520)</f>
        <v>32738434.219999999</v>
      </c>
      <c r="L519" s="416">
        <f>SUM(L520:L520)</f>
        <v>1998638</v>
      </c>
      <c r="M519" s="416">
        <f>+J519+K519+L519</f>
        <v>34737072.219999999</v>
      </c>
      <c r="N519" s="416">
        <f t="shared" ref="N519:P520" si="273">+F519-J519</f>
        <v>0</v>
      </c>
      <c r="O519" s="416">
        <f t="shared" si="273"/>
        <v>0</v>
      </c>
      <c r="P519" s="416">
        <f t="shared" si="273"/>
        <v>1362</v>
      </c>
      <c r="Q519" s="416">
        <f>+N519+O519+P519</f>
        <v>1362</v>
      </c>
      <c r="S519" s="486" t="str">
        <f t="shared" si="247"/>
        <v/>
      </c>
      <c r="T519" s="486">
        <f t="shared" si="247"/>
        <v>0.99999999999999989</v>
      </c>
      <c r="U519" s="486">
        <f t="shared" si="247"/>
        <v>0.99931899999999996</v>
      </c>
      <c r="V519" s="487">
        <f t="shared" si="247"/>
        <v>0.99996079270610261</v>
      </c>
      <c r="W519" s="489"/>
      <c r="X519" s="394" t="s">
        <v>735</v>
      </c>
    </row>
    <row r="520" spans="1:25" hidden="1">
      <c r="A520" s="392" t="s">
        <v>775</v>
      </c>
      <c r="B520" s="392" t="s">
        <v>554</v>
      </c>
      <c r="C520" s="482"/>
      <c r="D520" s="482"/>
      <c r="E520" s="488" t="s">
        <v>533</v>
      </c>
      <c r="F520" s="484">
        <f>+F485+F473+F496+F507</f>
        <v>0</v>
      </c>
      <c r="G520" s="484">
        <f>+G485+G473+G496+G507</f>
        <v>32738434.220000003</v>
      </c>
      <c r="H520" s="484">
        <f>+H485+H473+H496+H507</f>
        <v>2000000</v>
      </c>
      <c r="I520" s="484">
        <f>+F520+G520+H520</f>
        <v>34738434.219999999</v>
      </c>
      <c r="J520" s="484">
        <f>+J485+J473+J496+J507</f>
        <v>0</v>
      </c>
      <c r="K520" s="484">
        <f>+K485+K473+K496+K507</f>
        <v>32738434.219999999</v>
      </c>
      <c r="L520" s="484">
        <f>+L485+L473+L496+L507</f>
        <v>1998638</v>
      </c>
      <c r="M520" s="484">
        <f>+J520+K520+L520</f>
        <v>34737072.219999999</v>
      </c>
      <c r="N520" s="484">
        <f t="shared" si="273"/>
        <v>0</v>
      </c>
      <c r="O520" s="484">
        <f t="shared" si="273"/>
        <v>0</v>
      </c>
      <c r="P520" s="484">
        <f t="shared" si="273"/>
        <v>1362</v>
      </c>
      <c r="Q520" s="484">
        <f>+N520+O520+P520</f>
        <v>1362</v>
      </c>
      <c r="S520" s="486" t="str">
        <f t="shared" si="247"/>
        <v/>
      </c>
      <c r="T520" s="486">
        <f t="shared" si="247"/>
        <v>0.99999999999999989</v>
      </c>
      <c r="U520" s="486">
        <f t="shared" si="247"/>
        <v>0.99931899999999996</v>
      </c>
      <c r="V520" s="487">
        <f t="shared" si="247"/>
        <v>0.99996079270610261</v>
      </c>
      <c r="W520" s="486"/>
      <c r="X520" s="394" t="s">
        <v>735</v>
      </c>
    </row>
    <row r="521" spans="1:25" s="526" customFormat="1" ht="12" customHeight="1">
      <c r="A521" s="392" t="s">
        <v>775</v>
      </c>
      <c r="B521" s="392" t="s">
        <v>554</v>
      </c>
      <c r="C521" s="717" t="s">
        <v>777</v>
      </c>
      <c r="D521" s="714"/>
      <c r="E521" s="714"/>
      <c r="F521" s="524">
        <f>+F519+F517</f>
        <v>0</v>
      </c>
      <c r="G521" s="524">
        <f t="shared" ref="G521:Q521" si="274">+G519+G517</f>
        <v>241631554.05999997</v>
      </c>
      <c r="H521" s="524">
        <f t="shared" si="274"/>
        <v>50534719.270000003</v>
      </c>
      <c r="I521" s="524">
        <f t="shared" si="274"/>
        <v>292166273.32999998</v>
      </c>
      <c r="J521" s="524">
        <f t="shared" si="274"/>
        <v>0</v>
      </c>
      <c r="K521" s="524">
        <f t="shared" si="274"/>
        <v>241631551.35999998</v>
      </c>
      <c r="L521" s="524">
        <f t="shared" si="274"/>
        <v>50099939.670000002</v>
      </c>
      <c r="M521" s="524">
        <f t="shared" si="274"/>
        <v>291731491.02999997</v>
      </c>
      <c r="N521" s="524">
        <f t="shared" si="274"/>
        <v>0</v>
      </c>
      <c r="O521" s="524">
        <f t="shared" si="274"/>
        <v>2.699999988079071</v>
      </c>
      <c r="P521" s="524">
        <f t="shared" si="274"/>
        <v>434779.60000000149</v>
      </c>
      <c r="Q521" s="524">
        <f t="shared" si="274"/>
        <v>434782.29999998957</v>
      </c>
      <c r="R521" s="525">
        <f>+Q521-'[3]chd5-SAOB'!BA317</f>
        <v>-1.2107193470001221E-8</v>
      </c>
      <c r="S521" s="486" t="str">
        <f t="shared" si="247"/>
        <v/>
      </c>
      <c r="T521" s="486">
        <f t="shared" si="247"/>
        <v>0.99999998882596275</v>
      </c>
      <c r="U521" s="486">
        <f t="shared" si="247"/>
        <v>0.99139641802149858</v>
      </c>
      <c r="V521" s="487">
        <f t="shared" si="247"/>
        <v>0.99851186690700289</v>
      </c>
      <c r="W521" s="551"/>
      <c r="X521" s="525"/>
      <c r="Y521" s="394" t="s">
        <v>735</v>
      </c>
    </row>
    <row r="522" spans="1:25">
      <c r="A522" s="392" t="s">
        <v>775</v>
      </c>
      <c r="B522" s="392" t="s">
        <v>554</v>
      </c>
      <c r="C522" s="482"/>
      <c r="D522" s="482"/>
      <c r="E522" s="482"/>
      <c r="F522" s="495"/>
      <c r="G522" s="495"/>
      <c r="H522" s="495"/>
      <c r="I522" s="484">
        <f t="shared" si="265"/>
        <v>0</v>
      </c>
      <c r="J522" s="484">
        <v>0</v>
      </c>
      <c r="K522" s="495"/>
      <c r="L522" s="495"/>
      <c r="M522" s="484">
        <f t="shared" si="266"/>
        <v>0</v>
      </c>
      <c r="N522" s="484">
        <f t="shared" si="256"/>
        <v>0</v>
      </c>
      <c r="O522" s="484">
        <f t="shared" si="256"/>
        <v>0</v>
      </c>
      <c r="P522" s="484">
        <f t="shared" si="256"/>
        <v>0</v>
      </c>
      <c r="Q522" s="484">
        <f t="shared" si="267"/>
        <v>0</v>
      </c>
      <c r="S522" s="486" t="str">
        <f t="shared" si="247"/>
        <v/>
      </c>
      <c r="T522" s="486" t="str">
        <f t="shared" si="247"/>
        <v/>
      </c>
      <c r="U522" s="486" t="str">
        <f t="shared" si="247"/>
        <v/>
      </c>
      <c r="V522" s="487" t="str">
        <f t="shared" si="247"/>
        <v/>
      </c>
      <c r="W522" s="486"/>
      <c r="Y522" s="394" t="s">
        <v>735</v>
      </c>
    </row>
    <row r="523" spans="1:25">
      <c r="A523" s="392" t="s">
        <v>396</v>
      </c>
      <c r="B523" s="392" t="s">
        <v>397</v>
      </c>
      <c r="C523" s="623" t="s">
        <v>397</v>
      </c>
      <c r="D523" s="482"/>
      <c r="E523" s="492"/>
      <c r="F523" s="495"/>
      <c r="G523" s="495"/>
      <c r="H523" s="495"/>
      <c r="I523" s="484">
        <f t="shared" si="265"/>
        <v>0</v>
      </c>
      <c r="J523" s="484">
        <v>0</v>
      </c>
      <c r="K523" s="495"/>
      <c r="L523" s="495"/>
      <c r="M523" s="484">
        <f t="shared" si="266"/>
        <v>0</v>
      </c>
      <c r="N523" s="484">
        <f t="shared" si="256"/>
        <v>0</v>
      </c>
      <c r="O523" s="484">
        <f t="shared" si="256"/>
        <v>0</v>
      </c>
      <c r="P523" s="484">
        <f t="shared" si="256"/>
        <v>0</v>
      </c>
      <c r="Q523" s="484">
        <f t="shared" si="267"/>
        <v>0</v>
      </c>
      <c r="S523" s="486" t="str">
        <f t="shared" si="247"/>
        <v/>
      </c>
      <c r="T523" s="486" t="str">
        <f t="shared" si="247"/>
        <v/>
      </c>
      <c r="U523" s="486" t="str">
        <f t="shared" si="247"/>
        <v/>
      </c>
      <c r="V523" s="487" t="str">
        <f t="shared" si="247"/>
        <v/>
      </c>
      <c r="W523" s="486"/>
      <c r="Y523" s="394" t="s">
        <v>735</v>
      </c>
    </row>
    <row r="524" spans="1:25">
      <c r="A524" s="392" t="s">
        <v>396</v>
      </c>
      <c r="B524" s="392" t="s">
        <v>397</v>
      </c>
      <c r="C524" s="482"/>
      <c r="D524" s="482"/>
      <c r="E524" s="483" t="s">
        <v>320</v>
      </c>
      <c r="F524" s="495">
        <f>'[3]chd6-SAOB'!C404</f>
        <v>0</v>
      </c>
      <c r="G524" s="495">
        <f>'[3]chd6-SAOB'!D404</f>
        <v>3326121.85</v>
      </c>
      <c r="H524" s="495">
        <f>'[3]chd6-SAOB'!E404</f>
        <v>2808283</v>
      </c>
      <c r="I524" s="484">
        <f t="shared" si="265"/>
        <v>6134404.8499999996</v>
      </c>
      <c r="J524" s="484">
        <v>0</v>
      </c>
      <c r="K524" s="495">
        <f>'[3]chd6-SAOB'!H404</f>
        <v>3326121.85</v>
      </c>
      <c r="L524" s="495">
        <f>'[3]chd6-SAOB'!I404</f>
        <v>2808283</v>
      </c>
      <c r="M524" s="484">
        <f t="shared" si="266"/>
        <v>6134404.8499999996</v>
      </c>
      <c r="N524" s="484">
        <f t="shared" si="256"/>
        <v>0</v>
      </c>
      <c r="O524" s="484">
        <f t="shared" si="256"/>
        <v>0</v>
      </c>
      <c r="P524" s="484">
        <f t="shared" si="256"/>
        <v>0</v>
      </c>
      <c r="Q524" s="484">
        <f t="shared" si="267"/>
        <v>0</v>
      </c>
      <c r="S524" s="486" t="str">
        <f t="shared" si="247"/>
        <v/>
      </c>
      <c r="T524" s="486">
        <f t="shared" si="247"/>
        <v>1</v>
      </c>
      <c r="U524" s="486">
        <f t="shared" si="247"/>
        <v>1</v>
      </c>
      <c r="V524" s="487">
        <f t="shared" si="247"/>
        <v>1</v>
      </c>
      <c r="W524" s="486"/>
      <c r="Y524" s="394" t="s">
        <v>736</v>
      </c>
    </row>
    <row r="525" spans="1:25" hidden="1">
      <c r="A525" s="392" t="s">
        <v>396</v>
      </c>
      <c r="B525" s="392" t="s">
        <v>397</v>
      </c>
      <c r="C525" s="482"/>
      <c r="D525" s="482" t="s">
        <v>319</v>
      </c>
      <c r="E525" s="488" t="s">
        <v>835</v>
      </c>
      <c r="F525" s="484">
        <v>0</v>
      </c>
      <c r="G525" s="484">
        <f>+'[3]chd6-SAOB'!C188</f>
        <v>1066709.1100000001</v>
      </c>
      <c r="H525" s="484">
        <f>+'[3]chd6-SAOB'!C280</f>
        <v>2808283</v>
      </c>
      <c r="I525" s="484">
        <f t="shared" si="265"/>
        <v>3874992.1100000003</v>
      </c>
      <c r="J525" s="484">
        <v>0</v>
      </c>
      <c r="K525" s="484">
        <f>+'[3]chd6-SAOB'!C189</f>
        <v>1066709.1100000001</v>
      </c>
      <c r="L525" s="484">
        <f>+'[3]chd6-SAOB'!C281</f>
        <v>2808283</v>
      </c>
      <c r="M525" s="484">
        <f t="shared" si="266"/>
        <v>3874992.1100000003</v>
      </c>
      <c r="N525" s="484">
        <f t="shared" si="256"/>
        <v>0</v>
      </c>
      <c r="O525" s="484">
        <f t="shared" si="256"/>
        <v>0</v>
      </c>
      <c r="P525" s="484">
        <f t="shared" si="256"/>
        <v>0</v>
      </c>
      <c r="Q525" s="484">
        <f t="shared" si="267"/>
        <v>0</v>
      </c>
      <c r="S525" s="486" t="str">
        <f t="shared" si="247"/>
        <v/>
      </c>
      <c r="T525" s="486">
        <f t="shared" si="247"/>
        <v>1</v>
      </c>
      <c r="U525" s="486">
        <f t="shared" si="247"/>
        <v>1</v>
      </c>
      <c r="V525" s="487">
        <f t="shared" si="247"/>
        <v>1</v>
      </c>
      <c r="W525" s="486"/>
    </row>
    <row r="526" spans="1:25" hidden="1">
      <c r="A526" s="392" t="s">
        <v>396</v>
      </c>
      <c r="B526" s="392" t="s">
        <v>397</v>
      </c>
      <c r="C526" s="482"/>
      <c r="D526" s="482" t="s">
        <v>319</v>
      </c>
      <c r="E526" s="488" t="s">
        <v>836</v>
      </c>
      <c r="F526" s="484">
        <v>0</v>
      </c>
      <c r="G526" s="484">
        <f>+'[3]chd6-SAOB'!D188</f>
        <v>190431.9</v>
      </c>
      <c r="H526" s="484">
        <f>+'[3]chd6-SAOB'!D280</f>
        <v>0</v>
      </c>
      <c r="I526" s="484">
        <f t="shared" si="265"/>
        <v>190431.9</v>
      </c>
      <c r="J526" s="484">
        <v>0</v>
      </c>
      <c r="K526" s="484">
        <f>+'[3]chd6-SAOB'!D189</f>
        <v>190431.9</v>
      </c>
      <c r="L526" s="484">
        <f>+'[3]chd6-SAOB'!D281</f>
        <v>0</v>
      </c>
      <c r="M526" s="484">
        <f t="shared" si="266"/>
        <v>190431.9</v>
      </c>
      <c r="N526" s="484">
        <f t="shared" si="256"/>
        <v>0</v>
      </c>
      <c r="O526" s="484">
        <f t="shared" si="256"/>
        <v>0</v>
      </c>
      <c r="P526" s="484">
        <f t="shared" si="256"/>
        <v>0</v>
      </c>
      <c r="Q526" s="484">
        <f t="shared" si="267"/>
        <v>0</v>
      </c>
      <c r="S526" s="486" t="str">
        <f t="shared" si="247"/>
        <v/>
      </c>
      <c r="T526" s="486">
        <f t="shared" si="247"/>
        <v>1</v>
      </c>
      <c r="U526" s="486" t="str">
        <f t="shared" si="247"/>
        <v/>
      </c>
      <c r="V526" s="487">
        <f t="shared" si="247"/>
        <v>1</v>
      </c>
      <c r="W526" s="486"/>
    </row>
    <row r="527" spans="1:25" hidden="1">
      <c r="A527" s="392" t="s">
        <v>396</v>
      </c>
      <c r="B527" s="392" t="s">
        <v>397</v>
      </c>
      <c r="C527" s="482"/>
      <c r="D527" s="482" t="s">
        <v>319</v>
      </c>
      <c r="E527" s="488" t="s">
        <v>837</v>
      </c>
      <c r="F527" s="484">
        <v>0</v>
      </c>
      <c r="G527" s="484">
        <f>+'[3]chd6-SAOB'!E188</f>
        <v>2068980.84</v>
      </c>
      <c r="H527" s="484">
        <f>+'[3]chd6-SAOB'!E280</f>
        <v>0</v>
      </c>
      <c r="I527" s="484">
        <f t="shared" si="265"/>
        <v>2068980.84</v>
      </c>
      <c r="J527" s="484">
        <v>0</v>
      </c>
      <c r="K527" s="484">
        <f>+'[3]chd6-SAOB'!E189</f>
        <v>2068980.84</v>
      </c>
      <c r="L527" s="484">
        <f>+'[3]chd6-SAOB'!E281</f>
        <v>0</v>
      </c>
      <c r="M527" s="484">
        <f t="shared" si="266"/>
        <v>2068980.84</v>
      </c>
      <c r="N527" s="484">
        <f t="shared" si="256"/>
        <v>0</v>
      </c>
      <c r="O527" s="484">
        <f t="shared" si="256"/>
        <v>0</v>
      </c>
      <c r="P527" s="484">
        <f t="shared" si="256"/>
        <v>0</v>
      </c>
      <c r="Q527" s="484">
        <f t="shared" si="267"/>
        <v>0</v>
      </c>
      <c r="S527" s="486" t="str">
        <f t="shared" si="247"/>
        <v/>
      </c>
      <c r="T527" s="486">
        <f t="shared" si="247"/>
        <v>1</v>
      </c>
      <c r="U527" s="486" t="str">
        <f t="shared" si="247"/>
        <v/>
      </c>
      <c r="V527" s="487">
        <f t="shared" si="247"/>
        <v>1</v>
      </c>
      <c r="W527" s="486"/>
    </row>
    <row r="528" spans="1:25">
      <c r="A528" s="392" t="s">
        <v>396</v>
      </c>
      <c r="B528" s="392" t="s">
        <v>397</v>
      </c>
      <c r="C528" s="482"/>
      <c r="D528" s="482"/>
      <c r="E528" s="483" t="s">
        <v>204</v>
      </c>
      <c r="F528" s="484">
        <f>+F529+F530</f>
        <v>0</v>
      </c>
      <c r="G528" s="484">
        <f t="shared" ref="G528:H528" si="275">+G529+G530</f>
        <v>230653913.03</v>
      </c>
      <c r="H528" s="484">
        <f t="shared" si="275"/>
        <v>757907.79</v>
      </c>
      <c r="I528" s="484">
        <f t="shared" si="265"/>
        <v>231411820.81999999</v>
      </c>
      <c r="J528" s="484">
        <f t="shared" ref="J528:L528" si="276">+J529+J530</f>
        <v>0</v>
      </c>
      <c r="K528" s="484">
        <f t="shared" si="276"/>
        <v>227894432.25999999</v>
      </c>
      <c r="L528" s="484">
        <f t="shared" si="276"/>
        <v>680832</v>
      </c>
      <c r="M528" s="484">
        <f t="shared" si="266"/>
        <v>228575264.25999999</v>
      </c>
      <c r="N528" s="484">
        <f t="shared" si="256"/>
        <v>0</v>
      </c>
      <c r="O528" s="484">
        <f t="shared" si="256"/>
        <v>2759480.7700000107</v>
      </c>
      <c r="P528" s="484">
        <f t="shared" si="256"/>
        <v>77075.790000000037</v>
      </c>
      <c r="Q528" s="484">
        <f t="shared" si="267"/>
        <v>2836556.5600000108</v>
      </c>
      <c r="S528" s="486" t="str">
        <f t="shared" si="247"/>
        <v/>
      </c>
      <c r="T528" s="486">
        <f t="shared" si="247"/>
        <v>0.98803627159951501</v>
      </c>
      <c r="U528" s="486">
        <f t="shared" si="247"/>
        <v>0.89830452857596299</v>
      </c>
      <c r="V528" s="487">
        <f t="shared" si="247"/>
        <v>0.98774238692756156</v>
      </c>
      <c r="W528" s="486"/>
      <c r="Y528" s="394" t="s">
        <v>736</v>
      </c>
    </row>
    <row r="529" spans="1:25" hidden="1">
      <c r="A529" s="392" t="s">
        <v>396</v>
      </c>
      <c r="B529" s="392" t="s">
        <v>397</v>
      </c>
      <c r="C529" s="482"/>
      <c r="D529" s="482"/>
      <c r="E529" s="483" t="s">
        <v>838</v>
      </c>
      <c r="F529" s="495">
        <f>'[3]CONAP - W INC'!F396</f>
        <v>0</v>
      </c>
      <c r="G529" s="495">
        <f>'[3]CONAP - W INC'!G396</f>
        <v>181276338</v>
      </c>
      <c r="H529" s="495">
        <f>'[3]CONAP - W INC'!H396</f>
        <v>0</v>
      </c>
      <c r="I529" s="484">
        <f t="shared" si="265"/>
        <v>181276338</v>
      </c>
      <c r="J529" s="484">
        <f>'[3]CONAP - W INC'!J396</f>
        <v>0</v>
      </c>
      <c r="K529" s="495">
        <f>'[3]CONAP - W INC'!K396</f>
        <v>178580136.96000001</v>
      </c>
      <c r="L529" s="495">
        <f>'[3]CONAP - W INC'!L396</f>
        <v>0</v>
      </c>
      <c r="M529" s="484">
        <f t="shared" si="266"/>
        <v>178580136.96000001</v>
      </c>
      <c r="N529" s="484">
        <f t="shared" si="256"/>
        <v>0</v>
      </c>
      <c r="O529" s="484">
        <f t="shared" si="256"/>
        <v>2696201.0399999917</v>
      </c>
      <c r="P529" s="484">
        <f t="shared" si="256"/>
        <v>0</v>
      </c>
      <c r="Q529" s="484">
        <f t="shared" si="267"/>
        <v>2696201.0399999917</v>
      </c>
      <c r="S529" s="486" t="str">
        <f t="shared" si="247"/>
        <v/>
      </c>
      <c r="T529" s="486">
        <f t="shared" si="247"/>
        <v>0.9851265693595378</v>
      </c>
      <c r="U529" s="486" t="str">
        <f t="shared" si="247"/>
        <v/>
      </c>
      <c r="V529" s="487">
        <f t="shared" si="247"/>
        <v>0.9851265693595378</v>
      </c>
      <c r="W529" s="486"/>
    </row>
    <row r="530" spans="1:25" hidden="1">
      <c r="A530" s="392" t="s">
        <v>396</v>
      </c>
      <c r="B530" s="392" t="s">
        <v>397</v>
      </c>
      <c r="C530" s="482"/>
      <c r="D530" s="482"/>
      <c r="E530" s="483" t="s">
        <v>839</v>
      </c>
      <c r="F530" s="495">
        <f>'[3]CONAP - W INC'!F397</f>
        <v>0</v>
      </c>
      <c r="G530" s="495">
        <f>'[3]CONAP - W INC'!G397</f>
        <v>49377575.029999994</v>
      </c>
      <c r="H530" s="495">
        <f>'[3]CONAP - W INC'!H397</f>
        <v>757907.79</v>
      </c>
      <c r="I530" s="484">
        <f t="shared" si="265"/>
        <v>50135482.819999993</v>
      </c>
      <c r="J530" s="484">
        <f>'[3]CONAP - W INC'!J397</f>
        <v>0</v>
      </c>
      <c r="K530" s="495">
        <f>'[3]CONAP - W INC'!K397</f>
        <v>49314295.29999999</v>
      </c>
      <c r="L530" s="495">
        <f>'[3]CONAP - W INC'!L397</f>
        <v>680832</v>
      </c>
      <c r="M530" s="484">
        <f t="shared" si="266"/>
        <v>49995127.29999999</v>
      </c>
      <c r="N530" s="484">
        <f t="shared" si="256"/>
        <v>0</v>
      </c>
      <c r="O530" s="484">
        <f t="shared" si="256"/>
        <v>63279.730000004172</v>
      </c>
      <c r="P530" s="484">
        <f t="shared" si="256"/>
        <v>77075.790000000037</v>
      </c>
      <c r="Q530" s="484">
        <f t="shared" si="267"/>
        <v>140355.52000000421</v>
      </c>
      <c r="S530" s="486" t="str">
        <f t="shared" si="247"/>
        <v/>
      </c>
      <c r="T530" s="486">
        <f t="shared" si="247"/>
        <v>0.9987184520511273</v>
      </c>
      <c r="U530" s="486">
        <f t="shared" si="247"/>
        <v>0.89830452857596299</v>
      </c>
      <c r="V530" s="487">
        <f t="shared" si="247"/>
        <v>0.9972004753498851</v>
      </c>
      <c r="W530" s="486"/>
    </row>
    <row r="531" spans="1:25" s="437" customFormat="1">
      <c r="A531" s="392"/>
      <c r="B531" s="392" t="s">
        <v>397</v>
      </c>
      <c r="C531" s="445"/>
      <c r="D531" s="445"/>
      <c r="E531" s="415" t="s">
        <v>737</v>
      </c>
      <c r="F531" s="416">
        <f>+F528+F524</f>
        <v>0</v>
      </c>
      <c r="G531" s="416">
        <f t="shared" ref="G531:Q531" si="277">+G528+G524</f>
        <v>233980034.88</v>
      </c>
      <c r="H531" s="416">
        <f t="shared" si="277"/>
        <v>3566190.79</v>
      </c>
      <c r="I531" s="416">
        <f t="shared" si="277"/>
        <v>237546225.66999999</v>
      </c>
      <c r="J531" s="416">
        <f t="shared" si="277"/>
        <v>0</v>
      </c>
      <c r="K531" s="416">
        <f t="shared" si="277"/>
        <v>231220554.10999998</v>
      </c>
      <c r="L531" s="416">
        <f t="shared" si="277"/>
        <v>3489115</v>
      </c>
      <c r="M531" s="416">
        <f t="shared" si="277"/>
        <v>234709669.10999998</v>
      </c>
      <c r="N531" s="416">
        <f t="shared" si="277"/>
        <v>0</v>
      </c>
      <c r="O531" s="416">
        <f t="shared" si="277"/>
        <v>2759480.7700000107</v>
      </c>
      <c r="P531" s="416">
        <f t="shared" si="277"/>
        <v>77075.790000000037</v>
      </c>
      <c r="Q531" s="416">
        <f t="shared" si="277"/>
        <v>2836556.5600000108</v>
      </c>
      <c r="R531" s="448"/>
      <c r="S531" s="486" t="str">
        <f t="shared" si="247"/>
        <v/>
      </c>
      <c r="T531" s="486">
        <f t="shared" si="247"/>
        <v>0.98820634088966075</v>
      </c>
      <c r="U531" s="486">
        <f t="shared" si="247"/>
        <v>0.97838708175229172</v>
      </c>
      <c r="V531" s="487">
        <f t="shared" si="247"/>
        <v>0.98805892810125906</v>
      </c>
      <c r="W531" s="489"/>
      <c r="Y531" s="394" t="s">
        <v>735</v>
      </c>
    </row>
    <row r="532" spans="1:25" hidden="1">
      <c r="A532" s="392"/>
      <c r="B532" s="392"/>
      <c r="C532" s="482"/>
      <c r="D532" s="482"/>
      <c r="E532" s="490"/>
      <c r="F532" s="484"/>
      <c r="G532" s="484"/>
      <c r="H532" s="484"/>
      <c r="I532" s="484"/>
      <c r="J532" s="484"/>
      <c r="K532" s="484"/>
      <c r="L532" s="484"/>
      <c r="M532" s="484"/>
      <c r="N532" s="484"/>
      <c r="O532" s="484"/>
      <c r="P532" s="484"/>
      <c r="Q532" s="484"/>
      <c r="R532" s="485"/>
      <c r="S532" s="486" t="str">
        <f t="shared" si="247"/>
        <v/>
      </c>
      <c r="T532" s="486" t="str">
        <f t="shared" si="247"/>
        <v/>
      </c>
      <c r="U532" s="486" t="str">
        <f t="shared" si="247"/>
        <v/>
      </c>
      <c r="V532" s="487" t="str">
        <f t="shared" si="247"/>
        <v/>
      </c>
      <c r="W532" s="486"/>
    </row>
    <row r="533" spans="1:25" s="437" customFormat="1">
      <c r="A533" s="392" t="s">
        <v>396</v>
      </c>
      <c r="B533" s="392" t="s">
        <v>397</v>
      </c>
      <c r="C533" s="445"/>
      <c r="D533" s="445" t="s">
        <v>319</v>
      </c>
      <c r="E533" s="415" t="s">
        <v>325</v>
      </c>
      <c r="F533" s="416">
        <f>SUM(F534:F534)</f>
        <v>0</v>
      </c>
      <c r="G533" s="416">
        <f>SUM(G534:G534)</f>
        <v>0</v>
      </c>
      <c r="H533" s="416">
        <f>SUM(H534:H534)</f>
        <v>0</v>
      </c>
      <c r="I533" s="416">
        <f>+F533+G533+H533</f>
        <v>0</v>
      </c>
      <c r="J533" s="416">
        <v>0</v>
      </c>
      <c r="K533" s="416">
        <f>SUM(K534:K534)</f>
        <v>0</v>
      </c>
      <c r="L533" s="416">
        <f>SUM(L534:L534)</f>
        <v>0</v>
      </c>
      <c r="M533" s="416">
        <f>+J533+K533+L533</f>
        <v>0</v>
      </c>
      <c r="N533" s="416">
        <f t="shared" ref="N533:P534" si="278">+F533-J533</f>
        <v>0</v>
      </c>
      <c r="O533" s="416">
        <f t="shared" si="278"/>
        <v>0</v>
      </c>
      <c r="P533" s="416">
        <f t="shared" si="278"/>
        <v>0</v>
      </c>
      <c r="Q533" s="416">
        <f>+N533+O533+P533</f>
        <v>0</v>
      </c>
      <c r="S533" s="486" t="str">
        <f t="shared" si="247"/>
        <v/>
      </c>
      <c r="T533" s="486" t="str">
        <f t="shared" si="247"/>
        <v/>
      </c>
      <c r="U533" s="486" t="str">
        <f t="shared" si="247"/>
        <v/>
      </c>
      <c r="V533" s="487" t="str">
        <f t="shared" si="247"/>
        <v/>
      </c>
      <c r="W533" s="489"/>
      <c r="Y533" s="394" t="s">
        <v>735</v>
      </c>
    </row>
    <row r="534" spans="1:25">
      <c r="A534" s="392" t="s">
        <v>396</v>
      </c>
      <c r="B534" s="392" t="s">
        <v>397</v>
      </c>
      <c r="C534" s="482"/>
      <c r="D534" s="482"/>
      <c r="E534" s="488" t="s">
        <v>533</v>
      </c>
      <c r="F534" s="484">
        <v>0</v>
      </c>
      <c r="G534" s="484">
        <f>SUM('[3]chd6-SAOB'!AJ188)</f>
        <v>0</v>
      </c>
      <c r="H534" s="484">
        <f>SUM('[3]chd6-SAOB'!AJ280)</f>
        <v>0</v>
      </c>
      <c r="I534" s="484">
        <f>+F534+G534+H534</f>
        <v>0</v>
      </c>
      <c r="J534" s="484">
        <v>0</v>
      </c>
      <c r="K534" s="484">
        <f>SUM('[3]chd6-SAOB'!AJ189)</f>
        <v>0</v>
      </c>
      <c r="L534" s="484">
        <f>SUM('[3]chd6-SAOB'!AJ281)</f>
        <v>0</v>
      </c>
      <c r="M534" s="484">
        <f>+J534+K534+L534</f>
        <v>0</v>
      </c>
      <c r="N534" s="484">
        <f t="shared" si="278"/>
        <v>0</v>
      </c>
      <c r="O534" s="484">
        <f t="shared" si="278"/>
        <v>0</v>
      </c>
      <c r="P534" s="484">
        <f t="shared" si="278"/>
        <v>0</v>
      </c>
      <c r="Q534" s="484">
        <f>+N534+O534+P534</f>
        <v>0</v>
      </c>
      <c r="S534" s="486" t="str">
        <f t="shared" si="247"/>
        <v/>
      </c>
      <c r="T534" s="486" t="str">
        <f t="shared" si="247"/>
        <v/>
      </c>
      <c r="U534" s="486" t="str">
        <f t="shared" si="247"/>
        <v/>
      </c>
      <c r="V534" s="487" t="str">
        <f t="shared" si="247"/>
        <v/>
      </c>
      <c r="W534" s="486"/>
      <c r="Y534" s="394" t="s">
        <v>735</v>
      </c>
    </row>
    <row r="535" spans="1:25" s="424" customFormat="1" ht="12" customHeight="1">
      <c r="A535" s="392" t="s">
        <v>396</v>
      </c>
      <c r="B535" s="392" t="s">
        <v>397</v>
      </c>
      <c r="C535" s="719" t="s">
        <v>555</v>
      </c>
      <c r="D535" s="734"/>
      <c r="E535" s="734"/>
      <c r="F535" s="423">
        <f>+F531+F533</f>
        <v>0</v>
      </c>
      <c r="G535" s="423">
        <f t="shared" ref="G535:Q535" si="279">+G531+G533</f>
        <v>233980034.88</v>
      </c>
      <c r="H535" s="423">
        <f t="shared" si="279"/>
        <v>3566190.79</v>
      </c>
      <c r="I535" s="423">
        <f t="shared" si="279"/>
        <v>237546225.66999999</v>
      </c>
      <c r="J535" s="423">
        <f t="shared" si="279"/>
        <v>0</v>
      </c>
      <c r="K535" s="423">
        <f t="shared" si="279"/>
        <v>231220554.10999998</v>
      </c>
      <c r="L535" s="423">
        <f t="shared" si="279"/>
        <v>3489115</v>
      </c>
      <c r="M535" s="423">
        <f t="shared" si="279"/>
        <v>234709669.10999998</v>
      </c>
      <c r="N535" s="423">
        <f t="shared" si="279"/>
        <v>0</v>
      </c>
      <c r="O535" s="423">
        <f t="shared" si="279"/>
        <v>2759480.7700000107</v>
      </c>
      <c r="P535" s="423">
        <f t="shared" si="279"/>
        <v>77075.790000000037</v>
      </c>
      <c r="Q535" s="423">
        <f t="shared" si="279"/>
        <v>2836556.5600000108</v>
      </c>
      <c r="R535" s="607">
        <f>+Q535-'[3]chd6-SAOB'!BE317</f>
        <v>1.5832483768463135E-8</v>
      </c>
      <c r="S535" s="486" t="str">
        <f t="shared" si="247"/>
        <v/>
      </c>
      <c r="T535" s="486">
        <f t="shared" si="247"/>
        <v>0.98820634088966075</v>
      </c>
      <c r="U535" s="486">
        <f t="shared" si="247"/>
        <v>0.97838708175229172</v>
      </c>
      <c r="V535" s="487">
        <f t="shared" si="247"/>
        <v>0.98805892810125906</v>
      </c>
      <c r="W535" s="491"/>
      <c r="Y535" s="394" t="s">
        <v>735</v>
      </c>
    </row>
    <row r="536" spans="1:25">
      <c r="A536" s="392" t="s">
        <v>326</v>
      </c>
      <c r="B536" s="392" t="s">
        <v>397</v>
      </c>
      <c r="C536" s="482"/>
      <c r="D536" s="482"/>
      <c r="E536" s="492"/>
      <c r="F536" s="484"/>
      <c r="G536" s="484"/>
      <c r="H536" s="484"/>
      <c r="I536" s="484">
        <f t="shared" si="265"/>
        <v>0</v>
      </c>
      <c r="J536" s="484">
        <v>0</v>
      </c>
      <c r="K536" s="484"/>
      <c r="L536" s="484"/>
      <c r="M536" s="484">
        <f t="shared" si="266"/>
        <v>0</v>
      </c>
      <c r="N536" s="484">
        <f t="shared" si="256"/>
        <v>0</v>
      </c>
      <c r="O536" s="484">
        <f t="shared" si="256"/>
        <v>0</v>
      </c>
      <c r="P536" s="484">
        <f t="shared" si="256"/>
        <v>0</v>
      </c>
      <c r="Q536" s="484">
        <f t="shared" si="267"/>
        <v>0</v>
      </c>
      <c r="S536" s="486" t="str">
        <f t="shared" ref="S536:V599" si="280">IF(F536=0,"",J536/F536)</f>
        <v/>
      </c>
      <c r="T536" s="486" t="str">
        <f t="shared" si="280"/>
        <v/>
      </c>
      <c r="U536" s="486" t="str">
        <f t="shared" si="280"/>
        <v/>
      </c>
      <c r="V536" s="487" t="str">
        <f t="shared" si="280"/>
        <v/>
      </c>
      <c r="W536" s="486"/>
      <c r="Y536" s="394" t="s">
        <v>735</v>
      </c>
    </row>
    <row r="537" spans="1:25">
      <c r="A537" s="392" t="s">
        <v>398</v>
      </c>
      <c r="B537" s="392" t="s">
        <v>399</v>
      </c>
      <c r="C537" s="631" t="s">
        <v>400</v>
      </c>
      <c r="D537" s="482"/>
      <c r="E537" s="492"/>
      <c r="F537" s="495"/>
      <c r="G537" s="495"/>
      <c r="H537" s="495"/>
      <c r="I537" s="484">
        <f t="shared" si="265"/>
        <v>0</v>
      </c>
      <c r="J537" s="484">
        <v>0</v>
      </c>
      <c r="K537" s="495"/>
      <c r="L537" s="495"/>
      <c r="M537" s="484">
        <f t="shared" si="266"/>
        <v>0</v>
      </c>
      <c r="N537" s="484">
        <f t="shared" si="256"/>
        <v>0</v>
      </c>
      <c r="O537" s="484">
        <f t="shared" si="256"/>
        <v>0</v>
      </c>
      <c r="P537" s="484">
        <f t="shared" si="256"/>
        <v>0</v>
      </c>
      <c r="Q537" s="484">
        <f t="shared" si="267"/>
        <v>0</v>
      </c>
      <c r="S537" s="486" t="str">
        <f t="shared" si="280"/>
        <v/>
      </c>
      <c r="T537" s="486" t="str">
        <f t="shared" si="280"/>
        <v/>
      </c>
      <c r="U537" s="486" t="str">
        <f t="shared" si="280"/>
        <v/>
      </c>
      <c r="V537" s="487" t="str">
        <f t="shared" si="280"/>
        <v/>
      </c>
      <c r="W537" s="486"/>
      <c r="Y537" s="394" t="s">
        <v>735</v>
      </c>
    </row>
    <row r="538" spans="1:25" s="424" customFormat="1">
      <c r="A538" s="392" t="s">
        <v>398</v>
      </c>
      <c r="B538" s="392" t="s">
        <v>401</v>
      </c>
      <c r="C538" s="493" t="s">
        <v>319</v>
      </c>
      <c r="D538" s="632" t="s">
        <v>330</v>
      </c>
      <c r="E538" s="680" t="s">
        <v>401</v>
      </c>
      <c r="F538" s="638"/>
      <c r="G538" s="638"/>
      <c r="H538" s="638"/>
      <c r="I538" s="423">
        <f t="shared" si="265"/>
        <v>0</v>
      </c>
      <c r="J538" s="423">
        <v>0</v>
      </c>
      <c r="K538" s="638"/>
      <c r="L538" s="638"/>
      <c r="M538" s="423">
        <f t="shared" si="266"/>
        <v>0</v>
      </c>
      <c r="N538" s="423">
        <f t="shared" si="256"/>
        <v>0</v>
      </c>
      <c r="O538" s="423">
        <f t="shared" si="256"/>
        <v>0</v>
      </c>
      <c r="P538" s="423">
        <f t="shared" si="256"/>
        <v>0</v>
      </c>
      <c r="Q538" s="423">
        <f t="shared" si="267"/>
        <v>0</v>
      </c>
      <c r="S538" s="486" t="str">
        <f t="shared" si="280"/>
        <v/>
      </c>
      <c r="T538" s="486" t="str">
        <f t="shared" si="280"/>
        <v/>
      </c>
      <c r="U538" s="486" t="str">
        <f t="shared" si="280"/>
        <v/>
      </c>
      <c r="V538" s="487" t="str">
        <f t="shared" si="280"/>
        <v/>
      </c>
      <c r="W538" s="491"/>
      <c r="Y538" s="394" t="s">
        <v>735</v>
      </c>
    </row>
    <row r="539" spans="1:25">
      <c r="A539" s="392" t="s">
        <v>398</v>
      </c>
      <c r="B539" s="392" t="s">
        <v>401</v>
      </c>
      <c r="C539" s="482"/>
      <c r="D539" s="482"/>
      <c r="E539" s="483" t="s">
        <v>320</v>
      </c>
      <c r="F539" s="495">
        <f>'[3]chd6-SAOB'!C411</f>
        <v>0</v>
      </c>
      <c r="G539" s="495">
        <f>'[3]chd6-SAOB'!D411</f>
        <v>1405817.43</v>
      </c>
      <c r="H539" s="495">
        <f>'[3]chd6-SAOB'!E411</f>
        <v>0</v>
      </c>
      <c r="I539" s="484">
        <f t="shared" si="265"/>
        <v>1405817.43</v>
      </c>
      <c r="J539" s="484">
        <v>0</v>
      </c>
      <c r="K539" s="495">
        <f>'[3]chd6-SAOB'!H411</f>
        <v>971774.19</v>
      </c>
      <c r="L539" s="495">
        <f>'[3]chd6-SAOB'!I411</f>
        <v>0</v>
      </c>
      <c r="M539" s="484">
        <f t="shared" si="266"/>
        <v>971774.19</v>
      </c>
      <c r="N539" s="484">
        <f t="shared" si="256"/>
        <v>0</v>
      </c>
      <c r="O539" s="484">
        <f t="shared" si="256"/>
        <v>434043.24</v>
      </c>
      <c r="P539" s="484">
        <f t="shared" si="256"/>
        <v>0</v>
      </c>
      <c r="Q539" s="484">
        <f t="shared" si="267"/>
        <v>434043.24</v>
      </c>
      <c r="S539" s="486" t="str">
        <f t="shared" si="280"/>
        <v/>
      </c>
      <c r="T539" s="486">
        <f t="shared" si="280"/>
        <v>0.69125205681935531</v>
      </c>
      <c r="U539" s="486" t="str">
        <f t="shared" si="280"/>
        <v/>
      </c>
      <c r="V539" s="487">
        <f t="shared" si="280"/>
        <v>0.69125205681935531</v>
      </c>
      <c r="W539" s="486"/>
      <c r="Y539" s="394" t="s">
        <v>736</v>
      </c>
    </row>
    <row r="540" spans="1:25">
      <c r="A540" s="392" t="s">
        <v>398</v>
      </c>
      <c r="B540" s="392" t="s">
        <v>401</v>
      </c>
      <c r="C540" s="482"/>
      <c r="D540" s="482"/>
      <c r="E540" s="483" t="s">
        <v>204</v>
      </c>
      <c r="F540" s="484">
        <f>+F541+F542</f>
        <v>0</v>
      </c>
      <c r="G540" s="484">
        <f t="shared" ref="G540:H540" si="281">+G541+G542</f>
        <v>61465853.899999999</v>
      </c>
      <c r="H540" s="484">
        <f t="shared" si="281"/>
        <v>0</v>
      </c>
      <c r="I540" s="484">
        <f t="shared" si="265"/>
        <v>61465853.899999999</v>
      </c>
      <c r="J540" s="484">
        <f t="shared" ref="J540:L540" si="282">+J541+J542</f>
        <v>0</v>
      </c>
      <c r="K540" s="484">
        <f t="shared" si="282"/>
        <v>60861221.550000004</v>
      </c>
      <c r="L540" s="484">
        <f t="shared" si="282"/>
        <v>0</v>
      </c>
      <c r="M540" s="484">
        <f t="shared" si="266"/>
        <v>60861221.550000004</v>
      </c>
      <c r="N540" s="484">
        <f t="shared" si="256"/>
        <v>0</v>
      </c>
      <c r="O540" s="484">
        <f t="shared" si="256"/>
        <v>604632.34999999404</v>
      </c>
      <c r="P540" s="484">
        <f t="shared" si="256"/>
        <v>0</v>
      </c>
      <c r="Q540" s="484">
        <f t="shared" si="267"/>
        <v>604632.34999999404</v>
      </c>
      <c r="S540" s="486" t="str">
        <f t="shared" si="280"/>
        <v/>
      </c>
      <c r="T540" s="486">
        <f t="shared" si="280"/>
        <v>0.99016311802999302</v>
      </c>
      <c r="U540" s="486" t="str">
        <f t="shared" si="280"/>
        <v/>
      </c>
      <c r="V540" s="487">
        <f t="shared" si="280"/>
        <v>0.99016311802999302</v>
      </c>
      <c r="W540" s="486"/>
      <c r="Y540" s="394" t="s">
        <v>736</v>
      </c>
    </row>
    <row r="541" spans="1:25" hidden="1">
      <c r="A541" s="392" t="s">
        <v>398</v>
      </c>
      <c r="B541" s="392" t="s">
        <v>401</v>
      </c>
      <c r="C541" s="482"/>
      <c r="D541" s="482"/>
      <c r="E541" s="483" t="s">
        <v>838</v>
      </c>
      <c r="F541" s="495">
        <f>'[3]CONAP - W INC'!F405</f>
        <v>0</v>
      </c>
      <c r="G541" s="495">
        <f>'[3]CONAP - W INC'!G405</f>
        <v>44750000</v>
      </c>
      <c r="H541" s="495">
        <f>'[3]CONAP - W INC'!H405</f>
        <v>0</v>
      </c>
      <c r="I541" s="484">
        <f t="shared" si="265"/>
        <v>44750000</v>
      </c>
      <c r="J541" s="495">
        <f>'[3]CONAP - W INC'!J405</f>
        <v>0</v>
      </c>
      <c r="K541" s="495">
        <f>'[3]CONAP - W INC'!K405</f>
        <v>44639276.920000002</v>
      </c>
      <c r="L541" s="495">
        <f>'[3]CONAP - W INC'!L405</f>
        <v>0</v>
      </c>
      <c r="M541" s="484">
        <f t="shared" si="266"/>
        <v>44639276.920000002</v>
      </c>
      <c r="N541" s="484">
        <f t="shared" si="256"/>
        <v>0</v>
      </c>
      <c r="O541" s="484">
        <f t="shared" si="256"/>
        <v>110723.07999999821</v>
      </c>
      <c r="P541" s="484">
        <f t="shared" si="256"/>
        <v>0</v>
      </c>
      <c r="Q541" s="484">
        <f t="shared" si="267"/>
        <v>110723.07999999821</v>
      </c>
      <c r="S541" s="486" t="str">
        <f t="shared" si="280"/>
        <v/>
      </c>
      <c r="T541" s="486">
        <f t="shared" si="280"/>
        <v>0.99752574122905036</v>
      </c>
      <c r="U541" s="486" t="str">
        <f t="shared" si="280"/>
        <v/>
      </c>
      <c r="V541" s="487">
        <f t="shared" si="280"/>
        <v>0.99752574122905036</v>
      </c>
      <c r="W541" s="486"/>
    </row>
    <row r="542" spans="1:25" hidden="1">
      <c r="A542" s="392" t="s">
        <v>398</v>
      </c>
      <c r="B542" s="392" t="s">
        <v>401</v>
      </c>
      <c r="C542" s="482"/>
      <c r="D542" s="482"/>
      <c r="E542" s="483" t="s">
        <v>839</v>
      </c>
      <c r="F542" s="495">
        <f>'[3]CONAP - W INC'!F406</f>
        <v>0</v>
      </c>
      <c r="G542" s="495">
        <f>'[3]CONAP - W INC'!G406</f>
        <v>16715853.9</v>
      </c>
      <c r="H542" s="495">
        <f>'[3]CONAP - W INC'!H406</f>
        <v>0</v>
      </c>
      <c r="I542" s="484">
        <f t="shared" si="265"/>
        <v>16715853.9</v>
      </c>
      <c r="J542" s="495">
        <f>'[3]CONAP - W INC'!J406</f>
        <v>0</v>
      </c>
      <c r="K542" s="495">
        <f>'[3]CONAP - W INC'!K406</f>
        <v>16221944.630000001</v>
      </c>
      <c r="L542" s="495">
        <f>'[3]CONAP - W INC'!L406</f>
        <v>0</v>
      </c>
      <c r="M542" s="484">
        <f t="shared" si="266"/>
        <v>16221944.630000001</v>
      </c>
      <c r="N542" s="484">
        <f t="shared" si="256"/>
        <v>0</v>
      </c>
      <c r="O542" s="484">
        <f t="shared" si="256"/>
        <v>493909.26999999955</v>
      </c>
      <c r="P542" s="484">
        <f t="shared" si="256"/>
        <v>0</v>
      </c>
      <c r="Q542" s="484">
        <f t="shared" si="267"/>
        <v>493909.26999999955</v>
      </c>
      <c r="S542" s="486" t="str">
        <f t="shared" si="280"/>
        <v/>
      </c>
      <c r="T542" s="486">
        <f t="shared" si="280"/>
        <v>0.97045264495880768</v>
      </c>
      <c r="U542" s="486" t="str">
        <f t="shared" si="280"/>
        <v/>
      </c>
      <c r="V542" s="487">
        <f t="shared" si="280"/>
        <v>0.97045264495880768</v>
      </c>
      <c r="W542" s="486"/>
    </row>
    <row r="543" spans="1:25" s="437" customFormat="1">
      <c r="A543" s="392"/>
      <c r="B543" s="392" t="s">
        <v>401</v>
      </c>
      <c r="C543" s="445"/>
      <c r="D543" s="445"/>
      <c r="E543" s="415" t="s">
        <v>737</v>
      </c>
      <c r="F543" s="416">
        <f>+F540+F539</f>
        <v>0</v>
      </c>
      <c r="G543" s="416">
        <f t="shared" ref="G543:Q543" si="283">+G540+G539</f>
        <v>62871671.329999998</v>
      </c>
      <c r="H543" s="416">
        <f t="shared" si="283"/>
        <v>0</v>
      </c>
      <c r="I543" s="416">
        <f t="shared" si="283"/>
        <v>62871671.329999998</v>
      </c>
      <c r="J543" s="416">
        <f t="shared" si="283"/>
        <v>0</v>
      </c>
      <c r="K543" s="416">
        <f t="shared" si="283"/>
        <v>61832995.740000002</v>
      </c>
      <c r="L543" s="416">
        <f t="shared" si="283"/>
        <v>0</v>
      </c>
      <c r="M543" s="416">
        <f t="shared" si="283"/>
        <v>61832995.740000002</v>
      </c>
      <c r="N543" s="416">
        <f t="shared" si="283"/>
        <v>0</v>
      </c>
      <c r="O543" s="416">
        <f t="shared" si="283"/>
        <v>1038675.589999994</v>
      </c>
      <c r="P543" s="416">
        <f t="shared" si="283"/>
        <v>0</v>
      </c>
      <c r="Q543" s="416">
        <f t="shared" si="283"/>
        <v>1038675.589999994</v>
      </c>
      <c r="R543" s="448"/>
      <c r="S543" s="486" t="str">
        <f t="shared" si="280"/>
        <v/>
      </c>
      <c r="T543" s="486">
        <f t="shared" si="280"/>
        <v>0.98347943409125849</v>
      </c>
      <c r="U543" s="486" t="str">
        <f t="shared" si="280"/>
        <v/>
      </c>
      <c r="V543" s="487">
        <f t="shared" si="280"/>
        <v>0.98347943409125849</v>
      </c>
      <c r="W543" s="489"/>
      <c r="Y543" s="394" t="s">
        <v>735</v>
      </c>
    </row>
    <row r="544" spans="1:25" hidden="1">
      <c r="A544" s="392"/>
      <c r="B544" s="392"/>
      <c r="C544" s="482"/>
      <c r="D544" s="482"/>
      <c r="E544" s="490"/>
      <c r="F544" s="484"/>
      <c r="G544" s="484"/>
      <c r="H544" s="484"/>
      <c r="I544" s="484"/>
      <c r="J544" s="484"/>
      <c r="K544" s="484"/>
      <c r="L544" s="484"/>
      <c r="M544" s="484"/>
      <c r="N544" s="484"/>
      <c r="O544" s="484"/>
      <c r="P544" s="484"/>
      <c r="Q544" s="484"/>
      <c r="R544" s="485"/>
      <c r="S544" s="486" t="str">
        <f t="shared" si="280"/>
        <v/>
      </c>
      <c r="T544" s="486" t="str">
        <f t="shared" si="280"/>
        <v/>
      </c>
      <c r="U544" s="486" t="str">
        <f t="shared" si="280"/>
        <v/>
      </c>
      <c r="V544" s="487" t="str">
        <f t="shared" si="280"/>
        <v/>
      </c>
      <c r="W544" s="486"/>
    </row>
    <row r="545" spans="1:25" s="437" customFormat="1">
      <c r="A545" s="392" t="s">
        <v>398</v>
      </c>
      <c r="B545" s="392" t="s">
        <v>401</v>
      </c>
      <c r="C545" s="445"/>
      <c r="D545" s="445" t="s">
        <v>319</v>
      </c>
      <c r="E545" s="415" t="s">
        <v>325</v>
      </c>
      <c r="F545" s="416">
        <f>SUM(F546:F546)</f>
        <v>0</v>
      </c>
      <c r="G545" s="416">
        <f>SUM(G546:G546)</f>
        <v>6780001.5999999996</v>
      </c>
      <c r="H545" s="416">
        <f>SUM(H546:H546)</f>
        <v>0</v>
      </c>
      <c r="I545" s="416">
        <f>+F545+G545+H545</f>
        <v>6780001.5999999996</v>
      </c>
      <c r="J545" s="416">
        <v>0</v>
      </c>
      <c r="K545" s="416">
        <f>SUM(K546:K546)</f>
        <v>6199984.75</v>
      </c>
      <c r="L545" s="416">
        <f>SUM(L546:L546)</f>
        <v>0</v>
      </c>
      <c r="M545" s="416">
        <f>+J545+K545+L545</f>
        <v>6199984.75</v>
      </c>
      <c r="N545" s="416">
        <f t="shared" ref="N545:P546" si="284">+F545-J545</f>
        <v>0</v>
      </c>
      <c r="O545" s="416">
        <f t="shared" si="284"/>
        <v>580016.84999999963</v>
      </c>
      <c r="P545" s="416">
        <f t="shared" si="284"/>
        <v>0</v>
      </c>
      <c r="Q545" s="416">
        <f>+N545+O545+P545</f>
        <v>580016.84999999963</v>
      </c>
      <c r="S545" s="486" t="str">
        <f t="shared" si="280"/>
        <v/>
      </c>
      <c r="T545" s="486">
        <f t="shared" si="280"/>
        <v>0.91445181222376115</v>
      </c>
      <c r="U545" s="486" t="str">
        <f t="shared" si="280"/>
        <v/>
      </c>
      <c r="V545" s="487">
        <f t="shared" si="280"/>
        <v>0.91445181222376115</v>
      </c>
      <c r="W545" s="489"/>
      <c r="Y545" s="394" t="s">
        <v>735</v>
      </c>
    </row>
    <row r="546" spans="1:25">
      <c r="A546" s="392" t="s">
        <v>398</v>
      </c>
      <c r="B546" s="392" t="s">
        <v>401</v>
      </c>
      <c r="C546" s="482"/>
      <c r="D546" s="482"/>
      <c r="E546" s="488" t="s">
        <v>533</v>
      </c>
      <c r="F546" s="484">
        <v>0</v>
      </c>
      <c r="G546" s="484">
        <f>SUM('[3]chd6-SAOB'!AK188)</f>
        <v>6780001.5999999996</v>
      </c>
      <c r="H546" s="484">
        <f>SUM('[3]chd6-SAOB'!AK280)</f>
        <v>0</v>
      </c>
      <c r="I546" s="484">
        <f>+F546+G546+H546</f>
        <v>6780001.5999999996</v>
      </c>
      <c r="J546" s="484">
        <v>0</v>
      </c>
      <c r="K546" s="484">
        <f>SUM('[3]chd6-SAOB'!AK189)</f>
        <v>6199984.75</v>
      </c>
      <c r="L546" s="484">
        <f>SUM('[3]chd6-SAOB'!AK281)</f>
        <v>0</v>
      </c>
      <c r="M546" s="484">
        <f>+J546+K546+L546</f>
        <v>6199984.75</v>
      </c>
      <c r="N546" s="484">
        <f t="shared" si="284"/>
        <v>0</v>
      </c>
      <c r="O546" s="484">
        <f t="shared" si="284"/>
        <v>580016.84999999963</v>
      </c>
      <c r="P546" s="484">
        <f t="shared" si="284"/>
        <v>0</v>
      </c>
      <c r="Q546" s="484">
        <f>+N546+O546+P546</f>
        <v>580016.84999999963</v>
      </c>
      <c r="S546" s="486" t="str">
        <f t="shared" si="280"/>
        <v/>
      </c>
      <c r="T546" s="486">
        <f t="shared" si="280"/>
        <v>0.91445181222376115</v>
      </c>
      <c r="U546" s="486" t="str">
        <f t="shared" si="280"/>
        <v/>
      </c>
      <c r="V546" s="487">
        <f t="shared" si="280"/>
        <v>0.91445181222376115</v>
      </c>
      <c r="W546" s="486"/>
      <c r="Y546" s="394" t="s">
        <v>735</v>
      </c>
    </row>
    <row r="547" spans="1:25" s="617" customFormat="1">
      <c r="A547" s="392" t="s">
        <v>398</v>
      </c>
      <c r="B547" s="392" t="s">
        <v>401</v>
      </c>
      <c r="C547" s="634"/>
      <c r="D547" s="634"/>
      <c r="E547" s="635" t="s">
        <v>5</v>
      </c>
      <c r="F547" s="615">
        <f>+F545+F543</f>
        <v>0</v>
      </c>
      <c r="G547" s="615">
        <f t="shared" ref="G547:Q547" si="285">+G545+G543</f>
        <v>69651672.929999992</v>
      </c>
      <c r="H547" s="615">
        <f t="shared" si="285"/>
        <v>0</v>
      </c>
      <c r="I547" s="615">
        <f t="shared" si="285"/>
        <v>69651672.929999992</v>
      </c>
      <c r="J547" s="615">
        <f t="shared" si="285"/>
        <v>0</v>
      </c>
      <c r="K547" s="615">
        <f t="shared" si="285"/>
        <v>68032980.49000001</v>
      </c>
      <c r="L547" s="615">
        <f t="shared" si="285"/>
        <v>0</v>
      </c>
      <c r="M547" s="615">
        <f t="shared" si="285"/>
        <v>68032980.49000001</v>
      </c>
      <c r="N547" s="615">
        <f t="shared" si="285"/>
        <v>0</v>
      </c>
      <c r="O547" s="615">
        <f t="shared" si="285"/>
        <v>1618692.4399999937</v>
      </c>
      <c r="P547" s="615">
        <f t="shared" si="285"/>
        <v>0</v>
      </c>
      <c r="Q547" s="615">
        <f t="shared" si="285"/>
        <v>1618692.4399999937</v>
      </c>
      <c r="R547" s="616">
        <f>+Q547-'[3]chd6-SAOB'!BF317</f>
        <v>-3.7252902984619141E-9</v>
      </c>
      <c r="S547" s="486" t="str">
        <f t="shared" si="280"/>
        <v/>
      </c>
      <c r="T547" s="486">
        <f t="shared" si="280"/>
        <v>0.97676017858714215</v>
      </c>
      <c r="U547" s="486" t="str">
        <f t="shared" si="280"/>
        <v/>
      </c>
      <c r="V547" s="487">
        <f t="shared" si="280"/>
        <v>0.97676017858714215</v>
      </c>
      <c r="W547" s="636"/>
      <c r="Y547" s="394" t="s">
        <v>735</v>
      </c>
    </row>
    <row r="548" spans="1:25">
      <c r="A548" s="392" t="s">
        <v>398</v>
      </c>
      <c r="B548" s="392" t="s">
        <v>401</v>
      </c>
      <c r="C548" s="482"/>
      <c r="D548" s="482"/>
      <c r="E548" s="492"/>
      <c r="F548" s="484"/>
      <c r="G548" s="484"/>
      <c r="H548" s="484"/>
      <c r="I548" s="484"/>
      <c r="J548" s="495"/>
      <c r="K548" s="484"/>
      <c r="L548" s="484"/>
      <c r="M548" s="484"/>
      <c r="N548" s="484"/>
      <c r="O548" s="484"/>
      <c r="P548" s="484"/>
      <c r="Q548" s="484"/>
      <c r="S548" s="486" t="str">
        <f t="shared" si="280"/>
        <v/>
      </c>
      <c r="T548" s="486" t="str">
        <f t="shared" si="280"/>
        <v/>
      </c>
      <c r="U548" s="486" t="str">
        <f t="shared" si="280"/>
        <v/>
      </c>
      <c r="V548" s="487" t="str">
        <f t="shared" si="280"/>
        <v/>
      </c>
      <c r="W548" s="486"/>
      <c r="Y548" s="394" t="s">
        <v>735</v>
      </c>
    </row>
    <row r="549" spans="1:25" s="424" customFormat="1">
      <c r="A549" s="392" t="s">
        <v>398</v>
      </c>
      <c r="B549" s="392" t="s">
        <v>402</v>
      </c>
      <c r="C549" s="493" t="s">
        <v>319</v>
      </c>
      <c r="D549" s="632" t="s">
        <v>332</v>
      </c>
      <c r="E549" s="680" t="s">
        <v>402</v>
      </c>
      <c r="F549" s="638"/>
      <c r="G549" s="638"/>
      <c r="H549" s="638"/>
      <c r="I549" s="423">
        <f t="shared" ref="I549:I602" si="286">+F549+G549+H549</f>
        <v>0</v>
      </c>
      <c r="J549" s="638">
        <v>0</v>
      </c>
      <c r="K549" s="638"/>
      <c r="L549" s="638"/>
      <c r="M549" s="423">
        <f t="shared" ref="M549:M602" si="287">+J549+K549+L549</f>
        <v>0</v>
      </c>
      <c r="N549" s="423">
        <f t="shared" ref="N549:P602" si="288">+F549-J549</f>
        <v>0</v>
      </c>
      <c r="O549" s="423">
        <f t="shared" si="288"/>
        <v>0</v>
      </c>
      <c r="P549" s="423">
        <f t="shared" si="288"/>
        <v>0</v>
      </c>
      <c r="Q549" s="423">
        <f t="shared" ref="Q549:Q602" si="289">+N549+O549+P549</f>
        <v>0</v>
      </c>
      <c r="S549" s="486" t="str">
        <f t="shared" si="280"/>
        <v/>
      </c>
      <c r="T549" s="486" t="str">
        <f t="shared" si="280"/>
        <v/>
      </c>
      <c r="U549" s="486" t="str">
        <f t="shared" si="280"/>
        <v/>
      </c>
      <c r="V549" s="487" t="str">
        <f t="shared" si="280"/>
        <v/>
      </c>
      <c r="W549" s="491"/>
      <c r="Y549" s="394" t="s">
        <v>735</v>
      </c>
    </row>
    <row r="550" spans="1:25">
      <c r="A550" s="392" t="s">
        <v>398</v>
      </c>
      <c r="B550" s="392" t="s">
        <v>402</v>
      </c>
      <c r="C550" s="482"/>
      <c r="D550" s="497"/>
      <c r="E550" s="483" t="s">
        <v>320</v>
      </c>
      <c r="F550" s="495">
        <f>'[3]chd6-SAOB'!C425</f>
        <v>0</v>
      </c>
      <c r="G550" s="495">
        <f>'[3]chd6-SAOB'!D425</f>
        <v>1305340.5900000001</v>
      </c>
      <c r="H550" s="495">
        <f>'[3]chd6-SAOB'!E425</f>
        <v>5000000</v>
      </c>
      <c r="I550" s="484">
        <f t="shared" si="286"/>
        <v>6305340.5899999999</v>
      </c>
      <c r="J550" s="495">
        <v>0</v>
      </c>
      <c r="K550" s="495">
        <f>'[3]chd6-SAOB'!H425</f>
        <v>1305340.5900000001</v>
      </c>
      <c r="L550" s="495">
        <f>'[3]chd6-SAOB'!I425</f>
        <v>4999974.2300000004</v>
      </c>
      <c r="M550" s="484">
        <f t="shared" si="287"/>
        <v>6305314.8200000003</v>
      </c>
      <c r="N550" s="484">
        <f t="shared" si="288"/>
        <v>0</v>
      </c>
      <c r="O550" s="484">
        <f t="shared" si="288"/>
        <v>0</v>
      </c>
      <c r="P550" s="484">
        <f t="shared" si="288"/>
        <v>25.769999999552965</v>
      </c>
      <c r="Q550" s="484">
        <f t="shared" si="289"/>
        <v>25.769999999552965</v>
      </c>
      <c r="S550" s="486" t="str">
        <f t="shared" si="280"/>
        <v/>
      </c>
      <c r="T550" s="486">
        <f t="shared" si="280"/>
        <v>1</v>
      </c>
      <c r="U550" s="486">
        <f t="shared" si="280"/>
        <v>0.9999948460000001</v>
      </c>
      <c r="V550" s="487">
        <f t="shared" si="280"/>
        <v>0.99999591298842117</v>
      </c>
      <c r="W550" s="486"/>
      <c r="Y550" s="394" t="s">
        <v>736</v>
      </c>
    </row>
    <row r="551" spans="1:25">
      <c r="A551" s="392" t="s">
        <v>398</v>
      </c>
      <c r="B551" s="392" t="s">
        <v>402</v>
      </c>
      <c r="C551" s="482"/>
      <c r="D551" s="497"/>
      <c r="E551" s="483" t="s">
        <v>204</v>
      </c>
      <c r="F551" s="484">
        <f>+F552+F553</f>
        <v>0</v>
      </c>
      <c r="G551" s="484">
        <f t="shared" ref="G551:H551" si="290">+G552+G553</f>
        <v>1100000</v>
      </c>
      <c r="H551" s="484">
        <f t="shared" si="290"/>
        <v>0</v>
      </c>
      <c r="I551" s="484">
        <f t="shared" si="286"/>
        <v>1100000</v>
      </c>
      <c r="J551" s="484">
        <f t="shared" ref="J551:L551" si="291">+J552+J553</f>
        <v>0</v>
      </c>
      <c r="K551" s="484">
        <f t="shared" si="291"/>
        <v>1091082.3999999999</v>
      </c>
      <c r="L551" s="484">
        <f t="shared" si="291"/>
        <v>0</v>
      </c>
      <c r="M551" s="484">
        <f t="shared" si="287"/>
        <v>1091082.3999999999</v>
      </c>
      <c r="N551" s="484">
        <f t="shared" si="288"/>
        <v>0</v>
      </c>
      <c r="O551" s="484">
        <f t="shared" si="288"/>
        <v>8917.6000000000931</v>
      </c>
      <c r="P551" s="484">
        <f t="shared" si="288"/>
        <v>0</v>
      </c>
      <c r="Q551" s="484">
        <f t="shared" si="289"/>
        <v>8917.6000000000931</v>
      </c>
      <c r="S551" s="486" t="str">
        <f t="shared" si="280"/>
        <v/>
      </c>
      <c r="T551" s="486">
        <f t="shared" si="280"/>
        <v>0.99189309090909084</v>
      </c>
      <c r="U551" s="486" t="str">
        <f t="shared" si="280"/>
        <v/>
      </c>
      <c r="V551" s="487">
        <f t="shared" si="280"/>
        <v>0.99189309090909084</v>
      </c>
      <c r="W551" s="486"/>
      <c r="Y551" s="394" t="s">
        <v>736</v>
      </c>
    </row>
    <row r="552" spans="1:25" hidden="1">
      <c r="A552" s="392" t="s">
        <v>398</v>
      </c>
      <c r="B552" s="392" t="s">
        <v>402</v>
      </c>
      <c r="C552" s="482"/>
      <c r="D552" s="482"/>
      <c r="E552" s="483" t="s">
        <v>838</v>
      </c>
      <c r="F552" s="495">
        <f>'[3]CONAP - W INC'!F421</f>
        <v>0</v>
      </c>
      <c r="G552" s="495">
        <f>'[3]CONAP - W INC'!G421</f>
        <v>1000000</v>
      </c>
      <c r="H552" s="495">
        <f>'[3]CONAP - W INC'!H421</f>
        <v>0</v>
      </c>
      <c r="I552" s="484">
        <f t="shared" si="286"/>
        <v>1000000</v>
      </c>
      <c r="J552" s="495">
        <f>'[3]CONAP - W INC'!J421</f>
        <v>0</v>
      </c>
      <c r="K552" s="495">
        <f>'[3]CONAP - W INC'!K421</f>
        <v>991082.4</v>
      </c>
      <c r="L552" s="495">
        <f>'[3]CONAP - W INC'!L421</f>
        <v>0</v>
      </c>
      <c r="M552" s="484">
        <f t="shared" si="287"/>
        <v>991082.4</v>
      </c>
      <c r="N552" s="484">
        <f t="shared" si="288"/>
        <v>0</v>
      </c>
      <c r="O552" s="484">
        <f t="shared" si="288"/>
        <v>8917.5999999999767</v>
      </c>
      <c r="P552" s="484">
        <f t="shared" si="288"/>
        <v>0</v>
      </c>
      <c r="Q552" s="484">
        <f t="shared" si="289"/>
        <v>8917.5999999999767</v>
      </c>
      <c r="S552" s="486" t="str">
        <f t="shared" si="280"/>
        <v/>
      </c>
      <c r="T552" s="486">
        <f t="shared" si="280"/>
        <v>0.99108240000000003</v>
      </c>
      <c r="U552" s="486" t="str">
        <f t="shared" si="280"/>
        <v/>
      </c>
      <c r="V552" s="487">
        <f t="shared" si="280"/>
        <v>0.99108240000000003</v>
      </c>
      <c r="W552" s="486"/>
    </row>
    <row r="553" spans="1:25" hidden="1">
      <c r="A553" s="392" t="s">
        <v>398</v>
      </c>
      <c r="B553" s="392" t="s">
        <v>402</v>
      </c>
      <c r="C553" s="482"/>
      <c r="D553" s="482"/>
      <c r="E553" s="483" t="s">
        <v>839</v>
      </c>
      <c r="F553" s="495">
        <f>'[3]CONAP - W INC'!F422</f>
        <v>0</v>
      </c>
      <c r="G553" s="495">
        <f>'[3]CONAP - W INC'!G422</f>
        <v>100000</v>
      </c>
      <c r="H553" s="495">
        <f>'[3]CONAP - W INC'!H422</f>
        <v>0</v>
      </c>
      <c r="I553" s="484">
        <f t="shared" si="286"/>
        <v>100000</v>
      </c>
      <c r="J553" s="495">
        <f>'[3]CONAP - W INC'!J422</f>
        <v>0</v>
      </c>
      <c r="K553" s="495">
        <f>'[3]CONAP - W INC'!K422</f>
        <v>100000</v>
      </c>
      <c r="L553" s="495">
        <f>'[3]CONAP - W INC'!L422</f>
        <v>0</v>
      </c>
      <c r="M553" s="484">
        <f t="shared" si="287"/>
        <v>100000</v>
      </c>
      <c r="N553" s="484">
        <f t="shared" si="288"/>
        <v>0</v>
      </c>
      <c r="O553" s="484">
        <f t="shared" si="288"/>
        <v>0</v>
      </c>
      <c r="P553" s="484">
        <f t="shared" si="288"/>
        <v>0</v>
      </c>
      <c r="Q553" s="484">
        <f t="shared" si="289"/>
        <v>0</v>
      </c>
      <c r="S553" s="486" t="str">
        <f t="shared" si="280"/>
        <v/>
      </c>
      <c r="T553" s="486">
        <f t="shared" si="280"/>
        <v>1</v>
      </c>
      <c r="U553" s="486" t="str">
        <f t="shared" si="280"/>
        <v/>
      </c>
      <c r="V553" s="487">
        <f t="shared" si="280"/>
        <v>1</v>
      </c>
      <c r="W553" s="486"/>
    </row>
    <row r="554" spans="1:25" s="437" customFormat="1">
      <c r="A554" s="392"/>
      <c r="B554" s="392" t="s">
        <v>402</v>
      </c>
      <c r="C554" s="445"/>
      <c r="D554" s="445"/>
      <c r="E554" s="415" t="s">
        <v>737</v>
      </c>
      <c r="F554" s="416">
        <f>+F551+F550</f>
        <v>0</v>
      </c>
      <c r="G554" s="416">
        <f t="shared" ref="G554:Q554" si="292">+G551+G550</f>
        <v>2405340.59</v>
      </c>
      <c r="H554" s="416">
        <f t="shared" si="292"/>
        <v>5000000</v>
      </c>
      <c r="I554" s="416">
        <f t="shared" si="292"/>
        <v>7405340.5899999999</v>
      </c>
      <c r="J554" s="416">
        <f t="shared" si="292"/>
        <v>0</v>
      </c>
      <c r="K554" s="416">
        <f t="shared" si="292"/>
        <v>2396422.9900000002</v>
      </c>
      <c r="L554" s="416">
        <f t="shared" si="292"/>
        <v>4999974.2300000004</v>
      </c>
      <c r="M554" s="416">
        <f t="shared" si="292"/>
        <v>7396397.2200000007</v>
      </c>
      <c r="N554" s="416">
        <f t="shared" si="292"/>
        <v>0</v>
      </c>
      <c r="O554" s="416">
        <f t="shared" si="292"/>
        <v>8917.6000000000931</v>
      </c>
      <c r="P554" s="416">
        <f t="shared" si="292"/>
        <v>25.769999999552965</v>
      </c>
      <c r="Q554" s="416">
        <f t="shared" si="292"/>
        <v>8943.3699999996461</v>
      </c>
      <c r="R554" s="448"/>
      <c r="S554" s="486" t="str">
        <f t="shared" si="280"/>
        <v/>
      </c>
      <c r="T554" s="486">
        <f t="shared" si="280"/>
        <v>0.99629258324701553</v>
      </c>
      <c r="U554" s="486">
        <f t="shared" si="280"/>
        <v>0.9999948460000001</v>
      </c>
      <c r="V554" s="487">
        <f t="shared" si="280"/>
        <v>0.99879230807937769</v>
      </c>
      <c r="W554" s="489"/>
      <c r="Y554" s="394" t="s">
        <v>735</v>
      </c>
    </row>
    <row r="555" spans="1:25" hidden="1">
      <c r="A555" s="392"/>
      <c r="B555" s="392"/>
      <c r="C555" s="482"/>
      <c r="D555" s="482"/>
      <c r="E555" s="490"/>
      <c r="F555" s="484"/>
      <c r="G555" s="484"/>
      <c r="H555" s="484"/>
      <c r="I555" s="484"/>
      <c r="J555" s="484"/>
      <c r="K555" s="484"/>
      <c r="L555" s="484"/>
      <c r="M555" s="484"/>
      <c r="N555" s="484"/>
      <c r="O555" s="484"/>
      <c r="P555" s="484"/>
      <c r="Q555" s="484"/>
      <c r="R555" s="485"/>
      <c r="S555" s="486" t="str">
        <f t="shared" si="280"/>
        <v/>
      </c>
      <c r="T555" s="486" t="str">
        <f t="shared" si="280"/>
        <v/>
      </c>
      <c r="U555" s="486" t="str">
        <f t="shared" si="280"/>
        <v/>
      </c>
      <c r="V555" s="487" t="str">
        <f t="shared" si="280"/>
        <v/>
      </c>
      <c r="W555" s="486"/>
    </row>
    <row r="556" spans="1:25" s="437" customFormat="1">
      <c r="A556" s="392" t="s">
        <v>398</v>
      </c>
      <c r="B556" s="392" t="s">
        <v>402</v>
      </c>
      <c r="C556" s="445"/>
      <c r="D556" s="445" t="s">
        <v>319</v>
      </c>
      <c r="E556" s="415" t="s">
        <v>325</v>
      </c>
      <c r="F556" s="416">
        <f>SUM(F557:F557)</f>
        <v>0</v>
      </c>
      <c r="G556" s="416">
        <f>SUM(G557:G557)</f>
        <v>200000</v>
      </c>
      <c r="H556" s="416">
        <f>SUM(H557:H557)</f>
        <v>0</v>
      </c>
      <c r="I556" s="416">
        <f>+F556+G556+H556</f>
        <v>200000</v>
      </c>
      <c r="J556" s="416">
        <v>0</v>
      </c>
      <c r="K556" s="416">
        <f>SUM(K557:K557)</f>
        <v>200000</v>
      </c>
      <c r="L556" s="416">
        <f>SUM(L557:L557)</f>
        <v>0</v>
      </c>
      <c r="M556" s="416">
        <f>+J556+K556+L556</f>
        <v>200000</v>
      </c>
      <c r="N556" s="416">
        <f t="shared" ref="N556:P557" si="293">+F556-J556</f>
        <v>0</v>
      </c>
      <c r="O556" s="416">
        <f t="shared" si="293"/>
        <v>0</v>
      </c>
      <c r="P556" s="416">
        <f t="shared" si="293"/>
        <v>0</v>
      </c>
      <c r="Q556" s="416">
        <f>+N556+O556+P556</f>
        <v>0</v>
      </c>
      <c r="S556" s="486" t="str">
        <f t="shared" si="280"/>
        <v/>
      </c>
      <c r="T556" s="486">
        <f t="shared" si="280"/>
        <v>1</v>
      </c>
      <c r="U556" s="486" t="str">
        <f t="shared" si="280"/>
        <v/>
      </c>
      <c r="V556" s="487">
        <f t="shared" si="280"/>
        <v>1</v>
      </c>
      <c r="W556" s="489"/>
      <c r="Y556" s="394" t="s">
        <v>735</v>
      </c>
    </row>
    <row r="557" spans="1:25">
      <c r="A557" s="392" t="s">
        <v>398</v>
      </c>
      <c r="B557" s="392" t="s">
        <v>402</v>
      </c>
      <c r="C557" s="482"/>
      <c r="D557" s="482"/>
      <c r="E557" s="488" t="s">
        <v>533</v>
      </c>
      <c r="F557" s="484">
        <v>0</v>
      </c>
      <c r="G557" s="484">
        <f>SUM('[3]chd6-SAOB'!AM188)</f>
        <v>200000</v>
      </c>
      <c r="H557" s="484">
        <f>SUM('[3]chd6-SAOB'!AM280)</f>
        <v>0</v>
      </c>
      <c r="I557" s="484">
        <f>+F557+G557+H557</f>
        <v>200000</v>
      </c>
      <c r="J557" s="495">
        <v>0</v>
      </c>
      <c r="K557" s="484">
        <f>SUM('[3]chd6-SAOB'!AM189)</f>
        <v>200000</v>
      </c>
      <c r="L557" s="484">
        <f>SUM('[3]chd6-SAOB'!AM281)</f>
        <v>0</v>
      </c>
      <c r="M557" s="484">
        <f>+J557+K557+L557</f>
        <v>200000</v>
      </c>
      <c r="N557" s="484">
        <f t="shared" si="293"/>
        <v>0</v>
      </c>
      <c r="O557" s="484">
        <f t="shared" si="293"/>
        <v>0</v>
      </c>
      <c r="P557" s="484">
        <f t="shared" si="293"/>
        <v>0</v>
      </c>
      <c r="Q557" s="484">
        <f>+N557+O557+P557</f>
        <v>0</v>
      </c>
      <c r="S557" s="486" t="str">
        <f t="shared" si="280"/>
        <v/>
      </c>
      <c r="T557" s="486">
        <f t="shared" si="280"/>
        <v>1</v>
      </c>
      <c r="U557" s="486" t="str">
        <f t="shared" si="280"/>
        <v/>
      </c>
      <c r="V557" s="487">
        <f t="shared" si="280"/>
        <v>1</v>
      </c>
      <c r="W557" s="486"/>
      <c r="Y557" s="394" t="s">
        <v>735</v>
      </c>
    </row>
    <row r="558" spans="1:25" s="617" customFormat="1">
      <c r="A558" s="392" t="s">
        <v>398</v>
      </c>
      <c r="B558" s="392" t="s">
        <v>402</v>
      </c>
      <c r="C558" s="634"/>
      <c r="D558" s="634"/>
      <c r="E558" s="635" t="s">
        <v>5</v>
      </c>
      <c r="F558" s="615">
        <f>+F556+F554</f>
        <v>0</v>
      </c>
      <c r="G558" s="615">
        <f t="shared" ref="G558:Q558" si="294">+G556+G554</f>
        <v>2605340.59</v>
      </c>
      <c r="H558" s="615">
        <f t="shared" si="294"/>
        <v>5000000</v>
      </c>
      <c r="I558" s="615">
        <f t="shared" si="294"/>
        <v>7605340.5899999999</v>
      </c>
      <c r="J558" s="615">
        <f t="shared" si="294"/>
        <v>0</v>
      </c>
      <c r="K558" s="615">
        <f t="shared" si="294"/>
        <v>2596422.9900000002</v>
      </c>
      <c r="L558" s="615">
        <f t="shared" si="294"/>
        <v>4999974.2300000004</v>
      </c>
      <c r="M558" s="615">
        <f t="shared" si="294"/>
        <v>7596397.2200000007</v>
      </c>
      <c r="N558" s="615">
        <f t="shared" si="294"/>
        <v>0</v>
      </c>
      <c r="O558" s="615">
        <f t="shared" si="294"/>
        <v>8917.6000000000931</v>
      </c>
      <c r="P558" s="615">
        <f t="shared" si="294"/>
        <v>25.769999999552965</v>
      </c>
      <c r="Q558" s="615">
        <f t="shared" si="294"/>
        <v>8943.3699999996461</v>
      </c>
      <c r="R558" s="616">
        <f>+Q558-'[3]chd6-SAOB'!BH317</f>
        <v>1.1641532182693481E-10</v>
      </c>
      <c r="S558" s="486" t="str">
        <f t="shared" si="280"/>
        <v/>
      </c>
      <c r="T558" s="486">
        <f t="shared" si="280"/>
        <v>0.99657718455919819</v>
      </c>
      <c r="U558" s="486">
        <f t="shared" si="280"/>
        <v>0.9999948460000001</v>
      </c>
      <c r="V558" s="487">
        <f t="shared" si="280"/>
        <v>0.99882406712833371</v>
      </c>
      <c r="W558" s="636"/>
      <c r="Y558" s="394" t="s">
        <v>735</v>
      </c>
    </row>
    <row r="559" spans="1:25">
      <c r="A559" s="392" t="s">
        <v>398</v>
      </c>
      <c r="B559" s="392" t="s">
        <v>402</v>
      </c>
      <c r="C559" s="482"/>
      <c r="D559" s="482"/>
      <c r="E559" s="492"/>
      <c r="F559" s="484"/>
      <c r="G559" s="484"/>
      <c r="H559" s="484"/>
      <c r="I559" s="484">
        <f t="shared" si="286"/>
        <v>0</v>
      </c>
      <c r="J559" s="495">
        <v>0</v>
      </c>
      <c r="K559" s="484"/>
      <c r="L559" s="484"/>
      <c r="M559" s="484">
        <f t="shared" si="287"/>
        <v>0</v>
      </c>
      <c r="N559" s="484">
        <f t="shared" si="288"/>
        <v>0</v>
      </c>
      <c r="O559" s="484">
        <f t="shared" si="288"/>
        <v>0</v>
      </c>
      <c r="P559" s="484">
        <f t="shared" si="288"/>
        <v>0</v>
      </c>
      <c r="Q559" s="484">
        <f t="shared" si="289"/>
        <v>0</v>
      </c>
      <c r="S559" s="486" t="str">
        <f t="shared" si="280"/>
        <v/>
      </c>
      <c r="T559" s="486" t="str">
        <f t="shared" si="280"/>
        <v/>
      </c>
      <c r="U559" s="486" t="str">
        <f t="shared" si="280"/>
        <v/>
      </c>
      <c r="V559" s="487" t="str">
        <f t="shared" si="280"/>
        <v/>
      </c>
      <c r="W559" s="486"/>
      <c r="Y559" s="394" t="s">
        <v>735</v>
      </c>
    </row>
    <row r="560" spans="1:25" s="424" customFormat="1">
      <c r="A560" s="392" t="s">
        <v>398</v>
      </c>
      <c r="B560" s="392" t="s">
        <v>403</v>
      </c>
      <c r="C560" s="493" t="s">
        <v>319</v>
      </c>
      <c r="D560" s="632" t="s">
        <v>334</v>
      </c>
      <c r="E560" s="680" t="s">
        <v>403</v>
      </c>
      <c r="F560" s="638"/>
      <c r="G560" s="638"/>
      <c r="H560" s="638"/>
      <c r="I560" s="423">
        <f t="shared" si="286"/>
        <v>0</v>
      </c>
      <c r="J560" s="638">
        <v>0</v>
      </c>
      <c r="K560" s="638"/>
      <c r="L560" s="638"/>
      <c r="M560" s="423">
        <f t="shared" si="287"/>
        <v>0</v>
      </c>
      <c r="N560" s="423">
        <f t="shared" si="288"/>
        <v>0</v>
      </c>
      <c r="O560" s="423">
        <f t="shared" si="288"/>
        <v>0</v>
      </c>
      <c r="P560" s="423">
        <f t="shared" si="288"/>
        <v>0</v>
      </c>
      <c r="Q560" s="423">
        <f t="shared" si="289"/>
        <v>0</v>
      </c>
      <c r="S560" s="486" t="str">
        <f t="shared" si="280"/>
        <v/>
      </c>
      <c r="T560" s="486" t="str">
        <f t="shared" si="280"/>
        <v/>
      </c>
      <c r="U560" s="486" t="str">
        <f t="shared" si="280"/>
        <v/>
      </c>
      <c r="V560" s="487" t="str">
        <f t="shared" si="280"/>
        <v/>
      </c>
      <c r="W560" s="491"/>
      <c r="Y560" s="394" t="s">
        <v>735</v>
      </c>
    </row>
    <row r="561" spans="1:25">
      <c r="A561" s="392" t="s">
        <v>398</v>
      </c>
      <c r="B561" s="392" t="s">
        <v>403</v>
      </c>
      <c r="C561" s="482"/>
      <c r="D561" s="497"/>
      <c r="E561" s="483" t="s">
        <v>320</v>
      </c>
      <c r="F561" s="495">
        <f>'[3]chd6-SAOB'!C431</f>
        <v>0</v>
      </c>
      <c r="G561" s="495">
        <f>'[3]chd6-SAOB'!D431</f>
        <v>162124.65</v>
      </c>
      <c r="H561" s="495">
        <f>'[3]chd6-SAOB'!E431</f>
        <v>5000000</v>
      </c>
      <c r="I561" s="484">
        <f t="shared" si="286"/>
        <v>5162124.6500000004</v>
      </c>
      <c r="J561" s="495">
        <v>0</v>
      </c>
      <c r="K561" s="495">
        <f>'[3]chd6-SAOB'!H431</f>
        <v>161878.9</v>
      </c>
      <c r="L561" s="495">
        <f>'[3]chd6-SAOB'!I431</f>
        <v>4939997.63</v>
      </c>
      <c r="M561" s="484">
        <f t="shared" si="287"/>
        <v>5101876.53</v>
      </c>
      <c r="N561" s="484">
        <f t="shared" si="288"/>
        <v>0</v>
      </c>
      <c r="O561" s="484">
        <f t="shared" si="288"/>
        <v>245.75</v>
      </c>
      <c r="P561" s="484">
        <f t="shared" si="288"/>
        <v>60002.370000000112</v>
      </c>
      <c r="Q561" s="484">
        <f t="shared" si="289"/>
        <v>60248.120000000112</v>
      </c>
      <c r="S561" s="486" t="str">
        <f t="shared" si="280"/>
        <v/>
      </c>
      <c r="T561" s="486">
        <f t="shared" si="280"/>
        <v>0.99848419102215491</v>
      </c>
      <c r="U561" s="486">
        <f t="shared" si="280"/>
        <v>0.98799952599999996</v>
      </c>
      <c r="V561" s="487">
        <f t="shared" si="280"/>
        <v>0.98832881340825429</v>
      </c>
      <c r="W561" s="486"/>
      <c r="Y561" s="394" t="s">
        <v>736</v>
      </c>
    </row>
    <row r="562" spans="1:25">
      <c r="A562" s="392" t="s">
        <v>398</v>
      </c>
      <c r="B562" s="392" t="s">
        <v>403</v>
      </c>
      <c r="C562" s="482"/>
      <c r="D562" s="497"/>
      <c r="E562" s="483" t="s">
        <v>204</v>
      </c>
      <c r="F562" s="484">
        <f>+F563+F564</f>
        <v>0</v>
      </c>
      <c r="G562" s="484">
        <f t="shared" ref="G562:H562" si="295">+G563+G564</f>
        <v>510000</v>
      </c>
      <c r="H562" s="484">
        <f t="shared" si="295"/>
        <v>592369.98</v>
      </c>
      <c r="I562" s="484">
        <f t="shared" si="286"/>
        <v>1102369.98</v>
      </c>
      <c r="J562" s="484">
        <f t="shared" ref="J562:L562" si="296">+J563+J564</f>
        <v>0</v>
      </c>
      <c r="K562" s="484">
        <f t="shared" si="296"/>
        <v>482560.5</v>
      </c>
      <c r="L562" s="484">
        <f t="shared" si="296"/>
        <v>588870</v>
      </c>
      <c r="M562" s="484">
        <f t="shared" si="287"/>
        <v>1071430.5</v>
      </c>
      <c r="N562" s="484">
        <f t="shared" si="288"/>
        <v>0</v>
      </c>
      <c r="O562" s="484">
        <f t="shared" si="288"/>
        <v>27439.5</v>
      </c>
      <c r="P562" s="484">
        <f t="shared" si="288"/>
        <v>3499.9799999999814</v>
      </c>
      <c r="Q562" s="484">
        <f t="shared" si="289"/>
        <v>30939.479999999981</v>
      </c>
      <c r="S562" s="486" t="str">
        <f t="shared" si="280"/>
        <v/>
      </c>
      <c r="T562" s="486">
        <f t="shared" si="280"/>
        <v>0.94619705882352945</v>
      </c>
      <c r="U562" s="486">
        <f t="shared" si="280"/>
        <v>0.99409156419439082</v>
      </c>
      <c r="V562" s="487">
        <f t="shared" si="280"/>
        <v>0.97193366967413242</v>
      </c>
      <c r="W562" s="486"/>
      <c r="Y562" s="394" t="s">
        <v>736</v>
      </c>
    </row>
    <row r="563" spans="1:25" hidden="1">
      <c r="A563" s="392" t="s">
        <v>398</v>
      </c>
      <c r="B563" s="392" t="s">
        <v>403</v>
      </c>
      <c r="C563" s="482"/>
      <c r="D563" s="482"/>
      <c r="E563" s="483" t="s">
        <v>838</v>
      </c>
      <c r="F563" s="495">
        <f>'[3]CONAP - W INC'!F429</f>
        <v>0</v>
      </c>
      <c r="G563" s="495">
        <f>'[3]CONAP - W INC'!G429</f>
        <v>0</v>
      </c>
      <c r="H563" s="495">
        <f>'[3]CONAP - W INC'!H429</f>
        <v>0</v>
      </c>
      <c r="I563" s="484">
        <f t="shared" si="286"/>
        <v>0</v>
      </c>
      <c r="J563" s="495">
        <f>'[3]CONAP - W INC'!J429</f>
        <v>0</v>
      </c>
      <c r="K563" s="495">
        <f>'[3]CONAP - W INC'!K429</f>
        <v>0</v>
      </c>
      <c r="L563" s="495">
        <f>'[3]CONAP - W INC'!L429</f>
        <v>0</v>
      </c>
      <c r="M563" s="484">
        <f t="shared" si="287"/>
        <v>0</v>
      </c>
      <c r="N563" s="484">
        <f t="shared" si="288"/>
        <v>0</v>
      </c>
      <c r="O563" s="484">
        <f t="shared" si="288"/>
        <v>0</v>
      </c>
      <c r="P563" s="484">
        <f t="shared" si="288"/>
        <v>0</v>
      </c>
      <c r="Q563" s="484">
        <f t="shared" si="289"/>
        <v>0</v>
      </c>
      <c r="S563" s="486" t="str">
        <f t="shared" si="280"/>
        <v/>
      </c>
      <c r="T563" s="486" t="str">
        <f t="shared" si="280"/>
        <v/>
      </c>
      <c r="U563" s="486" t="str">
        <f t="shared" si="280"/>
        <v/>
      </c>
      <c r="V563" s="487" t="str">
        <f t="shared" si="280"/>
        <v/>
      </c>
      <c r="W563" s="486"/>
    </row>
    <row r="564" spans="1:25" hidden="1">
      <c r="A564" s="392" t="s">
        <v>398</v>
      </c>
      <c r="B564" s="392" t="s">
        <v>403</v>
      </c>
      <c r="C564" s="482"/>
      <c r="D564" s="482"/>
      <c r="E564" s="483" t="s">
        <v>839</v>
      </c>
      <c r="F564" s="495">
        <f>'[3]CONAP - W INC'!F430</f>
        <v>0</v>
      </c>
      <c r="G564" s="495">
        <f>'[3]CONAP - W INC'!G430</f>
        <v>510000</v>
      </c>
      <c r="H564" s="495">
        <f>'[3]CONAP - W INC'!H430</f>
        <v>592369.98</v>
      </c>
      <c r="I564" s="484">
        <f t="shared" si="286"/>
        <v>1102369.98</v>
      </c>
      <c r="J564" s="495">
        <f>'[3]CONAP - W INC'!J430</f>
        <v>0</v>
      </c>
      <c r="K564" s="495">
        <f>'[3]CONAP - W INC'!K430</f>
        <v>482560.5</v>
      </c>
      <c r="L564" s="495">
        <f>'[3]CONAP - W INC'!L430</f>
        <v>588870</v>
      </c>
      <c r="M564" s="484">
        <f t="shared" si="287"/>
        <v>1071430.5</v>
      </c>
      <c r="N564" s="484">
        <f t="shared" si="288"/>
        <v>0</v>
      </c>
      <c r="O564" s="484">
        <f t="shared" si="288"/>
        <v>27439.5</v>
      </c>
      <c r="P564" s="484">
        <f t="shared" si="288"/>
        <v>3499.9799999999814</v>
      </c>
      <c r="Q564" s="484">
        <f t="shared" si="289"/>
        <v>30939.479999999981</v>
      </c>
      <c r="S564" s="486" t="str">
        <f t="shared" si="280"/>
        <v/>
      </c>
      <c r="T564" s="486">
        <f t="shared" si="280"/>
        <v>0.94619705882352945</v>
      </c>
      <c r="U564" s="486">
        <f t="shared" si="280"/>
        <v>0.99409156419439082</v>
      </c>
      <c r="V564" s="487">
        <f t="shared" si="280"/>
        <v>0.97193366967413242</v>
      </c>
      <c r="W564" s="486"/>
    </row>
    <row r="565" spans="1:25" s="437" customFormat="1">
      <c r="A565" s="392"/>
      <c r="B565" s="392" t="s">
        <v>403</v>
      </c>
      <c r="C565" s="445"/>
      <c r="D565" s="445"/>
      <c r="E565" s="415" t="s">
        <v>737</v>
      </c>
      <c r="F565" s="416">
        <f>+F562+F561</f>
        <v>0</v>
      </c>
      <c r="G565" s="416">
        <f t="shared" ref="G565:Q565" si="297">+G562+G561</f>
        <v>672124.65</v>
      </c>
      <c r="H565" s="416">
        <f t="shared" si="297"/>
        <v>5592369.9800000004</v>
      </c>
      <c r="I565" s="416">
        <f t="shared" si="297"/>
        <v>6264494.6300000008</v>
      </c>
      <c r="J565" s="416">
        <f t="shared" si="297"/>
        <v>0</v>
      </c>
      <c r="K565" s="416">
        <f t="shared" si="297"/>
        <v>644439.4</v>
      </c>
      <c r="L565" s="416">
        <f t="shared" si="297"/>
        <v>5528867.6299999999</v>
      </c>
      <c r="M565" s="416">
        <f t="shared" si="297"/>
        <v>6173307.0300000003</v>
      </c>
      <c r="N565" s="416">
        <f t="shared" si="297"/>
        <v>0</v>
      </c>
      <c r="O565" s="416">
        <f t="shared" si="297"/>
        <v>27685.25</v>
      </c>
      <c r="P565" s="416">
        <f t="shared" si="297"/>
        <v>63502.350000000093</v>
      </c>
      <c r="Q565" s="416">
        <f t="shared" si="297"/>
        <v>91187.600000000093</v>
      </c>
      <c r="R565" s="448"/>
      <c r="S565" s="486" t="str">
        <f t="shared" si="280"/>
        <v/>
      </c>
      <c r="T565" s="486">
        <f t="shared" si="280"/>
        <v>0.95880935180699001</v>
      </c>
      <c r="U565" s="486">
        <f t="shared" si="280"/>
        <v>0.98864482317387725</v>
      </c>
      <c r="V565" s="487">
        <f t="shared" si="280"/>
        <v>0.98544374201179563</v>
      </c>
      <c r="W565" s="489"/>
      <c r="Y565" s="394" t="s">
        <v>735</v>
      </c>
    </row>
    <row r="566" spans="1:25" hidden="1">
      <c r="A566" s="392"/>
      <c r="B566" s="392"/>
      <c r="C566" s="482"/>
      <c r="D566" s="482"/>
      <c r="E566" s="490"/>
      <c r="F566" s="484"/>
      <c r="G566" s="484"/>
      <c r="H566" s="484"/>
      <c r="I566" s="484"/>
      <c r="J566" s="484"/>
      <c r="K566" s="484"/>
      <c r="L566" s="484"/>
      <c r="M566" s="484"/>
      <c r="N566" s="484"/>
      <c r="O566" s="484"/>
      <c r="P566" s="484"/>
      <c r="Q566" s="484"/>
      <c r="R566" s="485"/>
      <c r="S566" s="486" t="str">
        <f t="shared" si="280"/>
        <v/>
      </c>
      <c r="T566" s="486" t="str">
        <f t="shared" si="280"/>
        <v/>
      </c>
      <c r="U566" s="486" t="str">
        <f t="shared" si="280"/>
        <v/>
      </c>
      <c r="V566" s="487" t="str">
        <f t="shared" si="280"/>
        <v/>
      </c>
      <c r="W566" s="486"/>
    </row>
    <row r="567" spans="1:25" s="437" customFormat="1">
      <c r="A567" s="392" t="s">
        <v>398</v>
      </c>
      <c r="B567" s="392" t="s">
        <v>403</v>
      </c>
      <c r="C567" s="445"/>
      <c r="D567" s="445" t="s">
        <v>319</v>
      </c>
      <c r="E567" s="415" t="s">
        <v>325</v>
      </c>
      <c r="F567" s="416">
        <f>SUM(F568:F568)</f>
        <v>0</v>
      </c>
      <c r="G567" s="416">
        <f>SUM(G568:G568)</f>
        <v>0</v>
      </c>
      <c r="H567" s="416">
        <f>SUM(H568:H568)</f>
        <v>0</v>
      </c>
      <c r="I567" s="416">
        <f>+F567+G567+H567</f>
        <v>0</v>
      </c>
      <c r="J567" s="447">
        <v>0</v>
      </c>
      <c r="K567" s="416">
        <f>SUM(K568:K568)</f>
        <v>0</v>
      </c>
      <c r="L567" s="416">
        <f>SUM(L568:L568)</f>
        <v>0</v>
      </c>
      <c r="M567" s="416">
        <f>+J567+K567+L567</f>
        <v>0</v>
      </c>
      <c r="N567" s="416">
        <f t="shared" ref="N567:P568" si="298">+F567-J567</f>
        <v>0</v>
      </c>
      <c r="O567" s="416">
        <f t="shared" si="298"/>
        <v>0</v>
      </c>
      <c r="P567" s="416">
        <f t="shared" si="298"/>
        <v>0</v>
      </c>
      <c r="Q567" s="416">
        <f>+N567+O567+P567</f>
        <v>0</v>
      </c>
      <c r="S567" s="486" t="str">
        <f t="shared" si="280"/>
        <v/>
      </c>
      <c r="T567" s="486" t="str">
        <f t="shared" si="280"/>
        <v/>
      </c>
      <c r="U567" s="486" t="str">
        <f t="shared" si="280"/>
        <v/>
      </c>
      <c r="V567" s="487" t="str">
        <f t="shared" si="280"/>
        <v/>
      </c>
      <c r="W567" s="489"/>
      <c r="Y567" s="394" t="s">
        <v>735</v>
      </c>
    </row>
    <row r="568" spans="1:25">
      <c r="A568" s="392" t="s">
        <v>398</v>
      </c>
      <c r="B568" s="392" t="s">
        <v>403</v>
      </c>
      <c r="C568" s="482"/>
      <c r="D568" s="482"/>
      <c r="E568" s="488" t="s">
        <v>533</v>
      </c>
      <c r="F568" s="484">
        <v>0</v>
      </c>
      <c r="G568" s="484">
        <f>SUM('[3]chd6-SAOB'!AN188)</f>
        <v>0</v>
      </c>
      <c r="H568" s="484">
        <f>SUM('[3]chd6-SAOB'!AN280)</f>
        <v>0</v>
      </c>
      <c r="I568" s="484">
        <f>+F568+G568+H568</f>
        <v>0</v>
      </c>
      <c r="J568" s="484">
        <v>0</v>
      </c>
      <c r="K568" s="484">
        <f>SUM('[3]chd6-SAOB'!AN189)</f>
        <v>0</v>
      </c>
      <c r="L568" s="484">
        <f>SUM('[3]chd6-SAOB'!AN281)</f>
        <v>0</v>
      </c>
      <c r="M568" s="484">
        <f>+J568+K568+L568</f>
        <v>0</v>
      </c>
      <c r="N568" s="484">
        <f t="shared" si="298"/>
        <v>0</v>
      </c>
      <c r="O568" s="484">
        <f t="shared" si="298"/>
        <v>0</v>
      </c>
      <c r="P568" s="484">
        <f t="shared" si="298"/>
        <v>0</v>
      </c>
      <c r="Q568" s="484">
        <f>+N568+O568+P568</f>
        <v>0</v>
      </c>
      <c r="S568" s="486" t="str">
        <f t="shared" si="280"/>
        <v/>
      </c>
      <c r="T568" s="486" t="str">
        <f t="shared" si="280"/>
        <v/>
      </c>
      <c r="U568" s="486" t="str">
        <f t="shared" si="280"/>
        <v/>
      </c>
      <c r="V568" s="487" t="str">
        <f t="shared" si="280"/>
        <v/>
      </c>
      <c r="W568" s="486"/>
      <c r="Y568" s="394" t="s">
        <v>735</v>
      </c>
    </row>
    <row r="569" spans="1:25" s="617" customFormat="1">
      <c r="A569" s="392" t="s">
        <v>398</v>
      </c>
      <c r="B569" s="392" t="s">
        <v>403</v>
      </c>
      <c r="C569" s="634"/>
      <c r="D569" s="634"/>
      <c r="E569" s="635" t="s">
        <v>5</v>
      </c>
      <c r="F569" s="615">
        <f>+F567+F565</f>
        <v>0</v>
      </c>
      <c r="G569" s="615">
        <f t="shared" ref="G569:Q569" si="299">+G567+G565</f>
        <v>672124.65</v>
      </c>
      <c r="H569" s="615">
        <f t="shared" si="299"/>
        <v>5592369.9800000004</v>
      </c>
      <c r="I569" s="615">
        <f t="shared" si="299"/>
        <v>6264494.6300000008</v>
      </c>
      <c r="J569" s="615">
        <f t="shared" si="299"/>
        <v>0</v>
      </c>
      <c r="K569" s="615">
        <f t="shared" si="299"/>
        <v>644439.4</v>
      </c>
      <c r="L569" s="615">
        <f t="shared" si="299"/>
        <v>5528867.6299999999</v>
      </c>
      <c r="M569" s="615">
        <f t="shared" si="299"/>
        <v>6173307.0300000003</v>
      </c>
      <c r="N569" s="615">
        <f t="shared" si="299"/>
        <v>0</v>
      </c>
      <c r="O569" s="615">
        <f t="shared" si="299"/>
        <v>27685.25</v>
      </c>
      <c r="P569" s="615">
        <f t="shared" si="299"/>
        <v>63502.350000000093</v>
      </c>
      <c r="Q569" s="615">
        <f t="shared" si="299"/>
        <v>91187.600000000093</v>
      </c>
      <c r="R569" s="616">
        <f>+Q569-'[3]chd6-SAOB'!BI317</f>
        <v>0</v>
      </c>
      <c r="S569" s="486" t="str">
        <f t="shared" si="280"/>
        <v/>
      </c>
      <c r="T569" s="486">
        <f t="shared" si="280"/>
        <v>0.95880935180699001</v>
      </c>
      <c r="U569" s="486">
        <f t="shared" si="280"/>
        <v>0.98864482317387725</v>
      </c>
      <c r="V569" s="487">
        <f t="shared" si="280"/>
        <v>0.98544374201179563</v>
      </c>
      <c r="W569" s="636"/>
      <c r="Y569" s="394" t="s">
        <v>735</v>
      </c>
    </row>
    <row r="570" spans="1:25">
      <c r="A570" s="392" t="s">
        <v>398</v>
      </c>
      <c r="B570" s="392" t="s">
        <v>403</v>
      </c>
      <c r="C570" s="482"/>
      <c r="D570" s="482"/>
      <c r="E570" s="492"/>
      <c r="F570" s="484"/>
      <c r="G570" s="484"/>
      <c r="H570" s="484"/>
      <c r="I570" s="484">
        <f t="shared" si="286"/>
        <v>0</v>
      </c>
      <c r="J570" s="484"/>
      <c r="K570" s="484"/>
      <c r="L570" s="484"/>
      <c r="M570" s="484">
        <f t="shared" si="287"/>
        <v>0</v>
      </c>
      <c r="N570" s="484">
        <f t="shared" si="288"/>
        <v>0</v>
      </c>
      <c r="O570" s="484">
        <f t="shared" si="288"/>
        <v>0</v>
      </c>
      <c r="P570" s="484">
        <f t="shared" si="288"/>
        <v>0</v>
      </c>
      <c r="Q570" s="484">
        <f t="shared" si="289"/>
        <v>0</v>
      </c>
      <c r="S570" s="486" t="str">
        <f t="shared" si="280"/>
        <v/>
      </c>
      <c r="T570" s="486" t="str">
        <f t="shared" si="280"/>
        <v/>
      </c>
      <c r="U570" s="486" t="str">
        <f t="shared" si="280"/>
        <v/>
      </c>
      <c r="V570" s="487" t="str">
        <f t="shared" si="280"/>
        <v/>
      </c>
      <c r="W570" s="486"/>
      <c r="Y570" s="394" t="s">
        <v>735</v>
      </c>
    </row>
    <row r="571" spans="1:25" s="424" customFormat="1">
      <c r="A571" s="392" t="s">
        <v>398</v>
      </c>
      <c r="B571" s="392" t="s">
        <v>404</v>
      </c>
      <c r="C571" s="493" t="s">
        <v>319</v>
      </c>
      <c r="D571" s="632" t="s">
        <v>336</v>
      </c>
      <c r="E571" s="610" t="s">
        <v>405</v>
      </c>
      <c r="F571" s="638"/>
      <c r="G571" s="638"/>
      <c r="H571" s="638"/>
      <c r="I571" s="423">
        <f t="shared" si="286"/>
        <v>0</v>
      </c>
      <c r="J571" s="638"/>
      <c r="K571" s="638"/>
      <c r="L571" s="638"/>
      <c r="M571" s="423">
        <f t="shared" si="287"/>
        <v>0</v>
      </c>
      <c r="N571" s="423">
        <f t="shared" si="288"/>
        <v>0</v>
      </c>
      <c r="O571" s="423">
        <f t="shared" si="288"/>
        <v>0</v>
      </c>
      <c r="P571" s="423">
        <f t="shared" si="288"/>
        <v>0</v>
      </c>
      <c r="Q571" s="423">
        <f t="shared" si="289"/>
        <v>0</v>
      </c>
      <c r="S571" s="486" t="str">
        <f t="shared" si="280"/>
        <v/>
      </c>
      <c r="T571" s="486" t="str">
        <f t="shared" si="280"/>
        <v/>
      </c>
      <c r="U571" s="486" t="str">
        <f t="shared" si="280"/>
        <v/>
      </c>
      <c r="V571" s="487" t="str">
        <f t="shared" si="280"/>
        <v/>
      </c>
      <c r="W571" s="491"/>
      <c r="Y571" s="394" t="s">
        <v>735</v>
      </c>
    </row>
    <row r="572" spans="1:25">
      <c r="A572" s="392" t="s">
        <v>398</v>
      </c>
      <c r="B572" s="392" t="s">
        <v>404</v>
      </c>
      <c r="C572" s="482"/>
      <c r="D572" s="497"/>
      <c r="E572" s="483" t="s">
        <v>320</v>
      </c>
      <c r="F572" s="495">
        <f>'[3]chd6-SAOB'!C418</f>
        <v>0</v>
      </c>
      <c r="G572" s="495">
        <f>'[3]chd6-SAOB'!D418</f>
        <v>0</v>
      </c>
      <c r="H572" s="495">
        <f>'[3]chd6-SAOB'!E418</f>
        <v>0</v>
      </c>
      <c r="I572" s="484">
        <f t="shared" si="286"/>
        <v>0</v>
      </c>
      <c r="J572" s="495">
        <f>'[3]chd6-SAOB'!G418</f>
        <v>0</v>
      </c>
      <c r="K572" s="495">
        <f>'[3]chd6-SAOB'!H418</f>
        <v>0</v>
      </c>
      <c r="L572" s="495">
        <f>'[3]chd6-SAOB'!I418</f>
        <v>0</v>
      </c>
      <c r="M572" s="484">
        <f t="shared" si="287"/>
        <v>0</v>
      </c>
      <c r="N572" s="484">
        <f t="shared" si="288"/>
        <v>0</v>
      </c>
      <c r="O572" s="484">
        <f t="shared" si="288"/>
        <v>0</v>
      </c>
      <c r="P572" s="484">
        <f t="shared" si="288"/>
        <v>0</v>
      </c>
      <c r="Q572" s="484">
        <f t="shared" si="289"/>
        <v>0</v>
      </c>
      <c r="S572" s="486" t="str">
        <f t="shared" si="280"/>
        <v/>
      </c>
      <c r="T572" s="486" t="str">
        <f t="shared" si="280"/>
        <v/>
      </c>
      <c r="U572" s="486" t="str">
        <f t="shared" si="280"/>
        <v/>
      </c>
      <c r="V572" s="487" t="str">
        <f t="shared" si="280"/>
        <v/>
      </c>
      <c r="W572" s="486"/>
      <c r="Y572" s="394" t="s">
        <v>736</v>
      </c>
    </row>
    <row r="573" spans="1:25">
      <c r="A573" s="392" t="s">
        <v>398</v>
      </c>
      <c r="B573" s="392" t="s">
        <v>404</v>
      </c>
      <c r="C573" s="482"/>
      <c r="D573" s="497"/>
      <c r="E573" s="483" t="s">
        <v>204</v>
      </c>
      <c r="F573" s="484">
        <f>+F574+F575</f>
        <v>0</v>
      </c>
      <c r="G573" s="484">
        <f t="shared" ref="G573:H573" si="300">+G574+G575</f>
        <v>57055078</v>
      </c>
      <c r="H573" s="484">
        <f t="shared" si="300"/>
        <v>309215600.20999998</v>
      </c>
      <c r="I573" s="484">
        <f t="shared" si="286"/>
        <v>366270678.20999998</v>
      </c>
      <c r="J573" s="484">
        <f t="shared" ref="J573:L573" si="301">+J574+J575</f>
        <v>0</v>
      </c>
      <c r="K573" s="484">
        <f t="shared" si="301"/>
        <v>56661592.290000007</v>
      </c>
      <c r="L573" s="484">
        <f t="shared" si="301"/>
        <v>309062201.13999999</v>
      </c>
      <c r="M573" s="484">
        <f t="shared" si="287"/>
        <v>365723793.43000001</v>
      </c>
      <c r="N573" s="484">
        <f t="shared" si="288"/>
        <v>0</v>
      </c>
      <c r="O573" s="484">
        <f t="shared" si="288"/>
        <v>393485.70999999344</v>
      </c>
      <c r="P573" s="484">
        <f t="shared" si="288"/>
        <v>153399.06999999285</v>
      </c>
      <c r="Q573" s="484">
        <f t="shared" si="289"/>
        <v>546884.77999998629</v>
      </c>
      <c r="S573" s="486" t="str">
        <f t="shared" si="280"/>
        <v/>
      </c>
      <c r="T573" s="486">
        <f t="shared" si="280"/>
        <v>0.99310340597553837</v>
      </c>
      <c r="U573" s="486">
        <f t="shared" si="280"/>
        <v>0.99950390902045105</v>
      </c>
      <c r="V573" s="487">
        <f t="shared" si="280"/>
        <v>0.99850688353577022</v>
      </c>
      <c r="W573" s="486"/>
      <c r="Y573" s="394" t="s">
        <v>736</v>
      </c>
    </row>
    <row r="574" spans="1:25" hidden="1">
      <c r="A574" s="392" t="s">
        <v>398</v>
      </c>
      <c r="B574" s="392" t="s">
        <v>404</v>
      </c>
      <c r="C574" s="482"/>
      <c r="D574" s="482"/>
      <c r="E574" s="483" t="s">
        <v>838</v>
      </c>
      <c r="F574" s="495">
        <f>'[3]CONAP - W INC'!F437</f>
        <v>0</v>
      </c>
      <c r="G574" s="495">
        <f>'[3]CONAP - W INC'!G437</f>
        <v>56000000</v>
      </c>
      <c r="H574" s="495">
        <f>'[3]CONAP - W INC'!H437</f>
        <v>0</v>
      </c>
      <c r="I574" s="484">
        <f t="shared" si="286"/>
        <v>56000000</v>
      </c>
      <c r="J574" s="495">
        <f>'[3]CONAP - W INC'!J437</f>
        <v>0</v>
      </c>
      <c r="K574" s="495">
        <f>'[3]CONAP - W INC'!K437</f>
        <v>55812834.790000007</v>
      </c>
      <c r="L574" s="495">
        <f>'[3]CONAP - W INC'!L437</f>
        <v>0</v>
      </c>
      <c r="M574" s="484">
        <f t="shared" si="287"/>
        <v>55812834.790000007</v>
      </c>
      <c r="N574" s="484">
        <f t="shared" si="288"/>
        <v>0</v>
      </c>
      <c r="O574" s="484">
        <f t="shared" si="288"/>
        <v>187165.20999999344</v>
      </c>
      <c r="P574" s="484">
        <f t="shared" si="288"/>
        <v>0</v>
      </c>
      <c r="Q574" s="484">
        <f t="shared" si="289"/>
        <v>187165.20999999344</v>
      </c>
      <c r="S574" s="486" t="str">
        <f t="shared" si="280"/>
        <v/>
      </c>
      <c r="T574" s="486">
        <f t="shared" si="280"/>
        <v>0.99665776410714302</v>
      </c>
      <c r="U574" s="486" t="str">
        <f t="shared" si="280"/>
        <v/>
      </c>
      <c r="V574" s="487">
        <f t="shared" si="280"/>
        <v>0.99665776410714302</v>
      </c>
      <c r="W574" s="486"/>
    </row>
    <row r="575" spans="1:25" hidden="1">
      <c r="A575" s="392" t="s">
        <v>398</v>
      </c>
      <c r="B575" s="392" t="s">
        <v>404</v>
      </c>
      <c r="C575" s="482"/>
      <c r="D575" s="482"/>
      <c r="E575" s="483" t="s">
        <v>839</v>
      </c>
      <c r="F575" s="495">
        <f>'[3]CONAP - W INC'!F438</f>
        <v>0</v>
      </c>
      <c r="G575" s="495">
        <f>'[3]CONAP - W INC'!G438</f>
        <v>1055078</v>
      </c>
      <c r="H575" s="495">
        <f>'[3]CONAP - W INC'!H438</f>
        <v>309215600.20999998</v>
      </c>
      <c r="I575" s="484">
        <f t="shared" si="286"/>
        <v>310270678.20999998</v>
      </c>
      <c r="J575" s="495">
        <f>'[3]CONAP - W INC'!J438</f>
        <v>0</v>
      </c>
      <c r="K575" s="495">
        <f>'[3]CONAP - W INC'!K438</f>
        <v>848757.5</v>
      </c>
      <c r="L575" s="495">
        <f>'[3]CONAP - W INC'!L438</f>
        <v>309062201.13999999</v>
      </c>
      <c r="M575" s="484">
        <f t="shared" si="287"/>
        <v>309910958.63999999</v>
      </c>
      <c r="N575" s="484">
        <f t="shared" si="288"/>
        <v>0</v>
      </c>
      <c r="O575" s="484">
        <f t="shared" si="288"/>
        <v>206320.5</v>
      </c>
      <c r="P575" s="484">
        <f t="shared" si="288"/>
        <v>153399.06999999285</v>
      </c>
      <c r="Q575" s="484">
        <f t="shared" si="289"/>
        <v>359719.56999999285</v>
      </c>
      <c r="S575" s="486" t="str">
        <f t="shared" si="280"/>
        <v/>
      </c>
      <c r="T575" s="486">
        <f t="shared" si="280"/>
        <v>0.804450002748612</v>
      </c>
      <c r="U575" s="486">
        <f t="shared" si="280"/>
        <v>0.99950390902045105</v>
      </c>
      <c r="V575" s="487">
        <f t="shared" si="280"/>
        <v>0.99884062660359896</v>
      </c>
      <c r="W575" s="486"/>
    </row>
    <row r="576" spans="1:25" s="437" customFormat="1">
      <c r="A576" s="392"/>
      <c r="B576" s="392" t="s">
        <v>404</v>
      </c>
      <c r="C576" s="445"/>
      <c r="D576" s="445"/>
      <c r="E576" s="415" t="s">
        <v>737</v>
      </c>
      <c r="F576" s="416">
        <f>+F573+F572</f>
        <v>0</v>
      </c>
      <c r="G576" s="416">
        <f t="shared" ref="G576:Q576" si="302">+G573+G572</f>
        <v>57055078</v>
      </c>
      <c r="H576" s="416">
        <f t="shared" si="302"/>
        <v>309215600.20999998</v>
      </c>
      <c r="I576" s="416">
        <f t="shared" si="302"/>
        <v>366270678.20999998</v>
      </c>
      <c r="J576" s="416">
        <f t="shared" si="302"/>
        <v>0</v>
      </c>
      <c r="K576" s="416">
        <f t="shared" si="302"/>
        <v>56661592.290000007</v>
      </c>
      <c r="L576" s="416">
        <f t="shared" si="302"/>
        <v>309062201.13999999</v>
      </c>
      <c r="M576" s="416">
        <f t="shared" si="302"/>
        <v>365723793.43000001</v>
      </c>
      <c r="N576" s="416">
        <f t="shared" si="302"/>
        <v>0</v>
      </c>
      <c r="O576" s="416">
        <f t="shared" si="302"/>
        <v>393485.70999999344</v>
      </c>
      <c r="P576" s="416">
        <f t="shared" si="302"/>
        <v>153399.06999999285</v>
      </c>
      <c r="Q576" s="416">
        <f t="shared" si="302"/>
        <v>546884.77999998629</v>
      </c>
      <c r="R576" s="448"/>
      <c r="S576" s="486" t="str">
        <f t="shared" si="280"/>
        <v/>
      </c>
      <c r="T576" s="486">
        <f t="shared" si="280"/>
        <v>0.99310340597553837</v>
      </c>
      <c r="U576" s="486">
        <f t="shared" si="280"/>
        <v>0.99950390902045105</v>
      </c>
      <c r="V576" s="487">
        <f t="shared" si="280"/>
        <v>0.99850688353577022</v>
      </c>
      <c r="W576" s="489"/>
      <c r="Y576" s="394" t="s">
        <v>735</v>
      </c>
    </row>
    <row r="577" spans="1:25" hidden="1">
      <c r="A577" s="392"/>
      <c r="B577" s="392"/>
      <c r="C577" s="482"/>
      <c r="D577" s="482"/>
      <c r="E577" s="490"/>
      <c r="F577" s="484"/>
      <c r="G577" s="484"/>
      <c r="H577" s="484"/>
      <c r="I577" s="484"/>
      <c r="J577" s="484"/>
      <c r="K577" s="484"/>
      <c r="L577" s="484"/>
      <c r="M577" s="484"/>
      <c r="N577" s="484"/>
      <c r="O577" s="484"/>
      <c r="P577" s="484"/>
      <c r="Q577" s="484"/>
      <c r="R577" s="485"/>
      <c r="S577" s="486" t="str">
        <f t="shared" si="280"/>
        <v/>
      </c>
      <c r="T577" s="486" t="str">
        <f t="shared" si="280"/>
        <v/>
      </c>
      <c r="U577" s="486" t="str">
        <f t="shared" si="280"/>
        <v/>
      </c>
      <c r="V577" s="487" t="str">
        <f t="shared" si="280"/>
        <v/>
      </c>
      <c r="W577" s="486"/>
    </row>
    <row r="578" spans="1:25" s="437" customFormat="1">
      <c r="A578" s="392" t="s">
        <v>398</v>
      </c>
      <c r="B578" s="392" t="s">
        <v>404</v>
      </c>
      <c r="C578" s="445"/>
      <c r="D578" s="445" t="s">
        <v>319</v>
      </c>
      <c r="E578" s="415" t="s">
        <v>325</v>
      </c>
      <c r="F578" s="416">
        <f>SUM(F579:F579)</f>
        <v>0</v>
      </c>
      <c r="G578" s="416">
        <f>SUM(G579:G579)</f>
        <v>4270000</v>
      </c>
      <c r="H578" s="416">
        <f>SUM(H579:H579)</f>
        <v>0</v>
      </c>
      <c r="I578" s="416">
        <f>+F578+G578+H578</f>
        <v>4270000</v>
      </c>
      <c r="J578" s="416">
        <f>SUM(J579:J579)</f>
        <v>0</v>
      </c>
      <c r="K578" s="416">
        <f>SUM(K579:K579)</f>
        <v>3958139.62</v>
      </c>
      <c r="L578" s="416">
        <f>SUM(L579:L579)</f>
        <v>0</v>
      </c>
      <c r="M578" s="416">
        <f>+J578+K578+L578</f>
        <v>3958139.62</v>
      </c>
      <c r="N578" s="416">
        <f t="shared" ref="N578:P579" si="303">+F578-J578</f>
        <v>0</v>
      </c>
      <c r="O578" s="416">
        <f t="shared" si="303"/>
        <v>311860.37999999989</v>
      </c>
      <c r="P578" s="416">
        <f t="shared" si="303"/>
        <v>0</v>
      </c>
      <c r="Q578" s="416">
        <f>+N578+O578+P578</f>
        <v>311860.37999999989</v>
      </c>
      <c r="S578" s="486" t="str">
        <f t="shared" si="280"/>
        <v/>
      </c>
      <c r="T578" s="486">
        <f t="shared" si="280"/>
        <v>0.92696478220140521</v>
      </c>
      <c r="U578" s="486" t="str">
        <f t="shared" si="280"/>
        <v/>
      </c>
      <c r="V578" s="487">
        <f t="shared" si="280"/>
        <v>0.92696478220140521</v>
      </c>
      <c r="W578" s="489"/>
      <c r="Y578" s="394" t="s">
        <v>735</v>
      </c>
    </row>
    <row r="579" spans="1:25">
      <c r="A579" s="392" t="s">
        <v>398</v>
      </c>
      <c r="B579" s="392" t="s">
        <v>404</v>
      </c>
      <c r="C579" s="482"/>
      <c r="D579" s="482"/>
      <c r="E579" s="488" t="s">
        <v>533</v>
      </c>
      <c r="F579" s="484">
        <v>0</v>
      </c>
      <c r="G579" s="484">
        <f>SUM('[3]chd6-SAOB'!AL188)</f>
        <v>4270000</v>
      </c>
      <c r="H579" s="484">
        <f>SUM('[3]chd6-SAOB'!AL280)</f>
        <v>0</v>
      </c>
      <c r="I579" s="484">
        <f>+F579+G579+H579</f>
        <v>4270000</v>
      </c>
      <c r="J579" s="484">
        <v>0</v>
      </c>
      <c r="K579" s="484">
        <f>SUM('[3]chd6-SAOB'!AL189)</f>
        <v>3958139.62</v>
      </c>
      <c r="L579" s="484">
        <f>SUM('[3]chd6-SAOB'!AL281)</f>
        <v>0</v>
      </c>
      <c r="M579" s="484">
        <f>+J579+K579+L579</f>
        <v>3958139.62</v>
      </c>
      <c r="N579" s="484">
        <f t="shared" si="303"/>
        <v>0</v>
      </c>
      <c r="O579" s="484">
        <f t="shared" si="303"/>
        <v>311860.37999999989</v>
      </c>
      <c r="P579" s="484">
        <f t="shared" si="303"/>
        <v>0</v>
      </c>
      <c r="Q579" s="484">
        <f>+N579+O579+P579</f>
        <v>311860.37999999989</v>
      </c>
      <c r="S579" s="486" t="str">
        <f t="shared" si="280"/>
        <v/>
      </c>
      <c r="T579" s="486">
        <f t="shared" si="280"/>
        <v>0.92696478220140521</v>
      </c>
      <c r="U579" s="486" t="str">
        <f t="shared" si="280"/>
        <v/>
      </c>
      <c r="V579" s="487">
        <f t="shared" si="280"/>
        <v>0.92696478220140521</v>
      </c>
      <c r="W579" s="486"/>
      <c r="Y579" s="394" t="s">
        <v>735</v>
      </c>
    </row>
    <row r="580" spans="1:25" s="617" customFormat="1">
      <c r="A580" s="392" t="s">
        <v>398</v>
      </c>
      <c r="B580" s="392" t="s">
        <v>404</v>
      </c>
      <c r="C580" s="634"/>
      <c r="D580" s="634"/>
      <c r="E580" s="635" t="s">
        <v>5</v>
      </c>
      <c r="F580" s="615">
        <f>+F578+F576</f>
        <v>0</v>
      </c>
      <c r="G580" s="615">
        <f t="shared" ref="G580:Q580" si="304">+G578+G576</f>
        <v>61325078</v>
      </c>
      <c r="H580" s="615">
        <f t="shared" si="304"/>
        <v>309215600.20999998</v>
      </c>
      <c r="I580" s="615">
        <f t="shared" si="304"/>
        <v>370540678.20999998</v>
      </c>
      <c r="J580" s="615">
        <f t="shared" si="304"/>
        <v>0</v>
      </c>
      <c r="K580" s="615">
        <f t="shared" si="304"/>
        <v>60619731.910000004</v>
      </c>
      <c r="L580" s="615">
        <f t="shared" si="304"/>
        <v>309062201.13999999</v>
      </c>
      <c r="M580" s="615">
        <f t="shared" si="304"/>
        <v>369681933.05000001</v>
      </c>
      <c r="N580" s="615">
        <f t="shared" si="304"/>
        <v>0</v>
      </c>
      <c r="O580" s="615">
        <f t="shared" si="304"/>
        <v>705346.08999999333</v>
      </c>
      <c r="P580" s="615">
        <f t="shared" si="304"/>
        <v>153399.06999999285</v>
      </c>
      <c r="Q580" s="615">
        <f t="shared" si="304"/>
        <v>858745.15999998618</v>
      </c>
      <c r="R580" s="616">
        <f>+Q580-'[3]chd6-SAOB'!BG317</f>
        <v>0</v>
      </c>
      <c r="S580" s="486" t="str">
        <f t="shared" si="280"/>
        <v/>
      </c>
      <c r="T580" s="486">
        <f t="shared" si="280"/>
        <v>0.98849824389950236</v>
      </c>
      <c r="U580" s="486">
        <f t="shared" si="280"/>
        <v>0.99950390902045105</v>
      </c>
      <c r="V580" s="487">
        <f t="shared" si="280"/>
        <v>0.99768245374799769</v>
      </c>
      <c r="W580" s="636"/>
      <c r="Y580" s="394" t="s">
        <v>735</v>
      </c>
    </row>
    <row r="581" spans="1:25">
      <c r="A581" s="392" t="s">
        <v>398</v>
      </c>
      <c r="B581" s="392" t="s">
        <v>404</v>
      </c>
      <c r="C581" s="482"/>
      <c r="D581" s="482"/>
      <c r="E581" s="492"/>
      <c r="F581" s="484"/>
      <c r="G581" s="484"/>
      <c r="H581" s="484"/>
      <c r="I581" s="484">
        <f t="shared" si="286"/>
        <v>0</v>
      </c>
      <c r="J581" s="484"/>
      <c r="K581" s="484"/>
      <c r="L581" s="484"/>
      <c r="M581" s="484">
        <f t="shared" si="287"/>
        <v>0</v>
      </c>
      <c r="N581" s="484">
        <f t="shared" si="288"/>
        <v>0</v>
      </c>
      <c r="O581" s="484">
        <f t="shared" si="288"/>
        <v>0</v>
      </c>
      <c r="P581" s="484">
        <f t="shared" si="288"/>
        <v>0</v>
      </c>
      <c r="Q581" s="484">
        <f t="shared" si="289"/>
        <v>0</v>
      </c>
      <c r="S581" s="486" t="str">
        <f t="shared" si="280"/>
        <v/>
      </c>
      <c r="T581" s="486" t="str">
        <f t="shared" si="280"/>
        <v/>
      </c>
      <c r="U581" s="486" t="str">
        <f t="shared" si="280"/>
        <v/>
      </c>
      <c r="V581" s="487" t="str">
        <f t="shared" si="280"/>
        <v/>
      </c>
      <c r="W581" s="486"/>
      <c r="Y581" s="394" t="s">
        <v>735</v>
      </c>
    </row>
    <row r="582" spans="1:25" s="424" customFormat="1" ht="12" customHeight="1">
      <c r="A582" s="392" t="s">
        <v>398</v>
      </c>
      <c r="B582" s="392" t="s">
        <v>399</v>
      </c>
      <c r="C582" s="718" t="s">
        <v>779</v>
      </c>
      <c r="D582" s="734"/>
      <c r="E582" s="734"/>
      <c r="F582" s="423">
        <f>+F547+F558+F569+F580</f>
        <v>0</v>
      </c>
      <c r="G582" s="423">
        <f>+G547+G558+G569+G580</f>
        <v>134254216.17000002</v>
      </c>
      <c r="H582" s="423">
        <f>+H547+H558+H569+H580</f>
        <v>319807970.19</v>
      </c>
      <c r="I582" s="423">
        <f t="shared" si="286"/>
        <v>454062186.36000001</v>
      </c>
      <c r="J582" s="423">
        <f>+J547+J558+J569+J580</f>
        <v>0</v>
      </c>
      <c r="K582" s="423">
        <f>+K547+K558+K569+K580</f>
        <v>131893574.79000002</v>
      </c>
      <c r="L582" s="423">
        <f>+L547+L558+L569+L580</f>
        <v>319591043</v>
      </c>
      <c r="M582" s="423">
        <f t="shared" si="287"/>
        <v>451484617.79000002</v>
      </c>
      <c r="N582" s="423">
        <f t="shared" si="288"/>
        <v>0</v>
      </c>
      <c r="O582" s="423">
        <f t="shared" si="288"/>
        <v>2360641.3799999952</v>
      </c>
      <c r="P582" s="423">
        <f t="shared" si="288"/>
        <v>216927.18999999762</v>
      </c>
      <c r="Q582" s="423">
        <f t="shared" si="289"/>
        <v>2577568.5699999928</v>
      </c>
      <c r="S582" s="486" t="str">
        <f t="shared" si="280"/>
        <v/>
      </c>
      <c r="T582" s="486">
        <f t="shared" si="280"/>
        <v>0.98241663131822377</v>
      </c>
      <c r="U582" s="486">
        <f t="shared" si="280"/>
        <v>0.99932169548535288</v>
      </c>
      <c r="V582" s="487">
        <f t="shared" si="280"/>
        <v>0.99432331374990035</v>
      </c>
      <c r="W582" s="491"/>
      <c r="Y582" s="394" t="s">
        <v>735</v>
      </c>
    </row>
    <row r="583" spans="1:25">
      <c r="A583" s="392" t="s">
        <v>398</v>
      </c>
      <c r="B583" s="392" t="s">
        <v>399</v>
      </c>
      <c r="C583" s="492"/>
      <c r="D583" s="494"/>
      <c r="E583" s="494"/>
      <c r="F583" s="484"/>
      <c r="G583" s="484"/>
      <c r="H583" s="484"/>
      <c r="I583" s="484">
        <f t="shared" si="286"/>
        <v>0</v>
      </c>
      <c r="J583" s="484"/>
      <c r="K583" s="484"/>
      <c r="L583" s="484"/>
      <c r="M583" s="484">
        <f t="shared" si="287"/>
        <v>0</v>
      </c>
      <c r="N583" s="484">
        <f t="shared" si="288"/>
        <v>0</v>
      </c>
      <c r="O583" s="484">
        <f t="shared" si="288"/>
        <v>0</v>
      </c>
      <c r="P583" s="484">
        <f t="shared" si="288"/>
        <v>0</v>
      </c>
      <c r="Q583" s="484">
        <f t="shared" si="289"/>
        <v>0</v>
      </c>
      <c r="S583" s="486" t="str">
        <f t="shared" si="280"/>
        <v/>
      </c>
      <c r="T583" s="486" t="str">
        <f t="shared" si="280"/>
        <v/>
      </c>
      <c r="U583" s="486" t="str">
        <f t="shared" si="280"/>
        <v/>
      </c>
      <c r="V583" s="487" t="str">
        <f t="shared" si="280"/>
        <v/>
      </c>
      <c r="W583" s="486"/>
      <c r="Y583" s="394" t="s">
        <v>735</v>
      </c>
    </row>
    <row r="584" spans="1:25" s="424" customFormat="1" hidden="1">
      <c r="A584" s="392" t="s">
        <v>780</v>
      </c>
      <c r="B584" s="392" t="s">
        <v>399</v>
      </c>
      <c r="C584" s="493" t="s">
        <v>781</v>
      </c>
      <c r="D584" s="493"/>
      <c r="E584" s="680"/>
      <c r="F584" s="423"/>
      <c r="G584" s="423"/>
      <c r="H584" s="423"/>
      <c r="I584" s="423">
        <f t="shared" si="286"/>
        <v>0</v>
      </c>
      <c r="J584" s="423"/>
      <c r="K584" s="423"/>
      <c r="L584" s="423"/>
      <c r="M584" s="423">
        <f t="shared" si="287"/>
        <v>0</v>
      </c>
      <c r="N584" s="423">
        <f t="shared" si="288"/>
        <v>0</v>
      </c>
      <c r="O584" s="423">
        <f t="shared" si="288"/>
        <v>0</v>
      </c>
      <c r="P584" s="423">
        <f t="shared" si="288"/>
        <v>0</v>
      </c>
      <c r="Q584" s="423">
        <f t="shared" si="289"/>
        <v>0</v>
      </c>
      <c r="S584" s="486" t="str">
        <f t="shared" si="280"/>
        <v/>
      </c>
      <c r="T584" s="486" t="str">
        <f t="shared" si="280"/>
        <v/>
      </c>
      <c r="U584" s="486" t="str">
        <f t="shared" si="280"/>
        <v/>
      </c>
      <c r="V584" s="487" t="str">
        <f t="shared" si="280"/>
        <v/>
      </c>
      <c r="W584" s="491"/>
      <c r="X584" s="394" t="s">
        <v>735</v>
      </c>
    </row>
    <row r="585" spans="1:25">
      <c r="A585" s="392" t="s">
        <v>780</v>
      </c>
      <c r="B585" s="392" t="s">
        <v>399</v>
      </c>
      <c r="C585" s="482"/>
      <c r="D585" s="482" t="s">
        <v>319</v>
      </c>
      <c r="E585" s="490" t="s">
        <v>320</v>
      </c>
      <c r="F585" s="484">
        <f>+F524+F539+F550+F561+F572</f>
        <v>0</v>
      </c>
      <c r="G585" s="484">
        <f>+G524+G539+G550+G561+G572</f>
        <v>6199404.5200000005</v>
      </c>
      <c r="H585" s="484">
        <f>+H524+H539+H550+H561+H572</f>
        <v>12808283</v>
      </c>
      <c r="I585" s="484">
        <f t="shared" si="286"/>
        <v>19007687.52</v>
      </c>
      <c r="J585" s="484">
        <f>+J524+J539+J550+J561+J572</f>
        <v>0</v>
      </c>
      <c r="K585" s="484">
        <f>+K524+K539+K550+K561+K572</f>
        <v>5765115.5300000003</v>
      </c>
      <c r="L585" s="484">
        <f>+L524+L539+L550+L561+L572</f>
        <v>12748254.859999999</v>
      </c>
      <c r="M585" s="484">
        <f t="shared" si="287"/>
        <v>18513370.390000001</v>
      </c>
      <c r="N585" s="484">
        <f t="shared" si="288"/>
        <v>0</v>
      </c>
      <c r="O585" s="484">
        <f t="shared" si="288"/>
        <v>434288.99000000022</v>
      </c>
      <c r="P585" s="484">
        <f t="shared" si="288"/>
        <v>60028.140000000596</v>
      </c>
      <c r="Q585" s="484">
        <f t="shared" si="289"/>
        <v>494317.13000000082</v>
      </c>
      <c r="S585" s="486" t="str">
        <f t="shared" si="280"/>
        <v/>
      </c>
      <c r="T585" s="486">
        <f t="shared" si="280"/>
        <v>0.92994666042537899</v>
      </c>
      <c r="U585" s="486">
        <f t="shared" si="280"/>
        <v>0.99531333434778102</v>
      </c>
      <c r="V585" s="487">
        <f t="shared" si="280"/>
        <v>0.97399383120751137</v>
      </c>
      <c r="W585" s="486"/>
      <c r="X585" s="394" t="s">
        <v>735</v>
      </c>
      <c r="Y585" s="394" t="s">
        <v>736</v>
      </c>
    </row>
    <row r="586" spans="1:25">
      <c r="A586" s="392" t="s">
        <v>780</v>
      </c>
      <c r="B586" s="392" t="s">
        <v>399</v>
      </c>
      <c r="C586" s="482"/>
      <c r="D586" s="482" t="s">
        <v>319</v>
      </c>
      <c r="E586" s="494" t="s">
        <v>204</v>
      </c>
      <c r="F586" s="484">
        <f>+F587+F588</f>
        <v>0</v>
      </c>
      <c r="G586" s="484">
        <f t="shared" ref="G586:L586" si="305">+G587+G588</f>
        <v>350784844.93000001</v>
      </c>
      <c r="H586" s="484">
        <f t="shared" si="305"/>
        <v>310565877.97999996</v>
      </c>
      <c r="I586" s="484">
        <f t="shared" si="286"/>
        <v>661350722.90999997</v>
      </c>
      <c r="J586" s="484">
        <f t="shared" si="305"/>
        <v>0</v>
      </c>
      <c r="K586" s="484">
        <f t="shared" si="305"/>
        <v>346990889</v>
      </c>
      <c r="L586" s="484">
        <f t="shared" si="305"/>
        <v>310331903.13999999</v>
      </c>
      <c r="M586" s="484">
        <f t="shared" si="287"/>
        <v>657322792.13999999</v>
      </c>
      <c r="N586" s="484">
        <f t="shared" si="288"/>
        <v>0</v>
      </c>
      <c r="O586" s="484">
        <f t="shared" si="288"/>
        <v>3793955.9300000072</v>
      </c>
      <c r="P586" s="484">
        <f t="shared" si="288"/>
        <v>233974.83999997377</v>
      </c>
      <c r="Q586" s="484">
        <f t="shared" si="289"/>
        <v>4027930.7699999809</v>
      </c>
      <c r="S586" s="486" t="str">
        <f t="shared" si="280"/>
        <v/>
      </c>
      <c r="T586" s="486">
        <f t="shared" si="280"/>
        <v>0.9891843790151279</v>
      </c>
      <c r="U586" s="486">
        <f t="shared" si="280"/>
        <v>0.9992466176853626</v>
      </c>
      <c r="V586" s="487">
        <f t="shared" si="280"/>
        <v>0.99390953902299106</v>
      </c>
      <c r="W586" s="486"/>
      <c r="X586" s="394" t="s">
        <v>735</v>
      </c>
      <c r="Y586" s="394" t="s">
        <v>736</v>
      </c>
    </row>
    <row r="587" spans="1:25" hidden="1">
      <c r="A587" s="392" t="s">
        <v>780</v>
      </c>
      <c r="B587" s="392" t="s">
        <v>399</v>
      </c>
      <c r="C587" s="482"/>
      <c r="D587" s="482"/>
      <c r="E587" s="483" t="s">
        <v>838</v>
      </c>
      <c r="F587" s="484">
        <f t="shared" ref="F587:H588" si="306">+F529+F541+F552+F563+F574</f>
        <v>0</v>
      </c>
      <c r="G587" s="484">
        <f t="shared" si="306"/>
        <v>283026338</v>
      </c>
      <c r="H587" s="484">
        <f t="shared" si="306"/>
        <v>0</v>
      </c>
      <c r="I587" s="484">
        <f t="shared" si="286"/>
        <v>283026338</v>
      </c>
      <c r="J587" s="484">
        <f t="shared" ref="J587:L588" si="307">+J529+J541+J552+J563+J574</f>
        <v>0</v>
      </c>
      <c r="K587" s="484">
        <f t="shared" si="307"/>
        <v>280023331.06999999</v>
      </c>
      <c r="L587" s="484">
        <f t="shared" si="307"/>
        <v>0</v>
      </c>
      <c r="M587" s="484">
        <f t="shared" si="287"/>
        <v>280023331.06999999</v>
      </c>
      <c r="N587" s="484">
        <f t="shared" si="288"/>
        <v>0</v>
      </c>
      <c r="O587" s="484">
        <f t="shared" si="288"/>
        <v>3003006.9300000072</v>
      </c>
      <c r="P587" s="484">
        <f t="shared" si="288"/>
        <v>0</v>
      </c>
      <c r="Q587" s="484">
        <f t="shared" si="289"/>
        <v>3003006.9300000072</v>
      </c>
      <c r="S587" s="486" t="str">
        <f t="shared" si="280"/>
        <v/>
      </c>
      <c r="T587" s="486">
        <f t="shared" si="280"/>
        <v>0.98938965556626035</v>
      </c>
      <c r="U587" s="486" t="str">
        <f t="shared" si="280"/>
        <v/>
      </c>
      <c r="V587" s="487">
        <f t="shared" si="280"/>
        <v>0.98938965556626035</v>
      </c>
      <c r="W587" s="486"/>
      <c r="X587" s="394" t="s">
        <v>735</v>
      </c>
    </row>
    <row r="588" spans="1:25" hidden="1">
      <c r="A588" s="392" t="s">
        <v>780</v>
      </c>
      <c r="B588" s="392" t="s">
        <v>399</v>
      </c>
      <c r="C588" s="482"/>
      <c r="D588" s="482"/>
      <c r="E588" s="483" t="s">
        <v>839</v>
      </c>
      <c r="F588" s="484">
        <f t="shared" si="306"/>
        <v>0</v>
      </c>
      <c r="G588" s="484">
        <f t="shared" si="306"/>
        <v>67758506.929999992</v>
      </c>
      <c r="H588" s="484">
        <f t="shared" si="306"/>
        <v>310565877.97999996</v>
      </c>
      <c r="I588" s="484">
        <f t="shared" si="286"/>
        <v>378324384.90999997</v>
      </c>
      <c r="J588" s="484">
        <f t="shared" si="307"/>
        <v>0</v>
      </c>
      <c r="K588" s="484">
        <f t="shared" si="307"/>
        <v>66967557.929999992</v>
      </c>
      <c r="L588" s="484">
        <f t="shared" si="307"/>
        <v>310331903.13999999</v>
      </c>
      <c r="M588" s="484">
        <f t="shared" si="287"/>
        <v>377299461.06999999</v>
      </c>
      <c r="N588" s="484">
        <f t="shared" si="288"/>
        <v>0</v>
      </c>
      <c r="O588" s="484">
        <f t="shared" si="288"/>
        <v>790949</v>
      </c>
      <c r="P588" s="484">
        <f t="shared" si="288"/>
        <v>233974.83999997377</v>
      </c>
      <c r="Q588" s="484">
        <f t="shared" si="289"/>
        <v>1024923.8399999738</v>
      </c>
      <c r="S588" s="486" t="str">
        <f t="shared" si="280"/>
        <v/>
      </c>
      <c r="T588" s="486">
        <f t="shared" si="280"/>
        <v>0.98832694172530822</v>
      </c>
      <c r="U588" s="486">
        <f t="shared" si="280"/>
        <v>0.9992466176853626</v>
      </c>
      <c r="V588" s="487">
        <f t="shared" si="280"/>
        <v>0.99729088612608519</v>
      </c>
      <c r="W588" s="486"/>
      <c r="X588" s="394" t="s">
        <v>735</v>
      </c>
    </row>
    <row r="589" spans="1:25" s="437" customFormat="1" hidden="1">
      <c r="A589" s="392"/>
      <c r="B589" s="392" t="s">
        <v>399</v>
      </c>
      <c r="C589" s="445"/>
      <c r="D589" s="445"/>
      <c r="E589" s="415" t="s">
        <v>737</v>
      </c>
      <c r="F589" s="416">
        <f>+F586+F585</f>
        <v>0</v>
      </c>
      <c r="G589" s="416">
        <f t="shared" ref="G589:Q589" si="308">+G586+G585</f>
        <v>356984249.44999999</v>
      </c>
      <c r="H589" s="416">
        <f t="shared" si="308"/>
        <v>323374160.97999996</v>
      </c>
      <c r="I589" s="416">
        <f t="shared" si="308"/>
        <v>680358410.42999995</v>
      </c>
      <c r="J589" s="416">
        <f t="shared" si="308"/>
        <v>0</v>
      </c>
      <c r="K589" s="416">
        <f t="shared" si="308"/>
        <v>352756004.52999997</v>
      </c>
      <c r="L589" s="416">
        <f t="shared" si="308"/>
        <v>323080158</v>
      </c>
      <c r="M589" s="416">
        <f t="shared" si="308"/>
        <v>675836162.52999997</v>
      </c>
      <c r="N589" s="416">
        <f t="shared" si="308"/>
        <v>0</v>
      </c>
      <c r="O589" s="416">
        <f t="shared" si="308"/>
        <v>4228244.9200000074</v>
      </c>
      <c r="P589" s="416">
        <f t="shared" si="308"/>
        <v>294002.97999997437</v>
      </c>
      <c r="Q589" s="416">
        <f t="shared" si="308"/>
        <v>4522247.8999999817</v>
      </c>
      <c r="R589" s="448"/>
      <c r="S589" s="486" t="str">
        <f t="shared" si="280"/>
        <v/>
      </c>
      <c r="T589" s="486">
        <f t="shared" si="280"/>
        <v>0.98815565413175954</v>
      </c>
      <c r="U589" s="486">
        <f t="shared" si="280"/>
        <v>0.99909082723520959</v>
      </c>
      <c r="V589" s="487">
        <f t="shared" si="280"/>
        <v>0.99335313882995602</v>
      </c>
      <c r="W589" s="489"/>
      <c r="X589" s="394" t="s">
        <v>735</v>
      </c>
    </row>
    <row r="590" spans="1:25" hidden="1">
      <c r="A590" s="392"/>
      <c r="B590" s="392"/>
      <c r="C590" s="482"/>
      <c r="D590" s="482"/>
      <c r="E590" s="490"/>
      <c r="F590" s="484"/>
      <c r="G590" s="484"/>
      <c r="H590" s="484"/>
      <c r="I590" s="484"/>
      <c r="J590" s="484"/>
      <c r="K590" s="484"/>
      <c r="L590" s="484"/>
      <c r="M590" s="484"/>
      <c r="N590" s="484"/>
      <c r="O590" s="484"/>
      <c r="P590" s="484"/>
      <c r="Q590" s="484"/>
      <c r="R590" s="485"/>
      <c r="S590" s="486" t="str">
        <f t="shared" si="280"/>
        <v/>
      </c>
      <c r="T590" s="486" t="str">
        <f t="shared" si="280"/>
        <v/>
      </c>
      <c r="U590" s="486" t="str">
        <f t="shared" si="280"/>
        <v/>
      </c>
      <c r="V590" s="487" t="str">
        <f t="shared" si="280"/>
        <v/>
      </c>
      <c r="W590" s="486"/>
      <c r="X590" s="394" t="s">
        <v>735</v>
      </c>
    </row>
    <row r="591" spans="1:25" s="437" customFormat="1" hidden="1">
      <c r="A591" s="392" t="s">
        <v>780</v>
      </c>
      <c r="B591" s="392" t="s">
        <v>399</v>
      </c>
      <c r="C591" s="445"/>
      <c r="D591" s="445" t="s">
        <v>319</v>
      </c>
      <c r="E591" s="415" t="s">
        <v>325</v>
      </c>
      <c r="F591" s="416">
        <f>SUM(F592:F592)</f>
        <v>0</v>
      </c>
      <c r="G591" s="416">
        <f>SUM(G592:G592)</f>
        <v>11250001.6</v>
      </c>
      <c r="H591" s="416">
        <f>SUM(H592:H592)</f>
        <v>0</v>
      </c>
      <c r="I591" s="416">
        <f>+F591+G591+H591</f>
        <v>11250001.6</v>
      </c>
      <c r="J591" s="416">
        <f>SUM(J592:J592)</f>
        <v>0</v>
      </c>
      <c r="K591" s="416">
        <f>SUM(K592:K592)</f>
        <v>10358124.370000001</v>
      </c>
      <c r="L591" s="416">
        <f>SUM(L592:L592)</f>
        <v>0</v>
      </c>
      <c r="M591" s="416">
        <f>+J591+K591+L591</f>
        <v>10358124.370000001</v>
      </c>
      <c r="N591" s="416">
        <f t="shared" ref="N591:P592" si="309">+F591-J591</f>
        <v>0</v>
      </c>
      <c r="O591" s="416">
        <f t="shared" si="309"/>
        <v>891877.22999999858</v>
      </c>
      <c r="P591" s="416">
        <f t="shared" si="309"/>
        <v>0</v>
      </c>
      <c r="Q591" s="416">
        <f>+N591+O591+P591</f>
        <v>891877.22999999858</v>
      </c>
      <c r="S591" s="486" t="str">
        <f t="shared" si="280"/>
        <v/>
      </c>
      <c r="T591" s="486">
        <f t="shared" si="280"/>
        <v>0.92072203527508845</v>
      </c>
      <c r="U591" s="486" t="str">
        <f t="shared" si="280"/>
        <v/>
      </c>
      <c r="V591" s="487">
        <f t="shared" si="280"/>
        <v>0.92072203527508845</v>
      </c>
      <c r="W591" s="489"/>
      <c r="X591" s="394" t="s">
        <v>735</v>
      </c>
    </row>
    <row r="592" spans="1:25" hidden="1">
      <c r="A592" s="392" t="s">
        <v>780</v>
      </c>
      <c r="B592" s="392" t="s">
        <v>399</v>
      </c>
      <c r="C592" s="482"/>
      <c r="D592" s="482"/>
      <c r="E592" s="488" t="s">
        <v>533</v>
      </c>
      <c r="F592" s="484">
        <f>+F534+F546+F557+F568+F579</f>
        <v>0</v>
      </c>
      <c r="G592" s="484">
        <f>+G534+G546+G557+G568+G579</f>
        <v>11250001.6</v>
      </c>
      <c r="H592" s="484">
        <f>+H534+H546+H557+H568+H579</f>
        <v>0</v>
      </c>
      <c r="I592" s="484">
        <f>+F592+G592+H592</f>
        <v>11250001.6</v>
      </c>
      <c r="J592" s="484">
        <f>+J534+J546+J557+J568+J579</f>
        <v>0</v>
      </c>
      <c r="K592" s="484">
        <f>+K534+K546+K557+K568+K579</f>
        <v>10358124.370000001</v>
      </c>
      <c r="L592" s="484">
        <f>+L534+L546+L557+L568+L579</f>
        <v>0</v>
      </c>
      <c r="M592" s="484">
        <f>+J592+K592+L592</f>
        <v>10358124.370000001</v>
      </c>
      <c r="N592" s="484">
        <f t="shared" si="309"/>
        <v>0</v>
      </c>
      <c r="O592" s="484">
        <f t="shared" si="309"/>
        <v>891877.22999999858</v>
      </c>
      <c r="P592" s="484">
        <f t="shared" si="309"/>
        <v>0</v>
      </c>
      <c r="Q592" s="484">
        <f>+N592+O592+P592</f>
        <v>891877.22999999858</v>
      </c>
      <c r="S592" s="486" t="str">
        <f t="shared" si="280"/>
        <v/>
      </c>
      <c r="T592" s="486">
        <f t="shared" si="280"/>
        <v>0.92072203527508845</v>
      </c>
      <c r="U592" s="486" t="str">
        <f t="shared" si="280"/>
        <v/>
      </c>
      <c r="V592" s="487">
        <f t="shared" si="280"/>
        <v>0.92072203527508845</v>
      </c>
      <c r="W592" s="486"/>
      <c r="X592" s="394" t="s">
        <v>735</v>
      </c>
    </row>
    <row r="593" spans="1:25" s="526" customFormat="1" ht="12" customHeight="1">
      <c r="A593" s="392" t="s">
        <v>780</v>
      </c>
      <c r="B593" s="392" t="s">
        <v>399</v>
      </c>
      <c r="C593" s="717" t="s">
        <v>782</v>
      </c>
      <c r="D593" s="714"/>
      <c r="E593" s="714"/>
      <c r="F593" s="524">
        <f>+F591+F589</f>
        <v>0</v>
      </c>
      <c r="G593" s="524">
        <f t="shared" ref="G593:Q593" si="310">+G591+G589</f>
        <v>368234251.05000001</v>
      </c>
      <c r="H593" s="524">
        <f t="shared" si="310"/>
        <v>323374160.97999996</v>
      </c>
      <c r="I593" s="524">
        <f t="shared" si="310"/>
        <v>691608412.02999997</v>
      </c>
      <c r="J593" s="524">
        <f t="shared" si="310"/>
        <v>0</v>
      </c>
      <c r="K593" s="524">
        <f t="shared" si="310"/>
        <v>363114128.89999998</v>
      </c>
      <c r="L593" s="524">
        <f t="shared" si="310"/>
        <v>323080158</v>
      </c>
      <c r="M593" s="524">
        <f t="shared" si="310"/>
        <v>686194286.89999998</v>
      </c>
      <c r="N593" s="524">
        <f t="shared" si="310"/>
        <v>0</v>
      </c>
      <c r="O593" s="524">
        <f t="shared" si="310"/>
        <v>5120122.150000006</v>
      </c>
      <c r="P593" s="524">
        <f t="shared" si="310"/>
        <v>294002.97999997437</v>
      </c>
      <c r="Q593" s="524">
        <f t="shared" si="310"/>
        <v>5414125.1299999803</v>
      </c>
      <c r="R593" s="525">
        <f>+Q593-'[3]chd6-SAOB'!BJ317</f>
        <v>0</v>
      </c>
      <c r="S593" s="486" t="str">
        <f t="shared" si="280"/>
        <v/>
      </c>
      <c r="T593" s="486">
        <f t="shared" si="280"/>
        <v>0.98609547554199461</v>
      </c>
      <c r="U593" s="486">
        <f t="shared" si="280"/>
        <v>0.99909082723520959</v>
      </c>
      <c r="V593" s="487">
        <f t="shared" si="280"/>
        <v>0.99217168988140481</v>
      </c>
      <c r="W593" s="551"/>
      <c r="Y593" s="394" t="s">
        <v>735</v>
      </c>
    </row>
    <row r="594" spans="1:25">
      <c r="A594" s="392" t="s">
        <v>780</v>
      </c>
      <c r="B594" s="392" t="s">
        <v>399</v>
      </c>
      <c r="C594" s="482"/>
      <c r="D594" s="497"/>
      <c r="E594" s="482"/>
      <c r="F594" s="495"/>
      <c r="G594" s="495"/>
      <c r="H594" s="495"/>
      <c r="I594" s="484">
        <f t="shared" si="286"/>
        <v>0</v>
      </c>
      <c r="J594" s="495"/>
      <c r="K594" s="495"/>
      <c r="L594" s="495"/>
      <c r="M594" s="484">
        <f t="shared" si="287"/>
        <v>0</v>
      </c>
      <c r="N594" s="484">
        <f t="shared" si="288"/>
        <v>0</v>
      </c>
      <c r="O594" s="484">
        <f t="shared" si="288"/>
        <v>0</v>
      </c>
      <c r="P594" s="484">
        <f t="shared" si="288"/>
        <v>0</v>
      </c>
      <c r="Q594" s="484">
        <f t="shared" si="289"/>
        <v>0</v>
      </c>
      <c r="S594" s="486" t="str">
        <f t="shared" si="280"/>
        <v/>
      </c>
      <c r="T594" s="486" t="str">
        <f t="shared" si="280"/>
        <v/>
      </c>
      <c r="U594" s="486" t="str">
        <f t="shared" si="280"/>
        <v/>
      </c>
      <c r="V594" s="487" t="str">
        <f t="shared" si="280"/>
        <v/>
      </c>
      <c r="W594" s="486"/>
      <c r="Y594" s="394" t="s">
        <v>735</v>
      </c>
    </row>
    <row r="595" spans="1:25">
      <c r="A595" s="392" t="s">
        <v>406</v>
      </c>
      <c r="B595" s="392" t="s">
        <v>407</v>
      </c>
      <c r="C595" s="623" t="s">
        <v>407</v>
      </c>
      <c r="D595" s="497"/>
      <c r="E595" s="492"/>
      <c r="F595" s="495"/>
      <c r="G595" s="495"/>
      <c r="H595" s="495"/>
      <c r="I595" s="484">
        <f t="shared" si="286"/>
        <v>0</v>
      </c>
      <c r="J595" s="495"/>
      <c r="K595" s="495"/>
      <c r="L595" s="495"/>
      <c r="M595" s="484">
        <f t="shared" si="287"/>
        <v>0</v>
      </c>
      <c r="N595" s="484">
        <f t="shared" si="288"/>
        <v>0</v>
      </c>
      <c r="O595" s="484">
        <f t="shared" si="288"/>
        <v>0</v>
      </c>
      <c r="P595" s="484">
        <f t="shared" si="288"/>
        <v>0</v>
      </c>
      <c r="Q595" s="484">
        <f t="shared" si="289"/>
        <v>0</v>
      </c>
      <c r="S595" s="486" t="str">
        <f t="shared" si="280"/>
        <v/>
      </c>
      <c r="T595" s="486" t="str">
        <f t="shared" si="280"/>
        <v/>
      </c>
      <c r="U595" s="486" t="str">
        <f t="shared" si="280"/>
        <v/>
      </c>
      <c r="V595" s="487" t="str">
        <f t="shared" si="280"/>
        <v/>
      </c>
      <c r="W595" s="486"/>
      <c r="Y595" s="394" t="s">
        <v>735</v>
      </c>
    </row>
    <row r="596" spans="1:25">
      <c r="A596" s="392" t="s">
        <v>406</v>
      </c>
      <c r="B596" s="392" t="s">
        <v>407</v>
      </c>
      <c r="C596" s="482"/>
      <c r="D596" s="497"/>
      <c r="E596" s="483" t="s">
        <v>320</v>
      </c>
      <c r="F596" s="495">
        <f>+'[3]chd7-SAOB'!C415</f>
        <v>0</v>
      </c>
      <c r="G596" s="495">
        <f>+'[3]chd7-SAOB'!D415</f>
        <v>358024.54</v>
      </c>
      <c r="H596" s="495">
        <f>+'[3]chd7-SAOB'!E415</f>
        <v>3663673.86</v>
      </c>
      <c r="I596" s="484">
        <f t="shared" si="286"/>
        <v>4021698.4</v>
      </c>
      <c r="J596" s="495">
        <f>+'[3]chd7-SAOB'!G415</f>
        <v>0</v>
      </c>
      <c r="K596" s="495">
        <f>+'[3]chd7-SAOB'!H415</f>
        <v>358024.54</v>
      </c>
      <c r="L596" s="495">
        <f>+'[3]chd7-SAOB'!I415</f>
        <v>3002892.64</v>
      </c>
      <c r="M596" s="484">
        <f t="shared" si="287"/>
        <v>3360917.18</v>
      </c>
      <c r="N596" s="484">
        <f t="shared" si="288"/>
        <v>0</v>
      </c>
      <c r="O596" s="484">
        <f t="shared" si="288"/>
        <v>0</v>
      </c>
      <c r="P596" s="484">
        <f t="shared" si="288"/>
        <v>660781.21999999974</v>
      </c>
      <c r="Q596" s="484">
        <f t="shared" si="289"/>
        <v>660781.21999999974</v>
      </c>
      <c r="S596" s="486" t="str">
        <f t="shared" si="280"/>
        <v/>
      </c>
      <c r="T596" s="486">
        <f t="shared" si="280"/>
        <v>1</v>
      </c>
      <c r="U596" s="486">
        <f t="shared" si="280"/>
        <v>0.81963972633743121</v>
      </c>
      <c r="V596" s="487">
        <f t="shared" si="280"/>
        <v>0.83569597859451628</v>
      </c>
      <c r="W596" s="486"/>
      <c r="Y596" s="394" t="s">
        <v>736</v>
      </c>
    </row>
    <row r="597" spans="1:25" hidden="1">
      <c r="A597" s="392" t="s">
        <v>406</v>
      </c>
      <c r="B597" s="392" t="s">
        <v>407</v>
      </c>
      <c r="C597" s="482"/>
      <c r="D597" s="482" t="s">
        <v>319</v>
      </c>
      <c r="E597" s="488" t="s">
        <v>835</v>
      </c>
      <c r="F597" s="484">
        <v>0</v>
      </c>
      <c r="G597" s="484">
        <f>+'[3]chd7-SAOB'!C187</f>
        <v>297544.53999999998</v>
      </c>
      <c r="H597" s="484">
        <f>+'[3]chd7-SAOB'!C279</f>
        <v>3663673.86</v>
      </c>
      <c r="I597" s="484">
        <f t="shared" si="286"/>
        <v>3961218.4</v>
      </c>
      <c r="J597" s="484">
        <v>0</v>
      </c>
      <c r="K597" s="484">
        <f>+'[3]chd7-SAOB'!C188</f>
        <v>297544.53999999998</v>
      </c>
      <c r="L597" s="484">
        <f>+'[3]chd7-SAOB'!C280</f>
        <v>3002892.64</v>
      </c>
      <c r="M597" s="484">
        <f t="shared" si="287"/>
        <v>3300437.18</v>
      </c>
      <c r="N597" s="484">
        <f t="shared" si="288"/>
        <v>0</v>
      </c>
      <c r="O597" s="484">
        <f t="shared" si="288"/>
        <v>0</v>
      </c>
      <c r="P597" s="484">
        <f t="shared" si="288"/>
        <v>660781.21999999974</v>
      </c>
      <c r="Q597" s="484">
        <f t="shared" si="289"/>
        <v>660781.21999999974</v>
      </c>
      <c r="S597" s="486" t="str">
        <f t="shared" si="280"/>
        <v/>
      </c>
      <c r="T597" s="486">
        <f t="shared" si="280"/>
        <v>1</v>
      </c>
      <c r="U597" s="486">
        <f t="shared" si="280"/>
        <v>0.81963972633743121</v>
      </c>
      <c r="V597" s="487">
        <f t="shared" si="280"/>
        <v>0.83318737992330849</v>
      </c>
      <c r="W597" s="486"/>
    </row>
    <row r="598" spans="1:25" hidden="1">
      <c r="A598" s="392" t="s">
        <v>406</v>
      </c>
      <c r="B598" s="392" t="s">
        <v>407</v>
      </c>
      <c r="C598" s="482"/>
      <c r="D598" s="482" t="s">
        <v>319</v>
      </c>
      <c r="E598" s="488" t="s">
        <v>836</v>
      </c>
      <c r="F598" s="484">
        <v>0</v>
      </c>
      <c r="G598" s="484">
        <f>+'[3]chd7-SAOB'!D187</f>
        <v>0</v>
      </c>
      <c r="H598" s="484">
        <f>+'[3]chd7-SAOB'!D279</f>
        <v>0</v>
      </c>
      <c r="I598" s="484">
        <f t="shared" si="286"/>
        <v>0</v>
      </c>
      <c r="J598" s="484">
        <v>0</v>
      </c>
      <c r="K598" s="484">
        <f>+'[3]chd7-SAOB'!D188</f>
        <v>0</v>
      </c>
      <c r="L598" s="484">
        <f>+'[3]chd7-SAOB'!D280</f>
        <v>0</v>
      </c>
      <c r="M598" s="484">
        <f t="shared" si="287"/>
        <v>0</v>
      </c>
      <c r="N598" s="484">
        <f t="shared" si="288"/>
        <v>0</v>
      </c>
      <c r="O598" s="484">
        <f t="shared" si="288"/>
        <v>0</v>
      </c>
      <c r="P598" s="484">
        <f t="shared" si="288"/>
        <v>0</v>
      </c>
      <c r="Q598" s="484">
        <f t="shared" si="289"/>
        <v>0</v>
      </c>
      <c r="S598" s="486" t="str">
        <f t="shared" si="280"/>
        <v/>
      </c>
      <c r="T598" s="486" t="str">
        <f t="shared" si="280"/>
        <v/>
      </c>
      <c r="U598" s="486" t="str">
        <f t="shared" si="280"/>
        <v/>
      </c>
      <c r="V598" s="487" t="str">
        <f t="shared" si="280"/>
        <v/>
      </c>
      <c r="W598" s="486"/>
    </row>
    <row r="599" spans="1:25" hidden="1">
      <c r="A599" s="392" t="s">
        <v>406</v>
      </c>
      <c r="B599" s="392" t="s">
        <v>407</v>
      </c>
      <c r="C599" s="482"/>
      <c r="D599" s="482" t="s">
        <v>319</v>
      </c>
      <c r="E599" s="488" t="s">
        <v>837</v>
      </c>
      <c r="F599" s="484">
        <v>0</v>
      </c>
      <c r="G599" s="484">
        <f>+'[3]chd7-SAOB'!E187</f>
        <v>60480</v>
      </c>
      <c r="H599" s="484">
        <f>+'[3]chd7-SAOB'!E279</f>
        <v>0</v>
      </c>
      <c r="I599" s="484">
        <f t="shared" si="286"/>
        <v>60480</v>
      </c>
      <c r="J599" s="484">
        <v>0</v>
      </c>
      <c r="K599" s="484">
        <f>+'[3]chd7-SAOB'!E188</f>
        <v>60480</v>
      </c>
      <c r="L599" s="484">
        <f>+'[3]chd7-SAOB'!E280</f>
        <v>0</v>
      </c>
      <c r="M599" s="484">
        <f t="shared" si="287"/>
        <v>60480</v>
      </c>
      <c r="N599" s="484">
        <f t="shared" si="288"/>
        <v>0</v>
      </c>
      <c r="O599" s="484">
        <f t="shared" si="288"/>
        <v>0</v>
      </c>
      <c r="P599" s="484">
        <f t="shared" si="288"/>
        <v>0</v>
      </c>
      <c r="Q599" s="484">
        <f t="shared" si="289"/>
        <v>0</v>
      </c>
      <c r="S599" s="486" t="str">
        <f t="shared" si="280"/>
        <v/>
      </c>
      <c r="T599" s="486">
        <f t="shared" si="280"/>
        <v>1</v>
      </c>
      <c r="U599" s="486" t="str">
        <f t="shared" si="280"/>
        <v/>
      </c>
      <c r="V599" s="487">
        <f t="shared" ref="V599:V662" si="311">IF(I599=0,"",M599/I599)</f>
        <v>1</v>
      </c>
      <c r="W599" s="486"/>
    </row>
    <row r="600" spans="1:25">
      <c r="A600" s="392" t="s">
        <v>406</v>
      </c>
      <c r="B600" s="392" t="s">
        <v>407</v>
      </c>
      <c r="C600" s="482"/>
      <c r="D600" s="497"/>
      <c r="E600" s="483" t="s">
        <v>204</v>
      </c>
      <c r="F600" s="484">
        <f>+F601+F602</f>
        <v>0</v>
      </c>
      <c r="G600" s="484">
        <f t="shared" ref="G600:H600" si="312">+G601+G602</f>
        <v>134870012.43000001</v>
      </c>
      <c r="H600" s="484">
        <f t="shared" si="312"/>
        <v>150891040</v>
      </c>
      <c r="I600" s="484">
        <f t="shared" si="286"/>
        <v>285761052.43000001</v>
      </c>
      <c r="J600" s="484">
        <f t="shared" ref="J600:L600" si="313">+J601+J602</f>
        <v>0</v>
      </c>
      <c r="K600" s="484">
        <f t="shared" si="313"/>
        <v>134145457.54000001</v>
      </c>
      <c r="L600" s="484">
        <f t="shared" si="313"/>
        <v>150783910</v>
      </c>
      <c r="M600" s="484">
        <f t="shared" si="287"/>
        <v>284929367.54000002</v>
      </c>
      <c r="N600" s="484">
        <f t="shared" si="288"/>
        <v>0</v>
      </c>
      <c r="O600" s="484">
        <f t="shared" si="288"/>
        <v>724554.8900000006</v>
      </c>
      <c r="P600" s="484">
        <f t="shared" si="288"/>
        <v>107130</v>
      </c>
      <c r="Q600" s="484">
        <f t="shared" si="289"/>
        <v>831684.8900000006</v>
      </c>
      <c r="S600" s="486" t="str">
        <f t="shared" ref="S600:V663" si="314">IF(F600=0,"",J600/F600)</f>
        <v/>
      </c>
      <c r="T600" s="486">
        <f t="shared" si="314"/>
        <v>0.99462775396142222</v>
      </c>
      <c r="U600" s="486">
        <f t="shared" si="314"/>
        <v>0.99929001748546498</v>
      </c>
      <c r="V600" s="487">
        <f t="shared" si="311"/>
        <v>0.99708957927286568</v>
      </c>
      <c r="W600" s="486"/>
      <c r="Y600" s="394" t="s">
        <v>736</v>
      </c>
    </row>
    <row r="601" spans="1:25" hidden="1">
      <c r="A601" s="392" t="s">
        <v>406</v>
      </c>
      <c r="B601" s="392" t="s">
        <v>407</v>
      </c>
      <c r="C601" s="482"/>
      <c r="D601" s="482"/>
      <c r="E601" s="483" t="s">
        <v>838</v>
      </c>
      <c r="F601" s="495">
        <f>'[3]CONAP - W INC'!F458</f>
        <v>0</v>
      </c>
      <c r="G601" s="495">
        <f>'[3]CONAP - W INC'!G458</f>
        <v>69223640</v>
      </c>
      <c r="H601" s="495">
        <f>'[3]CONAP - W INC'!H458</f>
        <v>-60000000</v>
      </c>
      <c r="I601" s="484">
        <f t="shared" si="286"/>
        <v>9223640</v>
      </c>
      <c r="J601" s="495">
        <f>'[3]CONAP - W INC'!J458</f>
        <v>0</v>
      </c>
      <c r="K601" s="495">
        <f>'[3]CONAP - W INC'!K458</f>
        <v>69173640</v>
      </c>
      <c r="L601" s="495">
        <f>'[3]CONAP - W INC'!L458</f>
        <v>0</v>
      </c>
      <c r="M601" s="484">
        <f t="shared" si="287"/>
        <v>69173640</v>
      </c>
      <c r="N601" s="484">
        <f t="shared" si="288"/>
        <v>0</v>
      </c>
      <c r="O601" s="484">
        <f t="shared" si="288"/>
        <v>50000</v>
      </c>
      <c r="P601" s="484">
        <f t="shared" si="288"/>
        <v>-60000000</v>
      </c>
      <c r="Q601" s="484">
        <f t="shared" si="289"/>
        <v>-59950000</v>
      </c>
      <c r="S601" s="486" t="str">
        <f t="shared" si="314"/>
        <v/>
      </c>
      <c r="T601" s="486">
        <f t="shared" si="314"/>
        <v>0.99927770339727873</v>
      </c>
      <c r="U601" s="486">
        <f t="shared" si="314"/>
        <v>0</v>
      </c>
      <c r="V601" s="487">
        <f t="shared" si="311"/>
        <v>7.4996031935331384</v>
      </c>
      <c r="W601" s="486"/>
    </row>
    <row r="602" spans="1:25" hidden="1">
      <c r="A602" s="392" t="s">
        <v>406</v>
      </c>
      <c r="B602" s="392" t="s">
        <v>407</v>
      </c>
      <c r="C602" s="482"/>
      <c r="D602" s="482"/>
      <c r="E602" s="483" t="s">
        <v>839</v>
      </c>
      <c r="F602" s="495">
        <f>'[3]CONAP - W INC'!F459</f>
        <v>0</v>
      </c>
      <c r="G602" s="495">
        <f>'[3]CONAP - W INC'!G459</f>
        <v>65646372.43</v>
      </c>
      <c r="H602" s="495">
        <f>'[3]CONAP - W INC'!H459</f>
        <v>210891040</v>
      </c>
      <c r="I602" s="484">
        <f t="shared" si="286"/>
        <v>276537412.43000001</v>
      </c>
      <c r="J602" s="495">
        <f>'[3]CONAP - W INC'!J459</f>
        <v>0</v>
      </c>
      <c r="K602" s="495">
        <f>'[3]CONAP - W INC'!K459</f>
        <v>64971817.540000007</v>
      </c>
      <c r="L602" s="495">
        <f>'[3]CONAP - W INC'!L459</f>
        <v>150783910</v>
      </c>
      <c r="M602" s="484">
        <f t="shared" si="287"/>
        <v>215755727.54000002</v>
      </c>
      <c r="N602" s="484">
        <f t="shared" si="288"/>
        <v>0</v>
      </c>
      <c r="O602" s="484">
        <f t="shared" si="288"/>
        <v>674554.88999999315</v>
      </c>
      <c r="P602" s="484">
        <f t="shared" si="288"/>
        <v>60107130</v>
      </c>
      <c r="Q602" s="484">
        <f t="shared" si="289"/>
        <v>60781684.889999993</v>
      </c>
      <c r="S602" s="486" t="str">
        <f t="shared" si="314"/>
        <v/>
      </c>
      <c r="T602" s="486">
        <f t="shared" si="314"/>
        <v>0.9897244148453247</v>
      </c>
      <c r="U602" s="486">
        <f t="shared" si="314"/>
        <v>0.71498490405282278</v>
      </c>
      <c r="V602" s="487">
        <f t="shared" si="311"/>
        <v>0.78020447809973748</v>
      </c>
      <c r="W602" s="486"/>
    </row>
    <row r="603" spans="1:25" s="437" customFormat="1">
      <c r="A603" s="392"/>
      <c r="B603" s="392" t="s">
        <v>407</v>
      </c>
      <c r="C603" s="445"/>
      <c r="D603" s="445"/>
      <c r="E603" s="415" t="s">
        <v>737</v>
      </c>
      <c r="F603" s="416">
        <f>+F600+F596</f>
        <v>0</v>
      </c>
      <c r="G603" s="416">
        <f t="shared" ref="G603:Q603" si="315">+G600+G596</f>
        <v>135228036.97</v>
      </c>
      <c r="H603" s="416">
        <f t="shared" si="315"/>
        <v>154554713.86000001</v>
      </c>
      <c r="I603" s="416">
        <f t="shared" si="315"/>
        <v>289782750.82999998</v>
      </c>
      <c r="J603" s="416">
        <f t="shared" si="315"/>
        <v>0</v>
      </c>
      <c r="K603" s="416">
        <f t="shared" si="315"/>
        <v>134503482.08000001</v>
      </c>
      <c r="L603" s="416">
        <f t="shared" si="315"/>
        <v>153786802.63999999</v>
      </c>
      <c r="M603" s="416">
        <f t="shared" si="315"/>
        <v>288290284.72000003</v>
      </c>
      <c r="N603" s="416">
        <f t="shared" si="315"/>
        <v>0</v>
      </c>
      <c r="O603" s="416">
        <f t="shared" si="315"/>
        <v>724554.8900000006</v>
      </c>
      <c r="P603" s="416">
        <f t="shared" si="315"/>
        <v>767911.21999999974</v>
      </c>
      <c r="Q603" s="416">
        <f t="shared" si="315"/>
        <v>1492466.1100000003</v>
      </c>
      <c r="R603" s="448"/>
      <c r="S603" s="486" t="str">
        <f t="shared" si="314"/>
        <v/>
      </c>
      <c r="T603" s="486">
        <f t="shared" si="314"/>
        <v>0.99464197731302773</v>
      </c>
      <c r="U603" s="486">
        <f t="shared" si="314"/>
        <v>0.99503146037528412</v>
      </c>
      <c r="V603" s="487">
        <f t="shared" si="311"/>
        <v>0.99484970687273411</v>
      </c>
      <c r="W603" s="489"/>
      <c r="Y603" s="394" t="s">
        <v>735</v>
      </c>
    </row>
    <row r="604" spans="1:25" hidden="1">
      <c r="A604" s="392"/>
      <c r="B604" s="392"/>
      <c r="C604" s="482"/>
      <c r="D604" s="482"/>
      <c r="E604" s="490"/>
      <c r="F604" s="484"/>
      <c r="G604" s="484"/>
      <c r="H604" s="484"/>
      <c r="I604" s="484"/>
      <c r="J604" s="484"/>
      <c r="K604" s="484"/>
      <c r="L604" s="484"/>
      <c r="M604" s="484"/>
      <c r="N604" s="484"/>
      <c r="O604" s="484"/>
      <c r="P604" s="484"/>
      <c r="Q604" s="484"/>
      <c r="R604" s="485"/>
      <c r="S604" s="486" t="str">
        <f t="shared" si="314"/>
        <v/>
      </c>
      <c r="T604" s="486" t="str">
        <f t="shared" si="314"/>
        <v/>
      </c>
      <c r="U604" s="486" t="str">
        <f t="shared" si="314"/>
        <v/>
      </c>
      <c r="V604" s="487" t="str">
        <f t="shared" si="311"/>
        <v/>
      </c>
      <c r="W604" s="486"/>
    </row>
    <row r="605" spans="1:25" s="437" customFormat="1">
      <c r="A605" s="392" t="s">
        <v>406</v>
      </c>
      <c r="B605" s="392" t="s">
        <v>407</v>
      </c>
      <c r="C605" s="445"/>
      <c r="D605" s="445" t="s">
        <v>319</v>
      </c>
      <c r="E605" s="415" t="s">
        <v>325</v>
      </c>
      <c r="F605" s="416">
        <f>SUM(F606:F606)</f>
        <v>0</v>
      </c>
      <c r="G605" s="416">
        <f>SUM(G606:G606)</f>
        <v>0</v>
      </c>
      <c r="H605" s="416">
        <f>SUM(H606:H606)</f>
        <v>0</v>
      </c>
      <c r="I605" s="416">
        <f>+F605+G605+H605</f>
        <v>0</v>
      </c>
      <c r="J605" s="416">
        <f>SUM(J606:J606)</f>
        <v>0</v>
      </c>
      <c r="K605" s="416">
        <f>SUM(K606:K606)</f>
        <v>0</v>
      </c>
      <c r="L605" s="416">
        <f>SUM(L606:L606)</f>
        <v>0</v>
      </c>
      <c r="M605" s="416">
        <f>+J605+K605+L605</f>
        <v>0</v>
      </c>
      <c r="N605" s="416">
        <f t="shared" ref="N605:P606" si="316">+F605-J605</f>
        <v>0</v>
      </c>
      <c r="O605" s="416">
        <f t="shared" si="316"/>
        <v>0</v>
      </c>
      <c r="P605" s="416">
        <f t="shared" si="316"/>
        <v>0</v>
      </c>
      <c r="Q605" s="416">
        <f>+N605+O605+P605</f>
        <v>0</v>
      </c>
      <c r="S605" s="486" t="str">
        <f t="shared" si="314"/>
        <v/>
      </c>
      <c r="T605" s="486" t="str">
        <f t="shared" si="314"/>
        <v/>
      </c>
      <c r="U605" s="486" t="str">
        <f t="shared" si="314"/>
        <v/>
      </c>
      <c r="V605" s="487" t="str">
        <f t="shared" si="311"/>
        <v/>
      </c>
      <c r="W605" s="489"/>
      <c r="Y605" s="394" t="s">
        <v>735</v>
      </c>
    </row>
    <row r="606" spans="1:25">
      <c r="A606" s="392" t="s">
        <v>406</v>
      </c>
      <c r="B606" s="392" t="s">
        <v>407</v>
      </c>
      <c r="C606" s="482"/>
      <c r="D606" s="482"/>
      <c r="E606" s="488" t="s">
        <v>533</v>
      </c>
      <c r="F606" s="484">
        <v>0</v>
      </c>
      <c r="G606" s="484">
        <f>SUM('[3]chd7-SAOB'!AT187)</f>
        <v>0</v>
      </c>
      <c r="H606" s="484">
        <f>SUM('[3]chd7-SAOB'!AT279)</f>
        <v>0</v>
      </c>
      <c r="I606" s="484">
        <f>+F606+G606+H606</f>
        <v>0</v>
      </c>
      <c r="J606" s="484">
        <v>0</v>
      </c>
      <c r="K606" s="484">
        <f>SUM('[3]chd7-SAOB'!AT188)</f>
        <v>0</v>
      </c>
      <c r="L606" s="484">
        <f>SUM('[3]chd7-SAOB'!AT280)</f>
        <v>0</v>
      </c>
      <c r="M606" s="484">
        <f>+J606+K606+L606</f>
        <v>0</v>
      </c>
      <c r="N606" s="484">
        <f t="shared" si="316"/>
        <v>0</v>
      </c>
      <c r="O606" s="484">
        <f t="shared" si="316"/>
        <v>0</v>
      </c>
      <c r="P606" s="484">
        <f t="shared" si="316"/>
        <v>0</v>
      </c>
      <c r="Q606" s="484">
        <f>+N606+O606+P606</f>
        <v>0</v>
      </c>
      <c r="S606" s="486" t="str">
        <f t="shared" si="314"/>
        <v/>
      </c>
      <c r="T606" s="486" t="str">
        <f t="shared" si="314"/>
        <v/>
      </c>
      <c r="U606" s="486" t="str">
        <f t="shared" si="314"/>
        <v/>
      </c>
      <c r="V606" s="487" t="str">
        <f t="shared" si="311"/>
        <v/>
      </c>
      <c r="W606" s="486"/>
      <c r="Y606" s="394" t="s">
        <v>735</v>
      </c>
    </row>
    <row r="607" spans="1:25" s="424" customFormat="1" ht="12" customHeight="1">
      <c r="A607" s="392" t="s">
        <v>406</v>
      </c>
      <c r="B607" s="392" t="s">
        <v>407</v>
      </c>
      <c r="C607" s="719" t="s">
        <v>556</v>
      </c>
      <c r="D607" s="734"/>
      <c r="E607" s="734"/>
      <c r="F607" s="423">
        <f>+F603+F605</f>
        <v>0</v>
      </c>
      <c r="G607" s="423">
        <f t="shared" ref="G607:Q607" si="317">+G603+G605</f>
        <v>135228036.97</v>
      </c>
      <c r="H607" s="423">
        <f t="shared" si="317"/>
        <v>154554713.86000001</v>
      </c>
      <c r="I607" s="423">
        <f t="shared" si="317"/>
        <v>289782750.82999998</v>
      </c>
      <c r="J607" s="423">
        <f t="shared" si="317"/>
        <v>0</v>
      </c>
      <c r="K607" s="423">
        <f t="shared" si="317"/>
        <v>134503482.08000001</v>
      </c>
      <c r="L607" s="423">
        <f t="shared" si="317"/>
        <v>153786802.63999999</v>
      </c>
      <c r="M607" s="423">
        <f t="shared" si="317"/>
        <v>288290284.72000003</v>
      </c>
      <c r="N607" s="423">
        <f t="shared" si="317"/>
        <v>0</v>
      </c>
      <c r="O607" s="423">
        <f t="shared" si="317"/>
        <v>724554.8900000006</v>
      </c>
      <c r="P607" s="423">
        <f t="shared" si="317"/>
        <v>767911.21999999974</v>
      </c>
      <c r="Q607" s="423">
        <f t="shared" si="317"/>
        <v>1492466.1100000003</v>
      </c>
      <c r="R607" s="607">
        <f>+Q607-'[3]chd7-SAOB'!BU316</f>
        <v>1.5832483768463135E-8</v>
      </c>
      <c r="S607" s="486" t="str">
        <f t="shared" si="314"/>
        <v/>
      </c>
      <c r="T607" s="486">
        <f t="shared" si="314"/>
        <v>0.99464197731302773</v>
      </c>
      <c r="U607" s="486">
        <f t="shared" si="314"/>
        <v>0.99503146037528412</v>
      </c>
      <c r="V607" s="487">
        <f t="shared" si="311"/>
        <v>0.99484970687273411</v>
      </c>
      <c r="W607" s="491"/>
      <c r="Y607" s="394" t="s">
        <v>735</v>
      </c>
    </row>
    <row r="608" spans="1:25">
      <c r="A608" s="392" t="s">
        <v>326</v>
      </c>
      <c r="B608" s="392" t="s">
        <v>407</v>
      </c>
      <c r="C608" s="482"/>
      <c r="D608" s="482"/>
      <c r="E608" s="492"/>
      <c r="F608" s="484"/>
      <c r="G608" s="484"/>
      <c r="H608" s="484"/>
      <c r="I608" s="484">
        <f t="shared" ref="I608:I669" si="318">+F608+G608+H608</f>
        <v>0</v>
      </c>
      <c r="J608" s="484"/>
      <c r="K608" s="484"/>
      <c r="L608" s="484"/>
      <c r="M608" s="484">
        <f t="shared" ref="M608:M669" si="319">+J608+K608+L608</f>
        <v>0</v>
      </c>
      <c r="N608" s="484">
        <f t="shared" ref="N608:P666" si="320">+F608-J608</f>
        <v>0</v>
      </c>
      <c r="O608" s="484">
        <f t="shared" si="320"/>
        <v>0</v>
      </c>
      <c r="P608" s="484">
        <f t="shared" si="320"/>
        <v>0</v>
      </c>
      <c r="Q608" s="484">
        <f t="shared" ref="Q608:Q669" si="321">+N608+O608+P608</f>
        <v>0</v>
      </c>
      <c r="S608" s="486" t="str">
        <f t="shared" si="314"/>
        <v/>
      </c>
      <c r="T608" s="486" t="str">
        <f t="shared" si="314"/>
        <v/>
      </c>
      <c r="U608" s="486" t="str">
        <f t="shared" si="314"/>
        <v/>
      </c>
      <c r="V608" s="487" t="str">
        <f t="shared" si="311"/>
        <v/>
      </c>
      <c r="W608" s="486"/>
      <c r="Y608" s="394" t="s">
        <v>735</v>
      </c>
    </row>
    <row r="609" spans="1:25">
      <c r="A609" s="392" t="s">
        <v>408</v>
      </c>
      <c r="B609" s="392" t="s">
        <v>557</v>
      </c>
      <c r="C609" s="631" t="s">
        <v>409</v>
      </c>
      <c r="D609" s="482"/>
      <c r="E609" s="492"/>
      <c r="F609" s="495"/>
      <c r="G609" s="495"/>
      <c r="H609" s="495"/>
      <c r="I609" s="484">
        <f t="shared" si="318"/>
        <v>0</v>
      </c>
      <c r="J609" s="495"/>
      <c r="K609" s="495"/>
      <c r="L609" s="495"/>
      <c r="M609" s="484">
        <f t="shared" si="319"/>
        <v>0</v>
      </c>
      <c r="N609" s="484">
        <f t="shared" si="320"/>
        <v>0</v>
      </c>
      <c r="O609" s="484">
        <f t="shared" si="320"/>
        <v>0</v>
      </c>
      <c r="P609" s="484">
        <f t="shared" si="320"/>
        <v>0</v>
      </c>
      <c r="Q609" s="484">
        <f t="shared" si="321"/>
        <v>0</v>
      </c>
      <c r="S609" s="486" t="str">
        <f t="shared" si="314"/>
        <v/>
      </c>
      <c r="T609" s="486" t="str">
        <f t="shared" si="314"/>
        <v/>
      </c>
      <c r="U609" s="486" t="str">
        <f t="shared" si="314"/>
        <v/>
      </c>
      <c r="V609" s="487" t="str">
        <f t="shared" si="311"/>
        <v/>
      </c>
      <c r="W609" s="486"/>
      <c r="Y609" s="394" t="s">
        <v>735</v>
      </c>
    </row>
    <row r="610" spans="1:25" s="424" customFormat="1">
      <c r="A610" s="392" t="s">
        <v>408</v>
      </c>
      <c r="B610" s="392" t="s">
        <v>410</v>
      </c>
      <c r="C610" s="493" t="s">
        <v>319</v>
      </c>
      <c r="D610" s="632" t="s">
        <v>330</v>
      </c>
      <c r="E610" s="680" t="s">
        <v>410</v>
      </c>
      <c r="F610" s="638"/>
      <c r="G610" s="638"/>
      <c r="H610" s="638"/>
      <c r="I610" s="423">
        <f t="shared" si="318"/>
        <v>0</v>
      </c>
      <c r="J610" s="638"/>
      <c r="K610" s="638"/>
      <c r="L610" s="638"/>
      <c r="M610" s="423">
        <f t="shared" si="319"/>
        <v>0</v>
      </c>
      <c r="N610" s="423">
        <f t="shared" si="320"/>
        <v>0</v>
      </c>
      <c r="O610" s="423">
        <f t="shared" si="320"/>
        <v>0</v>
      </c>
      <c r="P610" s="423">
        <f t="shared" si="320"/>
        <v>0</v>
      </c>
      <c r="Q610" s="423">
        <f t="shared" si="321"/>
        <v>0</v>
      </c>
      <c r="S610" s="486" t="str">
        <f t="shared" si="314"/>
        <v/>
      </c>
      <c r="T610" s="486" t="str">
        <f t="shared" si="314"/>
        <v/>
      </c>
      <c r="U610" s="486" t="str">
        <f t="shared" si="314"/>
        <v/>
      </c>
      <c r="V610" s="487" t="str">
        <f t="shared" si="311"/>
        <v/>
      </c>
      <c r="W610" s="491"/>
      <c r="Y610" s="394" t="s">
        <v>735</v>
      </c>
    </row>
    <row r="611" spans="1:25">
      <c r="A611" s="392" t="s">
        <v>408</v>
      </c>
      <c r="B611" s="392" t="s">
        <v>410</v>
      </c>
      <c r="C611" s="482"/>
      <c r="D611" s="497"/>
      <c r="E611" s="483" t="s">
        <v>320</v>
      </c>
      <c r="F611" s="495">
        <f>+'[3]chd7-SAOB'!C422</f>
        <v>0</v>
      </c>
      <c r="G611" s="495">
        <f>+'[3]chd7-SAOB'!D422</f>
        <v>12579310.720000001</v>
      </c>
      <c r="H611" s="495">
        <f>+'[3]chd7-SAOB'!E422</f>
        <v>5000000</v>
      </c>
      <c r="I611" s="484">
        <f t="shared" si="318"/>
        <v>17579310.719999999</v>
      </c>
      <c r="J611" s="495">
        <f>+'[3]chd7-SAOB'!G422</f>
        <v>0</v>
      </c>
      <c r="K611" s="495">
        <f>+'[3]chd7-SAOB'!H422</f>
        <v>12579310.720000001</v>
      </c>
      <c r="L611" s="495">
        <f>+'[3]chd7-SAOB'!I422</f>
        <v>4626980.03</v>
      </c>
      <c r="M611" s="484">
        <f t="shared" si="319"/>
        <v>17206290.75</v>
      </c>
      <c r="N611" s="484">
        <f t="shared" si="320"/>
        <v>0</v>
      </c>
      <c r="O611" s="484">
        <f t="shared" si="320"/>
        <v>0</v>
      </c>
      <c r="P611" s="484">
        <f t="shared" si="320"/>
        <v>373019.96999999974</v>
      </c>
      <c r="Q611" s="484">
        <f t="shared" si="321"/>
        <v>373019.96999999974</v>
      </c>
      <c r="S611" s="486" t="str">
        <f t="shared" si="314"/>
        <v/>
      </c>
      <c r="T611" s="486">
        <f t="shared" si="314"/>
        <v>1</v>
      </c>
      <c r="U611" s="486">
        <f t="shared" si="314"/>
        <v>0.92539600600000005</v>
      </c>
      <c r="V611" s="487">
        <f t="shared" si="311"/>
        <v>0.97878073970354174</v>
      </c>
      <c r="W611" s="486"/>
      <c r="Y611" s="394" t="s">
        <v>736</v>
      </c>
    </row>
    <row r="612" spans="1:25">
      <c r="A612" s="392" t="s">
        <v>408</v>
      </c>
      <c r="B612" s="392" t="s">
        <v>410</v>
      </c>
      <c r="C612" s="482"/>
      <c r="D612" s="497"/>
      <c r="E612" s="483" t="s">
        <v>204</v>
      </c>
      <c r="F612" s="484">
        <f>+F613+F614</f>
        <v>0</v>
      </c>
      <c r="G612" s="484">
        <f t="shared" ref="G612:H612" si="322">+G613+G614</f>
        <v>16613643.02</v>
      </c>
      <c r="H612" s="484">
        <f t="shared" si="322"/>
        <v>120000000</v>
      </c>
      <c r="I612" s="484">
        <f t="shared" si="318"/>
        <v>136613643.02000001</v>
      </c>
      <c r="J612" s="484">
        <f t="shared" ref="J612:L612" si="323">+J613+J614</f>
        <v>0</v>
      </c>
      <c r="K612" s="484">
        <f t="shared" si="323"/>
        <v>11441624.800000001</v>
      </c>
      <c r="L612" s="484">
        <f t="shared" si="323"/>
        <v>119820573.11</v>
      </c>
      <c r="M612" s="484">
        <f t="shared" si="319"/>
        <v>131262197.91</v>
      </c>
      <c r="N612" s="484">
        <f t="shared" si="320"/>
        <v>0</v>
      </c>
      <c r="O612" s="484">
        <f t="shared" si="320"/>
        <v>5172018.2199999988</v>
      </c>
      <c r="P612" s="484">
        <f t="shared" si="320"/>
        <v>179426.8900000006</v>
      </c>
      <c r="Q612" s="484">
        <f t="shared" si="321"/>
        <v>5351445.1099999994</v>
      </c>
      <c r="S612" s="486" t="str">
        <f t="shared" si="314"/>
        <v/>
      </c>
      <c r="T612" s="486">
        <f t="shared" si="314"/>
        <v>0.68868849452382186</v>
      </c>
      <c r="U612" s="486">
        <f t="shared" si="314"/>
        <v>0.99850477591666664</v>
      </c>
      <c r="V612" s="487">
        <f t="shared" si="311"/>
        <v>0.96082788664660257</v>
      </c>
      <c r="W612" s="486"/>
      <c r="Y612" s="394" t="s">
        <v>736</v>
      </c>
    </row>
    <row r="613" spans="1:25" hidden="1">
      <c r="A613" s="392" t="s">
        <v>408</v>
      </c>
      <c r="B613" s="392" t="s">
        <v>410</v>
      </c>
      <c r="C613" s="482"/>
      <c r="D613" s="482"/>
      <c r="E613" s="483" t="s">
        <v>838</v>
      </c>
      <c r="F613" s="495">
        <f>'[3]CONAP - W INC'!F467</f>
        <v>0</v>
      </c>
      <c r="G613" s="495">
        <f>'[3]CONAP - W INC'!G467</f>
        <v>3000000</v>
      </c>
      <c r="H613" s="495">
        <f>'[3]CONAP - W INC'!H467</f>
        <v>75000000</v>
      </c>
      <c r="I613" s="484">
        <f t="shared" si="318"/>
        <v>78000000</v>
      </c>
      <c r="J613" s="495">
        <f>'[3]CONAP - W INC'!J467</f>
        <v>0</v>
      </c>
      <c r="K613" s="495">
        <f>'[3]CONAP - W INC'!K467</f>
        <v>2000000</v>
      </c>
      <c r="L613" s="495">
        <f>'[3]CONAP - W INC'!L467</f>
        <v>74842988.109999999</v>
      </c>
      <c r="M613" s="484">
        <f t="shared" si="319"/>
        <v>76842988.109999999</v>
      </c>
      <c r="N613" s="484">
        <f t="shared" si="320"/>
        <v>0</v>
      </c>
      <c r="O613" s="484">
        <f t="shared" si="320"/>
        <v>1000000</v>
      </c>
      <c r="P613" s="484">
        <f t="shared" si="320"/>
        <v>157011.8900000006</v>
      </c>
      <c r="Q613" s="484">
        <f t="shared" si="321"/>
        <v>1157011.8900000006</v>
      </c>
      <c r="S613" s="486" t="str">
        <f t="shared" si="314"/>
        <v/>
      </c>
      <c r="T613" s="486">
        <f t="shared" si="314"/>
        <v>0.66666666666666663</v>
      </c>
      <c r="U613" s="486">
        <f t="shared" si="314"/>
        <v>0.99790650813333337</v>
      </c>
      <c r="V613" s="487">
        <f t="shared" si="311"/>
        <v>0.98516651423076917</v>
      </c>
      <c r="W613" s="486"/>
    </row>
    <row r="614" spans="1:25" hidden="1">
      <c r="A614" s="392" t="s">
        <v>408</v>
      </c>
      <c r="B614" s="392" t="s">
        <v>410</v>
      </c>
      <c r="C614" s="482"/>
      <c r="D614" s="482"/>
      <c r="E614" s="483" t="s">
        <v>839</v>
      </c>
      <c r="F614" s="495">
        <f>'[3]CONAP - W INC'!F468</f>
        <v>0</v>
      </c>
      <c r="G614" s="495">
        <f>'[3]CONAP - W INC'!G468</f>
        <v>13613643.02</v>
      </c>
      <c r="H614" s="495">
        <f>'[3]CONAP - W INC'!H468</f>
        <v>45000000</v>
      </c>
      <c r="I614" s="484">
        <f t="shared" si="318"/>
        <v>58613643.019999996</v>
      </c>
      <c r="J614" s="495">
        <f>'[3]CONAP - W INC'!J468</f>
        <v>0</v>
      </c>
      <c r="K614" s="495">
        <f>'[3]CONAP - W INC'!K468</f>
        <v>9441624.8000000007</v>
      </c>
      <c r="L614" s="495">
        <f>'[3]CONAP - W INC'!L468</f>
        <v>44977585</v>
      </c>
      <c r="M614" s="484">
        <f t="shared" si="319"/>
        <v>54419209.799999997</v>
      </c>
      <c r="N614" s="484">
        <f t="shared" si="320"/>
        <v>0</v>
      </c>
      <c r="O614" s="484">
        <f t="shared" si="320"/>
        <v>4172018.2199999988</v>
      </c>
      <c r="P614" s="484">
        <f t="shared" si="320"/>
        <v>22415</v>
      </c>
      <c r="Q614" s="484">
        <f t="shared" si="321"/>
        <v>4194433.2199999988</v>
      </c>
      <c r="S614" s="486" t="str">
        <f t="shared" si="314"/>
        <v/>
      </c>
      <c r="T614" s="486">
        <f t="shared" si="314"/>
        <v>0.69354138243005004</v>
      </c>
      <c r="U614" s="486">
        <f t="shared" si="314"/>
        <v>0.99950188888888891</v>
      </c>
      <c r="V614" s="487">
        <f t="shared" si="311"/>
        <v>0.92843930177537703</v>
      </c>
      <c r="W614" s="486"/>
    </row>
    <row r="615" spans="1:25" s="437" customFormat="1">
      <c r="A615" s="392"/>
      <c r="B615" s="392" t="s">
        <v>410</v>
      </c>
      <c r="C615" s="445"/>
      <c r="D615" s="445"/>
      <c r="E615" s="415" t="s">
        <v>737</v>
      </c>
      <c r="F615" s="416">
        <f>+F612+F611</f>
        <v>0</v>
      </c>
      <c r="G615" s="416">
        <f t="shared" ref="G615:Q615" si="324">+G612+G611</f>
        <v>29192953.740000002</v>
      </c>
      <c r="H615" s="416">
        <f t="shared" si="324"/>
        <v>125000000</v>
      </c>
      <c r="I615" s="416">
        <f t="shared" si="324"/>
        <v>154192953.74000001</v>
      </c>
      <c r="J615" s="416">
        <f t="shared" si="324"/>
        <v>0</v>
      </c>
      <c r="K615" s="416">
        <f t="shared" si="324"/>
        <v>24020935.520000003</v>
      </c>
      <c r="L615" s="416">
        <f t="shared" si="324"/>
        <v>124447553.14</v>
      </c>
      <c r="M615" s="416">
        <f t="shared" si="324"/>
        <v>148468488.66</v>
      </c>
      <c r="N615" s="416">
        <f t="shared" si="324"/>
        <v>0</v>
      </c>
      <c r="O615" s="416">
        <f t="shared" si="324"/>
        <v>5172018.2199999988</v>
      </c>
      <c r="P615" s="416">
        <f t="shared" si="324"/>
        <v>552446.86000000034</v>
      </c>
      <c r="Q615" s="416">
        <f t="shared" si="324"/>
        <v>5724465.0799999991</v>
      </c>
      <c r="R615" s="448"/>
      <c r="S615" s="486" t="str">
        <f t="shared" si="314"/>
        <v/>
      </c>
      <c r="T615" s="486">
        <f t="shared" si="314"/>
        <v>0.82283333621998889</v>
      </c>
      <c r="U615" s="486">
        <f t="shared" si="314"/>
        <v>0.99558042512</v>
      </c>
      <c r="V615" s="487">
        <f t="shared" si="311"/>
        <v>0.96287466488480011</v>
      </c>
      <c r="W615" s="489"/>
      <c r="Y615" s="394" t="s">
        <v>735</v>
      </c>
    </row>
    <row r="616" spans="1:25" hidden="1">
      <c r="A616" s="392"/>
      <c r="B616" s="392"/>
      <c r="C616" s="482"/>
      <c r="D616" s="482"/>
      <c r="E616" s="490"/>
      <c r="F616" s="484"/>
      <c r="G616" s="484"/>
      <c r="H616" s="484"/>
      <c r="I616" s="484"/>
      <c r="J616" s="484"/>
      <c r="K616" s="484"/>
      <c r="L616" s="484"/>
      <c r="M616" s="484"/>
      <c r="N616" s="484"/>
      <c r="O616" s="484"/>
      <c r="P616" s="484"/>
      <c r="Q616" s="484"/>
      <c r="R616" s="485"/>
      <c r="S616" s="486" t="str">
        <f t="shared" si="314"/>
        <v/>
      </c>
      <c r="T616" s="486" t="str">
        <f t="shared" si="314"/>
        <v/>
      </c>
      <c r="U616" s="486" t="str">
        <f t="shared" si="314"/>
        <v/>
      </c>
      <c r="V616" s="487" t="str">
        <f t="shared" si="311"/>
        <v/>
      </c>
      <c r="W616" s="486"/>
    </row>
    <row r="617" spans="1:25" s="437" customFormat="1">
      <c r="A617" s="392" t="s">
        <v>408</v>
      </c>
      <c r="B617" s="392" t="s">
        <v>410</v>
      </c>
      <c r="C617" s="445"/>
      <c r="D617" s="445" t="s">
        <v>319</v>
      </c>
      <c r="E617" s="415" t="s">
        <v>325</v>
      </c>
      <c r="F617" s="416">
        <f>SUM(F618:F618)</f>
        <v>0</v>
      </c>
      <c r="G617" s="416">
        <f>SUM(G618:G618)</f>
        <v>27535678</v>
      </c>
      <c r="H617" s="416">
        <f>SUM(H618:H618)</f>
        <v>0</v>
      </c>
      <c r="I617" s="416">
        <f>+F617+G617+H617</f>
        <v>27535678</v>
      </c>
      <c r="J617" s="416">
        <f>SUM(J618:J618)</f>
        <v>0</v>
      </c>
      <c r="K617" s="416">
        <f>SUM(K618:K618)</f>
        <v>25476560.780000001</v>
      </c>
      <c r="L617" s="416">
        <f>SUM(L618:L618)</f>
        <v>0</v>
      </c>
      <c r="M617" s="416">
        <f>+J617+K617+L617</f>
        <v>25476560.780000001</v>
      </c>
      <c r="N617" s="416">
        <f t="shared" ref="N617:P618" si="325">+F617-J617</f>
        <v>0</v>
      </c>
      <c r="O617" s="416">
        <f t="shared" si="325"/>
        <v>2059117.2199999988</v>
      </c>
      <c r="P617" s="416">
        <f t="shared" si="325"/>
        <v>0</v>
      </c>
      <c r="Q617" s="416">
        <f>+N617+O617+P617</f>
        <v>2059117.2199999988</v>
      </c>
      <c r="S617" s="486" t="str">
        <f t="shared" si="314"/>
        <v/>
      </c>
      <c r="T617" s="486">
        <f t="shared" si="314"/>
        <v>0.92522002835739148</v>
      </c>
      <c r="U617" s="486" t="str">
        <f t="shared" si="314"/>
        <v/>
      </c>
      <c r="V617" s="487">
        <f t="shared" si="311"/>
        <v>0.92522002835739148</v>
      </c>
      <c r="W617" s="489"/>
      <c r="Y617" s="394" t="s">
        <v>735</v>
      </c>
    </row>
    <row r="618" spans="1:25">
      <c r="A618" s="392" t="s">
        <v>408</v>
      </c>
      <c r="B618" s="392" t="s">
        <v>410</v>
      </c>
      <c r="C618" s="482"/>
      <c r="D618" s="482"/>
      <c r="E618" s="488" t="s">
        <v>533</v>
      </c>
      <c r="F618" s="484">
        <v>0</v>
      </c>
      <c r="G618" s="484">
        <f>SUM('[3]chd7-SAOB'!AU187)</f>
        <v>27535678</v>
      </c>
      <c r="H618" s="484">
        <f>SUM('[3]chd7-SAOB'!AU279)</f>
        <v>0</v>
      </c>
      <c r="I618" s="484">
        <f>+F618+G618+H618</f>
        <v>27535678</v>
      </c>
      <c r="J618" s="484">
        <v>0</v>
      </c>
      <c r="K618" s="484">
        <f>SUM('[3]chd7-SAOB'!AU188)</f>
        <v>25476560.780000001</v>
      </c>
      <c r="L618" s="484">
        <f>SUM('[3]chd7-SAOB'!AU280)</f>
        <v>0</v>
      </c>
      <c r="M618" s="484">
        <f>+J618+K618+L618</f>
        <v>25476560.780000001</v>
      </c>
      <c r="N618" s="484">
        <f t="shared" si="325"/>
        <v>0</v>
      </c>
      <c r="O618" s="484">
        <f t="shared" si="325"/>
        <v>2059117.2199999988</v>
      </c>
      <c r="P618" s="484">
        <f t="shared" si="325"/>
        <v>0</v>
      </c>
      <c r="Q618" s="484">
        <f>+N618+O618+P618</f>
        <v>2059117.2199999988</v>
      </c>
      <c r="S618" s="486" t="str">
        <f t="shared" si="314"/>
        <v/>
      </c>
      <c r="T618" s="486">
        <f t="shared" si="314"/>
        <v>0.92522002835739148</v>
      </c>
      <c r="U618" s="486" t="str">
        <f t="shared" si="314"/>
        <v/>
      </c>
      <c r="V618" s="487">
        <f t="shared" si="311"/>
        <v>0.92522002835739148</v>
      </c>
      <c r="W618" s="486"/>
      <c r="Y618" s="394" t="s">
        <v>735</v>
      </c>
    </row>
    <row r="619" spans="1:25" s="617" customFormat="1">
      <c r="A619" s="392" t="s">
        <v>408</v>
      </c>
      <c r="B619" s="392" t="s">
        <v>410</v>
      </c>
      <c r="C619" s="634"/>
      <c r="D619" s="634"/>
      <c r="E619" s="635" t="s">
        <v>5</v>
      </c>
      <c r="F619" s="615">
        <f>+F617+F615</f>
        <v>0</v>
      </c>
      <c r="G619" s="615">
        <f t="shared" ref="G619:Q619" si="326">+G617+G615</f>
        <v>56728631.740000002</v>
      </c>
      <c r="H619" s="615">
        <f t="shared" si="326"/>
        <v>125000000</v>
      </c>
      <c r="I619" s="615">
        <f t="shared" si="326"/>
        <v>181728631.74000001</v>
      </c>
      <c r="J619" s="615">
        <f t="shared" si="326"/>
        <v>0</v>
      </c>
      <c r="K619" s="615">
        <f t="shared" si="326"/>
        <v>49497496.300000004</v>
      </c>
      <c r="L619" s="615">
        <f t="shared" si="326"/>
        <v>124447553.14</v>
      </c>
      <c r="M619" s="615">
        <f t="shared" si="326"/>
        <v>173945049.44</v>
      </c>
      <c r="N619" s="615">
        <f t="shared" si="326"/>
        <v>0</v>
      </c>
      <c r="O619" s="615">
        <f t="shared" si="326"/>
        <v>7231135.4399999976</v>
      </c>
      <c r="P619" s="615">
        <f t="shared" si="326"/>
        <v>552446.86000000034</v>
      </c>
      <c r="Q619" s="615">
        <f t="shared" si="326"/>
        <v>7783582.299999998</v>
      </c>
      <c r="R619" s="616">
        <f>+Q619-'[3]chd7-SAOB'!BV316</f>
        <v>0</v>
      </c>
      <c r="S619" s="486" t="str">
        <f t="shared" si="314"/>
        <v/>
      </c>
      <c r="T619" s="486">
        <f t="shared" si="314"/>
        <v>0.8725311149202063</v>
      </c>
      <c r="U619" s="486">
        <f t="shared" si="314"/>
        <v>0.99558042512</v>
      </c>
      <c r="V619" s="487">
        <f t="shared" si="311"/>
        <v>0.95716920209284351</v>
      </c>
      <c r="W619" s="636"/>
      <c r="Y619" s="394" t="s">
        <v>735</v>
      </c>
    </row>
    <row r="620" spans="1:25">
      <c r="A620" s="392" t="s">
        <v>408</v>
      </c>
      <c r="B620" s="392" t="s">
        <v>410</v>
      </c>
      <c r="C620" s="482"/>
      <c r="D620" s="482"/>
      <c r="E620" s="492"/>
      <c r="F620" s="484"/>
      <c r="G620" s="484"/>
      <c r="H620" s="484"/>
      <c r="I620" s="484">
        <f t="shared" si="318"/>
        <v>0</v>
      </c>
      <c r="J620" s="484"/>
      <c r="K620" s="484"/>
      <c r="L620" s="484"/>
      <c r="M620" s="484">
        <f t="shared" si="319"/>
        <v>0</v>
      </c>
      <c r="N620" s="484">
        <f t="shared" si="320"/>
        <v>0</v>
      </c>
      <c r="O620" s="484">
        <f t="shared" si="320"/>
        <v>0</v>
      </c>
      <c r="P620" s="484">
        <f t="shared" si="320"/>
        <v>0</v>
      </c>
      <c r="Q620" s="484">
        <f t="shared" si="321"/>
        <v>0</v>
      </c>
      <c r="S620" s="486" t="str">
        <f t="shared" si="314"/>
        <v/>
      </c>
      <c r="T620" s="486" t="str">
        <f t="shared" si="314"/>
        <v/>
      </c>
      <c r="U620" s="486" t="str">
        <f t="shared" si="314"/>
        <v/>
      </c>
      <c r="V620" s="487" t="str">
        <f t="shared" si="311"/>
        <v/>
      </c>
      <c r="W620" s="486"/>
      <c r="Y620" s="394" t="s">
        <v>735</v>
      </c>
    </row>
    <row r="621" spans="1:25" s="424" customFormat="1">
      <c r="A621" s="392" t="s">
        <v>408</v>
      </c>
      <c r="B621" s="392" t="s">
        <v>411</v>
      </c>
      <c r="C621" s="493" t="s">
        <v>319</v>
      </c>
      <c r="D621" s="632" t="s">
        <v>332</v>
      </c>
      <c r="E621" s="680" t="s">
        <v>411</v>
      </c>
      <c r="F621" s="638"/>
      <c r="G621" s="638"/>
      <c r="H621" s="638"/>
      <c r="I621" s="423">
        <f t="shared" si="318"/>
        <v>0</v>
      </c>
      <c r="J621" s="638"/>
      <c r="K621" s="638"/>
      <c r="L621" s="638"/>
      <c r="M621" s="423">
        <f t="shared" si="319"/>
        <v>0</v>
      </c>
      <c r="N621" s="423">
        <f t="shared" si="320"/>
        <v>0</v>
      </c>
      <c r="O621" s="423">
        <f t="shared" si="320"/>
        <v>0</v>
      </c>
      <c r="P621" s="423">
        <f t="shared" si="320"/>
        <v>0</v>
      </c>
      <c r="Q621" s="423">
        <f t="shared" si="321"/>
        <v>0</v>
      </c>
      <c r="S621" s="486" t="str">
        <f t="shared" si="314"/>
        <v/>
      </c>
      <c r="T621" s="486" t="str">
        <f t="shared" si="314"/>
        <v/>
      </c>
      <c r="U621" s="486" t="str">
        <f t="shared" si="314"/>
        <v/>
      </c>
      <c r="V621" s="487" t="str">
        <f t="shared" si="311"/>
        <v/>
      </c>
      <c r="W621" s="491"/>
      <c r="Y621" s="394" t="s">
        <v>735</v>
      </c>
    </row>
    <row r="622" spans="1:25">
      <c r="A622" s="392" t="s">
        <v>408</v>
      </c>
      <c r="B622" s="392" t="s">
        <v>411</v>
      </c>
      <c r="C622" s="482"/>
      <c r="D622" s="497"/>
      <c r="E622" s="483" t="s">
        <v>320</v>
      </c>
      <c r="F622" s="495">
        <f>+'[3]chd7-SAOB'!C429</f>
        <v>0</v>
      </c>
      <c r="G622" s="495">
        <f>+'[3]chd7-SAOB'!D429</f>
        <v>797667.83999999997</v>
      </c>
      <c r="H622" s="495">
        <f>+'[3]chd7-SAOB'!E429</f>
        <v>9000000</v>
      </c>
      <c r="I622" s="484">
        <f t="shared" si="318"/>
        <v>9797667.8399999999</v>
      </c>
      <c r="J622" s="495">
        <f>+'[3]chd7-SAOB'!G429</f>
        <v>0</v>
      </c>
      <c r="K622" s="495">
        <f>+'[3]chd7-SAOB'!H429</f>
        <v>797667.83999999997</v>
      </c>
      <c r="L622" s="495">
        <f>+'[3]chd7-SAOB'!I429</f>
        <v>8869932</v>
      </c>
      <c r="M622" s="484">
        <f t="shared" si="319"/>
        <v>9667599.8399999999</v>
      </c>
      <c r="N622" s="484">
        <f t="shared" si="320"/>
        <v>0</v>
      </c>
      <c r="O622" s="484">
        <f t="shared" si="320"/>
        <v>0</v>
      </c>
      <c r="P622" s="484">
        <f t="shared" si="320"/>
        <v>130068</v>
      </c>
      <c r="Q622" s="484">
        <f t="shared" si="321"/>
        <v>130068</v>
      </c>
      <c r="S622" s="486" t="str">
        <f t="shared" si="314"/>
        <v/>
      </c>
      <c r="T622" s="486">
        <f t="shared" si="314"/>
        <v>1</v>
      </c>
      <c r="U622" s="486">
        <f t="shared" si="314"/>
        <v>0.98554799999999998</v>
      </c>
      <c r="V622" s="487">
        <f t="shared" si="311"/>
        <v>0.98672459588097239</v>
      </c>
      <c r="W622" s="486"/>
      <c r="Y622" s="394" t="s">
        <v>736</v>
      </c>
    </row>
    <row r="623" spans="1:25">
      <c r="A623" s="392" t="s">
        <v>408</v>
      </c>
      <c r="B623" s="392" t="s">
        <v>411</v>
      </c>
      <c r="C623" s="482"/>
      <c r="D623" s="497"/>
      <c r="E623" s="483" t="s">
        <v>204</v>
      </c>
      <c r="F623" s="484">
        <f>+F624+F625</f>
        <v>0</v>
      </c>
      <c r="G623" s="484">
        <f t="shared" ref="G623:H623" si="327">+G624+G625</f>
        <v>2525309.2800000003</v>
      </c>
      <c r="H623" s="484">
        <f t="shared" si="327"/>
        <v>7500000</v>
      </c>
      <c r="I623" s="484">
        <f t="shared" si="318"/>
        <v>10025309.280000001</v>
      </c>
      <c r="J623" s="484">
        <f t="shared" ref="J623:L623" si="328">+J624+J625</f>
        <v>0</v>
      </c>
      <c r="K623" s="484">
        <f t="shared" si="328"/>
        <v>2523522</v>
      </c>
      <c r="L623" s="484">
        <f t="shared" si="328"/>
        <v>7270000</v>
      </c>
      <c r="M623" s="484">
        <f t="shared" si="319"/>
        <v>9793522</v>
      </c>
      <c r="N623" s="484">
        <f t="shared" si="320"/>
        <v>0</v>
      </c>
      <c r="O623" s="484">
        <f t="shared" si="320"/>
        <v>1787.2800000002608</v>
      </c>
      <c r="P623" s="484">
        <f t="shared" si="320"/>
        <v>230000</v>
      </c>
      <c r="Q623" s="484">
        <f t="shared" si="321"/>
        <v>231787.28000000026</v>
      </c>
      <c r="S623" s="486" t="str">
        <f t="shared" si="314"/>
        <v/>
      </c>
      <c r="T623" s="486">
        <f t="shared" si="314"/>
        <v>0.99929225302652824</v>
      </c>
      <c r="U623" s="486">
        <f t="shared" si="314"/>
        <v>0.96933333333333338</v>
      </c>
      <c r="V623" s="487">
        <f t="shared" si="311"/>
        <v>0.9768797875929468</v>
      </c>
      <c r="W623" s="486"/>
      <c r="Y623" s="394" t="s">
        <v>736</v>
      </c>
    </row>
    <row r="624" spans="1:25" hidden="1">
      <c r="A624" s="392" t="s">
        <v>408</v>
      </c>
      <c r="B624" s="392" t="s">
        <v>411</v>
      </c>
      <c r="C624" s="482"/>
      <c r="D624" s="482"/>
      <c r="E624" s="483" t="s">
        <v>838</v>
      </c>
      <c r="F624" s="495">
        <f>'[3]CONAP - W INC'!F475</f>
        <v>0</v>
      </c>
      <c r="G624" s="495">
        <f>'[3]CONAP - W INC'!G475</f>
        <v>2000000</v>
      </c>
      <c r="H624" s="495">
        <f>'[3]CONAP - W INC'!H475</f>
        <v>7500000</v>
      </c>
      <c r="I624" s="484">
        <f t="shared" si="318"/>
        <v>9500000</v>
      </c>
      <c r="J624" s="495">
        <f>'[3]CONAP - W INC'!J475</f>
        <v>0</v>
      </c>
      <c r="K624" s="495">
        <f>'[3]CONAP - W INC'!K475</f>
        <v>2000000</v>
      </c>
      <c r="L624" s="495">
        <f>'[3]CONAP - W INC'!L475</f>
        <v>7270000</v>
      </c>
      <c r="M624" s="484">
        <f t="shared" si="319"/>
        <v>9270000</v>
      </c>
      <c r="N624" s="484">
        <f t="shared" si="320"/>
        <v>0</v>
      </c>
      <c r="O624" s="484">
        <f t="shared" si="320"/>
        <v>0</v>
      </c>
      <c r="P624" s="484">
        <f t="shared" si="320"/>
        <v>230000</v>
      </c>
      <c r="Q624" s="484">
        <f t="shared" si="321"/>
        <v>230000</v>
      </c>
      <c r="S624" s="486" t="str">
        <f t="shared" si="314"/>
        <v/>
      </c>
      <c r="T624" s="486">
        <f t="shared" si="314"/>
        <v>1</v>
      </c>
      <c r="U624" s="486">
        <f t="shared" si="314"/>
        <v>0.96933333333333338</v>
      </c>
      <c r="V624" s="487">
        <f t="shared" si="311"/>
        <v>0.97578947368421054</v>
      </c>
      <c r="W624" s="486"/>
    </row>
    <row r="625" spans="1:25" hidden="1">
      <c r="A625" s="392" t="s">
        <v>408</v>
      </c>
      <c r="B625" s="392" t="s">
        <v>411</v>
      </c>
      <c r="C625" s="482"/>
      <c r="D625" s="482"/>
      <c r="E625" s="483" t="s">
        <v>839</v>
      </c>
      <c r="F625" s="495">
        <f>'[3]CONAP - W INC'!F476</f>
        <v>0</v>
      </c>
      <c r="G625" s="495">
        <f>'[3]CONAP - W INC'!G476</f>
        <v>525309.28</v>
      </c>
      <c r="H625" s="495">
        <f>'[3]CONAP - W INC'!H476</f>
        <v>0</v>
      </c>
      <c r="I625" s="484">
        <f t="shared" si="318"/>
        <v>525309.28</v>
      </c>
      <c r="J625" s="495">
        <f>'[3]CONAP - W INC'!J476</f>
        <v>0</v>
      </c>
      <c r="K625" s="495">
        <f>'[3]CONAP - W INC'!K476</f>
        <v>523522</v>
      </c>
      <c r="L625" s="495">
        <f>'[3]CONAP - W INC'!L476</f>
        <v>0</v>
      </c>
      <c r="M625" s="484">
        <f t="shared" si="319"/>
        <v>523522</v>
      </c>
      <c r="N625" s="484">
        <f t="shared" si="320"/>
        <v>0</v>
      </c>
      <c r="O625" s="484">
        <f t="shared" si="320"/>
        <v>1787.2800000000279</v>
      </c>
      <c r="P625" s="484">
        <f t="shared" si="320"/>
        <v>0</v>
      </c>
      <c r="Q625" s="484">
        <f t="shared" si="321"/>
        <v>1787.2800000000279</v>
      </c>
      <c r="S625" s="486" t="str">
        <f t="shared" si="314"/>
        <v/>
      </c>
      <c r="T625" s="486">
        <f t="shared" si="314"/>
        <v>0.99659766147668283</v>
      </c>
      <c r="U625" s="486" t="str">
        <f t="shared" si="314"/>
        <v/>
      </c>
      <c r="V625" s="487">
        <f t="shared" si="311"/>
        <v>0.99659766147668283</v>
      </c>
      <c r="W625" s="486"/>
    </row>
    <row r="626" spans="1:25" s="437" customFormat="1">
      <c r="A626" s="392"/>
      <c r="B626" s="392" t="s">
        <v>411</v>
      </c>
      <c r="C626" s="445"/>
      <c r="D626" s="445"/>
      <c r="E626" s="415" t="s">
        <v>737</v>
      </c>
      <c r="F626" s="416">
        <f>+F623+F622</f>
        <v>0</v>
      </c>
      <c r="G626" s="416">
        <f t="shared" ref="G626:Q626" si="329">+G623+G622</f>
        <v>3322977.12</v>
      </c>
      <c r="H626" s="416">
        <f t="shared" si="329"/>
        <v>16500000</v>
      </c>
      <c r="I626" s="416">
        <f t="shared" si="329"/>
        <v>19822977.120000001</v>
      </c>
      <c r="J626" s="416">
        <f t="shared" si="329"/>
        <v>0</v>
      </c>
      <c r="K626" s="416">
        <f t="shared" si="329"/>
        <v>3321189.84</v>
      </c>
      <c r="L626" s="416">
        <f t="shared" si="329"/>
        <v>16139932</v>
      </c>
      <c r="M626" s="416">
        <f t="shared" si="329"/>
        <v>19461121.84</v>
      </c>
      <c r="N626" s="416">
        <f t="shared" si="329"/>
        <v>0</v>
      </c>
      <c r="O626" s="416">
        <f t="shared" si="329"/>
        <v>1787.2800000002608</v>
      </c>
      <c r="P626" s="416">
        <f t="shared" si="329"/>
        <v>360068</v>
      </c>
      <c r="Q626" s="416">
        <f t="shared" si="329"/>
        <v>361855.28000000026</v>
      </c>
      <c r="R626" s="448"/>
      <c r="S626" s="486" t="str">
        <f t="shared" si="314"/>
        <v/>
      </c>
      <c r="T626" s="486">
        <f t="shared" si="314"/>
        <v>0.99946214495753127</v>
      </c>
      <c r="U626" s="486">
        <f t="shared" si="314"/>
        <v>0.97817769696969692</v>
      </c>
      <c r="V626" s="487">
        <f t="shared" si="311"/>
        <v>0.98174566424561349</v>
      </c>
      <c r="W626" s="489"/>
      <c r="Y626" s="394" t="s">
        <v>735</v>
      </c>
    </row>
    <row r="627" spans="1:25" hidden="1">
      <c r="A627" s="392"/>
      <c r="B627" s="392"/>
      <c r="C627" s="482"/>
      <c r="D627" s="482"/>
      <c r="E627" s="490"/>
      <c r="F627" s="484"/>
      <c r="G627" s="484"/>
      <c r="H627" s="484"/>
      <c r="I627" s="484"/>
      <c r="J627" s="484"/>
      <c r="K627" s="484"/>
      <c r="L627" s="484"/>
      <c r="M627" s="484"/>
      <c r="N627" s="484"/>
      <c r="O627" s="484"/>
      <c r="P627" s="484"/>
      <c r="Q627" s="484"/>
      <c r="R627" s="485"/>
      <c r="S627" s="486" t="str">
        <f t="shared" si="314"/>
        <v/>
      </c>
      <c r="T627" s="486" t="str">
        <f t="shared" si="314"/>
        <v/>
      </c>
      <c r="U627" s="486" t="str">
        <f t="shared" si="314"/>
        <v/>
      </c>
      <c r="V627" s="487" t="str">
        <f t="shared" si="311"/>
        <v/>
      </c>
      <c r="W627" s="486"/>
    </row>
    <row r="628" spans="1:25" s="437" customFormat="1">
      <c r="A628" s="392" t="s">
        <v>408</v>
      </c>
      <c r="B628" s="392" t="s">
        <v>411</v>
      </c>
      <c r="C628" s="445"/>
      <c r="D628" s="445" t="s">
        <v>319</v>
      </c>
      <c r="E628" s="415" t="s">
        <v>325</v>
      </c>
      <c r="F628" s="416">
        <f>SUM(F629:F629)</f>
        <v>0</v>
      </c>
      <c r="G628" s="416">
        <f>SUM(G629:G629)</f>
        <v>4085796.29</v>
      </c>
      <c r="H628" s="416">
        <f>SUM(H629:H629)</f>
        <v>0</v>
      </c>
      <c r="I628" s="416">
        <f>+F628+G628+H628</f>
        <v>4085796.29</v>
      </c>
      <c r="J628" s="416">
        <f>SUM(J629:J629)</f>
        <v>0</v>
      </c>
      <c r="K628" s="416">
        <f>SUM(K629:K629)</f>
        <v>4082078.38</v>
      </c>
      <c r="L628" s="416">
        <f>SUM(L629:L629)</f>
        <v>0</v>
      </c>
      <c r="M628" s="416">
        <f>+J628+K628+L628</f>
        <v>4082078.38</v>
      </c>
      <c r="N628" s="416">
        <f t="shared" ref="N628:P629" si="330">+F628-J628</f>
        <v>0</v>
      </c>
      <c r="O628" s="416">
        <f t="shared" si="330"/>
        <v>3717.910000000149</v>
      </c>
      <c r="P628" s="416">
        <f t="shared" si="330"/>
        <v>0</v>
      </c>
      <c r="Q628" s="416">
        <f>+N628+O628+P628</f>
        <v>3717.910000000149</v>
      </c>
      <c r="S628" s="486" t="str">
        <f t="shared" si="314"/>
        <v/>
      </c>
      <c r="T628" s="486">
        <f t="shared" si="314"/>
        <v>0.99909004029175419</v>
      </c>
      <c r="U628" s="486" t="str">
        <f t="shared" si="314"/>
        <v/>
      </c>
      <c r="V628" s="487">
        <f t="shared" si="311"/>
        <v>0.99909004029175419</v>
      </c>
      <c r="W628" s="489"/>
      <c r="Y628" s="394" t="s">
        <v>735</v>
      </c>
    </row>
    <row r="629" spans="1:25">
      <c r="A629" s="392" t="s">
        <v>408</v>
      </c>
      <c r="B629" s="392" t="s">
        <v>411</v>
      </c>
      <c r="C629" s="482"/>
      <c r="D629" s="482"/>
      <c r="E629" s="488" t="s">
        <v>533</v>
      </c>
      <c r="F629" s="484">
        <v>0</v>
      </c>
      <c r="G629" s="484">
        <f>SUM('[3]chd7-SAOB'!AV187)</f>
        <v>4085796.29</v>
      </c>
      <c r="H629" s="484">
        <f>SUM('[3]chd7-SAOB'!AV279)</f>
        <v>0</v>
      </c>
      <c r="I629" s="484">
        <f>+F629+G629+H629</f>
        <v>4085796.29</v>
      </c>
      <c r="J629" s="484">
        <v>0</v>
      </c>
      <c r="K629" s="484">
        <f>SUM('[3]chd7-SAOB'!AV188)</f>
        <v>4082078.38</v>
      </c>
      <c r="L629" s="484">
        <f>SUM('[3]chd7-SAOB'!AV280)</f>
        <v>0</v>
      </c>
      <c r="M629" s="484">
        <f>+J629+K629+L629</f>
        <v>4082078.38</v>
      </c>
      <c r="N629" s="484">
        <f t="shared" si="330"/>
        <v>0</v>
      </c>
      <c r="O629" s="484">
        <f t="shared" si="330"/>
        <v>3717.910000000149</v>
      </c>
      <c r="P629" s="484">
        <f t="shared" si="330"/>
        <v>0</v>
      </c>
      <c r="Q629" s="484">
        <f>+N629+O629+P629</f>
        <v>3717.910000000149</v>
      </c>
      <c r="S629" s="486" t="str">
        <f t="shared" si="314"/>
        <v/>
      </c>
      <c r="T629" s="486">
        <f t="shared" si="314"/>
        <v>0.99909004029175419</v>
      </c>
      <c r="U629" s="486" t="str">
        <f t="shared" si="314"/>
        <v/>
      </c>
      <c r="V629" s="487">
        <f t="shared" si="311"/>
        <v>0.99909004029175419</v>
      </c>
      <c r="W629" s="486"/>
      <c r="Y629" s="394" t="s">
        <v>735</v>
      </c>
    </row>
    <row r="630" spans="1:25" s="617" customFormat="1">
      <c r="A630" s="392" t="s">
        <v>408</v>
      </c>
      <c r="B630" s="392" t="s">
        <v>411</v>
      </c>
      <c r="C630" s="634"/>
      <c r="D630" s="634"/>
      <c r="E630" s="635" t="s">
        <v>5</v>
      </c>
      <c r="F630" s="615">
        <f>+F628+F626</f>
        <v>0</v>
      </c>
      <c r="G630" s="615">
        <f t="shared" ref="G630:Q630" si="331">+G628+G626</f>
        <v>7408773.4100000001</v>
      </c>
      <c r="H630" s="615">
        <f t="shared" si="331"/>
        <v>16500000</v>
      </c>
      <c r="I630" s="615">
        <f t="shared" si="331"/>
        <v>23908773.41</v>
      </c>
      <c r="J630" s="615">
        <f t="shared" si="331"/>
        <v>0</v>
      </c>
      <c r="K630" s="615">
        <f t="shared" si="331"/>
        <v>7403268.2199999997</v>
      </c>
      <c r="L630" s="615">
        <f t="shared" si="331"/>
        <v>16139932</v>
      </c>
      <c r="M630" s="615">
        <f t="shared" si="331"/>
        <v>23543200.219999999</v>
      </c>
      <c r="N630" s="615">
        <f t="shared" si="331"/>
        <v>0</v>
      </c>
      <c r="O630" s="615">
        <f t="shared" si="331"/>
        <v>5505.1900000004098</v>
      </c>
      <c r="P630" s="615">
        <f t="shared" si="331"/>
        <v>360068</v>
      </c>
      <c r="Q630" s="615">
        <f t="shared" si="331"/>
        <v>365573.19000000041</v>
      </c>
      <c r="R630" s="616">
        <f>+Q630-'[3]chd7-SAOB'!BW316</f>
        <v>0</v>
      </c>
      <c r="S630" s="486" t="str">
        <f t="shared" si="314"/>
        <v/>
      </c>
      <c r="T630" s="486">
        <f t="shared" si="314"/>
        <v>0.99925693637862245</v>
      </c>
      <c r="U630" s="486">
        <f t="shared" si="314"/>
        <v>0.97817769696969692</v>
      </c>
      <c r="V630" s="487">
        <f t="shared" si="311"/>
        <v>0.98470966353099909</v>
      </c>
      <c r="W630" s="636"/>
      <c r="Y630" s="394" t="s">
        <v>735</v>
      </c>
    </row>
    <row r="631" spans="1:25">
      <c r="A631" s="392" t="s">
        <v>408</v>
      </c>
      <c r="B631" s="392" t="s">
        <v>411</v>
      </c>
      <c r="C631" s="482"/>
      <c r="D631" s="482"/>
      <c r="E631" s="492"/>
      <c r="F631" s="484"/>
      <c r="G631" s="484"/>
      <c r="H631" s="484"/>
      <c r="I631" s="484">
        <f t="shared" si="318"/>
        <v>0</v>
      </c>
      <c r="J631" s="484"/>
      <c r="K631" s="484"/>
      <c r="L631" s="484"/>
      <c r="M631" s="484">
        <f t="shared" si="319"/>
        <v>0</v>
      </c>
      <c r="N631" s="484">
        <f t="shared" si="320"/>
        <v>0</v>
      </c>
      <c r="O631" s="484">
        <f t="shared" si="320"/>
        <v>0</v>
      </c>
      <c r="P631" s="484">
        <f t="shared" si="320"/>
        <v>0</v>
      </c>
      <c r="Q631" s="484">
        <f t="shared" si="321"/>
        <v>0</v>
      </c>
      <c r="S631" s="486" t="str">
        <f t="shared" si="314"/>
        <v/>
      </c>
      <c r="T631" s="486" t="str">
        <f t="shared" si="314"/>
        <v/>
      </c>
      <c r="U631" s="486" t="str">
        <f t="shared" si="314"/>
        <v/>
      </c>
      <c r="V631" s="487" t="str">
        <f t="shared" si="311"/>
        <v/>
      </c>
      <c r="W631" s="486"/>
      <c r="Y631" s="394" t="s">
        <v>735</v>
      </c>
    </row>
    <row r="632" spans="1:25" s="424" customFormat="1">
      <c r="A632" s="392" t="s">
        <v>408</v>
      </c>
      <c r="B632" s="392" t="s">
        <v>412</v>
      </c>
      <c r="C632" s="493" t="s">
        <v>319</v>
      </c>
      <c r="D632" s="632" t="s">
        <v>334</v>
      </c>
      <c r="E632" s="680" t="s">
        <v>412</v>
      </c>
      <c r="F632" s="638"/>
      <c r="G632" s="638"/>
      <c r="H632" s="638"/>
      <c r="I632" s="423">
        <f t="shared" si="318"/>
        <v>0</v>
      </c>
      <c r="J632" s="638"/>
      <c r="K632" s="638"/>
      <c r="L632" s="638"/>
      <c r="M632" s="423">
        <f t="shared" si="319"/>
        <v>0</v>
      </c>
      <c r="N632" s="423">
        <f t="shared" si="320"/>
        <v>0</v>
      </c>
      <c r="O632" s="423">
        <f t="shared" si="320"/>
        <v>0</v>
      </c>
      <c r="P632" s="423">
        <f t="shared" si="320"/>
        <v>0</v>
      </c>
      <c r="Q632" s="423">
        <f t="shared" si="321"/>
        <v>0</v>
      </c>
      <c r="S632" s="486" t="str">
        <f t="shared" si="314"/>
        <v/>
      </c>
      <c r="T632" s="486" t="str">
        <f t="shared" si="314"/>
        <v/>
      </c>
      <c r="U632" s="486" t="str">
        <f t="shared" si="314"/>
        <v/>
      </c>
      <c r="V632" s="487" t="str">
        <f t="shared" si="311"/>
        <v/>
      </c>
      <c r="W632" s="491"/>
      <c r="Y632" s="394" t="s">
        <v>735</v>
      </c>
    </row>
    <row r="633" spans="1:25">
      <c r="A633" s="392" t="s">
        <v>408</v>
      </c>
      <c r="B633" s="392" t="s">
        <v>412</v>
      </c>
      <c r="C633" s="482"/>
      <c r="D633" s="497"/>
      <c r="E633" s="483" t="s">
        <v>320</v>
      </c>
      <c r="F633" s="495">
        <f>+'[3]chd7-SAOB'!C436</f>
        <v>0</v>
      </c>
      <c r="G633" s="495">
        <f>+'[3]chd7-SAOB'!D436</f>
        <v>0</v>
      </c>
      <c r="H633" s="495">
        <f>+'[3]chd7-SAOB'!E436</f>
        <v>828366.66</v>
      </c>
      <c r="I633" s="484">
        <f t="shared" si="318"/>
        <v>828366.66</v>
      </c>
      <c r="J633" s="495">
        <f>+'[3]chd7-SAOB'!G436</f>
        <v>0</v>
      </c>
      <c r="K633" s="495">
        <f>+'[3]chd7-SAOB'!H436</f>
        <v>0</v>
      </c>
      <c r="L633" s="495">
        <f>+'[3]chd7-SAOB'!I436</f>
        <v>190200</v>
      </c>
      <c r="M633" s="484">
        <f t="shared" si="319"/>
        <v>190200</v>
      </c>
      <c r="N633" s="484">
        <f t="shared" si="320"/>
        <v>0</v>
      </c>
      <c r="O633" s="484">
        <f t="shared" si="320"/>
        <v>0</v>
      </c>
      <c r="P633" s="484">
        <f t="shared" si="320"/>
        <v>638166.66</v>
      </c>
      <c r="Q633" s="484">
        <f t="shared" si="321"/>
        <v>638166.66</v>
      </c>
      <c r="S633" s="486" t="str">
        <f t="shared" si="314"/>
        <v/>
      </c>
      <c r="T633" s="486" t="str">
        <f t="shared" si="314"/>
        <v/>
      </c>
      <c r="U633" s="486">
        <f t="shared" si="314"/>
        <v>0.22960846830798332</v>
      </c>
      <c r="V633" s="487">
        <f t="shared" si="311"/>
        <v>0.22960846830798332</v>
      </c>
      <c r="W633" s="486"/>
      <c r="Y633" s="394" t="s">
        <v>736</v>
      </c>
    </row>
    <row r="634" spans="1:25">
      <c r="A634" s="392" t="s">
        <v>408</v>
      </c>
      <c r="B634" s="392" t="s">
        <v>412</v>
      </c>
      <c r="C634" s="482"/>
      <c r="D634" s="497"/>
      <c r="E634" s="483" t="s">
        <v>204</v>
      </c>
      <c r="F634" s="484">
        <f>+F635+F636</f>
        <v>0</v>
      </c>
      <c r="G634" s="484">
        <f t="shared" ref="G634:H634" si="332">+G635+G636</f>
        <v>23003.73</v>
      </c>
      <c r="H634" s="484">
        <f t="shared" si="332"/>
        <v>0</v>
      </c>
      <c r="I634" s="484">
        <f t="shared" si="318"/>
        <v>23003.73</v>
      </c>
      <c r="J634" s="484">
        <f t="shared" ref="J634:L634" si="333">+J635+J636</f>
        <v>0</v>
      </c>
      <c r="K634" s="484">
        <f t="shared" si="333"/>
        <v>23003.73</v>
      </c>
      <c r="L634" s="484">
        <f t="shared" si="333"/>
        <v>0</v>
      </c>
      <c r="M634" s="484">
        <f t="shared" si="319"/>
        <v>23003.73</v>
      </c>
      <c r="N634" s="484">
        <f t="shared" si="320"/>
        <v>0</v>
      </c>
      <c r="O634" s="484">
        <f t="shared" si="320"/>
        <v>0</v>
      </c>
      <c r="P634" s="484">
        <f t="shared" si="320"/>
        <v>0</v>
      </c>
      <c r="Q634" s="484">
        <f t="shared" si="321"/>
        <v>0</v>
      </c>
      <c r="S634" s="486" t="str">
        <f t="shared" si="314"/>
        <v/>
      </c>
      <c r="T634" s="486">
        <f t="shared" si="314"/>
        <v>1</v>
      </c>
      <c r="U634" s="486" t="str">
        <f t="shared" si="314"/>
        <v/>
      </c>
      <c r="V634" s="487">
        <f t="shared" si="311"/>
        <v>1</v>
      </c>
      <c r="W634" s="486"/>
      <c r="Y634" s="394" t="s">
        <v>736</v>
      </c>
    </row>
    <row r="635" spans="1:25" hidden="1">
      <c r="A635" s="392" t="s">
        <v>408</v>
      </c>
      <c r="B635" s="392" t="s">
        <v>412</v>
      </c>
      <c r="C635" s="482"/>
      <c r="D635" s="482"/>
      <c r="E635" s="483" t="s">
        <v>838</v>
      </c>
      <c r="F635" s="495">
        <f>'[3]CONAP - W INC'!F483</f>
        <v>0</v>
      </c>
      <c r="G635" s="495">
        <f>'[3]CONAP - W INC'!G483</f>
        <v>0</v>
      </c>
      <c r="H635" s="495">
        <f>'[3]CONAP - W INC'!H483</f>
        <v>0</v>
      </c>
      <c r="I635" s="484">
        <f t="shared" si="318"/>
        <v>0</v>
      </c>
      <c r="J635" s="495">
        <f>'[3]CONAP - W INC'!J483</f>
        <v>0</v>
      </c>
      <c r="K635" s="495">
        <f>'[3]CONAP - W INC'!K483</f>
        <v>0</v>
      </c>
      <c r="L635" s="495">
        <f>'[3]CONAP - W INC'!L483</f>
        <v>0</v>
      </c>
      <c r="M635" s="484">
        <f t="shared" si="319"/>
        <v>0</v>
      </c>
      <c r="N635" s="484">
        <f t="shared" si="320"/>
        <v>0</v>
      </c>
      <c r="O635" s="484">
        <f t="shared" si="320"/>
        <v>0</v>
      </c>
      <c r="P635" s="484">
        <f t="shared" si="320"/>
        <v>0</v>
      </c>
      <c r="Q635" s="484">
        <f t="shared" si="321"/>
        <v>0</v>
      </c>
      <c r="S635" s="486" t="str">
        <f t="shared" si="314"/>
        <v/>
      </c>
      <c r="T635" s="486" t="str">
        <f t="shared" si="314"/>
        <v/>
      </c>
      <c r="U635" s="486" t="str">
        <f t="shared" si="314"/>
        <v/>
      </c>
      <c r="V635" s="487" t="str">
        <f t="shared" si="311"/>
        <v/>
      </c>
      <c r="W635" s="486"/>
    </row>
    <row r="636" spans="1:25" hidden="1">
      <c r="A636" s="392" t="s">
        <v>408</v>
      </c>
      <c r="B636" s="392" t="s">
        <v>412</v>
      </c>
      <c r="C636" s="482"/>
      <c r="D636" s="482"/>
      <c r="E636" s="483" t="s">
        <v>839</v>
      </c>
      <c r="F636" s="495">
        <f>'[3]CONAP - W INC'!F484</f>
        <v>0</v>
      </c>
      <c r="G636" s="495">
        <f>'[3]CONAP - W INC'!G484</f>
        <v>23003.73</v>
      </c>
      <c r="H636" s="495">
        <f>'[3]CONAP - W INC'!H484</f>
        <v>0</v>
      </c>
      <c r="I636" s="484">
        <f t="shared" si="318"/>
        <v>23003.73</v>
      </c>
      <c r="J636" s="495">
        <f>'[3]CONAP - W INC'!J484</f>
        <v>0</v>
      </c>
      <c r="K636" s="495">
        <f>'[3]CONAP - W INC'!K484</f>
        <v>23003.73</v>
      </c>
      <c r="L636" s="495">
        <f>'[3]CONAP - W INC'!L484</f>
        <v>0</v>
      </c>
      <c r="M636" s="484">
        <f t="shared" si="319"/>
        <v>23003.73</v>
      </c>
      <c r="N636" s="484">
        <f t="shared" si="320"/>
        <v>0</v>
      </c>
      <c r="O636" s="484">
        <f t="shared" si="320"/>
        <v>0</v>
      </c>
      <c r="P636" s="484">
        <f t="shared" si="320"/>
        <v>0</v>
      </c>
      <c r="Q636" s="484">
        <f t="shared" si="321"/>
        <v>0</v>
      </c>
      <c r="S636" s="486" t="str">
        <f t="shared" si="314"/>
        <v/>
      </c>
      <c r="T636" s="486">
        <f t="shared" si="314"/>
        <v>1</v>
      </c>
      <c r="U636" s="486" t="str">
        <f t="shared" si="314"/>
        <v/>
      </c>
      <c r="V636" s="487">
        <f t="shared" si="311"/>
        <v>1</v>
      </c>
      <c r="W636" s="486"/>
    </row>
    <row r="637" spans="1:25" s="437" customFormat="1">
      <c r="A637" s="392"/>
      <c r="B637" s="392" t="s">
        <v>412</v>
      </c>
      <c r="C637" s="445"/>
      <c r="D637" s="445"/>
      <c r="E637" s="415" t="s">
        <v>737</v>
      </c>
      <c r="F637" s="416">
        <f>+F634+F633</f>
        <v>0</v>
      </c>
      <c r="G637" s="416">
        <f t="shared" ref="G637:Q637" si="334">+G634+G633</f>
        <v>23003.73</v>
      </c>
      <c r="H637" s="416">
        <f t="shared" si="334"/>
        <v>828366.66</v>
      </c>
      <c r="I637" s="416">
        <f t="shared" si="334"/>
        <v>851370.39</v>
      </c>
      <c r="J637" s="416">
        <f t="shared" si="334"/>
        <v>0</v>
      </c>
      <c r="K637" s="416">
        <f t="shared" si="334"/>
        <v>23003.73</v>
      </c>
      <c r="L637" s="416">
        <f t="shared" si="334"/>
        <v>190200</v>
      </c>
      <c r="M637" s="416">
        <f t="shared" si="334"/>
        <v>213203.73</v>
      </c>
      <c r="N637" s="416">
        <f t="shared" si="334"/>
        <v>0</v>
      </c>
      <c r="O637" s="416">
        <f t="shared" si="334"/>
        <v>0</v>
      </c>
      <c r="P637" s="416">
        <f t="shared" si="334"/>
        <v>638166.66</v>
      </c>
      <c r="Q637" s="416">
        <f t="shared" si="334"/>
        <v>638166.66</v>
      </c>
      <c r="R637" s="448"/>
      <c r="S637" s="486" t="str">
        <f t="shared" si="314"/>
        <v/>
      </c>
      <c r="T637" s="486">
        <f t="shared" si="314"/>
        <v>1</v>
      </c>
      <c r="U637" s="486">
        <f t="shared" si="314"/>
        <v>0.22960846830798332</v>
      </c>
      <c r="V637" s="487">
        <f t="shared" si="311"/>
        <v>0.25042417789512272</v>
      </c>
      <c r="W637" s="489"/>
      <c r="Y637" s="394" t="s">
        <v>735</v>
      </c>
    </row>
    <row r="638" spans="1:25" hidden="1">
      <c r="A638" s="392"/>
      <c r="B638" s="392"/>
      <c r="C638" s="482"/>
      <c r="D638" s="482"/>
      <c r="E638" s="490"/>
      <c r="F638" s="484"/>
      <c r="G638" s="484"/>
      <c r="H638" s="484"/>
      <c r="I638" s="484"/>
      <c r="J638" s="484"/>
      <c r="K638" s="484"/>
      <c r="L638" s="484"/>
      <c r="M638" s="484"/>
      <c r="N638" s="484"/>
      <c r="O638" s="484"/>
      <c r="P638" s="484"/>
      <c r="Q638" s="484"/>
      <c r="R638" s="485"/>
      <c r="S638" s="486" t="str">
        <f t="shared" si="314"/>
        <v/>
      </c>
      <c r="T638" s="486" t="str">
        <f t="shared" si="314"/>
        <v/>
      </c>
      <c r="U638" s="486" t="str">
        <f t="shared" si="314"/>
        <v/>
      </c>
      <c r="V638" s="487" t="str">
        <f t="shared" si="311"/>
        <v/>
      </c>
      <c r="W638" s="486"/>
    </row>
    <row r="639" spans="1:25" s="437" customFormat="1">
      <c r="A639" s="392" t="s">
        <v>408</v>
      </c>
      <c r="B639" s="392" t="s">
        <v>412</v>
      </c>
      <c r="C639" s="445"/>
      <c r="D639" s="445" t="s">
        <v>319</v>
      </c>
      <c r="E639" s="415" t="s">
        <v>325</v>
      </c>
      <c r="F639" s="416">
        <f>SUM(F640:F640)</f>
        <v>0</v>
      </c>
      <c r="G639" s="416">
        <f>SUM(G640:G640)</f>
        <v>1000000</v>
      </c>
      <c r="H639" s="416">
        <f>SUM(H640:H640)</f>
        <v>0</v>
      </c>
      <c r="I639" s="416">
        <f>+F639+G639+H639</f>
        <v>1000000</v>
      </c>
      <c r="J639" s="416">
        <f>SUM(J640:J640)</f>
        <v>0</v>
      </c>
      <c r="K639" s="416">
        <f>SUM(K640:K640)</f>
        <v>333566</v>
      </c>
      <c r="L639" s="416">
        <f>SUM(L640:L640)</f>
        <v>0</v>
      </c>
      <c r="M639" s="416">
        <f>+J639+K639+L639</f>
        <v>333566</v>
      </c>
      <c r="N639" s="416">
        <f t="shared" ref="N639:P640" si="335">+F639-J639</f>
        <v>0</v>
      </c>
      <c r="O639" s="416">
        <f t="shared" si="335"/>
        <v>666434</v>
      </c>
      <c r="P639" s="416">
        <f t="shared" si="335"/>
        <v>0</v>
      </c>
      <c r="Q639" s="416">
        <f>+N639+O639+P639</f>
        <v>666434</v>
      </c>
      <c r="S639" s="486" t="str">
        <f t="shared" si="314"/>
        <v/>
      </c>
      <c r="T639" s="486">
        <f t="shared" si="314"/>
        <v>0.33356599999999997</v>
      </c>
      <c r="U639" s="486" t="str">
        <f t="shared" si="314"/>
        <v/>
      </c>
      <c r="V639" s="487">
        <f t="shared" si="311"/>
        <v>0.33356599999999997</v>
      </c>
      <c r="W639" s="489"/>
      <c r="Y639" s="394" t="s">
        <v>735</v>
      </c>
    </row>
    <row r="640" spans="1:25">
      <c r="A640" s="392" t="s">
        <v>408</v>
      </c>
      <c r="B640" s="392" t="s">
        <v>412</v>
      </c>
      <c r="C640" s="482"/>
      <c r="D640" s="482"/>
      <c r="E640" s="488" t="s">
        <v>533</v>
      </c>
      <c r="F640" s="484">
        <v>0</v>
      </c>
      <c r="G640" s="484">
        <f>SUM('[3]chd7-SAOB'!AW187)</f>
        <v>1000000</v>
      </c>
      <c r="H640" s="484">
        <f>SUM('[3]chd7-SAOB'!AW279)</f>
        <v>0</v>
      </c>
      <c r="I640" s="484">
        <f>+F640+G640+H640</f>
        <v>1000000</v>
      </c>
      <c r="J640" s="484">
        <v>0</v>
      </c>
      <c r="K640" s="484">
        <f>SUM('[3]chd7-SAOB'!AW188)</f>
        <v>333566</v>
      </c>
      <c r="L640" s="484">
        <f>SUM('[3]chd7-SAOB'!AW280)</f>
        <v>0</v>
      </c>
      <c r="M640" s="484">
        <f>+J640+K640+L640</f>
        <v>333566</v>
      </c>
      <c r="N640" s="484">
        <f t="shared" si="335"/>
        <v>0</v>
      </c>
      <c r="O640" s="484">
        <f t="shared" si="335"/>
        <v>666434</v>
      </c>
      <c r="P640" s="484">
        <f t="shared" si="335"/>
        <v>0</v>
      </c>
      <c r="Q640" s="484">
        <f>+N640+O640+P640</f>
        <v>666434</v>
      </c>
      <c r="S640" s="486" t="str">
        <f t="shared" si="314"/>
        <v/>
      </c>
      <c r="T640" s="486">
        <f t="shared" si="314"/>
        <v>0.33356599999999997</v>
      </c>
      <c r="U640" s="486" t="str">
        <f t="shared" si="314"/>
        <v/>
      </c>
      <c r="V640" s="487">
        <f t="shared" si="311"/>
        <v>0.33356599999999997</v>
      </c>
      <c r="W640" s="486"/>
      <c r="Y640" s="394" t="s">
        <v>735</v>
      </c>
    </row>
    <row r="641" spans="1:25" s="617" customFormat="1">
      <c r="A641" s="392" t="s">
        <v>408</v>
      </c>
      <c r="B641" s="392" t="s">
        <v>412</v>
      </c>
      <c r="C641" s="634"/>
      <c r="D641" s="634"/>
      <c r="E641" s="635" t="s">
        <v>5</v>
      </c>
      <c r="F641" s="615">
        <f>+F639+F637</f>
        <v>0</v>
      </c>
      <c r="G641" s="615">
        <f t="shared" ref="G641:Q641" si="336">+G639+G637</f>
        <v>1023003.73</v>
      </c>
      <c r="H641" s="615">
        <f t="shared" si="336"/>
        <v>828366.66</v>
      </c>
      <c r="I641" s="615">
        <f t="shared" si="336"/>
        <v>1851370.3900000001</v>
      </c>
      <c r="J641" s="615">
        <f t="shared" si="336"/>
        <v>0</v>
      </c>
      <c r="K641" s="615">
        <f t="shared" si="336"/>
        <v>356569.73</v>
      </c>
      <c r="L641" s="615">
        <f t="shared" si="336"/>
        <v>190200</v>
      </c>
      <c r="M641" s="615">
        <f t="shared" si="336"/>
        <v>546769.73</v>
      </c>
      <c r="N641" s="615">
        <f t="shared" si="336"/>
        <v>0</v>
      </c>
      <c r="O641" s="615">
        <f t="shared" si="336"/>
        <v>666434</v>
      </c>
      <c r="P641" s="615">
        <f t="shared" si="336"/>
        <v>638166.66</v>
      </c>
      <c r="Q641" s="615">
        <f t="shared" si="336"/>
        <v>1304600.6600000001</v>
      </c>
      <c r="R641" s="616">
        <f>+Q641-'[3]chd7-SAOB'!BX316</f>
        <v>0</v>
      </c>
      <c r="S641" s="486" t="str">
        <f t="shared" si="314"/>
        <v/>
      </c>
      <c r="T641" s="486">
        <f t="shared" si="314"/>
        <v>0.34855173988466298</v>
      </c>
      <c r="U641" s="486">
        <f t="shared" si="314"/>
        <v>0.22960846830798332</v>
      </c>
      <c r="V641" s="487">
        <f t="shared" si="311"/>
        <v>0.29533243750322696</v>
      </c>
      <c r="W641" s="636"/>
      <c r="Y641" s="394" t="s">
        <v>735</v>
      </c>
    </row>
    <row r="642" spans="1:25">
      <c r="A642" s="392"/>
      <c r="B642" s="392" t="s">
        <v>412</v>
      </c>
      <c r="C642" s="482"/>
      <c r="D642" s="482"/>
      <c r="E642" s="492"/>
      <c r="F642" s="484"/>
      <c r="G642" s="484"/>
      <c r="H642" s="484"/>
      <c r="I642" s="484"/>
      <c r="J642" s="484"/>
      <c r="K642" s="484"/>
      <c r="L642" s="484"/>
      <c r="M642" s="484"/>
      <c r="N642" s="484"/>
      <c r="O642" s="484"/>
      <c r="P642" s="484"/>
      <c r="Q642" s="484"/>
      <c r="S642" s="486" t="str">
        <f t="shared" si="314"/>
        <v/>
      </c>
      <c r="T642" s="486" t="str">
        <f t="shared" si="314"/>
        <v/>
      </c>
      <c r="U642" s="486" t="str">
        <f t="shared" si="314"/>
        <v/>
      </c>
      <c r="V642" s="487" t="str">
        <f t="shared" si="311"/>
        <v/>
      </c>
      <c r="W642" s="486"/>
      <c r="Y642" s="394" t="s">
        <v>735</v>
      </c>
    </row>
    <row r="643" spans="1:25" s="424" customFormat="1">
      <c r="A643" s="392" t="s">
        <v>408</v>
      </c>
      <c r="B643" s="392" t="s">
        <v>413</v>
      </c>
      <c r="C643" s="493" t="s">
        <v>319</v>
      </c>
      <c r="D643" s="632" t="s">
        <v>336</v>
      </c>
      <c r="E643" s="680" t="s">
        <v>414</v>
      </c>
      <c r="F643" s="638"/>
      <c r="G643" s="638"/>
      <c r="H643" s="638"/>
      <c r="I643" s="423">
        <f t="shared" si="318"/>
        <v>0</v>
      </c>
      <c r="J643" s="638"/>
      <c r="K643" s="638"/>
      <c r="L643" s="638"/>
      <c r="M643" s="423">
        <f t="shared" si="319"/>
        <v>0</v>
      </c>
      <c r="N643" s="423">
        <f t="shared" si="320"/>
        <v>0</v>
      </c>
      <c r="O643" s="423">
        <f t="shared" si="320"/>
        <v>0</v>
      </c>
      <c r="P643" s="423">
        <f t="shared" si="320"/>
        <v>0</v>
      </c>
      <c r="Q643" s="423">
        <f t="shared" si="321"/>
        <v>0</v>
      </c>
      <c r="S643" s="486" t="str">
        <f t="shared" si="314"/>
        <v/>
      </c>
      <c r="T643" s="486" t="str">
        <f t="shared" si="314"/>
        <v/>
      </c>
      <c r="U643" s="486" t="str">
        <f t="shared" si="314"/>
        <v/>
      </c>
      <c r="V643" s="487" t="str">
        <f t="shared" si="311"/>
        <v/>
      </c>
      <c r="W643" s="491"/>
      <c r="Y643" s="394" t="s">
        <v>735</v>
      </c>
    </row>
    <row r="644" spans="1:25">
      <c r="A644" s="392" t="s">
        <v>408</v>
      </c>
      <c r="B644" s="392" t="s">
        <v>413</v>
      </c>
      <c r="C644" s="482"/>
      <c r="D644" s="497"/>
      <c r="E644" s="483" t="s">
        <v>320</v>
      </c>
      <c r="F644" s="495">
        <f>+'[3]chd7-SAOB'!C442</f>
        <v>0</v>
      </c>
      <c r="G644" s="495">
        <f>+'[3]chd7-SAOB'!D442</f>
        <v>739291.85</v>
      </c>
      <c r="H644" s="495">
        <f>+'[3]chd7-SAOB'!E442</f>
        <v>5000000</v>
      </c>
      <c r="I644" s="484">
        <f t="shared" si="318"/>
        <v>5739291.8499999996</v>
      </c>
      <c r="J644" s="495">
        <f>+'[3]chd7-SAOB'!G442</f>
        <v>0</v>
      </c>
      <c r="K644" s="495">
        <f>+'[3]chd7-SAOB'!H442</f>
        <v>739054.24</v>
      </c>
      <c r="L644" s="495">
        <f>+'[3]chd7-SAOB'!I442</f>
        <v>5000000</v>
      </c>
      <c r="M644" s="484">
        <f t="shared" si="319"/>
        <v>5739054.2400000002</v>
      </c>
      <c r="N644" s="484">
        <f t="shared" si="320"/>
        <v>0</v>
      </c>
      <c r="O644" s="484">
        <f t="shared" si="320"/>
        <v>237.60999999998603</v>
      </c>
      <c r="P644" s="484">
        <f t="shared" si="320"/>
        <v>0</v>
      </c>
      <c r="Q644" s="484">
        <f t="shared" si="321"/>
        <v>237.60999999998603</v>
      </c>
      <c r="S644" s="486" t="str">
        <f t="shared" si="314"/>
        <v/>
      </c>
      <c r="T644" s="486">
        <f t="shared" si="314"/>
        <v>0.99967859783656488</v>
      </c>
      <c r="U644" s="486">
        <f t="shared" si="314"/>
        <v>1</v>
      </c>
      <c r="V644" s="487">
        <f t="shared" si="311"/>
        <v>0.99995859942198284</v>
      </c>
      <c r="W644" s="486"/>
      <c r="Y644" s="394" t="s">
        <v>736</v>
      </c>
    </row>
    <row r="645" spans="1:25">
      <c r="A645" s="392" t="s">
        <v>408</v>
      </c>
      <c r="B645" s="392" t="s">
        <v>413</v>
      </c>
      <c r="C645" s="482"/>
      <c r="D645" s="497"/>
      <c r="E645" s="483" t="s">
        <v>204</v>
      </c>
      <c r="F645" s="484">
        <f>+F646+F647</f>
        <v>0</v>
      </c>
      <c r="G645" s="484">
        <f t="shared" ref="G645:H645" si="337">+G646+G647</f>
        <v>228436</v>
      </c>
      <c r="H645" s="484">
        <f t="shared" si="337"/>
        <v>7500000</v>
      </c>
      <c r="I645" s="484">
        <f t="shared" si="318"/>
        <v>7728436</v>
      </c>
      <c r="J645" s="484">
        <f t="shared" ref="J645:L645" si="338">+J646+J647</f>
        <v>0</v>
      </c>
      <c r="K645" s="484">
        <f t="shared" si="338"/>
        <v>1110</v>
      </c>
      <c r="L645" s="484">
        <f t="shared" si="338"/>
        <v>7500000</v>
      </c>
      <c r="M645" s="484">
        <f t="shared" si="319"/>
        <v>7501110</v>
      </c>
      <c r="N645" s="484">
        <f t="shared" si="320"/>
        <v>0</v>
      </c>
      <c r="O645" s="484">
        <f t="shared" si="320"/>
        <v>227326</v>
      </c>
      <c r="P645" s="484">
        <f t="shared" si="320"/>
        <v>0</v>
      </c>
      <c r="Q645" s="484">
        <f t="shared" si="321"/>
        <v>227326</v>
      </c>
      <c r="S645" s="486" t="str">
        <f t="shared" si="314"/>
        <v/>
      </c>
      <c r="T645" s="486">
        <f t="shared" si="314"/>
        <v>4.859129033952617E-3</v>
      </c>
      <c r="U645" s="486">
        <f t="shared" si="314"/>
        <v>1</v>
      </c>
      <c r="V645" s="487">
        <f t="shared" si="311"/>
        <v>0.97058576922937578</v>
      </c>
      <c r="W645" s="486"/>
      <c r="Y645" s="394" t="s">
        <v>736</v>
      </c>
    </row>
    <row r="646" spans="1:25" hidden="1">
      <c r="A646" s="392" t="s">
        <v>408</v>
      </c>
      <c r="B646" s="392" t="s">
        <v>413</v>
      </c>
      <c r="C646" s="482"/>
      <c r="D646" s="482"/>
      <c r="E646" s="483" t="s">
        <v>838</v>
      </c>
      <c r="F646" s="495">
        <f>'[3]CONAP - W INC'!F491</f>
        <v>0</v>
      </c>
      <c r="G646" s="495">
        <f>'[3]CONAP - W INC'!G491</f>
        <v>0</v>
      </c>
      <c r="H646" s="495">
        <f>'[3]CONAP - W INC'!H491</f>
        <v>7500000</v>
      </c>
      <c r="I646" s="484">
        <f t="shared" si="318"/>
        <v>7500000</v>
      </c>
      <c r="J646" s="495">
        <f>'[3]CONAP - W INC'!J491</f>
        <v>0</v>
      </c>
      <c r="K646" s="495">
        <f>'[3]CONAP - W INC'!K491</f>
        <v>0</v>
      </c>
      <c r="L646" s="495">
        <f>'[3]CONAP - W INC'!L491</f>
        <v>7500000</v>
      </c>
      <c r="M646" s="484">
        <f t="shared" si="319"/>
        <v>7500000</v>
      </c>
      <c r="N646" s="484">
        <f t="shared" si="320"/>
        <v>0</v>
      </c>
      <c r="O646" s="484">
        <f t="shared" si="320"/>
        <v>0</v>
      </c>
      <c r="P646" s="484">
        <f t="shared" si="320"/>
        <v>0</v>
      </c>
      <c r="Q646" s="484">
        <f t="shared" si="321"/>
        <v>0</v>
      </c>
      <c r="S646" s="486" t="str">
        <f t="shared" si="314"/>
        <v/>
      </c>
      <c r="T646" s="486" t="str">
        <f t="shared" si="314"/>
        <v/>
      </c>
      <c r="U646" s="486">
        <f t="shared" si="314"/>
        <v>1</v>
      </c>
      <c r="V646" s="487">
        <f t="shared" si="311"/>
        <v>1</v>
      </c>
      <c r="W646" s="486"/>
    </row>
    <row r="647" spans="1:25" hidden="1">
      <c r="A647" s="392" t="s">
        <v>408</v>
      </c>
      <c r="B647" s="392" t="s">
        <v>413</v>
      </c>
      <c r="C647" s="482"/>
      <c r="D647" s="482"/>
      <c r="E647" s="483" t="s">
        <v>839</v>
      </c>
      <c r="F647" s="495">
        <f>'[3]CONAP - W INC'!F492</f>
        <v>0</v>
      </c>
      <c r="G647" s="495">
        <f>'[3]CONAP - W INC'!G492</f>
        <v>228436</v>
      </c>
      <c r="H647" s="495">
        <f>'[3]CONAP - W INC'!H492</f>
        <v>0</v>
      </c>
      <c r="I647" s="484">
        <f t="shared" si="318"/>
        <v>228436</v>
      </c>
      <c r="J647" s="495">
        <f>'[3]CONAP - W INC'!J492</f>
        <v>0</v>
      </c>
      <c r="K647" s="495">
        <f>'[3]CONAP - W INC'!K492</f>
        <v>1110</v>
      </c>
      <c r="L647" s="495">
        <f>'[3]CONAP - W INC'!L492</f>
        <v>0</v>
      </c>
      <c r="M647" s="484">
        <f t="shared" si="319"/>
        <v>1110</v>
      </c>
      <c r="N647" s="484">
        <f t="shared" si="320"/>
        <v>0</v>
      </c>
      <c r="O647" s="484">
        <f t="shared" si="320"/>
        <v>227326</v>
      </c>
      <c r="P647" s="484">
        <f t="shared" si="320"/>
        <v>0</v>
      </c>
      <c r="Q647" s="484">
        <f t="shared" si="321"/>
        <v>227326</v>
      </c>
      <c r="S647" s="486" t="str">
        <f t="shared" si="314"/>
        <v/>
      </c>
      <c r="T647" s="486">
        <f t="shared" si="314"/>
        <v>4.859129033952617E-3</v>
      </c>
      <c r="U647" s="486" t="str">
        <f t="shared" si="314"/>
        <v/>
      </c>
      <c r="V647" s="487">
        <f t="shared" si="311"/>
        <v>4.859129033952617E-3</v>
      </c>
      <c r="W647" s="486"/>
    </row>
    <row r="648" spans="1:25" s="437" customFormat="1">
      <c r="A648" s="392"/>
      <c r="B648" s="392" t="s">
        <v>413</v>
      </c>
      <c r="C648" s="445"/>
      <c r="D648" s="445"/>
      <c r="E648" s="415" t="s">
        <v>737</v>
      </c>
      <c r="F648" s="416">
        <f>+F645+F644</f>
        <v>0</v>
      </c>
      <c r="G648" s="416">
        <f t="shared" ref="G648:Q648" si="339">+G645+G644</f>
        <v>967727.85</v>
      </c>
      <c r="H648" s="416">
        <f t="shared" si="339"/>
        <v>12500000</v>
      </c>
      <c r="I648" s="416">
        <f t="shared" si="339"/>
        <v>13467727.85</v>
      </c>
      <c r="J648" s="416">
        <f t="shared" si="339"/>
        <v>0</v>
      </c>
      <c r="K648" s="416">
        <f t="shared" si="339"/>
        <v>740164.24</v>
      </c>
      <c r="L648" s="416">
        <f t="shared" si="339"/>
        <v>12500000</v>
      </c>
      <c r="M648" s="416">
        <f t="shared" si="339"/>
        <v>13240164.24</v>
      </c>
      <c r="N648" s="416">
        <f t="shared" si="339"/>
        <v>0</v>
      </c>
      <c r="O648" s="416">
        <f t="shared" si="339"/>
        <v>227563.61</v>
      </c>
      <c r="P648" s="416">
        <f t="shared" si="339"/>
        <v>0</v>
      </c>
      <c r="Q648" s="416">
        <f t="shared" si="339"/>
        <v>227563.61</v>
      </c>
      <c r="R648" s="448"/>
      <c r="S648" s="486" t="str">
        <f t="shared" si="314"/>
        <v/>
      </c>
      <c r="T648" s="486">
        <f t="shared" si="314"/>
        <v>0.76484751368889503</v>
      </c>
      <c r="U648" s="486">
        <f t="shared" si="314"/>
        <v>1</v>
      </c>
      <c r="V648" s="487">
        <f t="shared" si="311"/>
        <v>0.98310304362142276</v>
      </c>
      <c r="W648" s="489"/>
      <c r="Y648" s="394" t="s">
        <v>735</v>
      </c>
    </row>
    <row r="649" spans="1:25" hidden="1">
      <c r="A649" s="392"/>
      <c r="B649" s="392"/>
      <c r="C649" s="482"/>
      <c r="D649" s="482"/>
      <c r="E649" s="490"/>
      <c r="F649" s="484"/>
      <c r="G649" s="484"/>
      <c r="H649" s="484"/>
      <c r="I649" s="484"/>
      <c r="J649" s="484"/>
      <c r="K649" s="484"/>
      <c r="L649" s="484"/>
      <c r="M649" s="484"/>
      <c r="N649" s="484"/>
      <c r="O649" s="484"/>
      <c r="P649" s="484"/>
      <c r="Q649" s="484"/>
      <c r="R649" s="485"/>
      <c r="S649" s="486" t="str">
        <f t="shared" si="314"/>
        <v/>
      </c>
      <c r="T649" s="486" t="str">
        <f t="shared" si="314"/>
        <v/>
      </c>
      <c r="U649" s="486" t="str">
        <f t="shared" si="314"/>
        <v/>
      </c>
      <c r="V649" s="487" t="str">
        <f t="shared" si="311"/>
        <v/>
      </c>
      <c r="W649" s="486"/>
    </row>
    <row r="650" spans="1:25" s="437" customFormat="1">
      <c r="A650" s="392" t="s">
        <v>408</v>
      </c>
      <c r="B650" s="392" t="s">
        <v>413</v>
      </c>
      <c r="C650" s="445"/>
      <c r="D650" s="445" t="s">
        <v>319</v>
      </c>
      <c r="E650" s="415" t="s">
        <v>325</v>
      </c>
      <c r="F650" s="416">
        <f>SUM(F651:F651)</f>
        <v>0</v>
      </c>
      <c r="G650" s="416">
        <f>SUM(G651:G651)</f>
        <v>517382.81</v>
      </c>
      <c r="H650" s="416">
        <f>SUM(H651:H651)</f>
        <v>0</v>
      </c>
      <c r="I650" s="416">
        <f>+F650+G650+H650</f>
        <v>517382.81</v>
      </c>
      <c r="J650" s="416">
        <f>SUM(J651:J651)</f>
        <v>0</v>
      </c>
      <c r="K650" s="416">
        <f>SUM(K651:K651)</f>
        <v>517140.75</v>
      </c>
      <c r="L650" s="416">
        <f>SUM(L651:L651)</f>
        <v>0</v>
      </c>
      <c r="M650" s="416">
        <f>+J650+K650+L650</f>
        <v>517140.75</v>
      </c>
      <c r="N650" s="416">
        <f t="shared" ref="N650:P651" si="340">+F650-J650</f>
        <v>0</v>
      </c>
      <c r="O650" s="416">
        <f t="shared" si="340"/>
        <v>242.05999999999767</v>
      </c>
      <c r="P650" s="416">
        <f t="shared" si="340"/>
        <v>0</v>
      </c>
      <c r="Q650" s="416">
        <f>+N650+O650+P650</f>
        <v>242.05999999999767</v>
      </c>
      <c r="S650" s="486" t="str">
        <f t="shared" si="314"/>
        <v/>
      </c>
      <c r="T650" s="486">
        <f t="shared" si="314"/>
        <v>0.99953214526010248</v>
      </c>
      <c r="U650" s="486" t="str">
        <f t="shared" si="314"/>
        <v/>
      </c>
      <c r="V650" s="487">
        <f t="shared" si="311"/>
        <v>0.99953214526010248</v>
      </c>
      <c r="W650" s="489"/>
      <c r="Y650" s="394" t="s">
        <v>735</v>
      </c>
    </row>
    <row r="651" spans="1:25">
      <c r="A651" s="392" t="s">
        <v>408</v>
      </c>
      <c r="B651" s="392" t="s">
        <v>413</v>
      </c>
      <c r="C651" s="482"/>
      <c r="D651" s="482"/>
      <c r="E651" s="488" t="s">
        <v>533</v>
      </c>
      <c r="F651" s="484">
        <v>0</v>
      </c>
      <c r="G651" s="484">
        <f>SUM('[3]chd7-SAOB'!AX187)</f>
        <v>517382.81</v>
      </c>
      <c r="H651" s="484">
        <f>SUM('[3]chd7-SAOB'!AX279)</f>
        <v>0</v>
      </c>
      <c r="I651" s="484">
        <f>+F651+G651+H651</f>
        <v>517382.81</v>
      </c>
      <c r="J651" s="484">
        <v>0</v>
      </c>
      <c r="K651" s="484">
        <f>SUM('[3]chd7-SAOB'!AX188)</f>
        <v>517140.75</v>
      </c>
      <c r="L651" s="484">
        <f>SUM('[3]chd7-SAOB'!AX280)</f>
        <v>0</v>
      </c>
      <c r="M651" s="484">
        <f>+J651+K651+L651</f>
        <v>517140.75</v>
      </c>
      <c r="N651" s="484">
        <f t="shared" si="340"/>
        <v>0</v>
      </c>
      <c r="O651" s="484">
        <f t="shared" si="340"/>
        <v>242.05999999999767</v>
      </c>
      <c r="P651" s="484">
        <f t="shared" si="340"/>
        <v>0</v>
      </c>
      <c r="Q651" s="484">
        <f>+N651+O651+P651</f>
        <v>242.05999999999767</v>
      </c>
      <c r="S651" s="486" t="str">
        <f t="shared" si="314"/>
        <v/>
      </c>
      <c r="T651" s="486">
        <f t="shared" si="314"/>
        <v>0.99953214526010248</v>
      </c>
      <c r="U651" s="486" t="str">
        <f t="shared" si="314"/>
        <v/>
      </c>
      <c r="V651" s="487">
        <f t="shared" si="311"/>
        <v>0.99953214526010248</v>
      </c>
      <c r="W651" s="486"/>
      <c r="Y651" s="394" t="s">
        <v>735</v>
      </c>
    </row>
    <row r="652" spans="1:25" s="617" customFormat="1">
      <c r="A652" s="392" t="s">
        <v>408</v>
      </c>
      <c r="B652" s="392" t="s">
        <v>413</v>
      </c>
      <c r="C652" s="634"/>
      <c r="D652" s="634"/>
      <c r="E652" s="635" t="s">
        <v>5</v>
      </c>
      <c r="F652" s="615">
        <f>+F650+F648</f>
        <v>0</v>
      </c>
      <c r="G652" s="615">
        <f t="shared" ref="G652:Q652" si="341">+G650+G648</f>
        <v>1485110.66</v>
      </c>
      <c r="H652" s="615">
        <f t="shared" si="341"/>
        <v>12500000</v>
      </c>
      <c r="I652" s="615">
        <f t="shared" si="341"/>
        <v>13985110.66</v>
      </c>
      <c r="J652" s="615">
        <f t="shared" si="341"/>
        <v>0</v>
      </c>
      <c r="K652" s="615">
        <f t="shared" si="341"/>
        <v>1257304.99</v>
      </c>
      <c r="L652" s="615">
        <f t="shared" si="341"/>
        <v>12500000</v>
      </c>
      <c r="M652" s="615">
        <f t="shared" si="341"/>
        <v>13757304.99</v>
      </c>
      <c r="N652" s="615">
        <f t="shared" si="341"/>
        <v>0</v>
      </c>
      <c r="O652" s="615">
        <f t="shared" si="341"/>
        <v>227805.66999999998</v>
      </c>
      <c r="P652" s="615">
        <f t="shared" si="341"/>
        <v>0</v>
      </c>
      <c r="Q652" s="615">
        <f t="shared" si="341"/>
        <v>227805.66999999998</v>
      </c>
      <c r="R652" s="616">
        <f>+Q652-'[3]chd7-SAOB'!BY316</f>
        <v>5.8207660913467407E-10</v>
      </c>
      <c r="S652" s="486" t="str">
        <f t="shared" si="314"/>
        <v/>
      </c>
      <c r="T652" s="486">
        <f t="shared" si="314"/>
        <v>0.84660693904116213</v>
      </c>
      <c r="U652" s="486">
        <f t="shared" si="314"/>
        <v>1</v>
      </c>
      <c r="V652" s="487">
        <f t="shared" si="311"/>
        <v>0.98371084251399121</v>
      </c>
      <c r="W652" s="636"/>
      <c r="Y652" s="394" t="s">
        <v>735</v>
      </c>
    </row>
    <row r="653" spans="1:25">
      <c r="A653" s="392"/>
      <c r="B653" s="392" t="s">
        <v>413</v>
      </c>
      <c r="C653" s="482"/>
      <c r="D653" s="482"/>
      <c r="E653" s="492"/>
      <c r="F653" s="484"/>
      <c r="G653" s="484"/>
      <c r="H653" s="484"/>
      <c r="I653" s="484"/>
      <c r="J653" s="484"/>
      <c r="K653" s="484"/>
      <c r="L653" s="484"/>
      <c r="M653" s="484"/>
      <c r="N653" s="484"/>
      <c r="O653" s="484"/>
      <c r="P653" s="484"/>
      <c r="Q653" s="484"/>
      <c r="S653" s="486" t="str">
        <f t="shared" si="314"/>
        <v/>
      </c>
      <c r="T653" s="486" t="str">
        <f t="shared" si="314"/>
        <v/>
      </c>
      <c r="U653" s="486" t="str">
        <f t="shared" si="314"/>
        <v/>
      </c>
      <c r="V653" s="487" t="str">
        <f t="shared" si="311"/>
        <v/>
      </c>
      <c r="W653" s="486"/>
      <c r="Y653" s="394" t="s">
        <v>735</v>
      </c>
    </row>
    <row r="654" spans="1:25" s="424" customFormat="1">
      <c r="A654" s="392" t="s">
        <v>408</v>
      </c>
      <c r="B654" s="392" t="s">
        <v>415</v>
      </c>
      <c r="C654" s="493" t="s">
        <v>319</v>
      </c>
      <c r="D654" s="632" t="s">
        <v>374</v>
      </c>
      <c r="E654" s="680" t="s">
        <v>415</v>
      </c>
      <c r="F654" s="638"/>
      <c r="G654" s="638"/>
      <c r="H654" s="638"/>
      <c r="I654" s="423">
        <f t="shared" si="318"/>
        <v>0</v>
      </c>
      <c r="J654" s="638"/>
      <c r="K654" s="638"/>
      <c r="L654" s="638"/>
      <c r="M654" s="423">
        <f t="shared" si="319"/>
        <v>0</v>
      </c>
      <c r="N654" s="423">
        <f t="shared" si="320"/>
        <v>0</v>
      </c>
      <c r="O654" s="423">
        <f t="shared" si="320"/>
        <v>0</v>
      </c>
      <c r="P654" s="423">
        <f t="shared" si="320"/>
        <v>0</v>
      </c>
      <c r="Q654" s="423">
        <f t="shared" si="321"/>
        <v>0</v>
      </c>
      <c r="S654" s="486" t="str">
        <f t="shared" si="314"/>
        <v/>
      </c>
      <c r="T654" s="486" t="str">
        <f t="shared" si="314"/>
        <v/>
      </c>
      <c r="U654" s="486" t="str">
        <f t="shared" si="314"/>
        <v/>
      </c>
      <c r="V654" s="487" t="str">
        <f t="shared" si="311"/>
        <v/>
      </c>
      <c r="W654" s="491"/>
      <c r="Y654" s="394" t="s">
        <v>735</v>
      </c>
    </row>
    <row r="655" spans="1:25">
      <c r="A655" s="392" t="s">
        <v>408</v>
      </c>
      <c r="B655" s="392" t="s">
        <v>415</v>
      </c>
      <c r="C655" s="482"/>
      <c r="D655" s="497"/>
      <c r="E655" s="483" t="s">
        <v>320</v>
      </c>
      <c r="F655" s="495">
        <f>+'[3]chd7-SAOB'!C448</f>
        <v>0</v>
      </c>
      <c r="G655" s="495">
        <f>+'[3]chd7-SAOB'!D448</f>
        <v>0</v>
      </c>
      <c r="H655" s="495">
        <f>+'[3]chd7-SAOB'!E448</f>
        <v>5000000</v>
      </c>
      <c r="I655" s="484">
        <f t="shared" si="318"/>
        <v>5000000</v>
      </c>
      <c r="J655" s="495">
        <f>+'[3]chd7-SAOB'!G448</f>
        <v>0</v>
      </c>
      <c r="K655" s="495">
        <f>+'[3]chd7-SAOB'!H448</f>
        <v>0</v>
      </c>
      <c r="L655" s="495">
        <f>+'[3]chd7-SAOB'!I448</f>
        <v>5000000</v>
      </c>
      <c r="M655" s="484">
        <f t="shared" si="319"/>
        <v>5000000</v>
      </c>
      <c r="N655" s="484">
        <f t="shared" si="320"/>
        <v>0</v>
      </c>
      <c r="O655" s="484">
        <f t="shared" si="320"/>
        <v>0</v>
      </c>
      <c r="P655" s="484">
        <f t="shared" si="320"/>
        <v>0</v>
      </c>
      <c r="Q655" s="484">
        <f t="shared" si="321"/>
        <v>0</v>
      </c>
      <c r="S655" s="486" t="str">
        <f t="shared" si="314"/>
        <v/>
      </c>
      <c r="T655" s="486" t="str">
        <f t="shared" si="314"/>
        <v/>
      </c>
      <c r="U655" s="486">
        <f t="shared" si="314"/>
        <v>1</v>
      </c>
      <c r="V655" s="487">
        <f t="shared" si="311"/>
        <v>1</v>
      </c>
      <c r="W655" s="486"/>
      <c r="Y655" s="394" t="s">
        <v>736</v>
      </c>
    </row>
    <row r="656" spans="1:25">
      <c r="A656" s="392" t="s">
        <v>408</v>
      </c>
      <c r="B656" s="392" t="s">
        <v>415</v>
      </c>
      <c r="C656" s="482"/>
      <c r="D656" s="497"/>
      <c r="E656" s="483" t="s">
        <v>204</v>
      </c>
      <c r="F656" s="484">
        <f>+F657+F658</f>
        <v>0</v>
      </c>
      <c r="G656" s="484">
        <f t="shared" ref="G656:H656" si="342">+G657+G658</f>
        <v>176660</v>
      </c>
      <c r="H656" s="484">
        <f t="shared" si="342"/>
        <v>5000000</v>
      </c>
      <c r="I656" s="484">
        <f t="shared" si="318"/>
        <v>5176660</v>
      </c>
      <c r="J656" s="484">
        <f t="shared" ref="J656:L656" si="343">+J657+J658</f>
        <v>0</v>
      </c>
      <c r="K656" s="484">
        <f t="shared" si="343"/>
        <v>176660</v>
      </c>
      <c r="L656" s="484">
        <f t="shared" si="343"/>
        <v>5000000</v>
      </c>
      <c r="M656" s="484">
        <f t="shared" si="319"/>
        <v>5176660</v>
      </c>
      <c r="N656" s="484">
        <f t="shared" si="320"/>
        <v>0</v>
      </c>
      <c r="O656" s="484">
        <f t="shared" si="320"/>
        <v>0</v>
      </c>
      <c r="P656" s="484">
        <f t="shared" si="320"/>
        <v>0</v>
      </c>
      <c r="Q656" s="484">
        <f t="shared" si="321"/>
        <v>0</v>
      </c>
      <c r="S656" s="486" t="str">
        <f t="shared" si="314"/>
        <v/>
      </c>
      <c r="T656" s="486">
        <f t="shared" si="314"/>
        <v>1</v>
      </c>
      <c r="U656" s="486">
        <f t="shared" si="314"/>
        <v>1</v>
      </c>
      <c r="V656" s="487">
        <f t="shared" si="311"/>
        <v>1</v>
      </c>
      <c r="W656" s="486"/>
      <c r="Y656" s="394" t="s">
        <v>736</v>
      </c>
    </row>
    <row r="657" spans="1:25" hidden="1">
      <c r="A657" s="392" t="s">
        <v>408</v>
      </c>
      <c r="B657" s="392" t="s">
        <v>415</v>
      </c>
      <c r="C657" s="482"/>
      <c r="D657" s="482"/>
      <c r="E657" s="483" t="s">
        <v>838</v>
      </c>
      <c r="F657" s="495">
        <f>'[3]CONAP - W INC'!F499</f>
        <v>0</v>
      </c>
      <c r="G657" s="495">
        <f>'[3]CONAP - W INC'!G499</f>
        <v>0</v>
      </c>
      <c r="H657" s="495">
        <f>'[3]CONAP - W INC'!H499</f>
        <v>0</v>
      </c>
      <c r="I657" s="484">
        <f t="shared" si="318"/>
        <v>0</v>
      </c>
      <c r="J657" s="495">
        <f>'[3]CONAP - W INC'!J499</f>
        <v>0</v>
      </c>
      <c r="K657" s="495">
        <f>'[3]CONAP - W INC'!K499</f>
        <v>0</v>
      </c>
      <c r="L657" s="495">
        <f>'[3]CONAP - W INC'!L499</f>
        <v>0</v>
      </c>
      <c r="M657" s="484">
        <f t="shared" si="319"/>
        <v>0</v>
      </c>
      <c r="N657" s="484">
        <f t="shared" si="320"/>
        <v>0</v>
      </c>
      <c r="O657" s="484">
        <f t="shared" si="320"/>
        <v>0</v>
      </c>
      <c r="P657" s="484">
        <f t="shared" si="320"/>
        <v>0</v>
      </c>
      <c r="Q657" s="484">
        <f t="shared" si="321"/>
        <v>0</v>
      </c>
      <c r="S657" s="486" t="str">
        <f t="shared" si="314"/>
        <v/>
      </c>
      <c r="T657" s="486" t="str">
        <f t="shared" si="314"/>
        <v/>
      </c>
      <c r="U657" s="486" t="str">
        <f t="shared" si="314"/>
        <v/>
      </c>
      <c r="V657" s="487" t="str">
        <f t="shared" si="311"/>
        <v/>
      </c>
      <c r="W657" s="486"/>
    </row>
    <row r="658" spans="1:25" hidden="1">
      <c r="A658" s="392" t="s">
        <v>408</v>
      </c>
      <c r="B658" s="392" t="s">
        <v>415</v>
      </c>
      <c r="C658" s="482"/>
      <c r="D658" s="482"/>
      <c r="E658" s="483" t="s">
        <v>839</v>
      </c>
      <c r="F658" s="495">
        <f>'[3]CONAP - W INC'!F500</f>
        <v>0</v>
      </c>
      <c r="G658" s="495">
        <f>'[3]CONAP - W INC'!G500</f>
        <v>176660</v>
      </c>
      <c r="H658" s="495">
        <f>'[3]CONAP - W INC'!H500</f>
        <v>5000000</v>
      </c>
      <c r="I658" s="484">
        <f t="shared" si="318"/>
        <v>5176660</v>
      </c>
      <c r="J658" s="495">
        <f>'[3]CONAP - W INC'!J500</f>
        <v>0</v>
      </c>
      <c r="K658" s="495">
        <f>'[3]CONAP - W INC'!K500</f>
        <v>176660</v>
      </c>
      <c r="L658" s="495">
        <f>'[3]CONAP - W INC'!L500</f>
        <v>5000000</v>
      </c>
      <c r="M658" s="484">
        <f t="shared" si="319"/>
        <v>5176660</v>
      </c>
      <c r="N658" s="484">
        <f t="shared" si="320"/>
        <v>0</v>
      </c>
      <c r="O658" s="484">
        <f t="shared" si="320"/>
        <v>0</v>
      </c>
      <c r="P658" s="484">
        <f t="shared" si="320"/>
        <v>0</v>
      </c>
      <c r="Q658" s="484">
        <f t="shared" si="321"/>
        <v>0</v>
      </c>
      <c r="S658" s="486" t="str">
        <f t="shared" si="314"/>
        <v/>
      </c>
      <c r="T658" s="486">
        <f t="shared" si="314"/>
        <v>1</v>
      </c>
      <c r="U658" s="486">
        <f t="shared" si="314"/>
        <v>1</v>
      </c>
      <c r="V658" s="487">
        <f t="shared" si="311"/>
        <v>1</v>
      </c>
      <c r="W658" s="486"/>
    </row>
    <row r="659" spans="1:25" s="437" customFormat="1">
      <c r="A659" s="392"/>
      <c r="B659" s="392" t="s">
        <v>415</v>
      </c>
      <c r="C659" s="445"/>
      <c r="D659" s="445"/>
      <c r="E659" s="415" t="s">
        <v>737</v>
      </c>
      <c r="F659" s="416">
        <f>+F656+F655</f>
        <v>0</v>
      </c>
      <c r="G659" s="416">
        <f t="shared" ref="G659:Q659" si="344">+G656+G655</f>
        <v>176660</v>
      </c>
      <c r="H659" s="416">
        <f t="shared" si="344"/>
        <v>10000000</v>
      </c>
      <c r="I659" s="416">
        <f t="shared" si="344"/>
        <v>10176660</v>
      </c>
      <c r="J659" s="416">
        <f t="shared" si="344"/>
        <v>0</v>
      </c>
      <c r="K659" s="416">
        <f t="shared" si="344"/>
        <v>176660</v>
      </c>
      <c r="L659" s="416">
        <f t="shared" si="344"/>
        <v>10000000</v>
      </c>
      <c r="M659" s="416">
        <f t="shared" si="344"/>
        <v>10176660</v>
      </c>
      <c r="N659" s="416">
        <f t="shared" si="344"/>
        <v>0</v>
      </c>
      <c r="O659" s="416">
        <f t="shared" si="344"/>
        <v>0</v>
      </c>
      <c r="P659" s="416">
        <f t="shared" si="344"/>
        <v>0</v>
      </c>
      <c r="Q659" s="416">
        <f t="shared" si="344"/>
        <v>0</v>
      </c>
      <c r="R659" s="448"/>
      <c r="S659" s="486" t="str">
        <f t="shared" si="314"/>
        <v/>
      </c>
      <c r="T659" s="486">
        <f t="shared" si="314"/>
        <v>1</v>
      </c>
      <c r="U659" s="486">
        <f t="shared" si="314"/>
        <v>1</v>
      </c>
      <c r="V659" s="487">
        <f t="shared" si="311"/>
        <v>1</v>
      </c>
      <c r="W659" s="489"/>
      <c r="Y659" s="394" t="s">
        <v>735</v>
      </c>
    </row>
    <row r="660" spans="1:25" hidden="1">
      <c r="A660" s="392"/>
      <c r="B660" s="392"/>
      <c r="C660" s="482"/>
      <c r="D660" s="482"/>
      <c r="E660" s="490"/>
      <c r="F660" s="484"/>
      <c r="G660" s="484"/>
      <c r="H660" s="484"/>
      <c r="I660" s="484"/>
      <c r="J660" s="484"/>
      <c r="K660" s="484"/>
      <c r="L660" s="484"/>
      <c r="M660" s="484"/>
      <c r="N660" s="484"/>
      <c r="O660" s="484"/>
      <c r="P660" s="484"/>
      <c r="Q660" s="484"/>
      <c r="R660" s="485"/>
      <c r="S660" s="486" t="str">
        <f t="shared" si="314"/>
        <v/>
      </c>
      <c r="T660" s="486" t="str">
        <f t="shared" si="314"/>
        <v/>
      </c>
      <c r="U660" s="486" t="str">
        <f t="shared" si="314"/>
        <v/>
      </c>
      <c r="V660" s="487" t="str">
        <f t="shared" si="311"/>
        <v/>
      </c>
      <c r="W660" s="486"/>
    </row>
    <row r="661" spans="1:25" s="437" customFormat="1">
      <c r="A661" s="392" t="s">
        <v>408</v>
      </c>
      <c r="B661" s="392" t="s">
        <v>415</v>
      </c>
      <c r="C661" s="445"/>
      <c r="D661" s="445" t="s">
        <v>319</v>
      </c>
      <c r="E661" s="415" t="s">
        <v>325</v>
      </c>
      <c r="F661" s="416">
        <f>SUM(F662:F662)</f>
        <v>0</v>
      </c>
      <c r="G661" s="416">
        <f>SUM(G662:G662)</f>
        <v>2000000</v>
      </c>
      <c r="H661" s="416">
        <f>SUM(H662:H662)</f>
        <v>0</v>
      </c>
      <c r="I661" s="416">
        <f>+F661+G661+H661</f>
        <v>2000000</v>
      </c>
      <c r="J661" s="416">
        <f>SUM(J662:J662)</f>
        <v>0</v>
      </c>
      <c r="K661" s="416">
        <f>SUM(K662:K662)</f>
        <v>1688872.8</v>
      </c>
      <c r="L661" s="416">
        <f>SUM(L662:L662)</f>
        <v>0</v>
      </c>
      <c r="M661" s="416">
        <f>+J661+K661+L661</f>
        <v>1688872.8</v>
      </c>
      <c r="N661" s="416">
        <f t="shared" ref="N661:P662" si="345">+F661-J661</f>
        <v>0</v>
      </c>
      <c r="O661" s="416">
        <f t="shared" si="345"/>
        <v>311127.19999999995</v>
      </c>
      <c r="P661" s="416">
        <f t="shared" si="345"/>
        <v>0</v>
      </c>
      <c r="Q661" s="416">
        <f>+N661+O661+P661</f>
        <v>311127.19999999995</v>
      </c>
      <c r="S661" s="486" t="str">
        <f t="shared" si="314"/>
        <v/>
      </c>
      <c r="T661" s="486">
        <f t="shared" si="314"/>
        <v>0.84443639999999998</v>
      </c>
      <c r="U661" s="486" t="str">
        <f t="shared" si="314"/>
        <v/>
      </c>
      <c r="V661" s="487">
        <f t="shared" si="311"/>
        <v>0.84443639999999998</v>
      </c>
      <c r="W661" s="489"/>
      <c r="Y661" s="394" t="s">
        <v>735</v>
      </c>
    </row>
    <row r="662" spans="1:25">
      <c r="A662" s="392" t="s">
        <v>408</v>
      </c>
      <c r="B662" s="392" t="s">
        <v>415</v>
      </c>
      <c r="C662" s="482"/>
      <c r="D662" s="482"/>
      <c r="E662" s="488" t="s">
        <v>533</v>
      </c>
      <c r="F662" s="484">
        <v>0</v>
      </c>
      <c r="G662" s="484">
        <f>SUM('[3]chd7-SAOB'!AY187)</f>
        <v>2000000</v>
      </c>
      <c r="H662" s="484">
        <f>SUM('[3]chd7-SAOB'!AY279)</f>
        <v>0</v>
      </c>
      <c r="I662" s="484">
        <f>+F662+G662+H662</f>
        <v>2000000</v>
      </c>
      <c r="J662" s="484">
        <v>0</v>
      </c>
      <c r="K662" s="484">
        <f>SUM('[3]chd7-SAOB'!AY188)</f>
        <v>1688872.8</v>
      </c>
      <c r="L662" s="484">
        <f>SUM('[3]chd7-SAOB'!AY280)</f>
        <v>0</v>
      </c>
      <c r="M662" s="484">
        <f>+J662+K662+L662</f>
        <v>1688872.8</v>
      </c>
      <c r="N662" s="484">
        <f t="shared" si="345"/>
        <v>0</v>
      </c>
      <c r="O662" s="484">
        <f t="shared" si="345"/>
        <v>311127.19999999995</v>
      </c>
      <c r="P662" s="484">
        <f t="shared" si="345"/>
        <v>0</v>
      </c>
      <c r="Q662" s="484">
        <f>+N662+O662+P662</f>
        <v>311127.19999999995</v>
      </c>
      <c r="S662" s="486" t="str">
        <f t="shared" si="314"/>
        <v/>
      </c>
      <c r="T662" s="486">
        <f t="shared" si="314"/>
        <v>0.84443639999999998</v>
      </c>
      <c r="U662" s="486" t="str">
        <f t="shared" si="314"/>
        <v/>
      </c>
      <c r="V662" s="487">
        <f t="shared" si="311"/>
        <v>0.84443639999999998</v>
      </c>
      <c r="W662" s="486"/>
      <c r="Y662" s="394" t="s">
        <v>735</v>
      </c>
    </row>
    <row r="663" spans="1:25" s="617" customFormat="1">
      <c r="A663" s="392" t="s">
        <v>408</v>
      </c>
      <c r="B663" s="392" t="s">
        <v>415</v>
      </c>
      <c r="C663" s="634"/>
      <c r="D663" s="634"/>
      <c r="E663" s="635" t="s">
        <v>5</v>
      </c>
      <c r="F663" s="615">
        <f>+F661+F659</f>
        <v>0</v>
      </c>
      <c r="G663" s="615">
        <f t="shared" ref="G663:Q663" si="346">+G661+G659</f>
        <v>2176660</v>
      </c>
      <c r="H663" s="615">
        <f t="shared" si="346"/>
        <v>10000000</v>
      </c>
      <c r="I663" s="615">
        <f t="shared" si="346"/>
        <v>12176660</v>
      </c>
      <c r="J663" s="615">
        <f t="shared" si="346"/>
        <v>0</v>
      </c>
      <c r="K663" s="615">
        <f t="shared" si="346"/>
        <v>1865532.8</v>
      </c>
      <c r="L663" s="615">
        <f t="shared" si="346"/>
        <v>10000000</v>
      </c>
      <c r="M663" s="615">
        <f t="shared" si="346"/>
        <v>11865532.800000001</v>
      </c>
      <c r="N663" s="615">
        <f t="shared" si="346"/>
        <v>0</v>
      </c>
      <c r="O663" s="615">
        <f t="shared" si="346"/>
        <v>311127.19999999995</v>
      </c>
      <c r="P663" s="615">
        <f t="shared" si="346"/>
        <v>0</v>
      </c>
      <c r="Q663" s="615">
        <f t="shared" si="346"/>
        <v>311127.19999999995</v>
      </c>
      <c r="R663" s="616">
        <f>+Q663-'[3]chd7-SAOB'!BZ316</f>
        <v>0</v>
      </c>
      <c r="S663" s="486" t="str">
        <f t="shared" si="314"/>
        <v/>
      </c>
      <c r="T663" s="486">
        <f t="shared" si="314"/>
        <v>0.85706210432497498</v>
      </c>
      <c r="U663" s="486">
        <f t="shared" si="314"/>
        <v>1</v>
      </c>
      <c r="V663" s="487">
        <f t="shared" si="314"/>
        <v>0.97444888828299392</v>
      </c>
      <c r="W663" s="636"/>
      <c r="Y663" s="394" t="s">
        <v>735</v>
      </c>
    </row>
    <row r="664" spans="1:25">
      <c r="A664" s="392"/>
      <c r="B664" s="392" t="s">
        <v>415</v>
      </c>
      <c r="C664" s="482"/>
      <c r="D664" s="482"/>
      <c r="E664" s="492"/>
      <c r="F664" s="484"/>
      <c r="G664" s="484"/>
      <c r="H664" s="484"/>
      <c r="I664" s="484"/>
      <c r="J664" s="484"/>
      <c r="K664" s="484"/>
      <c r="L664" s="484"/>
      <c r="M664" s="484"/>
      <c r="N664" s="484"/>
      <c r="O664" s="484"/>
      <c r="P664" s="484"/>
      <c r="Q664" s="484"/>
      <c r="S664" s="486" t="str">
        <f t="shared" ref="S664:V727" si="347">IF(F664=0,"",J664/F664)</f>
        <v/>
      </c>
      <c r="T664" s="486" t="str">
        <f t="shared" si="347"/>
        <v/>
      </c>
      <c r="U664" s="486" t="str">
        <f t="shared" si="347"/>
        <v/>
      </c>
      <c r="V664" s="487" t="str">
        <f t="shared" si="347"/>
        <v/>
      </c>
      <c r="W664" s="486"/>
      <c r="Y664" s="394" t="s">
        <v>735</v>
      </c>
    </row>
    <row r="665" spans="1:25" s="424" customFormat="1">
      <c r="A665" s="392" t="s">
        <v>408</v>
      </c>
      <c r="B665" s="392" t="s">
        <v>416</v>
      </c>
      <c r="C665" s="493" t="s">
        <v>319</v>
      </c>
      <c r="D665" s="632" t="s">
        <v>417</v>
      </c>
      <c r="E665" s="680" t="s">
        <v>416</v>
      </c>
      <c r="F665" s="638"/>
      <c r="G665" s="638"/>
      <c r="H665" s="638"/>
      <c r="I665" s="423">
        <f t="shared" si="318"/>
        <v>0</v>
      </c>
      <c r="J665" s="638"/>
      <c r="K665" s="638"/>
      <c r="L665" s="638"/>
      <c r="M665" s="423">
        <f t="shared" si="319"/>
        <v>0</v>
      </c>
      <c r="N665" s="423">
        <f t="shared" si="320"/>
        <v>0</v>
      </c>
      <c r="O665" s="423">
        <f t="shared" si="320"/>
        <v>0</v>
      </c>
      <c r="P665" s="423">
        <f t="shared" si="320"/>
        <v>0</v>
      </c>
      <c r="Q665" s="423">
        <f t="shared" si="321"/>
        <v>0</v>
      </c>
      <c r="S665" s="486" t="str">
        <f t="shared" si="347"/>
        <v/>
      </c>
      <c r="T665" s="486" t="str">
        <f t="shared" si="347"/>
        <v/>
      </c>
      <c r="U665" s="486" t="str">
        <f t="shared" si="347"/>
        <v/>
      </c>
      <c r="V665" s="487" t="str">
        <f t="shared" si="347"/>
        <v/>
      </c>
      <c r="W665" s="491"/>
      <c r="Y665" s="394" t="s">
        <v>735</v>
      </c>
    </row>
    <row r="666" spans="1:25">
      <c r="A666" s="392" t="s">
        <v>408</v>
      </c>
      <c r="B666" s="392" t="s">
        <v>416</v>
      </c>
      <c r="C666" s="482"/>
      <c r="D666" s="497"/>
      <c r="E666" s="483" t="s">
        <v>320</v>
      </c>
      <c r="F666" s="495">
        <f>+'[3]chd7-SAOB'!C454</f>
        <v>0</v>
      </c>
      <c r="G666" s="495">
        <f>+'[3]chd7-SAOB'!D454</f>
        <v>1511040.56</v>
      </c>
      <c r="H666" s="495">
        <f>+'[3]chd7-SAOB'!E454</f>
        <v>5000000</v>
      </c>
      <c r="I666" s="484">
        <f t="shared" si="318"/>
        <v>6511040.5600000005</v>
      </c>
      <c r="J666" s="495">
        <f>+'[3]chd7-SAOB'!G454</f>
        <v>0</v>
      </c>
      <c r="K666" s="495">
        <f>+'[3]chd7-SAOB'!H454</f>
        <v>1510696.04</v>
      </c>
      <c r="L666" s="495">
        <f>+'[3]chd7-SAOB'!I454</f>
        <v>3852597.95</v>
      </c>
      <c r="M666" s="484">
        <f t="shared" si="319"/>
        <v>5363293.99</v>
      </c>
      <c r="N666" s="484">
        <f t="shared" si="320"/>
        <v>0</v>
      </c>
      <c r="O666" s="484">
        <f t="shared" si="320"/>
        <v>344.52000000001863</v>
      </c>
      <c r="P666" s="484">
        <f t="shared" si="320"/>
        <v>1147402.0499999998</v>
      </c>
      <c r="Q666" s="484">
        <f t="shared" si="321"/>
        <v>1147746.5699999998</v>
      </c>
      <c r="S666" s="486" t="str">
        <f t="shared" si="347"/>
        <v/>
      </c>
      <c r="T666" s="486">
        <f t="shared" si="347"/>
        <v>0.99977199817852669</v>
      </c>
      <c r="U666" s="486">
        <f t="shared" si="347"/>
        <v>0.77051959000000003</v>
      </c>
      <c r="V666" s="487">
        <f t="shared" si="347"/>
        <v>0.82372301947386417</v>
      </c>
      <c r="W666" s="486"/>
      <c r="Y666" s="394" t="s">
        <v>736</v>
      </c>
    </row>
    <row r="667" spans="1:25">
      <c r="A667" s="392" t="s">
        <v>408</v>
      </c>
      <c r="B667" s="392" t="s">
        <v>416</v>
      </c>
      <c r="C667" s="482"/>
      <c r="D667" s="497"/>
      <c r="E667" s="483" t="s">
        <v>204</v>
      </c>
      <c r="F667" s="484">
        <f>+F668+F669</f>
        <v>0</v>
      </c>
      <c r="G667" s="484">
        <f t="shared" ref="G667:H667" si="348">+G668+G669</f>
        <v>260000</v>
      </c>
      <c r="H667" s="484">
        <f t="shared" si="348"/>
        <v>5000000</v>
      </c>
      <c r="I667" s="484">
        <f t="shared" si="318"/>
        <v>5260000</v>
      </c>
      <c r="J667" s="484">
        <f t="shared" ref="J667:L667" si="349">+J668+J669</f>
        <v>0</v>
      </c>
      <c r="K667" s="484">
        <f t="shared" si="349"/>
        <v>259614.47999999998</v>
      </c>
      <c r="L667" s="484">
        <f t="shared" si="349"/>
        <v>0</v>
      </c>
      <c r="M667" s="484">
        <f t="shared" si="319"/>
        <v>259614.47999999998</v>
      </c>
      <c r="N667" s="484">
        <f t="shared" ref="N667:P725" si="350">+F667-J667</f>
        <v>0</v>
      </c>
      <c r="O667" s="484">
        <f t="shared" si="350"/>
        <v>385.52000000001863</v>
      </c>
      <c r="P667" s="484">
        <f t="shared" si="350"/>
        <v>5000000</v>
      </c>
      <c r="Q667" s="484">
        <f t="shared" si="321"/>
        <v>5000385.5199999996</v>
      </c>
      <c r="S667" s="486" t="str">
        <f t="shared" si="347"/>
        <v/>
      </c>
      <c r="T667" s="486">
        <f t="shared" si="347"/>
        <v>0.99851723076923071</v>
      </c>
      <c r="U667" s="486">
        <f t="shared" si="347"/>
        <v>0</v>
      </c>
      <c r="V667" s="487">
        <f t="shared" si="347"/>
        <v>4.9356365019011403E-2</v>
      </c>
      <c r="W667" s="486"/>
      <c r="Y667" s="394" t="s">
        <v>736</v>
      </c>
    </row>
    <row r="668" spans="1:25" hidden="1">
      <c r="A668" s="392" t="s">
        <v>408</v>
      </c>
      <c r="B668" s="392" t="s">
        <v>416</v>
      </c>
      <c r="C668" s="482"/>
      <c r="D668" s="482"/>
      <c r="E668" s="483" t="s">
        <v>838</v>
      </c>
      <c r="F668" s="495">
        <f>'[3]CONAP - W INC'!F507</f>
        <v>0</v>
      </c>
      <c r="G668" s="495">
        <f>'[3]CONAP - W INC'!G507</f>
        <v>0</v>
      </c>
      <c r="H668" s="495">
        <f>'[3]CONAP - W INC'!H507</f>
        <v>0</v>
      </c>
      <c r="I668" s="484">
        <f t="shared" si="318"/>
        <v>0</v>
      </c>
      <c r="J668" s="495">
        <f>'[3]CONAP - W INC'!J507</f>
        <v>0</v>
      </c>
      <c r="K668" s="495">
        <f>'[3]CONAP - W INC'!K507</f>
        <v>0</v>
      </c>
      <c r="L668" s="495">
        <f>'[3]CONAP - W INC'!L507</f>
        <v>0</v>
      </c>
      <c r="M668" s="484">
        <f t="shared" si="319"/>
        <v>0</v>
      </c>
      <c r="N668" s="484">
        <f t="shared" si="350"/>
        <v>0</v>
      </c>
      <c r="O668" s="484">
        <f t="shared" si="350"/>
        <v>0</v>
      </c>
      <c r="P668" s="484">
        <f t="shared" si="350"/>
        <v>0</v>
      </c>
      <c r="Q668" s="484">
        <f t="shared" si="321"/>
        <v>0</v>
      </c>
      <c r="S668" s="486" t="str">
        <f t="shared" si="347"/>
        <v/>
      </c>
      <c r="T668" s="486" t="str">
        <f t="shared" si="347"/>
        <v/>
      </c>
      <c r="U668" s="486" t="str">
        <f t="shared" si="347"/>
        <v/>
      </c>
      <c r="V668" s="487" t="str">
        <f t="shared" si="347"/>
        <v/>
      </c>
      <c r="W668" s="486"/>
    </row>
    <row r="669" spans="1:25" hidden="1">
      <c r="A669" s="392" t="s">
        <v>408</v>
      </c>
      <c r="B669" s="392" t="s">
        <v>416</v>
      </c>
      <c r="C669" s="482"/>
      <c r="D669" s="482"/>
      <c r="E669" s="483" t="s">
        <v>839</v>
      </c>
      <c r="F669" s="495">
        <f>'[3]CONAP - W INC'!F508</f>
        <v>0</v>
      </c>
      <c r="G669" s="495">
        <f>'[3]CONAP - W INC'!G508</f>
        <v>260000</v>
      </c>
      <c r="H669" s="495">
        <f>'[3]CONAP - W INC'!H508</f>
        <v>5000000</v>
      </c>
      <c r="I669" s="484">
        <f t="shared" si="318"/>
        <v>5260000</v>
      </c>
      <c r="J669" s="495">
        <f>'[3]CONAP - W INC'!J508</f>
        <v>0</v>
      </c>
      <c r="K669" s="495">
        <f>'[3]CONAP - W INC'!K508</f>
        <v>259614.47999999998</v>
      </c>
      <c r="L669" s="495">
        <f>'[3]CONAP - W INC'!L508</f>
        <v>0</v>
      </c>
      <c r="M669" s="484">
        <f t="shared" si="319"/>
        <v>259614.47999999998</v>
      </c>
      <c r="N669" s="484">
        <f t="shared" si="350"/>
        <v>0</v>
      </c>
      <c r="O669" s="484">
        <f t="shared" si="350"/>
        <v>385.52000000001863</v>
      </c>
      <c r="P669" s="484">
        <f t="shared" si="350"/>
        <v>5000000</v>
      </c>
      <c r="Q669" s="484">
        <f t="shared" si="321"/>
        <v>5000385.5199999996</v>
      </c>
      <c r="S669" s="486" t="str">
        <f t="shared" si="347"/>
        <v/>
      </c>
      <c r="T669" s="486">
        <f t="shared" si="347"/>
        <v>0.99851723076923071</v>
      </c>
      <c r="U669" s="486">
        <f t="shared" si="347"/>
        <v>0</v>
      </c>
      <c r="V669" s="487">
        <f t="shared" si="347"/>
        <v>4.9356365019011403E-2</v>
      </c>
      <c r="W669" s="486"/>
    </row>
    <row r="670" spans="1:25" s="437" customFormat="1">
      <c r="A670" s="392"/>
      <c r="B670" s="392" t="s">
        <v>416</v>
      </c>
      <c r="C670" s="445"/>
      <c r="D670" s="445"/>
      <c r="E670" s="415" t="s">
        <v>737</v>
      </c>
      <c r="F670" s="416">
        <f>+F667+F666</f>
        <v>0</v>
      </c>
      <c r="G670" s="416">
        <f t="shared" ref="G670:Q670" si="351">+G667+G666</f>
        <v>1771040.56</v>
      </c>
      <c r="H670" s="416">
        <f t="shared" si="351"/>
        <v>10000000</v>
      </c>
      <c r="I670" s="416">
        <f t="shared" si="351"/>
        <v>11771040.560000001</v>
      </c>
      <c r="J670" s="416">
        <f t="shared" si="351"/>
        <v>0</v>
      </c>
      <c r="K670" s="416">
        <f t="shared" si="351"/>
        <v>1770310.52</v>
      </c>
      <c r="L670" s="416">
        <f t="shared" si="351"/>
        <v>3852597.95</v>
      </c>
      <c r="M670" s="416">
        <f t="shared" si="351"/>
        <v>5622908.4700000007</v>
      </c>
      <c r="N670" s="416">
        <f t="shared" si="351"/>
        <v>0</v>
      </c>
      <c r="O670" s="416">
        <f t="shared" si="351"/>
        <v>730.04000000003725</v>
      </c>
      <c r="P670" s="416">
        <f t="shared" si="351"/>
        <v>6147402.0499999998</v>
      </c>
      <c r="Q670" s="416">
        <f t="shared" si="351"/>
        <v>6148132.0899999999</v>
      </c>
      <c r="R670" s="448"/>
      <c r="S670" s="486" t="str">
        <f t="shared" si="347"/>
        <v/>
      </c>
      <c r="T670" s="486">
        <f t="shared" si="347"/>
        <v>0.99958779035529255</v>
      </c>
      <c r="U670" s="486">
        <f t="shared" si="347"/>
        <v>0.38525979500000002</v>
      </c>
      <c r="V670" s="487">
        <f t="shared" si="347"/>
        <v>0.47769000891115787</v>
      </c>
      <c r="W670" s="489"/>
      <c r="Y670" s="394" t="s">
        <v>735</v>
      </c>
    </row>
    <row r="671" spans="1:25" hidden="1">
      <c r="A671" s="392"/>
      <c r="B671" s="392"/>
      <c r="C671" s="482"/>
      <c r="D671" s="482"/>
      <c r="E671" s="490"/>
      <c r="F671" s="484"/>
      <c r="G671" s="484"/>
      <c r="H671" s="484"/>
      <c r="I671" s="484"/>
      <c r="J671" s="484"/>
      <c r="K671" s="484"/>
      <c r="L671" s="484"/>
      <c r="M671" s="484"/>
      <c r="N671" s="484"/>
      <c r="O671" s="484"/>
      <c r="P671" s="484"/>
      <c r="Q671" s="484"/>
      <c r="R671" s="485"/>
      <c r="S671" s="486" t="str">
        <f t="shared" si="347"/>
        <v/>
      </c>
      <c r="T671" s="486" t="str">
        <f t="shared" si="347"/>
        <v/>
      </c>
      <c r="U671" s="486" t="str">
        <f t="shared" si="347"/>
        <v/>
      </c>
      <c r="V671" s="487" t="str">
        <f t="shared" si="347"/>
        <v/>
      </c>
      <c r="W671" s="486"/>
    </row>
    <row r="672" spans="1:25" s="437" customFormat="1">
      <c r="A672" s="392" t="s">
        <v>408</v>
      </c>
      <c r="B672" s="392" t="s">
        <v>416</v>
      </c>
      <c r="C672" s="445"/>
      <c r="D672" s="445" t="s">
        <v>319</v>
      </c>
      <c r="E672" s="415" t="s">
        <v>325</v>
      </c>
      <c r="F672" s="416">
        <f>SUM(F673:F673)</f>
        <v>0</v>
      </c>
      <c r="G672" s="416">
        <f>SUM(G673:G673)</f>
        <v>250000</v>
      </c>
      <c r="H672" s="416">
        <f>SUM(H673:H673)</f>
        <v>0</v>
      </c>
      <c r="I672" s="416">
        <f>+F672+G672+H672</f>
        <v>250000</v>
      </c>
      <c r="J672" s="416">
        <f>SUM(J673:J673)</f>
        <v>0</v>
      </c>
      <c r="K672" s="416">
        <f>SUM(K673:K673)</f>
        <v>249129.5</v>
      </c>
      <c r="L672" s="416">
        <f>SUM(L673:L673)</f>
        <v>0</v>
      </c>
      <c r="M672" s="416">
        <f>+J672+K672+L672</f>
        <v>249129.5</v>
      </c>
      <c r="N672" s="416">
        <f t="shared" ref="N672:P673" si="352">+F672-J672</f>
        <v>0</v>
      </c>
      <c r="O672" s="416">
        <f t="shared" si="352"/>
        <v>870.5</v>
      </c>
      <c r="P672" s="416">
        <f t="shared" si="352"/>
        <v>0</v>
      </c>
      <c r="Q672" s="416">
        <f>+N672+O672+P672</f>
        <v>870.5</v>
      </c>
      <c r="S672" s="486" t="str">
        <f t="shared" si="347"/>
        <v/>
      </c>
      <c r="T672" s="486">
        <f t="shared" si="347"/>
        <v>0.99651800000000001</v>
      </c>
      <c r="U672" s="486" t="str">
        <f t="shared" si="347"/>
        <v/>
      </c>
      <c r="V672" s="487">
        <f t="shared" si="347"/>
        <v>0.99651800000000001</v>
      </c>
      <c r="W672" s="489"/>
      <c r="Y672" s="394" t="s">
        <v>735</v>
      </c>
    </row>
    <row r="673" spans="1:25">
      <c r="A673" s="392" t="s">
        <v>408</v>
      </c>
      <c r="B673" s="392" t="s">
        <v>416</v>
      </c>
      <c r="C673" s="482"/>
      <c r="D673" s="482"/>
      <c r="E673" s="488" t="s">
        <v>533</v>
      </c>
      <c r="F673" s="484">
        <v>0</v>
      </c>
      <c r="G673" s="484">
        <f>SUM('[3]chd7-SAOB'!AZ187)</f>
        <v>250000</v>
      </c>
      <c r="H673" s="484">
        <f>SUM('[3]chd7-SAOB'!AZ279)</f>
        <v>0</v>
      </c>
      <c r="I673" s="484">
        <f>+F673+G673+H673</f>
        <v>250000</v>
      </c>
      <c r="J673" s="484">
        <v>0</v>
      </c>
      <c r="K673" s="484">
        <f>SUM('[3]chd7-SAOB'!AZ188)</f>
        <v>249129.5</v>
      </c>
      <c r="L673" s="484">
        <f>SUM('[3]chd7-SAOB'!AZ280)</f>
        <v>0</v>
      </c>
      <c r="M673" s="484">
        <f>+J673+K673+L673</f>
        <v>249129.5</v>
      </c>
      <c r="N673" s="484">
        <f t="shared" si="352"/>
        <v>0</v>
      </c>
      <c r="O673" s="484">
        <f t="shared" si="352"/>
        <v>870.5</v>
      </c>
      <c r="P673" s="484">
        <f t="shared" si="352"/>
        <v>0</v>
      </c>
      <c r="Q673" s="484">
        <f>+N673+O673+P673</f>
        <v>870.5</v>
      </c>
      <c r="S673" s="486" t="str">
        <f t="shared" si="347"/>
        <v/>
      </c>
      <c r="T673" s="486">
        <f t="shared" si="347"/>
        <v>0.99651800000000001</v>
      </c>
      <c r="U673" s="486" t="str">
        <f t="shared" si="347"/>
        <v/>
      </c>
      <c r="V673" s="487">
        <f t="shared" si="347"/>
        <v>0.99651800000000001</v>
      </c>
      <c r="W673" s="486"/>
      <c r="Y673" s="394" t="s">
        <v>735</v>
      </c>
    </row>
    <row r="674" spans="1:25" s="617" customFormat="1">
      <c r="A674" s="392" t="s">
        <v>408</v>
      </c>
      <c r="B674" s="392" t="s">
        <v>416</v>
      </c>
      <c r="C674" s="634"/>
      <c r="D674" s="634"/>
      <c r="E674" s="635" t="s">
        <v>5</v>
      </c>
      <c r="F674" s="615">
        <f>+F672+F670</f>
        <v>0</v>
      </c>
      <c r="G674" s="615">
        <f t="shared" ref="G674:Q674" si="353">+G672+G670</f>
        <v>2021040.56</v>
      </c>
      <c r="H674" s="615">
        <f t="shared" si="353"/>
        <v>10000000</v>
      </c>
      <c r="I674" s="615">
        <f t="shared" si="353"/>
        <v>12021040.560000001</v>
      </c>
      <c r="J674" s="615">
        <f t="shared" si="353"/>
        <v>0</v>
      </c>
      <c r="K674" s="615">
        <f t="shared" si="353"/>
        <v>2019440.02</v>
      </c>
      <c r="L674" s="615">
        <f t="shared" si="353"/>
        <v>3852597.95</v>
      </c>
      <c r="M674" s="615">
        <f t="shared" si="353"/>
        <v>5872037.9700000007</v>
      </c>
      <c r="N674" s="615">
        <f t="shared" si="353"/>
        <v>0</v>
      </c>
      <c r="O674" s="615">
        <f t="shared" si="353"/>
        <v>1600.5400000000373</v>
      </c>
      <c r="P674" s="615">
        <f t="shared" si="353"/>
        <v>6147402.0499999998</v>
      </c>
      <c r="Q674" s="615">
        <f t="shared" si="353"/>
        <v>6149002.5899999999</v>
      </c>
      <c r="R674" s="616">
        <f>+Q674-'[3]chd7-SAOB'!CA316</f>
        <v>0</v>
      </c>
      <c r="S674" s="486" t="str">
        <f t="shared" si="347"/>
        <v/>
      </c>
      <c r="T674" s="486">
        <f t="shared" si="347"/>
        <v>0.99920806141565011</v>
      </c>
      <c r="U674" s="486">
        <f t="shared" si="347"/>
        <v>0.38525979500000002</v>
      </c>
      <c r="V674" s="487">
        <f t="shared" si="347"/>
        <v>0.48848000642633221</v>
      </c>
      <c r="W674" s="636"/>
      <c r="Y674" s="394" t="s">
        <v>735</v>
      </c>
    </row>
    <row r="675" spans="1:25">
      <c r="A675" s="392" t="s">
        <v>408</v>
      </c>
      <c r="B675" s="392" t="s">
        <v>416</v>
      </c>
      <c r="C675" s="482"/>
      <c r="D675" s="482"/>
      <c r="E675" s="492"/>
      <c r="F675" s="484"/>
      <c r="G675" s="484"/>
      <c r="H675" s="484"/>
      <c r="I675" s="484">
        <f t="shared" ref="I675:I738" si="354">+F675+G675+H675</f>
        <v>0</v>
      </c>
      <c r="J675" s="484"/>
      <c r="K675" s="484"/>
      <c r="L675" s="484"/>
      <c r="M675" s="484">
        <f t="shared" ref="M675:M738" si="355">+J675+K675+L675</f>
        <v>0</v>
      </c>
      <c r="N675" s="484">
        <f t="shared" si="350"/>
        <v>0</v>
      </c>
      <c r="O675" s="484">
        <f t="shared" si="350"/>
        <v>0</v>
      </c>
      <c r="P675" s="484">
        <f t="shared" si="350"/>
        <v>0</v>
      </c>
      <c r="Q675" s="484">
        <f t="shared" ref="Q675:Q738" si="356">+N675+O675+P675</f>
        <v>0</v>
      </c>
      <c r="S675" s="486" t="str">
        <f t="shared" si="347"/>
        <v/>
      </c>
      <c r="T675" s="486" t="str">
        <f t="shared" si="347"/>
        <v/>
      </c>
      <c r="U675" s="486" t="str">
        <f t="shared" si="347"/>
        <v/>
      </c>
      <c r="V675" s="487" t="str">
        <f t="shared" si="347"/>
        <v/>
      </c>
      <c r="W675" s="486"/>
      <c r="Y675" s="394" t="s">
        <v>735</v>
      </c>
    </row>
    <row r="676" spans="1:25" s="424" customFormat="1" ht="12" customHeight="1">
      <c r="A676" s="392" t="s">
        <v>408</v>
      </c>
      <c r="B676" s="392" t="s">
        <v>557</v>
      </c>
      <c r="C676" s="718" t="s">
        <v>784</v>
      </c>
      <c r="D676" s="734"/>
      <c r="E676" s="734"/>
      <c r="F676" s="423">
        <f>+F619+F630+F641+F652+F663+F674</f>
        <v>0</v>
      </c>
      <c r="G676" s="423">
        <f>+G619+G630+G641+G652+G663+G674</f>
        <v>70843220.099999994</v>
      </c>
      <c r="H676" s="423">
        <f>+H619+H630+H641+H652+H663+H674</f>
        <v>174828366.66</v>
      </c>
      <c r="I676" s="423">
        <f t="shared" si="354"/>
        <v>245671586.75999999</v>
      </c>
      <c r="J676" s="423">
        <f>+J619+J630+J641+J652+J663+J674</f>
        <v>0</v>
      </c>
      <c r="K676" s="423">
        <f>+K619+K630+K641+K652+K663+K674</f>
        <v>62399612.060000002</v>
      </c>
      <c r="L676" s="423">
        <f>+L619+L630+L641+L652+L663+L674</f>
        <v>167130283.08999997</v>
      </c>
      <c r="M676" s="423">
        <f t="shared" si="355"/>
        <v>229529895.14999998</v>
      </c>
      <c r="N676" s="423">
        <f t="shared" si="350"/>
        <v>0</v>
      </c>
      <c r="O676" s="423">
        <f t="shared" si="350"/>
        <v>8443608.0399999917</v>
      </c>
      <c r="P676" s="423">
        <f t="shared" si="350"/>
        <v>7698083.5700000226</v>
      </c>
      <c r="Q676" s="423">
        <f t="shared" si="356"/>
        <v>16141691.610000014</v>
      </c>
      <c r="S676" s="486" t="str">
        <f t="shared" si="347"/>
        <v/>
      </c>
      <c r="T676" s="486">
        <f t="shared" si="347"/>
        <v>0.88081275769112033</v>
      </c>
      <c r="U676" s="486">
        <f t="shared" si="347"/>
        <v>0.95596776588909638</v>
      </c>
      <c r="V676" s="487">
        <f t="shared" si="347"/>
        <v>0.93429565126809289</v>
      </c>
      <c r="W676" s="491"/>
      <c r="Y676" s="394" t="s">
        <v>735</v>
      </c>
    </row>
    <row r="677" spans="1:25">
      <c r="A677" s="392" t="s">
        <v>408</v>
      </c>
      <c r="B677" s="392" t="s">
        <v>557</v>
      </c>
      <c r="C677" s="492"/>
      <c r="D677" s="494"/>
      <c r="E677" s="494"/>
      <c r="F677" s="484"/>
      <c r="G677" s="484"/>
      <c r="H677" s="484"/>
      <c r="I677" s="484">
        <f t="shared" si="354"/>
        <v>0</v>
      </c>
      <c r="J677" s="484"/>
      <c r="K677" s="484"/>
      <c r="L677" s="484"/>
      <c r="M677" s="484">
        <f t="shared" si="355"/>
        <v>0</v>
      </c>
      <c r="N677" s="484">
        <f t="shared" si="350"/>
        <v>0</v>
      </c>
      <c r="O677" s="484">
        <f t="shared" si="350"/>
        <v>0</v>
      </c>
      <c r="P677" s="484">
        <f t="shared" si="350"/>
        <v>0</v>
      </c>
      <c r="Q677" s="484">
        <f t="shared" si="356"/>
        <v>0</v>
      </c>
      <c r="S677" s="486" t="str">
        <f t="shared" si="347"/>
        <v/>
      </c>
      <c r="T677" s="486" t="str">
        <f t="shared" si="347"/>
        <v/>
      </c>
      <c r="U677" s="486" t="str">
        <f t="shared" si="347"/>
        <v/>
      </c>
      <c r="V677" s="487" t="str">
        <f t="shared" si="347"/>
        <v/>
      </c>
      <c r="W677" s="486"/>
      <c r="Y677" s="394" t="s">
        <v>735</v>
      </c>
    </row>
    <row r="678" spans="1:25" s="424" customFormat="1" hidden="1">
      <c r="A678" s="392" t="s">
        <v>785</v>
      </c>
      <c r="B678" s="392" t="s">
        <v>557</v>
      </c>
      <c r="C678" s="493" t="s">
        <v>786</v>
      </c>
      <c r="D678" s="493"/>
      <c r="E678" s="680"/>
      <c r="F678" s="423"/>
      <c r="G678" s="423"/>
      <c r="H678" s="423"/>
      <c r="I678" s="423">
        <f t="shared" si="354"/>
        <v>0</v>
      </c>
      <c r="J678" s="423"/>
      <c r="K678" s="423"/>
      <c r="L678" s="423"/>
      <c r="M678" s="423">
        <f t="shared" si="355"/>
        <v>0</v>
      </c>
      <c r="N678" s="423">
        <f t="shared" si="350"/>
        <v>0</v>
      </c>
      <c r="O678" s="423">
        <f t="shared" si="350"/>
        <v>0</v>
      </c>
      <c r="P678" s="423">
        <f t="shared" si="350"/>
        <v>0</v>
      </c>
      <c r="Q678" s="423">
        <f t="shared" si="356"/>
        <v>0</v>
      </c>
      <c r="S678" s="486" t="str">
        <f t="shared" si="347"/>
        <v/>
      </c>
      <c r="T678" s="486" t="str">
        <f t="shared" si="347"/>
        <v/>
      </c>
      <c r="U678" s="486" t="str">
        <f t="shared" si="347"/>
        <v/>
      </c>
      <c r="V678" s="487" t="str">
        <f t="shared" si="347"/>
        <v/>
      </c>
      <c r="W678" s="491"/>
      <c r="X678" s="394" t="s">
        <v>735</v>
      </c>
    </row>
    <row r="679" spans="1:25">
      <c r="A679" s="392" t="s">
        <v>785</v>
      </c>
      <c r="B679" s="392" t="s">
        <v>557</v>
      </c>
      <c r="C679" s="482"/>
      <c r="D679" s="482" t="s">
        <v>319</v>
      </c>
      <c r="E679" s="490" t="s">
        <v>320</v>
      </c>
      <c r="F679" s="484">
        <f>+F596+F611+F622+F633+F644+F655+F666</f>
        <v>0</v>
      </c>
      <c r="G679" s="484">
        <f>+G596+G611+G622+G633+G644+G655+G666</f>
        <v>15985335.51</v>
      </c>
      <c r="H679" s="484">
        <f>+H596+H611+H622+H633+H644+H655+H666</f>
        <v>33492040.52</v>
      </c>
      <c r="I679" s="484">
        <f t="shared" si="354"/>
        <v>49477376.030000001</v>
      </c>
      <c r="J679" s="484">
        <f>+J596+J611+J622+J633+J644+J655+J666</f>
        <v>0</v>
      </c>
      <c r="K679" s="484">
        <f>+K596+K611+K622+K633+K644+K655+K666</f>
        <v>15984753.379999999</v>
      </c>
      <c r="L679" s="484">
        <f>+L596+L611+L622+L633+L644+L655+L666</f>
        <v>30542602.620000001</v>
      </c>
      <c r="M679" s="484">
        <f t="shared" si="355"/>
        <v>46527356</v>
      </c>
      <c r="N679" s="484">
        <f t="shared" si="350"/>
        <v>0</v>
      </c>
      <c r="O679" s="484">
        <f t="shared" si="350"/>
        <v>582.13000000081956</v>
      </c>
      <c r="P679" s="484">
        <f t="shared" si="350"/>
        <v>2949437.8999999985</v>
      </c>
      <c r="Q679" s="484">
        <f t="shared" si="356"/>
        <v>2950020.0299999993</v>
      </c>
      <c r="S679" s="486" t="str">
        <f t="shared" si="347"/>
        <v/>
      </c>
      <c r="T679" s="486">
        <f t="shared" si="347"/>
        <v>0.99996358349816072</v>
      </c>
      <c r="U679" s="486">
        <f t="shared" si="347"/>
        <v>0.91193615395757321</v>
      </c>
      <c r="V679" s="487">
        <f t="shared" si="347"/>
        <v>0.94037638479026675</v>
      </c>
      <c r="W679" s="486"/>
      <c r="X679" s="394" t="s">
        <v>735</v>
      </c>
      <c r="Y679" s="394" t="s">
        <v>736</v>
      </c>
    </row>
    <row r="680" spans="1:25">
      <c r="A680" s="392" t="s">
        <v>785</v>
      </c>
      <c r="B680" s="392" t="s">
        <v>557</v>
      </c>
      <c r="C680" s="482"/>
      <c r="D680" s="482" t="s">
        <v>319</v>
      </c>
      <c r="E680" s="494" t="s">
        <v>204</v>
      </c>
      <c r="F680" s="484">
        <f>+F681+F682</f>
        <v>0</v>
      </c>
      <c r="G680" s="484">
        <f t="shared" ref="G680:H680" si="357">+G681+G682</f>
        <v>154697064.46000001</v>
      </c>
      <c r="H680" s="484">
        <f t="shared" si="357"/>
        <v>295891040</v>
      </c>
      <c r="I680" s="484">
        <f t="shared" si="354"/>
        <v>450588104.46000004</v>
      </c>
      <c r="J680" s="484">
        <f t="shared" ref="J680:L680" si="358">+J681+J682</f>
        <v>0</v>
      </c>
      <c r="K680" s="484">
        <f t="shared" si="358"/>
        <v>148570992.55000001</v>
      </c>
      <c r="L680" s="484">
        <f t="shared" si="358"/>
        <v>290374483.11000001</v>
      </c>
      <c r="M680" s="484">
        <f t="shared" si="355"/>
        <v>438945475.66000003</v>
      </c>
      <c r="N680" s="484">
        <f t="shared" si="350"/>
        <v>0</v>
      </c>
      <c r="O680" s="484">
        <f t="shared" si="350"/>
        <v>6126071.9099999964</v>
      </c>
      <c r="P680" s="484">
        <f t="shared" si="350"/>
        <v>5516556.8899999857</v>
      </c>
      <c r="Q680" s="484">
        <f t="shared" si="356"/>
        <v>11642628.799999982</v>
      </c>
      <c r="S680" s="486" t="str">
        <f t="shared" si="347"/>
        <v/>
      </c>
      <c r="T680" s="486">
        <f t="shared" si="347"/>
        <v>0.96039955941385036</v>
      </c>
      <c r="U680" s="486">
        <f t="shared" si="347"/>
        <v>0.98135612051652532</v>
      </c>
      <c r="V680" s="487">
        <f t="shared" si="347"/>
        <v>0.97416126017362814</v>
      </c>
      <c r="W680" s="486"/>
      <c r="X680" s="394" t="s">
        <v>735</v>
      </c>
      <c r="Y680" s="394" t="s">
        <v>736</v>
      </c>
    </row>
    <row r="681" spans="1:25" hidden="1">
      <c r="A681" s="392" t="s">
        <v>785</v>
      </c>
      <c r="B681" s="392" t="s">
        <v>557</v>
      </c>
      <c r="C681" s="482"/>
      <c r="D681" s="482"/>
      <c r="E681" s="483" t="s">
        <v>838</v>
      </c>
      <c r="F681" s="484">
        <f t="shared" ref="F681:H682" si="359">+F601+F613+F624+F635+F646+F657+F668</f>
        <v>0</v>
      </c>
      <c r="G681" s="484">
        <f t="shared" si="359"/>
        <v>74223640</v>
      </c>
      <c r="H681" s="484">
        <f t="shared" si="359"/>
        <v>30000000</v>
      </c>
      <c r="I681" s="484">
        <f t="shared" si="354"/>
        <v>104223640</v>
      </c>
      <c r="J681" s="484">
        <f t="shared" ref="J681:L682" si="360">+J601+J613+J624+J635+J646+J657+J668</f>
        <v>0</v>
      </c>
      <c r="K681" s="484">
        <f t="shared" si="360"/>
        <v>73173640</v>
      </c>
      <c r="L681" s="484">
        <f t="shared" si="360"/>
        <v>89612988.109999999</v>
      </c>
      <c r="M681" s="484">
        <f t="shared" si="355"/>
        <v>162786628.11000001</v>
      </c>
      <c r="N681" s="484">
        <f t="shared" si="350"/>
        <v>0</v>
      </c>
      <c r="O681" s="484">
        <f t="shared" si="350"/>
        <v>1050000</v>
      </c>
      <c r="P681" s="484">
        <f t="shared" si="350"/>
        <v>-59612988.109999999</v>
      </c>
      <c r="Q681" s="484">
        <f t="shared" si="356"/>
        <v>-58562988.109999999</v>
      </c>
      <c r="S681" s="486" t="str">
        <f t="shared" si="347"/>
        <v/>
      </c>
      <c r="T681" s="486">
        <f t="shared" si="347"/>
        <v>0.98585356363552101</v>
      </c>
      <c r="U681" s="486">
        <f t="shared" si="347"/>
        <v>2.9870996036666666</v>
      </c>
      <c r="V681" s="487">
        <f t="shared" si="347"/>
        <v>1.5618973594666241</v>
      </c>
      <c r="W681" s="486"/>
      <c r="X681" s="394" t="s">
        <v>735</v>
      </c>
    </row>
    <row r="682" spans="1:25" hidden="1">
      <c r="A682" s="392" t="s">
        <v>785</v>
      </c>
      <c r="B682" s="392" t="s">
        <v>557</v>
      </c>
      <c r="C682" s="482"/>
      <c r="D682" s="482"/>
      <c r="E682" s="483" t="s">
        <v>839</v>
      </c>
      <c r="F682" s="484">
        <f t="shared" si="359"/>
        <v>0</v>
      </c>
      <c r="G682" s="484">
        <f t="shared" si="359"/>
        <v>80473424.460000008</v>
      </c>
      <c r="H682" s="484">
        <f t="shared" si="359"/>
        <v>265891040</v>
      </c>
      <c r="I682" s="484">
        <f t="shared" si="354"/>
        <v>346364464.46000004</v>
      </c>
      <c r="J682" s="484">
        <f t="shared" si="360"/>
        <v>0</v>
      </c>
      <c r="K682" s="484">
        <f t="shared" si="360"/>
        <v>75397352.550000012</v>
      </c>
      <c r="L682" s="484">
        <f t="shared" si="360"/>
        <v>200761495</v>
      </c>
      <c r="M682" s="484">
        <f t="shared" si="355"/>
        <v>276158847.55000001</v>
      </c>
      <c r="N682" s="484">
        <f t="shared" si="350"/>
        <v>0</v>
      </c>
      <c r="O682" s="484">
        <f t="shared" si="350"/>
        <v>5076071.9099999964</v>
      </c>
      <c r="P682" s="484">
        <f t="shared" si="350"/>
        <v>65129545</v>
      </c>
      <c r="Q682" s="484">
        <f t="shared" si="356"/>
        <v>70205616.909999996</v>
      </c>
      <c r="S682" s="486" t="str">
        <f t="shared" si="347"/>
        <v/>
      </c>
      <c r="T682" s="486">
        <f t="shared" si="347"/>
        <v>0.93692238221422897</v>
      </c>
      <c r="U682" s="486">
        <f t="shared" si="347"/>
        <v>0.75505174976937917</v>
      </c>
      <c r="V682" s="487">
        <f t="shared" si="347"/>
        <v>0.79730710244928216</v>
      </c>
      <c r="W682" s="486"/>
      <c r="X682" s="394" t="s">
        <v>735</v>
      </c>
    </row>
    <row r="683" spans="1:25" s="437" customFormat="1" hidden="1">
      <c r="A683" s="392"/>
      <c r="B683" s="392" t="s">
        <v>557</v>
      </c>
      <c r="C683" s="445"/>
      <c r="D683" s="445"/>
      <c r="E683" s="415" t="s">
        <v>737</v>
      </c>
      <c r="F683" s="416">
        <f>+F680+F679</f>
        <v>0</v>
      </c>
      <c r="G683" s="416">
        <f t="shared" ref="G683:Q683" si="361">+G680+G679</f>
        <v>170682399.97</v>
      </c>
      <c r="H683" s="416">
        <f t="shared" si="361"/>
        <v>329383080.51999998</v>
      </c>
      <c r="I683" s="416">
        <f t="shared" si="361"/>
        <v>500065480.49000001</v>
      </c>
      <c r="J683" s="416">
        <f t="shared" si="361"/>
        <v>0</v>
      </c>
      <c r="K683" s="416">
        <f t="shared" si="361"/>
        <v>164555745.93000001</v>
      </c>
      <c r="L683" s="416">
        <f t="shared" si="361"/>
        <v>320917085.73000002</v>
      </c>
      <c r="M683" s="416">
        <f t="shared" si="361"/>
        <v>485472831.66000003</v>
      </c>
      <c r="N683" s="416">
        <f t="shared" si="361"/>
        <v>0</v>
      </c>
      <c r="O683" s="416">
        <f t="shared" si="361"/>
        <v>6126654.0399999972</v>
      </c>
      <c r="P683" s="416">
        <f t="shared" si="361"/>
        <v>8465994.7899999842</v>
      </c>
      <c r="Q683" s="416">
        <f t="shared" si="361"/>
        <v>14592648.829999981</v>
      </c>
      <c r="R683" s="448"/>
      <c r="S683" s="486" t="str">
        <f t="shared" si="347"/>
        <v/>
      </c>
      <c r="T683" s="486">
        <f t="shared" si="347"/>
        <v>0.96410494555339721</v>
      </c>
      <c r="U683" s="486">
        <f t="shared" si="347"/>
        <v>0.97429742056988899</v>
      </c>
      <c r="V683" s="487">
        <f t="shared" si="347"/>
        <v>0.97081852397469814</v>
      </c>
      <c r="W683" s="489"/>
      <c r="X683" s="394" t="s">
        <v>735</v>
      </c>
    </row>
    <row r="684" spans="1:25" hidden="1">
      <c r="A684" s="392"/>
      <c r="B684" s="392"/>
      <c r="C684" s="482"/>
      <c r="D684" s="482"/>
      <c r="E684" s="490"/>
      <c r="F684" s="484"/>
      <c r="G684" s="484"/>
      <c r="H684" s="484"/>
      <c r="I684" s="484"/>
      <c r="J684" s="484"/>
      <c r="K684" s="484"/>
      <c r="L684" s="484"/>
      <c r="M684" s="484"/>
      <c r="N684" s="484"/>
      <c r="O684" s="484"/>
      <c r="P684" s="484"/>
      <c r="Q684" s="484"/>
      <c r="R684" s="485"/>
      <c r="S684" s="486" t="str">
        <f t="shared" si="347"/>
        <v/>
      </c>
      <c r="T684" s="486" t="str">
        <f t="shared" si="347"/>
        <v/>
      </c>
      <c r="U684" s="486" t="str">
        <f t="shared" si="347"/>
        <v/>
      </c>
      <c r="V684" s="487" t="str">
        <f t="shared" si="347"/>
        <v/>
      </c>
      <c r="W684" s="486"/>
      <c r="X684" s="394" t="s">
        <v>735</v>
      </c>
    </row>
    <row r="685" spans="1:25" s="437" customFormat="1" hidden="1">
      <c r="A685" s="392" t="s">
        <v>785</v>
      </c>
      <c r="B685" s="392" t="s">
        <v>557</v>
      </c>
      <c r="C685" s="445"/>
      <c r="D685" s="445" t="s">
        <v>319</v>
      </c>
      <c r="E685" s="415" t="s">
        <v>325</v>
      </c>
      <c r="F685" s="416">
        <f>SUM(F686:F686)</f>
        <v>0</v>
      </c>
      <c r="G685" s="416">
        <f>SUM(G686:G686)</f>
        <v>35388857.099999994</v>
      </c>
      <c r="H685" s="416">
        <f>SUM(H686:H686)</f>
        <v>0</v>
      </c>
      <c r="I685" s="416">
        <f>+F685+G685+H685</f>
        <v>35388857.099999994</v>
      </c>
      <c r="J685" s="416">
        <f>SUM(J686:J686)</f>
        <v>0</v>
      </c>
      <c r="K685" s="416">
        <f>SUM(K686:K686)</f>
        <v>32347348.210000001</v>
      </c>
      <c r="L685" s="416">
        <f>SUM(L686:L686)</f>
        <v>0</v>
      </c>
      <c r="M685" s="416">
        <f>+J685+K685+L685</f>
        <v>32347348.210000001</v>
      </c>
      <c r="N685" s="416">
        <f t="shared" ref="N685:P686" si="362">+F685-J685</f>
        <v>0</v>
      </c>
      <c r="O685" s="416">
        <f t="shared" si="362"/>
        <v>3041508.8899999931</v>
      </c>
      <c r="P685" s="416">
        <f t="shared" si="362"/>
        <v>0</v>
      </c>
      <c r="Q685" s="416">
        <f>+N685+O685+P685</f>
        <v>3041508.8899999931</v>
      </c>
      <c r="S685" s="486" t="str">
        <f t="shared" si="347"/>
        <v/>
      </c>
      <c r="T685" s="486">
        <f t="shared" si="347"/>
        <v>0.91405461664372334</v>
      </c>
      <c r="U685" s="486" t="str">
        <f t="shared" si="347"/>
        <v/>
      </c>
      <c r="V685" s="487">
        <f t="shared" si="347"/>
        <v>0.91405461664372334</v>
      </c>
      <c r="W685" s="489"/>
      <c r="X685" s="394" t="s">
        <v>735</v>
      </c>
    </row>
    <row r="686" spans="1:25" hidden="1">
      <c r="A686" s="392" t="s">
        <v>785</v>
      </c>
      <c r="B686" s="392" t="s">
        <v>557</v>
      </c>
      <c r="C686" s="482"/>
      <c r="D686" s="482"/>
      <c r="E686" s="488" t="s">
        <v>533</v>
      </c>
      <c r="F686" s="484">
        <f>+F606+F618+F629+F640+F651+F662+F673</f>
        <v>0</v>
      </c>
      <c r="G686" s="484">
        <f>+G606+G618+G629+G640+G651+G662+G673</f>
        <v>35388857.099999994</v>
      </c>
      <c r="H686" s="484">
        <f>+H606+H618+H629+H640+H651+H662+H673</f>
        <v>0</v>
      </c>
      <c r="I686" s="484">
        <f>+F686+G686+H686</f>
        <v>35388857.099999994</v>
      </c>
      <c r="J686" s="484">
        <f>+J606+J618+J629+J640+J651+J662+J673</f>
        <v>0</v>
      </c>
      <c r="K686" s="484">
        <f>+K606+K618+K629+K640+K651+K662+K673</f>
        <v>32347348.210000001</v>
      </c>
      <c r="L686" s="484">
        <f>+L606+L618+L629+L640+L651+L662+L673</f>
        <v>0</v>
      </c>
      <c r="M686" s="484">
        <f>+J686+K686+L686</f>
        <v>32347348.210000001</v>
      </c>
      <c r="N686" s="484">
        <f t="shared" si="362"/>
        <v>0</v>
      </c>
      <c r="O686" s="484">
        <f t="shared" si="362"/>
        <v>3041508.8899999931</v>
      </c>
      <c r="P686" s="484">
        <f t="shared" si="362"/>
        <v>0</v>
      </c>
      <c r="Q686" s="484">
        <f>+N686+O686+P686</f>
        <v>3041508.8899999931</v>
      </c>
      <c r="S686" s="486" t="str">
        <f t="shared" si="347"/>
        <v/>
      </c>
      <c r="T686" s="486">
        <f t="shared" si="347"/>
        <v>0.91405461664372334</v>
      </c>
      <c r="U686" s="486" t="str">
        <f t="shared" si="347"/>
        <v/>
      </c>
      <c r="V686" s="487">
        <f t="shared" si="347"/>
        <v>0.91405461664372334</v>
      </c>
      <c r="W686" s="486"/>
      <c r="X686" s="394" t="s">
        <v>735</v>
      </c>
    </row>
    <row r="687" spans="1:25" s="526" customFormat="1" ht="12" customHeight="1">
      <c r="A687" s="392" t="s">
        <v>785</v>
      </c>
      <c r="B687" s="392" t="s">
        <v>557</v>
      </c>
      <c r="C687" s="717" t="s">
        <v>787</v>
      </c>
      <c r="D687" s="714"/>
      <c r="E687" s="714"/>
      <c r="F687" s="524">
        <f>+F685+F683</f>
        <v>0</v>
      </c>
      <c r="G687" s="524">
        <f t="shared" ref="G687:Q687" si="363">+G685+G683</f>
        <v>206071257.06999999</v>
      </c>
      <c r="H687" s="524">
        <f t="shared" si="363"/>
        <v>329383080.51999998</v>
      </c>
      <c r="I687" s="524">
        <f t="shared" si="363"/>
        <v>535454337.59000003</v>
      </c>
      <c r="J687" s="524">
        <f t="shared" si="363"/>
        <v>0</v>
      </c>
      <c r="K687" s="524">
        <f t="shared" si="363"/>
        <v>196903094.14000002</v>
      </c>
      <c r="L687" s="524">
        <f t="shared" si="363"/>
        <v>320917085.73000002</v>
      </c>
      <c r="M687" s="524">
        <f t="shared" si="363"/>
        <v>517820179.87</v>
      </c>
      <c r="N687" s="524">
        <f t="shared" si="363"/>
        <v>0</v>
      </c>
      <c r="O687" s="524">
        <f t="shared" si="363"/>
        <v>9168162.9299999904</v>
      </c>
      <c r="P687" s="524">
        <f t="shared" si="363"/>
        <v>8465994.7899999842</v>
      </c>
      <c r="Q687" s="524">
        <f t="shared" si="363"/>
        <v>17634157.719999976</v>
      </c>
      <c r="R687" s="525">
        <f>+Q687-'[3]chd7-SAOB'!CB316</f>
        <v>-5.2154064178466797E-8</v>
      </c>
      <c r="S687" s="486" t="str">
        <f t="shared" si="347"/>
        <v/>
      </c>
      <c r="T687" s="486">
        <f t="shared" si="347"/>
        <v>0.95550974424887569</v>
      </c>
      <c r="U687" s="486">
        <f t="shared" si="347"/>
        <v>0.97429742056988899</v>
      </c>
      <c r="V687" s="487">
        <f t="shared" si="347"/>
        <v>0.96706692525945581</v>
      </c>
      <c r="W687" s="551"/>
      <c r="Y687" s="394" t="s">
        <v>735</v>
      </c>
    </row>
    <row r="688" spans="1:25">
      <c r="A688" s="392" t="s">
        <v>785</v>
      </c>
      <c r="B688" s="392" t="s">
        <v>557</v>
      </c>
      <c r="C688" s="482"/>
      <c r="D688" s="497"/>
      <c r="E688" s="482"/>
      <c r="F688" s="495"/>
      <c r="G688" s="495"/>
      <c r="H688" s="495"/>
      <c r="I688" s="484">
        <f t="shared" si="354"/>
        <v>0</v>
      </c>
      <c r="J688" s="495"/>
      <c r="K688" s="495"/>
      <c r="L688" s="495"/>
      <c r="M688" s="484">
        <f t="shared" si="355"/>
        <v>0</v>
      </c>
      <c r="N688" s="484">
        <f t="shared" si="350"/>
        <v>0</v>
      </c>
      <c r="O688" s="484">
        <f t="shared" si="350"/>
        <v>0</v>
      </c>
      <c r="P688" s="484">
        <f t="shared" si="350"/>
        <v>0</v>
      </c>
      <c r="Q688" s="484">
        <f t="shared" si="356"/>
        <v>0</v>
      </c>
      <c r="S688" s="486" t="str">
        <f t="shared" si="347"/>
        <v/>
      </c>
      <c r="T688" s="486" t="str">
        <f t="shared" si="347"/>
        <v/>
      </c>
      <c r="U688" s="486" t="str">
        <f t="shared" si="347"/>
        <v/>
      </c>
      <c r="V688" s="487" t="str">
        <f t="shared" si="347"/>
        <v/>
      </c>
      <c r="W688" s="486"/>
      <c r="Y688" s="394" t="s">
        <v>735</v>
      </c>
    </row>
    <row r="689" spans="1:25">
      <c r="A689" s="392" t="s">
        <v>418</v>
      </c>
      <c r="B689" s="392" t="s">
        <v>419</v>
      </c>
      <c r="C689" s="623" t="s">
        <v>419</v>
      </c>
      <c r="D689" s="497"/>
      <c r="E689" s="492"/>
      <c r="F689" s="495"/>
      <c r="G689" s="495"/>
      <c r="H689" s="495"/>
      <c r="I689" s="484">
        <f t="shared" si="354"/>
        <v>0</v>
      </c>
      <c r="J689" s="495"/>
      <c r="K689" s="495"/>
      <c r="L689" s="495"/>
      <c r="M689" s="484">
        <f t="shared" si="355"/>
        <v>0</v>
      </c>
      <c r="N689" s="484">
        <f t="shared" si="350"/>
        <v>0</v>
      </c>
      <c r="O689" s="484">
        <f t="shared" si="350"/>
        <v>0</v>
      </c>
      <c r="P689" s="484">
        <f t="shared" si="350"/>
        <v>0</v>
      </c>
      <c r="Q689" s="484">
        <f t="shared" si="356"/>
        <v>0</v>
      </c>
      <c r="S689" s="486" t="str">
        <f t="shared" si="347"/>
        <v/>
      </c>
      <c r="T689" s="486" t="str">
        <f t="shared" si="347"/>
        <v/>
      </c>
      <c r="U689" s="486" t="str">
        <f t="shared" si="347"/>
        <v/>
      </c>
      <c r="V689" s="487" t="str">
        <f t="shared" si="347"/>
        <v/>
      </c>
      <c r="W689" s="486"/>
      <c r="Y689" s="394" t="s">
        <v>735</v>
      </c>
    </row>
    <row r="690" spans="1:25">
      <c r="A690" s="392" t="s">
        <v>418</v>
      </c>
      <c r="B690" s="392" t="s">
        <v>419</v>
      </c>
      <c r="C690" s="482"/>
      <c r="D690" s="497"/>
      <c r="E690" s="483" t="s">
        <v>320</v>
      </c>
      <c r="F690" s="495">
        <f>+'[3]chd 8-SAOB'!C389</f>
        <v>0</v>
      </c>
      <c r="G690" s="495">
        <f>+'[3]chd 8-SAOB'!D389</f>
        <v>1598804.33</v>
      </c>
      <c r="H690" s="495">
        <f>+'[3]chd 8-SAOB'!E389</f>
        <v>0</v>
      </c>
      <c r="I690" s="484">
        <f t="shared" si="354"/>
        <v>1598804.33</v>
      </c>
      <c r="J690" s="495">
        <f>+'[3]chd 8-SAOB'!G389</f>
        <v>0</v>
      </c>
      <c r="K690" s="495">
        <f>+'[3]chd 8-SAOB'!H389</f>
        <v>1598803.6800000002</v>
      </c>
      <c r="L690" s="495">
        <f>+'[3]chd 8-SAOB'!I389</f>
        <v>0</v>
      </c>
      <c r="M690" s="484">
        <f t="shared" si="355"/>
        <v>1598803.6800000002</v>
      </c>
      <c r="N690" s="484">
        <f t="shared" si="350"/>
        <v>0</v>
      </c>
      <c r="O690" s="484">
        <f t="shared" si="350"/>
        <v>0.64999999990686774</v>
      </c>
      <c r="P690" s="484">
        <f t="shared" si="350"/>
        <v>0</v>
      </c>
      <c r="Q690" s="484">
        <f t="shared" si="356"/>
        <v>0.64999999990686774</v>
      </c>
      <c r="S690" s="486" t="str">
        <f t="shared" si="347"/>
        <v/>
      </c>
      <c r="T690" s="486">
        <f t="shared" si="347"/>
        <v>0.99999959344618494</v>
      </c>
      <c r="U690" s="486" t="str">
        <f t="shared" si="347"/>
        <v/>
      </c>
      <c r="V690" s="487">
        <f t="shared" si="347"/>
        <v>0.99999959344618494</v>
      </c>
      <c r="W690" s="486"/>
      <c r="Y690" s="394" t="s">
        <v>736</v>
      </c>
    </row>
    <row r="691" spans="1:25" hidden="1">
      <c r="A691" s="392" t="s">
        <v>418</v>
      </c>
      <c r="B691" s="392" t="s">
        <v>419</v>
      </c>
      <c r="C691" s="482"/>
      <c r="D691" s="482" t="s">
        <v>319</v>
      </c>
      <c r="E691" s="488" t="s">
        <v>835</v>
      </c>
      <c r="F691" s="484">
        <v>0</v>
      </c>
      <c r="G691" s="484">
        <f>+'[3]chd 8-SAOB'!C186</f>
        <v>214114.33</v>
      </c>
      <c r="H691" s="484">
        <f>+'[3]chd 8-SAOB'!C278</f>
        <v>0</v>
      </c>
      <c r="I691" s="484">
        <f t="shared" si="354"/>
        <v>214114.33</v>
      </c>
      <c r="J691" s="484">
        <v>0</v>
      </c>
      <c r="K691" s="484">
        <f>+'[3]chd 8-SAOB'!C187</f>
        <v>214114.33</v>
      </c>
      <c r="L691" s="484">
        <f>+'[3]chd 8-SAOB'!C279</f>
        <v>0</v>
      </c>
      <c r="M691" s="484">
        <f t="shared" si="355"/>
        <v>214114.33</v>
      </c>
      <c r="N691" s="484">
        <f t="shared" si="350"/>
        <v>0</v>
      </c>
      <c r="O691" s="484">
        <f t="shared" si="350"/>
        <v>0</v>
      </c>
      <c r="P691" s="484">
        <f t="shared" si="350"/>
        <v>0</v>
      </c>
      <c r="Q691" s="484">
        <f t="shared" si="356"/>
        <v>0</v>
      </c>
      <c r="S691" s="486" t="str">
        <f t="shared" si="347"/>
        <v/>
      </c>
      <c r="T691" s="486">
        <f t="shared" si="347"/>
        <v>1</v>
      </c>
      <c r="U691" s="486" t="str">
        <f t="shared" si="347"/>
        <v/>
      </c>
      <c r="V691" s="487">
        <f t="shared" si="347"/>
        <v>1</v>
      </c>
      <c r="W691" s="486"/>
    </row>
    <row r="692" spans="1:25" hidden="1">
      <c r="A692" s="392" t="s">
        <v>418</v>
      </c>
      <c r="B692" s="392" t="s">
        <v>419</v>
      </c>
      <c r="C692" s="482"/>
      <c r="D692" s="482" t="s">
        <v>319</v>
      </c>
      <c r="E692" s="488" t="s">
        <v>836</v>
      </c>
      <c r="F692" s="484">
        <v>0</v>
      </c>
      <c r="G692" s="484">
        <f>+'[3]chd 8-SAOB'!D186</f>
        <v>119705.65</v>
      </c>
      <c r="H692" s="484">
        <f>+'[3]chd 8-SAOB'!D278</f>
        <v>0</v>
      </c>
      <c r="I692" s="484">
        <f t="shared" si="354"/>
        <v>119705.65</v>
      </c>
      <c r="J692" s="484">
        <v>0</v>
      </c>
      <c r="K692" s="484">
        <f>+'[3]chd 8-SAOB'!D187</f>
        <v>119705</v>
      </c>
      <c r="L692" s="484">
        <f>+'[3]chd 8-SAOB'!D279</f>
        <v>0</v>
      </c>
      <c r="M692" s="484">
        <f t="shared" si="355"/>
        <v>119705</v>
      </c>
      <c r="N692" s="484">
        <f t="shared" si="350"/>
        <v>0</v>
      </c>
      <c r="O692" s="484">
        <f t="shared" si="350"/>
        <v>0.64999999999417923</v>
      </c>
      <c r="P692" s="484">
        <f t="shared" si="350"/>
        <v>0</v>
      </c>
      <c r="Q692" s="484">
        <f t="shared" si="356"/>
        <v>0.64999999999417923</v>
      </c>
      <c r="S692" s="486" t="str">
        <f t="shared" si="347"/>
        <v/>
      </c>
      <c r="T692" s="486">
        <f t="shared" si="347"/>
        <v>0.99999457001403025</v>
      </c>
      <c r="U692" s="486" t="str">
        <f t="shared" si="347"/>
        <v/>
      </c>
      <c r="V692" s="487">
        <f t="shared" si="347"/>
        <v>0.99999457001403025</v>
      </c>
      <c r="W692" s="486"/>
    </row>
    <row r="693" spans="1:25" hidden="1">
      <c r="A693" s="392" t="s">
        <v>418</v>
      </c>
      <c r="B693" s="392" t="s">
        <v>419</v>
      </c>
      <c r="C693" s="482"/>
      <c r="D693" s="482" t="s">
        <v>319</v>
      </c>
      <c r="E693" s="488" t="s">
        <v>837</v>
      </c>
      <c r="F693" s="484">
        <v>0</v>
      </c>
      <c r="G693" s="484">
        <f>+'[3]chd 8-SAOB'!E186</f>
        <v>1264984.3500000001</v>
      </c>
      <c r="H693" s="484">
        <f>+'[3]chd 8-SAOB'!E278</f>
        <v>0</v>
      </c>
      <c r="I693" s="484">
        <f t="shared" si="354"/>
        <v>1264984.3500000001</v>
      </c>
      <c r="J693" s="484">
        <v>0</v>
      </c>
      <c r="K693" s="484">
        <f>+'[3]chd 8-SAOB'!E187</f>
        <v>1264984.3500000001</v>
      </c>
      <c r="L693" s="484">
        <f>+'[3]chd 8-SAOB'!E279</f>
        <v>0</v>
      </c>
      <c r="M693" s="484">
        <f t="shared" si="355"/>
        <v>1264984.3500000001</v>
      </c>
      <c r="N693" s="484">
        <f t="shared" si="350"/>
        <v>0</v>
      </c>
      <c r="O693" s="484">
        <f t="shared" si="350"/>
        <v>0</v>
      </c>
      <c r="P693" s="484">
        <f t="shared" si="350"/>
        <v>0</v>
      </c>
      <c r="Q693" s="484">
        <f t="shared" si="356"/>
        <v>0</v>
      </c>
      <c r="S693" s="486" t="str">
        <f t="shared" si="347"/>
        <v/>
      </c>
      <c r="T693" s="486">
        <f t="shared" si="347"/>
        <v>1</v>
      </c>
      <c r="U693" s="486" t="str">
        <f t="shared" si="347"/>
        <v/>
      </c>
      <c r="V693" s="487">
        <f t="shared" si="347"/>
        <v>1</v>
      </c>
      <c r="W693" s="486"/>
    </row>
    <row r="694" spans="1:25">
      <c r="A694" s="392" t="s">
        <v>418</v>
      </c>
      <c r="B694" s="392" t="s">
        <v>419</v>
      </c>
      <c r="C694" s="482"/>
      <c r="D694" s="497"/>
      <c r="E694" s="483" t="s">
        <v>204</v>
      </c>
      <c r="F694" s="484">
        <f>+F695+F696</f>
        <v>0</v>
      </c>
      <c r="G694" s="484">
        <f t="shared" ref="G694:H694" si="364">+G695+G696</f>
        <v>138651313.81999999</v>
      </c>
      <c r="H694" s="484">
        <f t="shared" si="364"/>
        <v>23918309.829999998</v>
      </c>
      <c r="I694" s="484">
        <f t="shared" si="354"/>
        <v>162569623.64999998</v>
      </c>
      <c r="J694" s="484">
        <f t="shared" ref="J694:L694" si="365">+J695+J696</f>
        <v>0</v>
      </c>
      <c r="K694" s="484">
        <f t="shared" si="365"/>
        <v>137624013.12</v>
      </c>
      <c r="L694" s="484">
        <f t="shared" si="365"/>
        <v>17413051.190000001</v>
      </c>
      <c r="M694" s="484">
        <f t="shared" si="355"/>
        <v>155037064.31</v>
      </c>
      <c r="N694" s="484">
        <f t="shared" si="350"/>
        <v>0</v>
      </c>
      <c r="O694" s="484">
        <f t="shared" si="350"/>
        <v>1027300.6999999881</v>
      </c>
      <c r="P694" s="484">
        <f t="shared" si="350"/>
        <v>6505258.6399999969</v>
      </c>
      <c r="Q694" s="484">
        <f t="shared" si="356"/>
        <v>7532559.3399999849</v>
      </c>
      <c r="S694" s="486" t="str">
        <f t="shared" si="347"/>
        <v/>
      </c>
      <c r="T694" s="486">
        <f t="shared" si="347"/>
        <v>0.99259076115691447</v>
      </c>
      <c r="U694" s="486">
        <f t="shared" si="347"/>
        <v>0.72802180897244451</v>
      </c>
      <c r="V694" s="487">
        <f t="shared" si="347"/>
        <v>0.95366564078282545</v>
      </c>
      <c r="W694" s="486"/>
      <c r="Y694" s="394" t="s">
        <v>736</v>
      </c>
    </row>
    <row r="695" spans="1:25" hidden="1">
      <c r="A695" s="392" t="s">
        <v>418</v>
      </c>
      <c r="B695" s="392" t="s">
        <v>419</v>
      </c>
      <c r="C695" s="482"/>
      <c r="D695" s="482"/>
      <c r="E695" s="483" t="s">
        <v>838</v>
      </c>
      <c r="F695" s="495">
        <f>'[3]CONAP - W INC'!F528</f>
        <v>0</v>
      </c>
      <c r="G695" s="495">
        <f>'[3]CONAP - W INC'!G528</f>
        <v>101442440</v>
      </c>
      <c r="H695" s="495">
        <f>'[3]CONAP - W INC'!H528</f>
        <v>0</v>
      </c>
      <c r="I695" s="484">
        <f t="shared" si="354"/>
        <v>101442440</v>
      </c>
      <c r="J695" s="495">
        <f>'[3]CONAP - W INC'!J528</f>
        <v>0</v>
      </c>
      <c r="K695" s="495">
        <f>'[3]CONAP - W INC'!K528</f>
        <v>100415139.3</v>
      </c>
      <c r="L695" s="495">
        <f>'[3]CONAP - W INC'!L528</f>
        <v>0</v>
      </c>
      <c r="M695" s="484">
        <f t="shared" si="355"/>
        <v>100415139.3</v>
      </c>
      <c r="N695" s="484">
        <f t="shared" si="350"/>
        <v>0</v>
      </c>
      <c r="O695" s="484">
        <f t="shared" si="350"/>
        <v>1027300.700000003</v>
      </c>
      <c r="P695" s="484">
        <f t="shared" si="350"/>
        <v>0</v>
      </c>
      <c r="Q695" s="484">
        <f t="shared" si="356"/>
        <v>1027300.700000003</v>
      </c>
      <c r="S695" s="486" t="str">
        <f t="shared" si="347"/>
        <v/>
      </c>
      <c r="T695" s="486">
        <f t="shared" si="347"/>
        <v>0.98987306791910756</v>
      </c>
      <c r="U695" s="486" t="str">
        <f t="shared" si="347"/>
        <v/>
      </c>
      <c r="V695" s="487">
        <f t="shared" si="347"/>
        <v>0.98987306791910756</v>
      </c>
      <c r="W695" s="486"/>
    </row>
    <row r="696" spans="1:25" hidden="1">
      <c r="A696" s="392" t="s">
        <v>418</v>
      </c>
      <c r="B696" s="392" t="s">
        <v>419</v>
      </c>
      <c r="C696" s="482"/>
      <c r="D696" s="482"/>
      <c r="E696" s="483" t="s">
        <v>839</v>
      </c>
      <c r="F696" s="495">
        <f>'[3]CONAP - W INC'!F529</f>
        <v>0</v>
      </c>
      <c r="G696" s="495">
        <f>'[3]CONAP - W INC'!G529</f>
        <v>37208873.82</v>
      </c>
      <c r="H696" s="495">
        <f>'[3]CONAP - W INC'!H529</f>
        <v>23918309.829999998</v>
      </c>
      <c r="I696" s="484">
        <f t="shared" si="354"/>
        <v>61127183.649999999</v>
      </c>
      <c r="J696" s="495">
        <f>'[3]CONAP - W INC'!J529</f>
        <v>0</v>
      </c>
      <c r="K696" s="495">
        <f>'[3]CONAP - W INC'!K529</f>
        <v>37208873.82</v>
      </c>
      <c r="L696" s="495">
        <f>'[3]CONAP - W INC'!L529</f>
        <v>17413051.190000001</v>
      </c>
      <c r="M696" s="484">
        <f t="shared" si="355"/>
        <v>54621925.010000005</v>
      </c>
      <c r="N696" s="484">
        <f t="shared" si="350"/>
        <v>0</v>
      </c>
      <c r="O696" s="484">
        <f t="shared" si="350"/>
        <v>0</v>
      </c>
      <c r="P696" s="484">
        <f t="shared" si="350"/>
        <v>6505258.6399999969</v>
      </c>
      <c r="Q696" s="484">
        <f t="shared" si="356"/>
        <v>6505258.6399999969</v>
      </c>
      <c r="S696" s="486" t="str">
        <f t="shared" si="347"/>
        <v/>
      </c>
      <c r="T696" s="486">
        <f t="shared" si="347"/>
        <v>1</v>
      </c>
      <c r="U696" s="486">
        <f t="shared" si="347"/>
        <v>0.72802180897244451</v>
      </c>
      <c r="V696" s="487">
        <f t="shared" si="347"/>
        <v>0.89357830262150495</v>
      </c>
      <c r="W696" s="486"/>
    </row>
    <row r="697" spans="1:25" s="437" customFormat="1">
      <c r="A697" s="392"/>
      <c r="B697" s="392" t="s">
        <v>419</v>
      </c>
      <c r="C697" s="445"/>
      <c r="D697" s="445"/>
      <c r="E697" s="415" t="s">
        <v>737</v>
      </c>
      <c r="F697" s="416">
        <f>+F694+F690</f>
        <v>0</v>
      </c>
      <c r="G697" s="416">
        <f t="shared" ref="G697:Q697" si="366">+G694+G690</f>
        <v>140250118.15000001</v>
      </c>
      <c r="H697" s="416">
        <f t="shared" si="366"/>
        <v>23918309.829999998</v>
      </c>
      <c r="I697" s="416">
        <f t="shared" si="366"/>
        <v>164168427.97999999</v>
      </c>
      <c r="J697" s="416">
        <f t="shared" si="366"/>
        <v>0</v>
      </c>
      <c r="K697" s="416">
        <f t="shared" si="366"/>
        <v>139222816.80000001</v>
      </c>
      <c r="L697" s="416">
        <f t="shared" si="366"/>
        <v>17413051.190000001</v>
      </c>
      <c r="M697" s="416">
        <f t="shared" si="366"/>
        <v>156635867.99000001</v>
      </c>
      <c r="N697" s="416">
        <f t="shared" si="366"/>
        <v>0</v>
      </c>
      <c r="O697" s="416">
        <f t="shared" si="366"/>
        <v>1027301.349999988</v>
      </c>
      <c r="P697" s="416">
        <f t="shared" si="366"/>
        <v>6505258.6399999969</v>
      </c>
      <c r="Q697" s="416">
        <f t="shared" si="366"/>
        <v>7532559.9899999853</v>
      </c>
      <c r="R697" s="448"/>
      <c r="S697" s="486" t="str">
        <f t="shared" si="347"/>
        <v/>
      </c>
      <c r="T697" s="486">
        <f t="shared" si="347"/>
        <v>0.99267521936130365</v>
      </c>
      <c r="U697" s="486">
        <f t="shared" si="347"/>
        <v>0.72802180897244451</v>
      </c>
      <c r="V697" s="487">
        <f t="shared" si="347"/>
        <v>0.95411687811911283</v>
      </c>
      <c r="W697" s="489"/>
      <c r="Y697" s="394" t="s">
        <v>735</v>
      </c>
    </row>
    <row r="698" spans="1:25" hidden="1">
      <c r="A698" s="392"/>
      <c r="B698" s="392"/>
      <c r="C698" s="482"/>
      <c r="D698" s="482"/>
      <c r="E698" s="490"/>
      <c r="F698" s="484"/>
      <c r="G698" s="484"/>
      <c r="H698" s="484"/>
      <c r="I698" s="484"/>
      <c r="J698" s="484"/>
      <c r="K698" s="484"/>
      <c r="L698" s="484"/>
      <c r="M698" s="484"/>
      <c r="N698" s="484"/>
      <c r="O698" s="484"/>
      <c r="P698" s="484"/>
      <c r="Q698" s="484"/>
      <c r="R698" s="485"/>
      <c r="S698" s="486" t="str">
        <f t="shared" si="347"/>
        <v/>
      </c>
      <c r="T698" s="486" t="str">
        <f t="shared" si="347"/>
        <v/>
      </c>
      <c r="U698" s="486" t="str">
        <f t="shared" si="347"/>
        <v/>
      </c>
      <c r="V698" s="487" t="str">
        <f t="shared" si="347"/>
        <v/>
      </c>
      <c r="W698" s="486"/>
    </row>
    <row r="699" spans="1:25" s="437" customFormat="1">
      <c r="A699" s="392" t="s">
        <v>418</v>
      </c>
      <c r="B699" s="392" t="s">
        <v>419</v>
      </c>
      <c r="C699" s="445"/>
      <c r="D699" s="445" t="s">
        <v>319</v>
      </c>
      <c r="E699" s="415" t="s">
        <v>325</v>
      </c>
      <c r="F699" s="416">
        <f>SUM(F700:F700)</f>
        <v>0</v>
      </c>
      <c r="G699" s="416">
        <f>SUM(G700:G700)</f>
        <v>0</v>
      </c>
      <c r="H699" s="416">
        <f>SUM(H700:H700)</f>
        <v>0</v>
      </c>
      <c r="I699" s="416">
        <f>+F699+G699+H699</f>
        <v>0</v>
      </c>
      <c r="J699" s="416"/>
      <c r="K699" s="416">
        <f>SUM(K700:K700)</f>
        <v>0</v>
      </c>
      <c r="L699" s="416">
        <f>SUM(L700:L700)</f>
        <v>0</v>
      </c>
      <c r="M699" s="416">
        <f>+J699+K699+L699</f>
        <v>0</v>
      </c>
      <c r="N699" s="416">
        <f t="shared" ref="N699:P700" si="367">+F699-J699</f>
        <v>0</v>
      </c>
      <c r="O699" s="416">
        <f t="shared" si="367"/>
        <v>0</v>
      </c>
      <c r="P699" s="416">
        <f t="shared" si="367"/>
        <v>0</v>
      </c>
      <c r="Q699" s="416">
        <f>+N699+O699+P699</f>
        <v>0</v>
      </c>
      <c r="S699" s="486" t="str">
        <f t="shared" si="347"/>
        <v/>
      </c>
      <c r="T699" s="486" t="str">
        <f t="shared" si="347"/>
        <v/>
      </c>
      <c r="U699" s="486" t="str">
        <f t="shared" si="347"/>
        <v/>
      </c>
      <c r="V699" s="487" t="str">
        <f t="shared" si="347"/>
        <v/>
      </c>
      <c r="W699" s="489"/>
      <c r="Y699" s="394" t="s">
        <v>735</v>
      </c>
    </row>
    <row r="700" spans="1:25">
      <c r="A700" s="392" t="s">
        <v>418</v>
      </c>
      <c r="B700" s="392" t="s">
        <v>419</v>
      </c>
      <c r="C700" s="482"/>
      <c r="D700" s="482"/>
      <c r="E700" s="488" t="s">
        <v>533</v>
      </c>
      <c r="F700" s="484">
        <v>0</v>
      </c>
      <c r="G700" s="484">
        <f>SUM('[3]chd 8-SAOB'!Z186)</f>
        <v>0</v>
      </c>
      <c r="H700" s="484">
        <f>SUM('[3]chd 8-SAOB'!Z278)</f>
        <v>0</v>
      </c>
      <c r="I700" s="484">
        <f>+F700+G700+H700</f>
        <v>0</v>
      </c>
      <c r="J700" s="484">
        <f>SUM('[3]chd 8-SAOB'!Z15)</f>
        <v>0</v>
      </c>
      <c r="K700" s="484">
        <f>SUM('[3]chd 8-SAOB'!Z187)</f>
        <v>0</v>
      </c>
      <c r="L700" s="484">
        <f>SUM('[3]chd 8-SAOB'!Z279)</f>
        <v>0</v>
      </c>
      <c r="M700" s="484">
        <f>+J700+K700+L700</f>
        <v>0</v>
      </c>
      <c r="N700" s="484">
        <f t="shared" si="367"/>
        <v>0</v>
      </c>
      <c r="O700" s="484">
        <f t="shared" si="367"/>
        <v>0</v>
      </c>
      <c r="P700" s="484">
        <f t="shared" si="367"/>
        <v>0</v>
      </c>
      <c r="Q700" s="484">
        <f>+N700+O700+P700</f>
        <v>0</v>
      </c>
      <c r="S700" s="486" t="str">
        <f t="shared" si="347"/>
        <v/>
      </c>
      <c r="T700" s="486" t="str">
        <f t="shared" si="347"/>
        <v/>
      </c>
      <c r="U700" s="486" t="str">
        <f t="shared" si="347"/>
        <v/>
      </c>
      <c r="V700" s="487" t="str">
        <f t="shared" si="347"/>
        <v/>
      </c>
      <c r="W700" s="486"/>
      <c r="Y700" s="394" t="s">
        <v>735</v>
      </c>
    </row>
    <row r="701" spans="1:25" s="424" customFormat="1" ht="12" customHeight="1">
      <c r="A701" s="392" t="s">
        <v>418</v>
      </c>
      <c r="B701" s="392" t="s">
        <v>419</v>
      </c>
      <c r="C701" s="719" t="s">
        <v>558</v>
      </c>
      <c r="D701" s="734"/>
      <c r="E701" s="734"/>
      <c r="F701" s="423">
        <f>+F697+F699</f>
        <v>0</v>
      </c>
      <c r="G701" s="423">
        <f t="shared" ref="G701:Q701" si="368">+G697+G699</f>
        <v>140250118.15000001</v>
      </c>
      <c r="H701" s="423">
        <f t="shared" si="368"/>
        <v>23918309.829999998</v>
      </c>
      <c r="I701" s="423">
        <f t="shared" si="368"/>
        <v>164168427.97999999</v>
      </c>
      <c r="J701" s="423">
        <f t="shared" si="368"/>
        <v>0</v>
      </c>
      <c r="K701" s="423">
        <f t="shared" si="368"/>
        <v>139222816.80000001</v>
      </c>
      <c r="L701" s="423">
        <f t="shared" si="368"/>
        <v>17413051.190000001</v>
      </c>
      <c r="M701" s="423">
        <f t="shared" si="368"/>
        <v>156635867.99000001</v>
      </c>
      <c r="N701" s="423">
        <f t="shared" si="368"/>
        <v>0</v>
      </c>
      <c r="O701" s="423">
        <f t="shared" si="368"/>
        <v>1027301.349999988</v>
      </c>
      <c r="P701" s="423">
        <f t="shared" si="368"/>
        <v>6505258.6399999969</v>
      </c>
      <c r="Q701" s="423">
        <f t="shared" si="368"/>
        <v>7532559.9899999853</v>
      </c>
      <c r="R701" s="607">
        <f>+Q701-'[3]chd 8-SAOB'!AO315</f>
        <v>-2.4214386940002441E-8</v>
      </c>
      <c r="S701" s="486" t="str">
        <f t="shared" si="347"/>
        <v/>
      </c>
      <c r="T701" s="486">
        <f t="shared" si="347"/>
        <v>0.99267521936130365</v>
      </c>
      <c r="U701" s="486">
        <f t="shared" si="347"/>
        <v>0.72802180897244451</v>
      </c>
      <c r="V701" s="487">
        <f t="shared" si="347"/>
        <v>0.95411687811911283</v>
      </c>
      <c r="W701" s="491"/>
      <c r="Y701" s="394" t="s">
        <v>735</v>
      </c>
    </row>
    <row r="702" spans="1:25">
      <c r="A702" s="392" t="s">
        <v>326</v>
      </c>
      <c r="B702" s="392" t="s">
        <v>419</v>
      </c>
      <c r="C702" s="482"/>
      <c r="D702" s="482"/>
      <c r="E702" s="492"/>
      <c r="F702" s="484"/>
      <c r="G702" s="484"/>
      <c r="H702" s="484"/>
      <c r="I702" s="484">
        <f t="shared" si="354"/>
        <v>0</v>
      </c>
      <c r="J702" s="484"/>
      <c r="K702" s="484"/>
      <c r="L702" s="484"/>
      <c r="M702" s="484">
        <f t="shared" si="355"/>
        <v>0</v>
      </c>
      <c r="N702" s="484">
        <f t="shared" si="350"/>
        <v>0</v>
      </c>
      <c r="O702" s="484">
        <f t="shared" si="350"/>
        <v>0</v>
      </c>
      <c r="P702" s="484">
        <f t="shared" si="350"/>
        <v>0</v>
      </c>
      <c r="Q702" s="484">
        <f t="shared" si="356"/>
        <v>0</v>
      </c>
      <c r="S702" s="486" t="str">
        <f t="shared" si="347"/>
        <v/>
      </c>
      <c r="T702" s="486" t="str">
        <f t="shared" si="347"/>
        <v/>
      </c>
      <c r="U702" s="486" t="str">
        <f t="shared" si="347"/>
        <v/>
      </c>
      <c r="V702" s="487" t="str">
        <f t="shared" si="347"/>
        <v/>
      </c>
      <c r="W702" s="486"/>
      <c r="Y702" s="394" t="s">
        <v>735</v>
      </c>
    </row>
    <row r="703" spans="1:25">
      <c r="A703" s="392" t="s">
        <v>420</v>
      </c>
      <c r="B703" s="392" t="s">
        <v>419</v>
      </c>
      <c r="C703" s="631" t="s">
        <v>421</v>
      </c>
      <c r="D703" s="482"/>
      <c r="E703" s="492"/>
      <c r="F703" s="495"/>
      <c r="G703" s="495"/>
      <c r="H703" s="495"/>
      <c r="I703" s="484">
        <f t="shared" si="354"/>
        <v>0</v>
      </c>
      <c r="J703" s="495"/>
      <c r="K703" s="495"/>
      <c r="L703" s="495"/>
      <c r="M703" s="484">
        <f t="shared" si="355"/>
        <v>0</v>
      </c>
      <c r="N703" s="484">
        <f t="shared" si="350"/>
        <v>0</v>
      </c>
      <c r="O703" s="484">
        <f t="shared" si="350"/>
        <v>0</v>
      </c>
      <c r="P703" s="484">
        <f t="shared" si="350"/>
        <v>0</v>
      </c>
      <c r="Q703" s="484">
        <f t="shared" si="356"/>
        <v>0</v>
      </c>
      <c r="S703" s="486" t="str">
        <f t="shared" si="347"/>
        <v/>
      </c>
      <c r="T703" s="486" t="str">
        <f t="shared" si="347"/>
        <v/>
      </c>
      <c r="U703" s="486" t="str">
        <f t="shared" si="347"/>
        <v/>
      </c>
      <c r="V703" s="487" t="str">
        <f t="shared" si="347"/>
        <v/>
      </c>
      <c r="W703" s="486"/>
      <c r="Y703" s="394" t="s">
        <v>735</v>
      </c>
    </row>
    <row r="704" spans="1:25" s="424" customFormat="1" ht="16.5" customHeight="1">
      <c r="A704" s="392" t="s">
        <v>420</v>
      </c>
      <c r="B704" s="392" t="s">
        <v>422</v>
      </c>
      <c r="C704" s="493" t="s">
        <v>319</v>
      </c>
      <c r="D704" s="632" t="s">
        <v>330</v>
      </c>
      <c r="E704" s="680" t="s">
        <v>422</v>
      </c>
      <c r="F704" s="638"/>
      <c r="G704" s="638"/>
      <c r="H704" s="638"/>
      <c r="I704" s="423">
        <f t="shared" si="354"/>
        <v>0</v>
      </c>
      <c r="J704" s="638"/>
      <c r="K704" s="638"/>
      <c r="L704" s="638"/>
      <c r="M704" s="423">
        <f t="shared" si="355"/>
        <v>0</v>
      </c>
      <c r="N704" s="423">
        <f t="shared" si="350"/>
        <v>0</v>
      </c>
      <c r="O704" s="423">
        <f t="shared" si="350"/>
        <v>0</v>
      </c>
      <c r="P704" s="423">
        <f t="shared" si="350"/>
        <v>0</v>
      </c>
      <c r="Q704" s="423">
        <f t="shared" si="356"/>
        <v>0</v>
      </c>
      <c r="S704" s="486" t="str">
        <f t="shared" si="347"/>
        <v/>
      </c>
      <c r="T704" s="486" t="str">
        <f t="shared" si="347"/>
        <v/>
      </c>
      <c r="U704" s="486" t="str">
        <f t="shared" si="347"/>
        <v/>
      </c>
      <c r="V704" s="487" t="str">
        <f t="shared" si="347"/>
        <v/>
      </c>
      <c r="W704" s="491"/>
      <c r="Y704" s="394" t="s">
        <v>735</v>
      </c>
    </row>
    <row r="705" spans="1:25">
      <c r="A705" s="392" t="s">
        <v>420</v>
      </c>
      <c r="B705" s="392" t="s">
        <v>422</v>
      </c>
      <c r="C705" s="482"/>
      <c r="D705" s="497"/>
      <c r="E705" s="483" t="s">
        <v>320</v>
      </c>
      <c r="F705" s="495">
        <f>+'[3]chd 8-SAOB'!C396</f>
        <v>0</v>
      </c>
      <c r="G705" s="495">
        <f>+'[3]chd 8-SAOB'!D396</f>
        <v>303000</v>
      </c>
      <c r="H705" s="495">
        <f>+'[3]chd 8-SAOB'!E396</f>
        <v>10000000</v>
      </c>
      <c r="I705" s="484">
        <f t="shared" si="354"/>
        <v>10303000</v>
      </c>
      <c r="J705" s="495">
        <f>+'[3]chd 8-SAOB'!G396</f>
        <v>0</v>
      </c>
      <c r="K705" s="495">
        <f>+'[3]chd 8-SAOB'!H396</f>
        <v>303000</v>
      </c>
      <c r="L705" s="495">
        <f>+'[3]chd 8-SAOB'!I396</f>
        <v>10000000</v>
      </c>
      <c r="M705" s="484">
        <f t="shared" si="355"/>
        <v>10303000</v>
      </c>
      <c r="N705" s="484">
        <f t="shared" si="350"/>
        <v>0</v>
      </c>
      <c r="O705" s="484">
        <f t="shared" si="350"/>
        <v>0</v>
      </c>
      <c r="P705" s="484">
        <f t="shared" si="350"/>
        <v>0</v>
      </c>
      <c r="Q705" s="484">
        <f t="shared" si="356"/>
        <v>0</v>
      </c>
      <c r="S705" s="486" t="str">
        <f t="shared" si="347"/>
        <v/>
      </c>
      <c r="T705" s="486">
        <f t="shared" si="347"/>
        <v>1</v>
      </c>
      <c r="U705" s="486">
        <f t="shared" si="347"/>
        <v>1</v>
      </c>
      <c r="V705" s="487">
        <f t="shared" si="347"/>
        <v>1</v>
      </c>
      <c r="W705" s="486"/>
      <c r="Y705" s="394" t="s">
        <v>736</v>
      </c>
    </row>
    <row r="706" spans="1:25">
      <c r="A706" s="392" t="s">
        <v>420</v>
      </c>
      <c r="B706" s="392" t="s">
        <v>422</v>
      </c>
      <c r="C706" s="482"/>
      <c r="D706" s="497"/>
      <c r="E706" s="483" t="s">
        <v>204</v>
      </c>
      <c r="F706" s="484">
        <f>+F707+F708</f>
        <v>0</v>
      </c>
      <c r="G706" s="484">
        <f t="shared" ref="G706:H706" si="369">+G707+G708</f>
        <v>12775000</v>
      </c>
      <c r="H706" s="484">
        <f t="shared" si="369"/>
        <v>25500000</v>
      </c>
      <c r="I706" s="484">
        <f t="shared" si="354"/>
        <v>38275000</v>
      </c>
      <c r="J706" s="484">
        <f t="shared" ref="J706:L706" si="370">+J707+J708</f>
        <v>0</v>
      </c>
      <c r="K706" s="484">
        <f t="shared" si="370"/>
        <v>12609956.879999999</v>
      </c>
      <c r="L706" s="484">
        <f t="shared" si="370"/>
        <v>25000000</v>
      </c>
      <c r="M706" s="484">
        <f t="shared" si="355"/>
        <v>37609956.879999995</v>
      </c>
      <c r="N706" s="484">
        <f t="shared" si="350"/>
        <v>0</v>
      </c>
      <c r="O706" s="484">
        <f t="shared" si="350"/>
        <v>165043.12000000104</v>
      </c>
      <c r="P706" s="484">
        <f t="shared" si="350"/>
        <v>500000</v>
      </c>
      <c r="Q706" s="484">
        <f t="shared" si="356"/>
        <v>665043.12000000104</v>
      </c>
      <c r="S706" s="486" t="str">
        <f t="shared" si="347"/>
        <v/>
      </c>
      <c r="T706" s="486">
        <f t="shared" si="347"/>
        <v>0.98708077338551847</v>
      </c>
      <c r="U706" s="486">
        <f t="shared" si="347"/>
        <v>0.98039215686274506</v>
      </c>
      <c r="V706" s="487">
        <f t="shared" si="347"/>
        <v>0.98262460822991493</v>
      </c>
      <c r="W706" s="486"/>
      <c r="Y706" s="394" t="s">
        <v>736</v>
      </c>
    </row>
    <row r="707" spans="1:25" hidden="1">
      <c r="A707" s="392" t="s">
        <v>420</v>
      </c>
      <c r="B707" s="392" t="s">
        <v>422</v>
      </c>
      <c r="C707" s="482"/>
      <c r="D707" s="482"/>
      <c r="E707" s="483" t="s">
        <v>838</v>
      </c>
      <c r="F707" s="495">
        <f>'[3]CONAP - W INC'!F537</f>
        <v>0</v>
      </c>
      <c r="G707" s="495">
        <f>'[3]CONAP - W INC'!G537</f>
        <v>6000000</v>
      </c>
      <c r="H707" s="495">
        <f>'[3]CONAP - W INC'!H537</f>
        <v>0</v>
      </c>
      <c r="I707" s="484">
        <f t="shared" si="354"/>
        <v>6000000</v>
      </c>
      <c r="J707" s="495">
        <f>'[3]CONAP - W INC'!J537</f>
        <v>0</v>
      </c>
      <c r="K707" s="495">
        <f>'[3]CONAP - W INC'!K537</f>
        <v>6000000</v>
      </c>
      <c r="L707" s="495">
        <f>'[3]CONAP - W INC'!L537</f>
        <v>0</v>
      </c>
      <c r="M707" s="484">
        <f t="shared" si="355"/>
        <v>6000000</v>
      </c>
      <c r="N707" s="484">
        <f t="shared" si="350"/>
        <v>0</v>
      </c>
      <c r="O707" s="484">
        <f t="shared" si="350"/>
        <v>0</v>
      </c>
      <c r="P707" s="484">
        <f t="shared" si="350"/>
        <v>0</v>
      </c>
      <c r="Q707" s="484">
        <f t="shared" si="356"/>
        <v>0</v>
      </c>
      <c r="S707" s="486" t="str">
        <f t="shared" si="347"/>
        <v/>
      </c>
      <c r="T707" s="486">
        <f t="shared" si="347"/>
        <v>1</v>
      </c>
      <c r="U707" s="486" t="str">
        <f t="shared" si="347"/>
        <v/>
      </c>
      <c r="V707" s="487">
        <f t="shared" si="347"/>
        <v>1</v>
      </c>
      <c r="W707" s="486"/>
    </row>
    <row r="708" spans="1:25" hidden="1">
      <c r="A708" s="392" t="s">
        <v>420</v>
      </c>
      <c r="B708" s="392" t="s">
        <v>422</v>
      </c>
      <c r="C708" s="482"/>
      <c r="D708" s="482"/>
      <c r="E708" s="483" t="s">
        <v>839</v>
      </c>
      <c r="F708" s="495">
        <f>'[3]CONAP - W INC'!F538</f>
        <v>0</v>
      </c>
      <c r="G708" s="495">
        <f>'[3]CONAP - W INC'!G538</f>
        <v>6775000</v>
      </c>
      <c r="H708" s="495">
        <f>'[3]CONAP - W INC'!H538</f>
        <v>25500000</v>
      </c>
      <c r="I708" s="484">
        <f t="shared" si="354"/>
        <v>32275000</v>
      </c>
      <c r="J708" s="495">
        <f>'[3]CONAP - W INC'!J538</f>
        <v>0</v>
      </c>
      <c r="K708" s="495">
        <f>'[3]CONAP - W INC'!K538</f>
        <v>6609956.8799999999</v>
      </c>
      <c r="L708" s="495">
        <f>'[3]CONAP - W INC'!L538</f>
        <v>25000000</v>
      </c>
      <c r="M708" s="484">
        <f t="shared" si="355"/>
        <v>31609956.879999999</v>
      </c>
      <c r="N708" s="484">
        <f t="shared" si="350"/>
        <v>0</v>
      </c>
      <c r="O708" s="484">
        <f t="shared" si="350"/>
        <v>165043.12000000011</v>
      </c>
      <c r="P708" s="484">
        <f t="shared" si="350"/>
        <v>500000</v>
      </c>
      <c r="Q708" s="484">
        <f t="shared" si="356"/>
        <v>665043.12000000011</v>
      </c>
      <c r="S708" s="486" t="str">
        <f t="shared" si="347"/>
        <v/>
      </c>
      <c r="T708" s="486">
        <f t="shared" si="347"/>
        <v>0.97563939188191884</v>
      </c>
      <c r="U708" s="486">
        <f t="shared" si="347"/>
        <v>0.98039215686274506</v>
      </c>
      <c r="V708" s="487">
        <f t="shared" si="347"/>
        <v>0.97939448117738181</v>
      </c>
      <c r="W708" s="486"/>
    </row>
    <row r="709" spans="1:25" s="437" customFormat="1">
      <c r="A709" s="392"/>
      <c r="B709" s="392" t="s">
        <v>422</v>
      </c>
      <c r="C709" s="445"/>
      <c r="D709" s="445"/>
      <c r="E709" s="415" t="s">
        <v>737</v>
      </c>
      <c r="F709" s="416">
        <f>+F706+F705</f>
        <v>0</v>
      </c>
      <c r="G709" s="416">
        <f t="shared" ref="G709:Q709" si="371">+G706+G705</f>
        <v>13078000</v>
      </c>
      <c r="H709" s="416">
        <f t="shared" si="371"/>
        <v>35500000</v>
      </c>
      <c r="I709" s="416">
        <f t="shared" si="371"/>
        <v>48578000</v>
      </c>
      <c r="J709" s="416">
        <f t="shared" si="371"/>
        <v>0</v>
      </c>
      <c r="K709" s="416">
        <f t="shared" si="371"/>
        <v>12912956.879999999</v>
      </c>
      <c r="L709" s="416">
        <f t="shared" si="371"/>
        <v>35000000</v>
      </c>
      <c r="M709" s="416">
        <f t="shared" si="371"/>
        <v>47912956.879999995</v>
      </c>
      <c r="N709" s="416">
        <f t="shared" si="371"/>
        <v>0</v>
      </c>
      <c r="O709" s="416">
        <f t="shared" si="371"/>
        <v>165043.12000000104</v>
      </c>
      <c r="P709" s="416">
        <f t="shared" si="371"/>
        <v>500000</v>
      </c>
      <c r="Q709" s="416">
        <f t="shared" si="371"/>
        <v>665043.12000000104</v>
      </c>
      <c r="R709" s="448"/>
      <c r="S709" s="486" t="str">
        <f t="shared" si="347"/>
        <v/>
      </c>
      <c r="T709" s="486">
        <f t="shared" si="347"/>
        <v>0.98738009481572098</v>
      </c>
      <c r="U709" s="486">
        <f t="shared" si="347"/>
        <v>0.9859154929577465</v>
      </c>
      <c r="V709" s="487">
        <f t="shared" si="347"/>
        <v>0.98630978796986279</v>
      </c>
      <c r="W709" s="489"/>
      <c r="Y709" s="394" t="s">
        <v>735</v>
      </c>
    </row>
    <row r="710" spans="1:25" hidden="1">
      <c r="A710" s="392"/>
      <c r="B710" s="392"/>
      <c r="C710" s="482"/>
      <c r="D710" s="482"/>
      <c r="E710" s="490"/>
      <c r="F710" s="484"/>
      <c r="G710" s="484"/>
      <c r="H710" s="484"/>
      <c r="I710" s="484"/>
      <c r="J710" s="484"/>
      <c r="K710" s="484"/>
      <c r="L710" s="484"/>
      <c r="M710" s="484"/>
      <c r="N710" s="484"/>
      <c r="O710" s="484"/>
      <c r="P710" s="484"/>
      <c r="Q710" s="484"/>
      <c r="R710" s="485"/>
      <c r="S710" s="486" t="str">
        <f t="shared" si="347"/>
        <v/>
      </c>
      <c r="T710" s="486" t="str">
        <f t="shared" si="347"/>
        <v/>
      </c>
      <c r="U710" s="486" t="str">
        <f t="shared" si="347"/>
        <v/>
      </c>
      <c r="V710" s="487" t="str">
        <f t="shared" si="347"/>
        <v/>
      </c>
      <c r="W710" s="486"/>
    </row>
    <row r="711" spans="1:25" s="437" customFormat="1">
      <c r="A711" s="392" t="s">
        <v>420</v>
      </c>
      <c r="B711" s="392" t="s">
        <v>422</v>
      </c>
      <c r="C711" s="445"/>
      <c r="D711" s="445" t="s">
        <v>319</v>
      </c>
      <c r="E711" s="415" t="s">
        <v>325</v>
      </c>
      <c r="F711" s="416">
        <f>SUM(F712:F712)</f>
        <v>0</v>
      </c>
      <c r="G711" s="416">
        <f>SUM(G712:G712)</f>
        <v>15607019.310000001</v>
      </c>
      <c r="H711" s="416">
        <f>SUM(H712:H712)</f>
        <v>0</v>
      </c>
      <c r="I711" s="416">
        <f>+F711+G711+H711</f>
        <v>15607019.310000001</v>
      </c>
      <c r="J711" s="416"/>
      <c r="K711" s="416">
        <f>SUM(K712:K712)</f>
        <v>15607019.310000001</v>
      </c>
      <c r="L711" s="416">
        <f>SUM(L712:L712)</f>
        <v>0</v>
      </c>
      <c r="M711" s="416">
        <f>+J711+K711+L711</f>
        <v>15607019.310000001</v>
      </c>
      <c r="N711" s="416">
        <f t="shared" ref="N711:P712" si="372">+F711-J711</f>
        <v>0</v>
      </c>
      <c r="O711" s="416">
        <f t="shared" si="372"/>
        <v>0</v>
      </c>
      <c r="P711" s="416">
        <f t="shared" si="372"/>
        <v>0</v>
      </c>
      <c r="Q711" s="416">
        <f>+N711+O711+P711</f>
        <v>0</v>
      </c>
      <c r="S711" s="486" t="str">
        <f t="shared" si="347"/>
        <v/>
      </c>
      <c r="T711" s="486">
        <f t="shared" si="347"/>
        <v>1</v>
      </c>
      <c r="U711" s="486" t="str">
        <f t="shared" si="347"/>
        <v/>
      </c>
      <c r="V711" s="487">
        <f t="shared" si="347"/>
        <v>1</v>
      </c>
      <c r="W711" s="489"/>
      <c r="Y711" s="394" t="s">
        <v>735</v>
      </c>
    </row>
    <row r="712" spans="1:25">
      <c r="A712" s="392" t="s">
        <v>420</v>
      </c>
      <c r="B712" s="392" t="s">
        <v>422</v>
      </c>
      <c r="C712" s="482"/>
      <c r="D712" s="482"/>
      <c r="E712" s="488" t="s">
        <v>533</v>
      </c>
      <c r="F712" s="484">
        <v>0</v>
      </c>
      <c r="G712" s="484">
        <f>SUM('[3]chd 8-SAOB'!AA186)</f>
        <v>15607019.310000001</v>
      </c>
      <c r="H712" s="484">
        <f>SUM('[3]chd 8-SAOB'!AA278)</f>
        <v>0</v>
      </c>
      <c r="I712" s="484">
        <f>+F712+G712+H712</f>
        <v>15607019.310000001</v>
      </c>
      <c r="J712" s="484">
        <f>SUM('[3]chd 8-SAOB'!AA15)</f>
        <v>0</v>
      </c>
      <c r="K712" s="484">
        <f>SUM('[3]chd 8-SAOB'!AA187)</f>
        <v>15607019.310000001</v>
      </c>
      <c r="L712" s="484">
        <f>SUM('[3]chd 8-SAOB'!AA279)</f>
        <v>0</v>
      </c>
      <c r="M712" s="484">
        <f>+J712+K712+L712</f>
        <v>15607019.310000001</v>
      </c>
      <c r="N712" s="484">
        <f t="shared" si="372"/>
        <v>0</v>
      </c>
      <c r="O712" s="484">
        <f t="shared" si="372"/>
        <v>0</v>
      </c>
      <c r="P712" s="484">
        <f t="shared" si="372"/>
        <v>0</v>
      </c>
      <c r="Q712" s="484">
        <f>+N712+O712+P712</f>
        <v>0</v>
      </c>
      <c r="S712" s="486" t="str">
        <f t="shared" si="347"/>
        <v/>
      </c>
      <c r="T712" s="486">
        <f t="shared" si="347"/>
        <v>1</v>
      </c>
      <c r="U712" s="486" t="str">
        <f t="shared" si="347"/>
        <v/>
      </c>
      <c r="V712" s="487">
        <f t="shared" si="347"/>
        <v>1</v>
      </c>
      <c r="W712" s="486"/>
      <c r="Y712" s="394" t="s">
        <v>735</v>
      </c>
    </row>
    <row r="713" spans="1:25" s="617" customFormat="1">
      <c r="A713" s="392" t="s">
        <v>420</v>
      </c>
      <c r="B713" s="392" t="s">
        <v>422</v>
      </c>
      <c r="C713" s="634"/>
      <c r="D713" s="634"/>
      <c r="E713" s="635" t="s">
        <v>5</v>
      </c>
      <c r="F713" s="615">
        <f>+F711+F709</f>
        <v>0</v>
      </c>
      <c r="G713" s="615">
        <f t="shared" ref="G713:Q713" si="373">+G711+G709</f>
        <v>28685019.310000002</v>
      </c>
      <c r="H713" s="615">
        <f t="shared" si="373"/>
        <v>35500000</v>
      </c>
      <c r="I713" s="615">
        <f t="shared" si="373"/>
        <v>64185019.310000002</v>
      </c>
      <c r="J713" s="615">
        <f t="shared" si="373"/>
        <v>0</v>
      </c>
      <c r="K713" s="615">
        <f t="shared" si="373"/>
        <v>28519976.189999998</v>
      </c>
      <c r="L713" s="615">
        <f t="shared" si="373"/>
        <v>35000000</v>
      </c>
      <c r="M713" s="615">
        <f t="shared" si="373"/>
        <v>63519976.189999998</v>
      </c>
      <c r="N713" s="615">
        <f t="shared" si="373"/>
        <v>0</v>
      </c>
      <c r="O713" s="615">
        <f t="shared" si="373"/>
        <v>165043.12000000104</v>
      </c>
      <c r="P713" s="615">
        <f t="shared" si="373"/>
        <v>500000</v>
      </c>
      <c r="Q713" s="615">
        <f t="shared" si="373"/>
        <v>665043.12000000104</v>
      </c>
      <c r="R713" s="616">
        <f>+Q713-'[3]chd 8-SAOB'!AP315</f>
        <v>-3.7252902984619141E-9</v>
      </c>
      <c r="S713" s="486" t="str">
        <f t="shared" si="347"/>
        <v/>
      </c>
      <c r="T713" s="486">
        <f t="shared" si="347"/>
        <v>0.99424636538618372</v>
      </c>
      <c r="U713" s="486">
        <f t="shared" si="347"/>
        <v>0.9859154929577465</v>
      </c>
      <c r="V713" s="487">
        <f t="shared" si="347"/>
        <v>0.98963865513870164</v>
      </c>
      <c r="W713" s="636"/>
      <c r="Y713" s="394" t="s">
        <v>735</v>
      </c>
    </row>
    <row r="714" spans="1:25">
      <c r="A714" s="392" t="s">
        <v>420</v>
      </c>
      <c r="B714" s="392" t="s">
        <v>422</v>
      </c>
      <c r="C714" s="482"/>
      <c r="D714" s="482"/>
      <c r="E714" s="492"/>
      <c r="F714" s="484"/>
      <c r="G714" s="484"/>
      <c r="H714" s="484"/>
      <c r="I714" s="484">
        <f t="shared" si="354"/>
        <v>0</v>
      </c>
      <c r="J714" s="484"/>
      <c r="K714" s="484"/>
      <c r="L714" s="484"/>
      <c r="M714" s="484">
        <f t="shared" si="355"/>
        <v>0</v>
      </c>
      <c r="N714" s="484">
        <f t="shared" si="350"/>
        <v>0</v>
      </c>
      <c r="O714" s="484">
        <f t="shared" si="350"/>
        <v>0</v>
      </c>
      <c r="P714" s="484">
        <f t="shared" si="350"/>
        <v>0</v>
      </c>
      <c r="Q714" s="484">
        <f t="shared" si="356"/>
        <v>0</v>
      </c>
      <c r="S714" s="486" t="str">
        <f t="shared" si="347"/>
        <v/>
      </c>
      <c r="T714" s="486" t="str">
        <f t="shared" si="347"/>
        <v/>
      </c>
      <c r="U714" s="486" t="str">
        <f t="shared" si="347"/>
        <v/>
      </c>
      <c r="V714" s="487" t="str">
        <f t="shared" si="347"/>
        <v/>
      </c>
      <c r="W714" s="486"/>
      <c r="Y714" s="394" t="s">
        <v>735</v>
      </c>
    </row>
    <row r="715" spans="1:25" s="424" customFormat="1">
      <c r="A715" s="392" t="s">
        <v>420</v>
      </c>
      <c r="B715" s="392" t="s">
        <v>423</v>
      </c>
      <c r="C715" s="493" t="s">
        <v>319</v>
      </c>
      <c r="D715" s="632" t="s">
        <v>332</v>
      </c>
      <c r="E715" s="680" t="s">
        <v>423</v>
      </c>
      <c r="F715" s="638"/>
      <c r="G715" s="638"/>
      <c r="H715" s="638"/>
      <c r="I715" s="423">
        <f t="shared" si="354"/>
        <v>0</v>
      </c>
      <c r="J715" s="638"/>
      <c r="K715" s="638"/>
      <c r="L715" s="638"/>
      <c r="M715" s="423">
        <f t="shared" si="355"/>
        <v>0</v>
      </c>
      <c r="N715" s="423">
        <f t="shared" si="350"/>
        <v>0</v>
      </c>
      <c r="O715" s="423">
        <f t="shared" si="350"/>
        <v>0</v>
      </c>
      <c r="P715" s="423">
        <f t="shared" si="350"/>
        <v>0</v>
      </c>
      <c r="Q715" s="423">
        <f t="shared" si="356"/>
        <v>0</v>
      </c>
      <c r="S715" s="486" t="str">
        <f t="shared" si="347"/>
        <v/>
      </c>
      <c r="T715" s="486" t="str">
        <f t="shared" si="347"/>
        <v/>
      </c>
      <c r="U715" s="486" t="str">
        <f t="shared" si="347"/>
        <v/>
      </c>
      <c r="V715" s="487" t="str">
        <f t="shared" si="347"/>
        <v/>
      </c>
      <c r="W715" s="491"/>
      <c r="Y715" s="394" t="s">
        <v>735</v>
      </c>
    </row>
    <row r="716" spans="1:25">
      <c r="A716" s="392" t="s">
        <v>420</v>
      </c>
      <c r="B716" s="392" t="s">
        <v>423</v>
      </c>
      <c r="C716" s="482"/>
      <c r="D716" s="497"/>
      <c r="E716" s="483" t="s">
        <v>320</v>
      </c>
      <c r="F716" s="495">
        <f>+'[3]chd 8-SAOB'!C403</f>
        <v>0</v>
      </c>
      <c r="G716" s="495">
        <f>+'[3]chd 8-SAOB'!D403</f>
        <v>45500</v>
      </c>
      <c r="H716" s="495">
        <f>+'[3]chd 8-SAOB'!E403</f>
        <v>0</v>
      </c>
      <c r="I716" s="484">
        <f t="shared" si="354"/>
        <v>45500</v>
      </c>
      <c r="J716" s="495"/>
      <c r="K716" s="495">
        <f>+'[3]chd 8-SAOB'!H403</f>
        <v>45500</v>
      </c>
      <c r="L716" s="495">
        <f>+'[3]chd 8-SAOB'!I403</f>
        <v>0</v>
      </c>
      <c r="M716" s="484">
        <f t="shared" si="355"/>
        <v>45500</v>
      </c>
      <c r="N716" s="484">
        <f t="shared" si="350"/>
        <v>0</v>
      </c>
      <c r="O716" s="484">
        <f t="shared" si="350"/>
        <v>0</v>
      </c>
      <c r="P716" s="484">
        <f t="shared" si="350"/>
        <v>0</v>
      </c>
      <c r="Q716" s="484">
        <f t="shared" si="356"/>
        <v>0</v>
      </c>
      <c r="S716" s="486" t="str">
        <f t="shared" si="347"/>
        <v/>
      </c>
      <c r="T716" s="486">
        <f t="shared" si="347"/>
        <v>1</v>
      </c>
      <c r="U716" s="486" t="str">
        <f t="shared" si="347"/>
        <v/>
      </c>
      <c r="V716" s="487">
        <f t="shared" si="347"/>
        <v>1</v>
      </c>
      <c r="W716" s="486"/>
      <c r="Y716" s="394" t="s">
        <v>736</v>
      </c>
    </row>
    <row r="717" spans="1:25">
      <c r="A717" s="392" t="s">
        <v>420</v>
      </c>
      <c r="B717" s="392" t="s">
        <v>423</v>
      </c>
      <c r="C717" s="482"/>
      <c r="D717" s="497"/>
      <c r="E717" s="483" t="s">
        <v>204</v>
      </c>
      <c r="F717" s="484">
        <f>+F718+F719</f>
        <v>0</v>
      </c>
      <c r="G717" s="484">
        <f t="shared" ref="G717:H717" si="374">+G718+G719</f>
        <v>0</v>
      </c>
      <c r="H717" s="484">
        <f t="shared" si="374"/>
        <v>0</v>
      </c>
      <c r="I717" s="484">
        <f t="shared" si="354"/>
        <v>0</v>
      </c>
      <c r="J717" s="484">
        <f t="shared" ref="J717:L717" si="375">+J718+J719</f>
        <v>0</v>
      </c>
      <c r="K717" s="484">
        <f t="shared" si="375"/>
        <v>0</v>
      </c>
      <c r="L717" s="484">
        <f t="shared" si="375"/>
        <v>0</v>
      </c>
      <c r="M717" s="484">
        <f t="shared" si="355"/>
        <v>0</v>
      </c>
      <c r="N717" s="484">
        <f t="shared" si="350"/>
        <v>0</v>
      </c>
      <c r="O717" s="484">
        <f t="shared" si="350"/>
        <v>0</v>
      </c>
      <c r="P717" s="484">
        <f t="shared" si="350"/>
        <v>0</v>
      </c>
      <c r="Q717" s="484">
        <f t="shared" si="356"/>
        <v>0</v>
      </c>
      <c r="S717" s="486" t="str">
        <f t="shared" si="347"/>
        <v/>
      </c>
      <c r="T717" s="486" t="str">
        <f t="shared" si="347"/>
        <v/>
      </c>
      <c r="U717" s="486" t="str">
        <f t="shared" si="347"/>
        <v/>
      </c>
      <c r="V717" s="487" t="str">
        <f t="shared" si="347"/>
        <v/>
      </c>
      <c r="W717" s="486"/>
      <c r="Y717" s="394" t="s">
        <v>736</v>
      </c>
    </row>
    <row r="718" spans="1:25" hidden="1">
      <c r="A718" s="392" t="s">
        <v>420</v>
      </c>
      <c r="B718" s="392" t="s">
        <v>423</v>
      </c>
      <c r="C718" s="482"/>
      <c r="D718" s="482"/>
      <c r="E718" s="483" t="s">
        <v>838</v>
      </c>
      <c r="F718" s="495">
        <f>'[3]CONAP - W INC'!F545</f>
        <v>0</v>
      </c>
      <c r="G718" s="495">
        <f>'[3]CONAP - W INC'!G545</f>
        <v>0</v>
      </c>
      <c r="H718" s="495">
        <f>'[3]CONAP - W INC'!H545</f>
        <v>0</v>
      </c>
      <c r="I718" s="484">
        <f t="shared" si="354"/>
        <v>0</v>
      </c>
      <c r="J718" s="495">
        <f>'[3]CONAP - W INC'!J545</f>
        <v>0</v>
      </c>
      <c r="K718" s="495">
        <f>'[3]CONAP - W INC'!K545</f>
        <v>0</v>
      </c>
      <c r="L718" s="495">
        <f>'[3]CONAP - W INC'!L545</f>
        <v>0</v>
      </c>
      <c r="M718" s="484">
        <f t="shared" si="355"/>
        <v>0</v>
      </c>
      <c r="N718" s="484">
        <f t="shared" si="350"/>
        <v>0</v>
      </c>
      <c r="O718" s="484">
        <f t="shared" si="350"/>
        <v>0</v>
      </c>
      <c r="P718" s="484">
        <f t="shared" si="350"/>
        <v>0</v>
      </c>
      <c r="Q718" s="484">
        <f t="shared" si="356"/>
        <v>0</v>
      </c>
      <c r="S718" s="486" t="str">
        <f t="shared" si="347"/>
        <v/>
      </c>
      <c r="T718" s="486" t="str">
        <f t="shared" si="347"/>
        <v/>
      </c>
      <c r="U718" s="486" t="str">
        <f t="shared" si="347"/>
        <v/>
      </c>
      <c r="V718" s="487" t="str">
        <f t="shared" si="347"/>
        <v/>
      </c>
      <c r="W718" s="486"/>
    </row>
    <row r="719" spans="1:25" hidden="1">
      <c r="A719" s="392" t="s">
        <v>420</v>
      </c>
      <c r="B719" s="392" t="s">
        <v>423</v>
      </c>
      <c r="C719" s="482"/>
      <c r="D719" s="482"/>
      <c r="E719" s="483" t="s">
        <v>839</v>
      </c>
      <c r="F719" s="495">
        <f>'[3]CONAP - W INC'!F546</f>
        <v>0</v>
      </c>
      <c r="G719" s="495">
        <f>'[3]CONAP - W INC'!G546</f>
        <v>0</v>
      </c>
      <c r="H719" s="495">
        <f>'[3]CONAP - W INC'!H546</f>
        <v>0</v>
      </c>
      <c r="I719" s="484">
        <f t="shared" si="354"/>
        <v>0</v>
      </c>
      <c r="J719" s="495">
        <f>'[3]CONAP - W INC'!J546</f>
        <v>0</v>
      </c>
      <c r="K719" s="495">
        <f>'[3]CONAP - W INC'!K546</f>
        <v>0</v>
      </c>
      <c r="L719" s="495">
        <f>'[3]CONAP - W INC'!L546</f>
        <v>0</v>
      </c>
      <c r="M719" s="484">
        <f t="shared" si="355"/>
        <v>0</v>
      </c>
      <c r="N719" s="484">
        <f t="shared" si="350"/>
        <v>0</v>
      </c>
      <c r="O719" s="484">
        <f t="shared" si="350"/>
        <v>0</v>
      </c>
      <c r="P719" s="484">
        <f t="shared" si="350"/>
        <v>0</v>
      </c>
      <c r="Q719" s="484">
        <f t="shared" si="356"/>
        <v>0</v>
      </c>
      <c r="S719" s="486" t="str">
        <f t="shared" si="347"/>
        <v/>
      </c>
      <c r="T719" s="486" t="str">
        <f t="shared" si="347"/>
        <v/>
      </c>
      <c r="U719" s="486" t="str">
        <f t="shared" si="347"/>
        <v/>
      </c>
      <c r="V719" s="487" t="str">
        <f t="shared" si="347"/>
        <v/>
      </c>
      <c r="W719" s="486"/>
    </row>
    <row r="720" spans="1:25" s="437" customFormat="1">
      <c r="A720" s="392"/>
      <c r="B720" s="392" t="s">
        <v>423</v>
      </c>
      <c r="C720" s="445"/>
      <c r="D720" s="445"/>
      <c r="E720" s="415" t="s">
        <v>737</v>
      </c>
      <c r="F720" s="416">
        <f>+F717+F716</f>
        <v>0</v>
      </c>
      <c r="G720" s="416">
        <f t="shared" ref="G720:Q720" si="376">+G717+G716</f>
        <v>45500</v>
      </c>
      <c r="H720" s="416">
        <f t="shared" si="376"/>
        <v>0</v>
      </c>
      <c r="I720" s="416">
        <f t="shared" si="376"/>
        <v>45500</v>
      </c>
      <c r="J720" s="416">
        <f t="shared" si="376"/>
        <v>0</v>
      </c>
      <c r="K720" s="416">
        <f t="shared" si="376"/>
        <v>45500</v>
      </c>
      <c r="L720" s="416">
        <f t="shared" si="376"/>
        <v>0</v>
      </c>
      <c r="M720" s="416">
        <f t="shared" si="376"/>
        <v>45500</v>
      </c>
      <c r="N720" s="416">
        <f t="shared" si="376"/>
        <v>0</v>
      </c>
      <c r="O720" s="416">
        <f t="shared" si="376"/>
        <v>0</v>
      </c>
      <c r="P720" s="416">
        <f t="shared" si="376"/>
        <v>0</v>
      </c>
      <c r="Q720" s="416">
        <f t="shared" si="376"/>
        <v>0</v>
      </c>
      <c r="R720" s="448"/>
      <c r="S720" s="486" t="str">
        <f t="shared" si="347"/>
        <v/>
      </c>
      <c r="T720" s="486">
        <f t="shared" si="347"/>
        <v>1</v>
      </c>
      <c r="U720" s="486" t="str">
        <f t="shared" si="347"/>
        <v/>
      </c>
      <c r="V720" s="487">
        <f t="shared" si="347"/>
        <v>1</v>
      </c>
      <c r="W720" s="489"/>
      <c r="Y720" s="394" t="s">
        <v>735</v>
      </c>
    </row>
    <row r="721" spans="1:25" hidden="1">
      <c r="A721" s="392"/>
      <c r="B721" s="392"/>
      <c r="C721" s="482"/>
      <c r="D721" s="482"/>
      <c r="E721" s="490"/>
      <c r="F721" s="484"/>
      <c r="G721" s="484"/>
      <c r="H721" s="484"/>
      <c r="I721" s="484"/>
      <c r="J721" s="484"/>
      <c r="K721" s="484"/>
      <c r="L721" s="484"/>
      <c r="M721" s="484"/>
      <c r="N721" s="484"/>
      <c r="O721" s="484"/>
      <c r="P721" s="484"/>
      <c r="Q721" s="484"/>
      <c r="R721" s="485"/>
      <c r="S721" s="486" t="str">
        <f t="shared" si="347"/>
        <v/>
      </c>
      <c r="T721" s="486" t="str">
        <f t="shared" si="347"/>
        <v/>
      </c>
      <c r="U721" s="486" t="str">
        <f t="shared" si="347"/>
        <v/>
      </c>
      <c r="V721" s="487" t="str">
        <f t="shared" si="347"/>
        <v/>
      </c>
      <c r="W721" s="486"/>
    </row>
    <row r="722" spans="1:25" s="437" customFormat="1">
      <c r="A722" s="392" t="s">
        <v>420</v>
      </c>
      <c r="B722" s="392" t="s">
        <v>423</v>
      </c>
      <c r="C722" s="445"/>
      <c r="D722" s="445" t="s">
        <v>319</v>
      </c>
      <c r="E722" s="415" t="s">
        <v>325</v>
      </c>
      <c r="F722" s="416">
        <f>SUM(F723:F723)</f>
        <v>0</v>
      </c>
      <c r="G722" s="416">
        <f>SUM(G723:G723)</f>
        <v>100000</v>
      </c>
      <c r="H722" s="416">
        <f>SUM(H723:H723)</f>
        <v>0</v>
      </c>
      <c r="I722" s="416">
        <f>+F722+G722+H722</f>
        <v>100000</v>
      </c>
      <c r="J722" s="416"/>
      <c r="K722" s="416">
        <f>SUM(K723:K723)</f>
        <v>100000</v>
      </c>
      <c r="L722" s="416">
        <f>SUM(L723:L723)</f>
        <v>0</v>
      </c>
      <c r="M722" s="416">
        <f>+J722+K722+L722</f>
        <v>100000</v>
      </c>
      <c r="N722" s="416">
        <f t="shared" ref="N722:P723" si="377">+F722-J722</f>
        <v>0</v>
      </c>
      <c r="O722" s="416">
        <f t="shared" si="377"/>
        <v>0</v>
      </c>
      <c r="P722" s="416">
        <f t="shared" si="377"/>
        <v>0</v>
      </c>
      <c r="Q722" s="416">
        <f>+N722+O722+P722</f>
        <v>0</v>
      </c>
      <c r="S722" s="486" t="str">
        <f t="shared" si="347"/>
        <v/>
      </c>
      <c r="T722" s="486">
        <f t="shared" si="347"/>
        <v>1</v>
      </c>
      <c r="U722" s="486" t="str">
        <f t="shared" si="347"/>
        <v/>
      </c>
      <c r="V722" s="487">
        <f t="shared" si="347"/>
        <v>1</v>
      </c>
      <c r="W722" s="489"/>
      <c r="Y722" s="394" t="s">
        <v>735</v>
      </c>
    </row>
    <row r="723" spans="1:25">
      <c r="A723" s="392" t="s">
        <v>420</v>
      </c>
      <c r="B723" s="392" t="s">
        <v>423</v>
      </c>
      <c r="C723" s="482"/>
      <c r="D723" s="482"/>
      <c r="E723" s="488" t="s">
        <v>533</v>
      </c>
      <c r="F723" s="484">
        <v>0</v>
      </c>
      <c r="G723" s="484">
        <f>SUM('[3]chd 8-SAOB'!AB186)</f>
        <v>100000</v>
      </c>
      <c r="H723" s="484">
        <f>SUM('[3]chd 8-SAOB'!AB278)</f>
        <v>0</v>
      </c>
      <c r="I723" s="484">
        <f>+F723+G723+H723</f>
        <v>100000</v>
      </c>
      <c r="J723" s="484"/>
      <c r="K723" s="484">
        <f>SUM('[3]chd 8-SAOB'!AB187)</f>
        <v>100000</v>
      </c>
      <c r="L723" s="484">
        <f>SUM('[3]chd 8-SAOB'!AB279)</f>
        <v>0</v>
      </c>
      <c r="M723" s="484">
        <f>+J723+K723+L723</f>
        <v>100000</v>
      </c>
      <c r="N723" s="484">
        <f t="shared" si="377"/>
        <v>0</v>
      </c>
      <c r="O723" s="484">
        <f t="shared" si="377"/>
        <v>0</v>
      </c>
      <c r="P723" s="484">
        <f t="shared" si="377"/>
        <v>0</v>
      </c>
      <c r="Q723" s="484">
        <f>+N723+O723+P723</f>
        <v>0</v>
      </c>
      <c r="S723" s="486" t="str">
        <f t="shared" si="347"/>
        <v/>
      </c>
      <c r="T723" s="486">
        <f t="shared" si="347"/>
        <v>1</v>
      </c>
      <c r="U723" s="486" t="str">
        <f t="shared" si="347"/>
        <v/>
      </c>
      <c r="V723" s="487">
        <f t="shared" si="347"/>
        <v>1</v>
      </c>
      <c r="W723" s="486"/>
      <c r="Y723" s="394" t="s">
        <v>735</v>
      </c>
    </row>
    <row r="724" spans="1:25" s="617" customFormat="1">
      <c r="A724" s="392" t="s">
        <v>420</v>
      </c>
      <c r="B724" s="392" t="s">
        <v>423</v>
      </c>
      <c r="C724" s="634"/>
      <c r="D724" s="634"/>
      <c r="E724" s="635" t="s">
        <v>5</v>
      </c>
      <c r="F724" s="615">
        <f>+F722+F720</f>
        <v>0</v>
      </c>
      <c r="G724" s="615">
        <f t="shared" ref="G724:Q724" si="378">+G722+G720</f>
        <v>145500</v>
      </c>
      <c r="H724" s="615">
        <f t="shared" si="378"/>
        <v>0</v>
      </c>
      <c r="I724" s="615">
        <f t="shared" si="378"/>
        <v>145500</v>
      </c>
      <c r="J724" s="615">
        <f t="shared" si="378"/>
        <v>0</v>
      </c>
      <c r="K724" s="615">
        <f t="shared" si="378"/>
        <v>145500</v>
      </c>
      <c r="L724" s="615">
        <f t="shared" si="378"/>
        <v>0</v>
      </c>
      <c r="M724" s="615">
        <f t="shared" si="378"/>
        <v>145500</v>
      </c>
      <c r="N724" s="615">
        <f t="shared" si="378"/>
        <v>0</v>
      </c>
      <c r="O724" s="615">
        <f t="shared" si="378"/>
        <v>0</v>
      </c>
      <c r="P724" s="615">
        <f t="shared" si="378"/>
        <v>0</v>
      </c>
      <c r="Q724" s="615">
        <f t="shared" si="378"/>
        <v>0</v>
      </c>
      <c r="R724" s="616">
        <f>+Q724-'[3]chd 8-SAOB'!AQ315</f>
        <v>0</v>
      </c>
      <c r="S724" s="486" t="str">
        <f t="shared" si="347"/>
        <v/>
      </c>
      <c r="T724" s="486">
        <f t="shared" si="347"/>
        <v>1</v>
      </c>
      <c r="U724" s="486" t="str">
        <f t="shared" si="347"/>
        <v/>
      </c>
      <c r="V724" s="487">
        <f t="shared" si="347"/>
        <v>1</v>
      </c>
      <c r="W724" s="636"/>
      <c r="Y724" s="394" t="s">
        <v>735</v>
      </c>
    </row>
    <row r="725" spans="1:25">
      <c r="A725" s="392" t="s">
        <v>420</v>
      </c>
      <c r="B725" s="392" t="s">
        <v>423</v>
      </c>
      <c r="C725" s="482"/>
      <c r="D725" s="482"/>
      <c r="E725" s="492"/>
      <c r="F725" s="484"/>
      <c r="G725" s="484"/>
      <c r="H725" s="484"/>
      <c r="I725" s="484">
        <f t="shared" si="354"/>
        <v>0</v>
      </c>
      <c r="J725" s="484"/>
      <c r="K725" s="484"/>
      <c r="L725" s="484"/>
      <c r="M725" s="484">
        <f t="shared" si="355"/>
        <v>0</v>
      </c>
      <c r="N725" s="484">
        <f t="shared" si="350"/>
        <v>0</v>
      </c>
      <c r="O725" s="484">
        <f t="shared" si="350"/>
        <v>0</v>
      </c>
      <c r="P725" s="484">
        <f t="shared" si="350"/>
        <v>0</v>
      </c>
      <c r="Q725" s="484">
        <f t="shared" si="356"/>
        <v>0</v>
      </c>
      <c r="S725" s="486" t="str">
        <f t="shared" si="347"/>
        <v/>
      </c>
      <c r="T725" s="486" t="str">
        <f t="shared" si="347"/>
        <v/>
      </c>
      <c r="U725" s="486" t="str">
        <f t="shared" si="347"/>
        <v/>
      </c>
      <c r="V725" s="487" t="str">
        <f t="shared" si="347"/>
        <v/>
      </c>
      <c r="W725" s="486"/>
      <c r="Y725" s="394" t="s">
        <v>735</v>
      </c>
    </row>
    <row r="726" spans="1:25" s="424" customFormat="1" ht="12" customHeight="1">
      <c r="A726" s="392" t="s">
        <v>420</v>
      </c>
      <c r="B726" s="392" t="s">
        <v>559</v>
      </c>
      <c r="C726" s="718" t="s">
        <v>789</v>
      </c>
      <c r="D726" s="734"/>
      <c r="E726" s="734"/>
      <c r="F726" s="423">
        <f>+F713+F724</f>
        <v>0</v>
      </c>
      <c r="G726" s="423">
        <f>+G713+G724</f>
        <v>28830519.310000002</v>
      </c>
      <c r="H726" s="423">
        <f>+H713+H724</f>
        <v>35500000</v>
      </c>
      <c r="I726" s="423">
        <f t="shared" si="354"/>
        <v>64330519.310000002</v>
      </c>
      <c r="J726" s="423">
        <f>+J713+J724</f>
        <v>0</v>
      </c>
      <c r="K726" s="423">
        <f>+K713+K724</f>
        <v>28665476.189999998</v>
      </c>
      <c r="L726" s="423">
        <f>+L713+L724</f>
        <v>35000000</v>
      </c>
      <c r="M726" s="423">
        <f t="shared" si="355"/>
        <v>63665476.189999998</v>
      </c>
      <c r="N726" s="423">
        <f t="shared" ref="N726:P780" si="379">+F726-J726</f>
        <v>0</v>
      </c>
      <c r="O726" s="423">
        <f t="shared" si="379"/>
        <v>165043.12000000477</v>
      </c>
      <c r="P726" s="423">
        <f t="shared" si="379"/>
        <v>500000</v>
      </c>
      <c r="Q726" s="423">
        <f t="shared" si="356"/>
        <v>665043.12000000477</v>
      </c>
      <c r="S726" s="486" t="str">
        <f t="shared" si="347"/>
        <v/>
      </c>
      <c r="T726" s="486">
        <f t="shared" si="347"/>
        <v>0.99427540245718848</v>
      </c>
      <c r="U726" s="486">
        <f t="shared" si="347"/>
        <v>0.9859154929577465</v>
      </c>
      <c r="V726" s="487">
        <f t="shared" si="347"/>
        <v>0.98966208998259053</v>
      </c>
      <c r="W726" s="491"/>
      <c r="Y726" s="394" t="s">
        <v>735</v>
      </c>
    </row>
    <row r="727" spans="1:25">
      <c r="A727" s="392" t="s">
        <v>420</v>
      </c>
      <c r="B727" s="392" t="s">
        <v>559</v>
      </c>
      <c r="C727" s="492"/>
      <c r="D727" s="494"/>
      <c r="E727" s="494"/>
      <c r="F727" s="484"/>
      <c r="G727" s="484"/>
      <c r="H727" s="484"/>
      <c r="I727" s="484">
        <f t="shared" si="354"/>
        <v>0</v>
      </c>
      <c r="J727" s="484"/>
      <c r="K727" s="484"/>
      <c r="L727" s="484"/>
      <c r="M727" s="484">
        <f t="shared" si="355"/>
        <v>0</v>
      </c>
      <c r="N727" s="484">
        <f t="shared" si="379"/>
        <v>0</v>
      </c>
      <c r="O727" s="484">
        <f t="shared" si="379"/>
        <v>0</v>
      </c>
      <c r="P727" s="484">
        <f t="shared" si="379"/>
        <v>0</v>
      </c>
      <c r="Q727" s="484">
        <f t="shared" si="356"/>
        <v>0</v>
      </c>
      <c r="S727" s="486" t="str">
        <f t="shared" si="347"/>
        <v/>
      </c>
      <c r="T727" s="486" t="str">
        <f t="shared" si="347"/>
        <v/>
      </c>
      <c r="U727" s="486" t="str">
        <f t="shared" si="347"/>
        <v/>
      </c>
      <c r="V727" s="487" t="str">
        <f t="shared" ref="V727:V790" si="380">IF(I727=0,"",M727/I727)</f>
        <v/>
      </c>
      <c r="W727" s="486"/>
      <c r="Y727" s="394" t="s">
        <v>735</v>
      </c>
    </row>
    <row r="728" spans="1:25" s="424" customFormat="1" hidden="1">
      <c r="A728" s="392" t="s">
        <v>790</v>
      </c>
      <c r="B728" s="392" t="s">
        <v>559</v>
      </c>
      <c r="C728" s="493" t="s">
        <v>791</v>
      </c>
      <c r="D728" s="493"/>
      <c r="E728" s="680"/>
      <c r="F728" s="423"/>
      <c r="G728" s="423"/>
      <c r="H728" s="423"/>
      <c r="I728" s="423">
        <f t="shared" si="354"/>
        <v>0</v>
      </c>
      <c r="J728" s="423"/>
      <c r="K728" s="423"/>
      <c r="L728" s="423"/>
      <c r="M728" s="423">
        <f t="shared" si="355"/>
        <v>0</v>
      </c>
      <c r="N728" s="423">
        <f t="shared" si="379"/>
        <v>0</v>
      </c>
      <c r="O728" s="423">
        <f t="shared" si="379"/>
        <v>0</v>
      </c>
      <c r="P728" s="423">
        <f t="shared" si="379"/>
        <v>0</v>
      </c>
      <c r="Q728" s="423">
        <f t="shared" si="356"/>
        <v>0</v>
      </c>
      <c r="S728" s="486" t="str">
        <f t="shared" ref="S728:V791" si="381">IF(F728=0,"",J728/F728)</f>
        <v/>
      </c>
      <c r="T728" s="486" t="str">
        <f t="shared" si="381"/>
        <v/>
      </c>
      <c r="U728" s="486" t="str">
        <f t="shared" si="381"/>
        <v/>
      </c>
      <c r="V728" s="487" t="str">
        <f t="shared" si="380"/>
        <v/>
      </c>
      <c r="W728" s="491"/>
      <c r="X728" s="394" t="s">
        <v>735</v>
      </c>
    </row>
    <row r="729" spans="1:25">
      <c r="A729" s="392" t="s">
        <v>790</v>
      </c>
      <c r="B729" s="392" t="s">
        <v>559</v>
      </c>
      <c r="C729" s="482"/>
      <c r="D729" s="482" t="s">
        <v>319</v>
      </c>
      <c r="E729" s="490" t="s">
        <v>320</v>
      </c>
      <c r="F729" s="484">
        <f>+F690+F705+F716</f>
        <v>0</v>
      </c>
      <c r="G729" s="484">
        <f>+G690+G705+G716</f>
        <v>1947304.33</v>
      </c>
      <c r="H729" s="484">
        <f>+H690+H705+H716</f>
        <v>10000000</v>
      </c>
      <c r="I729" s="484">
        <f t="shared" si="354"/>
        <v>11947304.33</v>
      </c>
      <c r="J729" s="484">
        <f>+J690+J705+J716</f>
        <v>0</v>
      </c>
      <c r="K729" s="484">
        <f>+K690+K705+K716</f>
        <v>1947303.6800000002</v>
      </c>
      <c r="L729" s="484">
        <f>+L690+L705+L716</f>
        <v>10000000</v>
      </c>
      <c r="M729" s="484">
        <f t="shared" si="355"/>
        <v>11947303.68</v>
      </c>
      <c r="N729" s="484">
        <f t="shared" si="379"/>
        <v>0</v>
      </c>
      <c r="O729" s="484">
        <f t="shared" si="379"/>
        <v>0.64999999990686774</v>
      </c>
      <c r="P729" s="484">
        <f t="shared" si="379"/>
        <v>0</v>
      </c>
      <c r="Q729" s="484">
        <f t="shared" si="356"/>
        <v>0.64999999990686774</v>
      </c>
      <c r="S729" s="486" t="str">
        <f t="shared" si="381"/>
        <v/>
      </c>
      <c r="T729" s="486">
        <f t="shared" si="381"/>
        <v>0.99999966620523051</v>
      </c>
      <c r="U729" s="486">
        <f t="shared" si="381"/>
        <v>1</v>
      </c>
      <c r="V729" s="487">
        <f t="shared" si="380"/>
        <v>0.99999994559442174</v>
      </c>
      <c r="W729" s="486"/>
      <c r="X729" s="394" t="s">
        <v>735</v>
      </c>
      <c r="Y729" s="394" t="s">
        <v>736</v>
      </c>
    </row>
    <row r="730" spans="1:25">
      <c r="A730" s="392" t="s">
        <v>790</v>
      </c>
      <c r="B730" s="392" t="s">
        <v>559</v>
      </c>
      <c r="C730" s="482"/>
      <c r="D730" s="482" t="s">
        <v>319</v>
      </c>
      <c r="E730" s="494" t="s">
        <v>204</v>
      </c>
      <c r="F730" s="484">
        <f>+F731+F732</f>
        <v>0</v>
      </c>
      <c r="G730" s="484">
        <f t="shared" ref="G730:H730" si="382">+G731+G732</f>
        <v>151426313.81999999</v>
      </c>
      <c r="H730" s="484">
        <f t="shared" si="382"/>
        <v>49418309.829999998</v>
      </c>
      <c r="I730" s="484">
        <f t="shared" si="354"/>
        <v>200844623.64999998</v>
      </c>
      <c r="J730" s="484">
        <f t="shared" ref="J730:L730" si="383">+J731+J732</f>
        <v>0</v>
      </c>
      <c r="K730" s="484">
        <f t="shared" si="383"/>
        <v>150233970</v>
      </c>
      <c r="L730" s="484">
        <f t="shared" si="383"/>
        <v>42413051.189999998</v>
      </c>
      <c r="M730" s="484">
        <f t="shared" si="355"/>
        <v>192647021.19</v>
      </c>
      <c r="N730" s="484">
        <f t="shared" si="379"/>
        <v>0</v>
      </c>
      <c r="O730" s="484">
        <f t="shared" si="379"/>
        <v>1192343.8199999928</v>
      </c>
      <c r="P730" s="484">
        <f t="shared" si="379"/>
        <v>7005258.6400000006</v>
      </c>
      <c r="Q730" s="484">
        <f t="shared" si="356"/>
        <v>8197602.4599999934</v>
      </c>
      <c r="S730" s="486" t="str">
        <f t="shared" si="381"/>
        <v/>
      </c>
      <c r="T730" s="486">
        <f t="shared" si="381"/>
        <v>0.99212591398469008</v>
      </c>
      <c r="U730" s="486">
        <f t="shared" si="381"/>
        <v>0.85824568537252222</v>
      </c>
      <c r="V730" s="487">
        <f t="shared" si="380"/>
        <v>0.95918435698689419</v>
      </c>
      <c r="W730" s="486"/>
      <c r="X730" s="394" t="s">
        <v>735</v>
      </c>
      <c r="Y730" s="394" t="s">
        <v>736</v>
      </c>
    </row>
    <row r="731" spans="1:25" hidden="1">
      <c r="A731" s="392" t="s">
        <v>790</v>
      </c>
      <c r="B731" s="392" t="s">
        <v>559</v>
      </c>
      <c r="C731" s="482"/>
      <c r="D731" s="482"/>
      <c r="E731" s="483" t="s">
        <v>838</v>
      </c>
      <c r="F731" s="484">
        <v>0</v>
      </c>
      <c r="G731" s="484">
        <f>+G695+G707+G718</f>
        <v>107442440</v>
      </c>
      <c r="H731" s="484">
        <f>+H695+H707+H718</f>
        <v>0</v>
      </c>
      <c r="I731" s="484">
        <f t="shared" si="354"/>
        <v>107442440</v>
      </c>
      <c r="J731" s="484">
        <f t="shared" ref="J731:L732" si="384">+J695+J707+J718</f>
        <v>0</v>
      </c>
      <c r="K731" s="484">
        <f t="shared" si="384"/>
        <v>106415139.3</v>
      </c>
      <c r="L731" s="484">
        <f t="shared" si="384"/>
        <v>0</v>
      </c>
      <c r="M731" s="484">
        <f t="shared" si="355"/>
        <v>106415139.3</v>
      </c>
      <c r="N731" s="484">
        <f t="shared" si="379"/>
        <v>0</v>
      </c>
      <c r="O731" s="484">
        <f t="shared" si="379"/>
        <v>1027300.700000003</v>
      </c>
      <c r="P731" s="484">
        <f t="shared" si="379"/>
        <v>0</v>
      </c>
      <c r="Q731" s="484">
        <f t="shared" si="356"/>
        <v>1027300.700000003</v>
      </c>
      <c r="S731" s="486" t="str">
        <f t="shared" si="381"/>
        <v/>
      </c>
      <c r="T731" s="486">
        <f t="shared" si="381"/>
        <v>0.99043859484203822</v>
      </c>
      <c r="U731" s="486" t="str">
        <f t="shared" si="381"/>
        <v/>
      </c>
      <c r="V731" s="487">
        <f t="shared" si="380"/>
        <v>0.99043859484203822</v>
      </c>
      <c r="W731" s="486"/>
      <c r="X731" s="394" t="s">
        <v>735</v>
      </c>
    </row>
    <row r="732" spans="1:25" hidden="1">
      <c r="A732" s="392" t="s">
        <v>790</v>
      </c>
      <c r="B732" s="392" t="s">
        <v>559</v>
      </c>
      <c r="C732" s="482"/>
      <c r="D732" s="482"/>
      <c r="E732" s="483" t="s">
        <v>839</v>
      </c>
      <c r="F732" s="484">
        <v>0</v>
      </c>
      <c r="G732" s="484">
        <f>+G696+G708+G719</f>
        <v>43983873.82</v>
      </c>
      <c r="H732" s="484">
        <f>+H696+H708+H719</f>
        <v>49418309.829999998</v>
      </c>
      <c r="I732" s="484">
        <f t="shared" si="354"/>
        <v>93402183.650000006</v>
      </c>
      <c r="J732" s="484">
        <f t="shared" si="384"/>
        <v>0</v>
      </c>
      <c r="K732" s="484">
        <f t="shared" si="384"/>
        <v>43818830.700000003</v>
      </c>
      <c r="L732" s="484">
        <f t="shared" si="384"/>
        <v>42413051.189999998</v>
      </c>
      <c r="M732" s="484">
        <f t="shared" si="355"/>
        <v>86231881.890000001</v>
      </c>
      <c r="N732" s="484">
        <f t="shared" si="379"/>
        <v>0</v>
      </c>
      <c r="O732" s="484">
        <f t="shared" si="379"/>
        <v>165043.11999999732</v>
      </c>
      <c r="P732" s="484">
        <f t="shared" si="379"/>
        <v>7005258.6400000006</v>
      </c>
      <c r="Q732" s="484">
        <f t="shared" si="356"/>
        <v>7170301.7599999979</v>
      </c>
      <c r="S732" s="486" t="str">
        <f t="shared" si="381"/>
        <v/>
      </c>
      <c r="T732" s="486">
        <f t="shared" si="381"/>
        <v>0.99624764474644911</v>
      </c>
      <c r="U732" s="486">
        <f t="shared" si="381"/>
        <v>0.85824568537252222</v>
      </c>
      <c r="V732" s="487">
        <f t="shared" si="380"/>
        <v>0.92323196867785429</v>
      </c>
      <c r="W732" s="486"/>
      <c r="X732" s="394" t="s">
        <v>735</v>
      </c>
    </row>
    <row r="733" spans="1:25" s="437" customFormat="1" hidden="1">
      <c r="A733" s="392"/>
      <c r="B733" s="392" t="s">
        <v>559</v>
      </c>
      <c r="C733" s="445"/>
      <c r="D733" s="445"/>
      <c r="E733" s="415" t="s">
        <v>737</v>
      </c>
      <c r="F733" s="416">
        <f>+F730+F729</f>
        <v>0</v>
      </c>
      <c r="G733" s="416">
        <f t="shared" ref="G733:Q733" si="385">+G730+G729</f>
        <v>153373618.15000001</v>
      </c>
      <c r="H733" s="416">
        <f t="shared" si="385"/>
        <v>59418309.829999998</v>
      </c>
      <c r="I733" s="416">
        <f t="shared" si="385"/>
        <v>212791927.97999999</v>
      </c>
      <c r="J733" s="416">
        <f t="shared" si="385"/>
        <v>0</v>
      </c>
      <c r="K733" s="416">
        <f t="shared" si="385"/>
        <v>152181273.68000001</v>
      </c>
      <c r="L733" s="416">
        <f t="shared" si="385"/>
        <v>52413051.189999998</v>
      </c>
      <c r="M733" s="416">
        <f t="shared" si="385"/>
        <v>204594324.87</v>
      </c>
      <c r="N733" s="416">
        <f t="shared" si="385"/>
        <v>0</v>
      </c>
      <c r="O733" s="416">
        <f t="shared" si="385"/>
        <v>1192344.4699999928</v>
      </c>
      <c r="P733" s="416">
        <f t="shared" si="385"/>
        <v>7005258.6400000006</v>
      </c>
      <c r="Q733" s="416">
        <f t="shared" si="385"/>
        <v>8197603.1099999938</v>
      </c>
      <c r="R733" s="448"/>
      <c r="S733" s="486" t="str">
        <f t="shared" si="381"/>
        <v/>
      </c>
      <c r="T733" s="486">
        <f t="shared" si="381"/>
        <v>0.99222588288401803</v>
      </c>
      <c r="U733" s="486">
        <f t="shared" si="381"/>
        <v>0.88210269426978749</v>
      </c>
      <c r="V733" s="487">
        <f t="shared" si="380"/>
        <v>0.96147596768440169</v>
      </c>
      <c r="W733" s="489"/>
      <c r="X733" s="394" t="s">
        <v>735</v>
      </c>
    </row>
    <row r="734" spans="1:25" hidden="1">
      <c r="A734" s="392"/>
      <c r="B734" s="392"/>
      <c r="C734" s="482"/>
      <c r="D734" s="482"/>
      <c r="E734" s="490"/>
      <c r="F734" s="484"/>
      <c r="G734" s="484"/>
      <c r="H734" s="484"/>
      <c r="I734" s="484"/>
      <c r="J734" s="484"/>
      <c r="K734" s="484"/>
      <c r="L734" s="484"/>
      <c r="M734" s="484"/>
      <c r="N734" s="484"/>
      <c r="O734" s="484"/>
      <c r="P734" s="484"/>
      <c r="Q734" s="484"/>
      <c r="R734" s="485"/>
      <c r="S734" s="486" t="str">
        <f t="shared" si="381"/>
        <v/>
      </c>
      <c r="T734" s="486" t="str">
        <f t="shared" si="381"/>
        <v/>
      </c>
      <c r="U734" s="486" t="str">
        <f t="shared" si="381"/>
        <v/>
      </c>
      <c r="V734" s="487" t="str">
        <f t="shared" si="380"/>
        <v/>
      </c>
      <c r="W734" s="486"/>
      <c r="X734" s="394" t="s">
        <v>735</v>
      </c>
    </row>
    <row r="735" spans="1:25" s="437" customFormat="1" hidden="1">
      <c r="A735" s="392" t="s">
        <v>790</v>
      </c>
      <c r="B735" s="392" t="s">
        <v>559</v>
      </c>
      <c r="C735" s="445"/>
      <c r="D735" s="445" t="s">
        <v>319</v>
      </c>
      <c r="E735" s="415" t="s">
        <v>325</v>
      </c>
      <c r="F735" s="416">
        <f>SUM(F736:F736)</f>
        <v>0</v>
      </c>
      <c r="G735" s="416">
        <f>SUM(G736:G736)</f>
        <v>15707019.310000001</v>
      </c>
      <c r="H735" s="416">
        <f>SUM(H736:H736)</f>
        <v>0</v>
      </c>
      <c r="I735" s="416">
        <f>+F735+G735+H735</f>
        <v>15707019.310000001</v>
      </c>
      <c r="J735" s="416">
        <f>SUM(J736:J736)</f>
        <v>0</v>
      </c>
      <c r="K735" s="416">
        <f>SUM(K736:K736)</f>
        <v>15707019.310000001</v>
      </c>
      <c r="L735" s="416">
        <f>SUM(L736:L736)</f>
        <v>0</v>
      </c>
      <c r="M735" s="416">
        <f>+J735+K735+L735</f>
        <v>15707019.310000001</v>
      </c>
      <c r="N735" s="416">
        <f t="shared" ref="N735:P736" si="386">+F735-J735</f>
        <v>0</v>
      </c>
      <c r="O735" s="416">
        <f t="shared" si="386"/>
        <v>0</v>
      </c>
      <c r="P735" s="416">
        <f t="shared" si="386"/>
        <v>0</v>
      </c>
      <c r="Q735" s="416">
        <f>+N735+O735+P735</f>
        <v>0</v>
      </c>
      <c r="S735" s="486" t="str">
        <f t="shared" si="381"/>
        <v/>
      </c>
      <c r="T735" s="486">
        <f t="shared" si="381"/>
        <v>1</v>
      </c>
      <c r="U735" s="486" t="str">
        <f t="shared" si="381"/>
        <v/>
      </c>
      <c r="V735" s="487">
        <f t="shared" si="380"/>
        <v>1</v>
      </c>
      <c r="W735" s="489"/>
      <c r="X735" s="394" t="s">
        <v>735</v>
      </c>
    </row>
    <row r="736" spans="1:25" hidden="1">
      <c r="A736" s="392" t="s">
        <v>790</v>
      </c>
      <c r="B736" s="392" t="s">
        <v>559</v>
      </c>
      <c r="C736" s="482"/>
      <c r="D736" s="482"/>
      <c r="E736" s="488" t="s">
        <v>533</v>
      </c>
      <c r="F736" s="484">
        <v>0</v>
      </c>
      <c r="G736" s="484">
        <f>+G700+G712+G723</f>
        <v>15707019.310000001</v>
      </c>
      <c r="H736" s="484">
        <f>+H700+H712+H723</f>
        <v>0</v>
      </c>
      <c r="I736" s="484">
        <f>+F736+G736+H736</f>
        <v>15707019.310000001</v>
      </c>
      <c r="J736" s="484">
        <f>+J700+J712+J723</f>
        <v>0</v>
      </c>
      <c r="K736" s="484">
        <f>+K700+K712+K723</f>
        <v>15707019.310000001</v>
      </c>
      <c r="L736" s="484">
        <f>+L700+L712+L723</f>
        <v>0</v>
      </c>
      <c r="M736" s="484">
        <f>+J736+K736+L736</f>
        <v>15707019.310000001</v>
      </c>
      <c r="N736" s="484">
        <f t="shared" si="386"/>
        <v>0</v>
      </c>
      <c r="O736" s="484">
        <f t="shared" si="386"/>
        <v>0</v>
      </c>
      <c r="P736" s="484">
        <f t="shared" si="386"/>
        <v>0</v>
      </c>
      <c r="Q736" s="484">
        <f>+N736+O736+P736</f>
        <v>0</v>
      </c>
      <c r="S736" s="486" t="str">
        <f t="shared" si="381"/>
        <v/>
      </c>
      <c r="T736" s="486">
        <f t="shared" si="381"/>
        <v>1</v>
      </c>
      <c r="U736" s="486" t="str">
        <f t="shared" si="381"/>
        <v/>
      </c>
      <c r="V736" s="487">
        <f t="shared" si="380"/>
        <v>1</v>
      </c>
      <c r="W736" s="486"/>
      <c r="X736" s="394" t="s">
        <v>735</v>
      </c>
    </row>
    <row r="737" spans="1:25" s="526" customFormat="1" ht="12" customHeight="1">
      <c r="A737" s="392" t="s">
        <v>790</v>
      </c>
      <c r="B737" s="392" t="s">
        <v>559</v>
      </c>
      <c r="C737" s="717" t="s">
        <v>792</v>
      </c>
      <c r="D737" s="714"/>
      <c r="E737" s="714"/>
      <c r="F737" s="524">
        <f>+F735+F733</f>
        <v>0</v>
      </c>
      <c r="G737" s="524">
        <f t="shared" ref="G737:Q737" si="387">+G735+G733</f>
        <v>169080637.46000001</v>
      </c>
      <c r="H737" s="524">
        <f t="shared" si="387"/>
        <v>59418309.829999998</v>
      </c>
      <c r="I737" s="524">
        <f t="shared" si="387"/>
        <v>228498947.28999999</v>
      </c>
      <c r="J737" s="524">
        <f t="shared" si="387"/>
        <v>0</v>
      </c>
      <c r="K737" s="524">
        <f t="shared" si="387"/>
        <v>167888292.99000001</v>
      </c>
      <c r="L737" s="524">
        <f t="shared" si="387"/>
        <v>52413051.189999998</v>
      </c>
      <c r="M737" s="524">
        <f t="shared" si="387"/>
        <v>220301344.18000001</v>
      </c>
      <c r="N737" s="524">
        <f t="shared" si="387"/>
        <v>0</v>
      </c>
      <c r="O737" s="524">
        <f t="shared" si="387"/>
        <v>1192344.4699999928</v>
      </c>
      <c r="P737" s="524">
        <f t="shared" si="387"/>
        <v>7005258.6400000006</v>
      </c>
      <c r="Q737" s="524">
        <f t="shared" si="387"/>
        <v>8197603.1099999938</v>
      </c>
      <c r="R737" s="525">
        <f>+Q737-'[3]chd 8-SAOB'!AR315</f>
        <v>-2.0489096641540527E-8</v>
      </c>
      <c r="S737" s="486" t="str">
        <f t="shared" si="381"/>
        <v/>
      </c>
      <c r="T737" s="486">
        <f t="shared" si="381"/>
        <v>0.99294807206838176</v>
      </c>
      <c r="U737" s="486">
        <f t="shared" si="381"/>
        <v>0.88210269426978749</v>
      </c>
      <c r="V737" s="487">
        <f t="shared" si="380"/>
        <v>0.96412410994788533</v>
      </c>
      <c r="W737" s="551"/>
      <c r="Y737" s="394" t="s">
        <v>735</v>
      </c>
    </row>
    <row r="738" spans="1:25">
      <c r="A738" s="392" t="s">
        <v>790</v>
      </c>
      <c r="B738" s="392" t="s">
        <v>559</v>
      </c>
      <c r="C738" s="482"/>
      <c r="D738" s="482"/>
      <c r="E738" s="482"/>
      <c r="F738" s="495"/>
      <c r="G738" s="495"/>
      <c r="H738" s="495"/>
      <c r="I738" s="484">
        <f t="shared" si="354"/>
        <v>0</v>
      </c>
      <c r="J738" s="495"/>
      <c r="K738" s="495"/>
      <c r="L738" s="495"/>
      <c r="M738" s="484">
        <f t="shared" si="355"/>
        <v>0</v>
      </c>
      <c r="N738" s="484">
        <f t="shared" si="379"/>
        <v>0</v>
      </c>
      <c r="O738" s="484">
        <f t="shared" si="379"/>
        <v>0</v>
      </c>
      <c r="P738" s="484">
        <f t="shared" si="379"/>
        <v>0</v>
      </c>
      <c r="Q738" s="484">
        <f t="shared" si="356"/>
        <v>0</v>
      </c>
      <c r="S738" s="486" t="str">
        <f t="shared" si="381"/>
        <v/>
      </c>
      <c r="T738" s="486" t="str">
        <f t="shared" si="381"/>
        <v/>
      </c>
      <c r="U738" s="486" t="str">
        <f t="shared" si="381"/>
        <v/>
      </c>
      <c r="V738" s="487" t="str">
        <f t="shared" si="380"/>
        <v/>
      </c>
      <c r="W738" s="486"/>
      <c r="Y738" s="394" t="s">
        <v>735</v>
      </c>
    </row>
    <row r="739" spans="1:25">
      <c r="A739" s="392" t="s">
        <v>424</v>
      </c>
      <c r="B739" s="392" t="s">
        <v>425</v>
      </c>
      <c r="C739" s="623" t="s">
        <v>425</v>
      </c>
      <c r="D739" s="497"/>
      <c r="E739" s="492"/>
      <c r="F739" s="495"/>
      <c r="G739" s="495"/>
      <c r="H739" s="495"/>
      <c r="I739" s="484">
        <f t="shared" ref="I739:I780" si="388">+F739+G739+H739</f>
        <v>0</v>
      </c>
      <c r="J739" s="495"/>
      <c r="K739" s="495"/>
      <c r="L739" s="495"/>
      <c r="M739" s="484">
        <f t="shared" ref="M739:M780" si="389">+J739+K739+L739</f>
        <v>0</v>
      </c>
      <c r="N739" s="484">
        <f t="shared" si="379"/>
        <v>0</v>
      </c>
      <c r="O739" s="484">
        <f t="shared" si="379"/>
        <v>0</v>
      </c>
      <c r="P739" s="484">
        <f t="shared" si="379"/>
        <v>0</v>
      </c>
      <c r="Q739" s="484">
        <f t="shared" ref="Q739:Q780" si="390">+N739+O739+P739</f>
        <v>0</v>
      </c>
      <c r="S739" s="486" t="str">
        <f t="shared" si="381"/>
        <v/>
      </c>
      <c r="T739" s="486" t="str">
        <f t="shared" si="381"/>
        <v/>
      </c>
      <c r="U739" s="486" t="str">
        <f t="shared" si="381"/>
        <v/>
      </c>
      <c r="V739" s="487" t="str">
        <f t="shared" si="380"/>
        <v/>
      </c>
      <c r="W739" s="486"/>
      <c r="Y739" s="394" t="s">
        <v>735</v>
      </c>
    </row>
    <row r="740" spans="1:25">
      <c r="A740" s="392" t="s">
        <v>424</v>
      </c>
      <c r="B740" s="392" t="s">
        <v>425</v>
      </c>
      <c r="C740" s="482"/>
      <c r="D740" s="497"/>
      <c r="E740" s="483" t="s">
        <v>320</v>
      </c>
      <c r="F740" s="495">
        <f>+'[3]chd9-SAOB'!C426</f>
        <v>0</v>
      </c>
      <c r="G740" s="495">
        <f>+'[3]chd9-SAOB'!D426</f>
        <v>44650</v>
      </c>
      <c r="H740" s="495">
        <f>+'[3]chd9-SAOB'!E426</f>
        <v>1949.93</v>
      </c>
      <c r="I740" s="484">
        <f t="shared" si="388"/>
        <v>46599.93</v>
      </c>
      <c r="J740" s="495">
        <f>+'[3]chd9-SAOB'!G426</f>
        <v>0</v>
      </c>
      <c r="K740" s="495">
        <f>+'[3]chd9-SAOB'!H426</f>
        <v>44650</v>
      </c>
      <c r="L740" s="495">
        <f>+'[3]chd9-SAOB'!I426</f>
        <v>1949.93</v>
      </c>
      <c r="M740" s="484">
        <f t="shared" si="389"/>
        <v>46599.93</v>
      </c>
      <c r="N740" s="484">
        <f t="shared" si="379"/>
        <v>0</v>
      </c>
      <c r="O740" s="484">
        <f t="shared" si="379"/>
        <v>0</v>
      </c>
      <c r="P740" s="484">
        <f t="shared" si="379"/>
        <v>0</v>
      </c>
      <c r="Q740" s="484">
        <f t="shared" si="390"/>
        <v>0</v>
      </c>
      <c r="S740" s="486" t="str">
        <f t="shared" si="381"/>
        <v/>
      </c>
      <c r="T740" s="486">
        <f t="shared" si="381"/>
        <v>1</v>
      </c>
      <c r="U740" s="486">
        <f t="shared" si="381"/>
        <v>1</v>
      </c>
      <c r="V740" s="487">
        <f t="shared" si="380"/>
        <v>1</v>
      </c>
      <c r="W740" s="486"/>
      <c r="Y740" s="394" t="s">
        <v>736</v>
      </c>
    </row>
    <row r="741" spans="1:25" hidden="1">
      <c r="A741" s="392" t="s">
        <v>424</v>
      </c>
      <c r="B741" s="392" t="s">
        <v>425</v>
      </c>
      <c r="C741" s="482"/>
      <c r="D741" s="482" t="s">
        <v>319</v>
      </c>
      <c r="E741" s="488" t="s">
        <v>835</v>
      </c>
      <c r="F741" s="495">
        <v>0</v>
      </c>
      <c r="G741" s="495">
        <f>+'[3]chd9-SAOB'!C186</f>
        <v>0</v>
      </c>
      <c r="H741" s="495">
        <f>+'[3]chd9-SAOB'!C278</f>
        <v>1949.93</v>
      </c>
      <c r="I741" s="484">
        <f t="shared" si="388"/>
        <v>1949.93</v>
      </c>
      <c r="J741" s="495">
        <v>0</v>
      </c>
      <c r="K741" s="495">
        <f>+'[3]chd9-SAOB'!C187</f>
        <v>0</v>
      </c>
      <c r="L741" s="495">
        <f>+'[3]chd9-SAOB'!C279</f>
        <v>1949.93</v>
      </c>
      <c r="M741" s="484">
        <f t="shared" si="389"/>
        <v>1949.93</v>
      </c>
      <c r="N741" s="484">
        <f t="shared" si="379"/>
        <v>0</v>
      </c>
      <c r="O741" s="484">
        <f t="shared" si="379"/>
        <v>0</v>
      </c>
      <c r="P741" s="484">
        <f t="shared" si="379"/>
        <v>0</v>
      </c>
      <c r="Q741" s="484">
        <f t="shared" si="390"/>
        <v>0</v>
      </c>
      <c r="S741" s="486" t="str">
        <f t="shared" si="381"/>
        <v/>
      </c>
      <c r="T741" s="486" t="str">
        <f t="shared" si="381"/>
        <v/>
      </c>
      <c r="U741" s="486">
        <f t="shared" si="381"/>
        <v>1</v>
      </c>
      <c r="V741" s="487">
        <f t="shared" si="380"/>
        <v>1</v>
      </c>
      <c r="W741" s="486"/>
    </row>
    <row r="742" spans="1:25" hidden="1">
      <c r="A742" s="392" t="s">
        <v>424</v>
      </c>
      <c r="B742" s="392" t="s">
        <v>425</v>
      </c>
      <c r="C742" s="482"/>
      <c r="D742" s="482" t="s">
        <v>319</v>
      </c>
      <c r="E742" s="488" t="s">
        <v>836</v>
      </c>
      <c r="F742" s="495">
        <v>0</v>
      </c>
      <c r="G742" s="495">
        <f>+'[3]chd9-SAOB'!D186</f>
        <v>0</v>
      </c>
      <c r="H742" s="495">
        <f>+'[3]chd9-SAOB'!D278</f>
        <v>0</v>
      </c>
      <c r="I742" s="484">
        <f t="shared" si="388"/>
        <v>0</v>
      </c>
      <c r="J742" s="495">
        <v>0</v>
      </c>
      <c r="K742" s="495">
        <f>+'[3]chd9-SAOB'!D187</f>
        <v>0</v>
      </c>
      <c r="L742" s="495">
        <f>+'[3]chd9-SAOB'!D279</f>
        <v>0</v>
      </c>
      <c r="M742" s="484">
        <f t="shared" si="389"/>
        <v>0</v>
      </c>
      <c r="N742" s="484">
        <f t="shared" si="379"/>
        <v>0</v>
      </c>
      <c r="O742" s="484">
        <f t="shared" si="379"/>
        <v>0</v>
      </c>
      <c r="P742" s="484">
        <f t="shared" si="379"/>
        <v>0</v>
      </c>
      <c r="Q742" s="484">
        <f t="shared" si="390"/>
        <v>0</v>
      </c>
      <c r="S742" s="486" t="str">
        <f t="shared" si="381"/>
        <v/>
      </c>
      <c r="T742" s="486" t="str">
        <f t="shared" si="381"/>
        <v/>
      </c>
      <c r="U742" s="486" t="str">
        <f t="shared" si="381"/>
        <v/>
      </c>
      <c r="V742" s="487" t="str">
        <f t="shared" si="380"/>
        <v/>
      </c>
      <c r="W742" s="486"/>
    </row>
    <row r="743" spans="1:25" hidden="1">
      <c r="A743" s="392" t="s">
        <v>424</v>
      </c>
      <c r="B743" s="392" t="s">
        <v>425</v>
      </c>
      <c r="C743" s="482"/>
      <c r="D743" s="482" t="s">
        <v>319</v>
      </c>
      <c r="E743" s="488" t="s">
        <v>837</v>
      </c>
      <c r="F743" s="495">
        <v>0</v>
      </c>
      <c r="G743" s="495">
        <f>+'[3]chd9-SAOB'!E186</f>
        <v>44650</v>
      </c>
      <c r="H743" s="495">
        <f>+'[3]chd9-SAOB'!E278</f>
        <v>0</v>
      </c>
      <c r="I743" s="484">
        <f t="shared" si="388"/>
        <v>44650</v>
      </c>
      <c r="J743" s="495">
        <v>0</v>
      </c>
      <c r="K743" s="495">
        <f>+'[3]chd9-SAOB'!E187</f>
        <v>44650</v>
      </c>
      <c r="L743" s="495">
        <f>+'[3]chd9-SAOB'!E279</f>
        <v>0</v>
      </c>
      <c r="M743" s="484">
        <f t="shared" si="389"/>
        <v>44650</v>
      </c>
      <c r="N743" s="484">
        <f t="shared" si="379"/>
        <v>0</v>
      </c>
      <c r="O743" s="484">
        <f t="shared" si="379"/>
        <v>0</v>
      </c>
      <c r="P743" s="484">
        <f t="shared" si="379"/>
        <v>0</v>
      </c>
      <c r="Q743" s="484">
        <f t="shared" si="390"/>
        <v>0</v>
      </c>
      <c r="S743" s="486" t="str">
        <f t="shared" si="381"/>
        <v/>
      </c>
      <c r="T743" s="486"/>
      <c r="U743" s="486" t="str">
        <f t="shared" si="381"/>
        <v/>
      </c>
      <c r="V743" s="487"/>
      <c r="W743" s="486"/>
    </row>
    <row r="744" spans="1:25">
      <c r="A744" s="392" t="s">
        <v>424</v>
      </c>
      <c r="B744" s="392" t="s">
        <v>425</v>
      </c>
      <c r="C744" s="482"/>
      <c r="D744" s="497"/>
      <c r="E744" s="483" t="s">
        <v>204</v>
      </c>
      <c r="F744" s="484">
        <f>+F745+F746</f>
        <v>0</v>
      </c>
      <c r="G744" s="484">
        <f t="shared" ref="G744:H744" si="391">+G745+G746</f>
        <v>77996025.439999998</v>
      </c>
      <c r="H744" s="484">
        <f t="shared" si="391"/>
        <v>2953.9</v>
      </c>
      <c r="I744" s="484">
        <f t="shared" si="388"/>
        <v>77998979.340000004</v>
      </c>
      <c r="J744" s="484">
        <f t="shared" ref="J744:L744" si="392">+J745+J746</f>
        <v>0</v>
      </c>
      <c r="K744" s="484">
        <f t="shared" si="392"/>
        <v>77996025.439999998</v>
      </c>
      <c r="L744" s="484">
        <f t="shared" si="392"/>
        <v>2953.9</v>
      </c>
      <c r="M744" s="484">
        <f t="shared" si="389"/>
        <v>77998979.340000004</v>
      </c>
      <c r="N744" s="484">
        <f t="shared" si="379"/>
        <v>0</v>
      </c>
      <c r="O744" s="484">
        <f t="shared" si="379"/>
        <v>0</v>
      </c>
      <c r="P744" s="484">
        <f t="shared" si="379"/>
        <v>0</v>
      </c>
      <c r="Q744" s="484">
        <f t="shared" si="390"/>
        <v>0</v>
      </c>
      <c r="S744" s="486" t="str">
        <f t="shared" si="381"/>
        <v/>
      </c>
      <c r="T744" s="486">
        <f t="shared" si="381"/>
        <v>1</v>
      </c>
      <c r="U744" s="486">
        <f t="shared" si="381"/>
        <v>1</v>
      </c>
      <c r="V744" s="487">
        <f t="shared" si="380"/>
        <v>1</v>
      </c>
      <c r="W744" s="486"/>
      <c r="Y744" s="394" t="s">
        <v>736</v>
      </c>
    </row>
    <row r="745" spans="1:25" hidden="1">
      <c r="A745" s="392" t="s">
        <v>424</v>
      </c>
      <c r="B745" s="392" t="s">
        <v>425</v>
      </c>
      <c r="C745" s="482"/>
      <c r="D745" s="482"/>
      <c r="E745" s="483" t="s">
        <v>838</v>
      </c>
      <c r="F745" s="495">
        <f>'[3]CONAP - W INC'!F566</f>
        <v>0</v>
      </c>
      <c r="G745" s="495">
        <f>'[3]CONAP - W INC'!G566</f>
        <v>45428960</v>
      </c>
      <c r="H745" s="495">
        <f>'[3]CONAP - W INC'!H566</f>
        <v>0</v>
      </c>
      <c r="I745" s="484">
        <f t="shared" si="388"/>
        <v>45428960</v>
      </c>
      <c r="J745" s="495">
        <f>'[3]CONAP - W INC'!J566</f>
        <v>0</v>
      </c>
      <c r="K745" s="495">
        <f>'[3]CONAP - W INC'!K566</f>
        <v>45428960</v>
      </c>
      <c r="L745" s="495">
        <f>'[3]CONAP - W INC'!L566</f>
        <v>0</v>
      </c>
      <c r="M745" s="484">
        <f t="shared" si="389"/>
        <v>45428960</v>
      </c>
      <c r="N745" s="484">
        <f t="shared" si="379"/>
        <v>0</v>
      </c>
      <c r="O745" s="484">
        <f t="shared" si="379"/>
        <v>0</v>
      </c>
      <c r="P745" s="484">
        <f t="shared" si="379"/>
        <v>0</v>
      </c>
      <c r="Q745" s="484">
        <f t="shared" si="390"/>
        <v>0</v>
      </c>
      <c r="S745" s="486" t="str">
        <f t="shared" si="381"/>
        <v/>
      </c>
      <c r="T745" s="486">
        <f t="shared" si="381"/>
        <v>1</v>
      </c>
      <c r="U745" s="486" t="str">
        <f t="shared" si="381"/>
        <v/>
      </c>
      <c r="V745" s="487">
        <f t="shared" si="380"/>
        <v>1</v>
      </c>
      <c r="W745" s="486"/>
    </row>
    <row r="746" spans="1:25" hidden="1">
      <c r="A746" s="392" t="s">
        <v>424</v>
      </c>
      <c r="B746" s="392" t="s">
        <v>425</v>
      </c>
      <c r="C746" s="482"/>
      <c r="D746" s="482"/>
      <c r="E746" s="483" t="s">
        <v>839</v>
      </c>
      <c r="F746" s="495">
        <f>'[3]CONAP - W INC'!F567</f>
        <v>0</v>
      </c>
      <c r="G746" s="495">
        <f>'[3]CONAP - W INC'!G567</f>
        <v>32567065.440000001</v>
      </c>
      <c r="H746" s="495">
        <f>'[3]CONAP - W INC'!H567</f>
        <v>2953.9</v>
      </c>
      <c r="I746" s="484">
        <f t="shared" si="388"/>
        <v>32570019.34</v>
      </c>
      <c r="J746" s="495">
        <f>'[3]CONAP - W INC'!J567</f>
        <v>0</v>
      </c>
      <c r="K746" s="495">
        <f>'[3]CONAP - W INC'!K567</f>
        <v>32567065.439999998</v>
      </c>
      <c r="L746" s="495">
        <f>'[3]CONAP - W INC'!L567</f>
        <v>2953.9</v>
      </c>
      <c r="M746" s="484">
        <f t="shared" si="389"/>
        <v>32570019.339999996</v>
      </c>
      <c r="N746" s="484">
        <f t="shared" si="379"/>
        <v>0</v>
      </c>
      <c r="O746" s="484">
        <f t="shared" si="379"/>
        <v>0</v>
      </c>
      <c r="P746" s="484">
        <f t="shared" si="379"/>
        <v>0</v>
      </c>
      <c r="Q746" s="484">
        <f t="shared" si="390"/>
        <v>0</v>
      </c>
      <c r="S746" s="486" t="str">
        <f t="shared" si="381"/>
        <v/>
      </c>
      <c r="T746" s="486">
        <f t="shared" si="381"/>
        <v>0.99999999999999989</v>
      </c>
      <c r="U746" s="486">
        <f t="shared" si="381"/>
        <v>1</v>
      </c>
      <c r="V746" s="487">
        <f t="shared" si="380"/>
        <v>0.99999999999999989</v>
      </c>
      <c r="W746" s="486"/>
    </row>
    <row r="747" spans="1:25" s="437" customFormat="1">
      <c r="A747" s="392"/>
      <c r="B747" s="392" t="s">
        <v>425</v>
      </c>
      <c r="C747" s="445"/>
      <c r="D747" s="445"/>
      <c r="E747" s="415" t="s">
        <v>737</v>
      </c>
      <c r="F747" s="416">
        <f>+F744+F740</f>
        <v>0</v>
      </c>
      <c r="G747" s="416">
        <f t="shared" ref="G747:Q747" si="393">+G744+G740</f>
        <v>78040675.439999998</v>
      </c>
      <c r="H747" s="416">
        <f t="shared" si="393"/>
        <v>4903.83</v>
      </c>
      <c r="I747" s="416">
        <f t="shared" si="393"/>
        <v>78045579.270000011</v>
      </c>
      <c r="J747" s="416">
        <f t="shared" si="393"/>
        <v>0</v>
      </c>
      <c r="K747" s="416">
        <f t="shared" si="393"/>
        <v>78040675.439999998</v>
      </c>
      <c r="L747" s="416">
        <f t="shared" si="393"/>
        <v>4903.83</v>
      </c>
      <c r="M747" s="416">
        <f t="shared" si="393"/>
        <v>78045579.270000011</v>
      </c>
      <c r="N747" s="416">
        <f t="shared" si="393"/>
        <v>0</v>
      </c>
      <c r="O747" s="416">
        <f t="shared" si="393"/>
        <v>0</v>
      </c>
      <c r="P747" s="416">
        <f t="shared" si="393"/>
        <v>0</v>
      </c>
      <c r="Q747" s="416">
        <f t="shared" si="393"/>
        <v>0</v>
      </c>
      <c r="R747" s="448"/>
      <c r="S747" s="486" t="str">
        <f t="shared" si="381"/>
        <v/>
      </c>
      <c r="T747" s="486">
        <f t="shared" si="381"/>
        <v>1</v>
      </c>
      <c r="U747" s="486">
        <f t="shared" si="381"/>
        <v>1</v>
      </c>
      <c r="V747" s="487">
        <f t="shared" si="380"/>
        <v>1</v>
      </c>
      <c r="W747" s="489"/>
      <c r="Y747" s="394" t="s">
        <v>735</v>
      </c>
    </row>
    <row r="748" spans="1:25" hidden="1">
      <c r="A748" s="392"/>
      <c r="B748" s="392"/>
      <c r="C748" s="482"/>
      <c r="D748" s="482"/>
      <c r="E748" s="490"/>
      <c r="F748" s="484"/>
      <c r="G748" s="484"/>
      <c r="H748" s="484"/>
      <c r="I748" s="484"/>
      <c r="J748" s="484"/>
      <c r="K748" s="484"/>
      <c r="L748" s="484"/>
      <c r="M748" s="484"/>
      <c r="N748" s="484"/>
      <c r="O748" s="484"/>
      <c r="P748" s="484"/>
      <c r="Q748" s="484"/>
      <c r="R748" s="485"/>
      <c r="S748" s="486" t="str">
        <f t="shared" si="381"/>
        <v/>
      </c>
      <c r="T748" s="486" t="str">
        <f t="shared" si="381"/>
        <v/>
      </c>
      <c r="U748" s="486" t="str">
        <f t="shared" si="381"/>
        <v/>
      </c>
      <c r="V748" s="487" t="str">
        <f t="shared" si="380"/>
        <v/>
      </c>
      <c r="W748" s="486"/>
    </row>
    <row r="749" spans="1:25" s="437" customFormat="1">
      <c r="A749" s="392" t="s">
        <v>424</v>
      </c>
      <c r="B749" s="392" t="s">
        <v>425</v>
      </c>
      <c r="C749" s="445"/>
      <c r="D749" s="445" t="s">
        <v>319</v>
      </c>
      <c r="E749" s="415" t="s">
        <v>325</v>
      </c>
      <c r="F749" s="416">
        <f>SUM(F750:F750)</f>
        <v>0</v>
      </c>
      <c r="G749" s="416">
        <f>SUM(G750:G750)</f>
        <v>0</v>
      </c>
      <c r="H749" s="416">
        <f>SUM(H750:H750)</f>
        <v>0</v>
      </c>
      <c r="I749" s="416">
        <f>+F749+G749+H749</f>
        <v>0</v>
      </c>
      <c r="J749" s="416">
        <f>SUM(J750:J750)</f>
        <v>0</v>
      </c>
      <c r="K749" s="416">
        <f>SUM(K750:K750)</f>
        <v>0</v>
      </c>
      <c r="L749" s="416">
        <f>SUM(L750:L750)</f>
        <v>0</v>
      </c>
      <c r="M749" s="416">
        <f>+J749+K749+L749</f>
        <v>0</v>
      </c>
      <c r="N749" s="416">
        <f t="shared" ref="N749:P750" si="394">+F749-J749</f>
        <v>0</v>
      </c>
      <c r="O749" s="416">
        <f t="shared" si="394"/>
        <v>0</v>
      </c>
      <c r="P749" s="416">
        <f t="shared" si="394"/>
        <v>0</v>
      </c>
      <c r="Q749" s="416">
        <f>+N749+O749+P749</f>
        <v>0</v>
      </c>
      <c r="S749" s="486" t="str">
        <f t="shared" si="381"/>
        <v/>
      </c>
      <c r="T749" s="486" t="str">
        <f t="shared" si="381"/>
        <v/>
      </c>
      <c r="U749" s="486" t="str">
        <f t="shared" si="381"/>
        <v/>
      </c>
      <c r="V749" s="487" t="str">
        <f t="shared" si="380"/>
        <v/>
      </c>
      <c r="W749" s="489"/>
      <c r="Y749" s="394" t="s">
        <v>735</v>
      </c>
    </row>
    <row r="750" spans="1:25">
      <c r="A750" s="392" t="s">
        <v>424</v>
      </c>
      <c r="B750" s="392" t="s">
        <v>425</v>
      </c>
      <c r="C750" s="482"/>
      <c r="D750" s="482"/>
      <c r="E750" s="488" t="s">
        <v>533</v>
      </c>
      <c r="F750" s="484">
        <v>0</v>
      </c>
      <c r="G750" s="484">
        <f>SUM('[3]chd9-SAOB'!BD186)</f>
        <v>0</v>
      </c>
      <c r="H750" s="484">
        <f>SUM('[3]chd9-SAOB'!BD278)</f>
        <v>0</v>
      </c>
      <c r="I750" s="484">
        <f>+F750+G750+H750</f>
        <v>0</v>
      </c>
      <c r="J750" s="484">
        <v>0</v>
      </c>
      <c r="K750" s="484">
        <f>SUM('[3]chd9-SAOB'!BD187)</f>
        <v>0</v>
      </c>
      <c r="L750" s="484">
        <f>SUM('[3]chd9-SAOB'!BD279)</f>
        <v>0</v>
      </c>
      <c r="M750" s="484">
        <f>+J750+K750+L750</f>
        <v>0</v>
      </c>
      <c r="N750" s="484">
        <f t="shared" si="394"/>
        <v>0</v>
      </c>
      <c r="O750" s="484">
        <f t="shared" si="394"/>
        <v>0</v>
      </c>
      <c r="P750" s="484">
        <f t="shared" si="394"/>
        <v>0</v>
      </c>
      <c r="Q750" s="484">
        <f>+N750+O750+P750</f>
        <v>0</v>
      </c>
      <c r="S750" s="486" t="str">
        <f t="shared" si="381"/>
        <v/>
      </c>
      <c r="T750" s="486" t="str">
        <f t="shared" si="381"/>
        <v/>
      </c>
      <c r="U750" s="486" t="str">
        <f t="shared" si="381"/>
        <v/>
      </c>
      <c r="V750" s="487" t="str">
        <f t="shared" si="380"/>
        <v/>
      </c>
      <c r="W750" s="486"/>
      <c r="Y750" s="394" t="s">
        <v>735</v>
      </c>
    </row>
    <row r="751" spans="1:25" s="424" customFormat="1" ht="12" customHeight="1">
      <c r="A751" s="392" t="s">
        <v>424</v>
      </c>
      <c r="B751" s="392" t="s">
        <v>425</v>
      </c>
      <c r="C751" s="719" t="s">
        <v>560</v>
      </c>
      <c r="D751" s="734"/>
      <c r="E751" s="734"/>
      <c r="F751" s="423">
        <f>+F747+F749</f>
        <v>0</v>
      </c>
      <c r="G751" s="423">
        <f t="shared" ref="G751:Q751" si="395">+G747+G749</f>
        <v>78040675.439999998</v>
      </c>
      <c r="H751" s="423">
        <f t="shared" si="395"/>
        <v>4903.83</v>
      </c>
      <c r="I751" s="423">
        <f t="shared" si="395"/>
        <v>78045579.270000011</v>
      </c>
      <c r="J751" s="423">
        <f t="shared" si="395"/>
        <v>0</v>
      </c>
      <c r="K751" s="423">
        <f t="shared" si="395"/>
        <v>78040675.439999998</v>
      </c>
      <c r="L751" s="423">
        <f t="shared" si="395"/>
        <v>4903.83</v>
      </c>
      <c r="M751" s="423">
        <f t="shared" si="395"/>
        <v>78045579.270000011</v>
      </c>
      <c r="N751" s="423">
        <f t="shared" si="395"/>
        <v>0</v>
      </c>
      <c r="O751" s="423">
        <f t="shared" si="395"/>
        <v>0</v>
      </c>
      <c r="P751" s="423">
        <f t="shared" si="395"/>
        <v>0</v>
      </c>
      <c r="Q751" s="423">
        <f t="shared" si="395"/>
        <v>0</v>
      </c>
      <c r="R751" s="607">
        <f>+Q751-'[3]chd9-SAOB'!CK315</f>
        <v>0</v>
      </c>
      <c r="S751" s="486" t="str">
        <f t="shared" si="381"/>
        <v/>
      </c>
      <c r="T751" s="486">
        <f t="shared" si="381"/>
        <v>1</v>
      </c>
      <c r="U751" s="486">
        <f t="shared" si="381"/>
        <v>1</v>
      </c>
      <c r="V751" s="487">
        <f t="shared" si="380"/>
        <v>1</v>
      </c>
      <c r="W751" s="491"/>
      <c r="Y751" s="394" t="s">
        <v>735</v>
      </c>
    </row>
    <row r="752" spans="1:25">
      <c r="A752" s="392" t="s">
        <v>326</v>
      </c>
      <c r="B752" s="392" t="s">
        <v>425</v>
      </c>
      <c r="C752" s="482"/>
      <c r="D752" s="482"/>
      <c r="E752" s="492"/>
      <c r="F752" s="484"/>
      <c r="G752" s="484"/>
      <c r="H752" s="484"/>
      <c r="I752" s="484">
        <f t="shared" si="388"/>
        <v>0</v>
      </c>
      <c r="J752" s="484"/>
      <c r="K752" s="484"/>
      <c r="L752" s="484"/>
      <c r="M752" s="484">
        <f t="shared" si="389"/>
        <v>0</v>
      </c>
      <c r="N752" s="484">
        <f t="shared" si="379"/>
        <v>0</v>
      </c>
      <c r="O752" s="484">
        <f t="shared" si="379"/>
        <v>0</v>
      </c>
      <c r="P752" s="484">
        <f t="shared" si="379"/>
        <v>0</v>
      </c>
      <c r="Q752" s="484">
        <f t="shared" si="390"/>
        <v>0</v>
      </c>
      <c r="S752" s="486" t="str">
        <f t="shared" si="381"/>
        <v/>
      </c>
      <c r="T752" s="486" t="str">
        <f t="shared" si="381"/>
        <v/>
      </c>
      <c r="U752" s="486" t="str">
        <f t="shared" si="381"/>
        <v/>
      </c>
      <c r="V752" s="487" t="str">
        <f t="shared" si="380"/>
        <v/>
      </c>
      <c r="W752" s="486"/>
      <c r="Y752" s="394" t="s">
        <v>735</v>
      </c>
    </row>
    <row r="753" spans="1:25">
      <c r="A753" s="392" t="s">
        <v>426</v>
      </c>
      <c r="B753" s="392" t="s">
        <v>427</v>
      </c>
      <c r="C753" s="631" t="s">
        <v>428</v>
      </c>
      <c r="D753" s="482"/>
      <c r="E753" s="492"/>
      <c r="F753" s="484"/>
      <c r="G753" s="484"/>
      <c r="H753" s="484"/>
      <c r="I753" s="484">
        <f t="shared" si="388"/>
        <v>0</v>
      </c>
      <c r="J753" s="484"/>
      <c r="K753" s="484"/>
      <c r="L753" s="484"/>
      <c r="M753" s="484">
        <f t="shared" si="389"/>
        <v>0</v>
      </c>
      <c r="N753" s="484">
        <f t="shared" si="379"/>
        <v>0</v>
      </c>
      <c r="O753" s="484">
        <f t="shared" si="379"/>
        <v>0</v>
      </c>
      <c r="P753" s="484">
        <f t="shared" si="379"/>
        <v>0</v>
      </c>
      <c r="Q753" s="484">
        <f t="shared" si="390"/>
        <v>0</v>
      </c>
      <c r="S753" s="486" t="str">
        <f t="shared" si="381"/>
        <v/>
      </c>
      <c r="T753" s="486" t="str">
        <f t="shared" si="381"/>
        <v/>
      </c>
      <c r="U753" s="486" t="str">
        <f t="shared" si="381"/>
        <v/>
      </c>
      <c r="V753" s="487" t="str">
        <f t="shared" si="380"/>
        <v/>
      </c>
      <c r="W753" s="486"/>
      <c r="Y753" s="394" t="s">
        <v>735</v>
      </c>
    </row>
    <row r="754" spans="1:25" s="424" customFormat="1">
      <c r="A754" s="392" t="s">
        <v>426</v>
      </c>
      <c r="B754" s="392" t="s">
        <v>429</v>
      </c>
      <c r="C754" s="493" t="s">
        <v>319</v>
      </c>
      <c r="D754" s="632" t="s">
        <v>330</v>
      </c>
      <c r="E754" s="680" t="s">
        <v>429</v>
      </c>
      <c r="F754" s="638"/>
      <c r="G754" s="638"/>
      <c r="H754" s="638"/>
      <c r="I754" s="423">
        <f t="shared" si="388"/>
        <v>0</v>
      </c>
      <c r="J754" s="638"/>
      <c r="K754" s="638"/>
      <c r="L754" s="638"/>
      <c r="M754" s="423">
        <f t="shared" si="389"/>
        <v>0</v>
      </c>
      <c r="N754" s="423">
        <f t="shared" si="379"/>
        <v>0</v>
      </c>
      <c r="O754" s="423">
        <f t="shared" si="379"/>
        <v>0</v>
      </c>
      <c r="P754" s="423">
        <f t="shared" si="379"/>
        <v>0</v>
      </c>
      <c r="Q754" s="423">
        <f t="shared" si="390"/>
        <v>0</v>
      </c>
      <c r="S754" s="486" t="str">
        <f t="shared" si="381"/>
        <v/>
      </c>
      <c r="T754" s="486" t="str">
        <f t="shared" si="381"/>
        <v/>
      </c>
      <c r="U754" s="486" t="str">
        <f t="shared" si="381"/>
        <v/>
      </c>
      <c r="V754" s="487" t="str">
        <f t="shared" si="380"/>
        <v/>
      </c>
      <c r="W754" s="491"/>
      <c r="Y754" s="394" t="s">
        <v>735</v>
      </c>
    </row>
    <row r="755" spans="1:25">
      <c r="A755" s="392" t="s">
        <v>426</v>
      </c>
      <c r="B755" s="392" t="s">
        <v>429</v>
      </c>
      <c r="C755" s="482"/>
      <c r="D755" s="497"/>
      <c r="E755" s="483" t="s">
        <v>320</v>
      </c>
      <c r="F755" s="495">
        <f>+'[3]chd9-SAOB'!C433</f>
        <v>0</v>
      </c>
      <c r="G755" s="495">
        <f>+'[3]chd9-SAOB'!D433</f>
        <v>0</v>
      </c>
      <c r="H755" s="495">
        <f>+'[3]chd9-SAOB'!E433</f>
        <v>14000000</v>
      </c>
      <c r="I755" s="484">
        <f t="shared" si="388"/>
        <v>14000000</v>
      </c>
      <c r="J755" s="495">
        <f>+'[3]chd9-SAOB'!G433</f>
        <v>0</v>
      </c>
      <c r="K755" s="495">
        <f>+'[3]chd9-SAOB'!H433</f>
        <v>0</v>
      </c>
      <c r="L755" s="495">
        <f>+'[3]chd9-SAOB'!I433</f>
        <v>13996561.98</v>
      </c>
      <c r="M755" s="484">
        <f t="shared" si="389"/>
        <v>13996561.98</v>
      </c>
      <c r="N755" s="484">
        <f t="shared" si="379"/>
        <v>0</v>
      </c>
      <c r="O755" s="484">
        <f t="shared" si="379"/>
        <v>0</v>
      </c>
      <c r="P755" s="484">
        <f t="shared" si="379"/>
        <v>3438.019999999553</v>
      </c>
      <c r="Q755" s="484">
        <f t="shared" si="390"/>
        <v>3438.019999999553</v>
      </c>
      <c r="S755" s="486" t="str">
        <f t="shared" si="381"/>
        <v/>
      </c>
      <c r="T755" s="486" t="str">
        <f t="shared" si="381"/>
        <v/>
      </c>
      <c r="U755" s="486">
        <f t="shared" si="381"/>
        <v>0.99975442714285723</v>
      </c>
      <c r="V755" s="487">
        <f t="shared" si="380"/>
        <v>0.99975442714285723</v>
      </c>
      <c r="W755" s="486"/>
      <c r="Y755" s="394" t="s">
        <v>736</v>
      </c>
    </row>
    <row r="756" spans="1:25">
      <c r="A756" s="392" t="s">
        <v>426</v>
      </c>
      <c r="B756" s="392" t="s">
        <v>429</v>
      </c>
      <c r="C756" s="482"/>
      <c r="D756" s="497"/>
      <c r="E756" s="483" t="s">
        <v>204</v>
      </c>
      <c r="F756" s="484">
        <f>+F757+F758</f>
        <v>0</v>
      </c>
      <c r="G756" s="484">
        <f t="shared" ref="G756:H756" si="396">+G757+G758</f>
        <v>6000000</v>
      </c>
      <c r="H756" s="484">
        <f t="shared" si="396"/>
        <v>500000</v>
      </c>
      <c r="I756" s="484">
        <f t="shared" si="388"/>
        <v>6500000</v>
      </c>
      <c r="J756" s="484">
        <f t="shared" ref="J756:L756" si="397">+J757+J758</f>
        <v>0</v>
      </c>
      <c r="K756" s="484">
        <f t="shared" si="397"/>
        <v>5995812.7000000002</v>
      </c>
      <c r="L756" s="484">
        <f t="shared" si="397"/>
        <v>500000</v>
      </c>
      <c r="M756" s="484">
        <f t="shared" si="389"/>
        <v>6495812.7000000002</v>
      </c>
      <c r="N756" s="484">
        <f t="shared" si="379"/>
        <v>0</v>
      </c>
      <c r="O756" s="484">
        <f t="shared" si="379"/>
        <v>4187.2999999998137</v>
      </c>
      <c r="P756" s="484">
        <f t="shared" si="379"/>
        <v>0</v>
      </c>
      <c r="Q756" s="484">
        <f t="shared" si="390"/>
        <v>4187.2999999998137</v>
      </c>
      <c r="S756" s="486" t="str">
        <f t="shared" si="381"/>
        <v/>
      </c>
      <c r="T756" s="486">
        <f t="shared" si="381"/>
        <v>0.99930211666666668</v>
      </c>
      <c r="U756" s="486">
        <f t="shared" si="381"/>
        <v>1</v>
      </c>
      <c r="V756" s="487">
        <f t="shared" si="380"/>
        <v>0.99935580000000002</v>
      </c>
      <c r="W756" s="486"/>
      <c r="Y756" s="394" t="s">
        <v>736</v>
      </c>
    </row>
    <row r="757" spans="1:25" hidden="1">
      <c r="A757" s="392" t="s">
        <v>426</v>
      </c>
      <c r="B757" s="392" t="s">
        <v>429</v>
      </c>
      <c r="C757" s="482"/>
      <c r="D757" s="482"/>
      <c r="E757" s="483" t="s">
        <v>838</v>
      </c>
      <c r="F757" s="495">
        <f>'[3]CONAP - W INC'!F575</f>
        <v>0</v>
      </c>
      <c r="G757" s="495">
        <f>'[3]CONAP - W INC'!G575</f>
        <v>2000000</v>
      </c>
      <c r="H757" s="495">
        <f>'[3]CONAP - W INC'!H575</f>
        <v>0</v>
      </c>
      <c r="I757" s="484">
        <f t="shared" si="388"/>
        <v>2000000</v>
      </c>
      <c r="J757" s="495">
        <f>'[3]CONAP - W INC'!J575</f>
        <v>0</v>
      </c>
      <c r="K757" s="495">
        <f>'[3]CONAP - W INC'!K575</f>
        <v>1996219.5</v>
      </c>
      <c r="L757" s="495">
        <f>'[3]CONAP - W INC'!L575</f>
        <v>0</v>
      </c>
      <c r="M757" s="484">
        <f t="shared" si="389"/>
        <v>1996219.5</v>
      </c>
      <c r="N757" s="484">
        <f t="shared" si="379"/>
        <v>0</v>
      </c>
      <c r="O757" s="484">
        <f t="shared" si="379"/>
        <v>3780.5</v>
      </c>
      <c r="P757" s="484">
        <f t="shared" si="379"/>
        <v>0</v>
      </c>
      <c r="Q757" s="484">
        <f t="shared" si="390"/>
        <v>3780.5</v>
      </c>
      <c r="S757" s="486" t="str">
        <f t="shared" si="381"/>
        <v/>
      </c>
      <c r="T757" s="486">
        <f t="shared" si="381"/>
        <v>0.99810975000000002</v>
      </c>
      <c r="U757" s="486" t="str">
        <f t="shared" si="381"/>
        <v/>
      </c>
      <c r="V757" s="487">
        <f t="shared" si="380"/>
        <v>0.99810975000000002</v>
      </c>
      <c r="W757" s="486"/>
    </row>
    <row r="758" spans="1:25" hidden="1">
      <c r="A758" s="392" t="s">
        <v>426</v>
      </c>
      <c r="B758" s="392" t="s">
        <v>429</v>
      </c>
      <c r="C758" s="482"/>
      <c r="D758" s="482"/>
      <c r="E758" s="483" t="s">
        <v>839</v>
      </c>
      <c r="F758" s="495">
        <f>'[3]CONAP - W INC'!F576</f>
        <v>0</v>
      </c>
      <c r="G758" s="495">
        <f>'[3]CONAP - W INC'!G576</f>
        <v>4000000</v>
      </c>
      <c r="H758" s="495">
        <f>'[3]CONAP - W INC'!H576</f>
        <v>500000</v>
      </c>
      <c r="I758" s="484">
        <f t="shared" si="388"/>
        <v>4500000</v>
      </c>
      <c r="J758" s="495">
        <f>'[3]CONAP - W INC'!J576</f>
        <v>0</v>
      </c>
      <c r="K758" s="495">
        <f>'[3]CONAP - W INC'!K576</f>
        <v>3999593.2</v>
      </c>
      <c r="L758" s="495">
        <f>'[3]CONAP - W INC'!L576</f>
        <v>500000</v>
      </c>
      <c r="M758" s="484">
        <f t="shared" si="389"/>
        <v>4499593.2</v>
      </c>
      <c r="N758" s="484">
        <f t="shared" si="379"/>
        <v>0</v>
      </c>
      <c r="O758" s="484">
        <f t="shared" si="379"/>
        <v>406.79999999981374</v>
      </c>
      <c r="P758" s="484">
        <f t="shared" si="379"/>
        <v>0</v>
      </c>
      <c r="Q758" s="484">
        <f t="shared" si="390"/>
        <v>406.79999999981374</v>
      </c>
      <c r="S758" s="486" t="str">
        <f t="shared" si="381"/>
        <v/>
      </c>
      <c r="T758" s="486">
        <f t="shared" si="381"/>
        <v>0.99989830000000002</v>
      </c>
      <c r="U758" s="486">
        <f t="shared" si="381"/>
        <v>1</v>
      </c>
      <c r="V758" s="487">
        <f t="shared" si="380"/>
        <v>0.99990960000000007</v>
      </c>
      <c r="W758" s="486"/>
    </row>
    <row r="759" spans="1:25" s="437" customFormat="1">
      <c r="A759" s="392"/>
      <c r="B759" s="392" t="s">
        <v>429</v>
      </c>
      <c r="C759" s="445"/>
      <c r="D759" s="445"/>
      <c r="E759" s="415" t="s">
        <v>737</v>
      </c>
      <c r="F759" s="416">
        <f>+F756+F755</f>
        <v>0</v>
      </c>
      <c r="G759" s="416">
        <f t="shared" ref="G759:Q759" si="398">+G756+G755</f>
        <v>6000000</v>
      </c>
      <c r="H759" s="416">
        <f t="shared" si="398"/>
        <v>14500000</v>
      </c>
      <c r="I759" s="416">
        <f t="shared" si="398"/>
        <v>20500000</v>
      </c>
      <c r="J759" s="416">
        <f t="shared" si="398"/>
        <v>0</v>
      </c>
      <c r="K759" s="416">
        <f t="shared" si="398"/>
        <v>5995812.7000000002</v>
      </c>
      <c r="L759" s="416">
        <f t="shared" si="398"/>
        <v>14496561.98</v>
      </c>
      <c r="M759" s="416">
        <f t="shared" si="398"/>
        <v>20492374.68</v>
      </c>
      <c r="N759" s="416">
        <f t="shared" si="398"/>
        <v>0</v>
      </c>
      <c r="O759" s="416">
        <f t="shared" si="398"/>
        <v>4187.2999999998137</v>
      </c>
      <c r="P759" s="416">
        <f t="shared" si="398"/>
        <v>3438.019999999553</v>
      </c>
      <c r="Q759" s="416">
        <f t="shared" si="398"/>
        <v>7625.3199999993667</v>
      </c>
      <c r="R759" s="448"/>
      <c r="S759" s="486" t="str">
        <f t="shared" si="381"/>
        <v/>
      </c>
      <c r="T759" s="486">
        <f t="shared" si="381"/>
        <v>0.99930211666666668</v>
      </c>
      <c r="U759" s="486">
        <f t="shared" si="381"/>
        <v>0.99976289517241379</v>
      </c>
      <c r="V759" s="487">
        <f t="shared" si="380"/>
        <v>0.99962803317073168</v>
      </c>
      <c r="W759" s="489"/>
      <c r="Y759" s="394" t="s">
        <v>735</v>
      </c>
    </row>
    <row r="760" spans="1:25" hidden="1">
      <c r="A760" s="392"/>
      <c r="B760" s="392"/>
      <c r="C760" s="482"/>
      <c r="D760" s="482"/>
      <c r="E760" s="490"/>
      <c r="F760" s="484"/>
      <c r="G760" s="484"/>
      <c r="H760" s="484"/>
      <c r="I760" s="484"/>
      <c r="J760" s="484"/>
      <c r="K760" s="484"/>
      <c r="L760" s="484"/>
      <c r="M760" s="484"/>
      <c r="N760" s="484"/>
      <c r="O760" s="484"/>
      <c r="P760" s="484"/>
      <c r="Q760" s="484"/>
      <c r="R760" s="485"/>
      <c r="S760" s="486" t="str">
        <f t="shared" si="381"/>
        <v/>
      </c>
      <c r="T760" s="486" t="str">
        <f t="shared" si="381"/>
        <v/>
      </c>
      <c r="U760" s="486" t="str">
        <f t="shared" si="381"/>
        <v/>
      </c>
      <c r="V760" s="487" t="str">
        <f t="shared" si="380"/>
        <v/>
      </c>
      <c r="W760" s="486"/>
    </row>
    <row r="761" spans="1:25" s="437" customFormat="1">
      <c r="A761" s="392" t="s">
        <v>426</v>
      </c>
      <c r="B761" s="392" t="s">
        <v>429</v>
      </c>
      <c r="C761" s="445"/>
      <c r="D761" s="445" t="s">
        <v>319</v>
      </c>
      <c r="E761" s="415" t="s">
        <v>325</v>
      </c>
      <c r="F761" s="416">
        <f>SUM(F762:F762)</f>
        <v>0</v>
      </c>
      <c r="G761" s="416">
        <f>SUM(G762:G762)</f>
        <v>8630711.5500000007</v>
      </c>
      <c r="H761" s="416">
        <f>SUM(H762:H762)</f>
        <v>1700000</v>
      </c>
      <c r="I761" s="416">
        <f>+F761+G761+H761</f>
        <v>10330711.550000001</v>
      </c>
      <c r="J761" s="416">
        <f>SUM(J762:J762)</f>
        <v>0</v>
      </c>
      <c r="K761" s="416">
        <f>SUM(K762:K762)</f>
        <v>8402896.8000000007</v>
      </c>
      <c r="L761" s="416">
        <f>SUM(L762:L762)</f>
        <v>1697000</v>
      </c>
      <c r="M761" s="416">
        <f>+J761+K761+L761</f>
        <v>10099896.800000001</v>
      </c>
      <c r="N761" s="416">
        <f t="shared" ref="N761:P762" si="399">+F761-J761</f>
        <v>0</v>
      </c>
      <c r="O761" s="416">
        <f t="shared" si="399"/>
        <v>227814.75</v>
      </c>
      <c r="P761" s="416">
        <f t="shared" si="399"/>
        <v>3000</v>
      </c>
      <c r="Q761" s="416">
        <f>+N761+O761+P761</f>
        <v>230814.75</v>
      </c>
      <c r="S761" s="486" t="str">
        <f t="shared" si="381"/>
        <v/>
      </c>
      <c r="T761" s="486">
        <f t="shared" si="381"/>
        <v>0.97360417519688747</v>
      </c>
      <c r="U761" s="486">
        <f t="shared" si="381"/>
        <v>0.99823529411764711</v>
      </c>
      <c r="V761" s="487">
        <f t="shared" si="380"/>
        <v>0.97765741992863986</v>
      </c>
      <c r="W761" s="489"/>
      <c r="Y761" s="394" t="s">
        <v>735</v>
      </c>
    </row>
    <row r="762" spans="1:25">
      <c r="A762" s="392" t="s">
        <v>426</v>
      </c>
      <c r="B762" s="392" t="s">
        <v>429</v>
      </c>
      <c r="C762" s="482"/>
      <c r="D762" s="482"/>
      <c r="E762" s="488" t="s">
        <v>533</v>
      </c>
      <c r="F762" s="484">
        <v>0</v>
      </c>
      <c r="G762" s="484">
        <f>SUM('[3]chd9-SAOB'!BE186)</f>
        <v>8630711.5500000007</v>
      </c>
      <c r="H762" s="484">
        <f>SUM('[3]chd9-SAOB'!BE278)</f>
        <v>1700000</v>
      </c>
      <c r="I762" s="484">
        <f>+F762+G762+H762</f>
        <v>10330711.550000001</v>
      </c>
      <c r="J762" s="484">
        <v>0</v>
      </c>
      <c r="K762" s="484">
        <f>SUM('[3]chd9-SAOB'!BE187)</f>
        <v>8402896.8000000007</v>
      </c>
      <c r="L762" s="484">
        <f>SUM('[3]chd9-SAOB'!BE279)</f>
        <v>1697000</v>
      </c>
      <c r="M762" s="484">
        <f>+J762+K762+L762</f>
        <v>10099896.800000001</v>
      </c>
      <c r="N762" s="484">
        <f t="shared" si="399"/>
        <v>0</v>
      </c>
      <c r="O762" s="484">
        <f t="shared" si="399"/>
        <v>227814.75</v>
      </c>
      <c r="P762" s="484">
        <f t="shared" si="399"/>
        <v>3000</v>
      </c>
      <c r="Q762" s="484">
        <f>+N762+O762+P762</f>
        <v>230814.75</v>
      </c>
      <c r="S762" s="486" t="str">
        <f t="shared" si="381"/>
        <v/>
      </c>
      <c r="T762" s="486">
        <f t="shared" si="381"/>
        <v>0.97360417519688747</v>
      </c>
      <c r="U762" s="486">
        <f t="shared" si="381"/>
        <v>0.99823529411764711</v>
      </c>
      <c r="V762" s="487">
        <f t="shared" si="380"/>
        <v>0.97765741992863986</v>
      </c>
      <c r="W762" s="486"/>
      <c r="Y762" s="394" t="s">
        <v>735</v>
      </c>
    </row>
    <row r="763" spans="1:25" s="617" customFormat="1">
      <c r="A763" s="392" t="s">
        <v>426</v>
      </c>
      <c r="B763" s="392" t="s">
        <v>429</v>
      </c>
      <c r="C763" s="634"/>
      <c r="D763" s="634"/>
      <c r="E763" s="635" t="s">
        <v>5</v>
      </c>
      <c r="F763" s="615">
        <f>+F761+F759</f>
        <v>0</v>
      </c>
      <c r="G763" s="615">
        <f t="shared" ref="G763:Q763" si="400">+G761+G759</f>
        <v>14630711.550000001</v>
      </c>
      <c r="H763" s="615">
        <f t="shared" si="400"/>
        <v>16200000</v>
      </c>
      <c r="I763" s="615">
        <f t="shared" si="400"/>
        <v>30830711.550000001</v>
      </c>
      <c r="J763" s="615">
        <f t="shared" si="400"/>
        <v>0</v>
      </c>
      <c r="K763" s="615">
        <f t="shared" si="400"/>
        <v>14398709.5</v>
      </c>
      <c r="L763" s="615">
        <f t="shared" si="400"/>
        <v>16193561.98</v>
      </c>
      <c r="M763" s="615">
        <f t="shared" si="400"/>
        <v>30592271.48</v>
      </c>
      <c r="N763" s="615">
        <f t="shared" si="400"/>
        <v>0</v>
      </c>
      <c r="O763" s="615">
        <f t="shared" si="400"/>
        <v>232002.04999999981</v>
      </c>
      <c r="P763" s="615">
        <f t="shared" si="400"/>
        <v>6438.019999999553</v>
      </c>
      <c r="Q763" s="615">
        <f t="shared" si="400"/>
        <v>238440.06999999937</v>
      </c>
      <c r="R763" s="616">
        <f>+Q763-'[3]chd9-SAOB'!CL315</f>
        <v>0</v>
      </c>
      <c r="S763" s="486" t="str">
        <f t="shared" si="381"/>
        <v/>
      </c>
      <c r="T763" s="486">
        <f t="shared" si="381"/>
        <v>0.9841428047291384</v>
      </c>
      <c r="U763" s="486">
        <f t="shared" si="381"/>
        <v>0.99960259135802476</v>
      </c>
      <c r="V763" s="487">
        <f t="shared" si="380"/>
        <v>0.99226615092508297</v>
      </c>
      <c r="W763" s="636"/>
      <c r="Y763" s="394" t="s">
        <v>735</v>
      </c>
    </row>
    <row r="764" spans="1:25">
      <c r="A764" s="392" t="s">
        <v>426</v>
      </c>
      <c r="B764" s="392" t="s">
        <v>429</v>
      </c>
      <c r="C764" s="482"/>
      <c r="D764" s="482"/>
      <c r="E764" s="492"/>
      <c r="F764" s="484"/>
      <c r="G764" s="484"/>
      <c r="H764" s="484"/>
      <c r="I764" s="484">
        <f t="shared" si="388"/>
        <v>0</v>
      </c>
      <c r="J764" s="484"/>
      <c r="K764" s="484"/>
      <c r="L764" s="484"/>
      <c r="M764" s="484">
        <f t="shared" si="389"/>
        <v>0</v>
      </c>
      <c r="N764" s="484">
        <f t="shared" si="379"/>
        <v>0</v>
      </c>
      <c r="O764" s="484">
        <f t="shared" si="379"/>
        <v>0</v>
      </c>
      <c r="P764" s="484">
        <f t="shared" si="379"/>
        <v>0</v>
      </c>
      <c r="Q764" s="484">
        <f t="shared" si="390"/>
        <v>0</v>
      </c>
      <c r="S764" s="486" t="str">
        <f t="shared" si="381"/>
        <v/>
      </c>
      <c r="T764" s="486" t="str">
        <f t="shared" si="381"/>
        <v/>
      </c>
      <c r="U764" s="486" t="str">
        <f t="shared" si="381"/>
        <v/>
      </c>
      <c r="V764" s="487" t="str">
        <f t="shared" si="380"/>
        <v/>
      </c>
      <c r="W764" s="486"/>
      <c r="Y764" s="394" t="s">
        <v>735</v>
      </c>
    </row>
    <row r="765" spans="1:25" s="424" customFormat="1">
      <c r="A765" s="392" t="s">
        <v>426</v>
      </c>
      <c r="B765" s="392" t="s">
        <v>431</v>
      </c>
      <c r="C765" s="493" t="s">
        <v>319</v>
      </c>
      <c r="D765" s="632" t="s">
        <v>332</v>
      </c>
      <c r="E765" s="680" t="s">
        <v>431</v>
      </c>
      <c r="F765" s="638"/>
      <c r="G765" s="638"/>
      <c r="H765" s="638"/>
      <c r="I765" s="423">
        <f t="shared" si="388"/>
        <v>0</v>
      </c>
      <c r="J765" s="638"/>
      <c r="K765" s="638"/>
      <c r="L765" s="638"/>
      <c r="M765" s="423">
        <f t="shared" si="389"/>
        <v>0</v>
      </c>
      <c r="N765" s="423">
        <f t="shared" si="379"/>
        <v>0</v>
      </c>
      <c r="O765" s="423">
        <f t="shared" si="379"/>
        <v>0</v>
      </c>
      <c r="P765" s="423">
        <f t="shared" si="379"/>
        <v>0</v>
      </c>
      <c r="Q765" s="423">
        <f t="shared" si="390"/>
        <v>0</v>
      </c>
      <c r="S765" s="486" t="str">
        <f t="shared" si="381"/>
        <v/>
      </c>
      <c r="T765" s="486" t="str">
        <f t="shared" si="381"/>
        <v/>
      </c>
      <c r="U765" s="486" t="str">
        <f t="shared" si="381"/>
        <v/>
      </c>
      <c r="V765" s="487" t="str">
        <f t="shared" si="380"/>
        <v/>
      </c>
      <c r="W765" s="491"/>
      <c r="Y765" s="394" t="s">
        <v>735</v>
      </c>
    </row>
    <row r="766" spans="1:25">
      <c r="A766" s="392" t="s">
        <v>426</v>
      </c>
      <c r="B766" s="392" t="s">
        <v>431</v>
      </c>
      <c r="C766" s="482"/>
      <c r="D766" s="497"/>
      <c r="E766" s="483" t="s">
        <v>320</v>
      </c>
      <c r="F766" s="495">
        <f>+'[3]chd9-SAOB'!C440</f>
        <v>0</v>
      </c>
      <c r="G766" s="495">
        <f>+'[3]chd9-SAOB'!D440</f>
        <v>68572.25</v>
      </c>
      <c r="H766" s="495">
        <f>+'[3]chd9-SAOB'!E440</f>
        <v>10000000</v>
      </c>
      <c r="I766" s="484">
        <f t="shared" si="388"/>
        <v>10068572.25</v>
      </c>
      <c r="J766" s="495">
        <f>+'[3]chd9-SAOB'!G440</f>
        <v>0</v>
      </c>
      <c r="K766" s="495">
        <f>+'[3]chd9-SAOB'!H440</f>
        <v>62785.95</v>
      </c>
      <c r="L766" s="495">
        <f>+'[3]chd9-SAOB'!I440</f>
        <v>9993526.7400000002</v>
      </c>
      <c r="M766" s="484">
        <f t="shared" si="389"/>
        <v>10056312.689999999</v>
      </c>
      <c r="N766" s="484">
        <f t="shared" si="379"/>
        <v>0</v>
      </c>
      <c r="O766" s="484">
        <f t="shared" si="379"/>
        <v>5786.3000000000029</v>
      </c>
      <c r="P766" s="484">
        <f t="shared" si="379"/>
        <v>6473.2599999997765</v>
      </c>
      <c r="Q766" s="484">
        <f t="shared" si="390"/>
        <v>12259.559999999779</v>
      </c>
      <c r="S766" s="486" t="str">
        <f t="shared" si="381"/>
        <v/>
      </c>
      <c r="T766" s="486">
        <f t="shared" si="381"/>
        <v>0.91561746916573394</v>
      </c>
      <c r="U766" s="486">
        <f t="shared" si="381"/>
        <v>0.99935267400000005</v>
      </c>
      <c r="V766" s="487">
        <f t="shared" si="380"/>
        <v>0.99878239340240116</v>
      </c>
      <c r="W766" s="486"/>
      <c r="Y766" s="394" t="s">
        <v>736</v>
      </c>
    </row>
    <row r="767" spans="1:25">
      <c r="A767" s="392" t="s">
        <v>426</v>
      </c>
      <c r="B767" s="392" t="s">
        <v>431</v>
      </c>
      <c r="C767" s="482"/>
      <c r="D767" s="497"/>
      <c r="E767" s="483" t="s">
        <v>204</v>
      </c>
      <c r="F767" s="484">
        <f>+F768+F769</f>
        <v>0</v>
      </c>
      <c r="G767" s="484">
        <f t="shared" ref="G767:H767" si="401">+G768+G769</f>
        <v>0</v>
      </c>
      <c r="H767" s="484">
        <f t="shared" si="401"/>
        <v>2378242</v>
      </c>
      <c r="I767" s="484">
        <f t="shared" si="388"/>
        <v>2378242</v>
      </c>
      <c r="J767" s="484">
        <f t="shared" ref="J767:L767" si="402">+J768+J769</f>
        <v>0</v>
      </c>
      <c r="K767" s="484">
        <f t="shared" si="402"/>
        <v>0</v>
      </c>
      <c r="L767" s="484">
        <f t="shared" si="402"/>
        <v>2183120.61</v>
      </c>
      <c r="M767" s="484">
        <f t="shared" si="389"/>
        <v>2183120.61</v>
      </c>
      <c r="N767" s="484">
        <f t="shared" si="379"/>
        <v>0</v>
      </c>
      <c r="O767" s="484">
        <f t="shared" si="379"/>
        <v>0</v>
      </c>
      <c r="P767" s="484">
        <f t="shared" si="379"/>
        <v>195121.39000000013</v>
      </c>
      <c r="Q767" s="484">
        <f t="shared" si="390"/>
        <v>195121.39000000013</v>
      </c>
      <c r="S767" s="486" t="str">
        <f t="shared" si="381"/>
        <v/>
      </c>
      <c r="T767" s="486" t="str">
        <f t="shared" si="381"/>
        <v/>
      </c>
      <c r="U767" s="486">
        <f t="shared" si="381"/>
        <v>0.91795562015976506</v>
      </c>
      <c r="V767" s="487">
        <f t="shared" si="380"/>
        <v>0.91795562015976506</v>
      </c>
      <c r="W767" s="486"/>
      <c r="Y767" s="394" t="s">
        <v>736</v>
      </c>
    </row>
    <row r="768" spans="1:25" hidden="1">
      <c r="A768" s="392" t="s">
        <v>426</v>
      </c>
      <c r="B768" s="392" t="s">
        <v>431</v>
      </c>
      <c r="C768" s="482"/>
      <c r="D768" s="482"/>
      <c r="E768" s="483" t="s">
        <v>838</v>
      </c>
      <c r="F768" s="495">
        <f>'[3]CONAP - W INC'!F583</f>
        <v>0</v>
      </c>
      <c r="G768" s="495">
        <f>'[3]CONAP - W INC'!G583</f>
        <v>0</v>
      </c>
      <c r="H768" s="495">
        <f>'[3]CONAP - W INC'!H583</f>
        <v>0</v>
      </c>
      <c r="I768" s="484">
        <f t="shared" si="388"/>
        <v>0</v>
      </c>
      <c r="J768" s="495">
        <f>'[3]CONAP - W INC'!J583</f>
        <v>0</v>
      </c>
      <c r="K768" s="495">
        <f>'[3]CONAP - W INC'!K583</f>
        <v>0</v>
      </c>
      <c r="L768" s="495">
        <f>'[3]CONAP - W INC'!L583</f>
        <v>0</v>
      </c>
      <c r="M768" s="484">
        <f t="shared" si="389"/>
        <v>0</v>
      </c>
      <c r="N768" s="484">
        <f t="shared" si="379"/>
        <v>0</v>
      </c>
      <c r="O768" s="484">
        <f t="shared" si="379"/>
        <v>0</v>
      </c>
      <c r="P768" s="484">
        <f t="shared" si="379"/>
        <v>0</v>
      </c>
      <c r="Q768" s="484">
        <f t="shared" si="390"/>
        <v>0</v>
      </c>
      <c r="S768" s="486" t="str">
        <f t="shared" si="381"/>
        <v/>
      </c>
      <c r="T768" s="486" t="str">
        <f t="shared" si="381"/>
        <v/>
      </c>
      <c r="U768" s="486" t="str">
        <f t="shared" si="381"/>
        <v/>
      </c>
      <c r="V768" s="487" t="str">
        <f t="shared" si="380"/>
        <v/>
      </c>
      <c r="W768" s="486"/>
    </row>
    <row r="769" spans="1:25" hidden="1">
      <c r="A769" s="392" t="s">
        <v>426</v>
      </c>
      <c r="B769" s="392" t="s">
        <v>431</v>
      </c>
      <c r="C769" s="482"/>
      <c r="D769" s="482"/>
      <c r="E769" s="483" t="s">
        <v>839</v>
      </c>
      <c r="F769" s="495">
        <f>'[3]CONAP - W INC'!F584</f>
        <v>0</v>
      </c>
      <c r="G769" s="495">
        <f>'[3]CONAP - W INC'!G584</f>
        <v>0</v>
      </c>
      <c r="H769" s="495">
        <f>'[3]CONAP - W INC'!H584</f>
        <v>2378242</v>
      </c>
      <c r="I769" s="484">
        <f t="shared" si="388"/>
        <v>2378242</v>
      </c>
      <c r="J769" s="495">
        <f>'[3]CONAP - W INC'!J584</f>
        <v>0</v>
      </c>
      <c r="K769" s="495">
        <f>'[3]CONAP - W INC'!K584</f>
        <v>0</v>
      </c>
      <c r="L769" s="495">
        <f>'[3]CONAP - W INC'!L584</f>
        <v>2183120.61</v>
      </c>
      <c r="M769" s="484">
        <f t="shared" si="389"/>
        <v>2183120.61</v>
      </c>
      <c r="N769" s="484">
        <f t="shared" si="379"/>
        <v>0</v>
      </c>
      <c r="O769" s="484">
        <f t="shared" si="379"/>
        <v>0</v>
      </c>
      <c r="P769" s="484">
        <f t="shared" si="379"/>
        <v>195121.39000000013</v>
      </c>
      <c r="Q769" s="484">
        <f t="shared" si="390"/>
        <v>195121.39000000013</v>
      </c>
      <c r="S769" s="486" t="str">
        <f t="shared" si="381"/>
        <v/>
      </c>
      <c r="T769" s="486" t="str">
        <f t="shared" si="381"/>
        <v/>
      </c>
      <c r="U769" s="486">
        <f t="shared" si="381"/>
        <v>0.91795562015976506</v>
      </c>
      <c r="V769" s="487">
        <f t="shared" si="380"/>
        <v>0.91795562015976506</v>
      </c>
      <c r="W769" s="486"/>
    </row>
    <row r="770" spans="1:25" s="437" customFormat="1">
      <c r="A770" s="392"/>
      <c r="B770" s="392" t="s">
        <v>431</v>
      </c>
      <c r="C770" s="445"/>
      <c r="D770" s="445"/>
      <c r="E770" s="415" t="s">
        <v>737</v>
      </c>
      <c r="F770" s="416">
        <f>+F767+F766</f>
        <v>0</v>
      </c>
      <c r="G770" s="416">
        <f t="shared" ref="G770:Q770" si="403">+G767+G766</f>
        <v>68572.25</v>
      </c>
      <c r="H770" s="416">
        <f t="shared" si="403"/>
        <v>12378242</v>
      </c>
      <c r="I770" s="416">
        <f t="shared" si="403"/>
        <v>12446814.25</v>
      </c>
      <c r="J770" s="416">
        <f t="shared" si="403"/>
        <v>0</v>
      </c>
      <c r="K770" s="416">
        <f t="shared" si="403"/>
        <v>62785.95</v>
      </c>
      <c r="L770" s="416">
        <f t="shared" si="403"/>
        <v>12176647.35</v>
      </c>
      <c r="M770" s="416">
        <f t="shared" si="403"/>
        <v>12239433.299999999</v>
      </c>
      <c r="N770" s="416">
        <f t="shared" si="403"/>
        <v>0</v>
      </c>
      <c r="O770" s="416">
        <f t="shared" si="403"/>
        <v>5786.3000000000029</v>
      </c>
      <c r="P770" s="416">
        <f t="shared" si="403"/>
        <v>201594.64999999991</v>
      </c>
      <c r="Q770" s="416">
        <f t="shared" si="403"/>
        <v>207380.9499999999</v>
      </c>
      <c r="R770" s="448"/>
      <c r="S770" s="486" t="str">
        <f t="shared" si="381"/>
        <v/>
      </c>
      <c r="T770" s="486">
        <f t="shared" si="381"/>
        <v>0.91561746916573394</v>
      </c>
      <c r="U770" s="486">
        <f t="shared" si="381"/>
        <v>0.98371378989035763</v>
      </c>
      <c r="V770" s="487">
        <f t="shared" si="380"/>
        <v>0.98333863221265627</v>
      </c>
      <c r="W770" s="489"/>
      <c r="Y770" s="394" t="s">
        <v>735</v>
      </c>
    </row>
    <row r="771" spans="1:25" hidden="1">
      <c r="A771" s="392"/>
      <c r="B771" s="392"/>
      <c r="C771" s="482"/>
      <c r="D771" s="482"/>
      <c r="E771" s="490"/>
      <c r="F771" s="484"/>
      <c r="G771" s="484"/>
      <c r="H771" s="484"/>
      <c r="I771" s="484"/>
      <c r="J771" s="484"/>
      <c r="K771" s="484"/>
      <c r="L771" s="484"/>
      <c r="M771" s="484"/>
      <c r="N771" s="484"/>
      <c r="O771" s="484"/>
      <c r="P771" s="484"/>
      <c r="Q771" s="484"/>
      <c r="R771" s="485"/>
      <c r="S771" s="486" t="str">
        <f t="shared" si="381"/>
        <v/>
      </c>
      <c r="T771" s="486" t="str">
        <f t="shared" si="381"/>
        <v/>
      </c>
      <c r="U771" s="486" t="str">
        <f t="shared" si="381"/>
        <v/>
      </c>
      <c r="V771" s="487" t="str">
        <f t="shared" si="380"/>
        <v/>
      </c>
      <c r="W771" s="486"/>
    </row>
    <row r="772" spans="1:25" s="437" customFormat="1">
      <c r="A772" s="392" t="s">
        <v>426</v>
      </c>
      <c r="B772" s="392" t="s">
        <v>431</v>
      </c>
      <c r="C772" s="445"/>
      <c r="D772" s="445" t="s">
        <v>319</v>
      </c>
      <c r="E772" s="415" t="s">
        <v>325</v>
      </c>
      <c r="F772" s="416">
        <f>SUM(F773:F773)</f>
        <v>0</v>
      </c>
      <c r="G772" s="416">
        <f>SUM(G773:G773)</f>
        <v>500000</v>
      </c>
      <c r="H772" s="416">
        <f>SUM(H773:H773)</f>
        <v>1700000</v>
      </c>
      <c r="I772" s="416">
        <f>+F772+G772+H772</f>
        <v>2200000</v>
      </c>
      <c r="J772" s="416">
        <f>SUM(J773:J773)</f>
        <v>0</v>
      </c>
      <c r="K772" s="416">
        <f>SUM(K773:K773)</f>
        <v>485589</v>
      </c>
      <c r="L772" s="416">
        <f>SUM(L773:L773)</f>
        <v>1609280</v>
      </c>
      <c r="M772" s="416">
        <f>+J772+K772+L772</f>
        <v>2094869</v>
      </c>
      <c r="N772" s="416">
        <f t="shared" ref="N772:P773" si="404">+F772-J772</f>
        <v>0</v>
      </c>
      <c r="O772" s="416">
        <f t="shared" si="404"/>
        <v>14411</v>
      </c>
      <c r="P772" s="416">
        <f t="shared" si="404"/>
        <v>90720</v>
      </c>
      <c r="Q772" s="416">
        <f>+N772+O772+P772</f>
        <v>105131</v>
      </c>
      <c r="S772" s="486" t="str">
        <f t="shared" si="381"/>
        <v/>
      </c>
      <c r="T772" s="486">
        <f t="shared" si="381"/>
        <v>0.97117799999999999</v>
      </c>
      <c r="U772" s="486">
        <f t="shared" si="381"/>
        <v>0.94663529411764702</v>
      </c>
      <c r="V772" s="487">
        <f t="shared" si="380"/>
        <v>0.95221318181818182</v>
      </c>
      <c r="W772" s="489"/>
      <c r="Y772" s="394" t="s">
        <v>735</v>
      </c>
    </row>
    <row r="773" spans="1:25">
      <c r="A773" s="392" t="s">
        <v>426</v>
      </c>
      <c r="B773" s="392" t="s">
        <v>431</v>
      </c>
      <c r="C773" s="482"/>
      <c r="D773" s="482"/>
      <c r="E773" s="488" t="s">
        <v>533</v>
      </c>
      <c r="F773" s="484">
        <v>0</v>
      </c>
      <c r="G773" s="484">
        <f>SUM('[3]chd9-SAOB'!BF186)</f>
        <v>500000</v>
      </c>
      <c r="H773" s="484">
        <f>SUM('[3]chd9-SAOB'!BF278)</f>
        <v>1700000</v>
      </c>
      <c r="I773" s="484">
        <f>+F773+G773+H773</f>
        <v>2200000</v>
      </c>
      <c r="J773" s="484">
        <v>0</v>
      </c>
      <c r="K773" s="484">
        <f>SUM('[3]chd9-SAOB'!BF187)</f>
        <v>485589</v>
      </c>
      <c r="L773" s="484">
        <f>SUM('[3]chd9-SAOB'!BF279)</f>
        <v>1609280</v>
      </c>
      <c r="M773" s="484">
        <f>+J773+K773+L773</f>
        <v>2094869</v>
      </c>
      <c r="N773" s="484">
        <f t="shared" si="404"/>
        <v>0</v>
      </c>
      <c r="O773" s="484">
        <f t="shared" si="404"/>
        <v>14411</v>
      </c>
      <c r="P773" s="484">
        <f t="shared" si="404"/>
        <v>90720</v>
      </c>
      <c r="Q773" s="484">
        <f>+N773+O773+P773</f>
        <v>105131</v>
      </c>
      <c r="S773" s="486" t="str">
        <f t="shared" si="381"/>
        <v/>
      </c>
      <c r="T773" s="486">
        <f t="shared" si="381"/>
        <v>0.97117799999999999</v>
      </c>
      <c r="U773" s="486">
        <f t="shared" si="381"/>
        <v>0.94663529411764702</v>
      </c>
      <c r="V773" s="487">
        <f t="shared" si="380"/>
        <v>0.95221318181818182</v>
      </c>
      <c r="W773" s="486"/>
      <c r="Y773" s="394" t="s">
        <v>735</v>
      </c>
    </row>
    <row r="774" spans="1:25" s="617" customFormat="1">
      <c r="A774" s="392" t="s">
        <v>426</v>
      </c>
      <c r="B774" s="392" t="s">
        <v>431</v>
      </c>
      <c r="C774" s="634"/>
      <c r="D774" s="634"/>
      <c r="E774" s="635" t="s">
        <v>5</v>
      </c>
      <c r="F774" s="615">
        <f>+F772+F770</f>
        <v>0</v>
      </c>
      <c r="G774" s="615">
        <f t="shared" ref="G774:Q774" si="405">+G772+G770</f>
        <v>568572.25</v>
      </c>
      <c r="H774" s="615">
        <f t="shared" si="405"/>
        <v>14078242</v>
      </c>
      <c r="I774" s="615">
        <f t="shared" si="405"/>
        <v>14646814.25</v>
      </c>
      <c r="J774" s="615">
        <f t="shared" si="405"/>
        <v>0</v>
      </c>
      <c r="K774" s="615">
        <f t="shared" si="405"/>
        <v>548374.94999999995</v>
      </c>
      <c r="L774" s="615">
        <f t="shared" si="405"/>
        <v>13785927.35</v>
      </c>
      <c r="M774" s="615">
        <f t="shared" si="405"/>
        <v>14334302.299999999</v>
      </c>
      <c r="N774" s="615">
        <f t="shared" si="405"/>
        <v>0</v>
      </c>
      <c r="O774" s="615">
        <f t="shared" si="405"/>
        <v>20197.300000000003</v>
      </c>
      <c r="P774" s="615">
        <f t="shared" si="405"/>
        <v>292314.64999999991</v>
      </c>
      <c r="Q774" s="615">
        <f t="shared" si="405"/>
        <v>312511.9499999999</v>
      </c>
      <c r="R774" s="616">
        <f>+Q774-'[3]chd9-SAOB'!CM315</f>
        <v>0</v>
      </c>
      <c r="S774" s="486" t="str">
        <f t="shared" si="381"/>
        <v/>
      </c>
      <c r="T774" s="486">
        <f t="shared" si="381"/>
        <v>0.96447716187344701</v>
      </c>
      <c r="U774" s="486">
        <f t="shared" si="381"/>
        <v>0.97923642383757858</v>
      </c>
      <c r="V774" s="487">
        <f t="shared" si="380"/>
        <v>0.9786634864984376</v>
      </c>
      <c r="W774" s="636"/>
      <c r="Y774" s="394" t="s">
        <v>735</v>
      </c>
    </row>
    <row r="775" spans="1:25">
      <c r="A775" s="392" t="s">
        <v>426</v>
      </c>
      <c r="B775" s="392" t="s">
        <v>431</v>
      </c>
      <c r="C775" s="482"/>
      <c r="D775" s="482"/>
      <c r="E775" s="492"/>
      <c r="F775" s="484"/>
      <c r="G775" s="484"/>
      <c r="H775" s="484"/>
      <c r="I775" s="484">
        <f t="shared" si="388"/>
        <v>0</v>
      </c>
      <c r="J775" s="484"/>
      <c r="K775" s="484"/>
      <c r="L775" s="484"/>
      <c r="M775" s="484">
        <f t="shared" si="389"/>
        <v>0</v>
      </c>
      <c r="N775" s="484">
        <f t="shared" si="379"/>
        <v>0</v>
      </c>
      <c r="O775" s="484">
        <f t="shared" si="379"/>
        <v>0</v>
      </c>
      <c r="P775" s="484">
        <f t="shared" si="379"/>
        <v>0</v>
      </c>
      <c r="Q775" s="484">
        <f t="shared" si="390"/>
        <v>0</v>
      </c>
      <c r="S775" s="486" t="str">
        <f t="shared" si="381"/>
        <v/>
      </c>
      <c r="T775" s="486" t="str">
        <f t="shared" si="381"/>
        <v/>
      </c>
      <c r="U775" s="486" t="str">
        <f t="shared" si="381"/>
        <v/>
      </c>
      <c r="V775" s="487" t="str">
        <f t="shared" si="380"/>
        <v/>
      </c>
      <c r="W775" s="486"/>
      <c r="Y775" s="394" t="s">
        <v>735</v>
      </c>
    </row>
    <row r="776" spans="1:25" s="424" customFormat="1">
      <c r="A776" s="392" t="s">
        <v>426</v>
      </c>
      <c r="B776" s="392" t="s">
        <v>432</v>
      </c>
      <c r="C776" s="493" t="s">
        <v>319</v>
      </c>
      <c r="D776" s="632" t="s">
        <v>334</v>
      </c>
      <c r="E776" s="680" t="s">
        <v>432</v>
      </c>
      <c r="F776" s="638"/>
      <c r="G776" s="638"/>
      <c r="H776" s="638"/>
      <c r="I776" s="423">
        <f t="shared" si="388"/>
        <v>0</v>
      </c>
      <c r="J776" s="638"/>
      <c r="K776" s="638"/>
      <c r="L776" s="638"/>
      <c r="M776" s="423">
        <f t="shared" si="389"/>
        <v>0</v>
      </c>
      <c r="N776" s="423">
        <f t="shared" si="379"/>
        <v>0</v>
      </c>
      <c r="O776" s="423">
        <f t="shared" si="379"/>
        <v>0</v>
      </c>
      <c r="P776" s="423">
        <f t="shared" si="379"/>
        <v>0</v>
      </c>
      <c r="Q776" s="423">
        <f t="shared" si="390"/>
        <v>0</v>
      </c>
      <c r="S776" s="486" t="str">
        <f t="shared" si="381"/>
        <v/>
      </c>
      <c r="T776" s="486" t="str">
        <f t="shared" si="381"/>
        <v/>
      </c>
      <c r="U776" s="486" t="str">
        <f t="shared" si="381"/>
        <v/>
      </c>
      <c r="V776" s="487" t="str">
        <f t="shared" si="380"/>
        <v/>
      </c>
      <c r="W776" s="491"/>
      <c r="Y776" s="394" t="s">
        <v>735</v>
      </c>
    </row>
    <row r="777" spans="1:25">
      <c r="A777" s="392" t="s">
        <v>426</v>
      </c>
      <c r="B777" s="392" t="s">
        <v>432</v>
      </c>
      <c r="C777" s="482"/>
      <c r="D777" s="497"/>
      <c r="E777" s="483" t="s">
        <v>320</v>
      </c>
      <c r="F777" s="495">
        <f>+'[3]chd9-SAOB'!C447</f>
        <v>0</v>
      </c>
      <c r="G777" s="495">
        <f>+'[3]chd9-SAOB'!D447</f>
        <v>0</v>
      </c>
      <c r="H777" s="495">
        <f>+'[3]chd9-SAOB'!E447</f>
        <v>0</v>
      </c>
      <c r="I777" s="484">
        <f t="shared" si="388"/>
        <v>0</v>
      </c>
      <c r="J777" s="495">
        <f>+'[3]chd9-SAOB'!G447</f>
        <v>0</v>
      </c>
      <c r="K777" s="495">
        <f>+'[3]chd9-SAOB'!H447</f>
        <v>0</v>
      </c>
      <c r="L777" s="495">
        <f>+'[3]chd9-SAOB'!I447</f>
        <v>0</v>
      </c>
      <c r="M777" s="484">
        <f t="shared" si="389"/>
        <v>0</v>
      </c>
      <c r="N777" s="484">
        <f t="shared" si="379"/>
        <v>0</v>
      </c>
      <c r="O777" s="484">
        <f t="shared" si="379"/>
        <v>0</v>
      </c>
      <c r="P777" s="484">
        <f t="shared" si="379"/>
        <v>0</v>
      </c>
      <c r="Q777" s="484">
        <f t="shared" si="390"/>
        <v>0</v>
      </c>
      <c r="S777" s="486" t="str">
        <f t="shared" si="381"/>
        <v/>
      </c>
      <c r="T777" s="486" t="str">
        <f t="shared" si="381"/>
        <v/>
      </c>
      <c r="U777" s="486" t="str">
        <f t="shared" si="381"/>
        <v/>
      </c>
      <c r="V777" s="487" t="str">
        <f t="shared" si="380"/>
        <v/>
      </c>
      <c r="W777" s="486"/>
      <c r="Y777" s="394" t="s">
        <v>736</v>
      </c>
    </row>
    <row r="778" spans="1:25">
      <c r="A778" s="392" t="s">
        <v>426</v>
      </c>
      <c r="B778" s="392" t="s">
        <v>432</v>
      </c>
      <c r="C778" s="482"/>
      <c r="D778" s="482"/>
      <c r="E778" s="483" t="s">
        <v>204</v>
      </c>
      <c r="F778" s="484">
        <f>+F779+F780</f>
        <v>0</v>
      </c>
      <c r="G778" s="484">
        <f t="shared" ref="G778:H778" si="406">+G779+G780</f>
        <v>44432</v>
      </c>
      <c r="H778" s="484">
        <f t="shared" si="406"/>
        <v>0</v>
      </c>
      <c r="I778" s="484">
        <f t="shared" si="388"/>
        <v>44432</v>
      </c>
      <c r="J778" s="484">
        <f t="shared" ref="J778:L778" si="407">+J779+J780</f>
        <v>0</v>
      </c>
      <c r="K778" s="484">
        <f t="shared" si="407"/>
        <v>44430.7</v>
      </c>
      <c r="L778" s="484">
        <f t="shared" si="407"/>
        <v>0</v>
      </c>
      <c r="M778" s="484">
        <f t="shared" si="389"/>
        <v>44430.7</v>
      </c>
      <c r="N778" s="484">
        <f t="shared" si="379"/>
        <v>0</v>
      </c>
      <c r="O778" s="484">
        <f t="shared" si="379"/>
        <v>1.3000000000029104</v>
      </c>
      <c r="P778" s="484">
        <f t="shared" si="379"/>
        <v>0</v>
      </c>
      <c r="Q778" s="484">
        <f t="shared" si="390"/>
        <v>1.3000000000029104</v>
      </c>
      <c r="S778" s="486" t="str">
        <f t="shared" si="381"/>
        <v/>
      </c>
      <c r="T778" s="486">
        <f t="shared" si="381"/>
        <v>0.99997074180770606</v>
      </c>
      <c r="U778" s="486" t="str">
        <f t="shared" si="381"/>
        <v/>
      </c>
      <c r="V778" s="487">
        <f t="shared" si="380"/>
        <v>0.99997074180770606</v>
      </c>
      <c r="W778" s="486"/>
      <c r="Y778" s="394" t="s">
        <v>736</v>
      </c>
    </row>
    <row r="779" spans="1:25" hidden="1">
      <c r="A779" s="392" t="s">
        <v>426</v>
      </c>
      <c r="B779" s="392" t="s">
        <v>432</v>
      </c>
      <c r="C779" s="482"/>
      <c r="D779" s="482"/>
      <c r="E779" s="483" t="s">
        <v>838</v>
      </c>
      <c r="F779" s="495">
        <f>'[3]CONAP - W INC'!F591</f>
        <v>0</v>
      </c>
      <c r="G779" s="495">
        <f>'[3]CONAP - W INC'!G591</f>
        <v>0</v>
      </c>
      <c r="H779" s="495">
        <f>'[3]CONAP - W INC'!H591</f>
        <v>0</v>
      </c>
      <c r="I779" s="484">
        <f t="shared" si="388"/>
        <v>0</v>
      </c>
      <c r="J779" s="495">
        <f>'[3]CONAP - W INC'!J591</f>
        <v>0</v>
      </c>
      <c r="K779" s="495">
        <f>'[3]CONAP - W INC'!K591</f>
        <v>0</v>
      </c>
      <c r="L779" s="495">
        <f>'[3]CONAP - W INC'!L591</f>
        <v>0</v>
      </c>
      <c r="M779" s="484">
        <f t="shared" si="389"/>
        <v>0</v>
      </c>
      <c r="N779" s="484">
        <f t="shared" si="379"/>
        <v>0</v>
      </c>
      <c r="O779" s="484">
        <f t="shared" si="379"/>
        <v>0</v>
      </c>
      <c r="P779" s="484">
        <f t="shared" si="379"/>
        <v>0</v>
      </c>
      <c r="Q779" s="484">
        <f t="shared" si="390"/>
        <v>0</v>
      </c>
      <c r="S779" s="486" t="str">
        <f t="shared" si="381"/>
        <v/>
      </c>
      <c r="T779" s="486" t="str">
        <f t="shared" si="381"/>
        <v/>
      </c>
      <c r="U779" s="486" t="str">
        <f t="shared" si="381"/>
        <v/>
      </c>
      <c r="V779" s="487" t="str">
        <f t="shared" si="380"/>
        <v/>
      </c>
      <c r="W779" s="486"/>
    </row>
    <row r="780" spans="1:25" hidden="1">
      <c r="A780" s="392" t="s">
        <v>426</v>
      </c>
      <c r="B780" s="392" t="s">
        <v>432</v>
      </c>
      <c r="C780" s="482"/>
      <c r="D780" s="482"/>
      <c r="E780" s="483" t="s">
        <v>839</v>
      </c>
      <c r="F780" s="495">
        <f>'[3]CONAP - W INC'!F592</f>
        <v>0</v>
      </c>
      <c r="G780" s="495">
        <f>'[3]CONAP - W INC'!G592</f>
        <v>44432</v>
      </c>
      <c r="H780" s="495">
        <f>'[3]CONAP - W INC'!H592</f>
        <v>0</v>
      </c>
      <c r="I780" s="484">
        <f t="shared" si="388"/>
        <v>44432</v>
      </c>
      <c r="J780" s="495">
        <f>'[3]CONAP - W INC'!J592</f>
        <v>0</v>
      </c>
      <c r="K780" s="495">
        <f>'[3]CONAP - W INC'!K592</f>
        <v>44430.7</v>
      </c>
      <c r="L780" s="495">
        <f>'[3]CONAP - W INC'!L592</f>
        <v>0</v>
      </c>
      <c r="M780" s="484">
        <f t="shared" si="389"/>
        <v>44430.7</v>
      </c>
      <c r="N780" s="484">
        <f t="shared" si="379"/>
        <v>0</v>
      </c>
      <c r="O780" s="484">
        <f t="shared" si="379"/>
        <v>1.3000000000029104</v>
      </c>
      <c r="P780" s="484">
        <f t="shared" si="379"/>
        <v>0</v>
      </c>
      <c r="Q780" s="484">
        <f t="shared" si="390"/>
        <v>1.3000000000029104</v>
      </c>
      <c r="S780" s="486" t="str">
        <f t="shared" si="381"/>
        <v/>
      </c>
      <c r="T780" s="486">
        <f t="shared" si="381"/>
        <v>0.99997074180770606</v>
      </c>
      <c r="U780" s="486" t="str">
        <f t="shared" si="381"/>
        <v/>
      </c>
      <c r="V780" s="487">
        <f t="shared" si="380"/>
        <v>0.99997074180770606</v>
      </c>
      <c r="W780" s="486"/>
    </row>
    <row r="781" spans="1:25" s="437" customFormat="1">
      <c r="A781" s="392"/>
      <c r="B781" s="392" t="s">
        <v>432</v>
      </c>
      <c r="C781" s="445"/>
      <c r="D781" s="445"/>
      <c r="E781" s="415" t="s">
        <v>737</v>
      </c>
      <c r="F781" s="416">
        <f>+F778+F777</f>
        <v>0</v>
      </c>
      <c r="G781" s="416">
        <f t="shared" ref="G781:Q781" si="408">+G778+G777</f>
        <v>44432</v>
      </c>
      <c r="H781" s="416">
        <f t="shared" si="408"/>
        <v>0</v>
      </c>
      <c r="I781" s="416">
        <f t="shared" si="408"/>
        <v>44432</v>
      </c>
      <c r="J781" s="416">
        <f t="shared" si="408"/>
        <v>0</v>
      </c>
      <c r="K781" s="416">
        <f t="shared" si="408"/>
        <v>44430.7</v>
      </c>
      <c r="L781" s="416">
        <f t="shared" si="408"/>
        <v>0</v>
      </c>
      <c r="M781" s="416">
        <f t="shared" si="408"/>
        <v>44430.7</v>
      </c>
      <c r="N781" s="416">
        <f t="shared" si="408"/>
        <v>0</v>
      </c>
      <c r="O781" s="416">
        <f t="shared" si="408"/>
        <v>1.3000000000029104</v>
      </c>
      <c r="P781" s="416">
        <f t="shared" si="408"/>
        <v>0</v>
      </c>
      <c r="Q781" s="416">
        <f t="shared" si="408"/>
        <v>1.3000000000029104</v>
      </c>
      <c r="R781" s="448"/>
      <c r="S781" s="486" t="str">
        <f t="shared" si="381"/>
        <v/>
      </c>
      <c r="T781" s="486">
        <f t="shared" si="381"/>
        <v>0.99997074180770606</v>
      </c>
      <c r="U781" s="486" t="str">
        <f t="shared" si="381"/>
        <v/>
      </c>
      <c r="V781" s="487">
        <f t="shared" si="380"/>
        <v>0.99997074180770606</v>
      </c>
      <c r="W781" s="489"/>
      <c r="Y781" s="394" t="s">
        <v>735</v>
      </c>
    </row>
    <row r="782" spans="1:25" hidden="1">
      <c r="A782" s="392"/>
      <c r="B782" s="392"/>
      <c r="C782" s="482"/>
      <c r="D782" s="482"/>
      <c r="E782" s="490"/>
      <c r="F782" s="484"/>
      <c r="G782" s="484"/>
      <c r="H782" s="484"/>
      <c r="I782" s="484"/>
      <c r="J782" s="484"/>
      <c r="K782" s="484"/>
      <c r="L782" s="484"/>
      <c r="M782" s="484"/>
      <c r="N782" s="484"/>
      <c r="O782" s="484"/>
      <c r="P782" s="484"/>
      <c r="Q782" s="484"/>
      <c r="R782" s="485"/>
      <c r="S782" s="486" t="str">
        <f t="shared" si="381"/>
        <v/>
      </c>
      <c r="T782" s="486" t="str">
        <f t="shared" si="381"/>
        <v/>
      </c>
      <c r="U782" s="486" t="str">
        <f t="shared" si="381"/>
        <v/>
      </c>
      <c r="V782" s="487" t="str">
        <f t="shared" si="380"/>
        <v/>
      </c>
      <c r="W782" s="486"/>
    </row>
    <row r="783" spans="1:25" s="437" customFormat="1">
      <c r="A783" s="392" t="s">
        <v>426</v>
      </c>
      <c r="B783" s="392" t="s">
        <v>432</v>
      </c>
      <c r="C783" s="445"/>
      <c r="D783" s="445" t="s">
        <v>319</v>
      </c>
      <c r="E783" s="415" t="s">
        <v>325</v>
      </c>
      <c r="F783" s="416">
        <f>SUM(F784:F784)</f>
        <v>0</v>
      </c>
      <c r="G783" s="416">
        <f>SUM(G784:G784)</f>
        <v>0</v>
      </c>
      <c r="H783" s="416">
        <f>SUM(H784:H784)</f>
        <v>0</v>
      </c>
      <c r="I783" s="416">
        <f>+F783+G783+H783</f>
        <v>0</v>
      </c>
      <c r="J783" s="416">
        <f>SUM(J784:J784)</f>
        <v>0</v>
      </c>
      <c r="K783" s="416">
        <f>SUM(K784:K784)</f>
        <v>0</v>
      </c>
      <c r="L783" s="416">
        <f>SUM(L784:L784)</f>
        <v>0</v>
      </c>
      <c r="M783" s="416">
        <f>+J783+K783+L783</f>
        <v>0</v>
      </c>
      <c r="N783" s="416">
        <f t="shared" ref="N783:P784" si="409">+F783-J783</f>
        <v>0</v>
      </c>
      <c r="O783" s="416">
        <f t="shared" si="409"/>
        <v>0</v>
      </c>
      <c r="P783" s="416">
        <f t="shared" si="409"/>
        <v>0</v>
      </c>
      <c r="Q783" s="416">
        <f>+N783+O783+P783</f>
        <v>0</v>
      </c>
      <c r="S783" s="486" t="str">
        <f t="shared" si="381"/>
        <v/>
      </c>
      <c r="T783" s="486" t="str">
        <f t="shared" si="381"/>
        <v/>
      </c>
      <c r="U783" s="486" t="str">
        <f t="shared" si="381"/>
        <v/>
      </c>
      <c r="V783" s="487" t="str">
        <f t="shared" si="380"/>
        <v/>
      </c>
      <c r="W783" s="489"/>
      <c r="Y783" s="394" t="s">
        <v>735</v>
      </c>
    </row>
    <row r="784" spans="1:25">
      <c r="A784" s="392" t="s">
        <v>426</v>
      </c>
      <c r="B784" s="392" t="s">
        <v>432</v>
      </c>
      <c r="C784" s="482"/>
      <c r="D784" s="482"/>
      <c r="E784" s="488" t="s">
        <v>533</v>
      </c>
      <c r="F784" s="484">
        <v>0</v>
      </c>
      <c r="G784" s="484">
        <f>SUM('[3]chd9-SAOB'!BG186)</f>
        <v>0</v>
      </c>
      <c r="H784" s="484">
        <f>SUM('[3]chd9-SAOB'!BG278)</f>
        <v>0</v>
      </c>
      <c r="I784" s="484">
        <f>+F784+G784+H784</f>
        <v>0</v>
      </c>
      <c r="J784" s="484">
        <v>0</v>
      </c>
      <c r="K784" s="484">
        <f>SUM('[3]chd9-SAOB'!BG187)</f>
        <v>0</v>
      </c>
      <c r="L784" s="484">
        <f>SUM('[3]chd9-SAOB'!BG279)</f>
        <v>0</v>
      </c>
      <c r="M784" s="484">
        <f>+J784+K784+L784</f>
        <v>0</v>
      </c>
      <c r="N784" s="484">
        <f t="shared" si="409"/>
        <v>0</v>
      </c>
      <c r="O784" s="484">
        <f t="shared" si="409"/>
        <v>0</v>
      </c>
      <c r="P784" s="484">
        <f t="shared" si="409"/>
        <v>0</v>
      </c>
      <c r="Q784" s="484">
        <f>+N784+O784+P784</f>
        <v>0</v>
      </c>
      <c r="S784" s="486" t="str">
        <f t="shared" si="381"/>
        <v/>
      </c>
      <c r="T784" s="486" t="str">
        <f t="shared" si="381"/>
        <v/>
      </c>
      <c r="U784" s="486" t="str">
        <f t="shared" si="381"/>
        <v/>
      </c>
      <c r="V784" s="487" t="str">
        <f t="shared" si="380"/>
        <v/>
      </c>
      <c r="W784" s="486"/>
      <c r="Y784" s="394" t="s">
        <v>735</v>
      </c>
    </row>
    <row r="785" spans="1:25" s="617" customFormat="1">
      <c r="A785" s="392" t="s">
        <v>426</v>
      </c>
      <c r="B785" s="392" t="s">
        <v>432</v>
      </c>
      <c r="C785" s="634"/>
      <c r="D785" s="634"/>
      <c r="E785" s="635" t="s">
        <v>5</v>
      </c>
      <c r="F785" s="615">
        <f>+F783+F781</f>
        <v>0</v>
      </c>
      <c r="G785" s="615">
        <f t="shared" ref="G785:Q785" si="410">+G783+G781</f>
        <v>44432</v>
      </c>
      <c r="H785" s="615">
        <f t="shared" si="410"/>
        <v>0</v>
      </c>
      <c r="I785" s="615">
        <f t="shared" si="410"/>
        <v>44432</v>
      </c>
      <c r="J785" s="615">
        <f t="shared" si="410"/>
        <v>0</v>
      </c>
      <c r="K785" s="615">
        <f t="shared" si="410"/>
        <v>44430.7</v>
      </c>
      <c r="L785" s="615">
        <f t="shared" si="410"/>
        <v>0</v>
      </c>
      <c r="M785" s="615">
        <f t="shared" si="410"/>
        <v>44430.7</v>
      </c>
      <c r="N785" s="615">
        <f t="shared" si="410"/>
        <v>0</v>
      </c>
      <c r="O785" s="615">
        <f t="shared" si="410"/>
        <v>1.3000000000029104</v>
      </c>
      <c r="P785" s="615">
        <f t="shared" si="410"/>
        <v>0</v>
      </c>
      <c r="Q785" s="615">
        <f t="shared" si="410"/>
        <v>1.3000000000029104</v>
      </c>
      <c r="R785" s="616">
        <f>+Q785-'[3]chd9-SAOB'!CN315</f>
        <v>0</v>
      </c>
      <c r="S785" s="486" t="str">
        <f t="shared" si="381"/>
        <v/>
      </c>
      <c r="T785" s="486">
        <f t="shared" si="381"/>
        <v>0.99997074180770606</v>
      </c>
      <c r="U785" s="486" t="str">
        <f t="shared" si="381"/>
        <v/>
      </c>
      <c r="V785" s="487">
        <f t="shared" si="380"/>
        <v>0.99997074180770606</v>
      </c>
      <c r="W785" s="636"/>
      <c r="Y785" s="394" t="s">
        <v>735</v>
      </c>
    </row>
    <row r="786" spans="1:25">
      <c r="A786" s="392" t="s">
        <v>426</v>
      </c>
      <c r="B786" s="392" t="s">
        <v>432</v>
      </c>
      <c r="C786" s="482"/>
      <c r="D786" s="482"/>
      <c r="E786" s="492"/>
      <c r="F786" s="484"/>
      <c r="G786" s="484"/>
      <c r="H786" s="484"/>
      <c r="I786" s="484">
        <f t="shared" ref="I786:I848" si="411">+F786+G786+H786</f>
        <v>0</v>
      </c>
      <c r="J786" s="484"/>
      <c r="K786" s="484"/>
      <c r="L786" s="484"/>
      <c r="M786" s="484">
        <f t="shared" ref="M786:M848" si="412">+J786+K786+L786</f>
        <v>0</v>
      </c>
      <c r="N786" s="484">
        <f t="shared" ref="N786:P843" si="413">+F786-J786</f>
        <v>0</v>
      </c>
      <c r="O786" s="484">
        <f t="shared" si="413"/>
        <v>0</v>
      </c>
      <c r="P786" s="484">
        <f t="shared" si="413"/>
        <v>0</v>
      </c>
      <c r="Q786" s="484">
        <f t="shared" ref="Q786:Q848" si="414">+N786+O786+P786</f>
        <v>0</v>
      </c>
      <c r="R786" s="485"/>
      <c r="S786" s="486" t="str">
        <f t="shared" si="381"/>
        <v/>
      </c>
      <c r="T786" s="486" t="str">
        <f t="shared" si="381"/>
        <v/>
      </c>
      <c r="U786" s="486" t="str">
        <f t="shared" si="381"/>
        <v/>
      </c>
      <c r="V786" s="487" t="str">
        <f t="shared" si="380"/>
        <v/>
      </c>
      <c r="W786" s="486"/>
      <c r="Y786" s="394" t="s">
        <v>735</v>
      </c>
    </row>
    <row r="787" spans="1:25" s="424" customFormat="1">
      <c r="A787" s="392" t="s">
        <v>426</v>
      </c>
      <c r="B787" s="392" t="s">
        <v>433</v>
      </c>
      <c r="C787" s="493" t="s">
        <v>319</v>
      </c>
      <c r="D787" s="632" t="s">
        <v>336</v>
      </c>
      <c r="E787" s="680" t="s">
        <v>433</v>
      </c>
      <c r="F787" s="638"/>
      <c r="G787" s="638"/>
      <c r="H787" s="638"/>
      <c r="I787" s="423">
        <f t="shared" si="411"/>
        <v>0</v>
      </c>
      <c r="J787" s="638"/>
      <c r="K787" s="638"/>
      <c r="L787" s="638"/>
      <c r="M787" s="423">
        <f t="shared" si="412"/>
        <v>0</v>
      </c>
      <c r="N787" s="423">
        <f t="shared" si="413"/>
        <v>0</v>
      </c>
      <c r="O787" s="423">
        <f t="shared" si="413"/>
        <v>0</v>
      </c>
      <c r="P787" s="423">
        <f t="shared" si="413"/>
        <v>0</v>
      </c>
      <c r="Q787" s="423">
        <f t="shared" si="414"/>
        <v>0</v>
      </c>
      <c r="S787" s="486" t="str">
        <f t="shared" si="381"/>
        <v/>
      </c>
      <c r="T787" s="486" t="str">
        <f t="shared" si="381"/>
        <v/>
      </c>
      <c r="U787" s="486" t="str">
        <f t="shared" si="381"/>
        <v/>
      </c>
      <c r="V787" s="487" t="str">
        <f t="shared" si="380"/>
        <v/>
      </c>
      <c r="W787" s="491"/>
      <c r="Y787" s="394" t="s">
        <v>735</v>
      </c>
    </row>
    <row r="788" spans="1:25">
      <c r="A788" s="392" t="s">
        <v>426</v>
      </c>
      <c r="B788" s="392" t="s">
        <v>433</v>
      </c>
      <c r="C788" s="482"/>
      <c r="D788" s="482"/>
      <c r="E788" s="483" t="s">
        <v>320</v>
      </c>
      <c r="F788" s="495">
        <f>+'[3]chd9-SAOB'!C453</f>
        <v>0</v>
      </c>
      <c r="G788" s="495">
        <f>+'[3]chd9-SAOB'!D453</f>
        <v>0</v>
      </c>
      <c r="H788" s="495">
        <f>+'[3]chd9-SAOB'!E453</f>
        <v>2500000</v>
      </c>
      <c r="I788" s="484">
        <f t="shared" si="411"/>
        <v>2500000</v>
      </c>
      <c r="J788" s="495">
        <f>+'[3]chd9-SAOB'!G453</f>
        <v>0</v>
      </c>
      <c r="K788" s="495">
        <f>+'[3]chd9-SAOB'!H453</f>
        <v>0</v>
      </c>
      <c r="L788" s="495">
        <f>+'[3]chd9-SAOB'!I453</f>
        <v>2500000</v>
      </c>
      <c r="M788" s="484">
        <f t="shared" si="412"/>
        <v>2500000</v>
      </c>
      <c r="N788" s="484">
        <f t="shared" si="413"/>
        <v>0</v>
      </c>
      <c r="O788" s="484">
        <f t="shared" si="413"/>
        <v>0</v>
      </c>
      <c r="P788" s="484">
        <f t="shared" si="413"/>
        <v>0</v>
      </c>
      <c r="Q788" s="484">
        <f t="shared" si="414"/>
        <v>0</v>
      </c>
      <c r="S788" s="486" t="str">
        <f t="shared" si="381"/>
        <v/>
      </c>
      <c r="T788" s="486" t="str">
        <f t="shared" si="381"/>
        <v/>
      </c>
      <c r="U788" s="486">
        <f t="shared" si="381"/>
        <v>1</v>
      </c>
      <c r="V788" s="487">
        <f t="shared" si="380"/>
        <v>1</v>
      </c>
      <c r="W788" s="486"/>
      <c r="Y788" s="394" t="s">
        <v>736</v>
      </c>
    </row>
    <row r="789" spans="1:25">
      <c r="A789" s="392" t="s">
        <v>426</v>
      </c>
      <c r="B789" s="392" t="s">
        <v>433</v>
      </c>
      <c r="C789" s="482"/>
      <c r="D789" s="482"/>
      <c r="E789" s="483" t="s">
        <v>204</v>
      </c>
      <c r="F789" s="484">
        <f>+F790+F791</f>
        <v>0</v>
      </c>
      <c r="G789" s="484">
        <f t="shared" ref="G789:H789" si="415">+G790+G791</f>
        <v>210300</v>
      </c>
      <c r="H789" s="484">
        <f t="shared" si="415"/>
        <v>3000000</v>
      </c>
      <c r="I789" s="484">
        <f t="shared" si="411"/>
        <v>3210300</v>
      </c>
      <c r="J789" s="484">
        <f t="shared" ref="J789:L789" si="416">+J790+J791</f>
        <v>0</v>
      </c>
      <c r="K789" s="484">
        <f t="shared" si="416"/>
        <v>210293.2</v>
      </c>
      <c r="L789" s="484">
        <f t="shared" si="416"/>
        <v>3000000</v>
      </c>
      <c r="M789" s="484">
        <f t="shared" si="412"/>
        <v>3210293.2</v>
      </c>
      <c r="N789" s="484">
        <f t="shared" si="413"/>
        <v>0</v>
      </c>
      <c r="O789" s="484">
        <f t="shared" si="413"/>
        <v>6.7999999999883585</v>
      </c>
      <c r="P789" s="484">
        <f t="shared" si="413"/>
        <v>0</v>
      </c>
      <c r="Q789" s="484">
        <f t="shared" si="414"/>
        <v>6.7999999999883585</v>
      </c>
      <c r="S789" s="486" t="str">
        <f t="shared" si="381"/>
        <v/>
      </c>
      <c r="T789" s="486">
        <f t="shared" si="381"/>
        <v>0.99996766524013325</v>
      </c>
      <c r="U789" s="486">
        <f t="shared" si="381"/>
        <v>1</v>
      </c>
      <c r="V789" s="487">
        <f t="shared" si="380"/>
        <v>0.99999788181789873</v>
      </c>
      <c r="W789" s="486"/>
      <c r="Y789" s="394" t="s">
        <v>736</v>
      </c>
    </row>
    <row r="790" spans="1:25" hidden="1">
      <c r="A790" s="392" t="s">
        <v>426</v>
      </c>
      <c r="B790" s="392" t="s">
        <v>433</v>
      </c>
      <c r="C790" s="482"/>
      <c r="D790" s="482"/>
      <c r="E790" s="483" t="s">
        <v>838</v>
      </c>
      <c r="F790" s="495">
        <f>'[3]CONAP - W INC'!F599</f>
        <v>0</v>
      </c>
      <c r="G790" s="495">
        <f>'[3]CONAP - W INC'!G599</f>
        <v>0</v>
      </c>
      <c r="H790" s="495">
        <f>'[3]CONAP - W INC'!H599</f>
        <v>0</v>
      </c>
      <c r="I790" s="484">
        <f t="shared" si="411"/>
        <v>0</v>
      </c>
      <c r="J790" s="495">
        <f>'[3]CONAP - W INC'!J599</f>
        <v>0</v>
      </c>
      <c r="K790" s="495">
        <f>'[3]CONAP - W INC'!K599</f>
        <v>0</v>
      </c>
      <c r="L790" s="495">
        <f>'[3]CONAP - W INC'!L599</f>
        <v>0</v>
      </c>
      <c r="M790" s="484">
        <f t="shared" si="412"/>
        <v>0</v>
      </c>
      <c r="N790" s="484">
        <f t="shared" si="413"/>
        <v>0</v>
      </c>
      <c r="O790" s="484">
        <f t="shared" si="413"/>
        <v>0</v>
      </c>
      <c r="P790" s="484">
        <f t="shared" si="413"/>
        <v>0</v>
      </c>
      <c r="Q790" s="484">
        <f t="shared" si="414"/>
        <v>0</v>
      </c>
      <c r="S790" s="486" t="str">
        <f t="shared" si="381"/>
        <v/>
      </c>
      <c r="T790" s="486" t="str">
        <f t="shared" si="381"/>
        <v/>
      </c>
      <c r="U790" s="486" t="str">
        <f t="shared" si="381"/>
        <v/>
      </c>
      <c r="V790" s="487" t="str">
        <f t="shared" si="380"/>
        <v/>
      </c>
      <c r="W790" s="486"/>
    </row>
    <row r="791" spans="1:25" hidden="1">
      <c r="A791" s="392" t="s">
        <v>426</v>
      </c>
      <c r="B791" s="392" t="s">
        <v>433</v>
      </c>
      <c r="C791" s="482"/>
      <c r="D791" s="482"/>
      <c r="E791" s="483" t="s">
        <v>839</v>
      </c>
      <c r="F791" s="495">
        <f>'[3]CONAP - W INC'!F600</f>
        <v>0</v>
      </c>
      <c r="G791" s="495">
        <f>'[3]CONAP - W INC'!G600</f>
        <v>210300</v>
      </c>
      <c r="H791" s="495">
        <f>'[3]CONAP - W INC'!H600</f>
        <v>3000000</v>
      </c>
      <c r="I791" s="484">
        <f t="shared" si="411"/>
        <v>3210300</v>
      </c>
      <c r="J791" s="495">
        <f>'[3]CONAP - W INC'!J600</f>
        <v>0</v>
      </c>
      <c r="K791" s="495">
        <f>'[3]CONAP - W INC'!K600</f>
        <v>210293.2</v>
      </c>
      <c r="L791" s="495">
        <f>'[3]CONAP - W INC'!L600</f>
        <v>3000000</v>
      </c>
      <c r="M791" s="484">
        <f t="shared" si="412"/>
        <v>3210293.2</v>
      </c>
      <c r="N791" s="484">
        <f t="shared" si="413"/>
        <v>0</v>
      </c>
      <c r="O791" s="484">
        <f t="shared" si="413"/>
        <v>6.7999999999883585</v>
      </c>
      <c r="P791" s="484">
        <f t="shared" si="413"/>
        <v>0</v>
      </c>
      <c r="Q791" s="484">
        <f t="shared" si="414"/>
        <v>6.7999999999883585</v>
      </c>
      <c r="S791" s="486" t="str">
        <f t="shared" si="381"/>
        <v/>
      </c>
      <c r="T791" s="486">
        <f t="shared" si="381"/>
        <v>0.99996766524013325</v>
      </c>
      <c r="U791" s="486">
        <f t="shared" si="381"/>
        <v>1</v>
      </c>
      <c r="V791" s="487">
        <f t="shared" si="381"/>
        <v>0.99999788181789873</v>
      </c>
      <c r="W791" s="486"/>
    </row>
    <row r="792" spans="1:25" s="437" customFormat="1">
      <c r="A792" s="392"/>
      <c r="B792" s="392" t="s">
        <v>433</v>
      </c>
      <c r="C792" s="445"/>
      <c r="D792" s="445"/>
      <c r="E792" s="415" t="s">
        <v>737</v>
      </c>
      <c r="F792" s="416">
        <f>+F789+F788</f>
        <v>0</v>
      </c>
      <c r="G792" s="416">
        <f t="shared" ref="G792:Q792" si="417">+G789+G788</f>
        <v>210300</v>
      </c>
      <c r="H792" s="416">
        <f t="shared" si="417"/>
        <v>5500000</v>
      </c>
      <c r="I792" s="416">
        <f t="shared" si="417"/>
        <v>5710300</v>
      </c>
      <c r="J792" s="416">
        <f t="shared" si="417"/>
        <v>0</v>
      </c>
      <c r="K792" s="416">
        <f t="shared" si="417"/>
        <v>210293.2</v>
      </c>
      <c r="L792" s="416">
        <f t="shared" si="417"/>
        <v>5500000</v>
      </c>
      <c r="M792" s="416">
        <f t="shared" si="417"/>
        <v>5710293.2000000002</v>
      </c>
      <c r="N792" s="416">
        <f t="shared" si="417"/>
        <v>0</v>
      </c>
      <c r="O792" s="416">
        <f t="shared" si="417"/>
        <v>6.7999999999883585</v>
      </c>
      <c r="P792" s="416">
        <f t="shared" si="417"/>
        <v>0</v>
      </c>
      <c r="Q792" s="416">
        <f t="shared" si="417"/>
        <v>6.7999999999883585</v>
      </c>
      <c r="R792" s="448"/>
      <c r="S792" s="486" t="str">
        <f t="shared" ref="S792:V855" si="418">IF(F792=0,"",J792/F792)</f>
        <v/>
      </c>
      <c r="T792" s="486">
        <f t="shared" si="418"/>
        <v>0.99996766524013325</v>
      </c>
      <c r="U792" s="486">
        <f t="shared" si="418"/>
        <v>1</v>
      </c>
      <c r="V792" s="487">
        <f t="shared" si="418"/>
        <v>0.99999880916939565</v>
      </c>
      <c r="W792" s="489"/>
      <c r="Y792" s="394" t="s">
        <v>735</v>
      </c>
    </row>
    <row r="793" spans="1:25" hidden="1">
      <c r="A793" s="392"/>
      <c r="B793" s="392"/>
      <c r="C793" s="482"/>
      <c r="D793" s="482"/>
      <c r="E793" s="490"/>
      <c r="F793" s="484"/>
      <c r="G793" s="484"/>
      <c r="H793" s="484"/>
      <c r="I793" s="484"/>
      <c r="J793" s="484"/>
      <c r="K793" s="484"/>
      <c r="L793" s="484"/>
      <c r="M793" s="484"/>
      <c r="N793" s="484"/>
      <c r="O793" s="484"/>
      <c r="P793" s="484"/>
      <c r="Q793" s="484"/>
      <c r="R793" s="485"/>
      <c r="S793" s="486" t="str">
        <f t="shared" si="418"/>
        <v/>
      </c>
      <c r="T793" s="486" t="str">
        <f t="shared" si="418"/>
        <v/>
      </c>
      <c r="U793" s="486" t="str">
        <f t="shared" si="418"/>
        <v/>
      </c>
      <c r="V793" s="487" t="str">
        <f t="shared" si="418"/>
        <v/>
      </c>
      <c r="W793" s="486"/>
    </row>
    <row r="794" spans="1:25" s="437" customFormat="1">
      <c r="A794" s="392" t="s">
        <v>426</v>
      </c>
      <c r="B794" s="392" t="s">
        <v>433</v>
      </c>
      <c r="C794" s="445"/>
      <c r="D794" s="445" t="s">
        <v>319</v>
      </c>
      <c r="E794" s="415" t="s">
        <v>325</v>
      </c>
      <c r="F794" s="416">
        <f>SUM(F795:F795)</f>
        <v>0</v>
      </c>
      <c r="G794" s="416">
        <f>SUM(G795:G795)</f>
        <v>0</v>
      </c>
      <c r="H794" s="416">
        <f>SUM(H795:H795)</f>
        <v>0</v>
      </c>
      <c r="I794" s="416">
        <f>+F794+G794+H794</f>
        <v>0</v>
      </c>
      <c r="J794" s="416">
        <f>SUM(J795:J795)</f>
        <v>0</v>
      </c>
      <c r="K794" s="416">
        <f>SUM(K795:K795)</f>
        <v>0</v>
      </c>
      <c r="L794" s="416">
        <f>SUM(L795:L795)</f>
        <v>0</v>
      </c>
      <c r="M794" s="416">
        <f>+J794+K794+L794</f>
        <v>0</v>
      </c>
      <c r="N794" s="416">
        <f t="shared" ref="N794:P795" si="419">+F794-J794</f>
        <v>0</v>
      </c>
      <c r="O794" s="416">
        <f t="shared" si="419"/>
        <v>0</v>
      </c>
      <c r="P794" s="416">
        <f t="shared" si="419"/>
        <v>0</v>
      </c>
      <c r="Q794" s="416">
        <f>+N794+O794+P794</f>
        <v>0</v>
      </c>
      <c r="S794" s="486" t="str">
        <f t="shared" si="418"/>
        <v/>
      </c>
      <c r="T794" s="486" t="str">
        <f t="shared" si="418"/>
        <v/>
      </c>
      <c r="U794" s="486" t="str">
        <f t="shared" si="418"/>
        <v/>
      </c>
      <c r="V794" s="487" t="str">
        <f t="shared" si="418"/>
        <v/>
      </c>
      <c r="W794" s="489"/>
      <c r="Y794" s="394" t="s">
        <v>735</v>
      </c>
    </row>
    <row r="795" spans="1:25">
      <c r="A795" s="392" t="s">
        <v>426</v>
      </c>
      <c r="B795" s="392" t="s">
        <v>433</v>
      </c>
      <c r="C795" s="482"/>
      <c r="D795" s="482"/>
      <c r="E795" s="488" t="s">
        <v>533</v>
      </c>
      <c r="F795" s="484">
        <v>0</v>
      </c>
      <c r="G795" s="484">
        <f>SUM('[3]chd9-SAOB'!BH186)</f>
        <v>0</v>
      </c>
      <c r="H795" s="484">
        <f>SUM('[3]chd9-SAOB'!BH278)</f>
        <v>0</v>
      </c>
      <c r="I795" s="484">
        <f>+F795+G795+H795</f>
        <v>0</v>
      </c>
      <c r="J795" s="484">
        <v>0</v>
      </c>
      <c r="K795" s="484">
        <f>SUM('[3]chd9-SAOB'!BH187)</f>
        <v>0</v>
      </c>
      <c r="L795" s="484">
        <f>SUM('[3]chd9-SAOB'!BH279)</f>
        <v>0</v>
      </c>
      <c r="M795" s="484">
        <f>+J795+K795+L795</f>
        <v>0</v>
      </c>
      <c r="N795" s="484">
        <f t="shared" si="419"/>
        <v>0</v>
      </c>
      <c r="O795" s="484">
        <f t="shared" si="419"/>
        <v>0</v>
      </c>
      <c r="P795" s="484">
        <f t="shared" si="419"/>
        <v>0</v>
      </c>
      <c r="Q795" s="484">
        <f>+N795+O795+P795</f>
        <v>0</v>
      </c>
      <c r="S795" s="486" t="str">
        <f t="shared" si="418"/>
        <v/>
      </c>
      <c r="T795" s="486" t="str">
        <f t="shared" si="418"/>
        <v/>
      </c>
      <c r="U795" s="486" t="str">
        <f t="shared" si="418"/>
        <v/>
      </c>
      <c r="V795" s="487" t="str">
        <f t="shared" si="418"/>
        <v/>
      </c>
      <c r="W795" s="486"/>
      <c r="Y795" s="394" t="s">
        <v>735</v>
      </c>
    </row>
    <row r="796" spans="1:25" s="617" customFormat="1">
      <c r="A796" s="392" t="s">
        <v>426</v>
      </c>
      <c r="B796" s="392" t="s">
        <v>433</v>
      </c>
      <c r="C796" s="634"/>
      <c r="D796" s="634"/>
      <c r="E796" s="635" t="s">
        <v>5</v>
      </c>
      <c r="F796" s="615">
        <f>+F794+F792</f>
        <v>0</v>
      </c>
      <c r="G796" s="615">
        <f t="shared" ref="G796:Q796" si="420">+G794+G792</f>
        <v>210300</v>
      </c>
      <c r="H796" s="615">
        <f t="shared" si="420"/>
        <v>5500000</v>
      </c>
      <c r="I796" s="615">
        <f t="shared" si="420"/>
        <v>5710300</v>
      </c>
      <c r="J796" s="615">
        <f t="shared" si="420"/>
        <v>0</v>
      </c>
      <c r="K796" s="615">
        <f t="shared" si="420"/>
        <v>210293.2</v>
      </c>
      <c r="L796" s="615">
        <f t="shared" si="420"/>
        <v>5500000</v>
      </c>
      <c r="M796" s="615">
        <f t="shared" si="420"/>
        <v>5710293.2000000002</v>
      </c>
      <c r="N796" s="615">
        <f t="shared" si="420"/>
        <v>0</v>
      </c>
      <c r="O796" s="615">
        <f t="shared" si="420"/>
        <v>6.7999999999883585</v>
      </c>
      <c r="P796" s="615">
        <f t="shared" si="420"/>
        <v>0</v>
      </c>
      <c r="Q796" s="615">
        <f t="shared" si="420"/>
        <v>6.7999999999883585</v>
      </c>
      <c r="R796" s="616">
        <f>+Q796-'[3]chd9-SAOB'!CO315</f>
        <v>0</v>
      </c>
      <c r="S796" s="486" t="str">
        <f t="shared" si="418"/>
        <v/>
      </c>
      <c r="T796" s="486">
        <f t="shared" si="418"/>
        <v>0.99996766524013325</v>
      </c>
      <c r="U796" s="486">
        <f t="shared" si="418"/>
        <v>1</v>
      </c>
      <c r="V796" s="487">
        <f t="shared" si="418"/>
        <v>0.99999880916939565</v>
      </c>
      <c r="W796" s="636"/>
      <c r="Y796" s="394" t="s">
        <v>735</v>
      </c>
    </row>
    <row r="797" spans="1:25">
      <c r="A797" s="392"/>
      <c r="B797" s="392" t="s">
        <v>433</v>
      </c>
      <c r="C797" s="482"/>
      <c r="D797" s="482"/>
      <c r="E797" s="492"/>
      <c r="F797" s="484"/>
      <c r="G797" s="484"/>
      <c r="H797" s="484"/>
      <c r="I797" s="484"/>
      <c r="J797" s="484"/>
      <c r="K797" s="484"/>
      <c r="L797" s="484"/>
      <c r="M797" s="484"/>
      <c r="N797" s="484"/>
      <c r="O797" s="484"/>
      <c r="P797" s="484"/>
      <c r="Q797" s="484"/>
      <c r="S797" s="486" t="str">
        <f t="shared" si="418"/>
        <v/>
      </c>
      <c r="T797" s="486" t="str">
        <f t="shared" si="418"/>
        <v/>
      </c>
      <c r="U797" s="486" t="str">
        <f t="shared" si="418"/>
        <v/>
      </c>
      <c r="V797" s="487" t="str">
        <f t="shared" si="418"/>
        <v/>
      </c>
      <c r="W797" s="486"/>
      <c r="Y797" s="394" t="s">
        <v>735</v>
      </c>
    </row>
    <row r="798" spans="1:25" s="424" customFormat="1">
      <c r="A798" s="392" t="s">
        <v>426</v>
      </c>
      <c r="B798" s="392" t="s">
        <v>434</v>
      </c>
      <c r="C798" s="493" t="s">
        <v>319</v>
      </c>
      <c r="D798" s="632" t="s">
        <v>374</v>
      </c>
      <c r="E798" s="680" t="s">
        <v>434</v>
      </c>
      <c r="F798" s="638"/>
      <c r="G798" s="638"/>
      <c r="H798" s="638"/>
      <c r="I798" s="423">
        <f t="shared" si="411"/>
        <v>0</v>
      </c>
      <c r="J798" s="638"/>
      <c r="K798" s="638"/>
      <c r="L798" s="638"/>
      <c r="M798" s="423">
        <f t="shared" si="412"/>
        <v>0</v>
      </c>
      <c r="N798" s="423">
        <f t="shared" si="413"/>
        <v>0</v>
      </c>
      <c r="O798" s="423">
        <f t="shared" si="413"/>
        <v>0</v>
      </c>
      <c r="P798" s="423">
        <f t="shared" si="413"/>
        <v>0</v>
      </c>
      <c r="Q798" s="423">
        <f t="shared" si="414"/>
        <v>0</v>
      </c>
      <c r="S798" s="486" t="str">
        <f t="shared" si="418"/>
        <v/>
      </c>
      <c r="T798" s="486" t="str">
        <f t="shared" si="418"/>
        <v/>
      </c>
      <c r="U798" s="486" t="str">
        <f t="shared" si="418"/>
        <v/>
      </c>
      <c r="V798" s="487" t="str">
        <f t="shared" si="418"/>
        <v/>
      </c>
      <c r="W798" s="491"/>
      <c r="Y798" s="394" t="s">
        <v>735</v>
      </c>
    </row>
    <row r="799" spans="1:25">
      <c r="A799" s="392" t="s">
        <v>426</v>
      </c>
      <c r="B799" s="392" t="s">
        <v>434</v>
      </c>
      <c r="C799" s="482"/>
      <c r="D799" s="482"/>
      <c r="E799" s="483" t="s">
        <v>320</v>
      </c>
      <c r="F799" s="495">
        <f>+'[3]chd9-SAOB'!C459</f>
        <v>0</v>
      </c>
      <c r="G799" s="495">
        <f>+'[3]chd9-SAOB'!D459</f>
        <v>22695.759999999998</v>
      </c>
      <c r="H799" s="495">
        <f>+'[3]chd9-SAOB'!E459</f>
        <v>0</v>
      </c>
      <c r="I799" s="484">
        <f t="shared" si="411"/>
        <v>22695.759999999998</v>
      </c>
      <c r="J799" s="495">
        <f>+'[3]chd9-SAOB'!G459</f>
        <v>0</v>
      </c>
      <c r="K799" s="495">
        <f>+'[3]chd9-SAOB'!H459</f>
        <v>22609.15</v>
      </c>
      <c r="L799" s="495">
        <f>+'[3]chd9-SAOB'!I459</f>
        <v>0</v>
      </c>
      <c r="M799" s="484">
        <f t="shared" si="412"/>
        <v>22609.15</v>
      </c>
      <c r="N799" s="484">
        <f t="shared" si="413"/>
        <v>0</v>
      </c>
      <c r="O799" s="484">
        <f t="shared" si="413"/>
        <v>86.609999999996944</v>
      </c>
      <c r="P799" s="484">
        <f t="shared" si="413"/>
        <v>0</v>
      </c>
      <c r="Q799" s="484">
        <f t="shared" si="414"/>
        <v>86.609999999996944</v>
      </c>
      <c r="S799" s="486" t="str">
        <f t="shared" si="418"/>
        <v/>
      </c>
      <c r="T799" s="486">
        <f t="shared" si="418"/>
        <v>0.99618386870499176</v>
      </c>
      <c r="U799" s="486" t="str">
        <f t="shared" si="418"/>
        <v/>
      </c>
      <c r="V799" s="487">
        <f t="shared" si="418"/>
        <v>0.99618386870499176</v>
      </c>
      <c r="W799" s="486"/>
      <c r="Y799" s="394" t="s">
        <v>736</v>
      </c>
    </row>
    <row r="800" spans="1:25">
      <c r="A800" s="392" t="s">
        <v>426</v>
      </c>
      <c r="B800" s="392" t="s">
        <v>434</v>
      </c>
      <c r="C800" s="482"/>
      <c r="D800" s="482"/>
      <c r="E800" s="483" t="s">
        <v>204</v>
      </c>
      <c r="F800" s="484">
        <f>+F801+F802</f>
        <v>0</v>
      </c>
      <c r="G800" s="484">
        <f t="shared" ref="G800:H800" si="421">+G801+G802</f>
        <v>6631801.0700000003</v>
      </c>
      <c r="H800" s="484">
        <f t="shared" si="421"/>
        <v>33500000</v>
      </c>
      <c r="I800" s="484">
        <f t="shared" si="411"/>
        <v>40131801.07</v>
      </c>
      <c r="J800" s="484">
        <f t="shared" ref="J800:L800" si="422">+J801+J802</f>
        <v>0</v>
      </c>
      <c r="K800" s="484">
        <f t="shared" si="422"/>
        <v>5552733.7000000002</v>
      </c>
      <c r="L800" s="484">
        <f t="shared" si="422"/>
        <v>31608822.550000001</v>
      </c>
      <c r="M800" s="484">
        <f t="shared" si="412"/>
        <v>37161556.25</v>
      </c>
      <c r="N800" s="484">
        <f t="shared" si="413"/>
        <v>0</v>
      </c>
      <c r="O800" s="484">
        <f t="shared" si="413"/>
        <v>1079067.3700000001</v>
      </c>
      <c r="P800" s="484">
        <f t="shared" si="413"/>
        <v>1891177.4499999993</v>
      </c>
      <c r="Q800" s="484">
        <f t="shared" si="414"/>
        <v>2970244.8199999994</v>
      </c>
      <c r="S800" s="486" t="str">
        <f t="shared" si="418"/>
        <v/>
      </c>
      <c r="T800" s="486">
        <f t="shared" si="418"/>
        <v>0.83728894178063762</v>
      </c>
      <c r="U800" s="486">
        <f t="shared" si="418"/>
        <v>0.94354694179104481</v>
      </c>
      <c r="V800" s="487">
        <f t="shared" si="418"/>
        <v>0.92598775183752302</v>
      </c>
      <c r="W800" s="486"/>
      <c r="Y800" s="394" t="s">
        <v>736</v>
      </c>
    </row>
    <row r="801" spans="1:25" hidden="1">
      <c r="A801" s="392" t="s">
        <v>426</v>
      </c>
      <c r="B801" s="392" t="s">
        <v>434</v>
      </c>
      <c r="C801" s="482"/>
      <c r="D801" s="482"/>
      <c r="E801" s="483" t="s">
        <v>838</v>
      </c>
      <c r="F801" s="495">
        <f>'[3]CONAP - W INC'!F607</f>
        <v>0</v>
      </c>
      <c r="G801" s="495">
        <f>'[3]CONAP - W INC'!G607</f>
        <v>2600000</v>
      </c>
      <c r="H801" s="495">
        <f>'[3]CONAP - W INC'!H607</f>
        <v>0</v>
      </c>
      <c r="I801" s="484">
        <f t="shared" si="411"/>
        <v>2600000</v>
      </c>
      <c r="J801" s="495">
        <f>'[3]CONAP - W INC'!J607</f>
        <v>0</v>
      </c>
      <c r="K801" s="495">
        <f>'[3]CONAP - W INC'!K607</f>
        <v>1529972.5</v>
      </c>
      <c r="L801" s="495">
        <f>'[3]CONAP - W INC'!L607</f>
        <v>0</v>
      </c>
      <c r="M801" s="484">
        <f t="shared" si="412"/>
        <v>1529972.5</v>
      </c>
      <c r="N801" s="484">
        <f t="shared" si="413"/>
        <v>0</v>
      </c>
      <c r="O801" s="484">
        <f t="shared" si="413"/>
        <v>1070027.5</v>
      </c>
      <c r="P801" s="484">
        <f t="shared" si="413"/>
        <v>0</v>
      </c>
      <c r="Q801" s="484">
        <f t="shared" si="414"/>
        <v>1070027.5</v>
      </c>
      <c r="S801" s="486" t="str">
        <f t="shared" si="418"/>
        <v/>
      </c>
      <c r="T801" s="486">
        <f t="shared" si="418"/>
        <v>0.58845096153846155</v>
      </c>
      <c r="U801" s="486" t="str">
        <f t="shared" si="418"/>
        <v/>
      </c>
      <c r="V801" s="487">
        <f t="shared" si="418"/>
        <v>0.58845096153846155</v>
      </c>
      <c r="W801" s="486"/>
    </row>
    <row r="802" spans="1:25" hidden="1">
      <c r="A802" s="392" t="s">
        <v>426</v>
      </c>
      <c r="B802" s="392" t="s">
        <v>434</v>
      </c>
      <c r="C802" s="482"/>
      <c r="D802" s="482"/>
      <c r="E802" s="483" t="s">
        <v>839</v>
      </c>
      <c r="F802" s="495">
        <f>'[3]CONAP - W INC'!F608</f>
        <v>0</v>
      </c>
      <c r="G802" s="495">
        <f>'[3]CONAP - W INC'!G608</f>
        <v>4031801.07</v>
      </c>
      <c r="H802" s="495">
        <f>'[3]CONAP - W INC'!H608</f>
        <v>33500000</v>
      </c>
      <c r="I802" s="484">
        <f t="shared" si="411"/>
        <v>37531801.07</v>
      </c>
      <c r="J802" s="495">
        <f>'[3]CONAP - W INC'!J608</f>
        <v>0</v>
      </c>
      <c r="K802" s="495">
        <f>'[3]CONAP - W INC'!K608</f>
        <v>4022761.2</v>
      </c>
      <c r="L802" s="495">
        <f>'[3]CONAP - W INC'!L608</f>
        <v>31608822.550000001</v>
      </c>
      <c r="M802" s="484">
        <f t="shared" si="412"/>
        <v>35631583.75</v>
      </c>
      <c r="N802" s="484">
        <f t="shared" si="413"/>
        <v>0</v>
      </c>
      <c r="O802" s="484">
        <f t="shared" si="413"/>
        <v>9039.8699999996461</v>
      </c>
      <c r="P802" s="484">
        <f t="shared" si="413"/>
        <v>1891177.4499999993</v>
      </c>
      <c r="Q802" s="484">
        <f t="shared" si="414"/>
        <v>1900217.3199999989</v>
      </c>
      <c r="S802" s="486" t="str">
        <f t="shared" si="418"/>
        <v/>
      </c>
      <c r="T802" s="486">
        <f t="shared" si="418"/>
        <v>0.99775785812765816</v>
      </c>
      <c r="U802" s="486">
        <f t="shared" si="418"/>
        <v>0.94354694179104481</v>
      </c>
      <c r="V802" s="487">
        <f t="shared" si="418"/>
        <v>0.94937047341650527</v>
      </c>
      <c r="W802" s="486"/>
    </row>
    <row r="803" spans="1:25" s="437" customFormat="1">
      <c r="A803" s="392"/>
      <c r="B803" s="392" t="s">
        <v>434</v>
      </c>
      <c r="C803" s="445"/>
      <c r="D803" s="445"/>
      <c r="E803" s="415" t="s">
        <v>737</v>
      </c>
      <c r="F803" s="416">
        <f>+F800+F799</f>
        <v>0</v>
      </c>
      <c r="G803" s="416">
        <f t="shared" ref="G803:Q803" si="423">+G800+G799</f>
        <v>6654496.8300000001</v>
      </c>
      <c r="H803" s="416">
        <f t="shared" si="423"/>
        <v>33500000</v>
      </c>
      <c r="I803" s="416">
        <f t="shared" si="423"/>
        <v>40154496.829999998</v>
      </c>
      <c r="J803" s="416">
        <f t="shared" si="423"/>
        <v>0</v>
      </c>
      <c r="K803" s="416">
        <f t="shared" si="423"/>
        <v>5575342.8500000006</v>
      </c>
      <c r="L803" s="416">
        <f t="shared" si="423"/>
        <v>31608822.550000001</v>
      </c>
      <c r="M803" s="416">
        <f t="shared" si="423"/>
        <v>37184165.399999999</v>
      </c>
      <c r="N803" s="416">
        <f t="shared" si="423"/>
        <v>0</v>
      </c>
      <c r="O803" s="416">
        <f t="shared" si="423"/>
        <v>1079153.9800000002</v>
      </c>
      <c r="P803" s="416">
        <f t="shared" si="423"/>
        <v>1891177.4499999993</v>
      </c>
      <c r="Q803" s="416">
        <f t="shared" si="423"/>
        <v>2970331.4299999992</v>
      </c>
      <c r="R803" s="448"/>
      <c r="S803" s="486" t="str">
        <f t="shared" si="418"/>
        <v/>
      </c>
      <c r="T803" s="486">
        <f t="shared" si="418"/>
        <v>0.83783086722125621</v>
      </c>
      <c r="U803" s="486">
        <f t="shared" si="418"/>
        <v>0.94354694179104481</v>
      </c>
      <c r="V803" s="487">
        <f t="shared" si="418"/>
        <v>0.92602742744915123</v>
      </c>
      <c r="W803" s="489"/>
      <c r="Y803" s="394" t="s">
        <v>735</v>
      </c>
    </row>
    <row r="804" spans="1:25" hidden="1">
      <c r="A804" s="392"/>
      <c r="B804" s="392"/>
      <c r="C804" s="482"/>
      <c r="D804" s="482"/>
      <c r="E804" s="490"/>
      <c r="F804" s="484"/>
      <c r="G804" s="484"/>
      <c r="H804" s="484"/>
      <c r="I804" s="484"/>
      <c r="J804" s="484"/>
      <c r="K804" s="484"/>
      <c r="L804" s="484"/>
      <c r="M804" s="484"/>
      <c r="N804" s="484"/>
      <c r="O804" s="484"/>
      <c r="P804" s="484"/>
      <c r="Q804" s="484"/>
      <c r="R804" s="485"/>
      <c r="S804" s="486" t="str">
        <f t="shared" si="418"/>
        <v/>
      </c>
      <c r="T804" s="486" t="str">
        <f t="shared" si="418"/>
        <v/>
      </c>
      <c r="U804" s="486" t="str">
        <f t="shared" si="418"/>
        <v/>
      </c>
      <c r="V804" s="487" t="str">
        <f t="shared" si="418"/>
        <v/>
      </c>
      <c r="W804" s="486"/>
    </row>
    <row r="805" spans="1:25" s="437" customFormat="1">
      <c r="A805" s="392" t="s">
        <v>426</v>
      </c>
      <c r="B805" s="392" t="s">
        <v>434</v>
      </c>
      <c r="C805" s="445"/>
      <c r="D805" s="445" t="s">
        <v>319</v>
      </c>
      <c r="E805" s="415" t="s">
        <v>325</v>
      </c>
      <c r="F805" s="416">
        <f>SUM(F806:F806)</f>
        <v>0</v>
      </c>
      <c r="G805" s="416">
        <f>SUM(G806:G806)</f>
        <v>1627379</v>
      </c>
      <c r="H805" s="416">
        <f>SUM(H806:H806)</f>
        <v>0</v>
      </c>
      <c r="I805" s="416">
        <f>+F805+G805+H805</f>
        <v>1627379</v>
      </c>
      <c r="J805" s="416">
        <f>SUM(J806:J806)</f>
        <v>0</v>
      </c>
      <c r="K805" s="416">
        <f>SUM(K806:K806)</f>
        <v>732529</v>
      </c>
      <c r="L805" s="416">
        <f>SUM(L806:L806)</f>
        <v>0</v>
      </c>
      <c r="M805" s="416">
        <f>+J805+K805+L805</f>
        <v>732529</v>
      </c>
      <c r="N805" s="416">
        <f t="shared" ref="N805:P806" si="424">+F805-J805</f>
        <v>0</v>
      </c>
      <c r="O805" s="416">
        <f t="shared" si="424"/>
        <v>894850</v>
      </c>
      <c r="P805" s="416">
        <f t="shared" si="424"/>
        <v>0</v>
      </c>
      <c r="Q805" s="416">
        <f>+N805+O805+P805</f>
        <v>894850</v>
      </c>
      <c r="S805" s="486" t="str">
        <f t="shared" si="418"/>
        <v/>
      </c>
      <c r="T805" s="486">
        <f t="shared" si="418"/>
        <v>0.45012808940019505</v>
      </c>
      <c r="U805" s="486" t="str">
        <f t="shared" si="418"/>
        <v/>
      </c>
      <c r="V805" s="487">
        <f t="shared" si="418"/>
        <v>0.45012808940019505</v>
      </c>
      <c r="W805" s="489"/>
      <c r="Y805" s="394" t="s">
        <v>735</v>
      </c>
    </row>
    <row r="806" spans="1:25">
      <c r="A806" s="392" t="s">
        <v>426</v>
      </c>
      <c r="B806" s="392" t="s">
        <v>434</v>
      </c>
      <c r="C806" s="482"/>
      <c r="D806" s="482"/>
      <c r="E806" s="488" t="s">
        <v>533</v>
      </c>
      <c r="F806" s="484">
        <v>0</v>
      </c>
      <c r="G806" s="484">
        <f>SUM('[3]chd9-SAOB'!BI186)</f>
        <v>1627379</v>
      </c>
      <c r="H806" s="484">
        <f>SUM('[3]chd9-SAOB'!BI278)</f>
        <v>0</v>
      </c>
      <c r="I806" s="484">
        <f>+F806+G806+H806</f>
        <v>1627379</v>
      </c>
      <c r="J806" s="484">
        <v>0</v>
      </c>
      <c r="K806" s="484">
        <f>SUM('[3]chd9-SAOB'!BI187)</f>
        <v>732529</v>
      </c>
      <c r="L806" s="484">
        <f>SUM('[3]chd9-SAOB'!BI279)</f>
        <v>0</v>
      </c>
      <c r="M806" s="484">
        <f>+J806+K806+L806</f>
        <v>732529</v>
      </c>
      <c r="N806" s="484">
        <f t="shared" si="424"/>
        <v>0</v>
      </c>
      <c r="O806" s="484">
        <f t="shared" si="424"/>
        <v>894850</v>
      </c>
      <c r="P806" s="484">
        <f t="shared" si="424"/>
        <v>0</v>
      </c>
      <c r="Q806" s="484">
        <f>+N806+O806+P806</f>
        <v>894850</v>
      </c>
      <c r="S806" s="486" t="str">
        <f t="shared" si="418"/>
        <v/>
      </c>
      <c r="T806" s="486">
        <f t="shared" si="418"/>
        <v>0.45012808940019505</v>
      </c>
      <c r="U806" s="486" t="str">
        <f t="shared" si="418"/>
        <v/>
      </c>
      <c r="V806" s="487">
        <f t="shared" si="418"/>
        <v>0.45012808940019505</v>
      </c>
      <c r="W806" s="486"/>
      <c r="Y806" s="394" t="s">
        <v>735</v>
      </c>
    </row>
    <row r="807" spans="1:25" s="617" customFormat="1">
      <c r="A807" s="392" t="s">
        <v>426</v>
      </c>
      <c r="B807" s="392" t="s">
        <v>434</v>
      </c>
      <c r="C807" s="634"/>
      <c r="D807" s="634"/>
      <c r="E807" s="635" t="s">
        <v>5</v>
      </c>
      <c r="F807" s="615">
        <f>+F805+F803</f>
        <v>0</v>
      </c>
      <c r="G807" s="615">
        <f t="shared" ref="G807:Q807" si="425">+G805+G803</f>
        <v>8281875.8300000001</v>
      </c>
      <c r="H807" s="615">
        <f t="shared" si="425"/>
        <v>33500000</v>
      </c>
      <c r="I807" s="615">
        <f t="shared" si="425"/>
        <v>41781875.829999998</v>
      </c>
      <c r="J807" s="615">
        <f t="shared" si="425"/>
        <v>0</v>
      </c>
      <c r="K807" s="615">
        <f t="shared" si="425"/>
        <v>6307871.8500000006</v>
      </c>
      <c r="L807" s="615">
        <f t="shared" si="425"/>
        <v>31608822.550000001</v>
      </c>
      <c r="M807" s="615">
        <f t="shared" si="425"/>
        <v>37916694.399999999</v>
      </c>
      <c r="N807" s="615">
        <f t="shared" si="425"/>
        <v>0</v>
      </c>
      <c r="O807" s="615">
        <f t="shared" si="425"/>
        <v>1974003.9800000002</v>
      </c>
      <c r="P807" s="615">
        <f t="shared" si="425"/>
        <v>1891177.4499999993</v>
      </c>
      <c r="Q807" s="615">
        <f t="shared" si="425"/>
        <v>3865181.4299999992</v>
      </c>
      <c r="R807" s="616">
        <f>+Q807-'[3]chd9-SAOB'!CP315</f>
        <v>0</v>
      </c>
      <c r="S807" s="486" t="str">
        <f t="shared" si="418"/>
        <v/>
      </c>
      <c r="T807" s="486">
        <f t="shared" si="418"/>
        <v>0.76164772081592536</v>
      </c>
      <c r="U807" s="486">
        <f t="shared" si="418"/>
        <v>0.94354694179104481</v>
      </c>
      <c r="V807" s="487">
        <f t="shared" si="418"/>
        <v>0.90749143370856644</v>
      </c>
      <c r="W807" s="636"/>
      <c r="Y807" s="394" t="s">
        <v>735</v>
      </c>
    </row>
    <row r="808" spans="1:25">
      <c r="A808" s="392" t="s">
        <v>426</v>
      </c>
      <c r="B808" s="392" t="s">
        <v>434</v>
      </c>
      <c r="C808" s="482"/>
      <c r="D808" s="482"/>
      <c r="E808" s="492"/>
      <c r="F808" s="484"/>
      <c r="G808" s="484"/>
      <c r="H808" s="484"/>
      <c r="I808" s="484">
        <f t="shared" si="411"/>
        <v>0</v>
      </c>
      <c r="J808" s="484"/>
      <c r="K808" s="484"/>
      <c r="L808" s="484"/>
      <c r="M808" s="484">
        <f t="shared" si="412"/>
        <v>0</v>
      </c>
      <c r="N808" s="484">
        <f t="shared" si="413"/>
        <v>0</v>
      </c>
      <c r="O808" s="484">
        <f t="shared" si="413"/>
        <v>0</v>
      </c>
      <c r="P808" s="484">
        <f t="shared" si="413"/>
        <v>0</v>
      </c>
      <c r="Q808" s="484">
        <f t="shared" si="414"/>
        <v>0</v>
      </c>
      <c r="S808" s="486" t="str">
        <f t="shared" si="418"/>
        <v/>
      </c>
      <c r="T808" s="486" t="str">
        <f t="shared" si="418"/>
        <v/>
      </c>
      <c r="U808" s="486" t="str">
        <f t="shared" si="418"/>
        <v/>
      </c>
      <c r="V808" s="487" t="str">
        <f t="shared" si="418"/>
        <v/>
      </c>
      <c r="W808" s="486"/>
      <c r="Y808" s="394" t="s">
        <v>735</v>
      </c>
    </row>
    <row r="809" spans="1:25" s="424" customFormat="1">
      <c r="A809" s="392" t="s">
        <v>426</v>
      </c>
      <c r="B809" s="392" t="s">
        <v>435</v>
      </c>
      <c r="C809" s="493" t="s">
        <v>319</v>
      </c>
      <c r="D809" s="632" t="s">
        <v>417</v>
      </c>
      <c r="E809" s="680" t="s">
        <v>435</v>
      </c>
      <c r="F809" s="638"/>
      <c r="G809" s="638"/>
      <c r="H809" s="638"/>
      <c r="I809" s="423">
        <f t="shared" si="411"/>
        <v>0</v>
      </c>
      <c r="J809" s="638"/>
      <c r="K809" s="638"/>
      <c r="L809" s="638"/>
      <c r="M809" s="423">
        <f t="shared" si="412"/>
        <v>0</v>
      </c>
      <c r="N809" s="423">
        <f t="shared" si="413"/>
        <v>0</v>
      </c>
      <c r="O809" s="423">
        <f t="shared" si="413"/>
        <v>0</v>
      </c>
      <c r="P809" s="423">
        <f t="shared" si="413"/>
        <v>0</v>
      </c>
      <c r="Q809" s="423">
        <f t="shared" si="414"/>
        <v>0</v>
      </c>
      <c r="S809" s="486" t="str">
        <f t="shared" si="418"/>
        <v/>
      </c>
      <c r="T809" s="486" t="str">
        <f t="shared" si="418"/>
        <v/>
      </c>
      <c r="U809" s="486" t="str">
        <f t="shared" si="418"/>
        <v/>
      </c>
      <c r="V809" s="487" t="str">
        <f t="shared" si="418"/>
        <v/>
      </c>
      <c r="W809" s="491"/>
      <c r="Y809" s="394" t="s">
        <v>735</v>
      </c>
    </row>
    <row r="810" spans="1:25">
      <c r="A810" s="392" t="s">
        <v>426</v>
      </c>
      <c r="B810" s="392" t="s">
        <v>435</v>
      </c>
      <c r="C810" s="482"/>
      <c r="D810" s="482"/>
      <c r="E810" s="483" t="s">
        <v>320</v>
      </c>
      <c r="F810" s="495">
        <f>+'[3]chd9-SAOB'!C465</f>
        <v>0</v>
      </c>
      <c r="G810" s="495">
        <f>+'[3]chd9-SAOB'!D465</f>
        <v>0</v>
      </c>
      <c r="H810" s="495">
        <f>+'[3]chd9-SAOB'!E465</f>
        <v>0</v>
      </c>
      <c r="I810" s="484">
        <f t="shared" si="411"/>
        <v>0</v>
      </c>
      <c r="J810" s="495">
        <f>+'[3]chd9-SAOB'!G465</f>
        <v>0</v>
      </c>
      <c r="K810" s="495">
        <f>+'[3]chd9-SAOB'!H465</f>
        <v>0</v>
      </c>
      <c r="L810" s="495">
        <f>+'[3]chd9-SAOB'!I465</f>
        <v>0</v>
      </c>
      <c r="M810" s="484">
        <f t="shared" si="412"/>
        <v>0</v>
      </c>
      <c r="N810" s="484">
        <f t="shared" si="413"/>
        <v>0</v>
      </c>
      <c r="O810" s="484">
        <f t="shared" si="413"/>
        <v>0</v>
      </c>
      <c r="P810" s="484">
        <f t="shared" si="413"/>
        <v>0</v>
      </c>
      <c r="Q810" s="484">
        <f t="shared" si="414"/>
        <v>0</v>
      </c>
      <c r="S810" s="486" t="str">
        <f t="shared" si="418"/>
        <v/>
      </c>
      <c r="T810" s="486" t="str">
        <f t="shared" si="418"/>
        <v/>
      </c>
      <c r="U810" s="486" t="str">
        <f t="shared" si="418"/>
        <v/>
      </c>
      <c r="V810" s="487" t="str">
        <f t="shared" si="418"/>
        <v/>
      </c>
      <c r="W810" s="486"/>
      <c r="Y810" s="394" t="s">
        <v>736</v>
      </c>
    </row>
    <row r="811" spans="1:25">
      <c r="A811" s="392" t="s">
        <v>426</v>
      </c>
      <c r="B811" s="392" t="s">
        <v>435</v>
      </c>
      <c r="C811" s="482"/>
      <c r="D811" s="482"/>
      <c r="E811" s="483" t="s">
        <v>204</v>
      </c>
      <c r="F811" s="484">
        <f>+F812+F813</f>
        <v>0</v>
      </c>
      <c r="G811" s="484">
        <f t="shared" ref="G811:H811" si="426">+G812+G813</f>
        <v>3380000</v>
      </c>
      <c r="H811" s="484">
        <f t="shared" si="426"/>
        <v>0</v>
      </c>
      <c r="I811" s="484">
        <f t="shared" si="411"/>
        <v>3380000</v>
      </c>
      <c r="J811" s="484">
        <f t="shared" ref="J811:L811" si="427">+J812+J813</f>
        <v>0</v>
      </c>
      <c r="K811" s="484">
        <f t="shared" si="427"/>
        <v>3380000</v>
      </c>
      <c r="L811" s="484">
        <f t="shared" si="427"/>
        <v>0</v>
      </c>
      <c r="M811" s="484">
        <f t="shared" si="412"/>
        <v>3380000</v>
      </c>
      <c r="N811" s="484">
        <f t="shared" si="413"/>
        <v>0</v>
      </c>
      <c r="O811" s="484">
        <f t="shared" si="413"/>
        <v>0</v>
      </c>
      <c r="P811" s="484">
        <f t="shared" si="413"/>
        <v>0</v>
      </c>
      <c r="Q811" s="484">
        <f t="shared" si="414"/>
        <v>0</v>
      </c>
      <c r="S811" s="486" t="str">
        <f t="shared" si="418"/>
        <v/>
      </c>
      <c r="T811" s="486">
        <f t="shared" si="418"/>
        <v>1</v>
      </c>
      <c r="U811" s="486" t="str">
        <f t="shared" si="418"/>
        <v/>
      </c>
      <c r="V811" s="487">
        <f t="shared" si="418"/>
        <v>1</v>
      </c>
      <c r="W811" s="486"/>
      <c r="Y811" s="394" t="s">
        <v>736</v>
      </c>
    </row>
    <row r="812" spans="1:25" hidden="1">
      <c r="A812" s="392" t="s">
        <v>426</v>
      </c>
      <c r="B812" s="392" t="s">
        <v>435</v>
      </c>
      <c r="C812" s="482"/>
      <c r="D812" s="482"/>
      <c r="E812" s="483" t="s">
        <v>838</v>
      </c>
      <c r="F812" s="495">
        <f>'[3]CONAP - W INC'!F615</f>
        <v>0</v>
      </c>
      <c r="G812" s="495">
        <f>'[3]CONAP - W INC'!G615</f>
        <v>3000000</v>
      </c>
      <c r="H812" s="495">
        <f>'[3]CONAP - W INC'!H615</f>
        <v>0</v>
      </c>
      <c r="I812" s="484">
        <f t="shared" si="411"/>
        <v>3000000</v>
      </c>
      <c r="J812" s="495">
        <f>'[3]CONAP - W INC'!J615</f>
        <v>0</v>
      </c>
      <c r="K812" s="495">
        <f>'[3]CONAP - W INC'!K615</f>
        <v>3000000</v>
      </c>
      <c r="L812" s="495">
        <f>'[3]CONAP - W INC'!L615</f>
        <v>0</v>
      </c>
      <c r="M812" s="484">
        <f t="shared" si="412"/>
        <v>3000000</v>
      </c>
      <c r="N812" s="484">
        <f t="shared" si="413"/>
        <v>0</v>
      </c>
      <c r="O812" s="484">
        <f t="shared" si="413"/>
        <v>0</v>
      </c>
      <c r="P812" s="484">
        <f t="shared" si="413"/>
        <v>0</v>
      </c>
      <c r="Q812" s="484">
        <f t="shared" si="414"/>
        <v>0</v>
      </c>
      <c r="S812" s="486" t="str">
        <f t="shared" si="418"/>
        <v/>
      </c>
      <c r="T812" s="486">
        <f t="shared" si="418"/>
        <v>1</v>
      </c>
      <c r="U812" s="486" t="str">
        <f t="shared" si="418"/>
        <v/>
      </c>
      <c r="V812" s="487">
        <f t="shared" si="418"/>
        <v>1</v>
      </c>
      <c r="W812" s="486"/>
    </row>
    <row r="813" spans="1:25" hidden="1">
      <c r="A813" s="392" t="s">
        <v>426</v>
      </c>
      <c r="B813" s="392" t="s">
        <v>435</v>
      </c>
      <c r="C813" s="482"/>
      <c r="D813" s="482"/>
      <c r="E813" s="483" t="s">
        <v>839</v>
      </c>
      <c r="F813" s="495">
        <f>'[3]CONAP - W INC'!F616</f>
        <v>0</v>
      </c>
      <c r="G813" s="495">
        <f>'[3]CONAP - W INC'!G616</f>
        <v>380000</v>
      </c>
      <c r="H813" s="495">
        <f>'[3]CONAP - W INC'!H616</f>
        <v>0</v>
      </c>
      <c r="I813" s="484">
        <f t="shared" si="411"/>
        <v>380000</v>
      </c>
      <c r="J813" s="495">
        <f>'[3]CONAP - W INC'!J616</f>
        <v>0</v>
      </c>
      <c r="K813" s="495">
        <f>'[3]CONAP - W INC'!K616</f>
        <v>380000</v>
      </c>
      <c r="L813" s="495">
        <f>'[3]CONAP - W INC'!L616</f>
        <v>0</v>
      </c>
      <c r="M813" s="484">
        <f t="shared" si="412"/>
        <v>380000</v>
      </c>
      <c r="N813" s="484">
        <f t="shared" si="413"/>
        <v>0</v>
      </c>
      <c r="O813" s="484">
        <f t="shared" si="413"/>
        <v>0</v>
      </c>
      <c r="P813" s="484">
        <f t="shared" si="413"/>
        <v>0</v>
      </c>
      <c r="Q813" s="484">
        <f t="shared" si="414"/>
        <v>0</v>
      </c>
      <c r="S813" s="486" t="str">
        <f t="shared" si="418"/>
        <v/>
      </c>
      <c r="T813" s="486">
        <f t="shared" si="418"/>
        <v>1</v>
      </c>
      <c r="U813" s="486" t="str">
        <f t="shared" si="418"/>
        <v/>
      </c>
      <c r="V813" s="487">
        <f t="shared" si="418"/>
        <v>1</v>
      </c>
      <c r="W813" s="486"/>
    </row>
    <row r="814" spans="1:25" s="437" customFormat="1">
      <c r="A814" s="392"/>
      <c r="B814" s="392" t="s">
        <v>435</v>
      </c>
      <c r="C814" s="445"/>
      <c r="D814" s="445"/>
      <c r="E814" s="415" t="s">
        <v>737</v>
      </c>
      <c r="F814" s="416">
        <f>+F811+F810</f>
        <v>0</v>
      </c>
      <c r="G814" s="416">
        <f t="shared" ref="G814:Q814" si="428">+G811+G810</f>
        <v>3380000</v>
      </c>
      <c r="H814" s="416">
        <f t="shared" si="428"/>
        <v>0</v>
      </c>
      <c r="I814" s="416">
        <f t="shared" si="428"/>
        <v>3380000</v>
      </c>
      <c r="J814" s="416">
        <f t="shared" si="428"/>
        <v>0</v>
      </c>
      <c r="K814" s="416">
        <f t="shared" si="428"/>
        <v>3380000</v>
      </c>
      <c r="L814" s="416">
        <f t="shared" si="428"/>
        <v>0</v>
      </c>
      <c r="M814" s="416">
        <f t="shared" si="428"/>
        <v>3380000</v>
      </c>
      <c r="N814" s="416">
        <f t="shared" si="428"/>
        <v>0</v>
      </c>
      <c r="O814" s="416">
        <f t="shared" si="428"/>
        <v>0</v>
      </c>
      <c r="P814" s="416">
        <f t="shared" si="428"/>
        <v>0</v>
      </c>
      <c r="Q814" s="416">
        <f t="shared" si="428"/>
        <v>0</v>
      </c>
      <c r="R814" s="448"/>
      <c r="S814" s="486" t="str">
        <f t="shared" si="418"/>
        <v/>
      </c>
      <c r="T814" s="486">
        <f t="shared" si="418"/>
        <v>1</v>
      </c>
      <c r="U814" s="486" t="str">
        <f t="shared" si="418"/>
        <v/>
      </c>
      <c r="V814" s="487">
        <f t="shared" si="418"/>
        <v>1</v>
      </c>
      <c r="W814" s="489"/>
      <c r="Y814" s="394" t="s">
        <v>735</v>
      </c>
    </row>
    <row r="815" spans="1:25" hidden="1">
      <c r="A815" s="392"/>
      <c r="B815" s="392"/>
      <c r="C815" s="482"/>
      <c r="D815" s="482"/>
      <c r="E815" s="490"/>
      <c r="F815" s="484"/>
      <c r="G815" s="484"/>
      <c r="H815" s="484"/>
      <c r="I815" s="484"/>
      <c r="J815" s="484"/>
      <c r="K815" s="484"/>
      <c r="L815" s="484"/>
      <c r="M815" s="484"/>
      <c r="N815" s="484"/>
      <c r="O815" s="484"/>
      <c r="P815" s="484"/>
      <c r="Q815" s="484"/>
      <c r="R815" s="485"/>
      <c r="S815" s="486" t="str">
        <f t="shared" si="418"/>
        <v/>
      </c>
      <c r="T815" s="486" t="str">
        <f t="shared" si="418"/>
        <v/>
      </c>
      <c r="U815" s="486" t="str">
        <f t="shared" si="418"/>
        <v/>
      </c>
      <c r="V815" s="487" t="str">
        <f t="shared" si="418"/>
        <v/>
      </c>
      <c r="W815" s="486"/>
    </row>
    <row r="816" spans="1:25" s="437" customFormat="1">
      <c r="A816" s="392" t="s">
        <v>426</v>
      </c>
      <c r="B816" s="392" t="s">
        <v>435</v>
      </c>
      <c r="C816" s="445"/>
      <c r="D816" s="445" t="s">
        <v>319</v>
      </c>
      <c r="E816" s="415" t="s">
        <v>325</v>
      </c>
      <c r="F816" s="416">
        <f>SUM(F817:F817)</f>
        <v>0</v>
      </c>
      <c r="G816" s="416">
        <f>SUM(G817:G817)</f>
        <v>1250000</v>
      </c>
      <c r="H816" s="416">
        <f>SUM(H817:H817)</f>
        <v>0</v>
      </c>
      <c r="I816" s="416">
        <f>+F816+G816+H816</f>
        <v>1250000</v>
      </c>
      <c r="J816" s="416">
        <f>SUM(J817:J817)</f>
        <v>0</v>
      </c>
      <c r="K816" s="416">
        <f>SUM(K817:K817)</f>
        <v>1250000.0000000002</v>
      </c>
      <c r="L816" s="416">
        <f>SUM(L817:L817)</f>
        <v>0</v>
      </c>
      <c r="M816" s="416">
        <f>+J816+K816+L816</f>
        <v>1250000.0000000002</v>
      </c>
      <c r="N816" s="416">
        <f t="shared" ref="N816:P817" si="429">+F816-J816</f>
        <v>0</v>
      </c>
      <c r="O816" s="416">
        <f t="shared" si="429"/>
        <v>0</v>
      </c>
      <c r="P816" s="416">
        <f t="shared" si="429"/>
        <v>0</v>
      </c>
      <c r="Q816" s="416">
        <f>+N816+O816+P816</f>
        <v>0</v>
      </c>
      <c r="S816" s="486" t="str">
        <f t="shared" si="418"/>
        <v/>
      </c>
      <c r="T816" s="486">
        <f t="shared" si="418"/>
        <v>1.0000000000000002</v>
      </c>
      <c r="U816" s="486" t="str">
        <f t="shared" si="418"/>
        <v/>
      </c>
      <c r="V816" s="487">
        <f t="shared" si="418"/>
        <v>1.0000000000000002</v>
      </c>
      <c r="W816" s="489"/>
      <c r="Y816" s="394" t="s">
        <v>735</v>
      </c>
    </row>
    <row r="817" spans="1:25">
      <c r="A817" s="392" t="s">
        <v>426</v>
      </c>
      <c r="B817" s="392" t="s">
        <v>435</v>
      </c>
      <c r="C817" s="482"/>
      <c r="D817" s="482"/>
      <c r="E817" s="488" t="s">
        <v>533</v>
      </c>
      <c r="F817" s="484">
        <v>0</v>
      </c>
      <c r="G817" s="484">
        <f>SUM('[3]chd9-SAOB'!BJ186)</f>
        <v>1250000</v>
      </c>
      <c r="H817" s="484">
        <f>SUM('[3]chd9-SAOB'!BJ278)</f>
        <v>0</v>
      </c>
      <c r="I817" s="484">
        <f>+F817+G817+H817</f>
        <v>1250000</v>
      </c>
      <c r="J817" s="484">
        <v>0</v>
      </c>
      <c r="K817" s="484">
        <f>SUM('[3]chd9-SAOB'!BJ187)</f>
        <v>1250000.0000000002</v>
      </c>
      <c r="L817" s="484">
        <f>SUM('[3]chd9-SAOB'!BJ279)</f>
        <v>0</v>
      </c>
      <c r="M817" s="484">
        <f>+J817+K817+L817</f>
        <v>1250000.0000000002</v>
      </c>
      <c r="N817" s="484">
        <f t="shared" si="429"/>
        <v>0</v>
      </c>
      <c r="O817" s="484">
        <f t="shared" si="429"/>
        <v>0</v>
      </c>
      <c r="P817" s="484">
        <f t="shared" si="429"/>
        <v>0</v>
      </c>
      <c r="Q817" s="484">
        <f>+N817+O817+P817</f>
        <v>0</v>
      </c>
      <c r="S817" s="486" t="str">
        <f t="shared" si="418"/>
        <v/>
      </c>
      <c r="T817" s="486">
        <f t="shared" si="418"/>
        <v>1.0000000000000002</v>
      </c>
      <c r="U817" s="486" t="str">
        <f t="shared" si="418"/>
        <v/>
      </c>
      <c r="V817" s="487">
        <f t="shared" si="418"/>
        <v>1.0000000000000002</v>
      </c>
      <c r="W817" s="486"/>
      <c r="Y817" s="394" t="s">
        <v>735</v>
      </c>
    </row>
    <row r="818" spans="1:25" s="617" customFormat="1">
      <c r="A818" s="392" t="s">
        <v>426</v>
      </c>
      <c r="B818" s="392" t="s">
        <v>435</v>
      </c>
      <c r="C818" s="634"/>
      <c r="D818" s="634"/>
      <c r="E818" s="635" t="s">
        <v>5</v>
      </c>
      <c r="F818" s="615">
        <f>+F816+F814</f>
        <v>0</v>
      </c>
      <c r="G818" s="615">
        <f t="shared" ref="G818:Q818" si="430">+G816+G814</f>
        <v>4630000</v>
      </c>
      <c r="H818" s="615">
        <f t="shared" si="430"/>
        <v>0</v>
      </c>
      <c r="I818" s="615">
        <f t="shared" si="430"/>
        <v>4630000</v>
      </c>
      <c r="J818" s="615">
        <f t="shared" si="430"/>
        <v>0</v>
      </c>
      <c r="K818" s="615">
        <f t="shared" si="430"/>
        <v>4630000</v>
      </c>
      <c r="L818" s="615">
        <f t="shared" si="430"/>
        <v>0</v>
      </c>
      <c r="M818" s="615">
        <f t="shared" si="430"/>
        <v>4630000</v>
      </c>
      <c r="N818" s="615">
        <f t="shared" si="430"/>
        <v>0</v>
      </c>
      <c r="O818" s="615">
        <f t="shared" si="430"/>
        <v>0</v>
      </c>
      <c r="P818" s="615">
        <f t="shared" si="430"/>
        <v>0</v>
      </c>
      <c r="Q818" s="615">
        <f t="shared" si="430"/>
        <v>0</v>
      </c>
      <c r="R818" s="616">
        <f>+Q818-'[3]chd9-SAOB'!CQ315</f>
        <v>0</v>
      </c>
      <c r="S818" s="486" t="str">
        <f t="shared" si="418"/>
        <v/>
      </c>
      <c r="T818" s="486">
        <f t="shared" si="418"/>
        <v>1</v>
      </c>
      <c r="U818" s="486" t="str">
        <f t="shared" si="418"/>
        <v/>
      </c>
      <c r="V818" s="487">
        <f t="shared" si="418"/>
        <v>1</v>
      </c>
      <c r="W818" s="636"/>
      <c r="Y818" s="394" t="s">
        <v>735</v>
      </c>
    </row>
    <row r="819" spans="1:25">
      <c r="A819" s="392" t="s">
        <v>426</v>
      </c>
      <c r="B819" s="392" t="s">
        <v>435</v>
      </c>
      <c r="C819" s="482"/>
      <c r="D819" s="482"/>
      <c r="E819" s="492"/>
      <c r="F819" s="484"/>
      <c r="G819" s="484"/>
      <c r="H819" s="484"/>
      <c r="I819" s="484">
        <f t="shared" si="411"/>
        <v>0</v>
      </c>
      <c r="J819" s="484"/>
      <c r="K819" s="484"/>
      <c r="L819" s="484"/>
      <c r="M819" s="484">
        <f t="shared" si="412"/>
        <v>0</v>
      </c>
      <c r="N819" s="484">
        <f t="shared" si="413"/>
        <v>0</v>
      </c>
      <c r="O819" s="484">
        <f t="shared" si="413"/>
        <v>0</v>
      </c>
      <c r="P819" s="484">
        <f t="shared" si="413"/>
        <v>0</v>
      </c>
      <c r="Q819" s="484">
        <f t="shared" si="414"/>
        <v>0</v>
      </c>
      <c r="S819" s="486" t="str">
        <f t="shared" si="418"/>
        <v/>
      </c>
      <c r="T819" s="486" t="str">
        <f t="shared" si="418"/>
        <v/>
      </c>
      <c r="U819" s="486" t="str">
        <f t="shared" si="418"/>
        <v/>
      </c>
      <c r="V819" s="487" t="str">
        <f t="shared" si="418"/>
        <v/>
      </c>
      <c r="W819" s="486"/>
      <c r="Y819" s="394" t="s">
        <v>735</v>
      </c>
    </row>
    <row r="820" spans="1:25" s="424" customFormat="1">
      <c r="A820" s="392" t="s">
        <v>426</v>
      </c>
      <c r="B820" s="392" t="s">
        <v>436</v>
      </c>
      <c r="C820" s="493" t="s">
        <v>319</v>
      </c>
      <c r="D820" s="632" t="s">
        <v>437</v>
      </c>
      <c r="E820" s="680" t="s">
        <v>436</v>
      </c>
      <c r="F820" s="638"/>
      <c r="G820" s="638"/>
      <c r="H820" s="638"/>
      <c r="I820" s="423">
        <f t="shared" si="411"/>
        <v>0</v>
      </c>
      <c r="J820" s="638"/>
      <c r="K820" s="638"/>
      <c r="L820" s="638"/>
      <c r="M820" s="423">
        <f t="shared" si="412"/>
        <v>0</v>
      </c>
      <c r="N820" s="423">
        <f t="shared" si="413"/>
        <v>0</v>
      </c>
      <c r="O820" s="423">
        <f t="shared" si="413"/>
        <v>0</v>
      </c>
      <c r="P820" s="423">
        <f t="shared" si="413"/>
        <v>0</v>
      </c>
      <c r="Q820" s="423">
        <f t="shared" si="414"/>
        <v>0</v>
      </c>
      <c r="S820" s="486" t="str">
        <f t="shared" si="418"/>
        <v/>
      </c>
      <c r="T820" s="486" t="str">
        <f t="shared" si="418"/>
        <v/>
      </c>
      <c r="U820" s="486" t="str">
        <f t="shared" si="418"/>
        <v/>
      </c>
      <c r="V820" s="487" t="str">
        <f t="shared" si="418"/>
        <v/>
      </c>
      <c r="W820" s="491"/>
      <c r="Y820" s="394" t="s">
        <v>735</v>
      </c>
    </row>
    <row r="821" spans="1:25">
      <c r="A821" s="392" t="s">
        <v>426</v>
      </c>
      <c r="B821" s="392" t="s">
        <v>436</v>
      </c>
      <c r="C821" s="482"/>
      <c r="D821" s="482"/>
      <c r="E821" s="483" t="s">
        <v>320</v>
      </c>
      <c r="F821" s="495">
        <f>+'[3]chd9-SAOB'!C471</f>
        <v>0</v>
      </c>
      <c r="G821" s="495">
        <f>+'[3]chd9-SAOB'!D471</f>
        <v>470062.29</v>
      </c>
      <c r="H821" s="495">
        <f>+'[3]chd9-SAOB'!E471</f>
        <v>0</v>
      </c>
      <c r="I821" s="484">
        <f t="shared" si="411"/>
        <v>470062.29</v>
      </c>
      <c r="J821" s="495">
        <f>+'[3]chd9-SAOB'!G471</f>
        <v>0</v>
      </c>
      <c r="K821" s="495">
        <f>+'[3]chd9-SAOB'!H471</f>
        <v>431478.88999999996</v>
      </c>
      <c r="L821" s="495">
        <f>+'[3]chd9-SAOB'!I471</f>
        <v>0</v>
      </c>
      <c r="M821" s="484">
        <f t="shared" si="412"/>
        <v>431478.88999999996</v>
      </c>
      <c r="N821" s="484">
        <f t="shared" si="413"/>
        <v>0</v>
      </c>
      <c r="O821" s="484">
        <f t="shared" si="413"/>
        <v>38583.400000000023</v>
      </c>
      <c r="P821" s="484">
        <f t="shared" si="413"/>
        <v>0</v>
      </c>
      <c r="Q821" s="484">
        <f t="shared" si="414"/>
        <v>38583.400000000023</v>
      </c>
      <c r="S821" s="486" t="str">
        <f t="shared" si="418"/>
        <v/>
      </c>
      <c r="T821" s="486">
        <f t="shared" si="418"/>
        <v>0.91791853798780576</v>
      </c>
      <c r="U821" s="486" t="str">
        <f t="shared" si="418"/>
        <v/>
      </c>
      <c r="V821" s="487">
        <f t="shared" si="418"/>
        <v>0.91791853798780576</v>
      </c>
      <c r="W821" s="486"/>
      <c r="Y821" s="394" t="s">
        <v>736</v>
      </c>
    </row>
    <row r="822" spans="1:25">
      <c r="A822" s="392" t="s">
        <v>426</v>
      </c>
      <c r="B822" s="392" t="s">
        <v>436</v>
      </c>
      <c r="C822" s="482"/>
      <c r="D822" s="482"/>
      <c r="E822" s="483" t="s">
        <v>204</v>
      </c>
      <c r="F822" s="484">
        <f>+F823+F824</f>
        <v>0</v>
      </c>
      <c r="G822" s="484">
        <f t="shared" ref="G822:H822" si="431">+G823+G824</f>
        <v>339341.6</v>
      </c>
      <c r="H822" s="484">
        <f t="shared" si="431"/>
        <v>49551647</v>
      </c>
      <c r="I822" s="484">
        <f t="shared" si="411"/>
        <v>49890988.600000001</v>
      </c>
      <c r="J822" s="484">
        <f t="shared" ref="J822:L822" si="432">+J823+J824</f>
        <v>0</v>
      </c>
      <c r="K822" s="484">
        <f t="shared" si="432"/>
        <v>263528.46000000002</v>
      </c>
      <c r="L822" s="484">
        <f t="shared" si="432"/>
        <v>48903193.010000005</v>
      </c>
      <c r="M822" s="484">
        <f t="shared" si="412"/>
        <v>49166721.470000006</v>
      </c>
      <c r="N822" s="484">
        <f t="shared" si="413"/>
        <v>0</v>
      </c>
      <c r="O822" s="484">
        <f t="shared" si="413"/>
        <v>75813.139999999956</v>
      </c>
      <c r="P822" s="484">
        <f t="shared" si="413"/>
        <v>648453.98999999464</v>
      </c>
      <c r="Q822" s="484">
        <f t="shared" si="414"/>
        <v>724267.12999999453</v>
      </c>
      <c r="S822" s="486" t="str">
        <f t="shared" si="418"/>
        <v/>
      </c>
      <c r="T822" s="486">
        <f t="shared" si="418"/>
        <v>0.77658754482209091</v>
      </c>
      <c r="U822" s="486">
        <f t="shared" si="418"/>
        <v>0.98691357342774111</v>
      </c>
      <c r="V822" s="487">
        <f t="shared" si="418"/>
        <v>0.98548300704548486</v>
      </c>
      <c r="W822" s="486"/>
      <c r="Y822" s="394" t="s">
        <v>736</v>
      </c>
    </row>
    <row r="823" spans="1:25" hidden="1">
      <c r="A823" s="392" t="s">
        <v>426</v>
      </c>
      <c r="B823" s="392" t="s">
        <v>436</v>
      </c>
      <c r="C823" s="482"/>
      <c r="D823" s="482"/>
      <c r="E823" s="483" t="s">
        <v>838</v>
      </c>
      <c r="F823" s="495">
        <f>'[3]CONAP - W INC'!F623</f>
        <v>0</v>
      </c>
      <c r="G823" s="495">
        <f>'[3]CONAP - W INC'!G623</f>
        <v>0</v>
      </c>
      <c r="H823" s="495">
        <f>'[3]CONAP - W INC'!H623</f>
        <v>0</v>
      </c>
      <c r="I823" s="484">
        <f t="shared" si="411"/>
        <v>0</v>
      </c>
      <c r="J823" s="495">
        <f>'[3]CONAP - W INC'!J623</f>
        <v>0</v>
      </c>
      <c r="K823" s="495">
        <f>'[3]CONAP - W INC'!K623</f>
        <v>0</v>
      </c>
      <c r="L823" s="495">
        <f>'[3]CONAP - W INC'!L623</f>
        <v>0</v>
      </c>
      <c r="M823" s="484">
        <f t="shared" si="412"/>
        <v>0</v>
      </c>
      <c r="N823" s="484">
        <f t="shared" si="413"/>
        <v>0</v>
      </c>
      <c r="O823" s="484">
        <f t="shared" si="413"/>
        <v>0</v>
      </c>
      <c r="P823" s="484">
        <f t="shared" si="413"/>
        <v>0</v>
      </c>
      <c r="Q823" s="484">
        <f t="shared" si="414"/>
        <v>0</v>
      </c>
      <c r="S823" s="486" t="str">
        <f t="shared" si="418"/>
        <v/>
      </c>
      <c r="T823" s="486" t="str">
        <f t="shared" si="418"/>
        <v/>
      </c>
      <c r="U823" s="486" t="str">
        <f t="shared" si="418"/>
        <v/>
      </c>
      <c r="V823" s="487" t="str">
        <f t="shared" si="418"/>
        <v/>
      </c>
      <c r="W823" s="486"/>
    </row>
    <row r="824" spans="1:25" hidden="1">
      <c r="A824" s="392" t="s">
        <v>426</v>
      </c>
      <c r="B824" s="392" t="s">
        <v>436</v>
      </c>
      <c r="C824" s="482"/>
      <c r="D824" s="482"/>
      <c r="E824" s="483" t="s">
        <v>839</v>
      </c>
      <c r="F824" s="495">
        <f>'[3]CONAP - W INC'!F624</f>
        <v>0</v>
      </c>
      <c r="G824" s="495">
        <f>'[3]CONAP - W INC'!G624</f>
        <v>339341.6</v>
      </c>
      <c r="H824" s="495">
        <f>'[3]CONAP - W INC'!H624</f>
        <v>49551647</v>
      </c>
      <c r="I824" s="484">
        <f t="shared" si="411"/>
        <v>49890988.600000001</v>
      </c>
      <c r="J824" s="495">
        <f>'[3]CONAP - W INC'!J624</f>
        <v>0</v>
      </c>
      <c r="K824" s="495">
        <f>'[3]CONAP - W INC'!K624</f>
        <v>263528.46000000002</v>
      </c>
      <c r="L824" s="495">
        <f>'[3]CONAP - W INC'!L624</f>
        <v>48903193.010000005</v>
      </c>
      <c r="M824" s="484">
        <f t="shared" si="412"/>
        <v>49166721.470000006</v>
      </c>
      <c r="N824" s="484">
        <f t="shared" si="413"/>
        <v>0</v>
      </c>
      <c r="O824" s="484">
        <f t="shared" si="413"/>
        <v>75813.139999999956</v>
      </c>
      <c r="P824" s="484">
        <f t="shared" si="413"/>
        <v>648453.98999999464</v>
      </c>
      <c r="Q824" s="484">
        <f t="shared" si="414"/>
        <v>724267.12999999453</v>
      </c>
      <c r="S824" s="486" t="str">
        <f t="shared" si="418"/>
        <v/>
      </c>
      <c r="T824" s="486">
        <f t="shared" si="418"/>
        <v>0.77658754482209091</v>
      </c>
      <c r="U824" s="486">
        <f t="shared" si="418"/>
        <v>0.98691357342774111</v>
      </c>
      <c r="V824" s="487">
        <f t="shared" si="418"/>
        <v>0.98548300704548486</v>
      </c>
      <c r="W824" s="486"/>
    </row>
    <row r="825" spans="1:25" s="437" customFormat="1">
      <c r="A825" s="392"/>
      <c r="B825" s="392" t="s">
        <v>436</v>
      </c>
      <c r="C825" s="445"/>
      <c r="D825" s="445"/>
      <c r="E825" s="415" t="s">
        <v>737</v>
      </c>
      <c r="F825" s="416">
        <f>+F822+F821</f>
        <v>0</v>
      </c>
      <c r="G825" s="416">
        <f t="shared" ref="G825:Q825" si="433">+G822+G821</f>
        <v>809403.8899999999</v>
      </c>
      <c r="H825" s="416">
        <f t="shared" si="433"/>
        <v>49551647</v>
      </c>
      <c r="I825" s="416">
        <f t="shared" si="433"/>
        <v>50361050.890000001</v>
      </c>
      <c r="J825" s="416">
        <f t="shared" si="433"/>
        <v>0</v>
      </c>
      <c r="K825" s="416">
        <f t="shared" si="433"/>
        <v>695007.35</v>
      </c>
      <c r="L825" s="416">
        <f t="shared" si="433"/>
        <v>48903193.010000005</v>
      </c>
      <c r="M825" s="416">
        <f t="shared" si="433"/>
        <v>49598200.360000007</v>
      </c>
      <c r="N825" s="416">
        <f t="shared" si="433"/>
        <v>0</v>
      </c>
      <c r="O825" s="416">
        <f t="shared" si="433"/>
        <v>114396.53999999998</v>
      </c>
      <c r="P825" s="416">
        <f t="shared" si="433"/>
        <v>648453.98999999464</v>
      </c>
      <c r="Q825" s="416">
        <f t="shared" si="433"/>
        <v>762850.52999999456</v>
      </c>
      <c r="R825" s="448"/>
      <c r="S825" s="486" t="str">
        <f t="shared" si="418"/>
        <v/>
      </c>
      <c r="T825" s="486">
        <f t="shared" si="418"/>
        <v>0.8586656903761607</v>
      </c>
      <c r="U825" s="486">
        <f t="shared" si="418"/>
        <v>0.98691357342774111</v>
      </c>
      <c r="V825" s="487">
        <f t="shared" si="418"/>
        <v>0.98485237070079745</v>
      </c>
      <c r="W825" s="489"/>
      <c r="Y825" s="394" t="s">
        <v>735</v>
      </c>
    </row>
    <row r="826" spans="1:25" hidden="1">
      <c r="A826" s="392"/>
      <c r="B826" s="392"/>
      <c r="C826" s="482"/>
      <c r="D826" s="482"/>
      <c r="E826" s="490"/>
      <c r="F826" s="484"/>
      <c r="G826" s="484"/>
      <c r="H826" s="484"/>
      <c r="I826" s="484"/>
      <c r="J826" s="484"/>
      <c r="K826" s="484"/>
      <c r="L826" s="484"/>
      <c r="M826" s="484"/>
      <c r="N826" s="484"/>
      <c r="O826" s="484"/>
      <c r="P826" s="484"/>
      <c r="Q826" s="484"/>
      <c r="R826" s="485"/>
      <c r="S826" s="486" t="str">
        <f t="shared" si="418"/>
        <v/>
      </c>
      <c r="T826" s="486" t="str">
        <f t="shared" si="418"/>
        <v/>
      </c>
      <c r="U826" s="486" t="str">
        <f t="shared" si="418"/>
        <v/>
      </c>
      <c r="V826" s="487" t="str">
        <f t="shared" si="418"/>
        <v/>
      </c>
      <c r="W826" s="486"/>
    </row>
    <row r="827" spans="1:25" s="437" customFormat="1">
      <c r="A827" s="392" t="s">
        <v>426</v>
      </c>
      <c r="B827" s="392" t="s">
        <v>436</v>
      </c>
      <c r="C827" s="445"/>
      <c r="D827" s="445" t="s">
        <v>319</v>
      </c>
      <c r="E827" s="415" t="s">
        <v>325</v>
      </c>
      <c r="F827" s="416">
        <f>SUM(F828:F828)</f>
        <v>0</v>
      </c>
      <c r="G827" s="416">
        <f>SUM(G828:G828)</f>
        <v>1000000</v>
      </c>
      <c r="H827" s="416">
        <f>SUM(H828:H828)</f>
        <v>0</v>
      </c>
      <c r="I827" s="416">
        <f>+F827+G827+H827</f>
        <v>1000000</v>
      </c>
      <c r="J827" s="416">
        <f>SUM(J828:J828)</f>
        <v>0</v>
      </c>
      <c r="K827" s="416">
        <f>SUM(K828:K828)</f>
        <v>997810.9</v>
      </c>
      <c r="L827" s="416">
        <f>SUM(L828:L828)</f>
        <v>0</v>
      </c>
      <c r="M827" s="416">
        <f>+J827+K827+L827</f>
        <v>997810.9</v>
      </c>
      <c r="N827" s="416">
        <f t="shared" ref="N827:P828" si="434">+F827-J827</f>
        <v>0</v>
      </c>
      <c r="O827" s="416">
        <f t="shared" si="434"/>
        <v>2189.0999999999767</v>
      </c>
      <c r="P827" s="416">
        <f t="shared" si="434"/>
        <v>0</v>
      </c>
      <c r="Q827" s="416">
        <f>+N827+O827+P827</f>
        <v>2189.0999999999767</v>
      </c>
      <c r="S827" s="486" t="str">
        <f t="shared" si="418"/>
        <v/>
      </c>
      <c r="T827" s="486">
        <f t="shared" si="418"/>
        <v>0.99781090000000006</v>
      </c>
      <c r="U827" s="486" t="str">
        <f t="shared" si="418"/>
        <v/>
      </c>
      <c r="V827" s="487">
        <f t="shared" si="418"/>
        <v>0.99781090000000006</v>
      </c>
      <c r="W827" s="489"/>
      <c r="Y827" s="394" t="s">
        <v>735</v>
      </c>
    </row>
    <row r="828" spans="1:25">
      <c r="A828" s="392" t="s">
        <v>426</v>
      </c>
      <c r="B828" s="392" t="s">
        <v>436</v>
      </c>
      <c r="C828" s="482"/>
      <c r="D828" s="482"/>
      <c r="E828" s="488" t="s">
        <v>533</v>
      </c>
      <c r="F828" s="484">
        <v>0</v>
      </c>
      <c r="G828" s="484">
        <f>SUM('[3]chd9-SAOB'!BK186)</f>
        <v>1000000</v>
      </c>
      <c r="H828" s="484">
        <f>SUM('[3]chd9-SAOB'!BK278)</f>
        <v>0</v>
      </c>
      <c r="I828" s="484">
        <f>+F828+G828+H828</f>
        <v>1000000</v>
      </c>
      <c r="J828" s="484">
        <v>0</v>
      </c>
      <c r="K828" s="484">
        <f>SUM('[3]chd9-SAOB'!BK187)</f>
        <v>997810.9</v>
      </c>
      <c r="L828" s="484">
        <f>SUM('[3]chd9-SAOB'!BK279)</f>
        <v>0</v>
      </c>
      <c r="M828" s="484">
        <f>+J828+K828+L828</f>
        <v>997810.9</v>
      </c>
      <c r="N828" s="484">
        <f t="shared" si="434"/>
        <v>0</v>
      </c>
      <c r="O828" s="484">
        <f t="shared" si="434"/>
        <v>2189.0999999999767</v>
      </c>
      <c r="P828" s="484">
        <f t="shared" si="434"/>
        <v>0</v>
      </c>
      <c r="Q828" s="484">
        <f>+N828+O828+P828</f>
        <v>2189.0999999999767</v>
      </c>
      <c r="S828" s="486" t="str">
        <f t="shared" si="418"/>
        <v/>
      </c>
      <c r="T828" s="486">
        <f t="shared" si="418"/>
        <v>0.99781090000000006</v>
      </c>
      <c r="U828" s="486" t="str">
        <f t="shared" si="418"/>
        <v/>
      </c>
      <c r="V828" s="487">
        <f t="shared" si="418"/>
        <v>0.99781090000000006</v>
      </c>
      <c r="W828" s="486"/>
      <c r="Y828" s="394" t="s">
        <v>735</v>
      </c>
    </row>
    <row r="829" spans="1:25" s="617" customFormat="1">
      <c r="A829" s="392" t="s">
        <v>426</v>
      </c>
      <c r="B829" s="392" t="s">
        <v>436</v>
      </c>
      <c r="C829" s="634"/>
      <c r="D829" s="634"/>
      <c r="E829" s="635" t="s">
        <v>5</v>
      </c>
      <c r="F829" s="615">
        <f>+F827+F825</f>
        <v>0</v>
      </c>
      <c r="G829" s="615">
        <f t="shared" ref="G829:Q829" si="435">+G827+G825</f>
        <v>1809403.89</v>
      </c>
      <c r="H829" s="615">
        <f t="shared" si="435"/>
        <v>49551647</v>
      </c>
      <c r="I829" s="615">
        <f t="shared" si="435"/>
        <v>51361050.890000001</v>
      </c>
      <c r="J829" s="615">
        <f t="shared" si="435"/>
        <v>0</v>
      </c>
      <c r="K829" s="615">
        <f t="shared" si="435"/>
        <v>1692818.25</v>
      </c>
      <c r="L829" s="615">
        <f t="shared" si="435"/>
        <v>48903193.010000005</v>
      </c>
      <c r="M829" s="615">
        <f t="shared" si="435"/>
        <v>50596011.260000005</v>
      </c>
      <c r="N829" s="615">
        <f t="shared" si="435"/>
        <v>0</v>
      </c>
      <c r="O829" s="615">
        <f t="shared" si="435"/>
        <v>116585.63999999996</v>
      </c>
      <c r="P829" s="615">
        <f t="shared" si="435"/>
        <v>648453.98999999464</v>
      </c>
      <c r="Q829" s="615">
        <f t="shared" si="435"/>
        <v>765039.62999999453</v>
      </c>
      <c r="R829" s="616">
        <f>+Q829-'[3]chd9-SAOB'!CR315</f>
        <v>0</v>
      </c>
      <c r="S829" s="486" t="str">
        <f t="shared" si="418"/>
        <v/>
      </c>
      <c r="T829" s="486">
        <f t="shared" si="418"/>
        <v>0.93556682361283094</v>
      </c>
      <c r="U829" s="486">
        <f t="shared" si="418"/>
        <v>0.98691357342774111</v>
      </c>
      <c r="V829" s="487">
        <f t="shared" si="418"/>
        <v>0.98510467335182683</v>
      </c>
      <c r="W829" s="636"/>
      <c r="Y829" s="394" t="s">
        <v>735</v>
      </c>
    </row>
    <row r="830" spans="1:25">
      <c r="A830" s="392"/>
      <c r="B830" s="392" t="s">
        <v>436</v>
      </c>
      <c r="C830" s="482"/>
      <c r="D830" s="482"/>
      <c r="E830" s="492"/>
      <c r="F830" s="484"/>
      <c r="G830" s="484"/>
      <c r="H830" s="484"/>
      <c r="I830" s="484"/>
      <c r="J830" s="484"/>
      <c r="K830" s="484"/>
      <c r="L830" s="484"/>
      <c r="M830" s="484"/>
      <c r="N830" s="484"/>
      <c r="O830" s="484"/>
      <c r="P830" s="484"/>
      <c r="Q830" s="484"/>
      <c r="S830" s="486" t="str">
        <f t="shared" si="418"/>
        <v/>
      </c>
      <c r="T830" s="486" t="str">
        <f t="shared" si="418"/>
        <v/>
      </c>
      <c r="U830" s="486" t="str">
        <f t="shared" si="418"/>
        <v/>
      </c>
      <c r="V830" s="487" t="str">
        <f t="shared" si="418"/>
        <v/>
      </c>
      <c r="W830" s="486"/>
      <c r="Y830" s="394" t="s">
        <v>735</v>
      </c>
    </row>
    <row r="831" spans="1:25" s="424" customFormat="1" ht="24">
      <c r="A831" s="392" t="s">
        <v>426</v>
      </c>
      <c r="B831" s="392" t="s">
        <v>438</v>
      </c>
      <c r="C831" s="493" t="s">
        <v>319</v>
      </c>
      <c r="D831" s="632" t="s">
        <v>439</v>
      </c>
      <c r="E831" s="680" t="s">
        <v>438</v>
      </c>
      <c r="F831" s="638"/>
      <c r="G831" s="638"/>
      <c r="H831" s="638"/>
      <c r="I831" s="423">
        <f t="shared" si="411"/>
        <v>0</v>
      </c>
      <c r="J831" s="638"/>
      <c r="K831" s="638"/>
      <c r="L831" s="638"/>
      <c r="M831" s="423">
        <f t="shared" si="412"/>
        <v>0</v>
      </c>
      <c r="N831" s="423">
        <f t="shared" si="413"/>
        <v>0</v>
      </c>
      <c r="O831" s="423">
        <f t="shared" si="413"/>
        <v>0</v>
      </c>
      <c r="P831" s="423">
        <f t="shared" si="413"/>
        <v>0</v>
      </c>
      <c r="Q831" s="423">
        <f t="shared" si="414"/>
        <v>0</v>
      </c>
      <c r="S831" s="486" t="str">
        <f t="shared" si="418"/>
        <v/>
      </c>
      <c r="T831" s="486" t="str">
        <f t="shared" si="418"/>
        <v/>
      </c>
      <c r="U831" s="486" t="str">
        <f t="shared" si="418"/>
        <v/>
      </c>
      <c r="V831" s="487" t="str">
        <f t="shared" si="418"/>
        <v/>
      </c>
      <c r="W831" s="491"/>
      <c r="Y831" s="394" t="s">
        <v>735</v>
      </c>
    </row>
    <row r="832" spans="1:25">
      <c r="A832" s="392" t="s">
        <v>426</v>
      </c>
      <c r="B832" s="392" t="s">
        <v>438</v>
      </c>
      <c r="C832" s="482"/>
      <c r="D832" s="482"/>
      <c r="E832" s="483" t="s">
        <v>320</v>
      </c>
      <c r="F832" s="495">
        <f>+'[3]chd9-SAOB'!C477</f>
        <v>0</v>
      </c>
      <c r="G832" s="495">
        <f>+'[3]chd9-SAOB'!D477</f>
        <v>0</v>
      </c>
      <c r="H832" s="495">
        <f>+'[3]chd9-SAOB'!E477</f>
        <v>0</v>
      </c>
      <c r="I832" s="484">
        <f t="shared" si="411"/>
        <v>0</v>
      </c>
      <c r="J832" s="495">
        <f>+'[3]chd9-SAOB'!G477</f>
        <v>0</v>
      </c>
      <c r="K832" s="495">
        <f>+'[3]chd9-SAOB'!H477</f>
        <v>0</v>
      </c>
      <c r="L832" s="495">
        <f>+'[3]chd9-SAOB'!I477</f>
        <v>0</v>
      </c>
      <c r="M832" s="484">
        <f t="shared" si="412"/>
        <v>0</v>
      </c>
      <c r="N832" s="484">
        <f t="shared" si="413"/>
        <v>0</v>
      </c>
      <c r="O832" s="484">
        <f t="shared" si="413"/>
        <v>0</v>
      </c>
      <c r="P832" s="484">
        <f t="shared" si="413"/>
        <v>0</v>
      </c>
      <c r="Q832" s="484">
        <f t="shared" si="414"/>
        <v>0</v>
      </c>
      <c r="S832" s="486" t="str">
        <f t="shared" si="418"/>
        <v/>
      </c>
      <c r="T832" s="486" t="str">
        <f t="shared" si="418"/>
        <v/>
      </c>
      <c r="U832" s="486" t="str">
        <f t="shared" si="418"/>
        <v/>
      </c>
      <c r="V832" s="487" t="str">
        <f t="shared" si="418"/>
        <v/>
      </c>
      <c r="W832" s="486"/>
      <c r="Y832" s="394" t="s">
        <v>736</v>
      </c>
    </row>
    <row r="833" spans="1:25">
      <c r="A833" s="392" t="s">
        <v>426</v>
      </c>
      <c r="B833" s="392" t="s">
        <v>438</v>
      </c>
      <c r="C833" s="482"/>
      <c r="D833" s="482"/>
      <c r="E833" s="483" t="s">
        <v>204</v>
      </c>
      <c r="F833" s="484">
        <f>+F834+F835</f>
        <v>0</v>
      </c>
      <c r="G833" s="484">
        <f t="shared" ref="G833:H833" si="436">+G834+G835</f>
        <v>0</v>
      </c>
      <c r="H833" s="484">
        <f t="shared" si="436"/>
        <v>0</v>
      </c>
      <c r="I833" s="484">
        <f t="shared" si="411"/>
        <v>0</v>
      </c>
      <c r="J833" s="484">
        <f t="shared" ref="J833:L833" si="437">+J834+J835</f>
        <v>0</v>
      </c>
      <c r="K833" s="484">
        <f t="shared" si="437"/>
        <v>0</v>
      </c>
      <c r="L833" s="484">
        <f t="shared" si="437"/>
        <v>0</v>
      </c>
      <c r="M833" s="484">
        <f t="shared" si="412"/>
        <v>0</v>
      </c>
      <c r="N833" s="484">
        <f t="shared" si="413"/>
        <v>0</v>
      </c>
      <c r="O833" s="484">
        <f t="shared" si="413"/>
        <v>0</v>
      </c>
      <c r="P833" s="484">
        <f t="shared" si="413"/>
        <v>0</v>
      </c>
      <c r="Q833" s="484">
        <f t="shared" si="414"/>
        <v>0</v>
      </c>
      <c r="S833" s="486" t="str">
        <f t="shared" si="418"/>
        <v/>
      </c>
      <c r="T833" s="486" t="str">
        <f t="shared" si="418"/>
        <v/>
      </c>
      <c r="U833" s="486" t="str">
        <f t="shared" si="418"/>
        <v/>
      </c>
      <c r="V833" s="487" t="str">
        <f t="shared" si="418"/>
        <v/>
      </c>
      <c r="W833" s="486"/>
      <c r="Y833" s="394" t="s">
        <v>736</v>
      </c>
    </row>
    <row r="834" spans="1:25" hidden="1">
      <c r="A834" s="392" t="s">
        <v>426</v>
      </c>
      <c r="B834" s="392" t="s">
        <v>438</v>
      </c>
      <c r="C834" s="482"/>
      <c r="D834" s="482"/>
      <c r="E834" s="483" t="s">
        <v>838</v>
      </c>
      <c r="F834" s="495">
        <f>'[3]CONAP - W INC'!F631</f>
        <v>0</v>
      </c>
      <c r="G834" s="495">
        <f>'[3]CONAP - W INC'!G631</f>
        <v>0</v>
      </c>
      <c r="H834" s="495">
        <f>'[3]CONAP - W INC'!H631</f>
        <v>0</v>
      </c>
      <c r="I834" s="484">
        <f t="shared" si="411"/>
        <v>0</v>
      </c>
      <c r="J834" s="495">
        <f>'[3]CONAP - W INC'!J631</f>
        <v>0</v>
      </c>
      <c r="K834" s="495">
        <f>'[3]CONAP - W INC'!K631</f>
        <v>0</v>
      </c>
      <c r="L834" s="495">
        <f>'[3]CONAP - W INC'!L631</f>
        <v>0</v>
      </c>
      <c r="M834" s="484">
        <f t="shared" si="412"/>
        <v>0</v>
      </c>
      <c r="N834" s="484">
        <f t="shared" si="413"/>
        <v>0</v>
      </c>
      <c r="O834" s="484">
        <f t="shared" si="413"/>
        <v>0</v>
      </c>
      <c r="P834" s="484">
        <f t="shared" si="413"/>
        <v>0</v>
      </c>
      <c r="Q834" s="484">
        <f t="shared" si="414"/>
        <v>0</v>
      </c>
      <c r="S834" s="486" t="str">
        <f t="shared" si="418"/>
        <v/>
      </c>
      <c r="T834" s="486" t="str">
        <f t="shared" si="418"/>
        <v/>
      </c>
      <c r="U834" s="486" t="str">
        <f t="shared" si="418"/>
        <v/>
      </c>
      <c r="V834" s="487" t="str">
        <f t="shared" si="418"/>
        <v/>
      </c>
      <c r="W834" s="486"/>
    </row>
    <row r="835" spans="1:25" hidden="1">
      <c r="A835" s="392" t="s">
        <v>426</v>
      </c>
      <c r="B835" s="392" t="s">
        <v>438</v>
      </c>
      <c r="C835" s="482"/>
      <c r="D835" s="482"/>
      <c r="E835" s="483" t="s">
        <v>839</v>
      </c>
      <c r="F835" s="495">
        <f>'[3]CONAP - W INC'!F632</f>
        <v>0</v>
      </c>
      <c r="G835" s="495">
        <f>'[3]CONAP - W INC'!G632</f>
        <v>0</v>
      </c>
      <c r="H835" s="495">
        <f>'[3]CONAP - W INC'!H632</f>
        <v>0</v>
      </c>
      <c r="I835" s="484">
        <f t="shared" si="411"/>
        <v>0</v>
      </c>
      <c r="J835" s="495">
        <f>'[3]CONAP - W INC'!J632</f>
        <v>0</v>
      </c>
      <c r="K835" s="495">
        <f>'[3]CONAP - W INC'!K632</f>
        <v>0</v>
      </c>
      <c r="L835" s="495">
        <f>'[3]CONAP - W INC'!L632</f>
        <v>0</v>
      </c>
      <c r="M835" s="484">
        <f t="shared" si="412"/>
        <v>0</v>
      </c>
      <c r="N835" s="484">
        <f t="shared" si="413"/>
        <v>0</v>
      </c>
      <c r="O835" s="484">
        <f t="shared" si="413"/>
        <v>0</v>
      </c>
      <c r="P835" s="484">
        <f t="shared" si="413"/>
        <v>0</v>
      </c>
      <c r="Q835" s="484">
        <f t="shared" si="414"/>
        <v>0</v>
      </c>
      <c r="S835" s="486" t="str">
        <f t="shared" si="418"/>
        <v/>
      </c>
      <c r="T835" s="486" t="str">
        <f t="shared" si="418"/>
        <v/>
      </c>
      <c r="U835" s="486" t="str">
        <f t="shared" si="418"/>
        <v/>
      </c>
      <c r="V835" s="487" t="str">
        <f t="shared" si="418"/>
        <v/>
      </c>
      <c r="W835" s="486"/>
    </row>
    <row r="836" spans="1:25" s="437" customFormat="1">
      <c r="A836" s="392"/>
      <c r="B836" s="392" t="s">
        <v>438</v>
      </c>
      <c r="C836" s="445"/>
      <c r="D836" s="445"/>
      <c r="E836" s="415" t="s">
        <v>737</v>
      </c>
      <c r="F836" s="416">
        <f>+F833+F832</f>
        <v>0</v>
      </c>
      <c r="G836" s="416">
        <f t="shared" ref="G836:Q836" si="438">+G833+G832</f>
        <v>0</v>
      </c>
      <c r="H836" s="416">
        <f t="shared" si="438"/>
        <v>0</v>
      </c>
      <c r="I836" s="416">
        <f t="shared" si="438"/>
        <v>0</v>
      </c>
      <c r="J836" s="416">
        <f t="shared" si="438"/>
        <v>0</v>
      </c>
      <c r="K836" s="416">
        <f t="shared" si="438"/>
        <v>0</v>
      </c>
      <c r="L836" s="416">
        <f t="shared" si="438"/>
        <v>0</v>
      </c>
      <c r="M836" s="416">
        <f t="shared" si="438"/>
        <v>0</v>
      </c>
      <c r="N836" s="416">
        <f t="shared" si="438"/>
        <v>0</v>
      </c>
      <c r="O836" s="416">
        <f t="shared" si="438"/>
        <v>0</v>
      </c>
      <c r="P836" s="416">
        <f t="shared" si="438"/>
        <v>0</v>
      </c>
      <c r="Q836" s="416">
        <f t="shared" si="438"/>
        <v>0</v>
      </c>
      <c r="R836" s="448"/>
      <c r="S836" s="486" t="str">
        <f t="shared" si="418"/>
        <v/>
      </c>
      <c r="T836" s="486" t="str">
        <f t="shared" si="418"/>
        <v/>
      </c>
      <c r="U836" s="486" t="str">
        <f t="shared" si="418"/>
        <v/>
      </c>
      <c r="V836" s="487" t="str">
        <f t="shared" si="418"/>
        <v/>
      </c>
      <c r="W836" s="489"/>
      <c r="Y836" s="394" t="s">
        <v>735</v>
      </c>
    </row>
    <row r="837" spans="1:25" hidden="1">
      <c r="A837" s="392"/>
      <c r="B837" s="392"/>
      <c r="C837" s="482"/>
      <c r="D837" s="482"/>
      <c r="E837" s="490"/>
      <c r="F837" s="484"/>
      <c r="G837" s="484"/>
      <c r="H837" s="484"/>
      <c r="I837" s="484"/>
      <c r="J837" s="484"/>
      <c r="K837" s="484"/>
      <c r="L837" s="484"/>
      <c r="M837" s="484"/>
      <c r="N837" s="484"/>
      <c r="O837" s="484"/>
      <c r="P837" s="484"/>
      <c r="Q837" s="484"/>
      <c r="R837" s="485"/>
      <c r="S837" s="486" t="str">
        <f t="shared" si="418"/>
        <v/>
      </c>
      <c r="T837" s="486" t="str">
        <f t="shared" si="418"/>
        <v/>
      </c>
      <c r="U837" s="486" t="str">
        <f t="shared" si="418"/>
        <v/>
      </c>
      <c r="V837" s="487" t="str">
        <f t="shared" si="418"/>
        <v/>
      </c>
      <c r="W837" s="486"/>
    </row>
    <row r="838" spans="1:25" s="437" customFormat="1">
      <c r="A838" s="392" t="s">
        <v>426</v>
      </c>
      <c r="B838" s="392" t="s">
        <v>438</v>
      </c>
      <c r="C838" s="445"/>
      <c r="D838" s="445" t="s">
        <v>319</v>
      </c>
      <c r="E838" s="415" t="s">
        <v>325</v>
      </c>
      <c r="F838" s="416">
        <f>SUM(F839:F839)</f>
        <v>0</v>
      </c>
      <c r="G838" s="416">
        <f>SUM(G839:G839)</f>
        <v>0</v>
      </c>
      <c r="H838" s="416">
        <f>SUM(H839:H839)</f>
        <v>0</v>
      </c>
      <c r="I838" s="416">
        <f>+F838+G838+H838</f>
        <v>0</v>
      </c>
      <c r="J838" s="416">
        <f>SUM(J839:J839)</f>
        <v>0</v>
      </c>
      <c r="K838" s="416">
        <f>SUM(K839:K839)</f>
        <v>0</v>
      </c>
      <c r="L838" s="416">
        <f>SUM(L839:L839)</f>
        <v>0</v>
      </c>
      <c r="M838" s="416">
        <f>+J838+K838+L838</f>
        <v>0</v>
      </c>
      <c r="N838" s="416">
        <f t="shared" ref="N838:P839" si="439">+F838-J838</f>
        <v>0</v>
      </c>
      <c r="O838" s="416">
        <f t="shared" si="439"/>
        <v>0</v>
      </c>
      <c r="P838" s="416">
        <f t="shared" si="439"/>
        <v>0</v>
      </c>
      <c r="Q838" s="416">
        <f>+N838+O838+P838</f>
        <v>0</v>
      </c>
      <c r="S838" s="486" t="str">
        <f t="shared" si="418"/>
        <v/>
      </c>
      <c r="T838" s="486" t="str">
        <f t="shared" si="418"/>
        <v/>
      </c>
      <c r="U838" s="486" t="str">
        <f t="shared" si="418"/>
        <v/>
      </c>
      <c r="V838" s="487" t="str">
        <f t="shared" si="418"/>
        <v/>
      </c>
      <c r="W838" s="489"/>
      <c r="Y838" s="394" t="s">
        <v>735</v>
      </c>
    </row>
    <row r="839" spans="1:25">
      <c r="A839" s="392" t="s">
        <v>426</v>
      </c>
      <c r="B839" s="392" t="s">
        <v>438</v>
      </c>
      <c r="C839" s="482"/>
      <c r="D839" s="482"/>
      <c r="E839" s="488" t="s">
        <v>533</v>
      </c>
      <c r="F839" s="484">
        <v>0</v>
      </c>
      <c r="G839" s="484">
        <f>SUM('[3]chd9-SAOB'!BL186)</f>
        <v>0</v>
      </c>
      <c r="H839" s="484">
        <f>SUM('[3]chd9-SAOB'!BL278)</f>
        <v>0</v>
      </c>
      <c r="I839" s="484">
        <f>+F839+G839+H839</f>
        <v>0</v>
      </c>
      <c r="J839" s="484">
        <v>0</v>
      </c>
      <c r="K839" s="484">
        <f>SUM('[3]chd9-SAOB'!BL187)</f>
        <v>0</v>
      </c>
      <c r="L839" s="484">
        <f>SUM('[3]chd9-SAOB'!BL279)</f>
        <v>0</v>
      </c>
      <c r="M839" s="484">
        <f>+J839+K839+L839</f>
        <v>0</v>
      </c>
      <c r="N839" s="484">
        <f t="shared" si="439"/>
        <v>0</v>
      </c>
      <c r="O839" s="484">
        <f t="shared" si="439"/>
        <v>0</v>
      </c>
      <c r="P839" s="484">
        <f t="shared" si="439"/>
        <v>0</v>
      </c>
      <c r="Q839" s="484">
        <f>+N839+O839+P839</f>
        <v>0</v>
      </c>
      <c r="S839" s="486" t="str">
        <f t="shared" si="418"/>
        <v/>
      </c>
      <c r="T839" s="486" t="str">
        <f t="shared" si="418"/>
        <v/>
      </c>
      <c r="U839" s="486" t="str">
        <f t="shared" si="418"/>
        <v/>
      </c>
      <c r="V839" s="487" t="str">
        <f t="shared" si="418"/>
        <v/>
      </c>
      <c r="W839" s="486"/>
      <c r="Y839" s="394" t="s">
        <v>735</v>
      </c>
    </row>
    <row r="840" spans="1:25" s="617" customFormat="1">
      <c r="A840" s="392" t="s">
        <v>426</v>
      </c>
      <c r="B840" s="392" t="s">
        <v>438</v>
      </c>
      <c r="C840" s="634"/>
      <c r="D840" s="634"/>
      <c r="E840" s="635" t="s">
        <v>5</v>
      </c>
      <c r="F840" s="615">
        <f>+F838+F836</f>
        <v>0</v>
      </c>
      <c r="G840" s="615">
        <f t="shared" ref="G840:Q840" si="440">+G838+G836</f>
        <v>0</v>
      </c>
      <c r="H840" s="615">
        <f t="shared" si="440"/>
        <v>0</v>
      </c>
      <c r="I840" s="615">
        <f t="shared" si="440"/>
        <v>0</v>
      </c>
      <c r="J840" s="615">
        <f t="shared" si="440"/>
        <v>0</v>
      </c>
      <c r="K840" s="615">
        <f t="shared" si="440"/>
        <v>0</v>
      </c>
      <c r="L840" s="615">
        <f t="shared" si="440"/>
        <v>0</v>
      </c>
      <c r="M840" s="615">
        <f t="shared" si="440"/>
        <v>0</v>
      </c>
      <c r="N840" s="615">
        <f t="shared" si="440"/>
        <v>0</v>
      </c>
      <c r="O840" s="615">
        <f t="shared" si="440"/>
        <v>0</v>
      </c>
      <c r="P840" s="615">
        <f t="shared" si="440"/>
        <v>0</v>
      </c>
      <c r="Q840" s="615">
        <f t="shared" si="440"/>
        <v>0</v>
      </c>
      <c r="R840" s="616">
        <f>+Q840-'[3]chd9-SAOB'!CS315</f>
        <v>0</v>
      </c>
      <c r="S840" s="486" t="str">
        <f t="shared" si="418"/>
        <v/>
      </c>
      <c r="T840" s="486" t="str">
        <f t="shared" si="418"/>
        <v/>
      </c>
      <c r="U840" s="486" t="str">
        <f t="shared" si="418"/>
        <v/>
      </c>
      <c r="V840" s="487" t="str">
        <f t="shared" si="418"/>
        <v/>
      </c>
      <c r="W840" s="636"/>
      <c r="Y840" s="394" t="s">
        <v>735</v>
      </c>
    </row>
    <row r="841" spans="1:25">
      <c r="A841" s="392" t="s">
        <v>426</v>
      </c>
      <c r="B841" s="392" t="s">
        <v>438</v>
      </c>
      <c r="C841" s="482"/>
      <c r="D841" s="482"/>
      <c r="E841" s="492"/>
      <c r="F841" s="484"/>
      <c r="G841" s="484"/>
      <c r="H841" s="484"/>
      <c r="I841" s="484">
        <f t="shared" si="411"/>
        <v>0</v>
      </c>
      <c r="J841" s="484"/>
      <c r="K841" s="484"/>
      <c r="L841" s="484"/>
      <c r="M841" s="484">
        <f t="shared" si="412"/>
        <v>0</v>
      </c>
      <c r="N841" s="484">
        <f t="shared" si="413"/>
        <v>0</v>
      </c>
      <c r="O841" s="484">
        <f t="shared" si="413"/>
        <v>0</v>
      </c>
      <c r="P841" s="484">
        <f t="shared" si="413"/>
        <v>0</v>
      </c>
      <c r="Q841" s="484">
        <f t="shared" si="414"/>
        <v>0</v>
      </c>
      <c r="S841" s="486" t="str">
        <f t="shared" si="418"/>
        <v/>
      </c>
      <c r="T841" s="486" t="str">
        <f t="shared" si="418"/>
        <v/>
      </c>
      <c r="U841" s="486" t="str">
        <f t="shared" si="418"/>
        <v/>
      </c>
      <c r="V841" s="487" t="str">
        <f t="shared" si="418"/>
        <v/>
      </c>
      <c r="W841" s="486"/>
      <c r="Y841" s="394" t="s">
        <v>735</v>
      </c>
    </row>
    <row r="842" spans="1:25" s="424" customFormat="1" ht="12" customHeight="1">
      <c r="A842" s="392" t="s">
        <v>426</v>
      </c>
      <c r="B842" s="392" t="s">
        <v>427</v>
      </c>
      <c r="C842" s="718" t="s">
        <v>794</v>
      </c>
      <c r="D842" s="734"/>
      <c r="E842" s="734"/>
      <c r="F842" s="423">
        <f>+F763+F774+F785+F796+F807+F818+F829+F840</f>
        <v>0</v>
      </c>
      <c r="G842" s="423">
        <f>+G763+G774+G785+G796+G807+G818+G829+G840</f>
        <v>30175295.520000003</v>
      </c>
      <c r="H842" s="423">
        <f>+H763+H774+H785+H796+H807+H818+H829+H840</f>
        <v>118829889</v>
      </c>
      <c r="I842" s="423">
        <f t="shared" si="411"/>
        <v>149005184.52000001</v>
      </c>
      <c r="J842" s="423">
        <f>+J763+J774+J785+J796+J807+J818+J829+J840</f>
        <v>0</v>
      </c>
      <c r="K842" s="423">
        <f>+K763+K774+K785+K796+K807+K818+K829+K840</f>
        <v>27832498.449999999</v>
      </c>
      <c r="L842" s="423">
        <f>+L763+L774+L785+L796+L807+L818+L829+L840</f>
        <v>115991504.89</v>
      </c>
      <c r="M842" s="423">
        <f t="shared" si="412"/>
        <v>143824003.34</v>
      </c>
      <c r="N842" s="423">
        <f t="shared" si="413"/>
        <v>0</v>
      </c>
      <c r="O842" s="423">
        <f t="shared" si="413"/>
        <v>2342797.070000004</v>
      </c>
      <c r="P842" s="423">
        <f t="shared" si="413"/>
        <v>2838384.1099999994</v>
      </c>
      <c r="Q842" s="423">
        <f t="shared" si="414"/>
        <v>5181181.1800000034</v>
      </c>
      <c r="S842" s="486" t="str">
        <f t="shared" si="418"/>
        <v/>
      </c>
      <c r="T842" s="486">
        <f t="shared" si="418"/>
        <v>0.92236042664612139</v>
      </c>
      <c r="U842" s="486">
        <f t="shared" si="418"/>
        <v>0.9761138873907389</v>
      </c>
      <c r="V842" s="487">
        <f t="shared" si="418"/>
        <v>0.96522818184689019</v>
      </c>
      <c r="W842" s="491"/>
      <c r="Y842" s="394" t="s">
        <v>735</v>
      </c>
    </row>
    <row r="843" spans="1:25">
      <c r="A843" s="392" t="s">
        <v>426</v>
      </c>
      <c r="B843" s="392" t="s">
        <v>427</v>
      </c>
      <c r="C843" s="492"/>
      <c r="D843" s="494"/>
      <c r="E843" s="494"/>
      <c r="F843" s="484"/>
      <c r="G843" s="484"/>
      <c r="H843" s="484"/>
      <c r="I843" s="484">
        <f t="shared" si="411"/>
        <v>0</v>
      </c>
      <c r="J843" s="484"/>
      <c r="K843" s="484"/>
      <c r="L843" s="484"/>
      <c r="M843" s="484">
        <f t="shared" si="412"/>
        <v>0</v>
      </c>
      <c r="N843" s="484">
        <f t="shared" si="413"/>
        <v>0</v>
      </c>
      <c r="O843" s="484">
        <f t="shared" si="413"/>
        <v>0</v>
      </c>
      <c r="P843" s="484">
        <f t="shared" si="413"/>
        <v>0</v>
      </c>
      <c r="Q843" s="484">
        <f t="shared" si="414"/>
        <v>0</v>
      </c>
      <c r="S843" s="486" t="str">
        <f t="shared" si="418"/>
        <v/>
      </c>
      <c r="T843" s="486" t="str">
        <f t="shared" si="418"/>
        <v/>
      </c>
      <c r="U843" s="486" t="str">
        <f t="shared" si="418"/>
        <v/>
      </c>
      <c r="V843" s="487" t="str">
        <f t="shared" si="418"/>
        <v/>
      </c>
      <c r="W843" s="486"/>
      <c r="Y843" s="394" t="s">
        <v>735</v>
      </c>
    </row>
    <row r="844" spans="1:25" s="424" customFormat="1" hidden="1">
      <c r="A844" s="392" t="s">
        <v>795</v>
      </c>
      <c r="B844" s="392" t="s">
        <v>427</v>
      </c>
      <c r="C844" s="493" t="s">
        <v>796</v>
      </c>
      <c r="D844" s="493"/>
      <c r="E844" s="680"/>
      <c r="F844" s="423"/>
      <c r="G844" s="423"/>
      <c r="H844" s="423"/>
      <c r="I844" s="423">
        <f t="shared" si="411"/>
        <v>0</v>
      </c>
      <c r="J844" s="423"/>
      <c r="K844" s="423"/>
      <c r="L844" s="423"/>
      <c r="M844" s="423">
        <f t="shared" si="412"/>
        <v>0</v>
      </c>
      <c r="N844" s="423">
        <f t="shared" ref="N844:P896" si="441">+F844-J844</f>
        <v>0</v>
      </c>
      <c r="O844" s="423">
        <f t="shared" si="441"/>
        <v>0</v>
      </c>
      <c r="P844" s="423">
        <f t="shared" si="441"/>
        <v>0</v>
      </c>
      <c r="Q844" s="423">
        <f t="shared" si="414"/>
        <v>0</v>
      </c>
      <c r="S844" s="486" t="str">
        <f t="shared" si="418"/>
        <v/>
      </c>
      <c r="T844" s="486" t="str">
        <f t="shared" si="418"/>
        <v/>
      </c>
      <c r="U844" s="486" t="str">
        <f t="shared" si="418"/>
        <v/>
      </c>
      <c r="V844" s="487" t="str">
        <f t="shared" si="418"/>
        <v/>
      </c>
      <c r="W844" s="491"/>
      <c r="X844" s="394" t="s">
        <v>735</v>
      </c>
    </row>
    <row r="845" spans="1:25">
      <c r="A845" s="392" t="s">
        <v>795</v>
      </c>
      <c r="B845" s="392" t="s">
        <v>427</v>
      </c>
      <c r="C845" s="482"/>
      <c r="D845" s="482" t="s">
        <v>319</v>
      </c>
      <c r="E845" s="490" t="s">
        <v>320</v>
      </c>
      <c r="F845" s="484">
        <f>+F740+F755+F766+F777+F788+F799+F810+F821+F832</f>
        <v>0</v>
      </c>
      <c r="G845" s="484">
        <f>+G740+G755+G766+G777+G788+G799+G810+G821+G832</f>
        <v>605980.30000000005</v>
      </c>
      <c r="H845" s="484">
        <f>+H740+H755+H766+H777+H788+H799+H810+H821+H832</f>
        <v>26501949.93</v>
      </c>
      <c r="I845" s="484">
        <f t="shared" si="411"/>
        <v>27107930.23</v>
      </c>
      <c r="J845" s="484">
        <f>+J740+J755+J766+J777+J788+J799+J810+J821+J832</f>
        <v>0</v>
      </c>
      <c r="K845" s="484">
        <f>+K740+K755+K766+K777+K788+K799+K810+K821+K832</f>
        <v>561523.99</v>
      </c>
      <c r="L845" s="484">
        <f>+L740+L755+L766+L777+L788+L799+L810+L821+L832</f>
        <v>26492038.649999999</v>
      </c>
      <c r="M845" s="484">
        <f t="shared" si="412"/>
        <v>27053562.639999997</v>
      </c>
      <c r="N845" s="484">
        <f t="shared" si="441"/>
        <v>0</v>
      </c>
      <c r="O845" s="484">
        <f t="shared" si="441"/>
        <v>44456.310000000056</v>
      </c>
      <c r="P845" s="484">
        <f t="shared" si="441"/>
        <v>9911.2800000011921</v>
      </c>
      <c r="Q845" s="484">
        <f t="shared" si="414"/>
        <v>54367.590000001248</v>
      </c>
      <c r="S845" s="486" t="str">
        <f t="shared" si="418"/>
        <v/>
      </c>
      <c r="T845" s="486">
        <f t="shared" si="418"/>
        <v>0.92663736758439164</v>
      </c>
      <c r="U845" s="486">
        <f t="shared" si="418"/>
        <v>0.99962601695248166</v>
      </c>
      <c r="V845" s="487">
        <f t="shared" si="418"/>
        <v>0.99799440276189599</v>
      </c>
      <c r="W845" s="486"/>
      <c r="X845" s="394" t="s">
        <v>735</v>
      </c>
      <c r="Y845" s="394" t="s">
        <v>736</v>
      </c>
    </row>
    <row r="846" spans="1:25">
      <c r="A846" s="392" t="s">
        <v>795</v>
      </c>
      <c r="B846" s="392" t="s">
        <v>427</v>
      </c>
      <c r="C846" s="482"/>
      <c r="D846" s="482" t="s">
        <v>319</v>
      </c>
      <c r="E846" s="494" t="s">
        <v>204</v>
      </c>
      <c r="F846" s="484">
        <f>+F847+F848</f>
        <v>0</v>
      </c>
      <c r="G846" s="484">
        <f t="shared" ref="G846:H846" si="442">+G847+G848</f>
        <v>94601900.109999999</v>
      </c>
      <c r="H846" s="484">
        <f t="shared" si="442"/>
        <v>88932842.900000006</v>
      </c>
      <c r="I846" s="484">
        <f t="shared" si="411"/>
        <v>183534743.00999999</v>
      </c>
      <c r="J846" s="484">
        <f t="shared" ref="J846:L846" si="443">+J847+J848</f>
        <v>0</v>
      </c>
      <c r="K846" s="484">
        <f t="shared" si="443"/>
        <v>93442824.200000018</v>
      </c>
      <c r="L846" s="484">
        <f t="shared" si="443"/>
        <v>86198090.070000008</v>
      </c>
      <c r="M846" s="484">
        <f t="shared" si="412"/>
        <v>179640914.27000004</v>
      </c>
      <c r="N846" s="484">
        <f t="shared" si="441"/>
        <v>0</v>
      </c>
      <c r="O846" s="484">
        <f t="shared" si="441"/>
        <v>1159075.9099999815</v>
      </c>
      <c r="P846" s="484">
        <f t="shared" si="441"/>
        <v>2734752.8299999982</v>
      </c>
      <c r="Q846" s="484">
        <f t="shared" si="414"/>
        <v>3893828.7399999797</v>
      </c>
      <c r="S846" s="486" t="str">
        <f t="shared" si="418"/>
        <v/>
      </c>
      <c r="T846" s="486">
        <f t="shared" si="418"/>
        <v>0.98774785803823972</v>
      </c>
      <c r="U846" s="486">
        <f t="shared" si="418"/>
        <v>0.96924923638081517</v>
      </c>
      <c r="V846" s="487">
        <f t="shared" si="418"/>
        <v>0.97878424174006229</v>
      </c>
      <c r="W846" s="486"/>
      <c r="X846" s="394" t="s">
        <v>735</v>
      </c>
      <c r="Y846" s="394" t="s">
        <v>736</v>
      </c>
    </row>
    <row r="847" spans="1:25" hidden="1">
      <c r="A847" s="392" t="s">
        <v>795</v>
      </c>
      <c r="B847" s="392" t="s">
        <v>427</v>
      </c>
      <c r="C847" s="482"/>
      <c r="D847" s="482"/>
      <c r="E847" s="483" t="s">
        <v>838</v>
      </c>
      <c r="F847" s="484">
        <f t="shared" ref="F847:H848" si="444">+F745+F757+F768+F779+F790+F801+F812+F823+F834</f>
        <v>0</v>
      </c>
      <c r="G847" s="484">
        <f t="shared" si="444"/>
        <v>53028960</v>
      </c>
      <c r="H847" s="484">
        <f t="shared" si="444"/>
        <v>0</v>
      </c>
      <c r="I847" s="484">
        <f t="shared" si="411"/>
        <v>53028960</v>
      </c>
      <c r="J847" s="484">
        <f t="shared" ref="J847:L848" si="445">+J745+J757+J768+J779+J790+J801+J812+J823+J834</f>
        <v>0</v>
      </c>
      <c r="K847" s="484">
        <f t="shared" si="445"/>
        <v>51955152</v>
      </c>
      <c r="L847" s="484">
        <f t="shared" si="445"/>
        <v>0</v>
      </c>
      <c r="M847" s="484">
        <f t="shared" si="412"/>
        <v>51955152</v>
      </c>
      <c r="N847" s="484">
        <f t="shared" si="441"/>
        <v>0</v>
      </c>
      <c r="O847" s="484">
        <f t="shared" si="441"/>
        <v>1073808</v>
      </c>
      <c r="P847" s="484">
        <f t="shared" si="441"/>
        <v>0</v>
      </c>
      <c r="Q847" s="484">
        <f t="shared" si="414"/>
        <v>1073808</v>
      </c>
      <c r="S847" s="486" t="str">
        <f t="shared" si="418"/>
        <v/>
      </c>
      <c r="T847" s="486">
        <f t="shared" si="418"/>
        <v>0.97975053631072528</v>
      </c>
      <c r="U847" s="486" t="str">
        <f t="shared" si="418"/>
        <v/>
      </c>
      <c r="V847" s="487">
        <f t="shared" si="418"/>
        <v>0.97975053631072528</v>
      </c>
      <c r="W847" s="486"/>
      <c r="X847" s="394" t="s">
        <v>735</v>
      </c>
    </row>
    <row r="848" spans="1:25" hidden="1">
      <c r="A848" s="392" t="s">
        <v>795</v>
      </c>
      <c r="B848" s="392" t="s">
        <v>427</v>
      </c>
      <c r="C848" s="482"/>
      <c r="D848" s="482"/>
      <c r="E848" s="483" t="s">
        <v>839</v>
      </c>
      <c r="F848" s="484">
        <f t="shared" si="444"/>
        <v>0</v>
      </c>
      <c r="G848" s="484">
        <f t="shared" si="444"/>
        <v>41572940.109999999</v>
      </c>
      <c r="H848" s="484">
        <f t="shared" si="444"/>
        <v>88932842.900000006</v>
      </c>
      <c r="I848" s="484">
        <f t="shared" si="411"/>
        <v>130505783.01000001</v>
      </c>
      <c r="J848" s="484">
        <f t="shared" si="445"/>
        <v>0</v>
      </c>
      <c r="K848" s="484">
        <f t="shared" si="445"/>
        <v>41487672.20000001</v>
      </c>
      <c r="L848" s="484">
        <f t="shared" si="445"/>
        <v>86198090.070000008</v>
      </c>
      <c r="M848" s="484">
        <f t="shared" si="412"/>
        <v>127685762.27000001</v>
      </c>
      <c r="N848" s="484">
        <f t="shared" si="441"/>
        <v>0</v>
      </c>
      <c r="O848" s="484">
        <f t="shared" si="441"/>
        <v>85267.909999988973</v>
      </c>
      <c r="P848" s="484">
        <f t="shared" si="441"/>
        <v>2734752.8299999982</v>
      </c>
      <c r="Q848" s="484">
        <f t="shared" si="414"/>
        <v>2820020.7399999872</v>
      </c>
      <c r="S848" s="486" t="str">
        <f t="shared" si="418"/>
        <v/>
      </c>
      <c r="T848" s="486">
        <f t="shared" si="418"/>
        <v>0.99794895646604798</v>
      </c>
      <c r="U848" s="486">
        <f t="shared" si="418"/>
        <v>0.96924923638081517</v>
      </c>
      <c r="V848" s="487">
        <f t="shared" si="418"/>
        <v>0.97839160323045682</v>
      </c>
      <c r="W848" s="486"/>
      <c r="X848" s="394" t="s">
        <v>735</v>
      </c>
    </row>
    <row r="849" spans="1:25" s="437" customFormat="1" hidden="1">
      <c r="A849" s="392"/>
      <c r="B849" s="392" t="s">
        <v>427</v>
      </c>
      <c r="C849" s="445"/>
      <c r="D849" s="445"/>
      <c r="E849" s="415" t="s">
        <v>737</v>
      </c>
      <c r="F849" s="416">
        <f>+F846+F845</f>
        <v>0</v>
      </c>
      <c r="G849" s="416">
        <f t="shared" ref="G849:Q849" si="446">+G846+G845</f>
        <v>95207880.409999996</v>
      </c>
      <c r="H849" s="416">
        <f t="shared" si="446"/>
        <v>115434792.83000001</v>
      </c>
      <c r="I849" s="416">
        <f t="shared" si="446"/>
        <v>210642673.23999998</v>
      </c>
      <c r="J849" s="416">
        <f t="shared" si="446"/>
        <v>0</v>
      </c>
      <c r="K849" s="416">
        <f t="shared" si="446"/>
        <v>94004348.190000013</v>
      </c>
      <c r="L849" s="416">
        <f t="shared" si="446"/>
        <v>112690128.72</v>
      </c>
      <c r="M849" s="416">
        <f t="shared" si="446"/>
        <v>206694476.91000003</v>
      </c>
      <c r="N849" s="416">
        <f t="shared" si="446"/>
        <v>0</v>
      </c>
      <c r="O849" s="416">
        <f t="shared" si="446"/>
        <v>1203532.2199999816</v>
      </c>
      <c r="P849" s="416">
        <f t="shared" si="446"/>
        <v>2744664.1099999994</v>
      </c>
      <c r="Q849" s="416">
        <f t="shared" si="446"/>
        <v>3948196.329999981</v>
      </c>
      <c r="R849" s="448"/>
      <c r="S849" s="486" t="str">
        <f t="shared" si="418"/>
        <v/>
      </c>
      <c r="T849" s="486">
        <f t="shared" si="418"/>
        <v>0.98735890122942416</v>
      </c>
      <c r="U849" s="486">
        <f t="shared" si="418"/>
        <v>0.97622325086993433</v>
      </c>
      <c r="V849" s="487">
        <f t="shared" si="418"/>
        <v>0.98125642696576731</v>
      </c>
      <c r="W849" s="489"/>
      <c r="X849" s="394" t="s">
        <v>735</v>
      </c>
    </row>
    <row r="850" spans="1:25" hidden="1">
      <c r="A850" s="392"/>
      <c r="B850" s="392"/>
      <c r="C850" s="482"/>
      <c r="D850" s="482"/>
      <c r="E850" s="490"/>
      <c r="F850" s="484"/>
      <c r="G850" s="484"/>
      <c r="H850" s="484"/>
      <c r="I850" s="484"/>
      <c r="J850" s="484"/>
      <c r="K850" s="484"/>
      <c r="L850" s="484"/>
      <c r="M850" s="484"/>
      <c r="N850" s="484"/>
      <c r="O850" s="484"/>
      <c r="P850" s="484"/>
      <c r="Q850" s="484"/>
      <c r="R850" s="485"/>
      <c r="S850" s="486" t="str">
        <f t="shared" si="418"/>
        <v/>
      </c>
      <c r="T850" s="486" t="str">
        <f t="shared" si="418"/>
        <v/>
      </c>
      <c r="U850" s="486" t="str">
        <f t="shared" si="418"/>
        <v/>
      </c>
      <c r="V850" s="487" t="str">
        <f t="shared" si="418"/>
        <v/>
      </c>
      <c r="W850" s="486"/>
      <c r="X850" s="394" t="s">
        <v>735</v>
      </c>
    </row>
    <row r="851" spans="1:25" s="437" customFormat="1" hidden="1">
      <c r="A851" s="392" t="s">
        <v>795</v>
      </c>
      <c r="B851" s="392" t="s">
        <v>427</v>
      </c>
      <c r="C851" s="445"/>
      <c r="D851" s="445" t="s">
        <v>319</v>
      </c>
      <c r="E851" s="415" t="s">
        <v>325</v>
      </c>
      <c r="F851" s="416">
        <f>SUM(F852:F852)</f>
        <v>0</v>
      </c>
      <c r="G851" s="416">
        <f>SUM(G852:G852)</f>
        <v>13008090.550000001</v>
      </c>
      <c r="H851" s="416">
        <f>SUM(H852:H852)</f>
        <v>3400000</v>
      </c>
      <c r="I851" s="416">
        <f>+F851+G851+H851</f>
        <v>16408090.550000001</v>
      </c>
      <c r="J851" s="416">
        <f>SUM(J852:J852)</f>
        <v>0</v>
      </c>
      <c r="K851" s="416">
        <f>SUM(K852:K852)</f>
        <v>11868825.700000001</v>
      </c>
      <c r="L851" s="416">
        <f>SUM(L852:L852)</f>
        <v>3306280</v>
      </c>
      <c r="M851" s="416">
        <f>+J851+K851+L851</f>
        <v>15175105.700000001</v>
      </c>
      <c r="N851" s="416">
        <f t="shared" ref="N851:P852" si="447">+F851-J851</f>
        <v>0</v>
      </c>
      <c r="O851" s="416">
        <f t="shared" si="447"/>
        <v>1139264.8499999996</v>
      </c>
      <c r="P851" s="416">
        <f t="shared" si="447"/>
        <v>93720</v>
      </c>
      <c r="Q851" s="416">
        <f>+N851+O851+P851</f>
        <v>1232984.8499999996</v>
      </c>
      <c r="S851" s="486" t="str">
        <f t="shared" si="418"/>
        <v/>
      </c>
      <c r="T851" s="486">
        <f t="shared" si="418"/>
        <v>0.91241874849956361</v>
      </c>
      <c r="U851" s="486">
        <f t="shared" si="418"/>
        <v>0.97243529411764706</v>
      </c>
      <c r="V851" s="487">
        <f t="shared" si="418"/>
        <v>0.92485506791647976</v>
      </c>
      <c r="W851" s="489"/>
      <c r="X851" s="394" t="s">
        <v>735</v>
      </c>
    </row>
    <row r="852" spans="1:25" hidden="1">
      <c r="A852" s="392" t="s">
        <v>795</v>
      </c>
      <c r="B852" s="392" t="s">
        <v>427</v>
      </c>
      <c r="C852" s="482"/>
      <c r="D852" s="482"/>
      <c r="E852" s="488" t="s">
        <v>533</v>
      </c>
      <c r="F852" s="484">
        <f>+F750+F762+F773+F784+F795+F806+F817+F828+F839</f>
        <v>0</v>
      </c>
      <c r="G852" s="484">
        <f>+G750+G762+G773+G784+G795+G806+G817+G828+G839</f>
        <v>13008090.550000001</v>
      </c>
      <c r="H852" s="484">
        <f>+H750+H762+H773+H784+H795+H806+H817+H828+H839</f>
        <v>3400000</v>
      </c>
      <c r="I852" s="484">
        <f>+F852+G852+H852</f>
        <v>16408090.550000001</v>
      </c>
      <c r="J852" s="484">
        <f>+J750+J762+J773+J784+J795+J806+J817+J828+J839</f>
        <v>0</v>
      </c>
      <c r="K852" s="484">
        <f>+K750+K762+K773+K784+K795+K806+K817+K828+K839</f>
        <v>11868825.700000001</v>
      </c>
      <c r="L852" s="484">
        <f>+L750+L762+L773+L784+L795+L806+L817+L828+L839</f>
        <v>3306280</v>
      </c>
      <c r="M852" s="484">
        <f>+J852+K852+L852</f>
        <v>15175105.700000001</v>
      </c>
      <c r="N852" s="484">
        <f t="shared" si="447"/>
        <v>0</v>
      </c>
      <c r="O852" s="484">
        <f t="shared" si="447"/>
        <v>1139264.8499999996</v>
      </c>
      <c r="P852" s="484">
        <f t="shared" si="447"/>
        <v>93720</v>
      </c>
      <c r="Q852" s="484">
        <f>+N852+O852+P852</f>
        <v>1232984.8499999996</v>
      </c>
      <c r="S852" s="486" t="str">
        <f t="shared" si="418"/>
        <v/>
      </c>
      <c r="T852" s="486">
        <f t="shared" si="418"/>
        <v>0.91241874849956361</v>
      </c>
      <c r="U852" s="486">
        <f t="shared" si="418"/>
        <v>0.97243529411764706</v>
      </c>
      <c r="V852" s="487">
        <f t="shared" si="418"/>
        <v>0.92485506791647976</v>
      </c>
      <c r="W852" s="486"/>
      <c r="X852" s="394" t="s">
        <v>735</v>
      </c>
    </row>
    <row r="853" spans="1:25" s="526" customFormat="1" ht="12" customHeight="1">
      <c r="A853" s="392" t="s">
        <v>795</v>
      </c>
      <c r="B853" s="392" t="s">
        <v>427</v>
      </c>
      <c r="C853" s="717" t="s">
        <v>797</v>
      </c>
      <c r="D853" s="714"/>
      <c r="E853" s="714"/>
      <c r="F853" s="524">
        <f>+F851+F849</f>
        <v>0</v>
      </c>
      <c r="G853" s="524">
        <f t="shared" ref="G853:Q853" si="448">+G851+G849</f>
        <v>108215970.95999999</v>
      </c>
      <c r="H853" s="524">
        <f t="shared" si="448"/>
        <v>118834792.83000001</v>
      </c>
      <c r="I853" s="524">
        <f t="shared" si="448"/>
        <v>227050763.78999999</v>
      </c>
      <c r="J853" s="524">
        <f t="shared" si="448"/>
        <v>0</v>
      </c>
      <c r="K853" s="524">
        <f t="shared" si="448"/>
        <v>105873173.89000002</v>
      </c>
      <c r="L853" s="524">
        <f t="shared" si="448"/>
        <v>115996408.72</v>
      </c>
      <c r="M853" s="524">
        <f t="shared" si="448"/>
        <v>221869582.61000001</v>
      </c>
      <c r="N853" s="524">
        <f t="shared" si="448"/>
        <v>0</v>
      </c>
      <c r="O853" s="524">
        <f t="shared" si="448"/>
        <v>2342797.0699999812</v>
      </c>
      <c r="P853" s="524">
        <f t="shared" si="448"/>
        <v>2838384.1099999994</v>
      </c>
      <c r="Q853" s="524">
        <f t="shared" si="448"/>
        <v>5181181.1799999811</v>
      </c>
      <c r="R853" s="525">
        <f>+Q853-'[3]chd9-SAOB'!CT315</f>
        <v>-1.1175870895385742E-8</v>
      </c>
      <c r="S853" s="486" t="str">
        <f t="shared" si="418"/>
        <v/>
      </c>
      <c r="T853" s="486">
        <f t="shared" si="418"/>
        <v>0.97835072726126582</v>
      </c>
      <c r="U853" s="486">
        <f t="shared" si="418"/>
        <v>0.97611487307374289</v>
      </c>
      <c r="V853" s="487">
        <f t="shared" si="418"/>
        <v>0.97718051640296588</v>
      </c>
      <c r="W853" s="551"/>
      <c r="Y853" s="394" t="s">
        <v>735</v>
      </c>
    </row>
    <row r="854" spans="1:25">
      <c r="A854" s="392" t="s">
        <v>795</v>
      </c>
      <c r="B854" s="392" t="s">
        <v>427</v>
      </c>
      <c r="C854" s="482"/>
      <c r="D854" s="482"/>
      <c r="E854" s="482"/>
      <c r="F854" s="495"/>
      <c r="G854" s="495"/>
      <c r="H854" s="495"/>
      <c r="I854" s="484">
        <f t="shared" ref="I854:I896" si="449">+F854+G854+H854</f>
        <v>0</v>
      </c>
      <c r="J854" s="495"/>
      <c r="K854" s="495"/>
      <c r="L854" s="495"/>
      <c r="M854" s="484">
        <f t="shared" ref="M854:M896" si="450">+J854+K854+L854</f>
        <v>0</v>
      </c>
      <c r="N854" s="484">
        <f t="shared" si="441"/>
        <v>0</v>
      </c>
      <c r="O854" s="484">
        <f t="shared" si="441"/>
        <v>0</v>
      </c>
      <c r="P854" s="484">
        <f t="shared" si="441"/>
        <v>0</v>
      </c>
      <c r="Q854" s="484">
        <f t="shared" ref="Q854:Q896" si="451">+N854+O854+P854</f>
        <v>0</v>
      </c>
      <c r="S854" s="486" t="str">
        <f t="shared" si="418"/>
        <v/>
      </c>
      <c r="T854" s="486" t="str">
        <f t="shared" si="418"/>
        <v/>
      </c>
      <c r="U854" s="486" t="str">
        <f t="shared" si="418"/>
        <v/>
      </c>
      <c r="V854" s="487" t="str">
        <f t="shared" si="418"/>
        <v/>
      </c>
      <c r="W854" s="486"/>
      <c r="Y854" s="394" t="s">
        <v>735</v>
      </c>
    </row>
    <row r="855" spans="1:25">
      <c r="A855" s="392" t="s">
        <v>440</v>
      </c>
      <c r="B855" s="392" t="s">
        <v>441</v>
      </c>
      <c r="C855" s="623" t="s">
        <v>441</v>
      </c>
      <c r="D855" s="482"/>
      <c r="E855" s="492"/>
      <c r="F855" s="495"/>
      <c r="G855" s="495"/>
      <c r="H855" s="495"/>
      <c r="I855" s="484">
        <f t="shared" si="449"/>
        <v>0</v>
      </c>
      <c r="J855" s="495"/>
      <c r="K855" s="495"/>
      <c r="L855" s="495"/>
      <c r="M855" s="484">
        <f t="shared" si="450"/>
        <v>0</v>
      </c>
      <c r="N855" s="484">
        <f t="shared" si="441"/>
        <v>0</v>
      </c>
      <c r="O855" s="484">
        <f t="shared" si="441"/>
        <v>0</v>
      </c>
      <c r="P855" s="484">
        <f t="shared" si="441"/>
        <v>0</v>
      </c>
      <c r="Q855" s="484">
        <f t="shared" si="451"/>
        <v>0</v>
      </c>
      <c r="S855" s="486" t="str">
        <f t="shared" si="418"/>
        <v/>
      </c>
      <c r="T855" s="486" t="str">
        <f t="shared" si="418"/>
        <v/>
      </c>
      <c r="U855" s="486" t="str">
        <f t="shared" si="418"/>
        <v/>
      </c>
      <c r="V855" s="487" t="str">
        <f t="shared" ref="V855:V918" si="452">IF(I855=0,"",M855/I855)</f>
        <v/>
      </c>
      <c r="W855" s="486"/>
      <c r="Y855" s="394" t="s">
        <v>735</v>
      </c>
    </row>
    <row r="856" spans="1:25">
      <c r="A856" s="392" t="s">
        <v>440</v>
      </c>
      <c r="B856" s="392" t="s">
        <v>441</v>
      </c>
      <c r="C856" s="482"/>
      <c r="D856" s="482"/>
      <c r="E856" s="483" t="s">
        <v>320</v>
      </c>
      <c r="F856" s="495">
        <f>+'[3]chd 10-SAOB'!C395</f>
        <v>0</v>
      </c>
      <c r="G856" s="495">
        <f>+'[3]chd 10-SAOB'!D395</f>
        <v>0</v>
      </c>
      <c r="H856" s="495">
        <f>+'[3]chd 10-SAOB'!E395</f>
        <v>0</v>
      </c>
      <c r="I856" s="484">
        <f t="shared" si="449"/>
        <v>0</v>
      </c>
      <c r="J856" s="495">
        <f>+'[3]chd 10-SAOB'!G395</f>
        <v>0</v>
      </c>
      <c r="K856" s="495">
        <f>+'[3]chd 10-SAOB'!H395</f>
        <v>0</v>
      </c>
      <c r="L856" s="495">
        <f>+'[3]chd 10-SAOB'!I395</f>
        <v>0</v>
      </c>
      <c r="M856" s="484">
        <f t="shared" si="450"/>
        <v>0</v>
      </c>
      <c r="N856" s="484">
        <f t="shared" si="441"/>
        <v>0</v>
      </c>
      <c r="O856" s="484">
        <f t="shared" si="441"/>
        <v>0</v>
      </c>
      <c r="P856" s="484">
        <f t="shared" si="441"/>
        <v>0</v>
      </c>
      <c r="Q856" s="484">
        <f t="shared" si="451"/>
        <v>0</v>
      </c>
      <c r="S856" s="486" t="str">
        <f t="shared" ref="S856:V919" si="453">IF(F856=0,"",J856/F856)</f>
        <v/>
      </c>
      <c r="T856" s="486" t="str">
        <f t="shared" si="453"/>
        <v/>
      </c>
      <c r="U856" s="486" t="str">
        <f t="shared" si="453"/>
        <v/>
      </c>
      <c r="V856" s="487" t="str">
        <f t="shared" si="452"/>
        <v/>
      </c>
      <c r="W856" s="486"/>
      <c r="Y856" s="394" t="s">
        <v>736</v>
      </c>
    </row>
    <row r="857" spans="1:25" hidden="1">
      <c r="A857" s="392" t="s">
        <v>440</v>
      </c>
      <c r="B857" s="392" t="s">
        <v>441</v>
      </c>
      <c r="C857" s="482"/>
      <c r="D857" s="482" t="s">
        <v>319</v>
      </c>
      <c r="E857" s="488" t="s">
        <v>835</v>
      </c>
      <c r="F857" s="495">
        <v>0</v>
      </c>
      <c r="G857" s="495">
        <f>+'[3]chd 10-SAOB'!C185</f>
        <v>0</v>
      </c>
      <c r="H857" s="495">
        <f>+'[3]chd 10-SAOB'!C277</f>
        <v>0</v>
      </c>
      <c r="I857" s="484">
        <f t="shared" si="449"/>
        <v>0</v>
      </c>
      <c r="J857" s="495">
        <v>0</v>
      </c>
      <c r="K857" s="495">
        <f>+'[3]chd 10-SAOB'!C186</f>
        <v>0</v>
      </c>
      <c r="L857" s="495">
        <f>+'[3]chd 10-SAOB'!C278</f>
        <v>0</v>
      </c>
      <c r="M857" s="484">
        <f t="shared" si="450"/>
        <v>0</v>
      </c>
      <c r="N857" s="484">
        <f t="shared" si="441"/>
        <v>0</v>
      </c>
      <c r="O857" s="484">
        <f t="shared" si="441"/>
        <v>0</v>
      </c>
      <c r="P857" s="484">
        <f t="shared" si="441"/>
        <v>0</v>
      </c>
      <c r="Q857" s="484">
        <f t="shared" si="451"/>
        <v>0</v>
      </c>
      <c r="S857" s="486" t="str">
        <f t="shared" si="453"/>
        <v/>
      </c>
      <c r="T857" s="486" t="str">
        <f t="shared" si="453"/>
        <v/>
      </c>
      <c r="U857" s="486" t="str">
        <f t="shared" si="453"/>
        <v/>
      </c>
      <c r="V857" s="487" t="str">
        <f t="shared" si="452"/>
        <v/>
      </c>
      <c r="W857" s="486"/>
    </row>
    <row r="858" spans="1:25" hidden="1">
      <c r="A858" s="392" t="s">
        <v>440</v>
      </c>
      <c r="B858" s="392" t="s">
        <v>441</v>
      </c>
      <c r="C858" s="482"/>
      <c r="D858" s="482" t="s">
        <v>319</v>
      </c>
      <c r="E858" s="488" t="s">
        <v>836</v>
      </c>
      <c r="F858" s="495">
        <v>0</v>
      </c>
      <c r="G858" s="495">
        <f>+'[3]chd 10-SAOB'!D185</f>
        <v>0</v>
      </c>
      <c r="H858" s="495">
        <f>+'[3]chd 10-SAOB'!D277</f>
        <v>0</v>
      </c>
      <c r="I858" s="484">
        <f t="shared" si="449"/>
        <v>0</v>
      </c>
      <c r="J858" s="495">
        <v>0</v>
      </c>
      <c r="K858" s="495">
        <f>+'[3]chd 10-SAOB'!D186</f>
        <v>0</v>
      </c>
      <c r="L858" s="495">
        <f>+'[3]chd 10-SAOB'!D278</f>
        <v>0</v>
      </c>
      <c r="M858" s="484">
        <f t="shared" si="450"/>
        <v>0</v>
      </c>
      <c r="N858" s="484">
        <f t="shared" si="441"/>
        <v>0</v>
      </c>
      <c r="O858" s="484">
        <f t="shared" si="441"/>
        <v>0</v>
      </c>
      <c r="P858" s="484">
        <f t="shared" si="441"/>
        <v>0</v>
      </c>
      <c r="Q858" s="484">
        <f t="shared" si="451"/>
        <v>0</v>
      </c>
      <c r="S858" s="486" t="str">
        <f t="shared" si="453"/>
        <v/>
      </c>
      <c r="T858" s="486" t="str">
        <f t="shared" si="453"/>
        <v/>
      </c>
      <c r="U858" s="486" t="str">
        <f t="shared" si="453"/>
        <v/>
      </c>
      <c r="V858" s="487" t="str">
        <f t="shared" si="452"/>
        <v/>
      </c>
      <c r="W858" s="486"/>
    </row>
    <row r="859" spans="1:25" hidden="1">
      <c r="A859" s="392" t="s">
        <v>440</v>
      </c>
      <c r="B859" s="392" t="s">
        <v>441</v>
      </c>
      <c r="C859" s="482"/>
      <c r="D859" s="482" t="s">
        <v>319</v>
      </c>
      <c r="E859" s="488" t="s">
        <v>837</v>
      </c>
      <c r="F859" s="495">
        <v>0</v>
      </c>
      <c r="G859" s="495">
        <f>+'[3]chd 10-SAOB'!E185</f>
        <v>0</v>
      </c>
      <c r="H859" s="495">
        <f>+'[3]chd 10-SAOB'!E277</f>
        <v>0</v>
      </c>
      <c r="I859" s="484">
        <f t="shared" si="449"/>
        <v>0</v>
      </c>
      <c r="J859" s="495">
        <v>0</v>
      </c>
      <c r="K859" s="495">
        <f>+'[3]chd 10-SAOB'!E186</f>
        <v>0</v>
      </c>
      <c r="L859" s="495">
        <f>+'[3]chd 10-SAOB'!E278</f>
        <v>0</v>
      </c>
      <c r="M859" s="484">
        <f t="shared" si="450"/>
        <v>0</v>
      </c>
      <c r="N859" s="484">
        <f t="shared" si="441"/>
        <v>0</v>
      </c>
      <c r="O859" s="484">
        <f t="shared" si="441"/>
        <v>0</v>
      </c>
      <c r="P859" s="484">
        <f t="shared" si="441"/>
        <v>0</v>
      </c>
      <c r="Q859" s="484">
        <f t="shared" si="451"/>
        <v>0</v>
      </c>
      <c r="S859" s="486" t="str">
        <f t="shared" si="453"/>
        <v/>
      </c>
      <c r="T859" s="486" t="str">
        <f t="shared" si="453"/>
        <v/>
      </c>
      <c r="U859" s="486" t="str">
        <f t="shared" si="453"/>
        <v/>
      </c>
      <c r="V859" s="487" t="str">
        <f t="shared" si="452"/>
        <v/>
      </c>
      <c r="W859" s="486"/>
    </row>
    <row r="860" spans="1:25">
      <c r="A860" s="392" t="s">
        <v>440</v>
      </c>
      <c r="B860" s="392" t="s">
        <v>441</v>
      </c>
      <c r="C860" s="482"/>
      <c r="D860" s="482"/>
      <c r="E860" s="483" t="s">
        <v>204</v>
      </c>
      <c r="F860" s="484">
        <f>+F861+F862</f>
        <v>0</v>
      </c>
      <c r="G860" s="484">
        <f t="shared" ref="G860:H860" si="454">+G861+G862</f>
        <v>92848650.469999999</v>
      </c>
      <c r="H860" s="484">
        <f t="shared" si="454"/>
        <v>27716725.690000001</v>
      </c>
      <c r="I860" s="484">
        <f t="shared" si="449"/>
        <v>120565376.16</v>
      </c>
      <c r="J860" s="484">
        <f t="shared" ref="J860:L860" si="455">+J861+J862</f>
        <v>0</v>
      </c>
      <c r="K860" s="484">
        <f t="shared" si="455"/>
        <v>92845350.469999999</v>
      </c>
      <c r="L860" s="484">
        <f t="shared" si="455"/>
        <v>27362134.080000002</v>
      </c>
      <c r="M860" s="484">
        <f t="shared" si="450"/>
        <v>120207484.55</v>
      </c>
      <c r="N860" s="484">
        <f t="shared" si="441"/>
        <v>0</v>
      </c>
      <c r="O860" s="484">
        <f t="shared" si="441"/>
        <v>3300</v>
      </c>
      <c r="P860" s="484">
        <f t="shared" si="441"/>
        <v>354591.6099999994</v>
      </c>
      <c r="Q860" s="484">
        <f t="shared" si="451"/>
        <v>357891.6099999994</v>
      </c>
      <c r="S860" s="486" t="str">
        <f t="shared" si="453"/>
        <v/>
      </c>
      <c r="T860" s="486">
        <f t="shared" si="453"/>
        <v>0.99996445828794178</v>
      </c>
      <c r="U860" s="486">
        <f t="shared" si="453"/>
        <v>0.98720658370812053</v>
      </c>
      <c r="V860" s="487">
        <f t="shared" si="452"/>
        <v>0.99703155564724444</v>
      </c>
      <c r="W860" s="486"/>
      <c r="Y860" s="394" t="s">
        <v>736</v>
      </c>
    </row>
    <row r="861" spans="1:25" hidden="1">
      <c r="A861" s="392" t="s">
        <v>440</v>
      </c>
      <c r="B861" s="392" t="s">
        <v>441</v>
      </c>
      <c r="C861" s="482"/>
      <c r="D861" s="482"/>
      <c r="E861" s="483" t="s">
        <v>838</v>
      </c>
      <c r="F861" s="495">
        <f>'[3]CONAP - W INC'!F652</f>
        <v>0</v>
      </c>
      <c r="G861" s="495">
        <f>'[3]CONAP - W INC'!G652</f>
        <v>58811440</v>
      </c>
      <c r="H861" s="495">
        <f>'[3]CONAP - W INC'!H652</f>
        <v>25000000</v>
      </c>
      <c r="I861" s="484">
        <f t="shared" si="449"/>
        <v>83811440</v>
      </c>
      <c r="J861" s="495">
        <f>'[3]CONAP - W INC'!J652</f>
        <v>0</v>
      </c>
      <c r="K861" s="495">
        <f>'[3]CONAP - W INC'!K652</f>
        <v>58808140</v>
      </c>
      <c r="L861" s="495">
        <f>'[3]CONAP - W INC'!L652</f>
        <v>24717769.23</v>
      </c>
      <c r="M861" s="484">
        <f t="shared" si="450"/>
        <v>83525909.230000004</v>
      </c>
      <c r="N861" s="484">
        <f t="shared" si="441"/>
        <v>0</v>
      </c>
      <c r="O861" s="484">
        <f t="shared" si="441"/>
        <v>3300</v>
      </c>
      <c r="P861" s="484">
        <f t="shared" si="441"/>
        <v>282230.76999999955</v>
      </c>
      <c r="Q861" s="484">
        <f t="shared" si="451"/>
        <v>285530.76999999955</v>
      </c>
      <c r="S861" s="486" t="str">
        <f t="shared" si="453"/>
        <v/>
      </c>
      <c r="T861" s="486">
        <f t="shared" si="453"/>
        <v>0.9999438884679579</v>
      </c>
      <c r="U861" s="486">
        <f t="shared" si="453"/>
        <v>0.98871076920000001</v>
      </c>
      <c r="V861" s="487">
        <f t="shared" si="452"/>
        <v>0.99659317665941549</v>
      </c>
      <c r="W861" s="486"/>
    </row>
    <row r="862" spans="1:25" hidden="1">
      <c r="A862" s="392" t="s">
        <v>440</v>
      </c>
      <c r="B862" s="392" t="s">
        <v>441</v>
      </c>
      <c r="C862" s="482"/>
      <c r="D862" s="482"/>
      <c r="E862" s="483" t="s">
        <v>839</v>
      </c>
      <c r="F862" s="495">
        <f>'[3]CONAP - W INC'!F653</f>
        <v>0</v>
      </c>
      <c r="G862" s="495">
        <f>'[3]CONAP - W INC'!G653</f>
        <v>34037210.469999991</v>
      </c>
      <c r="H862" s="495">
        <f>'[3]CONAP - W INC'!H653</f>
        <v>2716725.69</v>
      </c>
      <c r="I862" s="484">
        <f t="shared" si="449"/>
        <v>36753936.159999989</v>
      </c>
      <c r="J862" s="495">
        <f>'[3]CONAP - W INC'!J653</f>
        <v>0</v>
      </c>
      <c r="K862" s="495">
        <f>'[3]CONAP - W INC'!K653</f>
        <v>34037210.469999999</v>
      </c>
      <c r="L862" s="495">
        <f>'[3]CONAP - W INC'!L653</f>
        <v>2644364.85</v>
      </c>
      <c r="M862" s="484">
        <f t="shared" si="450"/>
        <v>36681575.32</v>
      </c>
      <c r="N862" s="484">
        <f t="shared" si="441"/>
        <v>0</v>
      </c>
      <c r="O862" s="484">
        <f t="shared" si="441"/>
        <v>0</v>
      </c>
      <c r="P862" s="484">
        <f t="shared" si="441"/>
        <v>72360.839999999851</v>
      </c>
      <c r="Q862" s="484">
        <f t="shared" si="451"/>
        <v>72360.839999999851</v>
      </c>
      <c r="S862" s="486" t="str">
        <f t="shared" si="453"/>
        <v/>
      </c>
      <c r="T862" s="486">
        <f t="shared" si="453"/>
        <v>1.0000000000000002</v>
      </c>
      <c r="U862" s="486">
        <f t="shared" si="453"/>
        <v>0.9733646866644089</v>
      </c>
      <c r="V862" s="487">
        <f t="shared" si="452"/>
        <v>0.99803120842118831</v>
      </c>
      <c r="W862" s="486"/>
    </row>
    <row r="863" spans="1:25" s="437" customFormat="1">
      <c r="A863" s="392"/>
      <c r="B863" s="392" t="s">
        <v>441</v>
      </c>
      <c r="C863" s="445"/>
      <c r="D863" s="445"/>
      <c r="E863" s="415" t="s">
        <v>737</v>
      </c>
      <c r="F863" s="416">
        <f>+F860+F856</f>
        <v>0</v>
      </c>
      <c r="G863" s="416">
        <f t="shared" ref="G863:Q863" si="456">+G860+G856</f>
        <v>92848650.469999999</v>
      </c>
      <c r="H863" s="416">
        <f t="shared" si="456"/>
        <v>27716725.690000001</v>
      </c>
      <c r="I863" s="416">
        <f t="shared" si="456"/>
        <v>120565376.16</v>
      </c>
      <c r="J863" s="416">
        <f t="shared" si="456"/>
        <v>0</v>
      </c>
      <c r="K863" s="416">
        <f t="shared" si="456"/>
        <v>92845350.469999999</v>
      </c>
      <c r="L863" s="416">
        <f t="shared" si="456"/>
        <v>27362134.080000002</v>
      </c>
      <c r="M863" s="416">
        <f t="shared" si="456"/>
        <v>120207484.55</v>
      </c>
      <c r="N863" s="416">
        <f t="shared" si="456"/>
        <v>0</v>
      </c>
      <c r="O863" s="416">
        <f t="shared" si="456"/>
        <v>3300</v>
      </c>
      <c r="P863" s="416">
        <f t="shared" si="456"/>
        <v>354591.6099999994</v>
      </c>
      <c r="Q863" s="416">
        <f t="shared" si="456"/>
        <v>357891.6099999994</v>
      </c>
      <c r="R863" s="448"/>
      <c r="S863" s="486" t="str">
        <f t="shared" si="453"/>
        <v/>
      </c>
      <c r="T863" s="486">
        <f t="shared" si="453"/>
        <v>0.99996445828794178</v>
      </c>
      <c r="U863" s="486">
        <f t="shared" si="453"/>
        <v>0.98720658370812053</v>
      </c>
      <c r="V863" s="487">
        <f t="shared" si="452"/>
        <v>0.99703155564724444</v>
      </c>
      <c r="W863" s="489"/>
      <c r="Y863" s="394" t="s">
        <v>735</v>
      </c>
    </row>
    <row r="864" spans="1:25" hidden="1">
      <c r="A864" s="392"/>
      <c r="B864" s="392"/>
      <c r="C864" s="482"/>
      <c r="D864" s="482"/>
      <c r="E864" s="490"/>
      <c r="F864" s="484"/>
      <c r="G864" s="484"/>
      <c r="H864" s="484"/>
      <c r="I864" s="484"/>
      <c r="J864" s="484"/>
      <c r="K864" s="484"/>
      <c r="L864" s="484"/>
      <c r="M864" s="484"/>
      <c r="N864" s="484"/>
      <c r="O864" s="484"/>
      <c r="P864" s="484"/>
      <c r="Q864" s="484"/>
      <c r="R864" s="485"/>
      <c r="S864" s="486" t="str">
        <f t="shared" si="453"/>
        <v/>
      </c>
      <c r="T864" s="486" t="str">
        <f t="shared" si="453"/>
        <v/>
      </c>
      <c r="U864" s="486" t="str">
        <f t="shared" si="453"/>
        <v/>
      </c>
      <c r="V864" s="487" t="str">
        <f t="shared" si="452"/>
        <v/>
      </c>
      <c r="W864" s="486"/>
    </row>
    <row r="865" spans="1:25" s="437" customFormat="1">
      <c r="A865" s="392" t="s">
        <v>440</v>
      </c>
      <c r="B865" s="392" t="s">
        <v>441</v>
      </c>
      <c r="C865" s="445"/>
      <c r="D865" s="445" t="s">
        <v>319</v>
      </c>
      <c r="E865" s="415" t="s">
        <v>325</v>
      </c>
      <c r="F865" s="416">
        <f>SUM(F866:F866)</f>
        <v>0</v>
      </c>
      <c r="G865" s="416">
        <f>SUM(G866:G866)</f>
        <v>0</v>
      </c>
      <c r="H865" s="416">
        <f>SUM(H866:H866)</f>
        <v>0</v>
      </c>
      <c r="I865" s="416">
        <f>+F865+G865+H865</f>
        <v>0</v>
      </c>
      <c r="J865" s="416">
        <f>SUM(J866:J866)</f>
        <v>0</v>
      </c>
      <c r="K865" s="416">
        <f>SUM(K866:K866)</f>
        <v>0</v>
      </c>
      <c r="L865" s="416">
        <f>SUM(L866:L866)</f>
        <v>0</v>
      </c>
      <c r="M865" s="416">
        <f>+J865+K865+L865</f>
        <v>0</v>
      </c>
      <c r="N865" s="416">
        <f t="shared" ref="N865:P866" si="457">+F865-J865</f>
        <v>0</v>
      </c>
      <c r="O865" s="416">
        <f t="shared" si="457"/>
        <v>0</v>
      </c>
      <c r="P865" s="416">
        <f t="shared" si="457"/>
        <v>0</v>
      </c>
      <c r="Q865" s="416">
        <f>+N865+O865+P865</f>
        <v>0</v>
      </c>
      <c r="S865" s="486" t="str">
        <f t="shared" si="453"/>
        <v/>
      </c>
      <c r="T865" s="486" t="str">
        <f t="shared" si="453"/>
        <v/>
      </c>
      <c r="U865" s="486" t="str">
        <f t="shared" si="453"/>
        <v/>
      </c>
      <c r="V865" s="487" t="str">
        <f t="shared" si="452"/>
        <v/>
      </c>
      <c r="W865" s="489"/>
      <c r="Y865" s="394" t="s">
        <v>735</v>
      </c>
    </row>
    <row r="866" spans="1:25">
      <c r="A866" s="392" t="s">
        <v>440</v>
      </c>
      <c r="B866" s="392" t="s">
        <v>441</v>
      </c>
      <c r="C866" s="482"/>
      <c r="D866" s="482"/>
      <c r="E866" s="488" t="s">
        <v>533</v>
      </c>
      <c r="F866" s="484">
        <v>0</v>
      </c>
      <c r="G866" s="484">
        <f>SUM('[3]chd 10-SAOB'!AE185)</f>
        <v>0</v>
      </c>
      <c r="H866" s="484">
        <f>SUM('[3]chd 10-SAOB'!AE277)</f>
        <v>0</v>
      </c>
      <c r="I866" s="484">
        <f>+F866+G866+H866</f>
        <v>0</v>
      </c>
      <c r="J866" s="484">
        <v>0</v>
      </c>
      <c r="K866" s="484">
        <f>SUM('[3]chd 10-SAOB'!AE186)</f>
        <v>0</v>
      </c>
      <c r="L866" s="484">
        <f>SUM('[3]chd 10-SAOB'!AE278)</f>
        <v>0</v>
      </c>
      <c r="M866" s="484">
        <f>+J866+K866+L866</f>
        <v>0</v>
      </c>
      <c r="N866" s="484">
        <f t="shared" si="457"/>
        <v>0</v>
      </c>
      <c r="O866" s="484">
        <f t="shared" si="457"/>
        <v>0</v>
      </c>
      <c r="P866" s="484">
        <f t="shared" si="457"/>
        <v>0</v>
      </c>
      <c r="Q866" s="484">
        <f>+N866+O866+P866</f>
        <v>0</v>
      </c>
      <c r="S866" s="486" t="str">
        <f t="shared" si="453"/>
        <v/>
      </c>
      <c r="T866" s="486" t="str">
        <f t="shared" si="453"/>
        <v/>
      </c>
      <c r="U866" s="486" t="str">
        <f t="shared" si="453"/>
        <v/>
      </c>
      <c r="V866" s="487" t="str">
        <f t="shared" si="452"/>
        <v/>
      </c>
      <c r="W866" s="486"/>
      <c r="Y866" s="394" t="s">
        <v>735</v>
      </c>
    </row>
    <row r="867" spans="1:25" s="424" customFormat="1" ht="12" customHeight="1">
      <c r="A867" s="392" t="s">
        <v>440</v>
      </c>
      <c r="B867" s="392" t="s">
        <v>441</v>
      </c>
      <c r="C867" s="719" t="s">
        <v>561</v>
      </c>
      <c r="D867" s="734"/>
      <c r="E867" s="734"/>
      <c r="F867" s="423">
        <f>+F863+F865</f>
        <v>0</v>
      </c>
      <c r="G867" s="423">
        <f t="shared" ref="G867:Q867" si="458">+G863+G865</f>
        <v>92848650.469999999</v>
      </c>
      <c r="H867" s="423">
        <f t="shared" si="458"/>
        <v>27716725.690000001</v>
      </c>
      <c r="I867" s="423">
        <f t="shared" si="458"/>
        <v>120565376.16</v>
      </c>
      <c r="J867" s="423">
        <f t="shared" si="458"/>
        <v>0</v>
      </c>
      <c r="K867" s="423">
        <f t="shared" si="458"/>
        <v>92845350.469999999</v>
      </c>
      <c r="L867" s="423">
        <f t="shared" si="458"/>
        <v>27362134.080000002</v>
      </c>
      <c r="M867" s="423">
        <f t="shared" si="458"/>
        <v>120207484.55</v>
      </c>
      <c r="N867" s="423">
        <f t="shared" si="458"/>
        <v>0</v>
      </c>
      <c r="O867" s="423">
        <f t="shared" si="458"/>
        <v>3300</v>
      </c>
      <c r="P867" s="423">
        <f t="shared" si="458"/>
        <v>354591.6099999994</v>
      </c>
      <c r="Q867" s="423">
        <f t="shared" si="458"/>
        <v>357891.6099999994</v>
      </c>
      <c r="R867" s="607">
        <f>+Q867-'[3]chd 10-SAOB'!AW314</f>
        <v>0</v>
      </c>
      <c r="S867" s="486" t="str">
        <f t="shared" si="453"/>
        <v/>
      </c>
      <c r="T867" s="486">
        <f t="shared" si="453"/>
        <v>0.99996445828794178</v>
      </c>
      <c r="U867" s="486">
        <f t="shared" si="453"/>
        <v>0.98720658370812053</v>
      </c>
      <c r="V867" s="487">
        <f t="shared" si="452"/>
        <v>0.99703155564724444</v>
      </c>
      <c r="W867" s="491"/>
      <c r="Y867" s="394" t="s">
        <v>735</v>
      </c>
    </row>
    <row r="868" spans="1:25">
      <c r="A868" s="392" t="s">
        <v>326</v>
      </c>
      <c r="B868" s="392" t="s">
        <v>441</v>
      </c>
      <c r="C868" s="482"/>
      <c r="D868" s="482"/>
      <c r="E868" s="492"/>
      <c r="F868" s="484"/>
      <c r="G868" s="484"/>
      <c r="H868" s="484"/>
      <c r="I868" s="484">
        <f t="shared" si="449"/>
        <v>0</v>
      </c>
      <c r="J868" s="484"/>
      <c r="K868" s="484"/>
      <c r="L868" s="484"/>
      <c r="M868" s="484">
        <f t="shared" si="450"/>
        <v>0</v>
      </c>
      <c r="N868" s="484">
        <f t="shared" si="441"/>
        <v>0</v>
      </c>
      <c r="O868" s="484">
        <f t="shared" si="441"/>
        <v>0</v>
      </c>
      <c r="P868" s="484">
        <f t="shared" si="441"/>
        <v>0</v>
      </c>
      <c r="Q868" s="484">
        <f t="shared" si="451"/>
        <v>0</v>
      </c>
      <c r="S868" s="486" t="str">
        <f t="shared" si="453"/>
        <v/>
      </c>
      <c r="T868" s="486" t="str">
        <f t="shared" si="453"/>
        <v/>
      </c>
      <c r="U868" s="486" t="str">
        <f t="shared" si="453"/>
        <v/>
      </c>
      <c r="V868" s="487" t="str">
        <f t="shared" si="452"/>
        <v/>
      </c>
      <c r="W868" s="486"/>
      <c r="Y868" s="394" t="s">
        <v>735</v>
      </c>
    </row>
    <row r="869" spans="1:25">
      <c r="A869" s="392" t="s">
        <v>442</v>
      </c>
      <c r="B869" s="392" t="s">
        <v>562</v>
      </c>
      <c r="C869" s="631" t="s">
        <v>443</v>
      </c>
      <c r="D869" s="482"/>
      <c r="E869" s="492"/>
      <c r="F869" s="495"/>
      <c r="G869" s="495"/>
      <c r="H869" s="495"/>
      <c r="I869" s="484">
        <f t="shared" si="449"/>
        <v>0</v>
      </c>
      <c r="J869" s="495"/>
      <c r="K869" s="495"/>
      <c r="L869" s="495"/>
      <c r="M869" s="484">
        <f t="shared" si="450"/>
        <v>0</v>
      </c>
      <c r="N869" s="484">
        <f t="shared" si="441"/>
        <v>0</v>
      </c>
      <c r="O869" s="484">
        <f t="shared" si="441"/>
        <v>0</v>
      </c>
      <c r="P869" s="484">
        <f t="shared" si="441"/>
        <v>0</v>
      </c>
      <c r="Q869" s="484">
        <f t="shared" si="451"/>
        <v>0</v>
      </c>
      <c r="S869" s="486" t="str">
        <f t="shared" si="453"/>
        <v/>
      </c>
      <c r="T869" s="486" t="str">
        <f t="shared" si="453"/>
        <v/>
      </c>
      <c r="U869" s="486" t="str">
        <f t="shared" si="453"/>
        <v/>
      </c>
      <c r="V869" s="487" t="str">
        <f t="shared" si="452"/>
        <v/>
      </c>
      <c r="W869" s="486"/>
      <c r="Y869" s="394" t="s">
        <v>735</v>
      </c>
    </row>
    <row r="870" spans="1:25" s="424" customFormat="1">
      <c r="A870" s="392" t="s">
        <v>442</v>
      </c>
      <c r="B870" s="392" t="s">
        <v>444</v>
      </c>
      <c r="C870" s="493" t="s">
        <v>319</v>
      </c>
      <c r="D870" s="632" t="s">
        <v>330</v>
      </c>
      <c r="E870" s="680" t="s">
        <v>444</v>
      </c>
      <c r="F870" s="638"/>
      <c r="G870" s="638"/>
      <c r="H870" s="638"/>
      <c r="I870" s="423">
        <f t="shared" si="449"/>
        <v>0</v>
      </c>
      <c r="J870" s="638"/>
      <c r="K870" s="638"/>
      <c r="L870" s="638"/>
      <c r="M870" s="423">
        <f t="shared" si="450"/>
        <v>0</v>
      </c>
      <c r="N870" s="423">
        <f t="shared" si="441"/>
        <v>0</v>
      </c>
      <c r="O870" s="423">
        <f t="shared" si="441"/>
        <v>0</v>
      </c>
      <c r="P870" s="423">
        <f t="shared" si="441"/>
        <v>0</v>
      </c>
      <c r="Q870" s="423">
        <f t="shared" si="451"/>
        <v>0</v>
      </c>
      <c r="S870" s="486" t="str">
        <f t="shared" si="453"/>
        <v/>
      </c>
      <c r="T870" s="486" t="str">
        <f t="shared" si="453"/>
        <v/>
      </c>
      <c r="U870" s="486" t="str">
        <f t="shared" si="453"/>
        <v/>
      </c>
      <c r="V870" s="487" t="str">
        <f t="shared" si="452"/>
        <v/>
      </c>
      <c r="W870" s="491"/>
      <c r="Y870" s="394" t="s">
        <v>735</v>
      </c>
    </row>
    <row r="871" spans="1:25">
      <c r="A871" s="392" t="s">
        <v>442</v>
      </c>
      <c r="B871" s="392" t="s">
        <v>444</v>
      </c>
      <c r="C871" s="482"/>
      <c r="D871" s="497"/>
      <c r="E871" s="483" t="s">
        <v>320</v>
      </c>
      <c r="F871" s="495">
        <f>+'[3]chd 10-SAOB'!C409</f>
        <v>0</v>
      </c>
      <c r="G871" s="495">
        <f>+'[3]chd 10-SAOB'!D409</f>
        <v>0</v>
      </c>
      <c r="H871" s="495">
        <f>+'[3]chd 10-SAOB'!E409</f>
        <v>0</v>
      </c>
      <c r="I871" s="484">
        <f t="shared" si="449"/>
        <v>0</v>
      </c>
      <c r="J871" s="495">
        <f>+'[3]chd 10-SAOB'!G409</f>
        <v>0</v>
      </c>
      <c r="K871" s="495">
        <f>+'[3]chd 10-SAOB'!H409</f>
        <v>0</v>
      </c>
      <c r="L871" s="495">
        <f>+'[3]chd 10-SAOB'!I409</f>
        <v>0</v>
      </c>
      <c r="M871" s="484">
        <f t="shared" si="450"/>
        <v>0</v>
      </c>
      <c r="N871" s="484">
        <f t="shared" si="441"/>
        <v>0</v>
      </c>
      <c r="O871" s="484">
        <f t="shared" si="441"/>
        <v>0</v>
      </c>
      <c r="P871" s="484">
        <f t="shared" si="441"/>
        <v>0</v>
      </c>
      <c r="Q871" s="484">
        <f t="shared" si="451"/>
        <v>0</v>
      </c>
      <c r="S871" s="486" t="str">
        <f t="shared" si="453"/>
        <v/>
      </c>
      <c r="T871" s="486" t="str">
        <f t="shared" si="453"/>
        <v/>
      </c>
      <c r="U871" s="486" t="str">
        <f t="shared" si="453"/>
        <v/>
      </c>
      <c r="V871" s="487" t="str">
        <f t="shared" si="452"/>
        <v/>
      </c>
      <c r="W871" s="486"/>
      <c r="Y871" s="394" t="s">
        <v>736</v>
      </c>
    </row>
    <row r="872" spans="1:25">
      <c r="A872" s="392" t="s">
        <v>442</v>
      </c>
      <c r="B872" s="392" t="s">
        <v>444</v>
      </c>
      <c r="C872" s="482"/>
      <c r="D872" s="497"/>
      <c r="E872" s="483" t="s">
        <v>204</v>
      </c>
      <c r="F872" s="484">
        <f>+F873+F874</f>
        <v>0</v>
      </c>
      <c r="G872" s="484">
        <f t="shared" ref="G872:H872" si="459">+G873+G874</f>
        <v>5089611.7300000004</v>
      </c>
      <c r="H872" s="484">
        <f t="shared" si="459"/>
        <v>25000000</v>
      </c>
      <c r="I872" s="484">
        <f t="shared" si="449"/>
        <v>30089611.73</v>
      </c>
      <c r="J872" s="484">
        <f t="shared" ref="J872:L872" si="460">+J873+J874</f>
        <v>0</v>
      </c>
      <c r="K872" s="484">
        <f t="shared" si="460"/>
        <v>5089611.7300000004</v>
      </c>
      <c r="L872" s="484">
        <f t="shared" si="460"/>
        <v>13807959.65</v>
      </c>
      <c r="M872" s="484">
        <f t="shared" si="450"/>
        <v>18897571.380000003</v>
      </c>
      <c r="N872" s="484">
        <f t="shared" si="441"/>
        <v>0</v>
      </c>
      <c r="O872" s="484">
        <f t="shared" si="441"/>
        <v>0</v>
      </c>
      <c r="P872" s="484">
        <f t="shared" si="441"/>
        <v>11192040.35</v>
      </c>
      <c r="Q872" s="484">
        <f t="shared" si="451"/>
        <v>11192040.35</v>
      </c>
      <c r="S872" s="486" t="str">
        <f t="shared" si="453"/>
        <v/>
      </c>
      <c r="T872" s="486">
        <f t="shared" si="453"/>
        <v>1</v>
      </c>
      <c r="U872" s="486">
        <f t="shared" si="453"/>
        <v>0.55231838600000005</v>
      </c>
      <c r="V872" s="487">
        <f t="shared" si="452"/>
        <v>0.62804304520681842</v>
      </c>
      <c r="W872" s="486"/>
      <c r="Y872" s="394" t="s">
        <v>736</v>
      </c>
    </row>
    <row r="873" spans="1:25" hidden="1">
      <c r="A873" s="392" t="s">
        <v>442</v>
      </c>
      <c r="B873" s="392" t="s">
        <v>444</v>
      </c>
      <c r="C873" s="482"/>
      <c r="D873" s="482"/>
      <c r="E873" s="483" t="s">
        <v>838</v>
      </c>
      <c r="F873" s="495">
        <f>'[3]CONAP - W INC'!F661</f>
        <v>0</v>
      </c>
      <c r="G873" s="495">
        <f>'[3]CONAP - W INC'!G661</f>
        <v>3000000</v>
      </c>
      <c r="H873" s="495">
        <f>'[3]CONAP - W INC'!H661</f>
        <v>0</v>
      </c>
      <c r="I873" s="484">
        <f t="shared" si="449"/>
        <v>3000000</v>
      </c>
      <c r="J873" s="495">
        <f>'[3]CONAP - W INC'!J661</f>
        <v>0</v>
      </c>
      <c r="K873" s="495">
        <f>'[3]CONAP - W INC'!K661</f>
        <v>3000000</v>
      </c>
      <c r="L873" s="495">
        <f>'[3]CONAP - W INC'!L661</f>
        <v>0</v>
      </c>
      <c r="M873" s="484">
        <f t="shared" si="450"/>
        <v>3000000</v>
      </c>
      <c r="N873" s="484">
        <f t="shared" si="441"/>
        <v>0</v>
      </c>
      <c r="O873" s="484">
        <f t="shared" si="441"/>
        <v>0</v>
      </c>
      <c r="P873" s="484">
        <f t="shared" si="441"/>
        <v>0</v>
      </c>
      <c r="Q873" s="484">
        <f t="shared" si="451"/>
        <v>0</v>
      </c>
      <c r="S873" s="486" t="str">
        <f t="shared" si="453"/>
        <v/>
      </c>
      <c r="T873" s="486">
        <f t="shared" si="453"/>
        <v>1</v>
      </c>
      <c r="U873" s="486" t="str">
        <f t="shared" si="453"/>
        <v/>
      </c>
      <c r="V873" s="487">
        <f t="shared" si="452"/>
        <v>1</v>
      </c>
      <c r="W873" s="486"/>
    </row>
    <row r="874" spans="1:25" hidden="1">
      <c r="A874" s="392" t="s">
        <v>442</v>
      </c>
      <c r="B874" s="392" t="s">
        <v>444</v>
      </c>
      <c r="C874" s="482"/>
      <c r="D874" s="482"/>
      <c r="E874" s="483" t="s">
        <v>839</v>
      </c>
      <c r="F874" s="495">
        <f>'[3]CONAP - W INC'!F662</f>
        <v>0</v>
      </c>
      <c r="G874" s="495">
        <f>'[3]CONAP - W INC'!G662</f>
        <v>2089611.73</v>
      </c>
      <c r="H874" s="495">
        <f>'[3]CONAP - W INC'!H662</f>
        <v>25000000</v>
      </c>
      <c r="I874" s="484">
        <f t="shared" si="449"/>
        <v>27089611.73</v>
      </c>
      <c r="J874" s="495">
        <f>'[3]CONAP - W INC'!J662</f>
        <v>0</v>
      </c>
      <c r="K874" s="495">
        <f>'[3]CONAP - W INC'!K662</f>
        <v>2089611.7300000002</v>
      </c>
      <c r="L874" s="495">
        <f>'[3]CONAP - W INC'!L662</f>
        <v>13807959.65</v>
      </c>
      <c r="M874" s="484">
        <f t="shared" si="450"/>
        <v>15897571.380000001</v>
      </c>
      <c r="N874" s="484">
        <f t="shared" si="441"/>
        <v>0</v>
      </c>
      <c r="O874" s="484">
        <f t="shared" si="441"/>
        <v>0</v>
      </c>
      <c r="P874" s="484">
        <f t="shared" si="441"/>
        <v>11192040.35</v>
      </c>
      <c r="Q874" s="484">
        <f t="shared" si="451"/>
        <v>11192040.35</v>
      </c>
      <c r="S874" s="486" t="str">
        <f t="shared" si="453"/>
        <v/>
      </c>
      <c r="T874" s="486">
        <f t="shared" si="453"/>
        <v>1.0000000000000002</v>
      </c>
      <c r="U874" s="486">
        <f t="shared" si="453"/>
        <v>0.55231838600000005</v>
      </c>
      <c r="V874" s="487">
        <f t="shared" si="452"/>
        <v>0.58685120844292005</v>
      </c>
      <c r="W874" s="486"/>
    </row>
    <row r="875" spans="1:25" s="437" customFormat="1">
      <c r="A875" s="392"/>
      <c r="B875" s="392" t="s">
        <v>444</v>
      </c>
      <c r="C875" s="445"/>
      <c r="D875" s="445"/>
      <c r="E875" s="415" t="s">
        <v>737</v>
      </c>
      <c r="F875" s="416">
        <f>+F872+F871</f>
        <v>0</v>
      </c>
      <c r="G875" s="416">
        <f t="shared" ref="G875:Q875" si="461">+G872+G871</f>
        <v>5089611.7300000004</v>
      </c>
      <c r="H875" s="416">
        <f t="shared" si="461"/>
        <v>25000000</v>
      </c>
      <c r="I875" s="416">
        <f t="shared" si="461"/>
        <v>30089611.73</v>
      </c>
      <c r="J875" s="416">
        <f t="shared" si="461"/>
        <v>0</v>
      </c>
      <c r="K875" s="416">
        <f t="shared" si="461"/>
        <v>5089611.7300000004</v>
      </c>
      <c r="L875" s="416">
        <f t="shared" si="461"/>
        <v>13807959.65</v>
      </c>
      <c r="M875" s="416">
        <f t="shared" si="461"/>
        <v>18897571.380000003</v>
      </c>
      <c r="N875" s="416">
        <f t="shared" si="461"/>
        <v>0</v>
      </c>
      <c r="O875" s="416">
        <f t="shared" si="461"/>
        <v>0</v>
      </c>
      <c r="P875" s="416">
        <f t="shared" si="461"/>
        <v>11192040.35</v>
      </c>
      <c r="Q875" s="416">
        <f t="shared" si="461"/>
        <v>11192040.35</v>
      </c>
      <c r="R875" s="448"/>
      <c r="S875" s="486" t="str">
        <f t="shared" si="453"/>
        <v/>
      </c>
      <c r="T875" s="486">
        <f t="shared" si="453"/>
        <v>1</v>
      </c>
      <c r="U875" s="486">
        <f t="shared" si="453"/>
        <v>0.55231838600000005</v>
      </c>
      <c r="V875" s="487">
        <f t="shared" si="452"/>
        <v>0.62804304520681842</v>
      </c>
      <c r="W875" s="489"/>
      <c r="Y875" s="394" t="s">
        <v>735</v>
      </c>
    </row>
    <row r="876" spans="1:25" hidden="1">
      <c r="A876" s="392"/>
      <c r="B876" s="392"/>
      <c r="C876" s="482"/>
      <c r="D876" s="482"/>
      <c r="E876" s="490"/>
      <c r="F876" s="484"/>
      <c r="G876" s="484"/>
      <c r="H876" s="484"/>
      <c r="I876" s="484"/>
      <c r="J876" s="484"/>
      <c r="K876" s="484"/>
      <c r="L876" s="484"/>
      <c r="M876" s="484"/>
      <c r="N876" s="484"/>
      <c r="O876" s="484"/>
      <c r="P876" s="484"/>
      <c r="Q876" s="484"/>
      <c r="R876" s="485"/>
      <c r="S876" s="486" t="str">
        <f t="shared" si="453"/>
        <v/>
      </c>
      <c r="T876" s="486" t="str">
        <f t="shared" si="453"/>
        <v/>
      </c>
      <c r="U876" s="486" t="str">
        <f t="shared" si="453"/>
        <v/>
      </c>
      <c r="V876" s="487" t="str">
        <f t="shared" si="452"/>
        <v/>
      </c>
      <c r="W876" s="486"/>
    </row>
    <row r="877" spans="1:25" s="437" customFormat="1">
      <c r="A877" s="392" t="s">
        <v>442</v>
      </c>
      <c r="B877" s="392" t="s">
        <v>444</v>
      </c>
      <c r="C877" s="445"/>
      <c r="D877" s="445" t="s">
        <v>319</v>
      </c>
      <c r="E877" s="415" t="s">
        <v>325</v>
      </c>
      <c r="F877" s="416">
        <f>SUM(F878:F878)</f>
        <v>0</v>
      </c>
      <c r="G877" s="416">
        <f>SUM(G878:G878)</f>
        <v>6336287.7300000004</v>
      </c>
      <c r="H877" s="416">
        <f>SUM(H878:H878)</f>
        <v>0</v>
      </c>
      <c r="I877" s="416">
        <f>+F877+G877+H877</f>
        <v>6336287.7300000004</v>
      </c>
      <c r="J877" s="416">
        <f>SUM(J878:J878)</f>
        <v>0</v>
      </c>
      <c r="K877" s="416">
        <f>SUM(K878:K878)</f>
        <v>6336287.7300000004</v>
      </c>
      <c r="L877" s="416">
        <f>SUM(L878:L878)</f>
        <v>0</v>
      </c>
      <c r="M877" s="416">
        <f>+J877+K877+L877</f>
        <v>6336287.7300000004</v>
      </c>
      <c r="N877" s="416">
        <f t="shared" ref="N877:P878" si="462">+F877-J877</f>
        <v>0</v>
      </c>
      <c r="O877" s="416">
        <f t="shared" si="462"/>
        <v>0</v>
      </c>
      <c r="P877" s="416">
        <f t="shared" si="462"/>
        <v>0</v>
      </c>
      <c r="Q877" s="416">
        <f>+N877+O877+P877</f>
        <v>0</v>
      </c>
      <c r="S877" s="486" t="str">
        <f t="shared" si="453"/>
        <v/>
      </c>
      <c r="T877" s="486">
        <f t="shared" si="453"/>
        <v>1</v>
      </c>
      <c r="U877" s="486" t="str">
        <f t="shared" si="453"/>
        <v/>
      </c>
      <c r="V877" s="487">
        <f t="shared" si="452"/>
        <v>1</v>
      </c>
      <c r="W877" s="489"/>
      <c r="Y877" s="394" t="s">
        <v>735</v>
      </c>
    </row>
    <row r="878" spans="1:25">
      <c r="A878" s="392" t="s">
        <v>442</v>
      </c>
      <c r="B878" s="392" t="s">
        <v>444</v>
      </c>
      <c r="C878" s="482"/>
      <c r="D878" s="482"/>
      <c r="E878" s="488" t="s">
        <v>533</v>
      </c>
      <c r="F878" s="484">
        <v>0</v>
      </c>
      <c r="G878" s="484">
        <f>SUM('[3]chd 10-SAOB'!AG185)</f>
        <v>6336287.7300000004</v>
      </c>
      <c r="H878" s="484">
        <f>SUM('[3]chd 10-SAOB'!AG277)</f>
        <v>0</v>
      </c>
      <c r="I878" s="484">
        <f>+F878+G878+H878</f>
        <v>6336287.7300000004</v>
      </c>
      <c r="J878" s="484">
        <v>0</v>
      </c>
      <c r="K878" s="484">
        <f>SUM('[3]chd 10-SAOB'!AG186)</f>
        <v>6336287.7300000004</v>
      </c>
      <c r="L878" s="484">
        <f>SUM('[3]chd 10-SAOB'!AG278)</f>
        <v>0</v>
      </c>
      <c r="M878" s="484">
        <f>+J878+K878+L878</f>
        <v>6336287.7300000004</v>
      </c>
      <c r="N878" s="484">
        <f t="shared" si="462"/>
        <v>0</v>
      </c>
      <c r="O878" s="484">
        <f t="shared" si="462"/>
        <v>0</v>
      </c>
      <c r="P878" s="484">
        <f t="shared" si="462"/>
        <v>0</v>
      </c>
      <c r="Q878" s="484">
        <f>+N878+O878+P878</f>
        <v>0</v>
      </c>
      <c r="S878" s="486" t="str">
        <f t="shared" si="453"/>
        <v/>
      </c>
      <c r="T878" s="486">
        <f t="shared" si="453"/>
        <v>1</v>
      </c>
      <c r="U878" s="486" t="str">
        <f t="shared" si="453"/>
        <v/>
      </c>
      <c r="V878" s="487">
        <f t="shared" si="452"/>
        <v>1</v>
      </c>
      <c r="W878" s="486"/>
      <c r="Y878" s="394" t="s">
        <v>735</v>
      </c>
    </row>
    <row r="879" spans="1:25" s="617" customFormat="1">
      <c r="A879" s="392" t="s">
        <v>442</v>
      </c>
      <c r="B879" s="392" t="s">
        <v>444</v>
      </c>
      <c r="C879" s="634"/>
      <c r="D879" s="634"/>
      <c r="E879" s="635" t="s">
        <v>5</v>
      </c>
      <c r="F879" s="615">
        <f>+F877+F875</f>
        <v>0</v>
      </c>
      <c r="G879" s="615">
        <f t="shared" ref="G879:Q879" si="463">+G877+G875</f>
        <v>11425899.460000001</v>
      </c>
      <c r="H879" s="615">
        <f t="shared" si="463"/>
        <v>25000000</v>
      </c>
      <c r="I879" s="615">
        <f t="shared" si="463"/>
        <v>36425899.460000001</v>
      </c>
      <c r="J879" s="615">
        <f t="shared" si="463"/>
        <v>0</v>
      </c>
      <c r="K879" s="615">
        <f t="shared" si="463"/>
        <v>11425899.460000001</v>
      </c>
      <c r="L879" s="615">
        <f t="shared" si="463"/>
        <v>13807959.65</v>
      </c>
      <c r="M879" s="615">
        <f t="shared" si="463"/>
        <v>25233859.110000003</v>
      </c>
      <c r="N879" s="615">
        <f t="shared" si="463"/>
        <v>0</v>
      </c>
      <c r="O879" s="615">
        <f t="shared" si="463"/>
        <v>0</v>
      </c>
      <c r="P879" s="615">
        <f t="shared" si="463"/>
        <v>11192040.35</v>
      </c>
      <c r="Q879" s="615">
        <f t="shared" si="463"/>
        <v>11192040.35</v>
      </c>
      <c r="R879" s="616">
        <f>+Q879-'[3]chd 10-SAOB'!AY314</f>
        <v>0</v>
      </c>
      <c r="S879" s="486" t="str">
        <f t="shared" si="453"/>
        <v/>
      </c>
      <c r="T879" s="486">
        <f t="shared" si="453"/>
        <v>1</v>
      </c>
      <c r="U879" s="486">
        <f t="shared" si="453"/>
        <v>0.55231838600000005</v>
      </c>
      <c r="V879" s="487">
        <f t="shared" si="452"/>
        <v>0.69274498321475364</v>
      </c>
      <c r="W879" s="636"/>
      <c r="Y879" s="394" t="s">
        <v>735</v>
      </c>
    </row>
    <row r="880" spans="1:25">
      <c r="A880" s="392"/>
      <c r="B880" s="392" t="s">
        <v>444</v>
      </c>
      <c r="C880" s="482"/>
      <c r="D880" s="482"/>
      <c r="E880" s="492"/>
      <c r="F880" s="484"/>
      <c r="G880" s="484"/>
      <c r="H880" s="484"/>
      <c r="I880" s="484"/>
      <c r="J880" s="484"/>
      <c r="K880" s="484"/>
      <c r="L880" s="484"/>
      <c r="M880" s="484"/>
      <c r="N880" s="484"/>
      <c r="O880" s="484"/>
      <c r="P880" s="484"/>
      <c r="Q880" s="484"/>
      <c r="S880" s="486" t="str">
        <f t="shared" si="453"/>
        <v/>
      </c>
      <c r="T880" s="486" t="str">
        <f t="shared" si="453"/>
        <v/>
      </c>
      <c r="U880" s="486" t="str">
        <f t="shared" si="453"/>
        <v/>
      </c>
      <c r="V880" s="487" t="str">
        <f t="shared" si="452"/>
        <v/>
      </c>
      <c r="W880" s="486"/>
      <c r="Y880" s="394" t="s">
        <v>735</v>
      </c>
    </row>
    <row r="881" spans="1:25" s="424" customFormat="1" ht="24">
      <c r="A881" s="392" t="s">
        <v>442</v>
      </c>
      <c r="B881" s="392" t="s">
        <v>445</v>
      </c>
      <c r="C881" s="493" t="s">
        <v>319</v>
      </c>
      <c r="D881" s="632" t="s">
        <v>332</v>
      </c>
      <c r="E881" s="680" t="s">
        <v>445</v>
      </c>
      <c r="F881" s="638"/>
      <c r="G881" s="638"/>
      <c r="H881" s="638"/>
      <c r="I881" s="423">
        <f t="shared" si="449"/>
        <v>0</v>
      </c>
      <c r="J881" s="638"/>
      <c r="K881" s="638"/>
      <c r="L881" s="638"/>
      <c r="M881" s="423">
        <f t="shared" si="450"/>
        <v>0</v>
      </c>
      <c r="N881" s="423">
        <f t="shared" si="441"/>
        <v>0</v>
      </c>
      <c r="O881" s="423">
        <f t="shared" si="441"/>
        <v>0</v>
      </c>
      <c r="P881" s="423">
        <f t="shared" si="441"/>
        <v>0</v>
      </c>
      <c r="Q881" s="423">
        <f t="shared" si="451"/>
        <v>0</v>
      </c>
      <c r="S881" s="486" t="str">
        <f t="shared" si="453"/>
        <v/>
      </c>
      <c r="T881" s="486" t="str">
        <f t="shared" si="453"/>
        <v/>
      </c>
      <c r="U881" s="486" t="str">
        <f t="shared" si="453"/>
        <v/>
      </c>
      <c r="V881" s="487" t="str">
        <f t="shared" si="452"/>
        <v/>
      </c>
      <c r="W881" s="491"/>
      <c r="Y881" s="394" t="s">
        <v>735</v>
      </c>
    </row>
    <row r="882" spans="1:25">
      <c r="A882" s="392" t="s">
        <v>442</v>
      </c>
      <c r="B882" s="392" t="s">
        <v>445</v>
      </c>
      <c r="C882" s="482"/>
      <c r="D882" s="497"/>
      <c r="E882" s="483" t="s">
        <v>320</v>
      </c>
      <c r="F882" s="495">
        <f>+'[3]chd 10-SAOB'!C402</f>
        <v>0</v>
      </c>
      <c r="G882" s="495">
        <f>+'[3]chd 10-SAOB'!D402</f>
        <v>0</v>
      </c>
      <c r="H882" s="495">
        <f>+'[3]chd 10-SAOB'!E402</f>
        <v>332357.53999999998</v>
      </c>
      <c r="I882" s="484">
        <f t="shared" si="449"/>
        <v>332357.53999999998</v>
      </c>
      <c r="J882" s="495">
        <f>+'[3]chd 10-SAOB'!G402</f>
        <v>0</v>
      </c>
      <c r="K882" s="495">
        <f>+'[3]chd 10-SAOB'!H402</f>
        <v>0</v>
      </c>
      <c r="L882" s="495">
        <f>+'[3]chd 10-SAOB'!I402</f>
        <v>332357.53999999998</v>
      </c>
      <c r="M882" s="484">
        <f t="shared" si="450"/>
        <v>332357.53999999998</v>
      </c>
      <c r="N882" s="484">
        <f t="shared" si="441"/>
        <v>0</v>
      </c>
      <c r="O882" s="484">
        <f t="shared" si="441"/>
        <v>0</v>
      </c>
      <c r="P882" s="484">
        <f t="shared" si="441"/>
        <v>0</v>
      </c>
      <c r="Q882" s="484">
        <f t="shared" si="451"/>
        <v>0</v>
      </c>
      <c r="S882" s="486" t="str">
        <f t="shared" si="453"/>
        <v/>
      </c>
      <c r="T882" s="486" t="str">
        <f t="shared" si="453"/>
        <v/>
      </c>
      <c r="U882" s="486">
        <f t="shared" si="453"/>
        <v>1</v>
      </c>
      <c r="V882" s="487">
        <f t="shared" si="452"/>
        <v>1</v>
      </c>
      <c r="W882" s="486"/>
      <c r="Y882" s="394" t="s">
        <v>736</v>
      </c>
    </row>
    <row r="883" spans="1:25">
      <c r="A883" s="392" t="s">
        <v>442</v>
      </c>
      <c r="B883" s="392" t="s">
        <v>445</v>
      </c>
      <c r="C883" s="482"/>
      <c r="D883" s="497"/>
      <c r="E883" s="483" t="s">
        <v>204</v>
      </c>
      <c r="F883" s="484">
        <f>+F884+F885</f>
        <v>0</v>
      </c>
      <c r="G883" s="484">
        <f t="shared" ref="G883:H883" si="464">+G884+G885</f>
        <v>2750000</v>
      </c>
      <c r="H883" s="484">
        <f t="shared" si="464"/>
        <v>115000</v>
      </c>
      <c r="I883" s="484">
        <f t="shared" si="449"/>
        <v>2865000</v>
      </c>
      <c r="J883" s="484">
        <f t="shared" ref="J883:L883" si="465">+J884+J885</f>
        <v>0</v>
      </c>
      <c r="K883" s="484">
        <f t="shared" si="465"/>
        <v>2733282.5</v>
      </c>
      <c r="L883" s="484">
        <f t="shared" si="465"/>
        <v>0</v>
      </c>
      <c r="M883" s="484">
        <f t="shared" si="450"/>
        <v>2733282.5</v>
      </c>
      <c r="N883" s="484">
        <f t="shared" si="441"/>
        <v>0</v>
      </c>
      <c r="O883" s="484">
        <f t="shared" si="441"/>
        <v>16717.5</v>
      </c>
      <c r="P883" s="484">
        <f t="shared" si="441"/>
        <v>115000</v>
      </c>
      <c r="Q883" s="484">
        <f t="shared" si="451"/>
        <v>131717.5</v>
      </c>
      <c r="S883" s="486" t="str">
        <f t="shared" si="453"/>
        <v/>
      </c>
      <c r="T883" s="486">
        <f t="shared" si="453"/>
        <v>0.99392090909090913</v>
      </c>
      <c r="U883" s="486">
        <f t="shared" si="453"/>
        <v>0</v>
      </c>
      <c r="V883" s="487">
        <f t="shared" si="452"/>
        <v>0.9540253054101222</v>
      </c>
      <c r="W883" s="486"/>
      <c r="Y883" s="394" t="s">
        <v>736</v>
      </c>
    </row>
    <row r="884" spans="1:25" hidden="1">
      <c r="A884" s="392" t="s">
        <v>442</v>
      </c>
      <c r="B884" s="392" t="s">
        <v>445</v>
      </c>
      <c r="C884" s="482"/>
      <c r="D884" s="482"/>
      <c r="E884" s="483" t="s">
        <v>838</v>
      </c>
      <c r="F884" s="495">
        <f>'[3]CONAP - W INC'!F669</f>
        <v>0</v>
      </c>
      <c r="G884" s="495">
        <f>'[3]CONAP - W INC'!G669</f>
        <v>2500000</v>
      </c>
      <c r="H884" s="495">
        <f>'[3]CONAP - W INC'!H669</f>
        <v>0</v>
      </c>
      <c r="I884" s="484">
        <f t="shared" si="449"/>
        <v>2500000</v>
      </c>
      <c r="J884" s="495">
        <f>'[3]CONAP - W INC'!J669</f>
        <v>0</v>
      </c>
      <c r="K884" s="495">
        <f>'[3]CONAP - W INC'!K669</f>
        <v>2483282.5</v>
      </c>
      <c r="L884" s="495">
        <f>'[3]CONAP - W INC'!L669</f>
        <v>0</v>
      </c>
      <c r="M884" s="484">
        <f t="shared" si="450"/>
        <v>2483282.5</v>
      </c>
      <c r="N884" s="484">
        <f t="shared" si="441"/>
        <v>0</v>
      </c>
      <c r="O884" s="484">
        <f t="shared" si="441"/>
        <v>16717.5</v>
      </c>
      <c r="P884" s="484">
        <f t="shared" si="441"/>
        <v>0</v>
      </c>
      <c r="Q884" s="484">
        <f t="shared" si="451"/>
        <v>16717.5</v>
      </c>
      <c r="S884" s="486" t="str">
        <f t="shared" si="453"/>
        <v/>
      </c>
      <c r="T884" s="486">
        <f t="shared" si="453"/>
        <v>0.993313</v>
      </c>
      <c r="U884" s="486" t="str">
        <f t="shared" si="453"/>
        <v/>
      </c>
      <c r="V884" s="487">
        <f t="shared" si="452"/>
        <v>0.993313</v>
      </c>
      <c r="W884" s="486"/>
    </row>
    <row r="885" spans="1:25" hidden="1">
      <c r="A885" s="392" t="s">
        <v>442</v>
      </c>
      <c r="B885" s="392" t="s">
        <v>445</v>
      </c>
      <c r="C885" s="482"/>
      <c r="D885" s="482"/>
      <c r="E885" s="483" t="s">
        <v>839</v>
      </c>
      <c r="F885" s="495">
        <f>'[3]CONAP - W INC'!F670</f>
        <v>0</v>
      </c>
      <c r="G885" s="495">
        <f>'[3]CONAP - W INC'!G670</f>
        <v>250000</v>
      </c>
      <c r="H885" s="495">
        <f>'[3]CONAP - W INC'!H670</f>
        <v>115000</v>
      </c>
      <c r="I885" s="484">
        <f t="shared" si="449"/>
        <v>365000</v>
      </c>
      <c r="J885" s="495">
        <f>'[3]CONAP - W INC'!J670</f>
        <v>0</v>
      </c>
      <c r="K885" s="495">
        <f>'[3]CONAP - W INC'!K670</f>
        <v>250000</v>
      </c>
      <c r="L885" s="495">
        <f>'[3]CONAP - W INC'!L670</f>
        <v>0</v>
      </c>
      <c r="M885" s="484">
        <f t="shared" si="450"/>
        <v>250000</v>
      </c>
      <c r="N885" s="484">
        <f t="shared" si="441"/>
        <v>0</v>
      </c>
      <c r="O885" s="484">
        <f t="shared" si="441"/>
        <v>0</v>
      </c>
      <c r="P885" s="484">
        <f t="shared" si="441"/>
        <v>115000</v>
      </c>
      <c r="Q885" s="484">
        <f t="shared" si="451"/>
        <v>115000</v>
      </c>
      <c r="S885" s="486" t="str">
        <f t="shared" si="453"/>
        <v/>
      </c>
      <c r="T885" s="486">
        <f t="shared" si="453"/>
        <v>1</v>
      </c>
      <c r="U885" s="486">
        <f t="shared" si="453"/>
        <v>0</v>
      </c>
      <c r="V885" s="487">
        <f t="shared" si="452"/>
        <v>0.68493150684931503</v>
      </c>
      <c r="W885" s="486"/>
    </row>
    <row r="886" spans="1:25" s="437" customFormat="1">
      <c r="A886" s="392"/>
      <c r="B886" s="392" t="s">
        <v>445</v>
      </c>
      <c r="C886" s="445"/>
      <c r="D886" s="445"/>
      <c r="E886" s="415" t="s">
        <v>737</v>
      </c>
      <c r="F886" s="416">
        <f>+F883+F882</f>
        <v>0</v>
      </c>
      <c r="G886" s="416">
        <f t="shared" ref="G886:Q886" si="466">+G883+G882</f>
        <v>2750000</v>
      </c>
      <c r="H886" s="416">
        <f t="shared" si="466"/>
        <v>447357.54</v>
      </c>
      <c r="I886" s="416">
        <f t="shared" si="466"/>
        <v>3197357.54</v>
      </c>
      <c r="J886" s="416">
        <f t="shared" si="466"/>
        <v>0</v>
      </c>
      <c r="K886" s="416">
        <f t="shared" si="466"/>
        <v>2733282.5</v>
      </c>
      <c r="L886" s="416">
        <f t="shared" si="466"/>
        <v>332357.53999999998</v>
      </c>
      <c r="M886" s="416">
        <f t="shared" si="466"/>
        <v>3065640.04</v>
      </c>
      <c r="N886" s="416">
        <f t="shared" si="466"/>
        <v>0</v>
      </c>
      <c r="O886" s="416">
        <f t="shared" si="466"/>
        <v>16717.5</v>
      </c>
      <c r="P886" s="416">
        <f t="shared" si="466"/>
        <v>115000</v>
      </c>
      <c r="Q886" s="416">
        <f t="shared" si="466"/>
        <v>131717.5</v>
      </c>
      <c r="R886" s="448"/>
      <c r="S886" s="486" t="str">
        <f t="shared" si="453"/>
        <v/>
      </c>
      <c r="T886" s="486">
        <f t="shared" si="453"/>
        <v>0.99392090909090913</v>
      </c>
      <c r="U886" s="486">
        <f t="shared" si="453"/>
        <v>0.74293492404308192</v>
      </c>
      <c r="V886" s="487">
        <f t="shared" si="452"/>
        <v>0.95880426309783295</v>
      </c>
      <c r="W886" s="489"/>
      <c r="Y886" s="394" t="s">
        <v>735</v>
      </c>
    </row>
    <row r="887" spans="1:25" hidden="1">
      <c r="A887" s="392"/>
      <c r="B887" s="392"/>
      <c r="C887" s="482"/>
      <c r="D887" s="482"/>
      <c r="E887" s="490"/>
      <c r="F887" s="484"/>
      <c r="G887" s="484"/>
      <c r="H887" s="484"/>
      <c r="I887" s="484"/>
      <c r="J887" s="484"/>
      <c r="K887" s="484"/>
      <c r="L887" s="484"/>
      <c r="M887" s="484"/>
      <c r="N887" s="484"/>
      <c r="O887" s="484"/>
      <c r="P887" s="484"/>
      <c r="Q887" s="484"/>
      <c r="R887" s="485"/>
      <c r="S887" s="486" t="str">
        <f t="shared" si="453"/>
        <v/>
      </c>
      <c r="T887" s="486" t="str">
        <f t="shared" si="453"/>
        <v/>
      </c>
      <c r="U887" s="486" t="str">
        <f t="shared" si="453"/>
        <v/>
      </c>
      <c r="V887" s="487" t="str">
        <f t="shared" si="452"/>
        <v/>
      </c>
      <c r="W887" s="486"/>
    </row>
    <row r="888" spans="1:25" s="437" customFormat="1">
      <c r="A888" s="392" t="s">
        <v>442</v>
      </c>
      <c r="B888" s="392" t="s">
        <v>445</v>
      </c>
      <c r="C888" s="445"/>
      <c r="D888" s="445" t="s">
        <v>319</v>
      </c>
      <c r="E888" s="415" t="s">
        <v>325</v>
      </c>
      <c r="F888" s="416">
        <f>SUM(F889:F889)</f>
        <v>0</v>
      </c>
      <c r="G888" s="416">
        <f>SUM(G889:G889)</f>
        <v>5000000</v>
      </c>
      <c r="H888" s="416">
        <f>SUM(H889:H889)</f>
        <v>0</v>
      </c>
      <c r="I888" s="416">
        <f>+F888+G888+H888</f>
        <v>5000000</v>
      </c>
      <c r="J888" s="416">
        <f>SUM(J889:J889)</f>
        <v>0</v>
      </c>
      <c r="K888" s="416">
        <f>SUM(K889:K889)</f>
        <v>4831186.49</v>
      </c>
      <c r="L888" s="416">
        <f>SUM(L889:L889)</f>
        <v>0</v>
      </c>
      <c r="M888" s="416">
        <f>+J888+K888+L888</f>
        <v>4831186.49</v>
      </c>
      <c r="N888" s="416">
        <f t="shared" ref="N888:P889" si="467">+F888-J888</f>
        <v>0</v>
      </c>
      <c r="O888" s="416">
        <f t="shared" si="467"/>
        <v>168813.50999999978</v>
      </c>
      <c r="P888" s="416">
        <f t="shared" si="467"/>
        <v>0</v>
      </c>
      <c r="Q888" s="416">
        <f>+N888+O888+P888</f>
        <v>168813.50999999978</v>
      </c>
      <c r="S888" s="486" t="str">
        <f t="shared" si="453"/>
        <v/>
      </c>
      <c r="T888" s="486">
        <f t="shared" si="453"/>
        <v>0.96623729800000002</v>
      </c>
      <c r="U888" s="486" t="str">
        <f t="shared" si="453"/>
        <v/>
      </c>
      <c r="V888" s="487">
        <f t="shared" si="452"/>
        <v>0.96623729800000002</v>
      </c>
      <c r="W888" s="489"/>
      <c r="Y888" s="394" t="s">
        <v>735</v>
      </c>
    </row>
    <row r="889" spans="1:25">
      <c r="A889" s="392" t="s">
        <v>442</v>
      </c>
      <c r="B889" s="392" t="s">
        <v>445</v>
      </c>
      <c r="C889" s="482"/>
      <c r="D889" s="482"/>
      <c r="E889" s="488" t="s">
        <v>533</v>
      </c>
      <c r="F889" s="484">
        <v>0</v>
      </c>
      <c r="G889" s="484">
        <f>SUM('[3]chd 10-SAOB'!AF185)</f>
        <v>5000000</v>
      </c>
      <c r="H889" s="484">
        <f>SUM('[3]chd 10-SAOB'!AF277)</f>
        <v>0</v>
      </c>
      <c r="I889" s="484">
        <f>+F889+G889+H889</f>
        <v>5000000</v>
      </c>
      <c r="J889" s="484">
        <v>0</v>
      </c>
      <c r="K889" s="484">
        <f>SUM('[3]chd 10-SAOB'!AF186)</f>
        <v>4831186.49</v>
      </c>
      <c r="L889" s="484">
        <f>SUM('[3]chd 10-SAOB'!AF278)</f>
        <v>0</v>
      </c>
      <c r="M889" s="484">
        <f>+J889+K889+L889</f>
        <v>4831186.49</v>
      </c>
      <c r="N889" s="484">
        <f t="shared" si="467"/>
        <v>0</v>
      </c>
      <c r="O889" s="484">
        <f t="shared" si="467"/>
        <v>168813.50999999978</v>
      </c>
      <c r="P889" s="484">
        <f t="shared" si="467"/>
        <v>0</v>
      </c>
      <c r="Q889" s="484">
        <f>+N889+O889+P889</f>
        <v>168813.50999999978</v>
      </c>
      <c r="S889" s="486" t="str">
        <f t="shared" si="453"/>
        <v/>
      </c>
      <c r="T889" s="486">
        <f t="shared" si="453"/>
        <v>0.96623729800000002</v>
      </c>
      <c r="U889" s="486" t="str">
        <f t="shared" si="453"/>
        <v/>
      </c>
      <c r="V889" s="487">
        <f t="shared" si="452"/>
        <v>0.96623729800000002</v>
      </c>
      <c r="W889" s="486"/>
      <c r="Y889" s="394" t="s">
        <v>735</v>
      </c>
    </row>
    <row r="890" spans="1:25" s="617" customFormat="1">
      <c r="A890" s="392" t="s">
        <v>442</v>
      </c>
      <c r="B890" s="392" t="s">
        <v>445</v>
      </c>
      <c r="C890" s="634"/>
      <c r="D890" s="634"/>
      <c r="E890" s="635" t="s">
        <v>5</v>
      </c>
      <c r="F890" s="615">
        <f>+F888+F886</f>
        <v>0</v>
      </c>
      <c r="G890" s="615">
        <f t="shared" ref="G890:Q890" si="468">+G888+G886</f>
        <v>7750000</v>
      </c>
      <c r="H890" s="615">
        <f t="shared" si="468"/>
        <v>447357.54</v>
      </c>
      <c r="I890" s="615">
        <f t="shared" si="468"/>
        <v>8197357.54</v>
      </c>
      <c r="J890" s="615">
        <f t="shared" si="468"/>
        <v>0</v>
      </c>
      <c r="K890" s="615">
        <f t="shared" si="468"/>
        <v>7564468.9900000002</v>
      </c>
      <c r="L890" s="615">
        <f t="shared" si="468"/>
        <v>332357.53999999998</v>
      </c>
      <c r="M890" s="615">
        <f t="shared" si="468"/>
        <v>7896826.5300000003</v>
      </c>
      <c r="N890" s="615">
        <f t="shared" si="468"/>
        <v>0</v>
      </c>
      <c r="O890" s="615">
        <f t="shared" si="468"/>
        <v>185531.00999999978</v>
      </c>
      <c r="P890" s="615">
        <f t="shared" si="468"/>
        <v>115000</v>
      </c>
      <c r="Q890" s="615">
        <f t="shared" si="468"/>
        <v>300531.00999999978</v>
      </c>
      <c r="R890" s="616">
        <f>+Q890-'[3]chd 10-SAOB'!AX314</f>
        <v>0</v>
      </c>
      <c r="S890" s="486" t="str">
        <f t="shared" si="453"/>
        <v/>
      </c>
      <c r="T890" s="486">
        <f t="shared" si="453"/>
        <v>0.9760605148387097</v>
      </c>
      <c r="U890" s="486">
        <f t="shared" si="453"/>
        <v>0.74293492404308192</v>
      </c>
      <c r="V890" s="487">
        <f t="shared" si="452"/>
        <v>0.96333806247519127</v>
      </c>
      <c r="W890" s="636"/>
      <c r="Y890" s="394" t="s">
        <v>735</v>
      </c>
    </row>
    <row r="891" spans="1:25">
      <c r="A891" s="392" t="s">
        <v>442</v>
      </c>
      <c r="B891" s="392" t="s">
        <v>445</v>
      </c>
      <c r="C891" s="482"/>
      <c r="D891" s="482"/>
      <c r="E891" s="492"/>
      <c r="F891" s="484"/>
      <c r="G891" s="484"/>
      <c r="H891" s="484"/>
      <c r="I891" s="484">
        <f t="shared" si="449"/>
        <v>0</v>
      </c>
      <c r="J891" s="484"/>
      <c r="K891" s="484"/>
      <c r="L891" s="484"/>
      <c r="M891" s="484">
        <f t="shared" si="450"/>
        <v>0</v>
      </c>
      <c r="N891" s="484">
        <f t="shared" si="441"/>
        <v>0</v>
      </c>
      <c r="O891" s="484">
        <f t="shared" si="441"/>
        <v>0</v>
      </c>
      <c r="P891" s="484">
        <f t="shared" si="441"/>
        <v>0</v>
      </c>
      <c r="Q891" s="484">
        <f t="shared" si="451"/>
        <v>0</v>
      </c>
      <c r="S891" s="486" t="str">
        <f t="shared" si="453"/>
        <v/>
      </c>
      <c r="T891" s="486" t="str">
        <f t="shared" si="453"/>
        <v/>
      </c>
      <c r="U891" s="486" t="str">
        <f t="shared" si="453"/>
        <v/>
      </c>
      <c r="V891" s="487" t="str">
        <f t="shared" si="452"/>
        <v/>
      </c>
      <c r="W891" s="486"/>
      <c r="Y891" s="394" t="s">
        <v>735</v>
      </c>
    </row>
    <row r="892" spans="1:25" s="424" customFormat="1">
      <c r="A892" s="392" t="s">
        <v>442</v>
      </c>
      <c r="B892" s="392" t="s">
        <v>446</v>
      </c>
      <c r="C892" s="493" t="s">
        <v>319</v>
      </c>
      <c r="D892" s="632" t="s">
        <v>334</v>
      </c>
      <c r="E892" s="680" t="s">
        <v>446</v>
      </c>
      <c r="F892" s="638"/>
      <c r="G892" s="638"/>
      <c r="H892" s="638"/>
      <c r="I892" s="423">
        <f t="shared" si="449"/>
        <v>0</v>
      </c>
      <c r="J892" s="638"/>
      <c r="K892" s="638"/>
      <c r="L892" s="638"/>
      <c r="M892" s="423">
        <f t="shared" si="450"/>
        <v>0</v>
      </c>
      <c r="N892" s="423">
        <f t="shared" si="441"/>
        <v>0</v>
      </c>
      <c r="O892" s="423">
        <f t="shared" si="441"/>
        <v>0</v>
      </c>
      <c r="P892" s="423">
        <f t="shared" si="441"/>
        <v>0</v>
      </c>
      <c r="Q892" s="423">
        <f t="shared" si="451"/>
        <v>0</v>
      </c>
      <c r="S892" s="486" t="str">
        <f t="shared" si="453"/>
        <v/>
      </c>
      <c r="T892" s="486" t="str">
        <f t="shared" si="453"/>
        <v/>
      </c>
      <c r="U892" s="486" t="str">
        <f t="shared" si="453"/>
        <v/>
      </c>
      <c r="V892" s="487" t="str">
        <f t="shared" si="452"/>
        <v/>
      </c>
      <c r="W892" s="491"/>
      <c r="Y892" s="394" t="s">
        <v>735</v>
      </c>
    </row>
    <row r="893" spans="1:25">
      <c r="A893" s="392" t="s">
        <v>442</v>
      </c>
      <c r="B893" s="392" t="s">
        <v>446</v>
      </c>
      <c r="C893" s="482"/>
      <c r="D893" s="497"/>
      <c r="E893" s="483" t="s">
        <v>320</v>
      </c>
      <c r="F893" s="495">
        <f>+'[3]chd 10-SAOB'!C416</f>
        <v>0</v>
      </c>
      <c r="G893" s="495">
        <f>+'[3]chd 10-SAOB'!D416</f>
        <v>46631.51</v>
      </c>
      <c r="H893" s="495">
        <f>+'[3]chd 10-SAOB'!E416</f>
        <v>1970248.06</v>
      </c>
      <c r="I893" s="484">
        <f t="shared" si="449"/>
        <v>2016879.57</v>
      </c>
      <c r="J893" s="495">
        <f>+'[3]chd 10-SAOB'!G416</f>
        <v>0</v>
      </c>
      <c r="K893" s="495">
        <f>+'[3]chd 10-SAOB'!H416</f>
        <v>46631.51</v>
      </c>
      <c r="L893" s="495">
        <f>+'[3]chd 10-SAOB'!I416</f>
        <v>1948214.96</v>
      </c>
      <c r="M893" s="484">
        <f t="shared" si="450"/>
        <v>1994846.47</v>
      </c>
      <c r="N893" s="484">
        <f t="shared" si="441"/>
        <v>0</v>
      </c>
      <c r="O893" s="484">
        <f t="shared" si="441"/>
        <v>0</v>
      </c>
      <c r="P893" s="484">
        <f t="shared" si="441"/>
        <v>22033.100000000093</v>
      </c>
      <c r="Q893" s="484">
        <f t="shared" si="451"/>
        <v>22033.100000000093</v>
      </c>
      <c r="S893" s="486" t="str">
        <f t="shared" si="453"/>
        <v/>
      </c>
      <c r="T893" s="486">
        <f t="shared" si="453"/>
        <v>1</v>
      </c>
      <c r="U893" s="486">
        <f t="shared" si="453"/>
        <v>0.98881709341716084</v>
      </c>
      <c r="V893" s="487">
        <f t="shared" si="452"/>
        <v>0.98907564917225077</v>
      </c>
      <c r="W893" s="486"/>
      <c r="Y893" s="394" t="s">
        <v>736</v>
      </c>
    </row>
    <row r="894" spans="1:25">
      <c r="A894" s="392" t="s">
        <v>442</v>
      </c>
      <c r="B894" s="392" t="s">
        <v>446</v>
      </c>
      <c r="C894" s="482"/>
      <c r="D894" s="497"/>
      <c r="E894" s="483" t="s">
        <v>204</v>
      </c>
      <c r="F894" s="484">
        <f>+F895+F896</f>
        <v>0</v>
      </c>
      <c r="G894" s="484">
        <f t="shared" ref="G894:H894" si="469">+G895+G896</f>
        <v>1934697.27</v>
      </c>
      <c r="H894" s="484">
        <f t="shared" si="469"/>
        <v>160597</v>
      </c>
      <c r="I894" s="484">
        <f t="shared" si="449"/>
        <v>2095294.27</v>
      </c>
      <c r="J894" s="484">
        <f t="shared" ref="J894:L894" si="470">+J895+J896</f>
        <v>0</v>
      </c>
      <c r="K894" s="484">
        <f t="shared" si="470"/>
        <v>1934697.27</v>
      </c>
      <c r="L894" s="484">
        <f t="shared" si="470"/>
        <v>160597</v>
      </c>
      <c r="M894" s="484">
        <f t="shared" si="450"/>
        <v>2095294.27</v>
      </c>
      <c r="N894" s="484">
        <f t="shared" si="441"/>
        <v>0</v>
      </c>
      <c r="O894" s="484">
        <f t="shared" si="441"/>
        <v>0</v>
      </c>
      <c r="P894" s="484">
        <f t="shared" si="441"/>
        <v>0</v>
      </c>
      <c r="Q894" s="484">
        <f t="shared" si="451"/>
        <v>0</v>
      </c>
      <c r="S894" s="486" t="str">
        <f t="shared" si="453"/>
        <v/>
      </c>
      <c r="T894" s="486">
        <f t="shared" si="453"/>
        <v>1</v>
      </c>
      <c r="U894" s="486">
        <f t="shared" si="453"/>
        <v>1</v>
      </c>
      <c r="V894" s="487">
        <f t="shared" si="452"/>
        <v>1</v>
      </c>
      <c r="W894" s="486"/>
      <c r="Y894" s="394" t="s">
        <v>736</v>
      </c>
    </row>
    <row r="895" spans="1:25" hidden="1">
      <c r="A895" s="392" t="s">
        <v>442</v>
      </c>
      <c r="B895" s="392" t="s">
        <v>446</v>
      </c>
      <c r="C895" s="482"/>
      <c r="D895" s="482"/>
      <c r="E895" s="483" t="s">
        <v>838</v>
      </c>
      <c r="F895" s="495">
        <f>'[3]CONAP - W INC'!F677</f>
        <v>0</v>
      </c>
      <c r="G895" s="495">
        <f>'[3]CONAP - W INC'!G677</f>
        <v>800000</v>
      </c>
      <c r="H895" s="495">
        <f>'[3]CONAP - W INC'!H677</f>
        <v>0</v>
      </c>
      <c r="I895" s="484">
        <f t="shared" si="449"/>
        <v>800000</v>
      </c>
      <c r="J895" s="495">
        <f>'[3]CONAP - W INC'!J677</f>
        <v>0</v>
      </c>
      <c r="K895" s="495">
        <f>'[3]CONAP - W INC'!K677</f>
        <v>800000</v>
      </c>
      <c r="L895" s="495">
        <f>'[3]CONAP - W INC'!L677</f>
        <v>0</v>
      </c>
      <c r="M895" s="484">
        <f t="shared" si="450"/>
        <v>800000</v>
      </c>
      <c r="N895" s="484">
        <f t="shared" si="441"/>
        <v>0</v>
      </c>
      <c r="O895" s="484">
        <f t="shared" si="441"/>
        <v>0</v>
      </c>
      <c r="P895" s="484">
        <f t="shared" si="441"/>
        <v>0</v>
      </c>
      <c r="Q895" s="484">
        <f t="shared" si="451"/>
        <v>0</v>
      </c>
      <c r="S895" s="486" t="str">
        <f t="shared" si="453"/>
        <v/>
      </c>
      <c r="T895" s="486">
        <f t="shared" si="453"/>
        <v>1</v>
      </c>
      <c r="U895" s="486" t="str">
        <f t="shared" si="453"/>
        <v/>
      </c>
      <c r="V895" s="487">
        <f t="shared" si="452"/>
        <v>1</v>
      </c>
      <c r="W895" s="486"/>
    </row>
    <row r="896" spans="1:25" hidden="1">
      <c r="A896" s="392" t="s">
        <v>442</v>
      </c>
      <c r="B896" s="392" t="s">
        <v>446</v>
      </c>
      <c r="C896" s="482"/>
      <c r="D896" s="482"/>
      <c r="E896" s="483" t="s">
        <v>839</v>
      </c>
      <c r="F896" s="495">
        <f>'[3]CONAP - W INC'!F678</f>
        <v>0</v>
      </c>
      <c r="G896" s="495">
        <f>'[3]CONAP - W INC'!G678</f>
        <v>1134697.27</v>
      </c>
      <c r="H896" s="495">
        <f>'[3]CONAP - W INC'!H678</f>
        <v>160597</v>
      </c>
      <c r="I896" s="484">
        <f t="shared" si="449"/>
        <v>1295294.27</v>
      </c>
      <c r="J896" s="495">
        <f>'[3]CONAP - W INC'!J678</f>
        <v>0</v>
      </c>
      <c r="K896" s="495">
        <f>'[3]CONAP - W INC'!K678</f>
        <v>1134697.27</v>
      </c>
      <c r="L896" s="495">
        <f>'[3]CONAP - W INC'!L678</f>
        <v>160597</v>
      </c>
      <c r="M896" s="484">
        <f t="shared" si="450"/>
        <v>1295294.27</v>
      </c>
      <c r="N896" s="484">
        <f t="shared" si="441"/>
        <v>0</v>
      </c>
      <c r="O896" s="484">
        <f t="shared" si="441"/>
        <v>0</v>
      </c>
      <c r="P896" s="484">
        <f t="shared" si="441"/>
        <v>0</v>
      </c>
      <c r="Q896" s="484">
        <f t="shared" si="451"/>
        <v>0</v>
      </c>
      <c r="S896" s="486" t="str">
        <f t="shared" si="453"/>
        <v/>
      </c>
      <c r="T896" s="486">
        <f t="shared" si="453"/>
        <v>1</v>
      </c>
      <c r="U896" s="486">
        <f t="shared" si="453"/>
        <v>1</v>
      </c>
      <c r="V896" s="487">
        <f t="shared" si="452"/>
        <v>1</v>
      </c>
      <c r="W896" s="486"/>
    </row>
    <row r="897" spans="1:25" s="437" customFormat="1">
      <c r="A897" s="392"/>
      <c r="B897" s="392" t="s">
        <v>446</v>
      </c>
      <c r="C897" s="445"/>
      <c r="D897" s="445"/>
      <c r="E897" s="415" t="s">
        <v>737</v>
      </c>
      <c r="F897" s="416">
        <f>+F894+F893</f>
        <v>0</v>
      </c>
      <c r="G897" s="416">
        <f t="shared" ref="G897:Q897" si="471">+G894+G893</f>
        <v>1981328.78</v>
      </c>
      <c r="H897" s="416">
        <f t="shared" si="471"/>
        <v>2130845.06</v>
      </c>
      <c r="I897" s="416">
        <f t="shared" si="471"/>
        <v>4112173.84</v>
      </c>
      <c r="J897" s="416">
        <f t="shared" si="471"/>
        <v>0</v>
      </c>
      <c r="K897" s="416">
        <f t="shared" si="471"/>
        <v>1981328.78</v>
      </c>
      <c r="L897" s="416">
        <f t="shared" si="471"/>
        <v>2108811.96</v>
      </c>
      <c r="M897" s="416">
        <f t="shared" si="471"/>
        <v>4090140.74</v>
      </c>
      <c r="N897" s="416">
        <f t="shared" si="471"/>
        <v>0</v>
      </c>
      <c r="O897" s="416">
        <f t="shared" si="471"/>
        <v>0</v>
      </c>
      <c r="P897" s="416">
        <f t="shared" si="471"/>
        <v>22033.100000000093</v>
      </c>
      <c r="Q897" s="416">
        <f t="shared" si="471"/>
        <v>22033.100000000093</v>
      </c>
      <c r="R897" s="448"/>
      <c r="S897" s="486" t="str">
        <f t="shared" si="453"/>
        <v/>
      </c>
      <c r="T897" s="486">
        <f t="shared" si="453"/>
        <v>1</v>
      </c>
      <c r="U897" s="486">
        <f t="shared" si="453"/>
        <v>0.98965992393646862</v>
      </c>
      <c r="V897" s="487">
        <f t="shared" si="452"/>
        <v>0.99464198235354773</v>
      </c>
      <c r="W897" s="489"/>
      <c r="Y897" s="394" t="s">
        <v>735</v>
      </c>
    </row>
    <row r="898" spans="1:25" hidden="1">
      <c r="A898" s="392"/>
      <c r="B898" s="392"/>
      <c r="C898" s="482"/>
      <c r="D898" s="482"/>
      <c r="E898" s="490"/>
      <c r="F898" s="484"/>
      <c r="G898" s="484"/>
      <c r="H898" s="484"/>
      <c r="I898" s="484"/>
      <c r="J898" s="484"/>
      <c r="K898" s="484"/>
      <c r="L898" s="484"/>
      <c r="M898" s="484"/>
      <c r="N898" s="484"/>
      <c r="O898" s="484"/>
      <c r="P898" s="484"/>
      <c r="Q898" s="484"/>
      <c r="R898" s="485"/>
      <c r="S898" s="486" t="str">
        <f t="shared" si="453"/>
        <v/>
      </c>
      <c r="T898" s="486" t="str">
        <f t="shared" si="453"/>
        <v/>
      </c>
      <c r="U898" s="486" t="str">
        <f t="shared" si="453"/>
        <v/>
      </c>
      <c r="V898" s="487" t="str">
        <f t="shared" si="452"/>
        <v/>
      </c>
      <c r="W898" s="486"/>
    </row>
    <row r="899" spans="1:25" s="437" customFormat="1">
      <c r="A899" s="392" t="s">
        <v>442</v>
      </c>
      <c r="B899" s="392" t="s">
        <v>446</v>
      </c>
      <c r="C899" s="445"/>
      <c r="D899" s="445" t="s">
        <v>319</v>
      </c>
      <c r="E899" s="415" t="s">
        <v>325</v>
      </c>
      <c r="F899" s="416">
        <f>SUM(F900:F900)</f>
        <v>0</v>
      </c>
      <c r="G899" s="416">
        <f>SUM(G900:G900)</f>
        <v>0</v>
      </c>
      <c r="H899" s="416">
        <f>SUM(H900:H900)</f>
        <v>0</v>
      </c>
      <c r="I899" s="416">
        <f>+F899+G899+H899</f>
        <v>0</v>
      </c>
      <c r="J899" s="416">
        <f>SUM(J900:J900)</f>
        <v>0</v>
      </c>
      <c r="K899" s="416">
        <f>SUM(K900:K900)</f>
        <v>0</v>
      </c>
      <c r="L899" s="416">
        <f>SUM(L900:L900)</f>
        <v>0</v>
      </c>
      <c r="M899" s="416">
        <f>+J899+K899+L899</f>
        <v>0</v>
      </c>
      <c r="N899" s="416">
        <f t="shared" ref="N899:P900" si="472">+F899-J899</f>
        <v>0</v>
      </c>
      <c r="O899" s="416">
        <f t="shared" si="472"/>
        <v>0</v>
      </c>
      <c r="P899" s="416">
        <f t="shared" si="472"/>
        <v>0</v>
      </c>
      <c r="Q899" s="416">
        <f>+N899+O899+P899</f>
        <v>0</v>
      </c>
      <c r="S899" s="486" t="str">
        <f t="shared" si="453"/>
        <v/>
      </c>
      <c r="T899" s="486" t="str">
        <f t="shared" si="453"/>
        <v/>
      </c>
      <c r="U899" s="486" t="str">
        <f t="shared" si="453"/>
        <v/>
      </c>
      <c r="V899" s="487" t="str">
        <f t="shared" si="452"/>
        <v/>
      </c>
      <c r="W899" s="489"/>
      <c r="Y899" s="394" t="s">
        <v>735</v>
      </c>
    </row>
    <row r="900" spans="1:25">
      <c r="A900" s="392" t="s">
        <v>442</v>
      </c>
      <c r="B900" s="392" t="s">
        <v>446</v>
      </c>
      <c r="C900" s="482"/>
      <c r="D900" s="482"/>
      <c r="E900" s="488" t="s">
        <v>533</v>
      </c>
      <c r="F900" s="484">
        <v>0</v>
      </c>
      <c r="G900" s="484">
        <f>SUM('[3]chd 10-SAOB'!AH185)</f>
        <v>0</v>
      </c>
      <c r="H900" s="484">
        <f>SUM('[3]chd 10-SAOB'!AH277)</f>
        <v>0</v>
      </c>
      <c r="I900" s="484">
        <f>+F900+G900+H900</f>
        <v>0</v>
      </c>
      <c r="J900" s="484">
        <v>0</v>
      </c>
      <c r="K900" s="484">
        <f>SUM('[3]chd 10-SAOB'!AH186)</f>
        <v>0</v>
      </c>
      <c r="L900" s="484">
        <f>SUM('[3]chd 10-SAOB'!AH278)</f>
        <v>0</v>
      </c>
      <c r="M900" s="484">
        <f>+J900+K900+L900</f>
        <v>0</v>
      </c>
      <c r="N900" s="484">
        <f t="shared" si="472"/>
        <v>0</v>
      </c>
      <c r="O900" s="484">
        <f t="shared" si="472"/>
        <v>0</v>
      </c>
      <c r="P900" s="484">
        <f t="shared" si="472"/>
        <v>0</v>
      </c>
      <c r="Q900" s="484">
        <f>+N900+O900+P900</f>
        <v>0</v>
      </c>
      <c r="S900" s="486" t="str">
        <f t="shared" si="453"/>
        <v/>
      </c>
      <c r="T900" s="486" t="str">
        <f t="shared" si="453"/>
        <v/>
      </c>
      <c r="U900" s="486" t="str">
        <f t="shared" si="453"/>
        <v/>
      </c>
      <c r="V900" s="487" t="str">
        <f t="shared" si="452"/>
        <v/>
      </c>
      <c r="W900" s="486"/>
      <c r="Y900" s="394" t="s">
        <v>735</v>
      </c>
    </row>
    <row r="901" spans="1:25" s="617" customFormat="1">
      <c r="A901" s="392" t="s">
        <v>442</v>
      </c>
      <c r="B901" s="392" t="s">
        <v>446</v>
      </c>
      <c r="C901" s="634"/>
      <c r="D901" s="634"/>
      <c r="E901" s="635" t="s">
        <v>5</v>
      </c>
      <c r="F901" s="615">
        <f>+F899+F897</f>
        <v>0</v>
      </c>
      <c r="G901" s="615">
        <f t="shared" ref="G901:Q901" si="473">+G899+G897</f>
        <v>1981328.78</v>
      </c>
      <c r="H901" s="615">
        <f t="shared" si="473"/>
        <v>2130845.06</v>
      </c>
      <c r="I901" s="615">
        <f t="shared" si="473"/>
        <v>4112173.84</v>
      </c>
      <c r="J901" s="615">
        <f t="shared" si="473"/>
        <v>0</v>
      </c>
      <c r="K901" s="615">
        <f t="shared" si="473"/>
        <v>1981328.78</v>
      </c>
      <c r="L901" s="615">
        <f t="shared" si="473"/>
        <v>2108811.96</v>
      </c>
      <c r="M901" s="615">
        <f t="shared" si="473"/>
        <v>4090140.74</v>
      </c>
      <c r="N901" s="615">
        <f t="shared" si="473"/>
        <v>0</v>
      </c>
      <c r="O901" s="615">
        <f t="shared" si="473"/>
        <v>0</v>
      </c>
      <c r="P901" s="615">
        <f t="shared" si="473"/>
        <v>22033.100000000093</v>
      </c>
      <c r="Q901" s="615">
        <f t="shared" si="473"/>
        <v>22033.100000000093</v>
      </c>
      <c r="R901" s="616">
        <f>+Q901-'[3]chd 10-SAOB'!AZ314</f>
        <v>0</v>
      </c>
      <c r="S901" s="486" t="str">
        <f t="shared" si="453"/>
        <v/>
      </c>
      <c r="T901" s="486">
        <f t="shared" si="453"/>
        <v>1</v>
      </c>
      <c r="U901" s="486">
        <f t="shared" si="453"/>
        <v>0.98965992393646862</v>
      </c>
      <c r="V901" s="487">
        <f t="shared" si="452"/>
        <v>0.99464198235354773</v>
      </c>
      <c r="W901" s="636"/>
      <c r="Y901" s="394" t="s">
        <v>735</v>
      </c>
    </row>
    <row r="902" spans="1:25">
      <c r="A902" s="392"/>
      <c r="B902" s="392" t="s">
        <v>446</v>
      </c>
      <c r="C902" s="482"/>
      <c r="D902" s="482"/>
      <c r="E902" s="492"/>
      <c r="F902" s="484"/>
      <c r="G902" s="484"/>
      <c r="H902" s="484"/>
      <c r="I902" s="484"/>
      <c r="J902" s="484"/>
      <c r="K902" s="484"/>
      <c r="L902" s="484"/>
      <c r="M902" s="484"/>
      <c r="N902" s="484"/>
      <c r="O902" s="484"/>
      <c r="P902" s="484"/>
      <c r="Q902" s="484"/>
      <c r="S902" s="486" t="str">
        <f t="shared" si="453"/>
        <v/>
      </c>
      <c r="T902" s="486" t="str">
        <f t="shared" si="453"/>
        <v/>
      </c>
      <c r="U902" s="486" t="str">
        <f t="shared" si="453"/>
        <v/>
      </c>
      <c r="V902" s="487" t="str">
        <f t="shared" si="452"/>
        <v/>
      </c>
      <c r="W902" s="486"/>
      <c r="Y902" s="394" t="s">
        <v>735</v>
      </c>
    </row>
    <row r="903" spans="1:25" s="424" customFormat="1" ht="12" customHeight="1">
      <c r="A903" s="392" t="s">
        <v>442</v>
      </c>
      <c r="B903" s="392" t="s">
        <v>562</v>
      </c>
      <c r="C903" s="718" t="s">
        <v>798</v>
      </c>
      <c r="D903" s="734"/>
      <c r="E903" s="734"/>
      <c r="F903" s="423">
        <f>+F879+F890+F901</f>
        <v>0</v>
      </c>
      <c r="G903" s="423">
        <f>+G879+G890+G901</f>
        <v>21157228.240000002</v>
      </c>
      <c r="H903" s="423">
        <f>+H879+H890+H901</f>
        <v>27578202.599999998</v>
      </c>
      <c r="I903" s="423">
        <f t="shared" ref="I903:I966" si="474">+F903+G903+H903</f>
        <v>48735430.840000004</v>
      </c>
      <c r="J903" s="423">
        <f>+J879+J890+J901</f>
        <v>0</v>
      </c>
      <c r="K903" s="423">
        <f>+K879+K890+K901</f>
        <v>20971697.230000004</v>
      </c>
      <c r="L903" s="423">
        <f>+L879+L890+L901</f>
        <v>16249129.149999999</v>
      </c>
      <c r="M903" s="423">
        <f t="shared" ref="M903:M966" si="475">+J903+K903+L903</f>
        <v>37220826.380000003</v>
      </c>
      <c r="N903" s="423">
        <f t="shared" ref="N903:P957" si="476">+F903-J903</f>
        <v>0</v>
      </c>
      <c r="O903" s="423">
        <f t="shared" si="476"/>
        <v>185531.00999999791</v>
      </c>
      <c r="P903" s="423">
        <f t="shared" si="476"/>
        <v>11329073.449999999</v>
      </c>
      <c r="Q903" s="423">
        <f t="shared" ref="Q903:Q966" si="477">+N903+O903+P903</f>
        <v>11514604.459999997</v>
      </c>
      <c r="S903" s="486" t="str">
        <f t="shared" si="453"/>
        <v/>
      </c>
      <c r="T903" s="486">
        <f t="shared" si="453"/>
        <v>0.99123084517993565</v>
      </c>
      <c r="U903" s="486">
        <f t="shared" si="453"/>
        <v>0.58920189200437589</v>
      </c>
      <c r="V903" s="487">
        <f t="shared" si="452"/>
        <v>0.76373237577804909</v>
      </c>
      <c r="W903" s="491"/>
      <c r="Y903" s="394" t="s">
        <v>735</v>
      </c>
    </row>
    <row r="904" spans="1:25">
      <c r="A904" s="392" t="s">
        <v>442</v>
      </c>
      <c r="B904" s="392" t="s">
        <v>562</v>
      </c>
      <c r="C904" s="492"/>
      <c r="D904" s="494"/>
      <c r="E904" s="494"/>
      <c r="F904" s="484"/>
      <c r="G904" s="484"/>
      <c r="H904" s="484"/>
      <c r="I904" s="484">
        <f t="shared" si="474"/>
        <v>0</v>
      </c>
      <c r="J904" s="484"/>
      <c r="K904" s="484"/>
      <c r="L904" s="484"/>
      <c r="M904" s="484">
        <f t="shared" si="475"/>
        <v>0</v>
      </c>
      <c r="N904" s="484">
        <f t="shared" si="476"/>
        <v>0</v>
      </c>
      <c r="O904" s="484">
        <f t="shared" si="476"/>
        <v>0</v>
      </c>
      <c r="P904" s="484">
        <f t="shared" si="476"/>
        <v>0</v>
      </c>
      <c r="Q904" s="484">
        <f t="shared" si="477"/>
        <v>0</v>
      </c>
      <c r="S904" s="486" t="str">
        <f t="shared" si="453"/>
        <v/>
      </c>
      <c r="T904" s="486" t="str">
        <f t="shared" si="453"/>
        <v/>
      </c>
      <c r="U904" s="486" t="str">
        <f t="shared" si="453"/>
        <v/>
      </c>
      <c r="V904" s="487" t="str">
        <f t="shared" si="452"/>
        <v/>
      </c>
      <c r="W904" s="486"/>
      <c r="Y904" s="394" t="s">
        <v>735</v>
      </c>
    </row>
    <row r="905" spans="1:25" s="424" customFormat="1" hidden="1">
      <c r="A905" s="392" t="s">
        <v>800</v>
      </c>
      <c r="B905" s="392" t="s">
        <v>562</v>
      </c>
      <c r="C905" s="493" t="s">
        <v>801</v>
      </c>
      <c r="D905" s="493"/>
      <c r="E905" s="680"/>
      <c r="F905" s="423"/>
      <c r="G905" s="423"/>
      <c r="H905" s="423"/>
      <c r="I905" s="423">
        <f t="shared" si="474"/>
        <v>0</v>
      </c>
      <c r="J905" s="423"/>
      <c r="K905" s="423"/>
      <c r="L905" s="423"/>
      <c r="M905" s="423">
        <f t="shared" si="475"/>
        <v>0</v>
      </c>
      <c r="N905" s="423">
        <f t="shared" si="476"/>
        <v>0</v>
      </c>
      <c r="O905" s="423">
        <f t="shared" si="476"/>
        <v>0</v>
      </c>
      <c r="P905" s="423">
        <f t="shared" si="476"/>
        <v>0</v>
      </c>
      <c r="Q905" s="423">
        <f t="shared" si="477"/>
        <v>0</v>
      </c>
      <c r="S905" s="486" t="str">
        <f t="shared" si="453"/>
        <v/>
      </c>
      <c r="T905" s="486" t="str">
        <f t="shared" si="453"/>
        <v/>
      </c>
      <c r="U905" s="486" t="str">
        <f t="shared" si="453"/>
        <v/>
      </c>
      <c r="V905" s="487" t="str">
        <f t="shared" si="452"/>
        <v/>
      </c>
      <c r="W905" s="491"/>
      <c r="X905" s="394" t="s">
        <v>735</v>
      </c>
    </row>
    <row r="906" spans="1:25">
      <c r="A906" s="392" t="s">
        <v>800</v>
      </c>
      <c r="B906" s="392" t="s">
        <v>562</v>
      </c>
      <c r="C906" s="482"/>
      <c r="D906" s="482" t="s">
        <v>319</v>
      </c>
      <c r="E906" s="490" t="s">
        <v>320</v>
      </c>
      <c r="F906" s="484">
        <f>+F856+F871+F882+F893</f>
        <v>0</v>
      </c>
      <c r="G906" s="484">
        <f>+G856+G871+G882+G893</f>
        <v>46631.51</v>
      </c>
      <c r="H906" s="484">
        <f>+H856+H871+H882+H893</f>
        <v>2302605.6</v>
      </c>
      <c r="I906" s="484">
        <f t="shared" si="474"/>
        <v>2349237.11</v>
      </c>
      <c r="J906" s="484">
        <f>+J856+J871+J882+J893</f>
        <v>0</v>
      </c>
      <c r="K906" s="484">
        <f>+K856+K871+K882+K893</f>
        <v>46631.51</v>
      </c>
      <c r="L906" s="484">
        <f>+L856+L871+L882+L893</f>
        <v>2280572.5</v>
      </c>
      <c r="M906" s="484">
        <f t="shared" si="475"/>
        <v>2327204.0099999998</v>
      </c>
      <c r="N906" s="484">
        <f t="shared" si="476"/>
        <v>0</v>
      </c>
      <c r="O906" s="484">
        <f t="shared" si="476"/>
        <v>0</v>
      </c>
      <c r="P906" s="484">
        <f t="shared" si="476"/>
        <v>22033.100000000093</v>
      </c>
      <c r="Q906" s="484">
        <f t="shared" si="477"/>
        <v>22033.100000000093</v>
      </c>
      <c r="S906" s="486" t="str">
        <f t="shared" si="453"/>
        <v/>
      </c>
      <c r="T906" s="486">
        <f t="shared" si="453"/>
        <v>1</v>
      </c>
      <c r="U906" s="486">
        <f t="shared" si="453"/>
        <v>0.99043123147099088</v>
      </c>
      <c r="V906" s="487">
        <f t="shared" si="452"/>
        <v>0.99062116807783607</v>
      </c>
      <c r="W906" s="486"/>
      <c r="X906" s="394" t="s">
        <v>735</v>
      </c>
      <c r="Y906" s="394" t="s">
        <v>736</v>
      </c>
    </row>
    <row r="907" spans="1:25">
      <c r="A907" s="392" t="s">
        <v>800</v>
      </c>
      <c r="B907" s="392" t="s">
        <v>562</v>
      </c>
      <c r="C907" s="482"/>
      <c r="D907" s="482" t="s">
        <v>319</v>
      </c>
      <c r="E907" s="494" t="s">
        <v>204</v>
      </c>
      <c r="F907" s="484">
        <f>+F908+F909</f>
        <v>0</v>
      </c>
      <c r="G907" s="484">
        <f t="shared" ref="G907:H907" si="478">+G908+G909</f>
        <v>102622959.47</v>
      </c>
      <c r="H907" s="484">
        <f t="shared" si="478"/>
        <v>52992322.689999998</v>
      </c>
      <c r="I907" s="484">
        <f t="shared" si="474"/>
        <v>155615282.16</v>
      </c>
      <c r="J907" s="484">
        <f t="shared" ref="J907:L907" si="479">+J908+J909</f>
        <v>0</v>
      </c>
      <c r="K907" s="484">
        <f t="shared" si="479"/>
        <v>102602941.97</v>
      </c>
      <c r="L907" s="484">
        <f t="shared" si="479"/>
        <v>41330690.730000004</v>
      </c>
      <c r="M907" s="484">
        <f t="shared" si="475"/>
        <v>143933632.69999999</v>
      </c>
      <c r="N907" s="484">
        <f t="shared" si="476"/>
        <v>0</v>
      </c>
      <c r="O907" s="484">
        <f t="shared" si="476"/>
        <v>20017.5</v>
      </c>
      <c r="P907" s="484">
        <f t="shared" si="476"/>
        <v>11661631.959999993</v>
      </c>
      <c r="Q907" s="484">
        <f t="shared" si="477"/>
        <v>11681649.459999993</v>
      </c>
      <c r="S907" s="486" t="str">
        <f t="shared" si="453"/>
        <v/>
      </c>
      <c r="T907" s="486">
        <f t="shared" si="453"/>
        <v>0.99980494131037168</v>
      </c>
      <c r="U907" s="486">
        <f t="shared" si="453"/>
        <v>0.7799373311447505</v>
      </c>
      <c r="V907" s="487">
        <f t="shared" si="452"/>
        <v>0.92493250471384159</v>
      </c>
      <c r="W907" s="486"/>
      <c r="X907" s="394" t="s">
        <v>735</v>
      </c>
      <c r="Y907" s="394" t="s">
        <v>736</v>
      </c>
    </row>
    <row r="908" spans="1:25" hidden="1">
      <c r="A908" s="392" t="s">
        <v>800</v>
      </c>
      <c r="B908" s="392" t="s">
        <v>562</v>
      </c>
      <c r="C908" s="482"/>
      <c r="D908" s="482"/>
      <c r="E908" s="483" t="s">
        <v>838</v>
      </c>
      <c r="F908" s="484">
        <f t="shared" ref="F908:H909" si="480">+F861+F873+F884+F895</f>
        <v>0</v>
      </c>
      <c r="G908" s="484">
        <f t="shared" si="480"/>
        <v>65111440</v>
      </c>
      <c r="H908" s="484">
        <f t="shared" si="480"/>
        <v>25000000</v>
      </c>
      <c r="I908" s="484">
        <f t="shared" si="474"/>
        <v>90111440</v>
      </c>
      <c r="J908" s="484">
        <f t="shared" ref="J908:L909" si="481">+J861+J873+J884+J895</f>
        <v>0</v>
      </c>
      <c r="K908" s="484">
        <f t="shared" si="481"/>
        <v>65091422.5</v>
      </c>
      <c r="L908" s="484">
        <f t="shared" si="481"/>
        <v>24717769.23</v>
      </c>
      <c r="M908" s="484">
        <f t="shared" si="475"/>
        <v>89809191.730000004</v>
      </c>
      <c r="N908" s="484">
        <f t="shared" si="476"/>
        <v>0</v>
      </c>
      <c r="O908" s="484">
        <f t="shared" si="476"/>
        <v>20017.5</v>
      </c>
      <c r="P908" s="484">
        <f t="shared" si="476"/>
        <v>282230.76999999955</v>
      </c>
      <c r="Q908" s="484">
        <f t="shared" si="477"/>
        <v>302248.26999999955</v>
      </c>
      <c r="S908" s="486" t="str">
        <f t="shared" si="453"/>
        <v/>
      </c>
      <c r="T908" s="486">
        <f t="shared" si="453"/>
        <v>0.99969256554608532</v>
      </c>
      <c r="U908" s="486">
        <f t="shared" si="453"/>
        <v>0.98871076920000001</v>
      </c>
      <c r="V908" s="487">
        <f t="shared" si="452"/>
        <v>0.99664583908547022</v>
      </c>
      <c r="W908" s="486"/>
      <c r="X908" s="394" t="s">
        <v>735</v>
      </c>
    </row>
    <row r="909" spans="1:25" hidden="1">
      <c r="A909" s="392" t="s">
        <v>842</v>
      </c>
      <c r="B909" s="392" t="s">
        <v>562</v>
      </c>
      <c r="C909" s="482"/>
      <c r="D909" s="482"/>
      <c r="E909" s="483" t="s">
        <v>839</v>
      </c>
      <c r="F909" s="484">
        <f t="shared" si="480"/>
        <v>0</v>
      </c>
      <c r="G909" s="484">
        <f t="shared" si="480"/>
        <v>37511519.469999991</v>
      </c>
      <c r="H909" s="484">
        <f t="shared" si="480"/>
        <v>27992322.690000001</v>
      </c>
      <c r="I909" s="484">
        <f t="shared" si="474"/>
        <v>65503842.159999996</v>
      </c>
      <c r="J909" s="484">
        <f t="shared" si="481"/>
        <v>0</v>
      </c>
      <c r="K909" s="484">
        <f t="shared" si="481"/>
        <v>37511519.469999999</v>
      </c>
      <c r="L909" s="484">
        <f t="shared" si="481"/>
        <v>16612921.5</v>
      </c>
      <c r="M909" s="484">
        <f t="shared" si="475"/>
        <v>54124440.969999999</v>
      </c>
      <c r="N909" s="484">
        <f t="shared" si="476"/>
        <v>0</v>
      </c>
      <c r="O909" s="484">
        <f t="shared" si="476"/>
        <v>0</v>
      </c>
      <c r="P909" s="484">
        <f t="shared" si="476"/>
        <v>11379401.190000001</v>
      </c>
      <c r="Q909" s="484">
        <f t="shared" si="477"/>
        <v>11379401.190000001</v>
      </c>
      <c r="S909" s="486" t="str">
        <f t="shared" si="453"/>
        <v/>
      </c>
      <c r="T909" s="486">
        <f t="shared" si="453"/>
        <v>1.0000000000000002</v>
      </c>
      <c r="U909" s="486">
        <f t="shared" si="453"/>
        <v>0.59348135143979364</v>
      </c>
      <c r="V909" s="487">
        <f t="shared" si="452"/>
        <v>0.82627887441770798</v>
      </c>
      <c r="W909" s="486"/>
      <c r="X909" s="394" t="s">
        <v>735</v>
      </c>
    </row>
    <row r="910" spans="1:25" s="437" customFormat="1" hidden="1">
      <c r="A910" s="392"/>
      <c r="B910" s="392" t="s">
        <v>562</v>
      </c>
      <c r="C910" s="445"/>
      <c r="D910" s="445"/>
      <c r="E910" s="415" t="s">
        <v>737</v>
      </c>
      <c r="F910" s="416">
        <f>+F907+F906</f>
        <v>0</v>
      </c>
      <c r="G910" s="416">
        <f t="shared" ref="G910:Q910" si="482">+G907+G906</f>
        <v>102669590.98</v>
      </c>
      <c r="H910" s="416">
        <f t="shared" si="482"/>
        <v>55294928.289999999</v>
      </c>
      <c r="I910" s="416">
        <f t="shared" si="482"/>
        <v>157964519.27000001</v>
      </c>
      <c r="J910" s="416">
        <f t="shared" si="482"/>
        <v>0</v>
      </c>
      <c r="K910" s="416">
        <f t="shared" si="482"/>
        <v>102649573.48</v>
      </c>
      <c r="L910" s="416">
        <f t="shared" si="482"/>
        <v>43611263.230000004</v>
      </c>
      <c r="M910" s="416">
        <f t="shared" si="482"/>
        <v>146260836.70999998</v>
      </c>
      <c r="N910" s="416">
        <f t="shared" si="482"/>
        <v>0</v>
      </c>
      <c r="O910" s="416">
        <f t="shared" si="482"/>
        <v>20017.5</v>
      </c>
      <c r="P910" s="416">
        <f t="shared" si="482"/>
        <v>11683665.059999993</v>
      </c>
      <c r="Q910" s="416">
        <f t="shared" si="482"/>
        <v>11703682.559999993</v>
      </c>
      <c r="R910" s="448"/>
      <c r="S910" s="486" t="str">
        <f t="shared" si="453"/>
        <v/>
      </c>
      <c r="T910" s="486">
        <f t="shared" si="453"/>
        <v>0.99980502990409403</v>
      </c>
      <c r="U910" s="486">
        <f t="shared" si="453"/>
        <v>0.78870277218330409</v>
      </c>
      <c r="V910" s="487">
        <f t="shared" si="452"/>
        <v>0.92590942184937386</v>
      </c>
      <c r="W910" s="489"/>
      <c r="X910" s="394" t="s">
        <v>735</v>
      </c>
    </row>
    <row r="911" spans="1:25" hidden="1">
      <c r="A911" s="392"/>
      <c r="B911" s="392"/>
      <c r="C911" s="482"/>
      <c r="D911" s="482"/>
      <c r="E911" s="490"/>
      <c r="F911" s="484"/>
      <c r="G911" s="484"/>
      <c r="H911" s="484"/>
      <c r="I911" s="484"/>
      <c r="J911" s="484"/>
      <c r="K911" s="484"/>
      <c r="L911" s="484"/>
      <c r="M911" s="484"/>
      <c r="N911" s="484"/>
      <c r="O911" s="484"/>
      <c r="P911" s="484"/>
      <c r="Q911" s="484"/>
      <c r="R911" s="485"/>
      <c r="S911" s="486" t="str">
        <f t="shared" si="453"/>
        <v/>
      </c>
      <c r="T911" s="486" t="str">
        <f t="shared" si="453"/>
        <v/>
      </c>
      <c r="U911" s="486" t="str">
        <f t="shared" si="453"/>
        <v/>
      </c>
      <c r="V911" s="487" t="str">
        <f t="shared" si="452"/>
        <v/>
      </c>
      <c r="W911" s="486"/>
      <c r="X911" s="394" t="s">
        <v>735</v>
      </c>
    </row>
    <row r="912" spans="1:25" s="437" customFormat="1" hidden="1">
      <c r="A912" s="392" t="s">
        <v>800</v>
      </c>
      <c r="B912" s="392" t="s">
        <v>562</v>
      </c>
      <c r="C912" s="445"/>
      <c r="D912" s="445" t="s">
        <v>319</v>
      </c>
      <c r="E912" s="415" t="s">
        <v>325</v>
      </c>
      <c r="F912" s="416">
        <f>SUM(F913:F913)</f>
        <v>0</v>
      </c>
      <c r="G912" s="416">
        <f>SUM(G913:G913)</f>
        <v>11336287.73</v>
      </c>
      <c r="H912" s="416">
        <f>SUM(H913:H913)</f>
        <v>0</v>
      </c>
      <c r="I912" s="416">
        <f>+F912+G912+H912</f>
        <v>11336287.73</v>
      </c>
      <c r="J912" s="416">
        <f>SUM(J913:J913)</f>
        <v>0</v>
      </c>
      <c r="K912" s="416">
        <f>SUM(K913:K913)</f>
        <v>11167474.220000001</v>
      </c>
      <c r="L912" s="416">
        <f>SUM(L913:L913)</f>
        <v>0</v>
      </c>
      <c r="M912" s="416">
        <f>+J912+K912+L912</f>
        <v>11167474.220000001</v>
      </c>
      <c r="N912" s="416">
        <f t="shared" ref="N912:P913" si="483">+F912-J912</f>
        <v>0</v>
      </c>
      <c r="O912" s="416">
        <f t="shared" si="483"/>
        <v>168813.50999999978</v>
      </c>
      <c r="P912" s="416">
        <f t="shared" si="483"/>
        <v>0</v>
      </c>
      <c r="Q912" s="416">
        <f>+N912+O912+P912</f>
        <v>168813.50999999978</v>
      </c>
      <c r="S912" s="486" t="str">
        <f t="shared" si="453"/>
        <v/>
      </c>
      <c r="T912" s="486">
        <f t="shared" si="453"/>
        <v>0.98510857222216963</v>
      </c>
      <c r="U912" s="486" t="str">
        <f t="shared" si="453"/>
        <v/>
      </c>
      <c r="V912" s="487">
        <f t="shared" si="452"/>
        <v>0.98510857222216963</v>
      </c>
      <c r="W912" s="489"/>
      <c r="X912" s="394" t="s">
        <v>735</v>
      </c>
    </row>
    <row r="913" spans="1:25" hidden="1">
      <c r="A913" s="392" t="s">
        <v>800</v>
      </c>
      <c r="B913" s="392" t="s">
        <v>562</v>
      </c>
      <c r="C913" s="482"/>
      <c r="D913" s="482"/>
      <c r="E913" s="488" t="s">
        <v>533</v>
      </c>
      <c r="F913" s="484">
        <f>+F866+F878+F889+F900</f>
        <v>0</v>
      </c>
      <c r="G913" s="484">
        <f>+G866+G878+G889+G900</f>
        <v>11336287.73</v>
      </c>
      <c r="H913" s="484">
        <f>+H866+H878+H889+H900</f>
        <v>0</v>
      </c>
      <c r="I913" s="484">
        <f>+F913+G913+H913</f>
        <v>11336287.73</v>
      </c>
      <c r="J913" s="484">
        <f>+J866+J878+J889+J900</f>
        <v>0</v>
      </c>
      <c r="K913" s="484">
        <f>+K866+K878+K889+K900</f>
        <v>11167474.220000001</v>
      </c>
      <c r="L913" s="484">
        <f>+L866+L878+L889+L900</f>
        <v>0</v>
      </c>
      <c r="M913" s="484">
        <f>+J913+K913+L913</f>
        <v>11167474.220000001</v>
      </c>
      <c r="N913" s="484">
        <f t="shared" si="483"/>
        <v>0</v>
      </c>
      <c r="O913" s="484">
        <f t="shared" si="483"/>
        <v>168813.50999999978</v>
      </c>
      <c r="P913" s="484">
        <f t="shared" si="483"/>
        <v>0</v>
      </c>
      <c r="Q913" s="484">
        <f>+N913+O913+P913</f>
        <v>168813.50999999978</v>
      </c>
      <c r="S913" s="486" t="str">
        <f t="shared" si="453"/>
        <v/>
      </c>
      <c r="T913" s="486">
        <f t="shared" si="453"/>
        <v>0.98510857222216963</v>
      </c>
      <c r="U913" s="486" t="str">
        <f t="shared" si="453"/>
        <v/>
      </c>
      <c r="V913" s="487">
        <f t="shared" si="452"/>
        <v>0.98510857222216963</v>
      </c>
      <c r="W913" s="486"/>
      <c r="X913" s="394" t="s">
        <v>735</v>
      </c>
    </row>
    <row r="914" spans="1:25" s="526" customFormat="1" ht="12" customHeight="1">
      <c r="A914" s="392" t="s">
        <v>800</v>
      </c>
      <c r="B914" s="392" t="s">
        <v>562</v>
      </c>
      <c r="C914" s="717" t="s">
        <v>802</v>
      </c>
      <c r="D914" s="714"/>
      <c r="E914" s="714"/>
      <c r="F914" s="524">
        <f>+F912+F910</f>
        <v>0</v>
      </c>
      <c r="G914" s="524">
        <f t="shared" ref="G914:Q914" si="484">+G912+G910</f>
        <v>114005878.71000001</v>
      </c>
      <c r="H914" s="524">
        <f t="shared" si="484"/>
        <v>55294928.289999999</v>
      </c>
      <c r="I914" s="524">
        <f t="shared" si="484"/>
        <v>169300807</v>
      </c>
      <c r="J914" s="524">
        <f t="shared" si="484"/>
        <v>0</v>
      </c>
      <c r="K914" s="524">
        <f t="shared" si="484"/>
        <v>113817047.7</v>
      </c>
      <c r="L914" s="524">
        <f t="shared" si="484"/>
        <v>43611263.230000004</v>
      </c>
      <c r="M914" s="524">
        <f t="shared" si="484"/>
        <v>157428310.92999998</v>
      </c>
      <c r="N914" s="524">
        <f t="shared" si="484"/>
        <v>0</v>
      </c>
      <c r="O914" s="524">
        <f t="shared" si="484"/>
        <v>188831.00999999978</v>
      </c>
      <c r="P914" s="524">
        <f t="shared" si="484"/>
        <v>11683665.059999993</v>
      </c>
      <c r="Q914" s="524">
        <f t="shared" si="484"/>
        <v>11872496.069999993</v>
      </c>
      <c r="R914" s="525">
        <f>+Q914-'[3]chd 10-SAOB'!BA314</f>
        <v>0</v>
      </c>
      <c r="S914" s="486" t="str">
        <f t="shared" si="453"/>
        <v/>
      </c>
      <c r="T914" s="486">
        <f t="shared" si="453"/>
        <v>0.99834367304443716</v>
      </c>
      <c r="U914" s="486">
        <f t="shared" si="453"/>
        <v>0.78870277218330409</v>
      </c>
      <c r="V914" s="487">
        <f t="shared" si="452"/>
        <v>0.92987336398225184</v>
      </c>
      <c r="W914" s="551"/>
      <c r="Y914" s="394" t="s">
        <v>735</v>
      </c>
    </row>
    <row r="915" spans="1:25">
      <c r="A915" s="392" t="s">
        <v>800</v>
      </c>
      <c r="B915" s="392" t="s">
        <v>562</v>
      </c>
      <c r="C915" s="482"/>
      <c r="D915" s="497"/>
      <c r="E915" s="482"/>
      <c r="F915" s="495"/>
      <c r="G915" s="495"/>
      <c r="H915" s="495"/>
      <c r="I915" s="484">
        <f t="shared" si="474"/>
        <v>0</v>
      </c>
      <c r="J915" s="495"/>
      <c r="K915" s="495"/>
      <c r="L915" s="495"/>
      <c r="M915" s="484">
        <f t="shared" si="475"/>
        <v>0</v>
      </c>
      <c r="N915" s="484">
        <f t="shared" si="476"/>
        <v>0</v>
      </c>
      <c r="O915" s="484">
        <f t="shared" si="476"/>
        <v>0</v>
      </c>
      <c r="P915" s="484">
        <f t="shared" si="476"/>
        <v>0</v>
      </c>
      <c r="Q915" s="484">
        <f t="shared" si="477"/>
        <v>0</v>
      </c>
      <c r="S915" s="486" t="str">
        <f t="shared" si="453"/>
        <v/>
      </c>
      <c r="T915" s="486" t="str">
        <f t="shared" si="453"/>
        <v/>
      </c>
      <c r="U915" s="486" t="str">
        <f t="shared" si="453"/>
        <v/>
      </c>
      <c r="V915" s="487" t="str">
        <f t="shared" si="452"/>
        <v/>
      </c>
      <c r="W915" s="486"/>
      <c r="Y915" s="394" t="s">
        <v>735</v>
      </c>
    </row>
    <row r="916" spans="1:25">
      <c r="A916" s="392" t="s">
        <v>447</v>
      </c>
      <c r="B916" s="392" t="s">
        <v>448</v>
      </c>
      <c r="C916" s="623" t="s">
        <v>448</v>
      </c>
      <c r="D916" s="497"/>
      <c r="E916" s="492"/>
      <c r="F916" s="495"/>
      <c r="G916" s="495"/>
      <c r="H916" s="495"/>
      <c r="I916" s="484">
        <f t="shared" si="474"/>
        <v>0</v>
      </c>
      <c r="J916" s="495"/>
      <c r="K916" s="495"/>
      <c r="L916" s="495"/>
      <c r="M916" s="484">
        <f t="shared" si="475"/>
        <v>0</v>
      </c>
      <c r="N916" s="484">
        <f t="shared" si="476"/>
        <v>0</v>
      </c>
      <c r="O916" s="484">
        <f t="shared" si="476"/>
        <v>0</v>
      </c>
      <c r="P916" s="484">
        <f t="shared" si="476"/>
        <v>0</v>
      </c>
      <c r="Q916" s="484">
        <f t="shared" si="477"/>
        <v>0</v>
      </c>
      <c r="S916" s="486" t="str">
        <f t="shared" si="453"/>
        <v/>
      </c>
      <c r="T916" s="486" t="str">
        <f t="shared" si="453"/>
        <v/>
      </c>
      <c r="U916" s="486" t="str">
        <f t="shared" si="453"/>
        <v/>
      </c>
      <c r="V916" s="487" t="str">
        <f t="shared" si="452"/>
        <v/>
      </c>
      <c r="W916" s="486"/>
      <c r="Y916" s="394" t="s">
        <v>735</v>
      </c>
    </row>
    <row r="917" spans="1:25" ht="12" customHeight="1">
      <c r="A917" s="392" t="s">
        <v>447</v>
      </c>
      <c r="B917" s="392" t="s">
        <v>448</v>
      </c>
      <c r="C917" s="482"/>
      <c r="D917" s="497"/>
      <c r="E917" s="483" t="s">
        <v>320</v>
      </c>
      <c r="F917" s="495"/>
      <c r="G917" s="495">
        <f t="shared" ref="G917:Q917" si="485">SUM(G918:G920)</f>
        <v>2438351.0300000003</v>
      </c>
      <c r="H917" s="495">
        <f t="shared" si="485"/>
        <v>11583166.5</v>
      </c>
      <c r="I917" s="495">
        <f t="shared" si="485"/>
        <v>14021517.530000001</v>
      </c>
      <c r="J917" s="495"/>
      <c r="K917" s="495">
        <f t="shared" si="485"/>
        <v>2438351.0300000003</v>
      </c>
      <c r="L917" s="495">
        <f t="shared" si="485"/>
        <v>8536509.2400000002</v>
      </c>
      <c r="M917" s="495">
        <f t="shared" si="485"/>
        <v>10974860.27</v>
      </c>
      <c r="N917" s="495">
        <f t="shared" si="485"/>
        <v>0</v>
      </c>
      <c r="O917" s="495">
        <f t="shared" si="485"/>
        <v>0</v>
      </c>
      <c r="P917" s="495">
        <f t="shared" si="485"/>
        <v>3046657.2600000002</v>
      </c>
      <c r="Q917" s="495">
        <f t="shared" si="485"/>
        <v>3046657.2600000002</v>
      </c>
      <c r="S917" s="486" t="str">
        <f t="shared" si="453"/>
        <v/>
      </c>
      <c r="T917" s="486">
        <f t="shared" si="453"/>
        <v>1</v>
      </c>
      <c r="U917" s="486">
        <f t="shared" si="453"/>
        <v>0.73697544104196377</v>
      </c>
      <c r="V917" s="487">
        <f t="shared" si="452"/>
        <v>0.78271558313987988</v>
      </c>
      <c r="W917" s="733"/>
      <c r="Y917" s="394" t="s">
        <v>736</v>
      </c>
    </row>
    <row r="918" spans="1:25" hidden="1">
      <c r="A918" s="392" t="s">
        <v>447</v>
      </c>
      <c r="B918" s="392" t="s">
        <v>448</v>
      </c>
      <c r="C918" s="482"/>
      <c r="D918" s="482" t="s">
        <v>319</v>
      </c>
      <c r="E918" s="488" t="s">
        <v>835</v>
      </c>
      <c r="F918" s="495"/>
      <c r="G918" s="495">
        <f>+'[3]chd11-SAOB'!C186</f>
        <v>0</v>
      </c>
      <c r="H918" s="495">
        <f>+'[3]chd11-SAOB'!C278</f>
        <v>2435583.25</v>
      </c>
      <c r="I918" s="484">
        <f t="shared" si="474"/>
        <v>2435583.25</v>
      </c>
      <c r="J918" s="495"/>
      <c r="K918" s="495">
        <f>+'[3]chd11-SAOB'!C187</f>
        <v>0</v>
      </c>
      <c r="L918" s="495">
        <f>+'[3]chd11-SAOB'!C279</f>
        <v>2185764.4700000002</v>
      </c>
      <c r="M918" s="484">
        <f t="shared" si="475"/>
        <v>2185764.4700000002</v>
      </c>
      <c r="N918" s="484">
        <f t="shared" si="476"/>
        <v>0</v>
      </c>
      <c r="O918" s="484">
        <f t="shared" si="476"/>
        <v>0</v>
      </c>
      <c r="P918" s="484">
        <f t="shared" si="476"/>
        <v>249818.7799999998</v>
      </c>
      <c r="Q918" s="484">
        <f t="shared" si="477"/>
        <v>249818.7799999998</v>
      </c>
      <c r="S918" s="486" t="str">
        <f t="shared" si="453"/>
        <v/>
      </c>
      <c r="T918" s="486" t="str">
        <f t="shared" si="453"/>
        <v/>
      </c>
      <c r="U918" s="486">
        <f t="shared" si="453"/>
        <v>0.89742958693774899</v>
      </c>
      <c r="V918" s="487">
        <f t="shared" si="452"/>
        <v>0.89742958693774899</v>
      </c>
      <c r="W918" s="733"/>
    </row>
    <row r="919" spans="1:25" hidden="1">
      <c r="A919" s="392" t="s">
        <v>447</v>
      </c>
      <c r="B919" s="392" t="s">
        <v>448</v>
      </c>
      <c r="C919" s="482"/>
      <c r="D919" s="482" t="s">
        <v>319</v>
      </c>
      <c r="E919" s="488" t="s">
        <v>836</v>
      </c>
      <c r="F919" s="495"/>
      <c r="G919" s="495">
        <f>+'[3]chd11-SAOB'!D186</f>
        <v>342046.53</v>
      </c>
      <c r="H919" s="495">
        <f>+'[3]chd11-SAOB'!D278</f>
        <v>0</v>
      </c>
      <c r="I919" s="484">
        <f t="shared" si="474"/>
        <v>342046.53</v>
      </c>
      <c r="J919" s="495"/>
      <c r="K919" s="495">
        <f>+'[3]chd11-SAOB'!D187</f>
        <v>342046.53</v>
      </c>
      <c r="L919" s="495">
        <f>+'[3]chd11-SAOB'!D279</f>
        <v>0</v>
      </c>
      <c r="M919" s="484">
        <f t="shared" si="475"/>
        <v>342046.53</v>
      </c>
      <c r="N919" s="484">
        <f t="shared" si="476"/>
        <v>0</v>
      </c>
      <c r="O919" s="484">
        <f t="shared" si="476"/>
        <v>0</v>
      </c>
      <c r="P919" s="484">
        <f t="shared" si="476"/>
        <v>0</v>
      </c>
      <c r="Q919" s="484">
        <f t="shared" si="477"/>
        <v>0</v>
      </c>
      <c r="S919" s="486" t="str">
        <f t="shared" si="453"/>
        <v/>
      </c>
      <c r="T919" s="486">
        <f t="shared" si="453"/>
        <v>1</v>
      </c>
      <c r="U919" s="486" t="str">
        <f t="shared" si="453"/>
        <v/>
      </c>
      <c r="V919" s="487">
        <f t="shared" si="453"/>
        <v>1</v>
      </c>
      <c r="W919" s="733"/>
    </row>
    <row r="920" spans="1:25" ht="17.25" hidden="1" customHeight="1">
      <c r="A920" s="392" t="s">
        <v>447</v>
      </c>
      <c r="B920" s="392" t="s">
        <v>448</v>
      </c>
      <c r="C920" s="482"/>
      <c r="D920" s="482" t="s">
        <v>319</v>
      </c>
      <c r="E920" s="488" t="s">
        <v>837</v>
      </c>
      <c r="F920" s="495"/>
      <c r="G920" s="495">
        <f>+'[3]chd11-SAOB'!E186</f>
        <v>2096304.5</v>
      </c>
      <c r="H920" s="495">
        <f>+'[3]chd11-SAOB'!E278</f>
        <v>9147583.25</v>
      </c>
      <c r="I920" s="484">
        <f t="shared" si="474"/>
        <v>11243887.75</v>
      </c>
      <c r="J920" s="495"/>
      <c r="K920" s="495">
        <f>+'[3]chd11-SAOB'!E187</f>
        <v>2096304.5</v>
      </c>
      <c r="L920" s="495">
        <f>+'[3]chd11-SAOB'!E279</f>
        <v>6350744.7699999996</v>
      </c>
      <c r="M920" s="484">
        <f t="shared" si="475"/>
        <v>8447049.2699999996</v>
      </c>
      <c r="N920" s="484">
        <f t="shared" si="476"/>
        <v>0</v>
      </c>
      <c r="O920" s="484">
        <f t="shared" si="476"/>
        <v>0</v>
      </c>
      <c r="P920" s="484">
        <f t="shared" si="476"/>
        <v>2796838.4800000004</v>
      </c>
      <c r="Q920" s="484">
        <f t="shared" si="477"/>
        <v>2796838.4800000004</v>
      </c>
      <c r="S920" s="486" t="str">
        <f t="shared" ref="S920:V983" si="486">IF(F920=0,"",J920/F920)</f>
        <v/>
      </c>
      <c r="T920" s="486">
        <f t="shared" si="486"/>
        <v>1</v>
      </c>
      <c r="U920" s="486">
        <f t="shared" si="486"/>
        <v>0.69425383693556431</v>
      </c>
      <c r="V920" s="487">
        <f t="shared" si="486"/>
        <v>0.75125699027011361</v>
      </c>
      <c r="W920" s="733"/>
    </row>
    <row r="921" spans="1:25">
      <c r="A921" s="392" t="s">
        <v>447</v>
      </c>
      <c r="B921" s="392" t="s">
        <v>448</v>
      </c>
      <c r="C921" s="482"/>
      <c r="D921" s="497"/>
      <c r="E921" s="483" t="s">
        <v>204</v>
      </c>
      <c r="F921" s="484">
        <f>SUM(F922:F923)</f>
        <v>0</v>
      </c>
      <c r="G921" s="484">
        <f t="shared" ref="G921:H921" si="487">+G922+G923</f>
        <v>54704158.530000009</v>
      </c>
      <c r="H921" s="484">
        <f t="shared" si="487"/>
        <v>438186560.16000003</v>
      </c>
      <c r="I921" s="484">
        <f t="shared" si="474"/>
        <v>492890718.69000006</v>
      </c>
      <c r="J921" s="484">
        <f>SUM(J922:J923)</f>
        <v>0</v>
      </c>
      <c r="K921" s="484">
        <f t="shared" ref="K921:L921" si="488">+K922+K923</f>
        <v>54704099.370000005</v>
      </c>
      <c r="L921" s="484">
        <f t="shared" si="488"/>
        <v>438024920.72999996</v>
      </c>
      <c r="M921" s="484">
        <f t="shared" si="475"/>
        <v>492729020.09999996</v>
      </c>
      <c r="N921" s="484">
        <f t="shared" si="476"/>
        <v>0</v>
      </c>
      <c r="O921" s="484">
        <f t="shared" si="476"/>
        <v>59.160000003874302</v>
      </c>
      <c r="P921" s="484">
        <f t="shared" si="476"/>
        <v>161639.43000006676</v>
      </c>
      <c r="Q921" s="484">
        <f t="shared" si="477"/>
        <v>161698.59000007063</v>
      </c>
      <c r="S921" s="486" t="str">
        <f t="shared" si="486"/>
        <v/>
      </c>
      <c r="T921" s="486">
        <f t="shared" si="486"/>
        <v>0.99999891854656764</v>
      </c>
      <c r="U921" s="486">
        <f t="shared" si="486"/>
        <v>0.99963111732605159</v>
      </c>
      <c r="V921" s="487">
        <f t="shared" si="486"/>
        <v>0.99967193825351419</v>
      </c>
      <c r="W921" s="733"/>
      <c r="Y921" s="394" t="s">
        <v>736</v>
      </c>
    </row>
    <row r="922" spans="1:25" hidden="1">
      <c r="A922" s="392" t="s">
        <v>447</v>
      </c>
      <c r="B922" s="392" t="s">
        <v>448</v>
      </c>
      <c r="C922" s="482"/>
      <c r="D922" s="482"/>
      <c r="E922" s="483" t="s">
        <v>838</v>
      </c>
      <c r="F922" s="495">
        <f>'[3]CONAP - W INC'!F698</f>
        <v>0</v>
      </c>
      <c r="G922" s="495">
        <f>'[3]CONAP - W INC'!G698</f>
        <v>14844760</v>
      </c>
      <c r="H922" s="495">
        <f>'[3]CONAP - W INC'!H698</f>
        <v>0</v>
      </c>
      <c r="I922" s="484">
        <f t="shared" si="474"/>
        <v>14844760</v>
      </c>
      <c r="J922" s="495">
        <f>'[3]CONAP - W INC'!J698</f>
        <v>0</v>
      </c>
      <c r="K922" s="495">
        <f>'[3]CONAP - W INC'!K698</f>
        <v>14844759.4</v>
      </c>
      <c r="L922" s="495">
        <f>'[3]CONAP - W INC'!L698</f>
        <v>0</v>
      </c>
      <c r="M922" s="484">
        <f t="shared" si="475"/>
        <v>14844759.4</v>
      </c>
      <c r="N922" s="484">
        <f t="shared" si="476"/>
        <v>0</v>
      </c>
      <c r="O922" s="484">
        <f t="shared" si="476"/>
        <v>0.59999999962747097</v>
      </c>
      <c r="P922" s="484">
        <f t="shared" si="476"/>
        <v>0</v>
      </c>
      <c r="Q922" s="484">
        <f t="shared" si="477"/>
        <v>0.59999999962747097</v>
      </c>
      <c r="S922" s="486" t="str">
        <f t="shared" si="486"/>
        <v/>
      </c>
      <c r="T922" s="486">
        <f t="shared" si="486"/>
        <v>0.99999995958169752</v>
      </c>
      <c r="U922" s="486" t="str">
        <f t="shared" si="486"/>
        <v/>
      </c>
      <c r="V922" s="487">
        <f t="shared" si="486"/>
        <v>0.99999995958169752</v>
      </c>
      <c r="W922" s="733"/>
    </row>
    <row r="923" spans="1:25" hidden="1">
      <c r="A923" s="392" t="s">
        <v>447</v>
      </c>
      <c r="B923" s="392" t="s">
        <v>448</v>
      </c>
      <c r="C923" s="482"/>
      <c r="D923" s="482"/>
      <c r="E923" s="483" t="s">
        <v>839</v>
      </c>
      <c r="F923" s="495">
        <f>'[3]CONAP - W INC'!F699</f>
        <v>0</v>
      </c>
      <c r="G923" s="495">
        <f>'[3]CONAP - W INC'!G699</f>
        <v>39859398.530000009</v>
      </c>
      <c r="H923" s="495">
        <f>'[3]CONAP - W INC'!H699</f>
        <v>438186560.16000003</v>
      </c>
      <c r="I923" s="484">
        <f t="shared" si="474"/>
        <v>478045958.69000006</v>
      </c>
      <c r="J923" s="495">
        <f>'[3]CONAP - W INC'!J699</f>
        <v>0</v>
      </c>
      <c r="K923" s="495">
        <f>'[3]CONAP - W INC'!K699</f>
        <v>39859339.970000006</v>
      </c>
      <c r="L923" s="495">
        <f>'[3]CONAP - W INC'!L699</f>
        <v>438024920.72999996</v>
      </c>
      <c r="M923" s="484">
        <f t="shared" si="475"/>
        <v>477884260.69999999</v>
      </c>
      <c r="N923" s="484">
        <f t="shared" si="476"/>
        <v>0</v>
      </c>
      <c r="O923" s="484">
        <f t="shared" si="476"/>
        <v>58.560000002384186</v>
      </c>
      <c r="P923" s="484">
        <f t="shared" si="476"/>
        <v>161639.43000006676</v>
      </c>
      <c r="Q923" s="484">
        <f t="shared" si="477"/>
        <v>161697.99000006914</v>
      </c>
      <c r="S923" s="486" t="str">
        <f t="shared" si="486"/>
        <v/>
      </c>
      <c r="T923" s="486">
        <f t="shared" si="486"/>
        <v>0.9999985308358339</v>
      </c>
      <c r="U923" s="486">
        <f t="shared" si="486"/>
        <v>0.99963111732605159</v>
      </c>
      <c r="V923" s="487">
        <f t="shared" si="486"/>
        <v>0.9996617522080028</v>
      </c>
      <c r="W923" s="733"/>
    </row>
    <row r="924" spans="1:25" s="437" customFormat="1" ht="12" customHeight="1">
      <c r="A924" s="392"/>
      <c r="B924" s="392" t="s">
        <v>448</v>
      </c>
      <c r="C924" s="445"/>
      <c r="D924" s="445"/>
      <c r="E924" s="415" t="s">
        <v>737</v>
      </c>
      <c r="F924" s="416">
        <f>+F921+F917</f>
        <v>0</v>
      </c>
      <c r="G924" s="416">
        <f t="shared" ref="G924:Q924" si="489">+G921+G917</f>
        <v>57142509.56000001</v>
      </c>
      <c r="H924" s="416">
        <f t="shared" si="489"/>
        <v>449769726.66000003</v>
      </c>
      <c r="I924" s="416">
        <f t="shared" si="489"/>
        <v>506912236.22000003</v>
      </c>
      <c r="J924" s="416">
        <f t="shared" si="489"/>
        <v>0</v>
      </c>
      <c r="K924" s="416">
        <f t="shared" si="489"/>
        <v>57142450.400000006</v>
      </c>
      <c r="L924" s="416">
        <f t="shared" si="489"/>
        <v>446561429.96999997</v>
      </c>
      <c r="M924" s="416">
        <f t="shared" si="489"/>
        <v>503703880.36999995</v>
      </c>
      <c r="N924" s="416">
        <f t="shared" si="489"/>
        <v>0</v>
      </c>
      <c r="O924" s="416">
        <f t="shared" si="489"/>
        <v>59.160000003874302</v>
      </c>
      <c r="P924" s="416">
        <f t="shared" si="489"/>
        <v>3208296.690000067</v>
      </c>
      <c r="Q924" s="416">
        <f t="shared" si="489"/>
        <v>3208355.8500000709</v>
      </c>
      <c r="R924" s="448"/>
      <c r="S924" s="486" t="str">
        <f t="shared" si="486"/>
        <v/>
      </c>
      <c r="T924" s="486">
        <f t="shared" si="486"/>
        <v>0.99999896469370253</v>
      </c>
      <c r="U924" s="486">
        <f t="shared" si="486"/>
        <v>0.99286680161018182</v>
      </c>
      <c r="V924" s="487">
        <f t="shared" si="486"/>
        <v>0.99367078633981198</v>
      </c>
      <c r="W924" s="733"/>
      <c r="Y924" s="394" t="s">
        <v>735</v>
      </c>
    </row>
    <row r="925" spans="1:25" hidden="1">
      <c r="A925" s="392"/>
      <c r="B925" s="392"/>
      <c r="C925" s="482"/>
      <c r="D925" s="482"/>
      <c r="E925" s="490"/>
      <c r="F925" s="484"/>
      <c r="G925" s="484"/>
      <c r="H925" s="484"/>
      <c r="I925" s="484"/>
      <c r="J925" s="484"/>
      <c r="K925" s="484"/>
      <c r="L925" s="484"/>
      <c r="M925" s="484"/>
      <c r="N925" s="484"/>
      <c r="O925" s="484"/>
      <c r="P925" s="484"/>
      <c r="Q925" s="484"/>
      <c r="R925" s="485"/>
      <c r="S925" s="486" t="str">
        <f t="shared" si="486"/>
        <v/>
      </c>
      <c r="T925" s="486" t="str">
        <f t="shared" si="486"/>
        <v/>
      </c>
      <c r="U925" s="486" t="str">
        <f t="shared" si="486"/>
        <v/>
      </c>
      <c r="V925" s="487" t="str">
        <f t="shared" si="486"/>
        <v/>
      </c>
      <c r="W925" s="671"/>
    </row>
    <row r="926" spans="1:25" s="437" customFormat="1">
      <c r="A926" s="392" t="s">
        <v>447</v>
      </c>
      <c r="B926" s="392" t="s">
        <v>448</v>
      </c>
      <c r="C926" s="445"/>
      <c r="D926" s="445" t="s">
        <v>319</v>
      </c>
      <c r="E926" s="415" t="s">
        <v>325</v>
      </c>
      <c r="F926" s="416">
        <f>SUM(F927:F927)</f>
        <v>0</v>
      </c>
      <c r="G926" s="416">
        <f>SUM(G927:G927)</f>
        <v>0</v>
      </c>
      <c r="H926" s="416">
        <f>SUM(H927:H927)</f>
        <v>0</v>
      </c>
      <c r="I926" s="416">
        <f>+F926+G926+H926</f>
        <v>0</v>
      </c>
      <c r="J926" s="416">
        <f>SUM(J927:J927)</f>
        <v>0</v>
      </c>
      <c r="K926" s="416">
        <f>SUM(K927:K927)</f>
        <v>0</v>
      </c>
      <c r="L926" s="416">
        <f>SUM(L927:L927)</f>
        <v>0</v>
      </c>
      <c r="M926" s="416">
        <f>+J926+K926+L926</f>
        <v>0</v>
      </c>
      <c r="N926" s="416">
        <f t="shared" ref="N926:P927" si="490">+F926-J926</f>
        <v>0</v>
      </c>
      <c r="O926" s="416">
        <f t="shared" si="490"/>
        <v>0</v>
      </c>
      <c r="P926" s="416">
        <f t="shared" si="490"/>
        <v>0</v>
      </c>
      <c r="Q926" s="416">
        <f>+N926+O926+P926</f>
        <v>0</v>
      </c>
      <c r="S926" s="486" t="str">
        <f t="shared" si="486"/>
        <v/>
      </c>
      <c r="T926" s="486" t="str">
        <f t="shared" si="486"/>
        <v/>
      </c>
      <c r="U926" s="486" t="str">
        <f t="shared" si="486"/>
        <v/>
      </c>
      <c r="V926" s="487" t="str">
        <f t="shared" si="486"/>
        <v/>
      </c>
      <c r="W926" s="671"/>
      <c r="Y926" s="394" t="s">
        <v>735</v>
      </c>
    </row>
    <row r="927" spans="1:25">
      <c r="A927" s="392" t="s">
        <v>447</v>
      </c>
      <c r="B927" s="392" t="s">
        <v>448</v>
      </c>
      <c r="C927" s="482"/>
      <c r="D927" s="482"/>
      <c r="E927" s="488" t="s">
        <v>533</v>
      </c>
      <c r="F927" s="484">
        <v>0</v>
      </c>
      <c r="G927" s="484">
        <f>SUM('[3]chd11-SAOB'!Z186)</f>
        <v>0</v>
      </c>
      <c r="H927" s="484">
        <f>SUM('[3]chd11-SAOB'!Z278)</f>
        <v>0</v>
      </c>
      <c r="I927" s="484">
        <f>+F927+G927+H927</f>
        <v>0</v>
      </c>
      <c r="J927" s="484">
        <v>0</v>
      </c>
      <c r="K927" s="484">
        <f>SUM('[3]chd11-SAOB'!Z187)</f>
        <v>0</v>
      </c>
      <c r="L927" s="484">
        <f>SUM('[3]chd11-SAOB'!Z279)</f>
        <v>0</v>
      </c>
      <c r="M927" s="484">
        <f>+J927+K927+L927</f>
        <v>0</v>
      </c>
      <c r="N927" s="484">
        <f t="shared" si="490"/>
        <v>0</v>
      </c>
      <c r="O927" s="484">
        <f t="shared" si="490"/>
        <v>0</v>
      </c>
      <c r="P927" s="484">
        <f t="shared" si="490"/>
        <v>0</v>
      </c>
      <c r="Q927" s="484">
        <f>+N927+O927+P927</f>
        <v>0</v>
      </c>
      <c r="S927" s="486" t="str">
        <f t="shared" si="486"/>
        <v/>
      </c>
      <c r="T927" s="486" t="str">
        <f t="shared" si="486"/>
        <v/>
      </c>
      <c r="U927" s="486" t="str">
        <f t="shared" si="486"/>
        <v/>
      </c>
      <c r="V927" s="487" t="str">
        <f t="shared" si="486"/>
        <v/>
      </c>
      <c r="W927" s="671"/>
      <c r="Y927" s="394" t="s">
        <v>735</v>
      </c>
    </row>
    <row r="928" spans="1:25" s="424" customFormat="1" ht="12" customHeight="1">
      <c r="A928" s="392" t="s">
        <v>447</v>
      </c>
      <c r="B928" s="392" t="s">
        <v>448</v>
      </c>
      <c r="C928" s="719" t="s">
        <v>563</v>
      </c>
      <c r="D928" s="734"/>
      <c r="E928" s="734"/>
      <c r="F928" s="423">
        <f>+F924+F926</f>
        <v>0</v>
      </c>
      <c r="G928" s="423">
        <f t="shared" ref="G928:Q928" si="491">+G924+G926</f>
        <v>57142509.56000001</v>
      </c>
      <c r="H928" s="423">
        <f t="shared" si="491"/>
        <v>449769726.66000003</v>
      </c>
      <c r="I928" s="423">
        <f t="shared" si="491"/>
        <v>506912236.22000003</v>
      </c>
      <c r="J928" s="423">
        <f t="shared" si="491"/>
        <v>0</v>
      </c>
      <c r="K928" s="423">
        <f t="shared" si="491"/>
        <v>57142450.400000006</v>
      </c>
      <c r="L928" s="423">
        <f t="shared" si="491"/>
        <v>446561429.96999997</v>
      </c>
      <c r="M928" s="423">
        <f t="shared" si="491"/>
        <v>503703880.36999995</v>
      </c>
      <c r="N928" s="423">
        <f t="shared" si="491"/>
        <v>0</v>
      </c>
      <c r="O928" s="423">
        <f t="shared" si="491"/>
        <v>59.160000003874302</v>
      </c>
      <c r="P928" s="423">
        <f t="shared" si="491"/>
        <v>3208296.690000067</v>
      </c>
      <c r="Q928" s="423">
        <f t="shared" si="491"/>
        <v>3208355.8500000709</v>
      </c>
      <c r="R928" s="607">
        <f>+Q928-'[3]chd11-SAOB'!AO315</f>
        <v>0</v>
      </c>
      <c r="S928" s="486" t="str">
        <f t="shared" si="486"/>
        <v/>
      </c>
      <c r="T928" s="486">
        <f t="shared" si="486"/>
        <v>0.99999896469370253</v>
      </c>
      <c r="U928" s="486">
        <f t="shared" si="486"/>
        <v>0.99286680161018182</v>
      </c>
      <c r="V928" s="487">
        <f t="shared" si="486"/>
        <v>0.99367078633981198</v>
      </c>
      <c r="W928" s="491"/>
      <c r="Y928" s="394" t="s">
        <v>735</v>
      </c>
    </row>
    <row r="929" spans="1:25">
      <c r="A929" s="392"/>
      <c r="B929" s="392" t="s">
        <v>448</v>
      </c>
      <c r="C929" s="482"/>
      <c r="D929" s="482"/>
      <c r="E929" s="492"/>
      <c r="F929" s="484"/>
      <c r="G929" s="484"/>
      <c r="H929" s="484"/>
      <c r="I929" s="484"/>
      <c r="J929" s="484"/>
      <c r="K929" s="484"/>
      <c r="L929" s="484"/>
      <c r="M929" s="484"/>
      <c r="N929" s="484"/>
      <c r="O929" s="484"/>
      <c r="P929" s="484"/>
      <c r="Q929" s="484"/>
      <c r="S929" s="486" t="str">
        <f t="shared" si="486"/>
        <v/>
      </c>
      <c r="T929" s="486" t="str">
        <f t="shared" si="486"/>
        <v/>
      </c>
      <c r="U929" s="486" t="str">
        <f t="shared" si="486"/>
        <v/>
      </c>
      <c r="V929" s="487" t="str">
        <f t="shared" si="486"/>
        <v/>
      </c>
      <c r="W929" s="486"/>
      <c r="Y929" s="394" t="s">
        <v>735</v>
      </c>
    </row>
    <row r="930" spans="1:25">
      <c r="A930" s="392" t="s">
        <v>449</v>
      </c>
      <c r="B930" s="392" t="s">
        <v>564</v>
      </c>
      <c r="C930" s="631" t="s">
        <v>450</v>
      </c>
      <c r="D930" s="482"/>
      <c r="E930" s="492"/>
      <c r="F930" s="495"/>
      <c r="G930" s="495"/>
      <c r="H930" s="495"/>
      <c r="I930" s="484">
        <f t="shared" si="474"/>
        <v>0</v>
      </c>
      <c r="J930" s="495"/>
      <c r="K930" s="495"/>
      <c r="L930" s="495"/>
      <c r="M930" s="484">
        <f t="shared" si="475"/>
        <v>0</v>
      </c>
      <c r="N930" s="484">
        <f t="shared" si="476"/>
        <v>0</v>
      </c>
      <c r="O930" s="484">
        <f t="shared" si="476"/>
        <v>0</v>
      </c>
      <c r="P930" s="484">
        <f t="shared" si="476"/>
        <v>0</v>
      </c>
      <c r="Q930" s="484">
        <f t="shared" si="477"/>
        <v>0</v>
      </c>
      <c r="S930" s="486" t="str">
        <f t="shared" si="486"/>
        <v/>
      </c>
      <c r="T930" s="486" t="str">
        <f t="shared" si="486"/>
        <v/>
      </c>
      <c r="U930" s="486" t="str">
        <f t="shared" si="486"/>
        <v/>
      </c>
      <c r="V930" s="487" t="str">
        <f t="shared" si="486"/>
        <v/>
      </c>
      <c r="W930" s="486"/>
      <c r="Y930" s="394" t="s">
        <v>735</v>
      </c>
    </row>
    <row r="931" spans="1:25" s="424" customFormat="1">
      <c r="A931" s="392" t="s">
        <v>449</v>
      </c>
      <c r="B931" s="392" t="s">
        <v>451</v>
      </c>
      <c r="C931" s="493" t="s">
        <v>319</v>
      </c>
      <c r="D931" s="632" t="s">
        <v>330</v>
      </c>
      <c r="E931" s="680" t="s">
        <v>451</v>
      </c>
      <c r="F931" s="638"/>
      <c r="G931" s="638"/>
      <c r="H931" s="638"/>
      <c r="I931" s="423">
        <f t="shared" si="474"/>
        <v>0</v>
      </c>
      <c r="J931" s="638"/>
      <c r="K931" s="638"/>
      <c r="L931" s="638"/>
      <c r="M931" s="423">
        <f t="shared" si="475"/>
        <v>0</v>
      </c>
      <c r="N931" s="423">
        <f t="shared" si="476"/>
        <v>0</v>
      </c>
      <c r="O931" s="423">
        <f t="shared" si="476"/>
        <v>0</v>
      </c>
      <c r="P931" s="423">
        <f t="shared" si="476"/>
        <v>0</v>
      </c>
      <c r="Q931" s="423">
        <f t="shared" si="477"/>
        <v>0</v>
      </c>
      <c r="S931" s="486" t="str">
        <f t="shared" si="486"/>
        <v/>
      </c>
      <c r="T931" s="486" t="str">
        <f t="shared" si="486"/>
        <v/>
      </c>
      <c r="U931" s="486" t="str">
        <f t="shared" si="486"/>
        <v/>
      </c>
      <c r="V931" s="487" t="str">
        <f t="shared" si="486"/>
        <v/>
      </c>
      <c r="W931" s="491"/>
      <c r="Y931" s="394" t="s">
        <v>735</v>
      </c>
    </row>
    <row r="932" spans="1:25">
      <c r="A932" s="392" t="s">
        <v>449</v>
      </c>
      <c r="B932" s="392" t="s">
        <v>451</v>
      </c>
      <c r="C932" s="482" t="s">
        <v>430</v>
      </c>
      <c r="D932" s="497"/>
      <c r="E932" s="483" t="s">
        <v>320</v>
      </c>
      <c r="F932" s="495">
        <f>+'[3]chd11-SAOB'!C396</f>
        <v>0</v>
      </c>
      <c r="G932" s="495">
        <f>+'[3]chd11-SAOB'!D396</f>
        <v>0</v>
      </c>
      <c r="H932" s="495">
        <f>+'[3]chd11-SAOB'!E396</f>
        <v>0</v>
      </c>
      <c r="I932" s="484">
        <f t="shared" si="474"/>
        <v>0</v>
      </c>
      <c r="J932" s="495">
        <f>+'[3]chd11-SAOB'!G396</f>
        <v>0</v>
      </c>
      <c r="K932" s="495">
        <f>+'[3]chd11-SAOB'!H396</f>
        <v>0</v>
      </c>
      <c r="L932" s="495">
        <f>+'[3]chd11-SAOB'!I396</f>
        <v>0</v>
      </c>
      <c r="M932" s="484">
        <f t="shared" si="475"/>
        <v>0</v>
      </c>
      <c r="N932" s="484">
        <f t="shared" si="476"/>
        <v>0</v>
      </c>
      <c r="O932" s="484">
        <f t="shared" si="476"/>
        <v>0</v>
      </c>
      <c r="P932" s="484">
        <f t="shared" si="476"/>
        <v>0</v>
      </c>
      <c r="Q932" s="484">
        <f t="shared" si="477"/>
        <v>0</v>
      </c>
      <c r="S932" s="486" t="str">
        <f t="shared" si="486"/>
        <v/>
      </c>
      <c r="T932" s="486" t="str">
        <f t="shared" si="486"/>
        <v/>
      </c>
      <c r="U932" s="486" t="str">
        <f t="shared" si="486"/>
        <v/>
      </c>
      <c r="V932" s="487" t="str">
        <f t="shared" si="486"/>
        <v/>
      </c>
      <c r="W932" s="486"/>
      <c r="Y932" s="394" t="s">
        <v>736</v>
      </c>
    </row>
    <row r="933" spans="1:25">
      <c r="A933" s="392" t="s">
        <v>449</v>
      </c>
      <c r="B933" s="392" t="s">
        <v>451</v>
      </c>
      <c r="C933" s="482"/>
      <c r="D933" s="497"/>
      <c r="E933" s="483" t="s">
        <v>204</v>
      </c>
      <c r="F933" s="484">
        <f>+F934+F935</f>
        <v>0</v>
      </c>
      <c r="G933" s="484">
        <f t="shared" ref="G933:H933" si="492">+G934+G935</f>
        <v>41930000</v>
      </c>
      <c r="H933" s="484">
        <f t="shared" si="492"/>
        <v>1687079.08</v>
      </c>
      <c r="I933" s="484">
        <f t="shared" si="474"/>
        <v>43617079.079999998</v>
      </c>
      <c r="J933" s="484">
        <f t="shared" ref="J933:L933" si="493">+J934+J935</f>
        <v>0</v>
      </c>
      <c r="K933" s="484">
        <f t="shared" si="493"/>
        <v>41884471</v>
      </c>
      <c r="L933" s="484">
        <f t="shared" si="493"/>
        <v>1654375</v>
      </c>
      <c r="M933" s="484">
        <f t="shared" si="475"/>
        <v>43538846</v>
      </c>
      <c r="N933" s="484">
        <f t="shared" si="476"/>
        <v>0</v>
      </c>
      <c r="O933" s="484">
        <f t="shared" si="476"/>
        <v>45529</v>
      </c>
      <c r="P933" s="484">
        <f t="shared" si="476"/>
        <v>32704.080000000075</v>
      </c>
      <c r="Q933" s="484">
        <f t="shared" si="477"/>
        <v>78233.080000000075</v>
      </c>
      <c r="S933" s="486" t="str">
        <f t="shared" si="486"/>
        <v/>
      </c>
      <c r="T933" s="486">
        <f t="shared" si="486"/>
        <v>0.99891416646792275</v>
      </c>
      <c r="U933" s="486">
        <f t="shared" si="486"/>
        <v>0.98061496915722524</v>
      </c>
      <c r="V933" s="487">
        <f t="shared" si="486"/>
        <v>0.9982063659087187</v>
      </c>
      <c r="W933" s="486"/>
      <c r="Y933" s="394" t="s">
        <v>736</v>
      </c>
    </row>
    <row r="934" spans="1:25" hidden="1">
      <c r="A934" s="392" t="s">
        <v>449</v>
      </c>
      <c r="B934" s="392" t="s">
        <v>451</v>
      </c>
      <c r="C934" s="482"/>
      <c r="D934" s="482"/>
      <c r="E934" s="483" t="s">
        <v>838</v>
      </c>
      <c r="F934" s="495">
        <f>'[3]CONAP - W INC'!F707</f>
        <v>0</v>
      </c>
      <c r="G934" s="495">
        <f>'[3]CONAP - W INC'!G707</f>
        <v>31500000</v>
      </c>
      <c r="H934" s="495">
        <f>'[3]CONAP - W INC'!H707</f>
        <v>0</v>
      </c>
      <c r="I934" s="484">
        <f t="shared" si="474"/>
        <v>31500000</v>
      </c>
      <c r="J934" s="495">
        <f>'[3]CONAP - W INC'!J707</f>
        <v>0</v>
      </c>
      <c r="K934" s="495">
        <f>'[3]CONAP - W INC'!K707</f>
        <v>31486072</v>
      </c>
      <c r="L934" s="495">
        <f>'[3]CONAP - W INC'!L707</f>
        <v>0</v>
      </c>
      <c r="M934" s="484">
        <f t="shared" si="475"/>
        <v>31486072</v>
      </c>
      <c r="N934" s="484">
        <f t="shared" si="476"/>
        <v>0</v>
      </c>
      <c r="O934" s="484">
        <f t="shared" si="476"/>
        <v>13928</v>
      </c>
      <c r="P934" s="484">
        <f t="shared" si="476"/>
        <v>0</v>
      </c>
      <c r="Q934" s="484">
        <f t="shared" si="477"/>
        <v>13928</v>
      </c>
      <c r="S934" s="486" t="str">
        <f t="shared" si="486"/>
        <v/>
      </c>
      <c r="T934" s="486">
        <f t="shared" si="486"/>
        <v>0.99955784126984126</v>
      </c>
      <c r="U934" s="486" t="str">
        <f t="shared" si="486"/>
        <v/>
      </c>
      <c r="V934" s="487">
        <f t="shared" si="486"/>
        <v>0.99955784126984126</v>
      </c>
      <c r="W934" s="486"/>
    </row>
    <row r="935" spans="1:25" hidden="1">
      <c r="A935" s="392" t="s">
        <v>449</v>
      </c>
      <c r="B935" s="392" t="s">
        <v>451</v>
      </c>
      <c r="C935" s="482"/>
      <c r="D935" s="482"/>
      <c r="E935" s="483" t="s">
        <v>839</v>
      </c>
      <c r="F935" s="495">
        <f>'[3]CONAP - W INC'!F708</f>
        <v>0</v>
      </c>
      <c r="G935" s="495">
        <f>'[3]CONAP - W INC'!G708</f>
        <v>10430000</v>
      </c>
      <c r="H935" s="495">
        <f>'[3]CONAP - W INC'!H708</f>
        <v>1687079.08</v>
      </c>
      <c r="I935" s="484">
        <f t="shared" si="474"/>
        <v>12117079.08</v>
      </c>
      <c r="J935" s="495">
        <f>'[3]CONAP - W INC'!J708</f>
        <v>0</v>
      </c>
      <c r="K935" s="495">
        <f>'[3]CONAP - W INC'!K708</f>
        <v>10398399</v>
      </c>
      <c r="L935" s="495">
        <f>'[3]CONAP - W INC'!L708</f>
        <v>1654375</v>
      </c>
      <c r="M935" s="484">
        <f t="shared" si="475"/>
        <v>12052774</v>
      </c>
      <c r="N935" s="484">
        <f t="shared" si="476"/>
        <v>0</v>
      </c>
      <c r="O935" s="484">
        <f t="shared" si="476"/>
        <v>31601</v>
      </c>
      <c r="P935" s="484">
        <f t="shared" si="476"/>
        <v>32704.080000000075</v>
      </c>
      <c r="Q935" s="484">
        <f t="shared" si="477"/>
        <v>64305.080000000075</v>
      </c>
      <c r="S935" s="486" t="str">
        <f t="shared" si="486"/>
        <v/>
      </c>
      <c r="T935" s="486">
        <f t="shared" si="486"/>
        <v>0.99697018216682642</v>
      </c>
      <c r="U935" s="486">
        <f t="shared" si="486"/>
        <v>0.98061496915722524</v>
      </c>
      <c r="V935" s="487">
        <f t="shared" si="486"/>
        <v>0.99469302134817794</v>
      </c>
      <c r="W935" s="486"/>
    </row>
    <row r="936" spans="1:25" s="437" customFormat="1">
      <c r="A936" s="392"/>
      <c r="B936" s="392" t="s">
        <v>451</v>
      </c>
      <c r="C936" s="445"/>
      <c r="D936" s="445"/>
      <c r="E936" s="415" t="s">
        <v>737</v>
      </c>
      <c r="F936" s="416">
        <f>+F933+F932</f>
        <v>0</v>
      </c>
      <c r="G936" s="416">
        <f t="shared" ref="G936:Q936" si="494">+G933+G932</f>
        <v>41930000</v>
      </c>
      <c r="H936" s="416">
        <f t="shared" si="494"/>
        <v>1687079.08</v>
      </c>
      <c r="I936" s="416">
        <f t="shared" si="494"/>
        <v>43617079.079999998</v>
      </c>
      <c r="J936" s="416">
        <f t="shared" si="494"/>
        <v>0</v>
      </c>
      <c r="K936" s="416">
        <f t="shared" si="494"/>
        <v>41884471</v>
      </c>
      <c r="L936" s="416">
        <f t="shared" si="494"/>
        <v>1654375</v>
      </c>
      <c r="M936" s="416">
        <f t="shared" si="494"/>
        <v>43538846</v>
      </c>
      <c r="N936" s="416">
        <f t="shared" si="494"/>
        <v>0</v>
      </c>
      <c r="O936" s="416">
        <f t="shared" si="494"/>
        <v>45529</v>
      </c>
      <c r="P936" s="416">
        <f t="shared" si="494"/>
        <v>32704.080000000075</v>
      </c>
      <c r="Q936" s="416">
        <f t="shared" si="494"/>
        <v>78233.080000000075</v>
      </c>
      <c r="R936" s="448"/>
      <c r="S936" s="486" t="str">
        <f t="shared" si="486"/>
        <v/>
      </c>
      <c r="T936" s="486">
        <f t="shared" si="486"/>
        <v>0.99891416646792275</v>
      </c>
      <c r="U936" s="486">
        <f t="shared" si="486"/>
        <v>0.98061496915722524</v>
      </c>
      <c r="V936" s="487">
        <f t="shared" si="486"/>
        <v>0.9982063659087187</v>
      </c>
      <c r="W936" s="489"/>
      <c r="Y936" s="394" t="s">
        <v>735</v>
      </c>
    </row>
    <row r="937" spans="1:25" hidden="1">
      <c r="A937" s="392"/>
      <c r="B937" s="392"/>
      <c r="C937" s="482"/>
      <c r="D937" s="482"/>
      <c r="E937" s="490"/>
      <c r="F937" s="484"/>
      <c r="G937" s="484"/>
      <c r="H937" s="484"/>
      <c r="I937" s="484"/>
      <c r="J937" s="484"/>
      <c r="K937" s="484"/>
      <c r="L937" s="484"/>
      <c r="M937" s="484"/>
      <c r="N937" s="484"/>
      <c r="O937" s="484"/>
      <c r="P937" s="484"/>
      <c r="Q937" s="484"/>
      <c r="R937" s="485"/>
      <c r="S937" s="486" t="str">
        <f t="shared" si="486"/>
        <v/>
      </c>
      <c r="T937" s="486" t="str">
        <f t="shared" si="486"/>
        <v/>
      </c>
      <c r="U937" s="486" t="str">
        <f t="shared" si="486"/>
        <v/>
      </c>
      <c r="V937" s="487" t="str">
        <f t="shared" si="486"/>
        <v/>
      </c>
      <c r="W937" s="486"/>
    </row>
    <row r="938" spans="1:25" s="437" customFormat="1">
      <c r="A938" s="392" t="s">
        <v>449</v>
      </c>
      <c r="B938" s="392" t="s">
        <v>451</v>
      </c>
      <c r="C938" s="445"/>
      <c r="D938" s="445" t="s">
        <v>319</v>
      </c>
      <c r="E938" s="415" t="s">
        <v>325</v>
      </c>
      <c r="F938" s="416">
        <f>SUM(F939:F939)</f>
        <v>0</v>
      </c>
      <c r="G938" s="416">
        <f>SUM(G939:G939)</f>
        <v>12300000</v>
      </c>
      <c r="H938" s="416">
        <f>SUM(H939:H939)</f>
        <v>0</v>
      </c>
      <c r="I938" s="416">
        <f>+F938+G938+H938</f>
        <v>12300000</v>
      </c>
      <c r="J938" s="416">
        <f>SUM(J939:J939)</f>
        <v>0</v>
      </c>
      <c r="K938" s="416">
        <f>SUM(K939:K939)</f>
        <v>10370413</v>
      </c>
      <c r="L938" s="416">
        <f>SUM(L939:L939)</f>
        <v>0</v>
      </c>
      <c r="M938" s="416">
        <f>+J938+K938+L938</f>
        <v>10370413</v>
      </c>
      <c r="N938" s="416">
        <f t="shared" ref="N938:P939" si="495">+F938-J938</f>
        <v>0</v>
      </c>
      <c r="O938" s="416">
        <f t="shared" si="495"/>
        <v>1929587</v>
      </c>
      <c r="P938" s="416">
        <f t="shared" si="495"/>
        <v>0</v>
      </c>
      <c r="Q938" s="416">
        <f>+N938+O938+P938</f>
        <v>1929587</v>
      </c>
      <c r="S938" s="486" t="str">
        <f t="shared" si="486"/>
        <v/>
      </c>
      <c r="T938" s="486">
        <f t="shared" si="486"/>
        <v>0.84312300813008134</v>
      </c>
      <c r="U938" s="486" t="str">
        <f t="shared" si="486"/>
        <v/>
      </c>
      <c r="V938" s="487">
        <f t="shared" si="486"/>
        <v>0.84312300813008134</v>
      </c>
      <c r="W938" s="489"/>
      <c r="Y938" s="394" t="s">
        <v>735</v>
      </c>
    </row>
    <row r="939" spans="1:25">
      <c r="A939" s="392" t="s">
        <v>449</v>
      </c>
      <c r="B939" s="392" t="s">
        <v>451</v>
      </c>
      <c r="C939" s="482"/>
      <c r="D939" s="482"/>
      <c r="E939" s="488" t="s">
        <v>533</v>
      </c>
      <c r="F939" s="484">
        <v>0</v>
      </c>
      <c r="G939" s="484">
        <f>SUM('[3]chd11-SAOB'!AA186)</f>
        <v>12300000</v>
      </c>
      <c r="H939" s="484">
        <f>SUM('[3]chd11-SAOB'!AA278)</f>
        <v>0</v>
      </c>
      <c r="I939" s="484">
        <f>+F939+G939+H939</f>
        <v>12300000</v>
      </c>
      <c r="J939" s="484">
        <v>0</v>
      </c>
      <c r="K939" s="484">
        <f>SUM('[3]chd11-SAOB'!AA187)</f>
        <v>10370413</v>
      </c>
      <c r="L939" s="484">
        <f>SUM('[3]chd11-SAOB'!AA279)</f>
        <v>0</v>
      </c>
      <c r="M939" s="484">
        <f>+J939+K939+L939</f>
        <v>10370413</v>
      </c>
      <c r="N939" s="484">
        <f t="shared" si="495"/>
        <v>0</v>
      </c>
      <c r="O939" s="484">
        <f t="shared" si="495"/>
        <v>1929587</v>
      </c>
      <c r="P939" s="484">
        <f t="shared" si="495"/>
        <v>0</v>
      </c>
      <c r="Q939" s="484">
        <f>+N939+O939+P939</f>
        <v>1929587</v>
      </c>
      <c r="S939" s="486" t="str">
        <f t="shared" si="486"/>
        <v/>
      </c>
      <c r="T939" s="486">
        <f t="shared" si="486"/>
        <v>0.84312300813008134</v>
      </c>
      <c r="U939" s="486" t="str">
        <f t="shared" si="486"/>
        <v/>
      </c>
      <c r="V939" s="487">
        <f t="shared" si="486"/>
        <v>0.84312300813008134</v>
      </c>
      <c r="W939" s="486"/>
      <c r="Y939" s="394" t="s">
        <v>735</v>
      </c>
    </row>
    <row r="940" spans="1:25" s="617" customFormat="1">
      <c r="A940" s="392" t="s">
        <v>449</v>
      </c>
      <c r="B940" s="392" t="s">
        <v>451</v>
      </c>
      <c r="C940" s="634"/>
      <c r="D940" s="634"/>
      <c r="E940" s="635" t="s">
        <v>5</v>
      </c>
      <c r="F940" s="615">
        <f>+F938+F936</f>
        <v>0</v>
      </c>
      <c r="G940" s="615">
        <f t="shared" ref="G940:Q940" si="496">+G938+G936</f>
        <v>54230000</v>
      </c>
      <c r="H940" s="615">
        <f t="shared" si="496"/>
        <v>1687079.08</v>
      </c>
      <c r="I940" s="615">
        <f t="shared" si="496"/>
        <v>55917079.079999998</v>
      </c>
      <c r="J940" s="615">
        <f t="shared" si="496"/>
        <v>0</v>
      </c>
      <c r="K940" s="615">
        <f t="shared" si="496"/>
        <v>52254884</v>
      </c>
      <c r="L940" s="615">
        <f t="shared" si="496"/>
        <v>1654375</v>
      </c>
      <c r="M940" s="615">
        <f t="shared" si="496"/>
        <v>53909259</v>
      </c>
      <c r="N940" s="615">
        <f t="shared" si="496"/>
        <v>0</v>
      </c>
      <c r="O940" s="615">
        <f t="shared" si="496"/>
        <v>1975116</v>
      </c>
      <c r="P940" s="615">
        <f t="shared" si="496"/>
        <v>32704.080000000075</v>
      </c>
      <c r="Q940" s="615">
        <f t="shared" si="496"/>
        <v>2007820.08</v>
      </c>
      <c r="R940" s="616">
        <f>+Q940-'[3]chd11-SAOB'!AP315</f>
        <v>0</v>
      </c>
      <c r="S940" s="486" t="str">
        <f t="shared" si="486"/>
        <v/>
      </c>
      <c r="T940" s="486">
        <f t="shared" si="486"/>
        <v>0.96357890466531437</v>
      </c>
      <c r="U940" s="486">
        <f t="shared" si="486"/>
        <v>0.98061496915722524</v>
      </c>
      <c r="V940" s="487">
        <f t="shared" si="486"/>
        <v>0.96409290125602898</v>
      </c>
      <c r="W940" s="636"/>
      <c r="Y940" s="394" t="s">
        <v>735</v>
      </c>
    </row>
    <row r="941" spans="1:25">
      <c r="A941" s="392"/>
      <c r="B941" s="392" t="s">
        <v>451</v>
      </c>
      <c r="C941" s="482"/>
      <c r="D941" s="482"/>
      <c r="E941" s="492"/>
      <c r="F941" s="484"/>
      <c r="G941" s="484"/>
      <c r="H941" s="484"/>
      <c r="I941" s="484"/>
      <c r="J941" s="484"/>
      <c r="K941" s="484"/>
      <c r="L941" s="484"/>
      <c r="M941" s="484"/>
      <c r="N941" s="484"/>
      <c r="O941" s="484"/>
      <c r="P941" s="484"/>
      <c r="Q941" s="484"/>
      <c r="S941" s="486" t="str">
        <f t="shared" si="486"/>
        <v/>
      </c>
      <c r="T941" s="486" t="str">
        <f t="shared" si="486"/>
        <v/>
      </c>
      <c r="U941" s="486" t="str">
        <f t="shared" si="486"/>
        <v/>
      </c>
      <c r="V941" s="487" t="str">
        <f t="shared" si="486"/>
        <v/>
      </c>
      <c r="W941" s="486"/>
      <c r="Y941" s="394" t="s">
        <v>735</v>
      </c>
    </row>
    <row r="942" spans="1:25" s="424" customFormat="1">
      <c r="A942" s="392" t="s">
        <v>449</v>
      </c>
      <c r="B942" s="392" t="s">
        <v>452</v>
      </c>
      <c r="C942" s="493" t="s">
        <v>319</v>
      </c>
      <c r="D942" s="632" t="s">
        <v>332</v>
      </c>
      <c r="E942" s="680" t="s">
        <v>452</v>
      </c>
      <c r="F942" s="638"/>
      <c r="G942" s="638"/>
      <c r="H942" s="638"/>
      <c r="I942" s="423">
        <f t="shared" si="474"/>
        <v>0</v>
      </c>
      <c r="J942" s="638"/>
      <c r="K942" s="638"/>
      <c r="L942" s="638"/>
      <c r="M942" s="423">
        <f t="shared" si="475"/>
        <v>0</v>
      </c>
      <c r="N942" s="423">
        <f t="shared" si="476"/>
        <v>0</v>
      </c>
      <c r="O942" s="423">
        <f t="shared" si="476"/>
        <v>0</v>
      </c>
      <c r="P942" s="423">
        <f t="shared" si="476"/>
        <v>0</v>
      </c>
      <c r="Q942" s="423">
        <f t="shared" si="477"/>
        <v>0</v>
      </c>
      <c r="S942" s="486" t="str">
        <f t="shared" si="486"/>
        <v/>
      </c>
      <c r="T942" s="486" t="str">
        <f t="shared" si="486"/>
        <v/>
      </c>
      <c r="U942" s="486" t="str">
        <f t="shared" si="486"/>
        <v/>
      </c>
      <c r="V942" s="487" t="str">
        <f t="shared" si="486"/>
        <v/>
      </c>
      <c r="W942" s="491"/>
      <c r="Y942" s="394" t="s">
        <v>735</v>
      </c>
    </row>
    <row r="943" spans="1:25">
      <c r="A943" s="392" t="s">
        <v>449</v>
      </c>
      <c r="B943" s="392" t="s">
        <v>452</v>
      </c>
      <c r="C943" s="482"/>
      <c r="D943" s="497"/>
      <c r="E943" s="483" t="s">
        <v>320</v>
      </c>
      <c r="F943" s="495">
        <f>+'[3]chd11-SAOB'!C403</f>
        <v>0</v>
      </c>
      <c r="G943" s="495">
        <f>+'[3]chd11-SAOB'!D403</f>
        <v>0</v>
      </c>
      <c r="H943" s="495">
        <f>+'[3]chd11-SAOB'!E403</f>
        <v>35946696.409999996</v>
      </c>
      <c r="I943" s="484">
        <f t="shared" si="474"/>
        <v>35946696.409999996</v>
      </c>
      <c r="J943" s="495">
        <f>+'[3]chd11-SAOB'!G403</f>
        <v>0</v>
      </c>
      <c r="K943" s="495">
        <f>+'[3]chd11-SAOB'!H403</f>
        <v>0</v>
      </c>
      <c r="L943" s="495">
        <f>+'[3]chd11-SAOB'!I403</f>
        <v>27764811.32</v>
      </c>
      <c r="M943" s="484">
        <f t="shared" si="475"/>
        <v>27764811.32</v>
      </c>
      <c r="N943" s="484">
        <f t="shared" si="476"/>
        <v>0</v>
      </c>
      <c r="O943" s="484">
        <f t="shared" si="476"/>
        <v>0</v>
      </c>
      <c r="P943" s="484">
        <f t="shared" si="476"/>
        <v>8181885.0899999961</v>
      </c>
      <c r="Q943" s="484">
        <f t="shared" si="477"/>
        <v>8181885.0899999961</v>
      </c>
      <c r="S943" s="486" t="str">
        <f t="shared" si="486"/>
        <v/>
      </c>
      <c r="T943" s="486" t="str">
        <f t="shared" si="486"/>
        <v/>
      </c>
      <c r="U943" s="486">
        <f t="shared" si="486"/>
        <v>0.7723883998496206</v>
      </c>
      <c r="V943" s="487">
        <f t="shared" si="486"/>
        <v>0.7723883998496206</v>
      </c>
      <c r="W943" s="486"/>
      <c r="Y943" s="394" t="s">
        <v>736</v>
      </c>
    </row>
    <row r="944" spans="1:25">
      <c r="A944" s="392" t="s">
        <v>449</v>
      </c>
      <c r="B944" s="392" t="s">
        <v>452</v>
      </c>
      <c r="C944" s="482"/>
      <c r="D944" s="497"/>
      <c r="E944" s="483" t="s">
        <v>204</v>
      </c>
      <c r="F944" s="484">
        <f>+F945+F946</f>
        <v>0</v>
      </c>
      <c r="G944" s="484">
        <f t="shared" ref="G944:H944" si="497">+G945+G946</f>
        <v>2490691.2800000003</v>
      </c>
      <c r="H944" s="484">
        <f t="shared" si="497"/>
        <v>39500000</v>
      </c>
      <c r="I944" s="484">
        <f t="shared" si="474"/>
        <v>41990691.280000001</v>
      </c>
      <c r="J944" s="484">
        <f t="shared" ref="J944:L944" si="498">+J945+J946</f>
        <v>0</v>
      </c>
      <c r="K944" s="484">
        <f t="shared" si="498"/>
        <v>990691.28</v>
      </c>
      <c r="L944" s="484">
        <f t="shared" si="498"/>
        <v>0</v>
      </c>
      <c r="M944" s="484">
        <f t="shared" si="475"/>
        <v>990691.28</v>
      </c>
      <c r="N944" s="484">
        <f t="shared" si="476"/>
        <v>0</v>
      </c>
      <c r="O944" s="484">
        <f t="shared" si="476"/>
        <v>1500000.0000000002</v>
      </c>
      <c r="P944" s="484">
        <f t="shared" si="476"/>
        <v>39500000</v>
      </c>
      <c r="Q944" s="484">
        <f t="shared" si="477"/>
        <v>41000000</v>
      </c>
      <c r="S944" s="486" t="str">
        <f t="shared" si="486"/>
        <v/>
      </c>
      <c r="T944" s="486">
        <f t="shared" si="486"/>
        <v>0.39775755749223163</v>
      </c>
      <c r="U944" s="486">
        <f t="shared" si="486"/>
        <v>0</v>
      </c>
      <c r="V944" s="487">
        <f t="shared" si="486"/>
        <v>2.3593116707556143E-2</v>
      </c>
      <c r="W944" s="486"/>
      <c r="Y944" s="394" t="s">
        <v>736</v>
      </c>
    </row>
    <row r="945" spans="1:25" hidden="1">
      <c r="A945" s="392" t="s">
        <v>449</v>
      </c>
      <c r="B945" s="392" t="s">
        <v>452</v>
      </c>
      <c r="C945" s="482"/>
      <c r="D945" s="482"/>
      <c r="E945" s="483" t="s">
        <v>838</v>
      </c>
      <c r="F945" s="495">
        <f>'[3]CONAP - W INC'!F715</f>
        <v>0</v>
      </c>
      <c r="G945" s="495">
        <f>'[3]CONAP - W INC'!G715</f>
        <v>1500000</v>
      </c>
      <c r="H945" s="495">
        <f>'[3]CONAP - W INC'!H715</f>
        <v>0</v>
      </c>
      <c r="I945" s="484">
        <f t="shared" si="474"/>
        <v>1500000</v>
      </c>
      <c r="J945" s="495">
        <f>'[3]CONAP - W INC'!J715</f>
        <v>0</v>
      </c>
      <c r="K945" s="495">
        <f>'[3]CONAP - W INC'!K715</f>
        <v>0</v>
      </c>
      <c r="L945" s="495">
        <f>'[3]CONAP - W INC'!L715</f>
        <v>0</v>
      </c>
      <c r="M945" s="484">
        <f t="shared" si="475"/>
        <v>0</v>
      </c>
      <c r="N945" s="484">
        <f t="shared" si="476"/>
        <v>0</v>
      </c>
      <c r="O945" s="484">
        <f t="shared" si="476"/>
        <v>1500000</v>
      </c>
      <c r="P945" s="484">
        <f t="shared" si="476"/>
        <v>0</v>
      </c>
      <c r="Q945" s="484">
        <f t="shared" si="477"/>
        <v>1500000</v>
      </c>
      <c r="S945" s="486" t="str">
        <f t="shared" si="486"/>
        <v/>
      </c>
      <c r="T945" s="486">
        <f t="shared" si="486"/>
        <v>0</v>
      </c>
      <c r="U945" s="486" t="str">
        <f t="shared" si="486"/>
        <v/>
      </c>
      <c r="V945" s="487">
        <f t="shared" si="486"/>
        <v>0</v>
      </c>
      <c r="W945" s="486"/>
    </row>
    <row r="946" spans="1:25" hidden="1">
      <c r="A946" s="392" t="s">
        <v>449</v>
      </c>
      <c r="B946" s="392" t="s">
        <v>452</v>
      </c>
      <c r="C946" s="482"/>
      <c r="D946" s="482"/>
      <c r="E946" s="483" t="s">
        <v>839</v>
      </c>
      <c r="F946" s="495">
        <f>'[3]CONAP - W INC'!F716</f>
        <v>0</v>
      </c>
      <c r="G946" s="495">
        <f>'[3]CONAP - W INC'!G716</f>
        <v>990691.28</v>
      </c>
      <c r="H946" s="495">
        <f>'[3]CONAP - W INC'!H716</f>
        <v>39500000</v>
      </c>
      <c r="I946" s="484">
        <f t="shared" si="474"/>
        <v>40490691.280000001</v>
      </c>
      <c r="J946" s="495">
        <f>'[3]CONAP - W INC'!J716</f>
        <v>0</v>
      </c>
      <c r="K946" s="495">
        <f>'[3]CONAP - W INC'!K716</f>
        <v>990691.28</v>
      </c>
      <c r="L946" s="495">
        <f>'[3]CONAP - W INC'!L716</f>
        <v>0</v>
      </c>
      <c r="M946" s="484">
        <f t="shared" si="475"/>
        <v>990691.28</v>
      </c>
      <c r="N946" s="484">
        <f t="shared" si="476"/>
        <v>0</v>
      </c>
      <c r="O946" s="484">
        <f t="shared" si="476"/>
        <v>0</v>
      </c>
      <c r="P946" s="484">
        <f t="shared" si="476"/>
        <v>39500000</v>
      </c>
      <c r="Q946" s="484">
        <f t="shared" si="477"/>
        <v>39500000</v>
      </c>
      <c r="S946" s="486" t="str">
        <f t="shared" si="486"/>
        <v/>
      </c>
      <c r="T946" s="486">
        <f t="shared" si="486"/>
        <v>1</v>
      </c>
      <c r="U946" s="486">
        <f t="shared" si="486"/>
        <v>0</v>
      </c>
      <c r="V946" s="487">
        <f t="shared" si="486"/>
        <v>2.4467136733952052E-2</v>
      </c>
      <c r="W946" s="486"/>
    </row>
    <row r="947" spans="1:25" s="437" customFormat="1">
      <c r="A947" s="392"/>
      <c r="B947" s="392" t="s">
        <v>452</v>
      </c>
      <c r="C947" s="445"/>
      <c r="D947" s="445"/>
      <c r="E947" s="415" t="s">
        <v>737</v>
      </c>
      <c r="F947" s="416">
        <f>+F944+F943</f>
        <v>0</v>
      </c>
      <c r="G947" s="416">
        <f t="shared" ref="G947:Q947" si="499">+G944+G943</f>
        <v>2490691.2800000003</v>
      </c>
      <c r="H947" s="416">
        <f t="shared" si="499"/>
        <v>75446696.409999996</v>
      </c>
      <c r="I947" s="416">
        <f t="shared" si="499"/>
        <v>77937387.689999998</v>
      </c>
      <c r="J947" s="416">
        <f t="shared" si="499"/>
        <v>0</v>
      </c>
      <c r="K947" s="416">
        <f t="shared" si="499"/>
        <v>990691.28</v>
      </c>
      <c r="L947" s="416">
        <f t="shared" si="499"/>
        <v>27764811.32</v>
      </c>
      <c r="M947" s="416">
        <f t="shared" si="499"/>
        <v>28755502.600000001</v>
      </c>
      <c r="N947" s="416">
        <f t="shared" si="499"/>
        <v>0</v>
      </c>
      <c r="O947" s="416">
        <f t="shared" si="499"/>
        <v>1500000.0000000002</v>
      </c>
      <c r="P947" s="416">
        <f t="shared" si="499"/>
        <v>47681885.089999996</v>
      </c>
      <c r="Q947" s="416">
        <f t="shared" si="499"/>
        <v>49181885.089999996</v>
      </c>
      <c r="R947" s="448"/>
      <c r="S947" s="486" t="str">
        <f t="shared" si="486"/>
        <v/>
      </c>
      <c r="T947" s="486">
        <f t="shared" si="486"/>
        <v>0.39775755749223163</v>
      </c>
      <c r="U947" s="486">
        <f t="shared" si="486"/>
        <v>0.36800566016989905</v>
      </c>
      <c r="V947" s="487">
        <f t="shared" si="486"/>
        <v>0.36895645918203601</v>
      </c>
      <c r="W947" s="489"/>
      <c r="Y947" s="394" t="s">
        <v>735</v>
      </c>
    </row>
    <row r="948" spans="1:25" hidden="1">
      <c r="A948" s="392"/>
      <c r="B948" s="392"/>
      <c r="C948" s="482"/>
      <c r="D948" s="482"/>
      <c r="E948" s="490"/>
      <c r="F948" s="484"/>
      <c r="G948" s="484"/>
      <c r="H948" s="484"/>
      <c r="I948" s="484"/>
      <c r="J948" s="484"/>
      <c r="K948" s="484"/>
      <c r="L948" s="484"/>
      <c r="M948" s="484"/>
      <c r="N948" s="484"/>
      <c r="O948" s="484"/>
      <c r="P948" s="484"/>
      <c r="Q948" s="484"/>
      <c r="R948" s="485"/>
      <c r="S948" s="486" t="str">
        <f t="shared" si="486"/>
        <v/>
      </c>
      <c r="T948" s="486" t="str">
        <f t="shared" si="486"/>
        <v/>
      </c>
      <c r="U948" s="486" t="str">
        <f t="shared" si="486"/>
        <v/>
      </c>
      <c r="V948" s="487" t="str">
        <f t="shared" si="486"/>
        <v/>
      </c>
      <c r="W948" s="486"/>
    </row>
    <row r="949" spans="1:25" s="437" customFormat="1">
      <c r="A949" s="392" t="s">
        <v>843</v>
      </c>
      <c r="B949" s="392" t="s">
        <v>452</v>
      </c>
      <c r="C949" s="445"/>
      <c r="D949" s="445" t="s">
        <v>319</v>
      </c>
      <c r="E949" s="415" t="s">
        <v>325</v>
      </c>
      <c r="F949" s="416">
        <f>SUM(F950:F950)</f>
        <v>0</v>
      </c>
      <c r="G949" s="416">
        <f>SUM(G950:G950)</f>
        <v>6100000</v>
      </c>
      <c r="H949" s="416">
        <f>SUM(H950:H950)</f>
        <v>0</v>
      </c>
      <c r="I949" s="416">
        <f>+F949+G949+H949</f>
        <v>6100000</v>
      </c>
      <c r="J949" s="416">
        <f>SUM(J950:J950)</f>
        <v>0</v>
      </c>
      <c r="K949" s="416">
        <f>SUM(K950:K950)</f>
        <v>4800000</v>
      </c>
      <c r="L949" s="416">
        <f>SUM(L950:L950)</f>
        <v>0</v>
      </c>
      <c r="M949" s="416">
        <f>+J949+K949+L949</f>
        <v>4800000</v>
      </c>
      <c r="N949" s="416">
        <f t="shared" ref="N949:P950" si="500">+F949-J949</f>
        <v>0</v>
      </c>
      <c r="O949" s="416">
        <f t="shared" si="500"/>
        <v>1300000</v>
      </c>
      <c r="P949" s="416">
        <f t="shared" si="500"/>
        <v>0</v>
      </c>
      <c r="Q949" s="416">
        <f>+N949+O949+P949</f>
        <v>1300000</v>
      </c>
      <c r="S949" s="486" t="str">
        <f t="shared" si="486"/>
        <v/>
      </c>
      <c r="T949" s="486">
        <f t="shared" si="486"/>
        <v>0.78688524590163933</v>
      </c>
      <c r="U949" s="486" t="str">
        <f t="shared" si="486"/>
        <v/>
      </c>
      <c r="V949" s="487">
        <f t="shared" si="486"/>
        <v>0.78688524590163933</v>
      </c>
      <c r="W949" s="489"/>
      <c r="Y949" s="394" t="s">
        <v>735</v>
      </c>
    </row>
    <row r="950" spans="1:25">
      <c r="A950" s="392" t="s">
        <v>449</v>
      </c>
      <c r="B950" s="392" t="s">
        <v>452</v>
      </c>
      <c r="C950" s="482"/>
      <c r="D950" s="482"/>
      <c r="E950" s="488" t="s">
        <v>533</v>
      </c>
      <c r="F950" s="484">
        <v>0</v>
      </c>
      <c r="G950" s="484">
        <f>SUM('[3]chd11-SAOB'!AB186)</f>
        <v>6100000</v>
      </c>
      <c r="H950" s="484">
        <f>SUM('[3]chd11-SAOB'!AB278)</f>
        <v>0</v>
      </c>
      <c r="I950" s="484">
        <f>+F950+G950+H950</f>
        <v>6100000</v>
      </c>
      <c r="J950" s="484">
        <v>0</v>
      </c>
      <c r="K950" s="484">
        <f>SUM('[3]chd11-SAOB'!AB187)</f>
        <v>4800000</v>
      </c>
      <c r="L950" s="484">
        <f>SUM('[3]chd11-SAOB'!AB279)</f>
        <v>0</v>
      </c>
      <c r="M950" s="484">
        <f>+J950+K950+L950</f>
        <v>4800000</v>
      </c>
      <c r="N950" s="484">
        <f t="shared" si="500"/>
        <v>0</v>
      </c>
      <c r="O950" s="484">
        <f t="shared" si="500"/>
        <v>1300000</v>
      </c>
      <c r="P950" s="484">
        <f t="shared" si="500"/>
        <v>0</v>
      </c>
      <c r="Q950" s="484">
        <f>+N950+O950+P950</f>
        <v>1300000</v>
      </c>
      <c r="S950" s="486" t="str">
        <f t="shared" si="486"/>
        <v/>
      </c>
      <c r="T950" s="486">
        <f t="shared" si="486"/>
        <v>0.78688524590163933</v>
      </c>
      <c r="U950" s="486" t="str">
        <f t="shared" si="486"/>
        <v/>
      </c>
      <c r="V950" s="487">
        <f t="shared" si="486"/>
        <v>0.78688524590163933</v>
      </c>
      <c r="W950" s="486"/>
      <c r="Y950" s="394" t="s">
        <v>735</v>
      </c>
    </row>
    <row r="951" spans="1:25" s="617" customFormat="1">
      <c r="A951" s="392" t="s">
        <v>449</v>
      </c>
      <c r="B951" s="392" t="s">
        <v>452</v>
      </c>
      <c r="C951" s="634"/>
      <c r="D951" s="634"/>
      <c r="E951" s="635" t="s">
        <v>5</v>
      </c>
      <c r="F951" s="615">
        <f>+F949+F947</f>
        <v>0</v>
      </c>
      <c r="G951" s="615">
        <f t="shared" ref="G951:Q951" si="501">+G949+G947</f>
        <v>8590691.2800000012</v>
      </c>
      <c r="H951" s="615">
        <f t="shared" si="501"/>
        <v>75446696.409999996</v>
      </c>
      <c r="I951" s="615">
        <f t="shared" si="501"/>
        <v>84037387.689999998</v>
      </c>
      <c r="J951" s="615">
        <f t="shared" si="501"/>
        <v>0</v>
      </c>
      <c r="K951" s="615">
        <f t="shared" si="501"/>
        <v>5790691.2800000003</v>
      </c>
      <c r="L951" s="615">
        <f t="shared" si="501"/>
        <v>27764811.32</v>
      </c>
      <c r="M951" s="615">
        <f t="shared" si="501"/>
        <v>33555502.600000001</v>
      </c>
      <c r="N951" s="615">
        <f t="shared" si="501"/>
        <v>0</v>
      </c>
      <c r="O951" s="615">
        <f t="shared" si="501"/>
        <v>2800000</v>
      </c>
      <c r="P951" s="615">
        <f t="shared" si="501"/>
        <v>47681885.089999996</v>
      </c>
      <c r="Q951" s="615">
        <f t="shared" si="501"/>
        <v>50481885.089999996</v>
      </c>
      <c r="R951" s="616">
        <f>+Q951-'[3]chd11-SAOB'!AQ315</f>
        <v>0</v>
      </c>
      <c r="S951" s="486" t="str">
        <f t="shared" si="486"/>
        <v/>
      </c>
      <c r="T951" s="486">
        <f t="shared" si="486"/>
        <v>0.67406581045245051</v>
      </c>
      <c r="U951" s="486">
        <f t="shared" si="486"/>
        <v>0.36800566016989905</v>
      </c>
      <c r="V951" s="487">
        <f t="shared" si="486"/>
        <v>0.3992925473097842</v>
      </c>
      <c r="W951" s="636"/>
      <c r="Y951" s="394" t="s">
        <v>735</v>
      </c>
    </row>
    <row r="952" spans="1:25">
      <c r="A952" s="392" t="s">
        <v>449</v>
      </c>
      <c r="B952" s="392" t="s">
        <v>452</v>
      </c>
      <c r="C952" s="482"/>
      <c r="D952" s="482"/>
      <c r="E952" s="492"/>
      <c r="F952" s="484"/>
      <c r="G952" s="484"/>
      <c r="H952" s="484"/>
      <c r="I952" s="484">
        <f t="shared" si="474"/>
        <v>0</v>
      </c>
      <c r="J952" s="484"/>
      <c r="K952" s="484"/>
      <c r="L952" s="484"/>
      <c r="M952" s="484">
        <f t="shared" si="475"/>
        <v>0</v>
      </c>
      <c r="N952" s="484">
        <f t="shared" si="476"/>
        <v>0</v>
      </c>
      <c r="O952" s="484">
        <f t="shared" si="476"/>
        <v>0</v>
      </c>
      <c r="P952" s="484">
        <f t="shared" si="476"/>
        <v>0</v>
      </c>
      <c r="Q952" s="484">
        <f t="shared" si="477"/>
        <v>0</v>
      </c>
      <c r="S952" s="486" t="str">
        <f t="shared" si="486"/>
        <v/>
      </c>
      <c r="T952" s="486" t="str">
        <f t="shared" si="486"/>
        <v/>
      </c>
      <c r="U952" s="486" t="str">
        <f t="shared" si="486"/>
        <v/>
      </c>
      <c r="V952" s="487" t="str">
        <f t="shared" si="486"/>
        <v/>
      </c>
      <c r="W952" s="486"/>
      <c r="Y952" s="394" t="s">
        <v>735</v>
      </c>
    </row>
    <row r="953" spans="1:25" s="424" customFormat="1" ht="12" customHeight="1">
      <c r="A953" s="392" t="s">
        <v>449</v>
      </c>
      <c r="B953" s="392" t="s">
        <v>564</v>
      </c>
      <c r="C953" s="718" t="s">
        <v>803</v>
      </c>
      <c r="D953" s="734"/>
      <c r="E953" s="734"/>
      <c r="F953" s="423">
        <f>+F940+F951</f>
        <v>0</v>
      </c>
      <c r="G953" s="423">
        <f>+G940+G951</f>
        <v>62820691.280000001</v>
      </c>
      <c r="H953" s="423">
        <f>+H940+H951</f>
        <v>77133775.489999995</v>
      </c>
      <c r="I953" s="423">
        <f t="shared" si="474"/>
        <v>139954466.76999998</v>
      </c>
      <c r="J953" s="423">
        <f>+J940+J951</f>
        <v>0</v>
      </c>
      <c r="K953" s="423">
        <f>+K940+K951</f>
        <v>58045575.280000001</v>
      </c>
      <c r="L953" s="423">
        <f>+L940+L951</f>
        <v>29419186.32</v>
      </c>
      <c r="M953" s="423">
        <f t="shared" si="475"/>
        <v>87464761.599999994</v>
      </c>
      <c r="N953" s="423">
        <f t="shared" si="476"/>
        <v>0</v>
      </c>
      <c r="O953" s="423">
        <f t="shared" si="476"/>
        <v>4775116</v>
      </c>
      <c r="P953" s="423">
        <f t="shared" si="476"/>
        <v>47714589.169999994</v>
      </c>
      <c r="Q953" s="423">
        <f t="shared" si="477"/>
        <v>52489705.169999994</v>
      </c>
      <c r="S953" s="486" t="str">
        <f t="shared" si="486"/>
        <v/>
      </c>
      <c r="T953" s="486">
        <f t="shared" si="486"/>
        <v>0.92398816532093409</v>
      </c>
      <c r="U953" s="486">
        <f t="shared" si="486"/>
        <v>0.38140472358719235</v>
      </c>
      <c r="V953" s="487">
        <f t="shared" si="486"/>
        <v>0.62495155473486153</v>
      </c>
      <c r="W953" s="491"/>
      <c r="Y953" s="394" t="s">
        <v>735</v>
      </c>
    </row>
    <row r="954" spans="1:25">
      <c r="A954" s="392" t="s">
        <v>449</v>
      </c>
      <c r="B954" s="392" t="s">
        <v>564</v>
      </c>
      <c r="C954" s="492"/>
      <c r="D954" s="494"/>
      <c r="E954" s="494"/>
      <c r="F954" s="484"/>
      <c r="G954" s="484"/>
      <c r="H954" s="484"/>
      <c r="I954" s="484">
        <f t="shared" si="474"/>
        <v>0</v>
      </c>
      <c r="J954" s="484"/>
      <c r="K954" s="484"/>
      <c r="L954" s="484"/>
      <c r="M954" s="484">
        <f t="shared" si="475"/>
        <v>0</v>
      </c>
      <c r="N954" s="484">
        <f t="shared" si="476"/>
        <v>0</v>
      </c>
      <c r="O954" s="484">
        <f t="shared" si="476"/>
        <v>0</v>
      </c>
      <c r="P954" s="484">
        <f t="shared" si="476"/>
        <v>0</v>
      </c>
      <c r="Q954" s="484">
        <f t="shared" si="477"/>
        <v>0</v>
      </c>
      <c r="S954" s="486" t="str">
        <f t="shared" si="486"/>
        <v/>
      </c>
      <c r="T954" s="486" t="str">
        <f t="shared" si="486"/>
        <v/>
      </c>
      <c r="U954" s="486" t="str">
        <f t="shared" si="486"/>
        <v/>
      </c>
      <c r="V954" s="487" t="str">
        <f t="shared" si="486"/>
        <v/>
      </c>
      <c r="W954" s="486"/>
      <c r="Y954" s="394" t="s">
        <v>735</v>
      </c>
    </row>
    <row r="955" spans="1:25" s="424" customFormat="1" hidden="1">
      <c r="A955" s="392" t="s">
        <v>805</v>
      </c>
      <c r="B955" s="392" t="s">
        <v>564</v>
      </c>
      <c r="C955" s="493" t="s">
        <v>806</v>
      </c>
      <c r="D955" s="493"/>
      <c r="E955" s="680"/>
      <c r="F955" s="423"/>
      <c r="G955" s="423"/>
      <c r="H955" s="423"/>
      <c r="I955" s="423">
        <f t="shared" si="474"/>
        <v>0</v>
      </c>
      <c r="J955" s="423"/>
      <c r="K955" s="423"/>
      <c r="L955" s="423"/>
      <c r="M955" s="423">
        <f t="shared" si="475"/>
        <v>0</v>
      </c>
      <c r="N955" s="423">
        <f t="shared" si="476"/>
        <v>0</v>
      </c>
      <c r="O955" s="423">
        <f t="shared" si="476"/>
        <v>0</v>
      </c>
      <c r="P955" s="423">
        <f t="shared" si="476"/>
        <v>0</v>
      </c>
      <c r="Q955" s="423">
        <f t="shared" si="477"/>
        <v>0</v>
      </c>
      <c r="S955" s="486" t="str">
        <f t="shared" si="486"/>
        <v/>
      </c>
      <c r="T955" s="486" t="str">
        <f t="shared" si="486"/>
        <v/>
      </c>
      <c r="U955" s="486" t="str">
        <f t="shared" si="486"/>
        <v/>
      </c>
      <c r="V955" s="487" t="str">
        <f t="shared" si="486"/>
        <v/>
      </c>
      <c r="W955" s="491"/>
      <c r="X955" s="394" t="s">
        <v>735</v>
      </c>
    </row>
    <row r="956" spans="1:25">
      <c r="A956" s="392" t="s">
        <v>805</v>
      </c>
      <c r="B956" s="392" t="s">
        <v>564</v>
      </c>
      <c r="C956" s="482"/>
      <c r="D956" s="482" t="s">
        <v>319</v>
      </c>
      <c r="E956" s="490" t="s">
        <v>320</v>
      </c>
      <c r="F956" s="484">
        <f>+F917+F932+F943</f>
        <v>0</v>
      </c>
      <c r="G956" s="484">
        <f>+G917+G932+G943</f>
        <v>2438351.0300000003</v>
      </c>
      <c r="H956" s="484">
        <f>+H917+H932+H943</f>
        <v>47529862.909999996</v>
      </c>
      <c r="I956" s="484">
        <f t="shared" si="474"/>
        <v>49968213.939999998</v>
      </c>
      <c r="J956" s="484">
        <f>+J917+J932+J943</f>
        <v>0</v>
      </c>
      <c r="K956" s="484">
        <f>+K917+K932+K943</f>
        <v>2438351.0300000003</v>
      </c>
      <c r="L956" s="484">
        <f>+L917+L932+L943</f>
        <v>36301320.560000002</v>
      </c>
      <c r="M956" s="484">
        <f t="shared" si="475"/>
        <v>38739671.590000004</v>
      </c>
      <c r="N956" s="484">
        <f t="shared" si="476"/>
        <v>0</v>
      </c>
      <c r="O956" s="484">
        <f t="shared" si="476"/>
        <v>0</v>
      </c>
      <c r="P956" s="484">
        <f t="shared" si="476"/>
        <v>11228542.349999994</v>
      </c>
      <c r="Q956" s="484">
        <f t="shared" si="477"/>
        <v>11228542.349999994</v>
      </c>
      <c r="S956" s="486" t="str">
        <f t="shared" si="486"/>
        <v/>
      </c>
      <c r="T956" s="486">
        <f t="shared" si="486"/>
        <v>1</v>
      </c>
      <c r="U956" s="486">
        <f t="shared" si="486"/>
        <v>0.76375815829172999</v>
      </c>
      <c r="V956" s="487">
        <f t="shared" si="486"/>
        <v>0.77528629773554014</v>
      </c>
      <c r="W956" s="486"/>
      <c r="X956" s="394" t="s">
        <v>735</v>
      </c>
      <c r="Y956" s="394" t="s">
        <v>736</v>
      </c>
    </row>
    <row r="957" spans="1:25">
      <c r="A957" s="392" t="s">
        <v>805</v>
      </c>
      <c r="B957" s="392" t="s">
        <v>564</v>
      </c>
      <c r="C957" s="482"/>
      <c r="D957" s="482" t="s">
        <v>319</v>
      </c>
      <c r="E957" s="494" t="s">
        <v>204</v>
      </c>
      <c r="F957" s="484">
        <f>+F958+F959</f>
        <v>0</v>
      </c>
      <c r="G957" s="484">
        <f t="shared" ref="G957:H957" si="502">+G958+G959</f>
        <v>99124849.810000002</v>
      </c>
      <c r="H957" s="484">
        <f t="shared" si="502"/>
        <v>479373639.24000001</v>
      </c>
      <c r="I957" s="484">
        <f t="shared" si="474"/>
        <v>578498489.04999995</v>
      </c>
      <c r="J957" s="484">
        <f t="shared" ref="J957:L957" si="503">+J958+J959</f>
        <v>0</v>
      </c>
      <c r="K957" s="484">
        <f t="shared" si="503"/>
        <v>97579261.650000006</v>
      </c>
      <c r="L957" s="484">
        <f t="shared" si="503"/>
        <v>439679295.72999996</v>
      </c>
      <c r="M957" s="484">
        <f t="shared" si="475"/>
        <v>537258557.38</v>
      </c>
      <c r="N957" s="484">
        <f t="shared" si="476"/>
        <v>0</v>
      </c>
      <c r="O957" s="484">
        <f t="shared" si="476"/>
        <v>1545588.1599999964</v>
      </c>
      <c r="P957" s="484">
        <f t="shared" si="476"/>
        <v>39694343.51000005</v>
      </c>
      <c r="Q957" s="484">
        <f t="shared" si="477"/>
        <v>41239931.670000046</v>
      </c>
      <c r="S957" s="486" t="str">
        <f t="shared" si="486"/>
        <v/>
      </c>
      <c r="T957" s="486">
        <f t="shared" si="486"/>
        <v>0.98440766202458274</v>
      </c>
      <c r="U957" s="486">
        <f t="shared" si="486"/>
        <v>0.91719539778421788</v>
      </c>
      <c r="V957" s="487">
        <f t="shared" si="486"/>
        <v>0.92871211861292247</v>
      </c>
      <c r="W957" s="486"/>
      <c r="X957" s="394" t="s">
        <v>735</v>
      </c>
      <c r="Y957" s="394" t="s">
        <v>736</v>
      </c>
    </row>
    <row r="958" spans="1:25" hidden="1">
      <c r="A958" s="392" t="s">
        <v>805</v>
      </c>
      <c r="B958" s="392" t="s">
        <v>564</v>
      </c>
      <c r="C958" s="482"/>
      <c r="D958" s="482"/>
      <c r="E958" s="483" t="s">
        <v>838</v>
      </c>
      <c r="F958" s="484">
        <f t="shared" ref="F958:H959" si="504">+F922+F934+F945</f>
        <v>0</v>
      </c>
      <c r="G958" s="484">
        <f t="shared" si="504"/>
        <v>47844760</v>
      </c>
      <c r="H958" s="484">
        <f t="shared" si="504"/>
        <v>0</v>
      </c>
      <c r="I958" s="484">
        <f t="shared" si="474"/>
        <v>47844760</v>
      </c>
      <c r="J958" s="484">
        <f t="shared" ref="J958:L959" si="505">+J922+J934+J945</f>
        <v>0</v>
      </c>
      <c r="K958" s="484">
        <f t="shared" si="505"/>
        <v>46330831.399999999</v>
      </c>
      <c r="L958" s="484">
        <f t="shared" si="505"/>
        <v>0</v>
      </c>
      <c r="M958" s="484">
        <f t="shared" si="475"/>
        <v>46330831.399999999</v>
      </c>
      <c r="N958" s="484">
        <f t="shared" ref="N958:P1020" si="506">+F958-J958</f>
        <v>0</v>
      </c>
      <c r="O958" s="484">
        <f t="shared" si="506"/>
        <v>1513928.6000000015</v>
      </c>
      <c r="P958" s="484">
        <f t="shared" si="506"/>
        <v>0</v>
      </c>
      <c r="Q958" s="484">
        <f t="shared" si="477"/>
        <v>1513928.6000000015</v>
      </c>
      <c r="S958" s="486" t="str">
        <f t="shared" si="486"/>
        <v/>
      </c>
      <c r="T958" s="486">
        <f t="shared" si="486"/>
        <v>0.96835748366174268</v>
      </c>
      <c r="U958" s="486" t="str">
        <f t="shared" si="486"/>
        <v/>
      </c>
      <c r="V958" s="487">
        <f t="shared" si="486"/>
        <v>0.96835748366174268</v>
      </c>
      <c r="W958" s="486"/>
      <c r="X958" s="394" t="s">
        <v>735</v>
      </c>
    </row>
    <row r="959" spans="1:25" hidden="1">
      <c r="A959" s="392" t="s">
        <v>805</v>
      </c>
      <c r="B959" s="392" t="s">
        <v>564</v>
      </c>
      <c r="C959" s="482"/>
      <c r="D959" s="482"/>
      <c r="E959" s="483" t="s">
        <v>839</v>
      </c>
      <c r="F959" s="484">
        <f t="shared" si="504"/>
        <v>0</v>
      </c>
      <c r="G959" s="484">
        <f t="shared" si="504"/>
        <v>51280089.81000001</v>
      </c>
      <c r="H959" s="484">
        <f t="shared" si="504"/>
        <v>479373639.24000001</v>
      </c>
      <c r="I959" s="484">
        <f t="shared" si="474"/>
        <v>530653729.05000001</v>
      </c>
      <c r="J959" s="484">
        <f t="shared" si="505"/>
        <v>0</v>
      </c>
      <c r="K959" s="484">
        <f t="shared" si="505"/>
        <v>51248430.250000007</v>
      </c>
      <c r="L959" s="484">
        <f t="shared" si="505"/>
        <v>439679295.72999996</v>
      </c>
      <c r="M959" s="484">
        <f t="shared" si="475"/>
        <v>490927725.97999996</v>
      </c>
      <c r="N959" s="484">
        <f t="shared" si="506"/>
        <v>0</v>
      </c>
      <c r="O959" s="484">
        <f t="shared" si="506"/>
        <v>31659.560000002384</v>
      </c>
      <c r="P959" s="484">
        <f t="shared" si="506"/>
        <v>39694343.51000005</v>
      </c>
      <c r="Q959" s="484">
        <f t="shared" si="477"/>
        <v>39726003.070000052</v>
      </c>
      <c r="S959" s="486" t="str">
        <f t="shared" si="486"/>
        <v/>
      </c>
      <c r="T959" s="486">
        <f t="shared" si="486"/>
        <v>0.99938261496582192</v>
      </c>
      <c r="U959" s="486">
        <f t="shared" si="486"/>
        <v>0.91719539778421788</v>
      </c>
      <c r="V959" s="487">
        <f t="shared" si="486"/>
        <v>0.92513761631126323</v>
      </c>
      <c r="W959" s="486"/>
      <c r="X959" s="394" t="s">
        <v>735</v>
      </c>
    </row>
    <row r="960" spans="1:25" s="437" customFormat="1" hidden="1">
      <c r="A960" s="392"/>
      <c r="B960" s="392" t="s">
        <v>564</v>
      </c>
      <c r="C960" s="445"/>
      <c r="D960" s="445"/>
      <c r="E960" s="415" t="s">
        <v>737</v>
      </c>
      <c r="F960" s="416">
        <f>+F957+F956</f>
        <v>0</v>
      </c>
      <c r="G960" s="416">
        <f t="shared" ref="G960:Q960" si="507">+G957+G956</f>
        <v>101563200.84</v>
      </c>
      <c r="H960" s="416">
        <f t="shared" si="507"/>
        <v>526903502.14999998</v>
      </c>
      <c r="I960" s="416">
        <f t="shared" si="507"/>
        <v>628466702.99000001</v>
      </c>
      <c r="J960" s="416">
        <f t="shared" si="507"/>
        <v>0</v>
      </c>
      <c r="K960" s="416">
        <f t="shared" si="507"/>
        <v>100017612.68000001</v>
      </c>
      <c r="L960" s="416">
        <f t="shared" si="507"/>
        <v>475980616.28999996</v>
      </c>
      <c r="M960" s="416">
        <f t="shared" si="507"/>
        <v>575998228.97000003</v>
      </c>
      <c r="N960" s="416">
        <f t="shared" si="507"/>
        <v>0</v>
      </c>
      <c r="O960" s="416">
        <f t="shared" si="507"/>
        <v>1545588.1599999964</v>
      </c>
      <c r="P960" s="416">
        <f t="shared" si="507"/>
        <v>50922885.860000044</v>
      </c>
      <c r="Q960" s="416">
        <f t="shared" si="507"/>
        <v>52468474.020000041</v>
      </c>
      <c r="R960" s="448"/>
      <c r="S960" s="486" t="str">
        <f t="shared" si="486"/>
        <v/>
      </c>
      <c r="T960" s="486">
        <f t="shared" si="486"/>
        <v>0.98478200620680634</v>
      </c>
      <c r="U960" s="486">
        <f t="shared" si="486"/>
        <v>0.90335443652924674</v>
      </c>
      <c r="V960" s="487">
        <f t="shared" si="486"/>
        <v>0.91651351810624904</v>
      </c>
      <c r="W960" s="489"/>
      <c r="X960" s="394" t="s">
        <v>735</v>
      </c>
    </row>
    <row r="961" spans="1:25" hidden="1">
      <c r="A961" s="392"/>
      <c r="B961" s="392"/>
      <c r="C961" s="482"/>
      <c r="D961" s="482"/>
      <c r="E961" s="490"/>
      <c r="F961" s="484"/>
      <c r="G961" s="484"/>
      <c r="H961" s="484"/>
      <c r="I961" s="484"/>
      <c r="J961" s="484"/>
      <c r="K961" s="484"/>
      <c r="L961" s="484"/>
      <c r="M961" s="484"/>
      <c r="N961" s="484"/>
      <c r="O961" s="484"/>
      <c r="P961" s="484"/>
      <c r="Q961" s="484"/>
      <c r="R961" s="485"/>
      <c r="S961" s="486" t="str">
        <f t="shared" si="486"/>
        <v/>
      </c>
      <c r="T961" s="486" t="str">
        <f t="shared" si="486"/>
        <v/>
      </c>
      <c r="U961" s="486" t="str">
        <f t="shared" si="486"/>
        <v/>
      </c>
      <c r="V961" s="487" t="str">
        <f t="shared" si="486"/>
        <v/>
      </c>
      <c r="W961" s="486"/>
      <c r="X961" s="394" t="s">
        <v>735</v>
      </c>
    </row>
    <row r="962" spans="1:25" s="437" customFormat="1" hidden="1">
      <c r="A962" s="392" t="s">
        <v>805</v>
      </c>
      <c r="B962" s="392" t="s">
        <v>564</v>
      </c>
      <c r="C962" s="445"/>
      <c r="D962" s="445" t="s">
        <v>319</v>
      </c>
      <c r="E962" s="415" t="s">
        <v>325</v>
      </c>
      <c r="F962" s="416">
        <f>SUM(F963:F963)</f>
        <v>0</v>
      </c>
      <c r="G962" s="416">
        <f>SUM(G963:G963)</f>
        <v>18400000</v>
      </c>
      <c r="H962" s="416">
        <f>SUM(H963:H963)</f>
        <v>0</v>
      </c>
      <c r="I962" s="416">
        <f>+F962+G962+H962</f>
        <v>18400000</v>
      </c>
      <c r="J962" s="416">
        <f>SUM(J963:J963)</f>
        <v>0</v>
      </c>
      <c r="K962" s="416">
        <f>SUM(K963:K963)</f>
        <v>15170413</v>
      </c>
      <c r="L962" s="416">
        <f>SUM(L963:L963)</f>
        <v>0</v>
      </c>
      <c r="M962" s="416">
        <f>+J962+K962+L962</f>
        <v>15170413</v>
      </c>
      <c r="N962" s="416">
        <f t="shared" ref="N962:P963" si="508">+F962-J962</f>
        <v>0</v>
      </c>
      <c r="O962" s="416">
        <f t="shared" si="508"/>
        <v>3229587</v>
      </c>
      <c r="P962" s="416">
        <f t="shared" si="508"/>
        <v>0</v>
      </c>
      <c r="Q962" s="416">
        <f>+N962+O962+P962</f>
        <v>3229587</v>
      </c>
      <c r="S962" s="486" t="str">
        <f t="shared" si="486"/>
        <v/>
      </c>
      <c r="T962" s="486">
        <f t="shared" si="486"/>
        <v>0.82447896739130433</v>
      </c>
      <c r="U962" s="486" t="str">
        <f t="shared" si="486"/>
        <v/>
      </c>
      <c r="V962" s="487">
        <f t="shared" si="486"/>
        <v>0.82447896739130433</v>
      </c>
      <c r="W962" s="489"/>
      <c r="X962" s="394" t="s">
        <v>735</v>
      </c>
    </row>
    <row r="963" spans="1:25" hidden="1">
      <c r="A963" s="392" t="s">
        <v>805</v>
      </c>
      <c r="B963" s="392" t="s">
        <v>564</v>
      </c>
      <c r="C963" s="482"/>
      <c r="D963" s="482"/>
      <c r="E963" s="488" t="s">
        <v>533</v>
      </c>
      <c r="F963" s="484">
        <f>+F927+F939+F950</f>
        <v>0</v>
      </c>
      <c r="G963" s="484">
        <f>+G927+G939+G950</f>
        <v>18400000</v>
      </c>
      <c r="H963" s="484">
        <f>+H927+H939+H950</f>
        <v>0</v>
      </c>
      <c r="I963" s="484">
        <f>+F963+G963+H963</f>
        <v>18400000</v>
      </c>
      <c r="J963" s="484">
        <f>+J927+J939+J950</f>
        <v>0</v>
      </c>
      <c r="K963" s="484">
        <f>+K927+K939+K950</f>
        <v>15170413</v>
      </c>
      <c r="L963" s="484">
        <f>+L927+L939+L950</f>
        <v>0</v>
      </c>
      <c r="M963" s="484">
        <f>+J963+K963+L963</f>
        <v>15170413</v>
      </c>
      <c r="N963" s="484">
        <f t="shared" si="508"/>
        <v>0</v>
      </c>
      <c r="O963" s="484">
        <f t="shared" si="508"/>
        <v>3229587</v>
      </c>
      <c r="P963" s="484">
        <f t="shared" si="508"/>
        <v>0</v>
      </c>
      <c r="Q963" s="484">
        <f>+N963+O963+P963</f>
        <v>3229587</v>
      </c>
      <c r="S963" s="486" t="str">
        <f t="shared" si="486"/>
        <v/>
      </c>
      <c r="T963" s="486">
        <f t="shared" si="486"/>
        <v>0.82447896739130433</v>
      </c>
      <c r="U963" s="486" t="str">
        <f t="shared" si="486"/>
        <v/>
      </c>
      <c r="V963" s="487">
        <f t="shared" si="486"/>
        <v>0.82447896739130433</v>
      </c>
      <c r="W963" s="486"/>
      <c r="X963" s="394" t="s">
        <v>735</v>
      </c>
    </row>
    <row r="964" spans="1:25" s="526" customFormat="1" ht="12" customHeight="1">
      <c r="A964" s="392" t="s">
        <v>805</v>
      </c>
      <c r="B964" s="392" t="s">
        <v>564</v>
      </c>
      <c r="C964" s="717" t="s">
        <v>807</v>
      </c>
      <c r="D964" s="714"/>
      <c r="E964" s="714"/>
      <c r="F964" s="524">
        <f>+F962+F960</f>
        <v>0</v>
      </c>
      <c r="G964" s="524">
        <f t="shared" ref="G964:Q964" si="509">+G962+G960</f>
        <v>119963200.84</v>
      </c>
      <c r="H964" s="524">
        <f t="shared" si="509"/>
        <v>526903502.14999998</v>
      </c>
      <c r="I964" s="524">
        <f t="shared" si="509"/>
        <v>646866702.99000001</v>
      </c>
      <c r="J964" s="524">
        <f t="shared" si="509"/>
        <v>0</v>
      </c>
      <c r="K964" s="524">
        <f t="shared" si="509"/>
        <v>115188025.68000001</v>
      </c>
      <c r="L964" s="524">
        <f t="shared" si="509"/>
        <v>475980616.28999996</v>
      </c>
      <c r="M964" s="524">
        <f t="shared" si="509"/>
        <v>591168641.97000003</v>
      </c>
      <c r="N964" s="524">
        <f t="shared" si="509"/>
        <v>0</v>
      </c>
      <c r="O964" s="524">
        <f t="shared" si="509"/>
        <v>4775175.1599999964</v>
      </c>
      <c r="P964" s="524">
        <f t="shared" si="509"/>
        <v>50922885.860000044</v>
      </c>
      <c r="Q964" s="524">
        <f t="shared" si="509"/>
        <v>55698061.020000041</v>
      </c>
      <c r="R964" s="525"/>
      <c r="S964" s="486" t="str">
        <f t="shared" si="486"/>
        <v/>
      </c>
      <c r="T964" s="486">
        <f t="shared" si="486"/>
        <v>0.96019466697651012</v>
      </c>
      <c r="U964" s="486">
        <f t="shared" si="486"/>
        <v>0.90335443652924674</v>
      </c>
      <c r="V964" s="487">
        <f t="shared" si="486"/>
        <v>0.91389561286344179</v>
      </c>
      <c r="W964" s="551"/>
      <c r="Y964" s="394" t="s">
        <v>735</v>
      </c>
    </row>
    <row r="965" spans="1:25" hidden="1">
      <c r="A965" s="392"/>
      <c r="B965" s="392"/>
      <c r="C965" s="482"/>
      <c r="D965" s="497"/>
      <c r="E965" s="482"/>
      <c r="F965" s="495"/>
      <c r="G965" s="495"/>
      <c r="H965" s="495"/>
      <c r="I965" s="484"/>
      <c r="J965" s="495"/>
      <c r="K965" s="495"/>
      <c r="L965" s="495"/>
      <c r="M965" s="484"/>
      <c r="N965" s="484"/>
      <c r="O965" s="484"/>
      <c r="P965" s="484"/>
      <c r="Q965" s="484"/>
      <c r="S965" s="486"/>
      <c r="T965" s="486"/>
      <c r="U965" s="486"/>
      <c r="V965" s="487"/>
      <c r="W965" s="486"/>
    </row>
    <row r="966" spans="1:25">
      <c r="A966" s="392" t="s">
        <v>453</v>
      </c>
      <c r="B966" s="392" t="s">
        <v>454</v>
      </c>
      <c r="C966" s="623" t="s">
        <v>844</v>
      </c>
      <c r="D966" s="497"/>
      <c r="E966" s="492"/>
      <c r="F966" s="495"/>
      <c r="G966" s="495"/>
      <c r="H966" s="495"/>
      <c r="I966" s="484">
        <f t="shared" si="474"/>
        <v>0</v>
      </c>
      <c r="J966" s="495"/>
      <c r="K966" s="495"/>
      <c r="L966" s="495"/>
      <c r="M966" s="484">
        <f t="shared" si="475"/>
        <v>0</v>
      </c>
      <c r="N966" s="484">
        <f t="shared" si="506"/>
        <v>0</v>
      </c>
      <c r="O966" s="484">
        <f t="shared" si="506"/>
        <v>0</v>
      </c>
      <c r="P966" s="484">
        <f t="shared" si="506"/>
        <v>0</v>
      </c>
      <c r="Q966" s="484">
        <f t="shared" si="477"/>
        <v>0</v>
      </c>
      <c r="S966" s="486" t="str">
        <f t="shared" si="486"/>
        <v/>
      </c>
      <c r="T966" s="486" t="str">
        <f t="shared" si="486"/>
        <v/>
      </c>
      <c r="U966" s="486" t="str">
        <f t="shared" si="486"/>
        <v/>
      </c>
      <c r="V966" s="487" t="str">
        <f t="shared" si="486"/>
        <v/>
      </c>
      <c r="W966" s="486"/>
      <c r="Y966" s="394" t="s">
        <v>735</v>
      </c>
    </row>
    <row r="967" spans="1:25">
      <c r="A967" s="392" t="s">
        <v>453</v>
      </c>
      <c r="B967" s="392" t="s">
        <v>454</v>
      </c>
      <c r="C967" s="482"/>
      <c r="D967" s="497"/>
      <c r="E967" s="483" t="s">
        <v>320</v>
      </c>
      <c r="F967" s="495">
        <f>+'[3]chd12-SAOB'!C389</f>
        <v>0</v>
      </c>
      <c r="G967" s="495">
        <f>+'[3]chd12-SAOB'!D389</f>
        <v>3363736.78</v>
      </c>
      <c r="H967" s="495">
        <f>+'[3]chd12-SAOB'!E389</f>
        <v>729897.25</v>
      </c>
      <c r="I967" s="484">
        <f t="shared" ref="I967:I1030" si="510">+F967+G967+H967</f>
        <v>4093634.03</v>
      </c>
      <c r="J967" s="495">
        <f>+'[3]chd12-SAOB'!G389</f>
        <v>0</v>
      </c>
      <c r="K967" s="495">
        <f>+'[3]chd12-SAOB'!H389</f>
        <v>3361424.38</v>
      </c>
      <c r="L967" s="495">
        <f>+'[3]chd12-SAOB'!I389</f>
        <v>729897.25</v>
      </c>
      <c r="M967" s="484">
        <f t="shared" ref="M967:M1030" si="511">+J967+K967+L967</f>
        <v>4091321.63</v>
      </c>
      <c r="N967" s="484">
        <f t="shared" si="506"/>
        <v>0</v>
      </c>
      <c r="O967" s="484">
        <f t="shared" si="506"/>
        <v>2312.3999999999069</v>
      </c>
      <c r="P967" s="484">
        <f t="shared" si="506"/>
        <v>0</v>
      </c>
      <c r="Q967" s="484">
        <f t="shared" ref="Q967:Q1030" si="512">+N967+O967+P967</f>
        <v>2312.3999999999069</v>
      </c>
      <c r="S967" s="486" t="str">
        <f t="shared" si="486"/>
        <v/>
      </c>
      <c r="T967" s="486">
        <f t="shared" si="486"/>
        <v>0.99931255025252008</v>
      </c>
      <c r="U967" s="486">
        <f t="shared" si="486"/>
        <v>1</v>
      </c>
      <c r="V967" s="487">
        <f t="shared" si="486"/>
        <v>0.9994351229291496</v>
      </c>
      <c r="W967" s="486"/>
      <c r="Y967" s="394" t="s">
        <v>736</v>
      </c>
    </row>
    <row r="968" spans="1:25" hidden="1">
      <c r="A968" s="392" t="s">
        <v>453</v>
      </c>
      <c r="B968" s="392" t="s">
        <v>454</v>
      </c>
      <c r="C968" s="482"/>
      <c r="D968" s="482" t="s">
        <v>319</v>
      </c>
      <c r="E968" s="488" t="s">
        <v>835</v>
      </c>
      <c r="F968" s="495">
        <v>0</v>
      </c>
      <c r="G968" s="495">
        <f>+'[3]chd12-SAOB'!C186</f>
        <v>63776.93</v>
      </c>
      <c r="H968" s="495">
        <f>+'[3]chd12-SAOB'!C278</f>
        <v>729897.25</v>
      </c>
      <c r="I968" s="484">
        <f t="shared" si="510"/>
        <v>793674.18</v>
      </c>
      <c r="J968" s="495">
        <v>0</v>
      </c>
      <c r="K968" s="495">
        <f>+'[3]chd12-SAOB'!C187</f>
        <v>63313.82</v>
      </c>
      <c r="L968" s="495">
        <f>+'[3]chd12-SAOB'!C279</f>
        <v>729897.25</v>
      </c>
      <c r="M968" s="484">
        <f t="shared" si="511"/>
        <v>793211.07</v>
      </c>
      <c r="N968" s="484">
        <f t="shared" si="506"/>
        <v>0</v>
      </c>
      <c r="O968" s="484">
        <f t="shared" si="506"/>
        <v>463.11000000000058</v>
      </c>
      <c r="P968" s="484">
        <f t="shared" si="506"/>
        <v>0</v>
      </c>
      <c r="Q968" s="484">
        <f t="shared" si="512"/>
        <v>463.11000000000058</v>
      </c>
      <c r="S968" s="486" t="str">
        <f t="shared" si="486"/>
        <v/>
      </c>
      <c r="T968" s="486">
        <f t="shared" si="486"/>
        <v>0.99273859685626131</v>
      </c>
      <c r="U968" s="486">
        <f t="shared" si="486"/>
        <v>1</v>
      </c>
      <c r="V968" s="487">
        <f t="shared" si="486"/>
        <v>0.99941649859391912</v>
      </c>
      <c r="W968" s="486"/>
    </row>
    <row r="969" spans="1:25" hidden="1">
      <c r="A969" s="392" t="s">
        <v>453</v>
      </c>
      <c r="B969" s="392" t="s">
        <v>454</v>
      </c>
      <c r="C969" s="482"/>
      <c r="D969" s="482" t="s">
        <v>319</v>
      </c>
      <c r="E969" s="488" t="s">
        <v>836</v>
      </c>
      <c r="F969" s="495">
        <v>0</v>
      </c>
      <c r="G969" s="495">
        <f>+'[3]chd12-SAOB'!D186</f>
        <v>946377.51</v>
      </c>
      <c r="H969" s="495">
        <f>+'[3]chd12-SAOB'!D278</f>
        <v>0</v>
      </c>
      <c r="I969" s="484">
        <f t="shared" si="510"/>
        <v>946377.51</v>
      </c>
      <c r="J969" s="495">
        <v>0</v>
      </c>
      <c r="K969" s="495">
        <f>+'[3]chd12-SAOB'!D187</f>
        <v>945410.66</v>
      </c>
      <c r="L969" s="495">
        <f>+'[3]chd12-SAOB'!D279</f>
        <v>0</v>
      </c>
      <c r="M969" s="484">
        <f t="shared" si="511"/>
        <v>945410.66</v>
      </c>
      <c r="N969" s="484">
        <f t="shared" si="506"/>
        <v>0</v>
      </c>
      <c r="O969" s="484">
        <f t="shared" si="506"/>
        <v>966.84999999997672</v>
      </c>
      <c r="P969" s="484">
        <f t="shared" si="506"/>
        <v>0</v>
      </c>
      <c r="Q969" s="484">
        <f t="shared" si="512"/>
        <v>966.84999999997672</v>
      </c>
      <c r="S969" s="486" t="str">
        <f t="shared" si="486"/>
        <v/>
      </c>
      <c r="T969" s="486">
        <f t="shared" si="486"/>
        <v>0.99897836752270242</v>
      </c>
      <c r="U969" s="486" t="str">
        <f t="shared" si="486"/>
        <v/>
      </c>
      <c r="V969" s="487">
        <f t="shared" si="486"/>
        <v>0.99897836752270242</v>
      </c>
      <c r="W969" s="486"/>
    </row>
    <row r="970" spans="1:25" hidden="1">
      <c r="A970" s="392" t="s">
        <v>453</v>
      </c>
      <c r="B970" s="392" t="s">
        <v>454</v>
      </c>
      <c r="C970" s="482"/>
      <c r="D970" s="482" t="s">
        <v>319</v>
      </c>
      <c r="E970" s="488" t="s">
        <v>837</v>
      </c>
      <c r="F970" s="495">
        <v>0</v>
      </c>
      <c r="G970" s="495">
        <f>+'[3]chd12-SAOB'!E186</f>
        <v>2353582.34</v>
      </c>
      <c r="H970" s="495">
        <f>+'[3]chd12-SAOB'!E278</f>
        <v>0</v>
      </c>
      <c r="I970" s="484">
        <f t="shared" si="510"/>
        <v>2353582.34</v>
      </c>
      <c r="J970" s="495">
        <v>0</v>
      </c>
      <c r="K970" s="495">
        <f>+'[3]chd12-SAOB'!E187</f>
        <v>2352699.9</v>
      </c>
      <c r="L970" s="495">
        <f>+'[3]chd12-SAOB'!E279</f>
        <v>0</v>
      </c>
      <c r="M970" s="484">
        <f t="shared" si="511"/>
        <v>2352699.9</v>
      </c>
      <c r="N970" s="484">
        <f t="shared" si="506"/>
        <v>0</v>
      </c>
      <c r="O970" s="484">
        <f t="shared" si="506"/>
        <v>882.43999999994412</v>
      </c>
      <c r="P970" s="484">
        <f t="shared" si="506"/>
        <v>0</v>
      </c>
      <c r="Q970" s="484">
        <f t="shared" si="512"/>
        <v>882.43999999994412</v>
      </c>
      <c r="S970" s="486" t="str">
        <f t="shared" si="486"/>
        <v/>
      </c>
      <c r="T970" s="486">
        <f t="shared" si="486"/>
        <v>0.99962506516767968</v>
      </c>
      <c r="U970" s="486" t="str">
        <f t="shared" si="486"/>
        <v/>
      </c>
      <c r="V970" s="487">
        <f t="shared" si="486"/>
        <v>0.99962506516767968</v>
      </c>
      <c r="W970" s="486"/>
    </row>
    <row r="971" spans="1:25">
      <c r="A971" s="392" t="s">
        <v>453</v>
      </c>
      <c r="B971" s="392" t="s">
        <v>454</v>
      </c>
      <c r="C971" s="482"/>
      <c r="D971" s="497"/>
      <c r="E971" s="483" t="s">
        <v>204</v>
      </c>
      <c r="F971" s="484">
        <f>+F972+F973</f>
        <v>0</v>
      </c>
      <c r="G971" s="484">
        <f t="shared" ref="G971:H971" si="513">+G972+G973</f>
        <v>105793878.58000001</v>
      </c>
      <c r="H971" s="484">
        <f t="shared" si="513"/>
        <v>220607435.5</v>
      </c>
      <c r="I971" s="484">
        <f t="shared" si="510"/>
        <v>326401314.08000004</v>
      </c>
      <c r="J971" s="484">
        <f t="shared" ref="J971:L971" si="514">+J972+J973</f>
        <v>0</v>
      </c>
      <c r="K971" s="484">
        <f t="shared" si="514"/>
        <v>103796483.97</v>
      </c>
      <c r="L971" s="484">
        <f t="shared" si="514"/>
        <v>220604603.66999999</v>
      </c>
      <c r="M971" s="484">
        <f t="shared" si="511"/>
        <v>324401087.63999999</v>
      </c>
      <c r="N971" s="484">
        <f t="shared" si="506"/>
        <v>0</v>
      </c>
      <c r="O971" s="484">
        <f t="shared" si="506"/>
        <v>1997394.6100000143</v>
      </c>
      <c r="P971" s="484">
        <f t="shared" si="506"/>
        <v>2831.830000013113</v>
      </c>
      <c r="Q971" s="484">
        <f t="shared" si="512"/>
        <v>2000226.4400000274</v>
      </c>
      <c r="S971" s="486" t="str">
        <f t="shared" si="486"/>
        <v/>
      </c>
      <c r="T971" s="486">
        <f t="shared" si="486"/>
        <v>0.98111994156174542</v>
      </c>
      <c r="U971" s="486">
        <f t="shared" si="486"/>
        <v>0.99998716348796857</v>
      </c>
      <c r="V971" s="487">
        <f t="shared" si="486"/>
        <v>0.99387187994129889</v>
      </c>
      <c r="W971" s="486"/>
      <c r="Y971" s="394" t="s">
        <v>736</v>
      </c>
    </row>
    <row r="972" spans="1:25" hidden="1">
      <c r="A972" s="392" t="s">
        <v>453</v>
      </c>
      <c r="B972" s="392" t="s">
        <v>454</v>
      </c>
      <c r="C972" s="482"/>
      <c r="D972" s="482"/>
      <c r="E972" s="483" t="s">
        <v>838</v>
      </c>
      <c r="F972" s="495">
        <f>'[3]CONAP - W INC'!F736</f>
        <v>0</v>
      </c>
      <c r="G972" s="495">
        <f>'[3]CONAP - W INC'!G736</f>
        <v>50371686.760000013</v>
      </c>
      <c r="H972" s="495">
        <f>'[3]CONAP - W INC'!H736</f>
        <v>0</v>
      </c>
      <c r="I972" s="484">
        <f t="shared" si="510"/>
        <v>50371686.760000013</v>
      </c>
      <c r="J972" s="495">
        <f>'[3]CONAP - W INC'!J736</f>
        <v>0</v>
      </c>
      <c r="K972" s="495">
        <f>'[3]CONAP - W INC'!K736</f>
        <v>48380148.100000009</v>
      </c>
      <c r="L972" s="495">
        <f>'[3]CONAP - W INC'!L736</f>
        <v>0</v>
      </c>
      <c r="M972" s="484">
        <f t="shared" si="511"/>
        <v>48380148.100000009</v>
      </c>
      <c r="N972" s="484">
        <f t="shared" si="506"/>
        <v>0</v>
      </c>
      <c r="O972" s="484">
        <f t="shared" si="506"/>
        <v>1991538.6600000039</v>
      </c>
      <c r="P972" s="484">
        <f t="shared" si="506"/>
        <v>0</v>
      </c>
      <c r="Q972" s="484">
        <f t="shared" si="512"/>
        <v>1991538.6600000039</v>
      </c>
      <c r="S972" s="486" t="str">
        <f t="shared" si="486"/>
        <v/>
      </c>
      <c r="T972" s="486">
        <f t="shared" si="486"/>
        <v>0.96046313339696465</v>
      </c>
      <c r="U972" s="486" t="str">
        <f t="shared" si="486"/>
        <v/>
      </c>
      <c r="V972" s="487">
        <f t="shared" si="486"/>
        <v>0.96046313339696465</v>
      </c>
      <c r="W972" s="486"/>
    </row>
    <row r="973" spans="1:25" hidden="1">
      <c r="A973" s="392" t="s">
        <v>453</v>
      </c>
      <c r="B973" s="392" t="s">
        <v>454</v>
      </c>
      <c r="C973" s="482"/>
      <c r="D973" s="482"/>
      <c r="E973" s="483" t="s">
        <v>839</v>
      </c>
      <c r="F973" s="495">
        <f>'[3]CONAP - W INC'!F737</f>
        <v>0</v>
      </c>
      <c r="G973" s="495">
        <f>'[3]CONAP - W INC'!G737</f>
        <v>55422191.819999993</v>
      </c>
      <c r="H973" s="495">
        <f>'[3]CONAP - W INC'!H737</f>
        <v>220607435.5</v>
      </c>
      <c r="I973" s="484">
        <f t="shared" si="510"/>
        <v>276029627.31999999</v>
      </c>
      <c r="J973" s="495">
        <f>'[3]CONAP - W INC'!J737</f>
        <v>0</v>
      </c>
      <c r="K973" s="495">
        <f>'[3]CONAP - W INC'!K737</f>
        <v>55416335.869999997</v>
      </c>
      <c r="L973" s="495">
        <f>'[3]CONAP - W INC'!L737</f>
        <v>220604603.66999999</v>
      </c>
      <c r="M973" s="484">
        <f t="shared" si="511"/>
        <v>276020939.53999996</v>
      </c>
      <c r="N973" s="484">
        <f t="shared" si="506"/>
        <v>0</v>
      </c>
      <c r="O973" s="484">
        <f t="shared" si="506"/>
        <v>5855.9499999955297</v>
      </c>
      <c r="P973" s="484">
        <f t="shared" si="506"/>
        <v>2831.830000013113</v>
      </c>
      <c r="Q973" s="484">
        <f t="shared" si="512"/>
        <v>8687.7800000086427</v>
      </c>
      <c r="S973" s="486" t="str">
        <f t="shared" si="486"/>
        <v/>
      </c>
      <c r="T973" s="486">
        <f t="shared" si="486"/>
        <v>0.99989433925639359</v>
      </c>
      <c r="U973" s="486">
        <f t="shared" si="486"/>
        <v>0.99998716348796857</v>
      </c>
      <c r="V973" s="487">
        <f t="shared" si="486"/>
        <v>0.99996852591482888</v>
      </c>
      <c r="W973" s="486"/>
    </row>
    <row r="974" spans="1:25" s="437" customFormat="1">
      <c r="A974" s="392"/>
      <c r="B974" s="392" t="s">
        <v>454</v>
      </c>
      <c r="C974" s="445"/>
      <c r="D974" s="445"/>
      <c r="E974" s="415" t="s">
        <v>737</v>
      </c>
      <c r="F974" s="416">
        <f>+F971+F967</f>
        <v>0</v>
      </c>
      <c r="G974" s="416">
        <f t="shared" ref="G974:Q974" si="515">+G971+G967</f>
        <v>109157615.36000001</v>
      </c>
      <c r="H974" s="416">
        <f t="shared" si="515"/>
        <v>221337332.75</v>
      </c>
      <c r="I974" s="416">
        <f t="shared" si="515"/>
        <v>330494948.11000001</v>
      </c>
      <c r="J974" s="416">
        <f t="shared" si="515"/>
        <v>0</v>
      </c>
      <c r="K974" s="416">
        <f t="shared" si="515"/>
        <v>107157908.34999999</v>
      </c>
      <c r="L974" s="416">
        <f t="shared" si="515"/>
        <v>221334500.91999999</v>
      </c>
      <c r="M974" s="416">
        <f t="shared" si="515"/>
        <v>328492409.26999998</v>
      </c>
      <c r="N974" s="416">
        <f t="shared" si="515"/>
        <v>0</v>
      </c>
      <c r="O974" s="416">
        <f t="shared" si="515"/>
        <v>1999707.0100000142</v>
      </c>
      <c r="P974" s="416">
        <f t="shared" si="515"/>
        <v>2831.830000013113</v>
      </c>
      <c r="Q974" s="416">
        <f t="shared" si="515"/>
        <v>2002538.8400000273</v>
      </c>
      <c r="R974" s="448"/>
      <c r="S974" s="486" t="str">
        <f t="shared" si="486"/>
        <v/>
      </c>
      <c r="T974" s="486">
        <f t="shared" si="486"/>
        <v>0.98168055427553069</v>
      </c>
      <c r="U974" s="486">
        <f t="shared" si="486"/>
        <v>0.99998720581853573</v>
      </c>
      <c r="V974" s="487">
        <f t="shared" si="486"/>
        <v>0.9939407883495589</v>
      </c>
      <c r="W974" s="489"/>
      <c r="Y974" s="394" t="s">
        <v>735</v>
      </c>
    </row>
    <row r="975" spans="1:25" hidden="1">
      <c r="A975" s="392"/>
      <c r="B975" s="392"/>
      <c r="C975" s="482"/>
      <c r="D975" s="482"/>
      <c r="E975" s="490"/>
      <c r="F975" s="484"/>
      <c r="G975" s="484"/>
      <c r="H975" s="484"/>
      <c r="I975" s="484"/>
      <c r="J975" s="484"/>
      <c r="K975" s="484"/>
      <c r="L975" s="484"/>
      <c r="M975" s="484"/>
      <c r="N975" s="484"/>
      <c r="O975" s="484"/>
      <c r="P975" s="484"/>
      <c r="Q975" s="484"/>
      <c r="R975" s="485"/>
      <c r="S975" s="486" t="str">
        <f t="shared" si="486"/>
        <v/>
      </c>
      <c r="T975" s="486" t="str">
        <f t="shared" si="486"/>
        <v/>
      </c>
      <c r="U975" s="486" t="str">
        <f t="shared" si="486"/>
        <v/>
      </c>
      <c r="V975" s="487" t="str">
        <f t="shared" si="486"/>
        <v/>
      </c>
      <c r="W975" s="486"/>
    </row>
    <row r="976" spans="1:25" s="437" customFormat="1">
      <c r="A976" s="392" t="s">
        <v>453</v>
      </c>
      <c r="B976" s="392" t="s">
        <v>454</v>
      </c>
      <c r="C976" s="445"/>
      <c r="D976" s="445" t="s">
        <v>319</v>
      </c>
      <c r="E976" s="415" t="s">
        <v>325</v>
      </c>
      <c r="F976" s="416">
        <f>SUM(F977:F977)</f>
        <v>0</v>
      </c>
      <c r="G976" s="416">
        <f>SUM(G977:G977)</f>
        <v>0</v>
      </c>
      <c r="H976" s="416">
        <f>SUM(H977:H977)</f>
        <v>0</v>
      </c>
      <c r="I976" s="416">
        <f>+F976+G976+H976</f>
        <v>0</v>
      </c>
      <c r="J976" s="416">
        <f>SUM(J977:J977)</f>
        <v>0</v>
      </c>
      <c r="K976" s="416">
        <f>SUM(K977:K977)</f>
        <v>0</v>
      </c>
      <c r="L976" s="416">
        <f>SUM(L977:L977)</f>
        <v>0</v>
      </c>
      <c r="M976" s="416">
        <f>+J976+K976+L976</f>
        <v>0</v>
      </c>
      <c r="N976" s="416">
        <f t="shared" ref="N976:P977" si="516">+F976-J976</f>
        <v>0</v>
      </c>
      <c r="O976" s="416">
        <f t="shared" si="516"/>
        <v>0</v>
      </c>
      <c r="P976" s="416">
        <f t="shared" si="516"/>
        <v>0</v>
      </c>
      <c r="Q976" s="416">
        <f>+N976+O976+P976</f>
        <v>0</v>
      </c>
      <c r="S976" s="486" t="str">
        <f t="shared" si="486"/>
        <v/>
      </c>
      <c r="T976" s="486" t="str">
        <f t="shared" si="486"/>
        <v/>
      </c>
      <c r="U976" s="486" t="str">
        <f t="shared" si="486"/>
        <v/>
      </c>
      <c r="V976" s="487" t="str">
        <f t="shared" si="486"/>
        <v/>
      </c>
      <c r="W976" s="489"/>
      <c r="Y976" s="394" t="s">
        <v>735</v>
      </c>
    </row>
    <row r="977" spans="1:25">
      <c r="A977" s="392" t="s">
        <v>453</v>
      </c>
      <c r="B977" s="392" t="s">
        <v>454</v>
      </c>
      <c r="C977" s="482"/>
      <c r="D977" s="482"/>
      <c r="E977" s="488" t="s">
        <v>533</v>
      </c>
      <c r="F977" s="484">
        <v>0</v>
      </c>
      <c r="G977" s="484">
        <f>SUM('[3]chd12-SAOB'!Z186)</f>
        <v>0</v>
      </c>
      <c r="H977" s="484">
        <f>SUM('[3]chd12-SAOB'!Z278)</f>
        <v>0</v>
      </c>
      <c r="I977" s="484">
        <f>+F977+G977+H977</f>
        <v>0</v>
      </c>
      <c r="J977" s="484">
        <v>0</v>
      </c>
      <c r="K977" s="484">
        <f>SUM('[3]chd12-SAOB'!Z187)</f>
        <v>0</v>
      </c>
      <c r="L977" s="484">
        <f>SUM('[3]chd12-SAOB'!Z279)</f>
        <v>0</v>
      </c>
      <c r="M977" s="484">
        <f>+J977+K977+L977</f>
        <v>0</v>
      </c>
      <c r="N977" s="484">
        <f t="shared" si="516"/>
        <v>0</v>
      </c>
      <c r="O977" s="484">
        <f t="shared" si="516"/>
        <v>0</v>
      </c>
      <c r="P977" s="484">
        <f t="shared" si="516"/>
        <v>0</v>
      </c>
      <c r="Q977" s="484">
        <f>+N977+O977+P977</f>
        <v>0</v>
      </c>
      <c r="S977" s="486" t="str">
        <f t="shared" si="486"/>
        <v/>
      </c>
      <c r="T977" s="486" t="str">
        <f t="shared" si="486"/>
        <v/>
      </c>
      <c r="U977" s="486" t="str">
        <f t="shared" si="486"/>
        <v/>
      </c>
      <c r="V977" s="487" t="str">
        <f t="shared" si="486"/>
        <v/>
      </c>
      <c r="W977" s="486"/>
      <c r="Y977" s="394" t="s">
        <v>735</v>
      </c>
    </row>
    <row r="978" spans="1:25" s="424" customFormat="1" ht="12" customHeight="1">
      <c r="A978" s="392" t="s">
        <v>453</v>
      </c>
      <c r="B978" s="392" t="s">
        <v>454</v>
      </c>
      <c r="C978" s="719" t="s">
        <v>723</v>
      </c>
      <c r="D978" s="734"/>
      <c r="E978" s="734"/>
      <c r="F978" s="423">
        <f>+F974+F976</f>
        <v>0</v>
      </c>
      <c r="G978" s="423">
        <f t="shared" ref="G978:Q978" si="517">+G974+G976</f>
        <v>109157615.36000001</v>
      </c>
      <c r="H978" s="423">
        <f t="shared" si="517"/>
        <v>221337332.75</v>
      </c>
      <c r="I978" s="423">
        <f t="shared" si="517"/>
        <v>330494948.11000001</v>
      </c>
      <c r="J978" s="423">
        <f t="shared" si="517"/>
        <v>0</v>
      </c>
      <c r="K978" s="423">
        <f t="shared" si="517"/>
        <v>107157908.34999999</v>
      </c>
      <c r="L978" s="423">
        <f t="shared" si="517"/>
        <v>221334500.91999999</v>
      </c>
      <c r="M978" s="423">
        <f t="shared" si="517"/>
        <v>328492409.26999998</v>
      </c>
      <c r="N978" s="423">
        <f t="shared" si="517"/>
        <v>0</v>
      </c>
      <c r="O978" s="423">
        <f t="shared" si="517"/>
        <v>1999707.0100000142</v>
      </c>
      <c r="P978" s="423">
        <f t="shared" si="517"/>
        <v>2831.830000013113</v>
      </c>
      <c r="Q978" s="423">
        <f t="shared" si="517"/>
        <v>2002538.8400000273</v>
      </c>
      <c r="R978" s="607">
        <f>+Q978-'[3]chd12-SAOB'!AO315</f>
        <v>-7.4505805969238281E-9</v>
      </c>
      <c r="S978" s="486" t="str">
        <f t="shared" si="486"/>
        <v/>
      </c>
      <c r="T978" s="486">
        <f t="shared" si="486"/>
        <v>0.98168055427553069</v>
      </c>
      <c r="U978" s="486">
        <f t="shared" si="486"/>
        <v>0.99998720581853573</v>
      </c>
      <c r="V978" s="487">
        <f t="shared" si="486"/>
        <v>0.9939407883495589</v>
      </c>
      <c r="W978" s="491"/>
      <c r="Y978" s="394" t="s">
        <v>735</v>
      </c>
    </row>
    <row r="979" spans="1:25">
      <c r="A979" s="392" t="s">
        <v>326</v>
      </c>
      <c r="B979" s="392" t="s">
        <v>454</v>
      </c>
      <c r="C979" s="482"/>
      <c r="D979" s="482"/>
      <c r="E979" s="492"/>
      <c r="F979" s="484"/>
      <c r="G979" s="484"/>
      <c r="H979" s="484"/>
      <c r="I979" s="484">
        <f t="shared" si="510"/>
        <v>0</v>
      </c>
      <c r="J979" s="484"/>
      <c r="K979" s="484"/>
      <c r="L979" s="484"/>
      <c r="M979" s="484">
        <f t="shared" si="511"/>
        <v>0</v>
      </c>
      <c r="N979" s="484">
        <f t="shared" si="506"/>
        <v>0</v>
      </c>
      <c r="O979" s="484">
        <f t="shared" si="506"/>
        <v>0</v>
      </c>
      <c r="P979" s="484">
        <f t="shared" si="506"/>
        <v>0</v>
      </c>
      <c r="Q979" s="484">
        <f t="shared" si="512"/>
        <v>0</v>
      </c>
      <c r="S979" s="486" t="str">
        <f t="shared" si="486"/>
        <v/>
      </c>
      <c r="T979" s="486" t="str">
        <f t="shared" si="486"/>
        <v/>
      </c>
      <c r="U979" s="486" t="str">
        <f t="shared" si="486"/>
        <v/>
      </c>
      <c r="V979" s="487" t="str">
        <f t="shared" si="486"/>
        <v/>
      </c>
      <c r="W979" s="486"/>
      <c r="Y979" s="394" t="s">
        <v>735</v>
      </c>
    </row>
    <row r="980" spans="1:25">
      <c r="A980" s="392" t="s">
        <v>455</v>
      </c>
      <c r="B980" s="392" t="s">
        <v>565</v>
      </c>
      <c r="C980" s="631" t="s">
        <v>721</v>
      </c>
      <c r="D980" s="482"/>
      <c r="E980" s="492"/>
      <c r="F980" s="495"/>
      <c r="G980" s="495"/>
      <c r="H980" s="495"/>
      <c r="I980" s="484">
        <f t="shared" si="510"/>
        <v>0</v>
      </c>
      <c r="J980" s="495"/>
      <c r="K980" s="495"/>
      <c r="L980" s="495"/>
      <c r="M980" s="484">
        <f t="shared" si="511"/>
        <v>0</v>
      </c>
      <c r="N980" s="484">
        <f t="shared" si="506"/>
        <v>0</v>
      </c>
      <c r="O980" s="484">
        <f t="shared" si="506"/>
        <v>0</v>
      </c>
      <c r="P980" s="484">
        <f t="shared" si="506"/>
        <v>0</v>
      </c>
      <c r="Q980" s="484">
        <f t="shared" si="512"/>
        <v>0</v>
      </c>
      <c r="S980" s="486" t="str">
        <f t="shared" si="486"/>
        <v/>
      </c>
      <c r="T980" s="486" t="str">
        <f t="shared" si="486"/>
        <v/>
      </c>
      <c r="U980" s="486" t="str">
        <f t="shared" si="486"/>
        <v/>
      </c>
      <c r="V980" s="487" t="str">
        <f t="shared" si="486"/>
        <v/>
      </c>
      <c r="W980" s="486"/>
      <c r="Y980" s="394" t="s">
        <v>735</v>
      </c>
    </row>
    <row r="981" spans="1:25" s="424" customFormat="1">
      <c r="A981" s="392" t="s">
        <v>455</v>
      </c>
      <c r="B981" s="392" t="s">
        <v>456</v>
      </c>
      <c r="C981" s="493" t="s">
        <v>319</v>
      </c>
      <c r="D981" s="632" t="s">
        <v>330</v>
      </c>
      <c r="E981" s="680" t="s">
        <v>457</v>
      </c>
      <c r="F981" s="638"/>
      <c r="G981" s="638"/>
      <c r="H981" s="638"/>
      <c r="I981" s="423">
        <f t="shared" si="510"/>
        <v>0</v>
      </c>
      <c r="J981" s="638"/>
      <c r="K981" s="638"/>
      <c r="L981" s="638"/>
      <c r="M981" s="423">
        <f t="shared" si="511"/>
        <v>0</v>
      </c>
      <c r="N981" s="423">
        <f t="shared" si="506"/>
        <v>0</v>
      </c>
      <c r="O981" s="423">
        <f t="shared" si="506"/>
        <v>0</v>
      </c>
      <c r="P981" s="423">
        <f t="shared" si="506"/>
        <v>0</v>
      </c>
      <c r="Q981" s="423">
        <f t="shared" si="512"/>
        <v>0</v>
      </c>
      <c r="S981" s="486" t="str">
        <f t="shared" si="486"/>
        <v/>
      </c>
      <c r="T981" s="486" t="str">
        <f t="shared" si="486"/>
        <v/>
      </c>
      <c r="U981" s="486" t="str">
        <f t="shared" si="486"/>
        <v/>
      </c>
      <c r="V981" s="487" t="str">
        <f t="shared" si="486"/>
        <v/>
      </c>
      <c r="W981" s="491"/>
      <c r="Y981" s="394" t="s">
        <v>735</v>
      </c>
    </row>
    <row r="982" spans="1:25">
      <c r="A982" s="392" t="s">
        <v>455</v>
      </c>
      <c r="B982" s="392" t="s">
        <v>456</v>
      </c>
      <c r="C982" s="482"/>
      <c r="D982" s="497"/>
      <c r="E982" s="483" t="s">
        <v>320</v>
      </c>
      <c r="F982" s="495">
        <f>+'[3]chd12-SAOB'!C396</f>
        <v>0</v>
      </c>
      <c r="G982" s="495">
        <f>+'[3]chd12-SAOB'!D396</f>
        <v>0</v>
      </c>
      <c r="H982" s="495">
        <f>+'[3]chd12-SAOB'!E396</f>
        <v>5000000</v>
      </c>
      <c r="I982" s="484">
        <f t="shared" si="510"/>
        <v>5000000</v>
      </c>
      <c r="J982" s="495">
        <f>+'[3]chd12-SAOB'!G396</f>
        <v>0</v>
      </c>
      <c r="K982" s="495">
        <f>+'[3]chd12-SAOB'!H396</f>
        <v>0</v>
      </c>
      <c r="L982" s="495">
        <f>+'[3]chd12-SAOB'!I396</f>
        <v>4634289.04</v>
      </c>
      <c r="M982" s="484">
        <f t="shared" si="511"/>
        <v>4634289.04</v>
      </c>
      <c r="N982" s="484">
        <f t="shared" si="506"/>
        <v>0</v>
      </c>
      <c r="O982" s="484">
        <f t="shared" si="506"/>
        <v>0</v>
      </c>
      <c r="P982" s="484">
        <f t="shared" si="506"/>
        <v>365710.95999999996</v>
      </c>
      <c r="Q982" s="484">
        <f t="shared" si="512"/>
        <v>365710.95999999996</v>
      </c>
      <c r="S982" s="486" t="str">
        <f t="shared" si="486"/>
        <v/>
      </c>
      <c r="T982" s="486" t="str">
        <f t="shared" si="486"/>
        <v/>
      </c>
      <c r="U982" s="486">
        <f t="shared" si="486"/>
        <v>0.92685780800000006</v>
      </c>
      <c r="V982" s="487">
        <f t="shared" si="486"/>
        <v>0.92685780800000006</v>
      </c>
      <c r="W982" s="486"/>
      <c r="Y982" s="394" t="s">
        <v>736</v>
      </c>
    </row>
    <row r="983" spans="1:25">
      <c r="A983" s="392" t="s">
        <v>455</v>
      </c>
      <c r="B983" s="392" t="s">
        <v>456</v>
      </c>
      <c r="C983" s="482"/>
      <c r="D983" s="497"/>
      <c r="E983" s="483" t="s">
        <v>204</v>
      </c>
      <c r="F983" s="484">
        <f>+F984+F985</f>
        <v>0</v>
      </c>
      <c r="G983" s="484">
        <f t="shared" ref="G983:H983" si="518">+G984+G985</f>
        <v>3182427.27</v>
      </c>
      <c r="H983" s="484">
        <f t="shared" si="518"/>
        <v>25000000</v>
      </c>
      <c r="I983" s="484">
        <f t="shared" si="510"/>
        <v>28182427.27</v>
      </c>
      <c r="J983" s="484">
        <f t="shared" ref="J983:L983" si="519">+J984+J985</f>
        <v>0</v>
      </c>
      <c r="K983" s="484">
        <f t="shared" si="519"/>
        <v>3182427.27</v>
      </c>
      <c r="L983" s="484">
        <f t="shared" si="519"/>
        <v>25000000</v>
      </c>
      <c r="M983" s="484">
        <f t="shared" si="511"/>
        <v>28182427.27</v>
      </c>
      <c r="N983" s="484">
        <f t="shared" si="506"/>
        <v>0</v>
      </c>
      <c r="O983" s="484">
        <f t="shared" si="506"/>
        <v>0</v>
      </c>
      <c r="P983" s="484">
        <f t="shared" si="506"/>
        <v>0</v>
      </c>
      <c r="Q983" s="484">
        <f t="shared" si="512"/>
        <v>0</v>
      </c>
      <c r="S983" s="486" t="str">
        <f t="shared" si="486"/>
        <v/>
      </c>
      <c r="T983" s="486">
        <f t="shared" si="486"/>
        <v>1</v>
      </c>
      <c r="U983" s="486">
        <f t="shared" si="486"/>
        <v>1</v>
      </c>
      <c r="V983" s="487">
        <f t="shared" si="486"/>
        <v>1</v>
      </c>
      <c r="W983" s="486"/>
      <c r="Y983" s="394" t="s">
        <v>736</v>
      </c>
    </row>
    <row r="984" spans="1:25" hidden="1">
      <c r="A984" s="392" t="s">
        <v>455</v>
      </c>
      <c r="B984" s="392" t="s">
        <v>456</v>
      </c>
      <c r="C984" s="482"/>
      <c r="D984" s="482"/>
      <c r="E984" s="483" t="s">
        <v>838</v>
      </c>
      <c r="F984" s="495">
        <f>'[3]CONAP - W INC'!F745</f>
        <v>0</v>
      </c>
      <c r="G984" s="495">
        <f>'[3]CONAP - W INC'!G745</f>
        <v>2500000</v>
      </c>
      <c r="H984" s="495">
        <f>'[3]CONAP - W INC'!H745</f>
        <v>0</v>
      </c>
      <c r="I984" s="484">
        <f t="shared" si="510"/>
        <v>2500000</v>
      </c>
      <c r="J984" s="495">
        <f>'[3]CONAP - W INC'!J745</f>
        <v>0</v>
      </c>
      <c r="K984" s="495">
        <f>'[3]CONAP - W INC'!K745</f>
        <v>2500000</v>
      </c>
      <c r="L984" s="495">
        <f>'[3]CONAP - W INC'!L745</f>
        <v>0</v>
      </c>
      <c r="M984" s="484">
        <f t="shared" si="511"/>
        <v>2500000</v>
      </c>
      <c r="N984" s="484">
        <f t="shared" si="506"/>
        <v>0</v>
      </c>
      <c r="O984" s="484">
        <f t="shared" si="506"/>
        <v>0</v>
      </c>
      <c r="P984" s="484">
        <f t="shared" si="506"/>
        <v>0</v>
      </c>
      <c r="Q984" s="484">
        <f t="shared" si="512"/>
        <v>0</v>
      </c>
      <c r="S984" s="486" t="str">
        <f t="shared" ref="S984:V1047" si="520">IF(F984=0,"",J984/F984)</f>
        <v/>
      </c>
      <c r="T984" s="486">
        <f t="shared" si="520"/>
        <v>1</v>
      </c>
      <c r="U984" s="486" t="str">
        <f t="shared" si="520"/>
        <v/>
      </c>
      <c r="V984" s="487">
        <f t="shared" si="520"/>
        <v>1</v>
      </c>
      <c r="W984" s="486"/>
    </row>
    <row r="985" spans="1:25" hidden="1">
      <c r="A985" s="392" t="s">
        <v>455</v>
      </c>
      <c r="B985" s="392" t="s">
        <v>456</v>
      </c>
      <c r="C985" s="482"/>
      <c r="D985" s="482"/>
      <c r="E985" s="483" t="s">
        <v>839</v>
      </c>
      <c r="F985" s="495">
        <f>'[3]CONAP - W INC'!F746</f>
        <v>0</v>
      </c>
      <c r="G985" s="495">
        <f>'[3]CONAP - W INC'!G746</f>
        <v>682427.27</v>
      </c>
      <c r="H985" s="495">
        <f>'[3]CONAP - W INC'!H746</f>
        <v>25000000</v>
      </c>
      <c r="I985" s="484">
        <f t="shared" si="510"/>
        <v>25682427.27</v>
      </c>
      <c r="J985" s="495">
        <f>'[3]CONAP - W INC'!J746</f>
        <v>0</v>
      </c>
      <c r="K985" s="495">
        <f>'[3]CONAP - W INC'!K746</f>
        <v>682427.27</v>
      </c>
      <c r="L985" s="495">
        <f>'[3]CONAP - W INC'!L746</f>
        <v>25000000</v>
      </c>
      <c r="M985" s="484">
        <f t="shared" si="511"/>
        <v>25682427.27</v>
      </c>
      <c r="N985" s="484">
        <f t="shared" si="506"/>
        <v>0</v>
      </c>
      <c r="O985" s="484">
        <f t="shared" si="506"/>
        <v>0</v>
      </c>
      <c r="P985" s="484">
        <f t="shared" si="506"/>
        <v>0</v>
      </c>
      <c r="Q985" s="484">
        <f t="shared" si="512"/>
        <v>0</v>
      </c>
      <c r="S985" s="486" t="str">
        <f t="shared" si="520"/>
        <v/>
      </c>
      <c r="T985" s="486">
        <f t="shared" si="520"/>
        <v>1</v>
      </c>
      <c r="U985" s="486">
        <f t="shared" si="520"/>
        <v>1</v>
      </c>
      <c r="V985" s="487">
        <f t="shared" si="520"/>
        <v>1</v>
      </c>
      <c r="W985" s="486"/>
    </row>
    <row r="986" spans="1:25" s="437" customFormat="1">
      <c r="A986" s="392"/>
      <c r="B986" s="392" t="s">
        <v>456</v>
      </c>
      <c r="C986" s="445"/>
      <c r="D986" s="445"/>
      <c r="E986" s="415" t="s">
        <v>737</v>
      </c>
      <c r="F986" s="416">
        <f>+F983+F982</f>
        <v>0</v>
      </c>
      <c r="G986" s="416">
        <f t="shared" ref="G986:Q986" si="521">+G983+G982</f>
        <v>3182427.27</v>
      </c>
      <c r="H986" s="416">
        <f t="shared" si="521"/>
        <v>30000000</v>
      </c>
      <c r="I986" s="416">
        <f t="shared" si="521"/>
        <v>33182427.27</v>
      </c>
      <c r="J986" s="416">
        <f t="shared" si="521"/>
        <v>0</v>
      </c>
      <c r="K986" s="416">
        <f t="shared" si="521"/>
        <v>3182427.27</v>
      </c>
      <c r="L986" s="416">
        <f t="shared" si="521"/>
        <v>29634289.039999999</v>
      </c>
      <c r="M986" s="416">
        <f t="shared" si="521"/>
        <v>32816716.309999999</v>
      </c>
      <c r="N986" s="416">
        <f t="shared" si="521"/>
        <v>0</v>
      </c>
      <c r="O986" s="416">
        <f t="shared" si="521"/>
        <v>0</v>
      </c>
      <c r="P986" s="416">
        <f t="shared" si="521"/>
        <v>365710.95999999996</v>
      </c>
      <c r="Q986" s="416">
        <f t="shared" si="521"/>
        <v>365710.95999999996</v>
      </c>
      <c r="R986" s="448"/>
      <c r="S986" s="486" t="str">
        <f t="shared" si="520"/>
        <v/>
      </c>
      <c r="T986" s="486">
        <f t="shared" si="520"/>
        <v>1</v>
      </c>
      <c r="U986" s="486">
        <f t="shared" si="520"/>
        <v>0.9878096346666666</v>
      </c>
      <c r="V986" s="487">
        <f t="shared" si="520"/>
        <v>0.98897877611471063</v>
      </c>
      <c r="W986" s="489"/>
      <c r="Y986" s="394" t="s">
        <v>735</v>
      </c>
    </row>
    <row r="987" spans="1:25" hidden="1">
      <c r="A987" s="392"/>
      <c r="B987" s="392"/>
      <c r="C987" s="482"/>
      <c r="D987" s="482"/>
      <c r="E987" s="490"/>
      <c r="F987" s="484"/>
      <c r="G987" s="484"/>
      <c r="H987" s="484"/>
      <c r="I987" s="484"/>
      <c r="J987" s="484"/>
      <c r="K987" s="484"/>
      <c r="L987" s="484"/>
      <c r="M987" s="484"/>
      <c r="N987" s="484"/>
      <c r="O987" s="484"/>
      <c r="P987" s="484"/>
      <c r="Q987" s="484"/>
      <c r="R987" s="485"/>
      <c r="S987" s="486" t="str">
        <f t="shared" si="520"/>
        <v/>
      </c>
      <c r="T987" s="486" t="str">
        <f t="shared" si="520"/>
        <v/>
      </c>
      <c r="U987" s="486" t="str">
        <f t="shared" si="520"/>
        <v/>
      </c>
      <c r="V987" s="487" t="str">
        <f t="shared" si="520"/>
        <v/>
      </c>
      <c r="W987" s="486"/>
    </row>
    <row r="988" spans="1:25" s="437" customFormat="1">
      <c r="A988" s="392" t="s">
        <v>455</v>
      </c>
      <c r="B988" s="392" t="s">
        <v>456</v>
      </c>
      <c r="C988" s="445"/>
      <c r="D988" s="445" t="s">
        <v>319</v>
      </c>
      <c r="E988" s="415" t="s">
        <v>325</v>
      </c>
      <c r="F988" s="416">
        <f>SUM(F989:F989)</f>
        <v>0</v>
      </c>
      <c r="G988" s="416">
        <f>SUM(G989:G989)</f>
        <v>6410963.5999999996</v>
      </c>
      <c r="H988" s="416">
        <f>SUM(H989:H989)</f>
        <v>0</v>
      </c>
      <c r="I988" s="416">
        <f>+F988+G988+H988</f>
        <v>6410963.5999999996</v>
      </c>
      <c r="J988" s="416">
        <f>SUM(J989:J989)</f>
        <v>0</v>
      </c>
      <c r="K988" s="416">
        <f>SUM(K989:K989)</f>
        <v>6410963.5999999996</v>
      </c>
      <c r="L988" s="416">
        <f>SUM(L989:L989)</f>
        <v>0</v>
      </c>
      <c r="M988" s="416">
        <f>+J988+K988+L988</f>
        <v>6410963.5999999996</v>
      </c>
      <c r="N988" s="416">
        <f t="shared" ref="N988:P989" si="522">+F988-J988</f>
        <v>0</v>
      </c>
      <c r="O988" s="416">
        <f t="shared" si="522"/>
        <v>0</v>
      </c>
      <c r="P988" s="416">
        <f t="shared" si="522"/>
        <v>0</v>
      </c>
      <c r="Q988" s="416">
        <f>+N988+O988+P988</f>
        <v>0</v>
      </c>
      <c r="S988" s="486" t="str">
        <f t="shared" si="520"/>
        <v/>
      </c>
      <c r="T988" s="486">
        <f t="shared" si="520"/>
        <v>1</v>
      </c>
      <c r="U988" s="486" t="str">
        <f t="shared" si="520"/>
        <v/>
      </c>
      <c r="V988" s="487">
        <f t="shared" si="520"/>
        <v>1</v>
      </c>
      <c r="W988" s="489"/>
      <c r="Y988" s="394" t="s">
        <v>735</v>
      </c>
    </row>
    <row r="989" spans="1:25">
      <c r="A989" s="392" t="s">
        <v>455</v>
      </c>
      <c r="B989" s="392" t="s">
        <v>456</v>
      </c>
      <c r="C989" s="482"/>
      <c r="D989" s="482"/>
      <c r="E989" s="488" t="s">
        <v>533</v>
      </c>
      <c r="F989" s="484">
        <v>0</v>
      </c>
      <c r="G989" s="484">
        <f>SUM('[3]chd12-SAOB'!AA186)</f>
        <v>6410963.5999999996</v>
      </c>
      <c r="H989" s="484">
        <f>SUM('[3]chd12-SAOB'!AA278)</f>
        <v>0</v>
      </c>
      <c r="I989" s="484">
        <f>+F989+G989+H989</f>
        <v>6410963.5999999996</v>
      </c>
      <c r="J989" s="484">
        <v>0</v>
      </c>
      <c r="K989" s="484">
        <f>SUM('[3]chd12-SAOB'!AA187)</f>
        <v>6410963.5999999996</v>
      </c>
      <c r="L989" s="484">
        <f>SUM('[3]chd12-SAOB'!AA279)</f>
        <v>0</v>
      </c>
      <c r="M989" s="484">
        <f>+J989+K989+L989</f>
        <v>6410963.5999999996</v>
      </c>
      <c r="N989" s="484">
        <f t="shared" si="522"/>
        <v>0</v>
      </c>
      <c r="O989" s="484">
        <f t="shared" si="522"/>
        <v>0</v>
      </c>
      <c r="P989" s="484">
        <f t="shared" si="522"/>
        <v>0</v>
      </c>
      <c r="Q989" s="484">
        <f>+N989+O989+P989</f>
        <v>0</v>
      </c>
      <c r="S989" s="486" t="str">
        <f t="shared" si="520"/>
        <v/>
      </c>
      <c r="T989" s="486">
        <f t="shared" si="520"/>
        <v>1</v>
      </c>
      <c r="U989" s="486" t="str">
        <f t="shared" si="520"/>
        <v/>
      </c>
      <c r="V989" s="487">
        <f t="shared" si="520"/>
        <v>1</v>
      </c>
      <c r="W989" s="486"/>
      <c r="Y989" s="394" t="s">
        <v>735</v>
      </c>
    </row>
    <row r="990" spans="1:25" s="617" customFormat="1">
      <c r="A990" s="392" t="s">
        <v>455</v>
      </c>
      <c r="B990" s="392" t="s">
        <v>456</v>
      </c>
      <c r="C990" s="634"/>
      <c r="D990" s="634"/>
      <c r="E990" s="635" t="s">
        <v>5</v>
      </c>
      <c r="F990" s="615">
        <f>+F988+F986</f>
        <v>0</v>
      </c>
      <c r="G990" s="615">
        <f t="shared" ref="G990:Q990" si="523">+G988+G986</f>
        <v>9593390.8699999992</v>
      </c>
      <c r="H990" s="615">
        <f t="shared" si="523"/>
        <v>30000000</v>
      </c>
      <c r="I990" s="615">
        <f t="shared" si="523"/>
        <v>39593390.869999997</v>
      </c>
      <c r="J990" s="615">
        <f t="shared" si="523"/>
        <v>0</v>
      </c>
      <c r="K990" s="615">
        <f t="shared" si="523"/>
        <v>9593390.8699999992</v>
      </c>
      <c r="L990" s="615">
        <f t="shared" si="523"/>
        <v>29634289.039999999</v>
      </c>
      <c r="M990" s="615">
        <f t="shared" si="523"/>
        <v>39227679.909999996</v>
      </c>
      <c r="N990" s="615">
        <f t="shared" si="523"/>
        <v>0</v>
      </c>
      <c r="O990" s="615">
        <f t="shared" si="523"/>
        <v>0</v>
      </c>
      <c r="P990" s="615">
        <f t="shared" si="523"/>
        <v>365710.95999999996</v>
      </c>
      <c r="Q990" s="615">
        <f t="shared" si="523"/>
        <v>365710.95999999996</v>
      </c>
      <c r="R990" s="616">
        <f>+Q990-'[3]chd12-SAOB'!AP315</f>
        <v>0</v>
      </c>
      <c r="S990" s="486" t="str">
        <f t="shared" si="520"/>
        <v/>
      </c>
      <c r="T990" s="486">
        <f t="shared" si="520"/>
        <v>1</v>
      </c>
      <c r="U990" s="486">
        <f t="shared" si="520"/>
        <v>0.9878096346666666</v>
      </c>
      <c r="V990" s="487">
        <f t="shared" si="520"/>
        <v>0.99076333317343879</v>
      </c>
      <c r="W990" s="636"/>
      <c r="Y990" s="394" t="s">
        <v>735</v>
      </c>
    </row>
    <row r="991" spans="1:25">
      <c r="A991" s="392" t="s">
        <v>455</v>
      </c>
      <c r="B991" s="392" t="s">
        <v>456</v>
      </c>
      <c r="C991" s="482"/>
      <c r="D991" s="482"/>
      <c r="E991" s="492"/>
      <c r="F991" s="484"/>
      <c r="G991" s="484"/>
      <c r="H991" s="484"/>
      <c r="I991" s="484">
        <f t="shared" si="510"/>
        <v>0</v>
      </c>
      <c r="J991" s="484"/>
      <c r="K991" s="484"/>
      <c r="L991" s="484"/>
      <c r="M991" s="484">
        <f t="shared" si="511"/>
        <v>0</v>
      </c>
      <c r="N991" s="484">
        <f t="shared" si="506"/>
        <v>0</v>
      </c>
      <c r="O991" s="484">
        <f t="shared" si="506"/>
        <v>0</v>
      </c>
      <c r="P991" s="484">
        <f t="shared" si="506"/>
        <v>0</v>
      </c>
      <c r="Q991" s="484">
        <f t="shared" si="512"/>
        <v>0</v>
      </c>
      <c r="S991" s="486" t="str">
        <f t="shared" si="520"/>
        <v/>
      </c>
      <c r="T991" s="486" t="str">
        <f t="shared" si="520"/>
        <v/>
      </c>
      <c r="U991" s="486" t="str">
        <f t="shared" si="520"/>
        <v/>
      </c>
      <c r="V991" s="487" t="str">
        <f t="shared" si="520"/>
        <v/>
      </c>
      <c r="W991" s="486"/>
      <c r="Y991" s="394" t="s">
        <v>735</v>
      </c>
    </row>
    <row r="992" spans="1:25" s="424" customFormat="1">
      <c r="A992" s="392" t="s">
        <v>455</v>
      </c>
      <c r="B992" s="392" t="s">
        <v>458</v>
      </c>
      <c r="C992" s="493" t="s">
        <v>319</v>
      </c>
      <c r="D992" s="632" t="s">
        <v>332</v>
      </c>
      <c r="E992" s="680" t="s">
        <v>459</v>
      </c>
      <c r="F992" s="638"/>
      <c r="G992" s="638"/>
      <c r="H992" s="638"/>
      <c r="I992" s="423">
        <f t="shared" si="510"/>
        <v>0</v>
      </c>
      <c r="J992" s="638"/>
      <c r="K992" s="638"/>
      <c r="L992" s="638"/>
      <c r="M992" s="423">
        <f t="shared" si="511"/>
        <v>0</v>
      </c>
      <c r="N992" s="423">
        <f t="shared" si="506"/>
        <v>0</v>
      </c>
      <c r="O992" s="423">
        <f t="shared" si="506"/>
        <v>0</v>
      </c>
      <c r="P992" s="423">
        <f t="shared" si="506"/>
        <v>0</v>
      </c>
      <c r="Q992" s="423">
        <f t="shared" si="512"/>
        <v>0</v>
      </c>
      <c r="S992" s="486" t="str">
        <f t="shared" si="520"/>
        <v/>
      </c>
      <c r="T992" s="486" t="str">
        <f t="shared" si="520"/>
        <v/>
      </c>
      <c r="U992" s="486" t="str">
        <f t="shared" si="520"/>
        <v/>
      </c>
      <c r="V992" s="487" t="str">
        <f t="shared" si="520"/>
        <v/>
      </c>
      <c r="W992" s="491"/>
      <c r="Y992" s="394" t="s">
        <v>735</v>
      </c>
    </row>
    <row r="993" spans="1:25">
      <c r="A993" s="392" t="s">
        <v>455</v>
      </c>
      <c r="B993" s="392" t="s">
        <v>458</v>
      </c>
      <c r="C993" s="482"/>
      <c r="D993" s="497"/>
      <c r="E993" s="483" t="s">
        <v>320</v>
      </c>
      <c r="F993" s="495">
        <f>+'[3]chd12-SAOB'!C403</f>
        <v>0</v>
      </c>
      <c r="G993" s="495">
        <f>+'[3]chd12-SAOB'!D403</f>
        <v>0</v>
      </c>
      <c r="H993" s="495">
        <f>+'[3]chd12-SAOB'!E403</f>
        <v>1945798.77</v>
      </c>
      <c r="I993" s="484">
        <f t="shared" si="510"/>
        <v>1945798.77</v>
      </c>
      <c r="J993" s="495">
        <f>+'[3]chd12-SAOB'!G403</f>
        <v>0</v>
      </c>
      <c r="K993" s="495">
        <f>+'[3]chd12-SAOB'!H403</f>
        <v>0</v>
      </c>
      <c r="L993" s="495">
        <f>+'[3]chd12-SAOB'!I403</f>
        <v>1945798.77</v>
      </c>
      <c r="M993" s="484">
        <f t="shared" si="511"/>
        <v>1945798.77</v>
      </c>
      <c r="N993" s="484">
        <f t="shared" si="506"/>
        <v>0</v>
      </c>
      <c r="O993" s="484">
        <f t="shared" si="506"/>
        <v>0</v>
      </c>
      <c r="P993" s="484">
        <f t="shared" si="506"/>
        <v>0</v>
      </c>
      <c r="Q993" s="484">
        <f t="shared" si="512"/>
        <v>0</v>
      </c>
      <c r="S993" s="486" t="str">
        <f t="shared" si="520"/>
        <v/>
      </c>
      <c r="T993" s="486" t="str">
        <f t="shared" si="520"/>
        <v/>
      </c>
      <c r="U993" s="486">
        <f t="shared" si="520"/>
        <v>1</v>
      </c>
      <c r="V993" s="487">
        <f t="shared" si="520"/>
        <v>1</v>
      </c>
      <c r="W993" s="486"/>
      <c r="Y993" s="394" t="s">
        <v>736</v>
      </c>
    </row>
    <row r="994" spans="1:25">
      <c r="A994" s="392" t="s">
        <v>455</v>
      </c>
      <c r="B994" s="392" t="s">
        <v>458</v>
      </c>
      <c r="C994" s="482"/>
      <c r="D994" s="497"/>
      <c r="E994" s="483" t="s">
        <v>204</v>
      </c>
      <c r="F994" s="484">
        <f>+F995+F996</f>
        <v>0</v>
      </c>
      <c r="G994" s="484">
        <f t="shared" ref="G994:H994" si="524">+G995+G996</f>
        <v>2076250</v>
      </c>
      <c r="H994" s="484">
        <f t="shared" si="524"/>
        <v>0</v>
      </c>
      <c r="I994" s="484">
        <f t="shared" si="510"/>
        <v>2076250</v>
      </c>
      <c r="J994" s="484">
        <f t="shared" ref="J994:L994" si="525">+J995+J996</f>
        <v>0</v>
      </c>
      <c r="K994" s="484">
        <f t="shared" si="525"/>
        <v>2045200.4700000002</v>
      </c>
      <c r="L994" s="484">
        <f t="shared" si="525"/>
        <v>0</v>
      </c>
      <c r="M994" s="484">
        <f t="shared" si="511"/>
        <v>2045200.4700000002</v>
      </c>
      <c r="N994" s="484">
        <f t="shared" si="506"/>
        <v>0</v>
      </c>
      <c r="O994" s="484">
        <f t="shared" si="506"/>
        <v>31049.529999999795</v>
      </c>
      <c r="P994" s="484">
        <f t="shared" si="506"/>
        <v>0</v>
      </c>
      <c r="Q994" s="484">
        <f t="shared" si="512"/>
        <v>31049.529999999795</v>
      </c>
      <c r="S994" s="486" t="str">
        <f t="shared" si="520"/>
        <v/>
      </c>
      <c r="T994" s="486">
        <f t="shared" si="520"/>
        <v>0.98504537989163166</v>
      </c>
      <c r="U994" s="486" t="str">
        <f t="shared" si="520"/>
        <v/>
      </c>
      <c r="V994" s="487">
        <f t="shared" si="520"/>
        <v>0.98504537989163166</v>
      </c>
      <c r="W994" s="486"/>
      <c r="Y994" s="394" t="s">
        <v>736</v>
      </c>
    </row>
    <row r="995" spans="1:25" hidden="1">
      <c r="A995" s="392" t="s">
        <v>455</v>
      </c>
      <c r="B995" s="392" t="s">
        <v>458</v>
      </c>
      <c r="C995" s="482"/>
      <c r="D995" s="482"/>
      <c r="E995" s="483" t="s">
        <v>838</v>
      </c>
      <c r="F995" s="495">
        <f>'[3]CONAP - W INC'!F753</f>
        <v>0</v>
      </c>
      <c r="G995" s="495">
        <f>'[3]CONAP - W INC'!G753</f>
        <v>600000</v>
      </c>
      <c r="H995" s="495">
        <f>'[3]CONAP - W INC'!H753</f>
        <v>0</v>
      </c>
      <c r="I995" s="484">
        <f t="shared" si="510"/>
        <v>600000</v>
      </c>
      <c r="J995" s="495">
        <f>'[3]CONAP - W INC'!J753</f>
        <v>0</v>
      </c>
      <c r="K995" s="495">
        <f>'[3]CONAP - W INC'!K753</f>
        <v>584382.4</v>
      </c>
      <c r="L995" s="495">
        <f>'[3]CONAP - W INC'!L753</f>
        <v>0</v>
      </c>
      <c r="M995" s="484">
        <f t="shared" si="511"/>
        <v>584382.4</v>
      </c>
      <c r="N995" s="484">
        <f t="shared" si="506"/>
        <v>0</v>
      </c>
      <c r="O995" s="484">
        <f t="shared" si="506"/>
        <v>15617.599999999977</v>
      </c>
      <c r="P995" s="484">
        <f t="shared" si="506"/>
        <v>0</v>
      </c>
      <c r="Q995" s="484">
        <f t="shared" si="512"/>
        <v>15617.599999999977</v>
      </c>
      <c r="S995" s="486" t="str">
        <f t="shared" si="520"/>
        <v/>
      </c>
      <c r="T995" s="486">
        <f t="shared" si="520"/>
        <v>0.97397066666666665</v>
      </c>
      <c r="U995" s="486" t="str">
        <f t="shared" si="520"/>
        <v/>
      </c>
      <c r="V995" s="487">
        <f t="shared" si="520"/>
        <v>0.97397066666666665</v>
      </c>
      <c r="W995" s="486"/>
    </row>
    <row r="996" spans="1:25" hidden="1">
      <c r="A996" s="392" t="s">
        <v>455</v>
      </c>
      <c r="B996" s="392" t="s">
        <v>458</v>
      </c>
      <c r="C996" s="482"/>
      <c r="D996" s="482"/>
      <c r="E996" s="483" t="s">
        <v>839</v>
      </c>
      <c r="F996" s="495">
        <f>'[3]CONAP - W INC'!F754</f>
        <v>0</v>
      </c>
      <c r="G996" s="495">
        <f>'[3]CONAP - W INC'!G754</f>
        <v>1476250</v>
      </c>
      <c r="H996" s="495">
        <f>'[3]CONAP - W INC'!H754</f>
        <v>0</v>
      </c>
      <c r="I996" s="484">
        <f t="shared" si="510"/>
        <v>1476250</v>
      </c>
      <c r="J996" s="495">
        <f>'[3]CONAP - W INC'!J754</f>
        <v>0</v>
      </c>
      <c r="K996" s="495">
        <f>'[3]CONAP - W INC'!K754</f>
        <v>1460818.07</v>
      </c>
      <c r="L996" s="495">
        <f>'[3]CONAP - W INC'!L754</f>
        <v>0</v>
      </c>
      <c r="M996" s="484">
        <f t="shared" si="511"/>
        <v>1460818.07</v>
      </c>
      <c r="N996" s="484">
        <f t="shared" si="506"/>
        <v>0</v>
      </c>
      <c r="O996" s="484">
        <f t="shared" si="506"/>
        <v>15431.929999999935</v>
      </c>
      <c r="P996" s="484">
        <f t="shared" si="506"/>
        <v>0</v>
      </c>
      <c r="Q996" s="484">
        <f t="shared" si="512"/>
        <v>15431.929999999935</v>
      </c>
      <c r="S996" s="486" t="str">
        <f t="shared" si="520"/>
        <v/>
      </c>
      <c r="T996" s="486">
        <f t="shared" si="520"/>
        <v>0.989546533446232</v>
      </c>
      <c r="U996" s="486" t="str">
        <f t="shared" si="520"/>
        <v/>
      </c>
      <c r="V996" s="487">
        <f t="shared" si="520"/>
        <v>0.989546533446232</v>
      </c>
      <c r="W996" s="486"/>
    </row>
    <row r="997" spans="1:25" s="437" customFormat="1">
      <c r="A997" s="392"/>
      <c r="B997" s="392" t="s">
        <v>458</v>
      </c>
      <c r="C997" s="445"/>
      <c r="D997" s="445"/>
      <c r="E997" s="415" t="s">
        <v>737</v>
      </c>
      <c r="F997" s="416">
        <f>+F994+F993</f>
        <v>0</v>
      </c>
      <c r="G997" s="416">
        <f t="shared" ref="G997:Q997" si="526">+G994+G993</f>
        <v>2076250</v>
      </c>
      <c r="H997" s="416">
        <f t="shared" si="526"/>
        <v>1945798.77</v>
      </c>
      <c r="I997" s="416">
        <f t="shared" si="526"/>
        <v>4022048.77</v>
      </c>
      <c r="J997" s="416">
        <f t="shared" si="526"/>
        <v>0</v>
      </c>
      <c r="K997" s="416">
        <f t="shared" si="526"/>
        <v>2045200.4700000002</v>
      </c>
      <c r="L997" s="416">
        <f t="shared" si="526"/>
        <v>1945798.77</v>
      </c>
      <c r="M997" s="416">
        <f t="shared" si="526"/>
        <v>3990999.24</v>
      </c>
      <c r="N997" s="416">
        <f t="shared" si="526"/>
        <v>0</v>
      </c>
      <c r="O997" s="416">
        <f t="shared" si="526"/>
        <v>31049.529999999795</v>
      </c>
      <c r="P997" s="416">
        <f t="shared" si="526"/>
        <v>0</v>
      </c>
      <c r="Q997" s="416">
        <f t="shared" si="526"/>
        <v>31049.529999999795</v>
      </c>
      <c r="R997" s="448"/>
      <c r="S997" s="486" t="str">
        <f t="shared" si="520"/>
        <v/>
      </c>
      <c r="T997" s="486">
        <f t="shared" si="520"/>
        <v>0.98504537989163166</v>
      </c>
      <c r="U997" s="486">
        <f t="shared" si="520"/>
        <v>1</v>
      </c>
      <c r="V997" s="487">
        <f t="shared" si="520"/>
        <v>0.9922801706852501</v>
      </c>
      <c r="W997" s="489"/>
      <c r="Y997" s="394" t="s">
        <v>735</v>
      </c>
    </row>
    <row r="998" spans="1:25" hidden="1">
      <c r="A998" s="392"/>
      <c r="B998" s="392"/>
      <c r="C998" s="482"/>
      <c r="D998" s="482"/>
      <c r="E998" s="490"/>
      <c r="F998" s="484"/>
      <c r="G998" s="484"/>
      <c r="H998" s="484"/>
      <c r="I998" s="484"/>
      <c r="J998" s="484"/>
      <c r="K998" s="484"/>
      <c r="L998" s="484"/>
      <c r="M998" s="484"/>
      <c r="N998" s="484"/>
      <c r="O998" s="484"/>
      <c r="P998" s="484"/>
      <c r="Q998" s="484"/>
      <c r="R998" s="485"/>
      <c r="S998" s="486" t="str">
        <f t="shared" si="520"/>
        <v/>
      </c>
      <c r="T998" s="486" t="str">
        <f t="shared" si="520"/>
        <v/>
      </c>
      <c r="U998" s="486" t="str">
        <f t="shared" si="520"/>
        <v/>
      </c>
      <c r="V998" s="487" t="str">
        <f t="shared" si="520"/>
        <v/>
      </c>
      <c r="W998" s="486"/>
    </row>
    <row r="999" spans="1:25" s="437" customFormat="1">
      <c r="A999" s="392" t="s">
        <v>455</v>
      </c>
      <c r="B999" s="392" t="s">
        <v>458</v>
      </c>
      <c r="C999" s="445"/>
      <c r="D999" s="445" t="s">
        <v>319</v>
      </c>
      <c r="E999" s="415" t="s">
        <v>325</v>
      </c>
      <c r="F999" s="416">
        <f>SUM(F1000:F1000)</f>
        <v>0</v>
      </c>
      <c r="G999" s="416">
        <f>SUM(G1000:G1000)</f>
        <v>0</v>
      </c>
      <c r="H999" s="416">
        <f>SUM(H1000:H1000)</f>
        <v>0</v>
      </c>
      <c r="I999" s="416">
        <f>+F999+G999+H999</f>
        <v>0</v>
      </c>
      <c r="J999" s="416">
        <f>SUM(J1000:J1000)</f>
        <v>0</v>
      </c>
      <c r="K999" s="416">
        <f>SUM(K1000:K1000)</f>
        <v>0</v>
      </c>
      <c r="L999" s="416">
        <f>SUM(L1000:L1000)</f>
        <v>0</v>
      </c>
      <c r="M999" s="416">
        <f>+J999+K999+L999</f>
        <v>0</v>
      </c>
      <c r="N999" s="416">
        <f t="shared" ref="N999:P1000" si="527">+F999-J999</f>
        <v>0</v>
      </c>
      <c r="O999" s="416">
        <f t="shared" si="527"/>
        <v>0</v>
      </c>
      <c r="P999" s="416">
        <f t="shared" si="527"/>
        <v>0</v>
      </c>
      <c r="Q999" s="416">
        <f>+N999+O999+P999</f>
        <v>0</v>
      </c>
      <c r="S999" s="486" t="str">
        <f t="shared" si="520"/>
        <v/>
      </c>
      <c r="T999" s="486" t="str">
        <f t="shared" si="520"/>
        <v/>
      </c>
      <c r="U999" s="486" t="str">
        <f t="shared" si="520"/>
        <v/>
      </c>
      <c r="V999" s="487" t="str">
        <f t="shared" si="520"/>
        <v/>
      </c>
      <c r="W999" s="489"/>
      <c r="Y999" s="394" t="s">
        <v>735</v>
      </c>
    </row>
    <row r="1000" spans="1:25">
      <c r="A1000" s="392" t="s">
        <v>455</v>
      </c>
      <c r="B1000" s="392" t="s">
        <v>458</v>
      </c>
      <c r="C1000" s="482"/>
      <c r="D1000" s="482"/>
      <c r="E1000" s="488" t="s">
        <v>533</v>
      </c>
      <c r="F1000" s="484">
        <v>0</v>
      </c>
      <c r="G1000" s="484">
        <f>SUM('[3]chd12-SAOB'!AB186)</f>
        <v>0</v>
      </c>
      <c r="H1000" s="484">
        <f>SUM('[3]chd12-SAOB'!AB278)</f>
        <v>0</v>
      </c>
      <c r="I1000" s="484">
        <f>+F1000+G1000+H1000</f>
        <v>0</v>
      </c>
      <c r="J1000" s="484">
        <v>0</v>
      </c>
      <c r="K1000" s="484">
        <f>SUM('[3]chd12-SAOB'!AB187)</f>
        <v>0</v>
      </c>
      <c r="L1000" s="484">
        <f>SUM('[3]chd12-SAOB'!AB279)</f>
        <v>0</v>
      </c>
      <c r="M1000" s="484">
        <f>+J1000+K1000+L1000</f>
        <v>0</v>
      </c>
      <c r="N1000" s="484">
        <f t="shared" si="527"/>
        <v>0</v>
      </c>
      <c r="O1000" s="484">
        <f t="shared" si="527"/>
        <v>0</v>
      </c>
      <c r="P1000" s="484">
        <f t="shared" si="527"/>
        <v>0</v>
      </c>
      <c r="Q1000" s="484">
        <f>+N1000+O1000+P1000</f>
        <v>0</v>
      </c>
      <c r="S1000" s="486" t="str">
        <f t="shared" si="520"/>
        <v/>
      </c>
      <c r="T1000" s="486" t="str">
        <f t="shared" si="520"/>
        <v/>
      </c>
      <c r="U1000" s="486" t="str">
        <f t="shared" si="520"/>
        <v/>
      </c>
      <c r="V1000" s="487" t="str">
        <f t="shared" si="520"/>
        <v/>
      </c>
      <c r="W1000" s="486"/>
      <c r="Y1000" s="394" t="s">
        <v>735</v>
      </c>
    </row>
    <row r="1001" spans="1:25" s="617" customFormat="1">
      <c r="A1001" s="392" t="s">
        <v>455</v>
      </c>
      <c r="B1001" s="392" t="s">
        <v>458</v>
      </c>
      <c r="C1001" s="634"/>
      <c r="D1001" s="634"/>
      <c r="E1001" s="635" t="s">
        <v>5</v>
      </c>
      <c r="F1001" s="615">
        <f>+F999+F997</f>
        <v>0</v>
      </c>
      <c r="G1001" s="615">
        <f t="shared" ref="G1001:Q1001" si="528">+G999+G997</f>
        <v>2076250</v>
      </c>
      <c r="H1001" s="615">
        <f t="shared" si="528"/>
        <v>1945798.77</v>
      </c>
      <c r="I1001" s="615">
        <f t="shared" si="528"/>
        <v>4022048.77</v>
      </c>
      <c r="J1001" s="615">
        <f t="shared" si="528"/>
        <v>0</v>
      </c>
      <c r="K1001" s="615">
        <f t="shared" si="528"/>
        <v>2045200.4700000002</v>
      </c>
      <c r="L1001" s="615">
        <f t="shared" si="528"/>
        <v>1945798.77</v>
      </c>
      <c r="M1001" s="615">
        <f t="shared" si="528"/>
        <v>3990999.24</v>
      </c>
      <c r="N1001" s="615">
        <f t="shared" si="528"/>
        <v>0</v>
      </c>
      <c r="O1001" s="615">
        <f t="shared" si="528"/>
        <v>31049.529999999795</v>
      </c>
      <c r="P1001" s="615">
        <f t="shared" si="528"/>
        <v>0</v>
      </c>
      <c r="Q1001" s="615">
        <f t="shared" si="528"/>
        <v>31049.529999999795</v>
      </c>
      <c r="R1001" s="616">
        <f>+Q1001-'[3]chd12-SAOB'!AQ315</f>
        <v>-1.1641532182693481E-10</v>
      </c>
      <c r="S1001" s="486" t="str">
        <f t="shared" si="520"/>
        <v/>
      </c>
      <c r="T1001" s="486">
        <f t="shared" si="520"/>
        <v>0.98504537989163166</v>
      </c>
      <c r="U1001" s="486">
        <f t="shared" si="520"/>
        <v>1</v>
      </c>
      <c r="V1001" s="487">
        <f t="shared" si="520"/>
        <v>0.9922801706852501</v>
      </c>
      <c r="W1001" s="636"/>
      <c r="Y1001" s="394" t="s">
        <v>735</v>
      </c>
    </row>
    <row r="1002" spans="1:25">
      <c r="A1002" s="392" t="s">
        <v>455</v>
      </c>
      <c r="B1002" s="392" t="s">
        <v>458</v>
      </c>
      <c r="C1002" s="482"/>
      <c r="D1002" s="482"/>
      <c r="E1002" s="492"/>
      <c r="F1002" s="484"/>
      <c r="G1002" s="484"/>
      <c r="H1002" s="484"/>
      <c r="I1002" s="484">
        <f t="shared" si="510"/>
        <v>0</v>
      </c>
      <c r="J1002" s="484"/>
      <c r="K1002" s="484"/>
      <c r="L1002" s="484"/>
      <c r="M1002" s="484">
        <f t="shared" si="511"/>
        <v>0</v>
      </c>
      <c r="N1002" s="484">
        <f t="shared" si="506"/>
        <v>0</v>
      </c>
      <c r="O1002" s="484">
        <f t="shared" si="506"/>
        <v>0</v>
      </c>
      <c r="P1002" s="484">
        <f t="shared" si="506"/>
        <v>0</v>
      </c>
      <c r="Q1002" s="484">
        <f t="shared" si="512"/>
        <v>0</v>
      </c>
      <c r="S1002" s="486" t="str">
        <f t="shared" si="520"/>
        <v/>
      </c>
      <c r="T1002" s="486" t="str">
        <f t="shared" si="520"/>
        <v/>
      </c>
      <c r="U1002" s="486" t="str">
        <f t="shared" si="520"/>
        <v/>
      </c>
      <c r="V1002" s="487" t="str">
        <f t="shared" si="520"/>
        <v/>
      </c>
      <c r="W1002" s="486"/>
      <c r="Y1002" s="394" t="s">
        <v>735</v>
      </c>
    </row>
    <row r="1003" spans="1:25" s="424" customFormat="1" ht="12" customHeight="1">
      <c r="A1003" s="392" t="s">
        <v>455</v>
      </c>
      <c r="B1003" s="392" t="s">
        <v>565</v>
      </c>
      <c r="C1003" s="718" t="s">
        <v>809</v>
      </c>
      <c r="D1003" s="734"/>
      <c r="E1003" s="734"/>
      <c r="F1003" s="423">
        <f>+F990+F1001</f>
        <v>0</v>
      </c>
      <c r="G1003" s="423">
        <f>+G990+G1001</f>
        <v>11669640.869999999</v>
      </c>
      <c r="H1003" s="423">
        <f>+H990+H1001</f>
        <v>31945798.77</v>
      </c>
      <c r="I1003" s="423">
        <f t="shared" si="510"/>
        <v>43615439.640000001</v>
      </c>
      <c r="J1003" s="423">
        <f>+J990+J1001</f>
        <v>0</v>
      </c>
      <c r="K1003" s="423">
        <f>+K990+K1001</f>
        <v>11638591.34</v>
      </c>
      <c r="L1003" s="423">
        <f>+L990+L1001</f>
        <v>31580087.809999999</v>
      </c>
      <c r="M1003" s="423">
        <f t="shared" si="511"/>
        <v>43218679.149999999</v>
      </c>
      <c r="N1003" s="423">
        <f t="shared" si="506"/>
        <v>0</v>
      </c>
      <c r="O1003" s="423">
        <f t="shared" si="506"/>
        <v>31049.529999999329</v>
      </c>
      <c r="P1003" s="423">
        <f t="shared" si="506"/>
        <v>365710.96000000089</v>
      </c>
      <c r="Q1003" s="423">
        <f t="shared" si="512"/>
        <v>396760.49000000022</v>
      </c>
      <c r="S1003" s="486" t="str">
        <f t="shared" si="520"/>
        <v/>
      </c>
      <c r="T1003" s="486">
        <f t="shared" si="520"/>
        <v>0.99733929001364385</v>
      </c>
      <c r="U1003" s="486">
        <f t="shared" si="520"/>
        <v>0.98855214225091037</v>
      </c>
      <c r="V1003" s="487">
        <f t="shared" si="520"/>
        <v>0.9909032101183699</v>
      </c>
      <c r="W1003" s="491"/>
      <c r="Y1003" s="394" t="s">
        <v>735</v>
      </c>
    </row>
    <row r="1004" spans="1:25">
      <c r="A1004" s="392" t="s">
        <v>455</v>
      </c>
      <c r="B1004" s="392" t="s">
        <v>565</v>
      </c>
      <c r="C1004" s="492"/>
      <c r="D1004" s="494"/>
      <c r="E1004" s="494"/>
      <c r="F1004" s="484"/>
      <c r="G1004" s="484"/>
      <c r="H1004" s="484"/>
      <c r="I1004" s="484">
        <f t="shared" si="510"/>
        <v>0</v>
      </c>
      <c r="J1004" s="484"/>
      <c r="K1004" s="484"/>
      <c r="L1004" s="484"/>
      <c r="M1004" s="484">
        <f t="shared" si="511"/>
        <v>0</v>
      </c>
      <c r="N1004" s="484">
        <f t="shared" si="506"/>
        <v>0</v>
      </c>
      <c r="O1004" s="484">
        <f t="shared" si="506"/>
        <v>0</v>
      </c>
      <c r="P1004" s="484">
        <f t="shared" si="506"/>
        <v>0</v>
      </c>
      <c r="Q1004" s="484">
        <f t="shared" si="512"/>
        <v>0</v>
      </c>
      <c r="S1004" s="486" t="str">
        <f t="shared" si="520"/>
        <v/>
      </c>
      <c r="T1004" s="486" t="str">
        <f t="shared" si="520"/>
        <v/>
      </c>
      <c r="U1004" s="486" t="str">
        <f t="shared" si="520"/>
        <v/>
      </c>
      <c r="V1004" s="487" t="str">
        <f t="shared" si="520"/>
        <v/>
      </c>
      <c r="W1004" s="486"/>
      <c r="Y1004" s="394" t="s">
        <v>735</v>
      </c>
    </row>
    <row r="1005" spans="1:25" s="424" customFormat="1" hidden="1">
      <c r="A1005" s="392" t="s">
        <v>810</v>
      </c>
      <c r="B1005" s="392" t="s">
        <v>565</v>
      </c>
      <c r="C1005" s="493" t="s">
        <v>811</v>
      </c>
      <c r="D1005" s="493"/>
      <c r="E1005" s="680"/>
      <c r="F1005" s="423"/>
      <c r="G1005" s="423"/>
      <c r="H1005" s="423"/>
      <c r="I1005" s="423">
        <f t="shared" si="510"/>
        <v>0</v>
      </c>
      <c r="J1005" s="423"/>
      <c r="K1005" s="423"/>
      <c r="L1005" s="423"/>
      <c r="M1005" s="423">
        <f t="shared" si="511"/>
        <v>0</v>
      </c>
      <c r="N1005" s="423">
        <f t="shared" si="506"/>
        <v>0</v>
      </c>
      <c r="O1005" s="423">
        <f t="shared" si="506"/>
        <v>0</v>
      </c>
      <c r="P1005" s="423">
        <f t="shared" si="506"/>
        <v>0</v>
      </c>
      <c r="Q1005" s="423">
        <f t="shared" si="512"/>
        <v>0</v>
      </c>
      <c r="S1005" s="486" t="str">
        <f t="shared" si="520"/>
        <v/>
      </c>
      <c r="T1005" s="486" t="str">
        <f t="shared" si="520"/>
        <v/>
      </c>
      <c r="U1005" s="486" t="str">
        <f t="shared" si="520"/>
        <v/>
      </c>
      <c r="V1005" s="487" t="str">
        <f t="shared" si="520"/>
        <v/>
      </c>
      <c r="W1005" s="491"/>
      <c r="X1005" s="394" t="s">
        <v>735</v>
      </c>
    </row>
    <row r="1006" spans="1:25">
      <c r="A1006" s="392" t="s">
        <v>810</v>
      </c>
      <c r="B1006" s="392" t="s">
        <v>565</v>
      </c>
      <c r="C1006" s="482"/>
      <c r="D1006" s="482" t="s">
        <v>319</v>
      </c>
      <c r="E1006" s="490" t="s">
        <v>320</v>
      </c>
      <c r="F1006" s="484">
        <f>+F967+F982+F993</f>
        <v>0</v>
      </c>
      <c r="G1006" s="484">
        <f>+G967+G982+G993</f>
        <v>3363736.78</v>
      </c>
      <c r="H1006" s="484">
        <f>+H967+H982+H993</f>
        <v>7675696.0199999996</v>
      </c>
      <c r="I1006" s="484">
        <f t="shared" si="510"/>
        <v>11039432.799999999</v>
      </c>
      <c r="J1006" s="484">
        <f>+J967+J982+J993</f>
        <v>0</v>
      </c>
      <c r="K1006" s="484">
        <f>+K967+K982+K993</f>
        <v>3361424.38</v>
      </c>
      <c r="L1006" s="484">
        <f>+L967+L982+L993</f>
        <v>7309985.0600000005</v>
      </c>
      <c r="M1006" s="484">
        <f t="shared" si="511"/>
        <v>10671409.440000001</v>
      </c>
      <c r="N1006" s="484">
        <f t="shared" si="506"/>
        <v>0</v>
      </c>
      <c r="O1006" s="484">
        <f t="shared" si="506"/>
        <v>2312.3999999999069</v>
      </c>
      <c r="P1006" s="484">
        <f t="shared" si="506"/>
        <v>365710.95999999903</v>
      </c>
      <c r="Q1006" s="484">
        <f t="shared" si="512"/>
        <v>368023.35999999894</v>
      </c>
      <c r="S1006" s="486" t="str">
        <f t="shared" si="520"/>
        <v/>
      </c>
      <c r="T1006" s="486">
        <f t="shared" si="520"/>
        <v>0.99931255025252008</v>
      </c>
      <c r="U1006" s="486">
        <f t="shared" si="520"/>
        <v>0.95235468431174286</v>
      </c>
      <c r="V1006" s="487">
        <f t="shared" si="520"/>
        <v>0.96666283796754504</v>
      </c>
      <c r="W1006" s="486"/>
      <c r="X1006" s="394" t="s">
        <v>735</v>
      </c>
      <c r="Y1006" s="394" t="s">
        <v>736</v>
      </c>
    </row>
    <row r="1007" spans="1:25">
      <c r="A1007" s="392" t="s">
        <v>810</v>
      </c>
      <c r="B1007" s="392" t="s">
        <v>565</v>
      </c>
      <c r="C1007" s="482"/>
      <c r="D1007" s="482" t="s">
        <v>319</v>
      </c>
      <c r="E1007" s="494" t="s">
        <v>204</v>
      </c>
      <c r="F1007" s="484">
        <f>+F1008+F1009</f>
        <v>0</v>
      </c>
      <c r="G1007" s="484">
        <f t="shared" ref="G1007:H1007" si="529">+G1008+G1009</f>
        <v>111052555.85000001</v>
      </c>
      <c r="H1007" s="484">
        <f t="shared" si="529"/>
        <v>245607435.5</v>
      </c>
      <c r="I1007" s="484">
        <f t="shared" si="510"/>
        <v>356659991.35000002</v>
      </c>
      <c r="J1007" s="484">
        <f t="shared" ref="J1007:L1007" si="530">+J1008+J1009</f>
        <v>0</v>
      </c>
      <c r="K1007" s="484">
        <f t="shared" si="530"/>
        <v>109024111.71000001</v>
      </c>
      <c r="L1007" s="484">
        <f t="shared" si="530"/>
        <v>245604603.66999999</v>
      </c>
      <c r="M1007" s="484">
        <f t="shared" si="511"/>
        <v>354628715.38</v>
      </c>
      <c r="N1007" s="484">
        <f t="shared" si="506"/>
        <v>0</v>
      </c>
      <c r="O1007" s="484">
        <f t="shared" si="506"/>
        <v>2028444.1400000006</v>
      </c>
      <c r="P1007" s="484">
        <f t="shared" si="506"/>
        <v>2831.830000013113</v>
      </c>
      <c r="Q1007" s="484">
        <f t="shared" si="512"/>
        <v>2031275.9700000137</v>
      </c>
      <c r="S1007" s="486" t="str">
        <f t="shared" si="520"/>
        <v/>
      </c>
      <c r="T1007" s="486">
        <f t="shared" si="520"/>
        <v>0.9817343768049801</v>
      </c>
      <c r="U1007" s="486">
        <f t="shared" si="520"/>
        <v>0.99998847009662295</v>
      </c>
      <c r="V1007" s="487">
        <f t="shared" si="520"/>
        <v>0.99430472713714979</v>
      </c>
      <c r="W1007" s="486"/>
      <c r="X1007" s="394" t="s">
        <v>735</v>
      </c>
      <c r="Y1007" s="394" t="s">
        <v>736</v>
      </c>
    </row>
    <row r="1008" spans="1:25" hidden="1">
      <c r="A1008" s="392" t="s">
        <v>810</v>
      </c>
      <c r="B1008" s="392" t="s">
        <v>565</v>
      </c>
      <c r="C1008" s="482"/>
      <c r="D1008" s="482"/>
      <c r="E1008" s="483" t="s">
        <v>838</v>
      </c>
      <c r="F1008" s="484">
        <v>0</v>
      </c>
      <c r="G1008" s="484">
        <f>+G972+G984+G995</f>
        <v>53471686.760000013</v>
      </c>
      <c r="H1008" s="484">
        <f>+H972+H984+H995</f>
        <v>0</v>
      </c>
      <c r="I1008" s="484">
        <f t="shared" si="510"/>
        <v>53471686.760000013</v>
      </c>
      <c r="J1008" s="484">
        <f t="shared" ref="J1008:L1009" si="531">+J972+J984+J995</f>
        <v>0</v>
      </c>
      <c r="K1008" s="484">
        <f t="shared" si="531"/>
        <v>51464530.500000007</v>
      </c>
      <c r="L1008" s="484">
        <f t="shared" si="531"/>
        <v>0</v>
      </c>
      <c r="M1008" s="484">
        <f t="shared" si="511"/>
        <v>51464530.500000007</v>
      </c>
      <c r="N1008" s="484">
        <f t="shared" si="506"/>
        <v>0</v>
      </c>
      <c r="O1008" s="484">
        <f t="shared" si="506"/>
        <v>2007156.2600000054</v>
      </c>
      <c r="P1008" s="484">
        <f t="shared" si="506"/>
        <v>0</v>
      </c>
      <c r="Q1008" s="484">
        <f t="shared" si="512"/>
        <v>2007156.2600000054</v>
      </c>
      <c r="S1008" s="486" t="str">
        <f t="shared" si="520"/>
        <v/>
      </c>
      <c r="T1008" s="486">
        <f t="shared" si="520"/>
        <v>0.96246319535404157</v>
      </c>
      <c r="U1008" s="486" t="str">
        <f t="shared" si="520"/>
        <v/>
      </c>
      <c r="V1008" s="487">
        <f t="shared" si="520"/>
        <v>0.96246319535404157</v>
      </c>
      <c r="W1008" s="486"/>
      <c r="X1008" s="394" t="s">
        <v>735</v>
      </c>
    </row>
    <row r="1009" spans="1:25" hidden="1">
      <c r="A1009" s="392" t="s">
        <v>810</v>
      </c>
      <c r="B1009" s="392" t="s">
        <v>565</v>
      </c>
      <c r="C1009" s="482"/>
      <c r="D1009" s="482"/>
      <c r="E1009" s="483" t="s">
        <v>839</v>
      </c>
      <c r="F1009" s="484">
        <v>0</v>
      </c>
      <c r="G1009" s="484">
        <f>+G973+G985+G996</f>
        <v>57580869.089999996</v>
      </c>
      <c r="H1009" s="484">
        <f>+H973+H985+H996</f>
        <v>245607435.5</v>
      </c>
      <c r="I1009" s="484">
        <f t="shared" si="510"/>
        <v>303188304.58999997</v>
      </c>
      <c r="J1009" s="484">
        <f t="shared" si="531"/>
        <v>0</v>
      </c>
      <c r="K1009" s="484">
        <f t="shared" si="531"/>
        <v>57559581.210000001</v>
      </c>
      <c r="L1009" s="484">
        <f t="shared" si="531"/>
        <v>245604603.66999999</v>
      </c>
      <c r="M1009" s="484">
        <f t="shared" si="511"/>
        <v>303164184.88</v>
      </c>
      <c r="N1009" s="484">
        <f t="shared" si="506"/>
        <v>0</v>
      </c>
      <c r="O1009" s="484">
        <f t="shared" si="506"/>
        <v>21287.879999995232</v>
      </c>
      <c r="P1009" s="484">
        <f t="shared" si="506"/>
        <v>2831.830000013113</v>
      </c>
      <c r="Q1009" s="484">
        <f t="shared" si="512"/>
        <v>24119.710000008345</v>
      </c>
      <c r="S1009" s="486" t="str">
        <f t="shared" si="520"/>
        <v/>
      </c>
      <c r="T1009" s="486">
        <f t="shared" si="520"/>
        <v>0.99963029595877195</v>
      </c>
      <c r="U1009" s="486">
        <f t="shared" si="520"/>
        <v>0.99998847009662295</v>
      </c>
      <c r="V1009" s="487">
        <f t="shared" si="520"/>
        <v>0.99992044643663747</v>
      </c>
      <c r="W1009" s="486"/>
      <c r="X1009" s="394" t="s">
        <v>735</v>
      </c>
    </row>
    <row r="1010" spans="1:25" s="437" customFormat="1" hidden="1">
      <c r="A1010" s="392"/>
      <c r="B1010" s="392" t="s">
        <v>565</v>
      </c>
      <c r="C1010" s="445"/>
      <c r="D1010" s="445"/>
      <c r="E1010" s="415" t="s">
        <v>737</v>
      </c>
      <c r="F1010" s="416">
        <f>+F1007+F1006</f>
        <v>0</v>
      </c>
      <c r="G1010" s="416">
        <f t="shared" ref="G1010:Q1010" si="532">+G1007+G1006</f>
        <v>114416292.63000001</v>
      </c>
      <c r="H1010" s="416">
        <f t="shared" si="532"/>
        <v>253283131.52000001</v>
      </c>
      <c r="I1010" s="416">
        <f t="shared" si="532"/>
        <v>367699424.15000004</v>
      </c>
      <c r="J1010" s="416">
        <f t="shared" si="532"/>
        <v>0</v>
      </c>
      <c r="K1010" s="416">
        <f t="shared" si="532"/>
        <v>112385536.09</v>
      </c>
      <c r="L1010" s="416">
        <f t="shared" si="532"/>
        <v>252914588.72999999</v>
      </c>
      <c r="M1010" s="416">
        <f t="shared" si="532"/>
        <v>365300124.81999999</v>
      </c>
      <c r="N1010" s="416">
        <f t="shared" si="532"/>
        <v>0</v>
      </c>
      <c r="O1010" s="416">
        <f t="shared" si="532"/>
        <v>2030756.5400000005</v>
      </c>
      <c r="P1010" s="416">
        <f t="shared" si="532"/>
        <v>368542.79000001214</v>
      </c>
      <c r="Q1010" s="416">
        <f t="shared" si="532"/>
        <v>2399299.3300000126</v>
      </c>
      <c r="R1010" s="448"/>
      <c r="S1010" s="486" t="str">
        <f t="shared" si="520"/>
        <v/>
      </c>
      <c r="T1010" s="486">
        <f t="shared" si="520"/>
        <v>0.98225115939941288</v>
      </c>
      <c r="U1010" s="486">
        <f t="shared" si="520"/>
        <v>0.99854493748640771</v>
      </c>
      <c r="V1010" s="487">
        <f t="shared" si="520"/>
        <v>0.99347483522568347</v>
      </c>
      <c r="W1010" s="489"/>
      <c r="X1010" s="394" t="s">
        <v>735</v>
      </c>
    </row>
    <row r="1011" spans="1:25" hidden="1">
      <c r="A1011" s="392"/>
      <c r="B1011" s="392"/>
      <c r="C1011" s="482"/>
      <c r="D1011" s="482"/>
      <c r="E1011" s="490"/>
      <c r="F1011" s="484"/>
      <c r="G1011" s="484"/>
      <c r="H1011" s="484"/>
      <c r="I1011" s="484"/>
      <c r="J1011" s="484"/>
      <c r="K1011" s="484"/>
      <c r="L1011" s="484"/>
      <c r="M1011" s="484"/>
      <c r="N1011" s="484"/>
      <c r="O1011" s="484"/>
      <c r="P1011" s="484"/>
      <c r="Q1011" s="484"/>
      <c r="R1011" s="485"/>
      <c r="S1011" s="486" t="str">
        <f t="shared" si="520"/>
        <v/>
      </c>
      <c r="T1011" s="486" t="str">
        <f t="shared" si="520"/>
        <v/>
      </c>
      <c r="U1011" s="486" t="str">
        <f t="shared" si="520"/>
        <v/>
      </c>
      <c r="V1011" s="487" t="str">
        <f t="shared" si="520"/>
        <v/>
      </c>
      <c r="W1011" s="486"/>
      <c r="X1011" s="394" t="s">
        <v>735</v>
      </c>
    </row>
    <row r="1012" spans="1:25" s="437" customFormat="1" hidden="1">
      <c r="A1012" s="392" t="s">
        <v>810</v>
      </c>
      <c r="B1012" s="392" t="s">
        <v>565</v>
      </c>
      <c r="C1012" s="445"/>
      <c r="D1012" s="445" t="s">
        <v>319</v>
      </c>
      <c r="E1012" s="415" t="s">
        <v>325</v>
      </c>
      <c r="F1012" s="416">
        <f>SUM(F1013:F1013)</f>
        <v>0</v>
      </c>
      <c r="G1012" s="416">
        <f>SUM(G1013:G1013)</f>
        <v>6410963.5999999996</v>
      </c>
      <c r="H1012" s="416">
        <f>SUM(H1013:H1013)</f>
        <v>0</v>
      </c>
      <c r="I1012" s="416">
        <f>+F1012+G1012+H1012</f>
        <v>6410963.5999999996</v>
      </c>
      <c r="J1012" s="416">
        <f>SUM(J1013:J1013)</f>
        <v>0</v>
      </c>
      <c r="K1012" s="416">
        <f>SUM(K1013:K1013)</f>
        <v>6410963.5999999996</v>
      </c>
      <c r="L1012" s="416">
        <f>SUM(L1013:L1013)</f>
        <v>0</v>
      </c>
      <c r="M1012" s="416">
        <f>+J1012+K1012+L1012</f>
        <v>6410963.5999999996</v>
      </c>
      <c r="N1012" s="416">
        <f t="shared" ref="N1012:P1013" si="533">+F1012-J1012</f>
        <v>0</v>
      </c>
      <c r="O1012" s="416">
        <f t="shared" si="533"/>
        <v>0</v>
      </c>
      <c r="P1012" s="416">
        <f t="shared" si="533"/>
        <v>0</v>
      </c>
      <c r="Q1012" s="416">
        <f>+N1012+O1012+P1012</f>
        <v>0</v>
      </c>
      <c r="S1012" s="486" t="str">
        <f t="shared" si="520"/>
        <v/>
      </c>
      <c r="T1012" s="486">
        <f t="shared" si="520"/>
        <v>1</v>
      </c>
      <c r="U1012" s="486" t="str">
        <f t="shared" si="520"/>
        <v/>
      </c>
      <c r="V1012" s="487">
        <f t="shared" si="520"/>
        <v>1</v>
      </c>
      <c r="W1012" s="489"/>
      <c r="X1012" s="394" t="s">
        <v>735</v>
      </c>
    </row>
    <row r="1013" spans="1:25" hidden="1">
      <c r="A1013" s="392" t="s">
        <v>810</v>
      </c>
      <c r="B1013" s="392" t="s">
        <v>565</v>
      </c>
      <c r="C1013" s="482"/>
      <c r="D1013" s="482"/>
      <c r="E1013" s="488" t="s">
        <v>533</v>
      </c>
      <c r="F1013" s="484">
        <v>0</v>
      </c>
      <c r="G1013" s="484">
        <f>+G977+G989+G1000</f>
        <v>6410963.5999999996</v>
      </c>
      <c r="H1013" s="484">
        <f>+H977+H989+H1000</f>
        <v>0</v>
      </c>
      <c r="I1013" s="484">
        <f>+F1013+G1013+H1013</f>
        <v>6410963.5999999996</v>
      </c>
      <c r="J1013" s="484">
        <f>+J977+J989+J1000</f>
        <v>0</v>
      </c>
      <c r="K1013" s="484">
        <f>+K977+K989+K1000</f>
        <v>6410963.5999999996</v>
      </c>
      <c r="L1013" s="484">
        <f>+L977+L989+L1000</f>
        <v>0</v>
      </c>
      <c r="M1013" s="484">
        <f>+J1013+K1013+L1013</f>
        <v>6410963.5999999996</v>
      </c>
      <c r="N1013" s="484">
        <f t="shared" si="533"/>
        <v>0</v>
      </c>
      <c r="O1013" s="484">
        <f t="shared" si="533"/>
        <v>0</v>
      </c>
      <c r="P1013" s="484">
        <f t="shared" si="533"/>
        <v>0</v>
      </c>
      <c r="Q1013" s="484">
        <f>+N1013+O1013+P1013</f>
        <v>0</v>
      </c>
      <c r="S1013" s="486" t="str">
        <f t="shared" si="520"/>
        <v/>
      </c>
      <c r="T1013" s="486">
        <f t="shared" si="520"/>
        <v>1</v>
      </c>
      <c r="U1013" s="486" t="str">
        <f t="shared" si="520"/>
        <v/>
      </c>
      <c r="V1013" s="487">
        <f t="shared" si="520"/>
        <v>1</v>
      </c>
      <c r="W1013" s="486"/>
      <c r="X1013" s="394" t="s">
        <v>735</v>
      </c>
    </row>
    <row r="1014" spans="1:25" s="526" customFormat="1" ht="12" customHeight="1">
      <c r="A1014" s="392" t="s">
        <v>810</v>
      </c>
      <c r="B1014" s="392" t="s">
        <v>565</v>
      </c>
      <c r="C1014" s="717" t="s">
        <v>812</v>
      </c>
      <c r="D1014" s="714"/>
      <c r="E1014" s="714"/>
      <c r="F1014" s="524">
        <f>+F1012+F1010</f>
        <v>0</v>
      </c>
      <c r="G1014" s="524">
        <f t="shared" ref="G1014:Q1014" si="534">+G1012+G1010</f>
        <v>120827256.23</v>
      </c>
      <c r="H1014" s="524">
        <f t="shared" si="534"/>
        <v>253283131.52000001</v>
      </c>
      <c r="I1014" s="524">
        <f t="shared" si="534"/>
        <v>374110387.75000006</v>
      </c>
      <c r="J1014" s="524">
        <f t="shared" si="534"/>
        <v>0</v>
      </c>
      <c r="K1014" s="524">
        <f t="shared" si="534"/>
        <v>118796499.69</v>
      </c>
      <c r="L1014" s="524">
        <f t="shared" si="534"/>
        <v>252914588.72999999</v>
      </c>
      <c r="M1014" s="524">
        <f t="shared" si="534"/>
        <v>371711088.42000002</v>
      </c>
      <c r="N1014" s="524">
        <f t="shared" si="534"/>
        <v>0</v>
      </c>
      <c r="O1014" s="524">
        <f t="shared" si="534"/>
        <v>2030756.5400000005</v>
      </c>
      <c r="P1014" s="524">
        <f t="shared" si="534"/>
        <v>368542.79000001214</v>
      </c>
      <c r="Q1014" s="524">
        <f t="shared" si="534"/>
        <v>2399299.3300000126</v>
      </c>
      <c r="R1014" s="525">
        <f>+Q1014-'[3]chd12-SAOB'!AR315</f>
        <v>-2.1886080503463745E-8</v>
      </c>
      <c r="S1014" s="486" t="str">
        <f t="shared" si="520"/>
        <v/>
      </c>
      <c r="T1014" s="486">
        <f t="shared" si="520"/>
        <v>0.98319289369499241</v>
      </c>
      <c r="U1014" s="486">
        <f t="shared" si="520"/>
        <v>0.99854493748640771</v>
      </c>
      <c r="V1014" s="487">
        <f t="shared" si="520"/>
        <v>0.9935866540770758</v>
      </c>
      <c r="W1014" s="551"/>
      <c r="Y1014" s="394" t="s">
        <v>735</v>
      </c>
    </row>
    <row r="1015" spans="1:25">
      <c r="A1015" s="392" t="s">
        <v>810</v>
      </c>
      <c r="B1015" s="392" t="s">
        <v>565</v>
      </c>
      <c r="C1015" s="482"/>
      <c r="D1015" s="482"/>
      <c r="E1015" s="492"/>
      <c r="F1015" s="484"/>
      <c r="G1015" s="484"/>
      <c r="H1015" s="484"/>
      <c r="I1015" s="484">
        <f t="shared" si="510"/>
        <v>0</v>
      </c>
      <c r="J1015" s="484"/>
      <c r="K1015" s="484"/>
      <c r="L1015" s="484"/>
      <c r="M1015" s="484">
        <f t="shared" si="511"/>
        <v>0</v>
      </c>
      <c r="N1015" s="484">
        <f t="shared" si="506"/>
        <v>0</v>
      </c>
      <c r="O1015" s="484">
        <f t="shared" si="506"/>
        <v>0</v>
      </c>
      <c r="P1015" s="484">
        <f t="shared" si="506"/>
        <v>0</v>
      </c>
      <c r="Q1015" s="484">
        <f t="shared" si="512"/>
        <v>0</v>
      </c>
      <c r="S1015" s="486" t="str">
        <f t="shared" si="520"/>
        <v/>
      </c>
      <c r="T1015" s="486" t="str">
        <f t="shared" si="520"/>
        <v/>
      </c>
      <c r="U1015" s="486" t="str">
        <f t="shared" si="520"/>
        <v/>
      </c>
      <c r="V1015" s="487" t="str">
        <f t="shared" si="520"/>
        <v/>
      </c>
      <c r="W1015" s="486"/>
      <c r="Y1015" s="394" t="s">
        <v>735</v>
      </c>
    </row>
    <row r="1016" spans="1:25">
      <c r="A1016" s="392" t="s">
        <v>460</v>
      </c>
      <c r="B1016" s="392" t="s">
        <v>461</v>
      </c>
      <c r="C1016" s="623" t="s">
        <v>461</v>
      </c>
      <c r="D1016" s="497"/>
      <c r="E1016" s="492"/>
      <c r="F1016" s="495"/>
      <c r="G1016" s="495"/>
      <c r="H1016" s="495"/>
      <c r="I1016" s="484">
        <f t="shared" si="510"/>
        <v>0</v>
      </c>
      <c r="J1016" s="495"/>
      <c r="K1016" s="495"/>
      <c r="L1016" s="495"/>
      <c r="M1016" s="484">
        <f t="shared" si="511"/>
        <v>0</v>
      </c>
      <c r="N1016" s="484">
        <f t="shared" si="506"/>
        <v>0</v>
      </c>
      <c r="O1016" s="484">
        <f t="shared" si="506"/>
        <v>0</v>
      </c>
      <c r="P1016" s="484">
        <f t="shared" si="506"/>
        <v>0</v>
      </c>
      <c r="Q1016" s="484">
        <f t="shared" si="512"/>
        <v>0</v>
      </c>
      <c r="S1016" s="486" t="str">
        <f t="shared" si="520"/>
        <v/>
      </c>
      <c r="T1016" s="486" t="str">
        <f t="shared" si="520"/>
        <v/>
      </c>
      <c r="U1016" s="486" t="str">
        <f t="shared" si="520"/>
        <v/>
      </c>
      <c r="V1016" s="487" t="str">
        <f t="shared" si="520"/>
        <v/>
      </c>
      <c r="W1016" s="486"/>
      <c r="Y1016" s="394" t="s">
        <v>735</v>
      </c>
    </row>
    <row r="1017" spans="1:25">
      <c r="A1017" s="392" t="s">
        <v>460</v>
      </c>
      <c r="B1017" s="392" t="s">
        <v>461</v>
      </c>
      <c r="C1017" s="482"/>
      <c r="D1017" s="497"/>
      <c r="E1017" s="483" t="s">
        <v>320</v>
      </c>
      <c r="F1017" s="495"/>
      <c r="G1017" s="495">
        <f t="shared" ref="G1017:Q1017" si="535">SUM(G1018:G1020)</f>
        <v>1110.06</v>
      </c>
      <c r="H1017" s="495">
        <f t="shared" si="535"/>
        <v>1185455.02</v>
      </c>
      <c r="I1017" s="495">
        <f t="shared" si="535"/>
        <v>1186565.08</v>
      </c>
      <c r="J1017" s="495"/>
      <c r="K1017" s="495">
        <f t="shared" si="535"/>
        <v>1110.06</v>
      </c>
      <c r="L1017" s="495">
        <f t="shared" si="535"/>
        <v>1145732.71</v>
      </c>
      <c r="M1017" s="495">
        <f t="shared" si="535"/>
        <v>1146842.77</v>
      </c>
      <c r="N1017" s="495">
        <f t="shared" si="535"/>
        <v>0</v>
      </c>
      <c r="O1017" s="495">
        <f t="shared" si="535"/>
        <v>0</v>
      </c>
      <c r="P1017" s="495">
        <f t="shared" si="535"/>
        <v>39722.310000000056</v>
      </c>
      <c r="Q1017" s="495">
        <f t="shared" si="535"/>
        <v>39722.310000000056</v>
      </c>
      <c r="S1017" s="486" t="str">
        <f t="shared" si="520"/>
        <v/>
      </c>
      <c r="T1017" s="486">
        <f t="shared" si="520"/>
        <v>1</v>
      </c>
      <c r="U1017" s="486">
        <f t="shared" si="520"/>
        <v>0.96649192982454957</v>
      </c>
      <c r="V1017" s="487">
        <f t="shared" si="520"/>
        <v>0.96652327742528876</v>
      </c>
      <c r="W1017" s="733"/>
      <c r="Y1017" s="394" t="s">
        <v>736</v>
      </c>
    </row>
    <row r="1018" spans="1:25" hidden="1">
      <c r="A1018" s="392" t="s">
        <v>460</v>
      </c>
      <c r="B1018" s="392" t="s">
        <v>461</v>
      </c>
      <c r="C1018" s="482"/>
      <c r="D1018" s="482" t="s">
        <v>319</v>
      </c>
      <c r="E1018" s="488" t="s">
        <v>835</v>
      </c>
      <c r="F1018" s="495"/>
      <c r="G1018" s="495">
        <f>+'[3]caraga-SAOB'!C186</f>
        <v>0</v>
      </c>
      <c r="H1018" s="495">
        <f>+'[3]caraga-SAOB'!C278</f>
        <v>0</v>
      </c>
      <c r="I1018" s="484">
        <f t="shared" si="510"/>
        <v>0</v>
      </c>
      <c r="J1018" s="495"/>
      <c r="K1018" s="495">
        <f>+'[3]caraga-SAOB'!C187</f>
        <v>0</v>
      </c>
      <c r="L1018" s="495">
        <f>+'[3]caraga-SAOB'!C279</f>
        <v>0</v>
      </c>
      <c r="M1018" s="484">
        <f t="shared" si="511"/>
        <v>0</v>
      </c>
      <c r="N1018" s="484">
        <f t="shared" si="506"/>
        <v>0</v>
      </c>
      <c r="O1018" s="484">
        <f t="shared" si="506"/>
        <v>0</v>
      </c>
      <c r="P1018" s="484">
        <f t="shared" si="506"/>
        <v>0</v>
      </c>
      <c r="Q1018" s="484">
        <f t="shared" si="512"/>
        <v>0</v>
      </c>
      <c r="S1018" s="486" t="str">
        <f t="shared" si="520"/>
        <v/>
      </c>
      <c r="T1018" s="486" t="str">
        <f t="shared" si="520"/>
        <v/>
      </c>
      <c r="U1018" s="486" t="str">
        <f t="shared" si="520"/>
        <v/>
      </c>
      <c r="V1018" s="487" t="str">
        <f t="shared" si="520"/>
        <v/>
      </c>
      <c r="W1018" s="733"/>
    </row>
    <row r="1019" spans="1:25" hidden="1">
      <c r="A1019" s="392" t="s">
        <v>460</v>
      </c>
      <c r="B1019" s="392" t="s">
        <v>461</v>
      </c>
      <c r="C1019" s="482"/>
      <c r="D1019" s="482" t="s">
        <v>319</v>
      </c>
      <c r="E1019" s="488" t="s">
        <v>836</v>
      </c>
      <c r="F1019" s="495"/>
      <c r="G1019" s="495">
        <f>+'[3]caraga-SAOB'!D186</f>
        <v>1110.06</v>
      </c>
      <c r="H1019" s="495">
        <f>+'[3]caraga-SAOB'!D278</f>
        <v>0</v>
      </c>
      <c r="I1019" s="484">
        <f t="shared" si="510"/>
        <v>1110.06</v>
      </c>
      <c r="J1019" s="495"/>
      <c r="K1019" s="495">
        <f>+'[3]caraga-SAOB'!D187</f>
        <v>1110.06</v>
      </c>
      <c r="L1019" s="495">
        <f>+'[3]caraga-SAOB'!D279</f>
        <v>0</v>
      </c>
      <c r="M1019" s="484">
        <f t="shared" si="511"/>
        <v>1110.06</v>
      </c>
      <c r="N1019" s="484">
        <f t="shared" si="506"/>
        <v>0</v>
      </c>
      <c r="O1019" s="484">
        <f t="shared" si="506"/>
        <v>0</v>
      </c>
      <c r="P1019" s="484">
        <f t="shared" si="506"/>
        <v>0</v>
      </c>
      <c r="Q1019" s="484">
        <f t="shared" si="512"/>
        <v>0</v>
      </c>
      <c r="S1019" s="486" t="str">
        <f t="shared" si="520"/>
        <v/>
      </c>
      <c r="T1019" s="486">
        <f t="shared" si="520"/>
        <v>1</v>
      </c>
      <c r="U1019" s="486" t="str">
        <f t="shared" si="520"/>
        <v/>
      </c>
      <c r="V1019" s="487">
        <f t="shared" si="520"/>
        <v>1</v>
      </c>
      <c r="W1019" s="733"/>
    </row>
    <row r="1020" spans="1:25" hidden="1">
      <c r="A1020" s="392" t="s">
        <v>460</v>
      </c>
      <c r="B1020" s="392" t="s">
        <v>461</v>
      </c>
      <c r="C1020" s="482"/>
      <c r="D1020" s="482" t="s">
        <v>319</v>
      </c>
      <c r="E1020" s="488" t="s">
        <v>837</v>
      </c>
      <c r="F1020" s="495"/>
      <c r="G1020" s="495">
        <f>+'[3]caraga-SAOB'!E186</f>
        <v>0</v>
      </c>
      <c r="H1020" s="495">
        <f>+'[3]caraga-SAOB'!E278</f>
        <v>1185455.02</v>
      </c>
      <c r="I1020" s="484">
        <f t="shared" si="510"/>
        <v>1185455.02</v>
      </c>
      <c r="J1020" s="495"/>
      <c r="K1020" s="495">
        <f>+'[3]caraga-SAOB'!E187</f>
        <v>0</v>
      </c>
      <c r="L1020" s="495">
        <f>+'[3]caraga-SAOB'!E279</f>
        <v>1145732.71</v>
      </c>
      <c r="M1020" s="484">
        <f t="shared" si="511"/>
        <v>1145732.71</v>
      </c>
      <c r="N1020" s="484">
        <f t="shared" si="506"/>
        <v>0</v>
      </c>
      <c r="O1020" s="484">
        <f t="shared" si="506"/>
        <v>0</v>
      </c>
      <c r="P1020" s="484">
        <f t="shared" si="506"/>
        <v>39722.310000000056</v>
      </c>
      <c r="Q1020" s="484">
        <f t="shared" si="512"/>
        <v>39722.310000000056</v>
      </c>
      <c r="S1020" s="486" t="str">
        <f t="shared" si="520"/>
        <v/>
      </c>
      <c r="T1020" s="486" t="str">
        <f t="shared" si="520"/>
        <v/>
      </c>
      <c r="U1020" s="486">
        <f t="shared" si="520"/>
        <v>0.96649192982454957</v>
      </c>
      <c r="V1020" s="487">
        <f t="shared" si="520"/>
        <v>0.96649192982454957</v>
      </c>
      <c r="W1020" s="733"/>
    </row>
    <row r="1021" spans="1:25">
      <c r="A1021" s="392" t="s">
        <v>460</v>
      </c>
      <c r="B1021" s="392" t="s">
        <v>461</v>
      </c>
      <c r="C1021" s="482"/>
      <c r="D1021" s="497"/>
      <c r="E1021" s="483" t="s">
        <v>204</v>
      </c>
      <c r="F1021" s="484">
        <f>+F1022+F1023</f>
        <v>0</v>
      </c>
      <c r="G1021" s="484">
        <f t="shared" ref="G1021:H1021" si="536">+G1022+G1023</f>
        <v>115514740.25</v>
      </c>
      <c r="H1021" s="484">
        <f t="shared" si="536"/>
        <v>81603562.719999999</v>
      </c>
      <c r="I1021" s="484">
        <f t="shared" si="510"/>
        <v>197118302.97</v>
      </c>
      <c r="J1021" s="484">
        <f t="shared" ref="J1021:L1021" si="537">+J1022+J1023</f>
        <v>0</v>
      </c>
      <c r="K1021" s="484">
        <f t="shared" si="537"/>
        <v>110668282.42</v>
      </c>
      <c r="L1021" s="484">
        <f t="shared" si="537"/>
        <v>80954645.230000004</v>
      </c>
      <c r="M1021" s="484">
        <f t="shared" si="511"/>
        <v>191622927.65000001</v>
      </c>
      <c r="N1021" s="484">
        <f t="shared" ref="N1021:P1079" si="538">+F1021-J1021</f>
        <v>0</v>
      </c>
      <c r="O1021" s="484">
        <f t="shared" si="538"/>
        <v>4846457.8299999982</v>
      </c>
      <c r="P1021" s="484">
        <f t="shared" si="538"/>
        <v>648917.48999999464</v>
      </c>
      <c r="Q1021" s="484">
        <f t="shared" si="512"/>
        <v>5495375.3199999928</v>
      </c>
      <c r="S1021" s="486" t="str">
        <f t="shared" si="520"/>
        <v/>
      </c>
      <c r="T1021" s="486">
        <f t="shared" si="520"/>
        <v>0.95804468053591108</v>
      </c>
      <c r="U1021" s="486">
        <f t="shared" si="520"/>
        <v>0.99204792697315713</v>
      </c>
      <c r="V1021" s="487">
        <f t="shared" si="520"/>
        <v>0.97212143551765284</v>
      </c>
      <c r="W1021" s="733"/>
      <c r="Y1021" s="394" t="s">
        <v>736</v>
      </c>
    </row>
    <row r="1022" spans="1:25" hidden="1">
      <c r="A1022" s="392" t="s">
        <v>460</v>
      </c>
      <c r="B1022" s="392" t="s">
        <v>461</v>
      </c>
      <c r="C1022" s="482"/>
      <c r="D1022" s="482"/>
      <c r="E1022" s="483" t="s">
        <v>838</v>
      </c>
      <c r="F1022" s="495">
        <f>'[3]CONAP - W INC'!F774</f>
        <v>0</v>
      </c>
      <c r="G1022" s="495">
        <f>'[3]CONAP - W INC'!G774</f>
        <v>51942920</v>
      </c>
      <c r="H1022" s="495">
        <f>'[3]CONAP - W INC'!H774</f>
        <v>50000000</v>
      </c>
      <c r="I1022" s="484">
        <f t="shared" si="510"/>
        <v>101942920</v>
      </c>
      <c r="J1022" s="495">
        <f>'[3]CONAP - W INC'!J774</f>
        <v>0</v>
      </c>
      <c r="K1022" s="495">
        <f>'[3]CONAP - W INC'!K774</f>
        <v>49046930.150000006</v>
      </c>
      <c r="L1022" s="495">
        <f>'[3]CONAP - W INC'!L774</f>
        <v>50000000</v>
      </c>
      <c r="M1022" s="484">
        <f t="shared" si="511"/>
        <v>99046930.150000006</v>
      </c>
      <c r="N1022" s="484">
        <f t="shared" si="538"/>
        <v>0</v>
      </c>
      <c r="O1022" s="484">
        <f t="shared" si="538"/>
        <v>2895989.849999994</v>
      </c>
      <c r="P1022" s="484">
        <f t="shared" si="538"/>
        <v>0</v>
      </c>
      <c r="Q1022" s="484">
        <f t="shared" si="512"/>
        <v>2895989.849999994</v>
      </c>
      <c r="S1022" s="486" t="str">
        <f t="shared" si="520"/>
        <v/>
      </c>
      <c r="T1022" s="486">
        <f t="shared" si="520"/>
        <v>0.94424668751775997</v>
      </c>
      <c r="U1022" s="486">
        <f t="shared" si="520"/>
        <v>1</v>
      </c>
      <c r="V1022" s="487">
        <f t="shared" si="520"/>
        <v>0.97159204533281962</v>
      </c>
      <c r="W1022" s="733"/>
    </row>
    <row r="1023" spans="1:25" hidden="1">
      <c r="A1023" s="392" t="s">
        <v>460</v>
      </c>
      <c r="B1023" s="392" t="s">
        <v>461</v>
      </c>
      <c r="C1023" s="482"/>
      <c r="D1023" s="482"/>
      <c r="E1023" s="483" t="s">
        <v>839</v>
      </c>
      <c r="F1023" s="495">
        <f>'[3]CONAP - W INC'!F775</f>
        <v>0</v>
      </c>
      <c r="G1023" s="495">
        <f>'[3]CONAP - W INC'!G775</f>
        <v>63571820.25</v>
      </c>
      <c r="H1023" s="495">
        <f>'[3]CONAP - W INC'!H775</f>
        <v>31603562.720000003</v>
      </c>
      <c r="I1023" s="484">
        <f t="shared" si="510"/>
        <v>95175382.969999999</v>
      </c>
      <c r="J1023" s="495">
        <f>'[3]CONAP - W INC'!J775</f>
        <v>0</v>
      </c>
      <c r="K1023" s="495">
        <f>'[3]CONAP - W INC'!K775</f>
        <v>61621352.269999996</v>
      </c>
      <c r="L1023" s="495">
        <f>'[3]CONAP - W INC'!L775</f>
        <v>30954645.23</v>
      </c>
      <c r="M1023" s="484">
        <f t="shared" si="511"/>
        <v>92575997.5</v>
      </c>
      <c r="N1023" s="484">
        <f t="shared" si="538"/>
        <v>0</v>
      </c>
      <c r="O1023" s="484">
        <f t="shared" si="538"/>
        <v>1950467.9800000042</v>
      </c>
      <c r="P1023" s="484">
        <f t="shared" si="538"/>
        <v>648917.49000000209</v>
      </c>
      <c r="Q1023" s="484">
        <f t="shared" si="512"/>
        <v>2599385.4700000063</v>
      </c>
      <c r="S1023" s="486" t="str">
        <f t="shared" si="520"/>
        <v/>
      </c>
      <c r="T1023" s="486">
        <f t="shared" si="520"/>
        <v>0.96931867024839513</v>
      </c>
      <c r="U1023" s="486">
        <f t="shared" si="520"/>
        <v>0.97946695137667683</v>
      </c>
      <c r="V1023" s="487">
        <f t="shared" si="520"/>
        <v>0.97268846850010215</v>
      </c>
      <c r="W1023" s="733"/>
    </row>
    <row r="1024" spans="1:25" s="437" customFormat="1">
      <c r="A1024" s="392"/>
      <c r="B1024" s="392" t="s">
        <v>461</v>
      </c>
      <c r="C1024" s="445"/>
      <c r="D1024" s="445"/>
      <c r="E1024" s="415" t="s">
        <v>737</v>
      </c>
      <c r="F1024" s="416">
        <f>+F1021+F1017</f>
        <v>0</v>
      </c>
      <c r="G1024" s="416">
        <f t="shared" ref="G1024:Q1024" si="539">+G1021+G1017</f>
        <v>115515850.31</v>
      </c>
      <c r="H1024" s="416">
        <f t="shared" si="539"/>
        <v>82789017.739999995</v>
      </c>
      <c r="I1024" s="416">
        <f t="shared" si="539"/>
        <v>198304868.05000001</v>
      </c>
      <c r="J1024" s="416">
        <f t="shared" si="539"/>
        <v>0</v>
      </c>
      <c r="K1024" s="416">
        <f t="shared" si="539"/>
        <v>110669392.48</v>
      </c>
      <c r="L1024" s="416">
        <f t="shared" si="539"/>
        <v>82100377.939999998</v>
      </c>
      <c r="M1024" s="416">
        <f t="shared" si="539"/>
        <v>192769770.42000002</v>
      </c>
      <c r="N1024" s="416">
        <f t="shared" si="539"/>
        <v>0</v>
      </c>
      <c r="O1024" s="416">
        <f t="shared" si="539"/>
        <v>4846457.8299999982</v>
      </c>
      <c r="P1024" s="416">
        <f t="shared" si="539"/>
        <v>688639.79999999469</v>
      </c>
      <c r="Q1024" s="416">
        <f t="shared" si="539"/>
        <v>5535097.6299999934</v>
      </c>
      <c r="R1024" s="448"/>
      <c r="S1024" s="486" t="str">
        <f t="shared" si="520"/>
        <v/>
      </c>
      <c r="T1024" s="486">
        <f t="shared" si="520"/>
        <v>0.95804508370934405</v>
      </c>
      <c r="U1024" s="486">
        <f t="shared" si="520"/>
        <v>0.99168199093552867</v>
      </c>
      <c r="V1024" s="487">
        <f t="shared" si="520"/>
        <v>0.97208793871563259</v>
      </c>
      <c r="W1024" s="733"/>
      <c r="Y1024" s="394" t="s">
        <v>735</v>
      </c>
    </row>
    <row r="1025" spans="1:25" hidden="1">
      <c r="A1025" s="392"/>
      <c r="B1025" s="392"/>
      <c r="C1025" s="482"/>
      <c r="D1025" s="482"/>
      <c r="E1025" s="490"/>
      <c r="F1025" s="484"/>
      <c r="G1025" s="484"/>
      <c r="H1025" s="484"/>
      <c r="I1025" s="484"/>
      <c r="J1025" s="484"/>
      <c r="K1025" s="484"/>
      <c r="L1025" s="484"/>
      <c r="M1025" s="484"/>
      <c r="N1025" s="484"/>
      <c r="O1025" s="484"/>
      <c r="P1025" s="484"/>
      <c r="Q1025" s="484"/>
      <c r="R1025" s="485"/>
      <c r="S1025" s="486" t="str">
        <f t="shared" si="520"/>
        <v/>
      </c>
      <c r="T1025" s="486" t="str">
        <f t="shared" si="520"/>
        <v/>
      </c>
      <c r="U1025" s="486" t="str">
        <f t="shared" si="520"/>
        <v/>
      </c>
      <c r="V1025" s="487" t="str">
        <f t="shared" si="520"/>
        <v/>
      </c>
      <c r="W1025" s="486"/>
    </row>
    <row r="1026" spans="1:25" s="437" customFormat="1">
      <c r="A1026" s="392" t="s">
        <v>460</v>
      </c>
      <c r="B1026" s="392" t="s">
        <v>461</v>
      </c>
      <c r="C1026" s="445"/>
      <c r="D1026" s="445" t="s">
        <v>319</v>
      </c>
      <c r="E1026" s="415" t="s">
        <v>325</v>
      </c>
      <c r="F1026" s="416">
        <f>SUM(F1027:F1027)</f>
        <v>0</v>
      </c>
      <c r="G1026" s="416">
        <f>SUM(G1027:G1027)</f>
        <v>0</v>
      </c>
      <c r="H1026" s="416">
        <f>SUM(H1027:H1027)</f>
        <v>0</v>
      </c>
      <c r="I1026" s="416">
        <f>+F1026+G1026+H1026</f>
        <v>0</v>
      </c>
      <c r="J1026" s="416">
        <f>SUM(J1027:J1027)</f>
        <v>0</v>
      </c>
      <c r="K1026" s="416">
        <f>SUM(K1027:K1027)</f>
        <v>0</v>
      </c>
      <c r="L1026" s="416">
        <f>SUM(L1027:L1027)</f>
        <v>0</v>
      </c>
      <c r="M1026" s="416">
        <f>+J1026+K1026+L1026</f>
        <v>0</v>
      </c>
      <c r="N1026" s="416">
        <f t="shared" ref="N1026:P1027" si="540">+F1026-J1026</f>
        <v>0</v>
      </c>
      <c r="O1026" s="416">
        <f t="shared" si="540"/>
        <v>0</v>
      </c>
      <c r="P1026" s="416">
        <f t="shared" si="540"/>
        <v>0</v>
      </c>
      <c r="Q1026" s="416">
        <f>+N1026+O1026+P1026</f>
        <v>0</v>
      </c>
      <c r="S1026" s="486" t="str">
        <f t="shared" si="520"/>
        <v/>
      </c>
      <c r="T1026" s="486" t="str">
        <f t="shared" si="520"/>
        <v/>
      </c>
      <c r="U1026" s="486" t="str">
        <f t="shared" si="520"/>
        <v/>
      </c>
      <c r="V1026" s="487" t="str">
        <f t="shared" si="520"/>
        <v/>
      </c>
      <c r="W1026" s="489"/>
      <c r="Y1026" s="394" t="s">
        <v>735</v>
      </c>
    </row>
    <row r="1027" spans="1:25">
      <c r="A1027" s="392" t="s">
        <v>460</v>
      </c>
      <c r="B1027" s="392" t="s">
        <v>461</v>
      </c>
      <c r="C1027" s="482"/>
      <c r="D1027" s="482"/>
      <c r="E1027" s="488" t="s">
        <v>533</v>
      </c>
      <c r="F1027" s="484">
        <v>0</v>
      </c>
      <c r="G1027" s="484">
        <f>SUM('[3]caraga-SAOB'!Z186)</f>
        <v>0</v>
      </c>
      <c r="H1027" s="484">
        <f>SUM('[3]caraga-SAOB'!Z278)</f>
        <v>0</v>
      </c>
      <c r="I1027" s="484">
        <f>+F1027+G1027+H1027</f>
        <v>0</v>
      </c>
      <c r="J1027" s="484">
        <v>0</v>
      </c>
      <c r="K1027" s="484">
        <f>SUM('[3]caraga-SAOB'!Z187)</f>
        <v>0</v>
      </c>
      <c r="L1027" s="484">
        <f>SUM('[3]caraga-SAOB'!Z279)</f>
        <v>0</v>
      </c>
      <c r="M1027" s="484">
        <f>+J1027+K1027+L1027</f>
        <v>0</v>
      </c>
      <c r="N1027" s="484">
        <f t="shared" si="540"/>
        <v>0</v>
      </c>
      <c r="O1027" s="484">
        <f t="shared" si="540"/>
        <v>0</v>
      </c>
      <c r="P1027" s="484">
        <f t="shared" si="540"/>
        <v>0</v>
      </c>
      <c r="Q1027" s="484">
        <f>+N1027+O1027+P1027</f>
        <v>0</v>
      </c>
      <c r="S1027" s="486" t="str">
        <f t="shared" si="520"/>
        <v/>
      </c>
      <c r="T1027" s="486" t="str">
        <f t="shared" si="520"/>
        <v/>
      </c>
      <c r="U1027" s="486" t="str">
        <f t="shared" si="520"/>
        <v/>
      </c>
      <c r="V1027" s="487" t="str">
        <f t="shared" si="520"/>
        <v/>
      </c>
      <c r="W1027" s="486"/>
      <c r="Y1027" s="394" t="s">
        <v>735</v>
      </c>
    </row>
    <row r="1028" spans="1:25" s="424" customFormat="1" ht="12" customHeight="1">
      <c r="A1028" s="392" t="s">
        <v>460</v>
      </c>
      <c r="B1028" s="392" t="s">
        <v>461</v>
      </c>
      <c r="C1028" s="719" t="s">
        <v>566</v>
      </c>
      <c r="D1028" s="734"/>
      <c r="E1028" s="734"/>
      <c r="F1028" s="423">
        <f>+F1024+F1026</f>
        <v>0</v>
      </c>
      <c r="G1028" s="423">
        <f t="shared" ref="G1028:Q1028" si="541">+G1024+G1026</f>
        <v>115515850.31</v>
      </c>
      <c r="H1028" s="423">
        <f t="shared" si="541"/>
        <v>82789017.739999995</v>
      </c>
      <c r="I1028" s="423">
        <f t="shared" si="541"/>
        <v>198304868.05000001</v>
      </c>
      <c r="J1028" s="423">
        <f t="shared" si="541"/>
        <v>0</v>
      </c>
      <c r="K1028" s="423">
        <f t="shared" si="541"/>
        <v>110669392.48</v>
      </c>
      <c r="L1028" s="423">
        <f t="shared" si="541"/>
        <v>82100377.939999998</v>
      </c>
      <c r="M1028" s="423">
        <f t="shared" si="541"/>
        <v>192769770.42000002</v>
      </c>
      <c r="N1028" s="423">
        <f t="shared" si="541"/>
        <v>0</v>
      </c>
      <c r="O1028" s="423">
        <f t="shared" si="541"/>
        <v>4846457.8299999982</v>
      </c>
      <c r="P1028" s="423">
        <f t="shared" si="541"/>
        <v>688639.79999999469</v>
      </c>
      <c r="Q1028" s="423">
        <f t="shared" si="541"/>
        <v>5535097.6299999934</v>
      </c>
      <c r="R1028" s="607">
        <f>+Q1028-'[3]caraga-SAOB'!AO315</f>
        <v>-7.4505805969238281E-9</v>
      </c>
      <c r="S1028" s="486" t="str">
        <f t="shared" si="520"/>
        <v/>
      </c>
      <c r="T1028" s="486">
        <f t="shared" si="520"/>
        <v>0.95804508370934405</v>
      </c>
      <c r="U1028" s="486">
        <f t="shared" si="520"/>
        <v>0.99168199093552867</v>
      </c>
      <c r="V1028" s="487">
        <f t="shared" si="520"/>
        <v>0.97208793871563259</v>
      </c>
      <c r="W1028" s="491"/>
      <c r="Y1028" s="394" t="s">
        <v>735</v>
      </c>
    </row>
    <row r="1029" spans="1:25">
      <c r="A1029" s="392" t="s">
        <v>326</v>
      </c>
      <c r="B1029" s="392" t="s">
        <v>461</v>
      </c>
      <c r="C1029" s="482"/>
      <c r="D1029" s="482"/>
      <c r="E1029" s="492"/>
      <c r="F1029" s="484"/>
      <c r="G1029" s="484"/>
      <c r="H1029" s="484"/>
      <c r="I1029" s="484">
        <f t="shared" si="510"/>
        <v>0</v>
      </c>
      <c r="J1029" s="484"/>
      <c r="K1029" s="484"/>
      <c r="L1029" s="484"/>
      <c r="M1029" s="484">
        <f t="shared" si="511"/>
        <v>0</v>
      </c>
      <c r="N1029" s="484">
        <f t="shared" si="538"/>
        <v>0</v>
      </c>
      <c r="O1029" s="484">
        <f t="shared" si="538"/>
        <v>0</v>
      </c>
      <c r="P1029" s="484">
        <f t="shared" si="538"/>
        <v>0</v>
      </c>
      <c r="Q1029" s="484">
        <f t="shared" si="512"/>
        <v>0</v>
      </c>
      <c r="S1029" s="486" t="str">
        <f t="shared" si="520"/>
        <v/>
      </c>
      <c r="T1029" s="486" t="str">
        <f t="shared" si="520"/>
        <v/>
      </c>
      <c r="U1029" s="486" t="str">
        <f t="shared" si="520"/>
        <v/>
      </c>
      <c r="V1029" s="487" t="str">
        <f t="shared" si="520"/>
        <v/>
      </c>
      <c r="W1029" s="486"/>
      <c r="Y1029" s="394" t="s">
        <v>735</v>
      </c>
    </row>
    <row r="1030" spans="1:25">
      <c r="A1030" s="392" t="s">
        <v>462</v>
      </c>
      <c r="B1030" s="392" t="s">
        <v>217</v>
      </c>
      <c r="C1030" s="631" t="s">
        <v>463</v>
      </c>
      <c r="D1030" s="482"/>
      <c r="E1030" s="492"/>
      <c r="F1030" s="495"/>
      <c r="G1030" s="495"/>
      <c r="H1030" s="495"/>
      <c r="I1030" s="484">
        <f t="shared" si="510"/>
        <v>0</v>
      </c>
      <c r="J1030" s="495"/>
      <c r="K1030" s="495"/>
      <c r="L1030" s="495"/>
      <c r="M1030" s="484">
        <f t="shared" si="511"/>
        <v>0</v>
      </c>
      <c r="N1030" s="484">
        <f t="shared" si="538"/>
        <v>0</v>
      </c>
      <c r="O1030" s="484">
        <f t="shared" si="538"/>
        <v>0</v>
      </c>
      <c r="P1030" s="484">
        <f t="shared" si="538"/>
        <v>0</v>
      </c>
      <c r="Q1030" s="484">
        <f t="shared" si="512"/>
        <v>0</v>
      </c>
      <c r="S1030" s="486" t="str">
        <f t="shared" si="520"/>
        <v/>
      </c>
      <c r="T1030" s="486" t="str">
        <f t="shared" si="520"/>
        <v/>
      </c>
      <c r="U1030" s="486" t="str">
        <f t="shared" si="520"/>
        <v/>
      </c>
      <c r="V1030" s="487" t="str">
        <f t="shared" si="520"/>
        <v/>
      </c>
      <c r="W1030" s="486"/>
      <c r="Y1030" s="394" t="s">
        <v>735</v>
      </c>
    </row>
    <row r="1031" spans="1:25" s="424" customFormat="1">
      <c r="A1031" s="392" t="s">
        <v>462</v>
      </c>
      <c r="B1031" s="392" t="s">
        <v>464</v>
      </c>
      <c r="C1031" s="493" t="s">
        <v>319</v>
      </c>
      <c r="D1031" s="632" t="s">
        <v>330</v>
      </c>
      <c r="E1031" s="680" t="s">
        <v>464</v>
      </c>
      <c r="F1031" s="638"/>
      <c r="G1031" s="638"/>
      <c r="H1031" s="638"/>
      <c r="I1031" s="423">
        <f t="shared" ref="I1031:I1093" si="542">+F1031+G1031+H1031</f>
        <v>0</v>
      </c>
      <c r="J1031" s="638"/>
      <c r="K1031" s="638"/>
      <c r="L1031" s="638"/>
      <c r="M1031" s="423">
        <f t="shared" ref="M1031:M1093" si="543">+J1031+K1031+L1031</f>
        <v>0</v>
      </c>
      <c r="N1031" s="423">
        <f t="shared" si="538"/>
        <v>0</v>
      </c>
      <c r="O1031" s="423">
        <f t="shared" si="538"/>
        <v>0</v>
      </c>
      <c r="P1031" s="423">
        <f t="shared" si="538"/>
        <v>0</v>
      </c>
      <c r="Q1031" s="423">
        <f t="shared" ref="Q1031:Q1093" si="544">+N1031+O1031+P1031</f>
        <v>0</v>
      </c>
      <c r="S1031" s="486" t="str">
        <f t="shared" si="520"/>
        <v/>
      </c>
      <c r="T1031" s="486" t="str">
        <f t="shared" si="520"/>
        <v/>
      </c>
      <c r="U1031" s="486" t="str">
        <f t="shared" si="520"/>
        <v/>
      </c>
      <c r="V1031" s="487" t="str">
        <f t="shared" si="520"/>
        <v/>
      </c>
      <c r="W1031" s="491"/>
      <c r="Y1031" s="394" t="s">
        <v>735</v>
      </c>
    </row>
    <row r="1032" spans="1:25">
      <c r="A1032" s="392" t="s">
        <v>462</v>
      </c>
      <c r="B1032" s="392" t="s">
        <v>464</v>
      </c>
      <c r="C1032" s="482"/>
      <c r="D1032" s="497"/>
      <c r="E1032" s="483" t="s">
        <v>320</v>
      </c>
      <c r="F1032" s="495">
        <f>+'[3]caraga-SAOB'!C403</f>
        <v>0</v>
      </c>
      <c r="G1032" s="495">
        <f>+'[3]caraga-SAOB'!D403</f>
        <v>0</v>
      </c>
      <c r="H1032" s="495">
        <f>+'[3]caraga-SAOB'!E403</f>
        <v>7286820</v>
      </c>
      <c r="I1032" s="484">
        <f t="shared" si="542"/>
        <v>7286820</v>
      </c>
      <c r="J1032" s="495">
        <f>+'[3]caraga-SAOB'!G403</f>
        <v>0</v>
      </c>
      <c r="K1032" s="495">
        <f>+'[3]caraga-SAOB'!H403</f>
        <v>0</v>
      </c>
      <c r="L1032" s="495">
        <f>+'[3]caraga-SAOB'!I403</f>
        <v>7286820</v>
      </c>
      <c r="M1032" s="484">
        <f t="shared" si="543"/>
        <v>7286820</v>
      </c>
      <c r="N1032" s="484">
        <f t="shared" si="538"/>
        <v>0</v>
      </c>
      <c r="O1032" s="484">
        <f t="shared" si="538"/>
        <v>0</v>
      </c>
      <c r="P1032" s="484">
        <f t="shared" si="538"/>
        <v>0</v>
      </c>
      <c r="Q1032" s="484">
        <f t="shared" si="544"/>
        <v>0</v>
      </c>
      <c r="S1032" s="486" t="str">
        <f t="shared" si="520"/>
        <v/>
      </c>
      <c r="T1032" s="486" t="str">
        <f t="shared" si="520"/>
        <v/>
      </c>
      <c r="U1032" s="486">
        <f t="shared" si="520"/>
        <v>1</v>
      </c>
      <c r="V1032" s="487">
        <f t="shared" si="520"/>
        <v>1</v>
      </c>
      <c r="W1032" s="486"/>
      <c r="Y1032" s="394" t="s">
        <v>736</v>
      </c>
    </row>
    <row r="1033" spans="1:25">
      <c r="A1033" s="392" t="s">
        <v>462</v>
      </c>
      <c r="B1033" s="392" t="s">
        <v>464</v>
      </c>
      <c r="C1033" s="482"/>
      <c r="D1033" s="497"/>
      <c r="E1033" s="483" t="s">
        <v>204</v>
      </c>
      <c r="F1033" s="484">
        <f>+F1034+F1035</f>
        <v>0</v>
      </c>
      <c r="G1033" s="484">
        <f t="shared" ref="G1033:H1033" si="545">+G1034+G1035</f>
        <v>3450000</v>
      </c>
      <c r="H1033" s="484">
        <f t="shared" si="545"/>
        <v>0</v>
      </c>
      <c r="I1033" s="484">
        <f t="shared" si="542"/>
        <v>3450000</v>
      </c>
      <c r="J1033" s="484">
        <f t="shared" ref="J1033:L1033" si="546">+J1034+J1035</f>
        <v>0</v>
      </c>
      <c r="K1033" s="484">
        <f t="shared" si="546"/>
        <v>3450000</v>
      </c>
      <c r="L1033" s="484">
        <f t="shared" si="546"/>
        <v>0</v>
      </c>
      <c r="M1033" s="484">
        <f t="shared" si="543"/>
        <v>3450000</v>
      </c>
      <c r="N1033" s="484">
        <f t="shared" si="538"/>
        <v>0</v>
      </c>
      <c r="O1033" s="484">
        <f t="shared" si="538"/>
        <v>0</v>
      </c>
      <c r="P1033" s="484">
        <f t="shared" si="538"/>
        <v>0</v>
      </c>
      <c r="Q1033" s="484">
        <f t="shared" si="544"/>
        <v>0</v>
      </c>
      <c r="S1033" s="486" t="str">
        <f t="shared" si="520"/>
        <v/>
      </c>
      <c r="T1033" s="486">
        <f t="shared" si="520"/>
        <v>1</v>
      </c>
      <c r="U1033" s="486" t="str">
        <f t="shared" si="520"/>
        <v/>
      </c>
      <c r="V1033" s="487">
        <f t="shared" si="520"/>
        <v>1</v>
      </c>
      <c r="W1033" s="486"/>
      <c r="Y1033" s="394" t="s">
        <v>736</v>
      </c>
    </row>
    <row r="1034" spans="1:25" hidden="1">
      <c r="A1034" s="392" t="s">
        <v>462</v>
      </c>
      <c r="B1034" s="392" t="s">
        <v>464</v>
      </c>
      <c r="C1034" s="482"/>
      <c r="D1034" s="482"/>
      <c r="E1034" s="483" t="s">
        <v>838</v>
      </c>
      <c r="F1034" s="495">
        <f>'[3]CONAP - W INC'!F783</f>
        <v>0</v>
      </c>
      <c r="G1034" s="495">
        <f>'[3]CONAP - W INC'!G783</f>
        <v>3200000</v>
      </c>
      <c r="H1034" s="495">
        <f>'[3]CONAP - W INC'!H783</f>
        <v>0</v>
      </c>
      <c r="I1034" s="484">
        <f t="shared" si="542"/>
        <v>3200000</v>
      </c>
      <c r="J1034" s="495">
        <f>'[3]CONAP - W INC'!J783</f>
        <v>0</v>
      </c>
      <c r="K1034" s="495">
        <f>'[3]CONAP - W INC'!K783</f>
        <v>3200000</v>
      </c>
      <c r="L1034" s="495">
        <f>'[3]CONAP - W INC'!L783</f>
        <v>0</v>
      </c>
      <c r="M1034" s="484">
        <f t="shared" si="543"/>
        <v>3200000</v>
      </c>
      <c r="N1034" s="484">
        <f t="shared" si="538"/>
        <v>0</v>
      </c>
      <c r="O1034" s="484">
        <f t="shared" si="538"/>
        <v>0</v>
      </c>
      <c r="P1034" s="484">
        <f t="shared" si="538"/>
        <v>0</v>
      </c>
      <c r="Q1034" s="484">
        <f t="shared" si="544"/>
        <v>0</v>
      </c>
      <c r="S1034" s="486" t="str">
        <f t="shared" si="520"/>
        <v/>
      </c>
      <c r="T1034" s="486">
        <f t="shared" si="520"/>
        <v>1</v>
      </c>
      <c r="U1034" s="486" t="str">
        <f t="shared" si="520"/>
        <v/>
      </c>
      <c r="V1034" s="487">
        <f t="shared" si="520"/>
        <v>1</v>
      </c>
      <c r="W1034" s="486"/>
    </row>
    <row r="1035" spans="1:25" hidden="1">
      <c r="A1035" s="392" t="s">
        <v>462</v>
      </c>
      <c r="B1035" s="392" t="s">
        <v>464</v>
      </c>
      <c r="C1035" s="482"/>
      <c r="D1035" s="482"/>
      <c r="E1035" s="483" t="s">
        <v>839</v>
      </c>
      <c r="F1035" s="495">
        <f>'[3]CONAP - W INC'!F784</f>
        <v>0</v>
      </c>
      <c r="G1035" s="495">
        <f>'[3]CONAP - W INC'!G784</f>
        <v>250000</v>
      </c>
      <c r="H1035" s="495">
        <f>'[3]CONAP - W INC'!H784</f>
        <v>0</v>
      </c>
      <c r="I1035" s="484">
        <f t="shared" si="542"/>
        <v>250000</v>
      </c>
      <c r="J1035" s="495">
        <f>'[3]CONAP - W INC'!J784</f>
        <v>0</v>
      </c>
      <c r="K1035" s="495">
        <f>'[3]CONAP - W INC'!K784</f>
        <v>250000</v>
      </c>
      <c r="L1035" s="495">
        <f>'[3]CONAP - W INC'!L784</f>
        <v>0</v>
      </c>
      <c r="M1035" s="484">
        <f t="shared" si="543"/>
        <v>250000</v>
      </c>
      <c r="N1035" s="484">
        <f t="shared" si="538"/>
        <v>0</v>
      </c>
      <c r="O1035" s="484">
        <f t="shared" si="538"/>
        <v>0</v>
      </c>
      <c r="P1035" s="484">
        <f t="shared" si="538"/>
        <v>0</v>
      </c>
      <c r="Q1035" s="484">
        <f t="shared" si="544"/>
        <v>0</v>
      </c>
      <c r="S1035" s="486" t="str">
        <f t="shared" si="520"/>
        <v/>
      </c>
      <c r="T1035" s="486">
        <f t="shared" si="520"/>
        <v>1</v>
      </c>
      <c r="U1035" s="486" t="str">
        <f t="shared" si="520"/>
        <v/>
      </c>
      <c r="V1035" s="487">
        <f t="shared" si="520"/>
        <v>1</v>
      </c>
      <c r="W1035" s="486"/>
    </row>
    <row r="1036" spans="1:25" s="437" customFormat="1">
      <c r="A1036" s="392"/>
      <c r="B1036" s="392" t="s">
        <v>464</v>
      </c>
      <c r="C1036" s="445"/>
      <c r="D1036" s="445"/>
      <c r="E1036" s="415" t="s">
        <v>737</v>
      </c>
      <c r="F1036" s="416">
        <f>+F1033+F1032</f>
        <v>0</v>
      </c>
      <c r="G1036" s="416">
        <f t="shared" ref="G1036:Q1036" si="547">+G1033+G1032</f>
        <v>3450000</v>
      </c>
      <c r="H1036" s="416">
        <f t="shared" si="547"/>
        <v>7286820</v>
      </c>
      <c r="I1036" s="416">
        <f t="shared" si="547"/>
        <v>10736820</v>
      </c>
      <c r="J1036" s="416">
        <f t="shared" si="547"/>
        <v>0</v>
      </c>
      <c r="K1036" s="416">
        <f t="shared" si="547"/>
        <v>3450000</v>
      </c>
      <c r="L1036" s="416">
        <f t="shared" si="547"/>
        <v>7286820</v>
      </c>
      <c r="M1036" s="416">
        <f t="shared" si="547"/>
        <v>10736820</v>
      </c>
      <c r="N1036" s="416">
        <f t="shared" si="547"/>
        <v>0</v>
      </c>
      <c r="O1036" s="416">
        <f t="shared" si="547"/>
        <v>0</v>
      </c>
      <c r="P1036" s="416">
        <f t="shared" si="547"/>
        <v>0</v>
      </c>
      <c r="Q1036" s="416">
        <f t="shared" si="547"/>
        <v>0</v>
      </c>
      <c r="R1036" s="448"/>
      <c r="S1036" s="486" t="str">
        <f t="shared" si="520"/>
        <v/>
      </c>
      <c r="T1036" s="486">
        <f t="shared" si="520"/>
        <v>1</v>
      </c>
      <c r="U1036" s="486">
        <f t="shared" si="520"/>
        <v>1</v>
      </c>
      <c r="V1036" s="487">
        <f t="shared" si="520"/>
        <v>1</v>
      </c>
      <c r="W1036" s="489"/>
      <c r="Y1036" s="394" t="s">
        <v>735</v>
      </c>
    </row>
    <row r="1037" spans="1:25" hidden="1">
      <c r="A1037" s="392"/>
      <c r="B1037" s="392"/>
      <c r="C1037" s="482"/>
      <c r="D1037" s="482"/>
      <c r="E1037" s="490"/>
      <c r="F1037" s="484"/>
      <c r="G1037" s="484"/>
      <c r="H1037" s="484"/>
      <c r="I1037" s="484"/>
      <c r="J1037" s="484"/>
      <c r="K1037" s="484"/>
      <c r="L1037" s="484"/>
      <c r="M1037" s="484"/>
      <c r="N1037" s="484"/>
      <c r="O1037" s="484"/>
      <c r="P1037" s="484"/>
      <c r="Q1037" s="484"/>
      <c r="R1037" s="485"/>
      <c r="S1037" s="486" t="str">
        <f t="shared" si="520"/>
        <v/>
      </c>
      <c r="T1037" s="486" t="str">
        <f t="shared" si="520"/>
        <v/>
      </c>
      <c r="U1037" s="486" t="str">
        <f t="shared" si="520"/>
        <v/>
      </c>
      <c r="V1037" s="487" t="str">
        <f t="shared" si="520"/>
        <v/>
      </c>
      <c r="W1037" s="486"/>
    </row>
    <row r="1038" spans="1:25" s="437" customFormat="1">
      <c r="A1038" s="392" t="s">
        <v>462</v>
      </c>
      <c r="B1038" s="392" t="s">
        <v>464</v>
      </c>
      <c r="C1038" s="445"/>
      <c r="D1038" s="445" t="s">
        <v>319</v>
      </c>
      <c r="E1038" s="415" t="s">
        <v>325</v>
      </c>
      <c r="F1038" s="416">
        <f>SUM(F1039:F1039)</f>
        <v>0</v>
      </c>
      <c r="G1038" s="416">
        <f>SUM(G1039:G1039)</f>
        <v>750000</v>
      </c>
      <c r="H1038" s="416">
        <f>SUM(H1039:H1039)</f>
        <v>0</v>
      </c>
      <c r="I1038" s="416">
        <f>+F1038+G1038+H1038</f>
        <v>750000</v>
      </c>
      <c r="J1038" s="416">
        <f>SUM(J1039:J1039)</f>
        <v>0</v>
      </c>
      <c r="K1038" s="416">
        <f>SUM(K1039:K1039)</f>
        <v>750000</v>
      </c>
      <c r="L1038" s="416">
        <f>SUM(L1039:L1039)</f>
        <v>0</v>
      </c>
      <c r="M1038" s="416">
        <f>+J1038+K1038+L1038</f>
        <v>750000</v>
      </c>
      <c r="N1038" s="416">
        <f t="shared" ref="N1038:P1039" si="548">+F1038-J1038</f>
        <v>0</v>
      </c>
      <c r="O1038" s="416">
        <f t="shared" si="548"/>
        <v>0</v>
      </c>
      <c r="P1038" s="416">
        <f t="shared" si="548"/>
        <v>0</v>
      </c>
      <c r="Q1038" s="416">
        <f>+N1038+O1038+P1038</f>
        <v>0</v>
      </c>
      <c r="S1038" s="486" t="str">
        <f t="shared" si="520"/>
        <v/>
      </c>
      <c r="T1038" s="486">
        <f t="shared" si="520"/>
        <v>1</v>
      </c>
      <c r="U1038" s="486" t="str">
        <f t="shared" si="520"/>
        <v/>
      </c>
      <c r="V1038" s="487">
        <f t="shared" si="520"/>
        <v>1</v>
      </c>
      <c r="W1038" s="489"/>
      <c r="Y1038" s="394" t="s">
        <v>735</v>
      </c>
    </row>
    <row r="1039" spans="1:25">
      <c r="A1039" s="392" t="s">
        <v>462</v>
      </c>
      <c r="B1039" s="392" t="s">
        <v>464</v>
      </c>
      <c r="C1039" s="482"/>
      <c r="D1039" s="482"/>
      <c r="E1039" s="488" t="s">
        <v>533</v>
      </c>
      <c r="F1039" s="484">
        <v>0</v>
      </c>
      <c r="G1039" s="484">
        <f>SUM('[3]caraga-SAOB'!AB186)</f>
        <v>750000</v>
      </c>
      <c r="H1039" s="484">
        <f>SUM('[3]caraga-SAOB'!AB278)</f>
        <v>0</v>
      </c>
      <c r="I1039" s="484">
        <f>+F1039+G1039+H1039</f>
        <v>750000</v>
      </c>
      <c r="J1039" s="484">
        <v>0</v>
      </c>
      <c r="K1039" s="484">
        <f>SUM('[3]caraga-SAOB'!AB187)</f>
        <v>750000</v>
      </c>
      <c r="L1039" s="484">
        <f>SUM('[3]caraga-SAOB'!AB279)</f>
        <v>0</v>
      </c>
      <c r="M1039" s="484">
        <f>+J1039+K1039+L1039</f>
        <v>750000</v>
      </c>
      <c r="N1039" s="484">
        <f t="shared" si="548"/>
        <v>0</v>
      </c>
      <c r="O1039" s="484">
        <f t="shared" si="548"/>
        <v>0</v>
      </c>
      <c r="P1039" s="484">
        <f t="shared" si="548"/>
        <v>0</v>
      </c>
      <c r="Q1039" s="484">
        <f>+N1039+O1039+P1039</f>
        <v>0</v>
      </c>
      <c r="S1039" s="486" t="str">
        <f t="shared" si="520"/>
        <v/>
      </c>
      <c r="T1039" s="486">
        <f t="shared" si="520"/>
        <v>1</v>
      </c>
      <c r="U1039" s="486" t="str">
        <f t="shared" si="520"/>
        <v/>
      </c>
      <c r="V1039" s="487">
        <f t="shared" si="520"/>
        <v>1</v>
      </c>
      <c r="W1039" s="486"/>
      <c r="Y1039" s="394" t="s">
        <v>735</v>
      </c>
    </row>
    <row r="1040" spans="1:25" s="617" customFormat="1">
      <c r="A1040" s="392" t="s">
        <v>462</v>
      </c>
      <c r="B1040" s="392" t="s">
        <v>464</v>
      </c>
      <c r="C1040" s="634"/>
      <c r="D1040" s="634"/>
      <c r="E1040" s="635" t="s">
        <v>5</v>
      </c>
      <c r="F1040" s="615">
        <f>+F1038+F1036</f>
        <v>0</v>
      </c>
      <c r="G1040" s="615">
        <f t="shared" ref="G1040:Q1040" si="549">+G1038+G1036</f>
        <v>4200000</v>
      </c>
      <c r="H1040" s="615">
        <f t="shared" si="549"/>
        <v>7286820</v>
      </c>
      <c r="I1040" s="615">
        <f t="shared" si="549"/>
        <v>11486820</v>
      </c>
      <c r="J1040" s="615">
        <f t="shared" si="549"/>
        <v>0</v>
      </c>
      <c r="K1040" s="615">
        <f t="shared" si="549"/>
        <v>4200000</v>
      </c>
      <c r="L1040" s="615">
        <f t="shared" si="549"/>
        <v>7286820</v>
      </c>
      <c r="M1040" s="615">
        <f t="shared" si="549"/>
        <v>11486820</v>
      </c>
      <c r="N1040" s="615">
        <f t="shared" si="549"/>
        <v>0</v>
      </c>
      <c r="O1040" s="615">
        <f t="shared" si="549"/>
        <v>0</v>
      </c>
      <c r="P1040" s="615">
        <f t="shared" si="549"/>
        <v>0</v>
      </c>
      <c r="Q1040" s="615">
        <f t="shared" si="549"/>
        <v>0</v>
      </c>
      <c r="R1040" s="616">
        <f>+Q1040-'[3]caraga-SAOB'!AQ315</f>
        <v>0</v>
      </c>
      <c r="S1040" s="486" t="str">
        <f t="shared" si="520"/>
        <v/>
      </c>
      <c r="T1040" s="486">
        <f t="shared" si="520"/>
        <v>1</v>
      </c>
      <c r="U1040" s="486">
        <f t="shared" si="520"/>
        <v>1</v>
      </c>
      <c r="V1040" s="487">
        <f t="shared" si="520"/>
        <v>1</v>
      </c>
      <c r="W1040" s="636"/>
      <c r="Y1040" s="394" t="s">
        <v>735</v>
      </c>
    </row>
    <row r="1041" spans="1:25">
      <c r="A1041" s="392" t="s">
        <v>462</v>
      </c>
      <c r="B1041" s="392" t="s">
        <v>464</v>
      </c>
      <c r="C1041" s="482"/>
      <c r="D1041" s="482"/>
      <c r="E1041" s="492"/>
      <c r="F1041" s="484"/>
      <c r="G1041" s="484"/>
      <c r="H1041" s="484"/>
      <c r="I1041" s="484">
        <f t="shared" si="542"/>
        <v>0</v>
      </c>
      <c r="J1041" s="484"/>
      <c r="K1041" s="484"/>
      <c r="L1041" s="484"/>
      <c r="M1041" s="484">
        <f t="shared" si="543"/>
        <v>0</v>
      </c>
      <c r="N1041" s="484">
        <f t="shared" si="538"/>
        <v>0</v>
      </c>
      <c r="O1041" s="484">
        <f t="shared" si="538"/>
        <v>0</v>
      </c>
      <c r="P1041" s="484">
        <f t="shared" si="538"/>
        <v>0</v>
      </c>
      <c r="Q1041" s="484">
        <f t="shared" si="544"/>
        <v>0</v>
      </c>
      <c r="S1041" s="486" t="str">
        <f t="shared" si="520"/>
        <v/>
      </c>
      <c r="T1041" s="486" t="str">
        <f t="shared" si="520"/>
        <v/>
      </c>
      <c r="U1041" s="486" t="str">
        <f t="shared" si="520"/>
        <v/>
      </c>
      <c r="V1041" s="487" t="str">
        <f t="shared" si="520"/>
        <v/>
      </c>
      <c r="W1041" s="486"/>
      <c r="Y1041" s="394" t="s">
        <v>735</v>
      </c>
    </row>
    <row r="1042" spans="1:25" s="424" customFormat="1">
      <c r="A1042" s="392" t="s">
        <v>462</v>
      </c>
      <c r="B1042" s="392" t="s">
        <v>465</v>
      </c>
      <c r="C1042" s="493" t="s">
        <v>319</v>
      </c>
      <c r="D1042" s="632" t="s">
        <v>332</v>
      </c>
      <c r="E1042" s="680" t="s">
        <v>465</v>
      </c>
      <c r="F1042" s="638"/>
      <c r="G1042" s="638"/>
      <c r="H1042" s="638"/>
      <c r="I1042" s="423">
        <f t="shared" si="542"/>
        <v>0</v>
      </c>
      <c r="J1042" s="638"/>
      <c r="K1042" s="638"/>
      <c r="L1042" s="638"/>
      <c r="M1042" s="423">
        <f t="shared" si="543"/>
        <v>0</v>
      </c>
      <c r="N1042" s="423">
        <f t="shared" si="538"/>
        <v>0</v>
      </c>
      <c r="O1042" s="423">
        <f t="shared" si="538"/>
        <v>0</v>
      </c>
      <c r="P1042" s="423">
        <f t="shared" si="538"/>
        <v>0</v>
      </c>
      <c r="Q1042" s="423">
        <f t="shared" si="544"/>
        <v>0</v>
      </c>
      <c r="S1042" s="486" t="str">
        <f t="shared" si="520"/>
        <v/>
      </c>
      <c r="T1042" s="486" t="str">
        <f t="shared" si="520"/>
        <v/>
      </c>
      <c r="U1042" s="486" t="str">
        <f t="shared" si="520"/>
        <v/>
      </c>
      <c r="V1042" s="487" t="str">
        <f t="shared" si="520"/>
        <v/>
      </c>
      <c r="W1042" s="491"/>
      <c r="Y1042" s="394" t="s">
        <v>735</v>
      </c>
    </row>
    <row r="1043" spans="1:25">
      <c r="A1043" s="392" t="s">
        <v>462</v>
      </c>
      <c r="B1043" s="392" t="s">
        <v>465</v>
      </c>
      <c r="C1043" s="482"/>
      <c r="D1043" s="497"/>
      <c r="E1043" s="483" t="s">
        <v>320</v>
      </c>
      <c r="F1043" s="495">
        <f>+'[3]caraga-SAOB'!C396</f>
        <v>0</v>
      </c>
      <c r="G1043" s="495">
        <f>+'[3]caraga-SAOB'!D396</f>
        <v>0</v>
      </c>
      <c r="H1043" s="495">
        <f>+'[3]caraga-SAOB'!E396</f>
        <v>3038267.87</v>
      </c>
      <c r="I1043" s="484">
        <f t="shared" si="542"/>
        <v>3038267.87</v>
      </c>
      <c r="J1043" s="495">
        <f>+'[3]caraga-SAOB'!G396</f>
        <v>0</v>
      </c>
      <c r="K1043" s="495">
        <f>+'[3]caraga-SAOB'!H396</f>
        <v>0</v>
      </c>
      <c r="L1043" s="495">
        <f>+'[3]caraga-SAOB'!I396</f>
        <v>3036414.42</v>
      </c>
      <c r="M1043" s="484">
        <f t="shared" si="543"/>
        <v>3036414.42</v>
      </c>
      <c r="N1043" s="484">
        <f t="shared" si="538"/>
        <v>0</v>
      </c>
      <c r="O1043" s="484">
        <f t="shared" si="538"/>
        <v>0</v>
      </c>
      <c r="P1043" s="484">
        <f t="shared" si="538"/>
        <v>1853.4500000001863</v>
      </c>
      <c r="Q1043" s="484">
        <f t="shared" si="544"/>
        <v>1853.4500000001863</v>
      </c>
      <c r="S1043" s="486" t="str">
        <f t="shared" si="520"/>
        <v/>
      </c>
      <c r="T1043" s="486" t="str">
        <f t="shared" si="520"/>
        <v/>
      </c>
      <c r="U1043" s="486">
        <f t="shared" si="520"/>
        <v>0.99938996491444965</v>
      </c>
      <c r="V1043" s="487">
        <f t="shared" si="520"/>
        <v>0.99938996491444965</v>
      </c>
      <c r="W1043" s="486"/>
      <c r="Y1043" s="394" t="s">
        <v>736</v>
      </c>
    </row>
    <row r="1044" spans="1:25">
      <c r="A1044" s="392" t="s">
        <v>462</v>
      </c>
      <c r="B1044" s="392" t="s">
        <v>465</v>
      </c>
      <c r="C1044" s="482"/>
      <c r="D1044" s="497"/>
      <c r="E1044" s="483" t="s">
        <v>204</v>
      </c>
      <c r="F1044" s="484">
        <f>+F1045+F1046</f>
        <v>0</v>
      </c>
      <c r="G1044" s="484">
        <f t="shared" ref="G1044:H1044" si="550">+G1045+G1046</f>
        <v>552910.32000000007</v>
      </c>
      <c r="H1044" s="484">
        <f t="shared" si="550"/>
        <v>147385.72</v>
      </c>
      <c r="I1044" s="484">
        <f t="shared" si="542"/>
        <v>700296.04</v>
      </c>
      <c r="J1044" s="484">
        <f t="shared" ref="J1044:L1044" si="551">+J1045+J1046</f>
        <v>0</v>
      </c>
      <c r="K1044" s="484">
        <f t="shared" si="551"/>
        <v>552676.68000000005</v>
      </c>
      <c r="L1044" s="484">
        <f t="shared" si="551"/>
        <v>142259.63</v>
      </c>
      <c r="M1044" s="484">
        <f t="shared" si="543"/>
        <v>694936.31</v>
      </c>
      <c r="N1044" s="484">
        <f t="shared" si="538"/>
        <v>0</v>
      </c>
      <c r="O1044" s="484">
        <f t="shared" si="538"/>
        <v>233.64000000001397</v>
      </c>
      <c r="P1044" s="484">
        <f t="shared" si="538"/>
        <v>5126.0899999999965</v>
      </c>
      <c r="Q1044" s="484">
        <f t="shared" si="544"/>
        <v>5359.7300000000105</v>
      </c>
      <c r="S1044" s="486" t="str">
        <f t="shared" si="520"/>
        <v/>
      </c>
      <c r="T1044" s="486">
        <f t="shared" si="520"/>
        <v>0.99957743599359838</v>
      </c>
      <c r="U1044" s="486">
        <f t="shared" si="520"/>
        <v>0.96521990054396045</v>
      </c>
      <c r="V1044" s="487">
        <f t="shared" si="520"/>
        <v>0.99234647964023903</v>
      </c>
      <c r="W1044" s="486"/>
      <c r="Y1044" s="394" t="s">
        <v>736</v>
      </c>
    </row>
    <row r="1045" spans="1:25" hidden="1">
      <c r="A1045" s="392" t="s">
        <v>462</v>
      </c>
      <c r="B1045" s="392" t="s">
        <v>465</v>
      </c>
      <c r="C1045" s="482"/>
      <c r="D1045" s="482"/>
      <c r="E1045" s="483" t="s">
        <v>838</v>
      </c>
      <c r="F1045" s="495">
        <f>'[3]CONAP - W INC'!F791</f>
        <v>0</v>
      </c>
      <c r="G1045" s="495">
        <f>'[3]CONAP - W INC'!G791</f>
        <v>0</v>
      </c>
      <c r="H1045" s="495">
        <f>'[3]CONAP - W INC'!H791</f>
        <v>0</v>
      </c>
      <c r="I1045" s="484">
        <f t="shared" si="542"/>
        <v>0</v>
      </c>
      <c r="J1045" s="495">
        <f>'[3]CONAP - W INC'!J791</f>
        <v>0</v>
      </c>
      <c r="K1045" s="495">
        <f>'[3]CONAP - W INC'!K791</f>
        <v>0</v>
      </c>
      <c r="L1045" s="495">
        <f>'[3]CONAP - W INC'!L791</f>
        <v>0</v>
      </c>
      <c r="M1045" s="484">
        <f t="shared" si="543"/>
        <v>0</v>
      </c>
      <c r="N1045" s="484">
        <f t="shared" si="538"/>
        <v>0</v>
      </c>
      <c r="O1045" s="484">
        <f t="shared" si="538"/>
        <v>0</v>
      </c>
      <c r="P1045" s="484">
        <f t="shared" si="538"/>
        <v>0</v>
      </c>
      <c r="Q1045" s="484">
        <f t="shared" si="544"/>
        <v>0</v>
      </c>
      <c r="S1045" s="486" t="str">
        <f t="shared" si="520"/>
        <v/>
      </c>
      <c r="T1045" s="486" t="str">
        <f t="shared" si="520"/>
        <v/>
      </c>
      <c r="U1045" s="486" t="str">
        <f t="shared" si="520"/>
        <v/>
      </c>
      <c r="V1045" s="487" t="str">
        <f t="shared" si="520"/>
        <v/>
      </c>
      <c r="W1045" s="486"/>
    </row>
    <row r="1046" spans="1:25" hidden="1">
      <c r="A1046" s="392" t="s">
        <v>462</v>
      </c>
      <c r="B1046" s="392" t="s">
        <v>465</v>
      </c>
      <c r="C1046" s="482"/>
      <c r="D1046" s="482"/>
      <c r="E1046" s="483" t="s">
        <v>839</v>
      </c>
      <c r="F1046" s="495">
        <f>'[3]CONAP - W INC'!F792</f>
        <v>0</v>
      </c>
      <c r="G1046" s="495">
        <f>'[3]CONAP - W INC'!G792</f>
        <v>552910.32000000007</v>
      </c>
      <c r="H1046" s="495">
        <f>'[3]CONAP - W INC'!H792</f>
        <v>147385.72</v>
      </c>
      <c r="I1046" s="484">
        <f t="shared" si="542"/>
        <v>700296.04</v>
      </c>
      <c r="J1046" s="495">
        <f>'[3]CONAP - W INC'!J792</f>
        <v>0</v>
      </c>
      <c r="K1046" s="495">
        <f>'[3]CONAP - W INC'!K792</f>
        <v>552676.68000000005</v>
      </c>
      <c r="L1046" s="495">
        <f>'[3]CONAP - W INC'!L792</f>
        <v>142259.63</v>
      </c>
      <c r="M1046" s="484">
        <f t="shared" si="543"/>
        <v>694936.31</v>
      </c>
      <c r="N1046" s="484">
        <f t="shared" si="538"/>
        <v>0</v>
      </c>
      <c r="O1046" s="484">
        <f t="shared" si="538"/>
        <v>233.64000000001397</v>
      </c>
      <c r="P1046" s="484">
        <f t="shared" si="538"/>
        <v>5126.0899999999965</v>
      </c>
      <c r="Q1046" s="484">
        <f t="shared" si="544"/>
        <v>5359.7300000000105</v>
      </c>
      <c r="S1046" s="486" t="str">
        <f t="shared" si="520"/>
        <v/>
      </c>
      <c r="T1046" s="486">
        <f t="shared" si="520"/>
        <v>0.99957743599359838</v>
      </c>
      <c r="U1046" s="486">
        <f t="shared" si="520"/>
        <v>0.96521990054396045</v>
      </c>
      <c r="V1046" s="487">
        <f t="shared" si="520"/>
        <v>0.99234647964023903</v>
      </c>
      <c r="W1046" s="486"/>
    </row>
    <row r="1047" spans="1:25" s="437" customFormat="1">
      <c r="A1047" s="392"/>
      <c r="B1047" s="392" t="s">
        <v>465</v>
      </c>
      <c r="C1047" s="445"/>
      <c r="D1047" s="445"/>
      <c r="E1047" s="415" t="s">
        <v>737</v>
      </c>
      <c r="F1047" s="416">
        <f>+F1044+F1043</f>
        <v>0</v>
      </c>
      <c r="G1047" s="416">
        <f t="shared" ref="G1047:Q1047" si="552">+G1044+G1043</f>
        <v>552910.32000000007</v>
      </c>
      <c r="H1047" s="416">
        <f t="shared" si="552"/>
        <v>3185653.5900000003</v>
      </c>
      <c r="I1047" s="416">
        <f t="shared" si="552"/>
        <v>3738563.91</v>
      </c>
      <c r="J1047" s="416">
        <f t="shared" si="552"/>
        <v>0</v>
      </c>
      <c r="K1047" s="416">
        <f t="shared" si="552"/>
        <v>552676.68000000005</v>
      </c>
      <c r="L1047" s="416">
        <f t="shared" si="552"/>
        <v>3178674.05</v>
      </c>
      <c r="M1047" s="416">
        <f t="shared" si="552"/>
        <v>3731350.73</v>
      </c>
      <c r="N1047" s="416">
        <f t="shared" si="552"/>
        <v>0</v>
      </c>
      <c r="O1047" s="416">
        <f t="shared" si="552"/>
        <v>233.64000000001397</v>
      </c>
      <c r="P1047" s="416">
        <f t="shared" si="552"/>
        <v>6979.5400000001828</v>
      </c>
      <c r="Q1047" s="416">
        <f t="shared" si="552"/>
        <v>7213.1800000001967</v>
      </c>
      <c r="R1047" s="448"/>
      <c r="S1047" s="486" t="str">
        <f t="shared" si="520"/>
        <v/>
      </c>
      <c r="T1047" s="486">
        <f t="shared" si="520"/>
        <v>0.99957743599359838</v>
      </c>
      <c r="U1047" s="486">
        <f t="shared" si="520"/>
        <v>0.997809071261888</v>
      </c>
      <c r="V1047" s="487">
        <f t="shared" ref="V1047:V1110" si="553">IF(I1047=0,"",M1047/I1047)</f>
        <v>0.99807060139303594</v>
      </c>
      <c r="W1047" s="489"/>
      <c r="Y1047" s="394" t="s">
        <v>735</v>
      </c>
    </row>
    <row r="1048" spans="1:25" hidden="1">
      <c r="A1048" s="392"/>
      <c r="B1048" s="392"/>
      <c r="C1048" s="482"/>
      <c r="D1048" s="482"/>
      <c r="E1048" s="490"/>
      <c r="F1048" s="484"/>
      <c r="G1048" s="484"/>
      <c r="H1048" s="484"/>
      <c r="I1048" s="484"/>
      <c r="J1048" s="484"/>
      <c r="K1048" s="484"/>
      <c r="L1048" s="484"/>
      <c r="M1048" s="484"/>
      <c r="N1048" s="484"/>
      <c r="O1048" s="484"/>
      <c r="P1048" s="484"/>
      <c r="Q1048" s="484"/>
      <c r="R1048" s="485"/>
      <c r="S1048" s="486" t="str">
        <f t="shared" ref="S1048:V1111" si="554">IF(F1048=0,"",J1048/F1048)</f>
        <v/>
      </c>
      <c r="T1048" s="486" t="str">
        <f t="shared" si="554"/>
        <v/>
      </c>
      <c r="U1048" s="486" t="str">
        <f t="shared" si="554"/>
        <v/>
      </c>
      <c r="V1048" s="487" t="str">
        <f t="shared" si="553"/>
        <v/>
      </c>
      <c r="W1048" s="486"/>
    </row>
    <row r="1049" spans="1:25" s="437" customFormat="1">
      <c r="A1049" s="392" t="s">
        <v>462</v>
      </c>
      <c r="B1049" s="392" t="s">
        <v>465</v>
      </c>
      <c r="C1049" s="445"/>
      <c r="D1049" s="445" t="s">
        <v>319</v>
      </c>
      <c r="E1049" s="415" t="s">
        <v>325</v>
      </c>
      <c r="F1049" s="416">
        <f>SUM(F1050:F1050)</f>
        <v>0</v>
      </c>
      <c r="G1049" s="416">
        <f>SUM(G1050:G1050)</f>
        <v>0</v>
      </c>
      <c r="H1049" s="416">
        <f>SUM(H1050:H1050)</f>
        <v>0</v>
      </c>
      <c r="I1049" s="416">
        <f>+F1049+G1049+H1049</f>
        <v>0</v>
      </c>
      <c r="J1049" s="416">
        <f>SUM(J1050:J1050)</f>
        <v>0</v>
      </c>
      <c r="K1049" s="416">
        <f>SUM(K1050:K1050)</f>
        <v>0</v>
      </c>
      <c r="L1049" s="416">
        <f>SUM(L1050:L1050)</f>
        <v>0</v>
      </c>
      <c r="M1049" s="416">
        <f>+J1049+K1049+L1049</f>
        <v>0</v>
      </c>
      <c r="N1049" s="416">
        <f t="shared" ref="N1049:P1050" si="555">+F1049-J1049</f>
        <v>0</v>
      </c>
      <c r="O1049" s="416">
        <f t="shared" si="555"/>
        <v>0</v>
      </c>
      <c r="P1049" s="416">
        <f t="shared" si="555"/>
        <v>0</v>
      </c>
      <c r="Q1049" s="416">
        <f>+N1049+O1049+P1049</f>
        <v>0</v>
      </c>
      <c r="S1049" s="486" t="str">
        <f t="shared" si="554"/>
        <v/>
      </c>
      <c r="T1049" s="486" t="str">
        <f t="shared" si="554"/>
        <v/>
      </c>
      <c r="U1049" s="486" t="str">
        <f t="shared" si="554"/>
        <v/>
      </c>
      <c r="V1049" s="487" t="str">
        <f t="shared" si="553"/>
        <v/>
      </c>
      <c r="W1049" s="489"/>
      <c r="Y1049" s="394" t="s">
        <v>735</v>
      </c>
    </row>
    <row r="1050" spans="1:25">
      <c r="A1050" s="392" t="s">
        <v>462</v>
      </c>
      <c r="B1050" s="392" t="s">
        <v>465</v>
      </c>
      <c r="C1050" s="482"/>
      <c r="D1050" s="482"/>
      <c r="E1050" s="488" t="s">
        <v>533</v>
      </c>
      <c r="F1050" s="484">
        <v>0</v>
      </c>
      <c r="G1050" s="484">
        <f>SUM('[3]caraga-SAOB'!AA186)</f>
        <v>0</v>
      </c>
      <c r="H1050" s="484">
        <f>SUM('[3]caraga-SAOB'!AA278)</f>
        <v>0</v>
      </c>
      <c r="I1050" s="484">
        <f>+F1050+G1050+H1050</f>
        <v>0</v>
      </c>
      <c r="J1050" s="484">
        <v>0</v>
      </c>
      <c r="K1050" s="484">
        <f>SUM('[3]caraga-SAOB'!AA187)</f>
        <v>0</v>
      </c>
      <c r="L1050" s="484">
        <f>SUM('[3]caraga-SAOB'!AA279)</f>
        <v>0</v>
      </c>
      <c r="M1050" s="484">
        <f>+J1050+K1050+L1050</f>
        <v>0</v>
      </c>
      <c r="N1050" s="484">
        <f t="shared" si="555"/>
        <v>0</v>
      </c>
      <c r="O1050" s="484">
        <f t="shared" si="555"/>
        <v>0</v>
      </c>
      <c r="P1050" s="484">
        <f t="shared" si="555"/>
        <v>0</v>
      </c>
      <c r="Q1050" s="484">
        <f>+N1050+O1050+P1050</f>
        <v>0</v>
      </c>
      <c r="S1050" s="486" t="str">
        <f t="shared" si="554"/>
        <v/>
      </c>
      <c r="T1050" s="486" t="str">
        <f t="shared" si="554"/>
        <v/>
      </c>
      <c r="U1050" s="486" t="str">
        <f t="shared" si="554"/>
        <v/>
      </c>
      <c r="V1050" s="487" t="str">
        <f t="shared" si="553"/>
        <v/>
      </c>
      <c r="W1050" s="486"/>
      <c r="Y1050" s="394" t="s">
        <v>735</v>
      </c>
    </row>
    <row r="1051" spans="1:25" s="617" customFormat="1">
      <c r="A1051" s="392" t="s">
        <v>462</v>
      </c>
      <c r="B1051" s="392" t="s">
        <v>465</v>
      </c>
      <c r="C1051" s="634"/>
      <c r="D1051" s="634"/>
      <c r="E1051" s="635" t="s">
        <v>5</v>
      </c>
      <c r="F1051" s="615">
        <f>+F1049+F1047</f>
        <v>0</v>
      </c>
      <c r="G1051" s="615">
        <f t="shared" ref="G1051:Q1051" si="556">+G1049+G1047</f>
        <v>552910.32000000007</v>
      </c>
      <c r="H1051" s="615">
        <f t="shared" si="556"/>
        <v>3185653.5900000003</v>
      </c>
      <c r="I1051" s="615">
        <f t="shared" si="556"/>
        <v>3738563.91</v>
      </c>
      <c r="J1051" s="615">
        <f t="shared" si="556"/>
        <v>0</v>
      </c>
      <c r="K1051" s="615">
        <f t="shared" si="556"/>
        <v>552676.68000000005</v>
      </c>
      <c r="L1051" s="615">
        <f t="shared" si="556"/>
        <v>3178674.05</v>
      </c>
      <c r="M1051" s="615">
        <f t="shared" si="556"/>
        <v>3731350.73</v>
      </c>
      <c r="N1051" s="615">
        <f t="shared" si="556"/>
        <v>0</v>
      </c>
      <c r="O1051" s="615">
        <f t="shared" si="556"/>
        <v>233.64000000001397</v>
      </c>
      <c r="P1051" s="615">
        <f t="shared" si="556"/>
        <v>6979.5400000001828</v>
      </c>
      <c r="Q1051" s="615">
        <f t="shared" si="556"/>
        <v>7213.1800000001967</v>
      </c>
      <c r="R1051" s="616">
        <f>+Q1051-'[3]caraga-SAOB'!AP315</f>
        <v>0</v>
      </c>
      <c r="S1051" s="486" t="str">
        <f t="shared" si="554"/>
        <v/>
      </c>
      <c r="T1051" s="486">
        <f t="shared" si="554"/>
        <v>0.99957743599359838</v>
      </c>
      <c r="U1051" s="486">
        <f t="shared" si="554"/>
        <v>0.997809071261888</v>
      </c>
      <c r="V1051" s="487">
        <f t="shared" si="553"/>
        <v>0.99807060139303594</v>
      </c>
      <c r="W1051" s="636"/>
      <c r="Y1051" s="394" t="s">
        <v>735</v>
      </c>
    </row>
    <row r="1052" spans="1:25">
      <c r="A1052" s="392" t="s">
        <v>462</v>
      </c>
      <c r="B1052" s="392" t="s">
        <v>465</v>
      </c>
      <c r="C1052" s="482"/>
      <c r="D1052" s="482"/>
      <c r="E1052" s="492"/>
      <c r="F1052" s="484"/>
      <c r="G1052" s="484"/>
      <c r="H1052" s="484"/>
      <c r="I1052" s="484">
        <f t="shared" si="542"/>
        <v>0</v>
      </c>
      <c r="J1052" s="484"/>
      <c r="K1052" s="484"/>
      <c r="L1052" s="484"/>
      <c r="M1052" s="484">
        <f t="shared" si="543"/>
        <v>0</v>
      </c>
      <c r="N1052" s="484">
        <f t="shared" si="538"/>
        <v>0</v>
      </c>
      <c r="O1052" s="484">
        <f t="shared" si="538"/>
        <v>0</v>
      </c>
      <c r="P1052" s="484">
        <f t="shared" si="538"/>
        <v>0</v>
      </c>
      <c r="Q1052" s="484">
        <f t="shared" si="544"/>
        <v>0</v>
      </c>
      <c r="S1052" s="486" t="str">
        <f t="shared" si="554"/>
        <v/>
      </c>
      <c r="T1052" s="486" t="str">
        <f t="shared" si="554"/>
        <v/>
      </c>
      <c r="U1052" s="486" t="str">
        <f t="shared" si="554"/>
        <v/>
      </c>
      <c r="V1052" s="487" t="str">
        <f t="shared" si="553"/>
        <v/>
      </c>
      <c r="W1052" s="486"/>
      <c r="Y1052" s="394" t="s">
        <v>735</v>
      </c>
    </row>
    <row r="1053" spans="1:25" s="424" customFormat="1" ht="12" customHeight="1">
      <c r="A1053" s="392" t="s">
        <v>462</v>
      </c>
      <c r="B1053" s="392" t="s">
        <v>217</v>
      </c>
      <c r="C1053" s="718" t="s">
        <v>814</v>
      </c>
      <c r="D1053" s="734"/>
      <c r="E1053" s="734"/>
      <c r="F1053" s="423">
        <f>+F1040+F1051</f>
        <v>0</v>
      </c>
      <c r="G1053" s="423">
        <f>+G1040+G1051</f>
        <v>4752910.32</v>
      </c>
      <c r="H1053" s="423">
        <f>+H1040+H1051</f>
        <v>10472473.59</v>
      </c>
      <c r="I1053" s="423">
        <f t="shared" si="542"/>
        <v>15225383.91</v>
      </c>
      <c r="J1053" s="423">
        <f>+J1040+J1051</f>
        <v>0</v>
      </c>
      <c r="K1053" s="423">
        <f>+K1040+K1051</f>
        <v>4752676.68</v>
      </c>
      <c r="L1053" s="423">
        <f>+L1040+L1051</f>
        <v>10465494.050000001</v>
      </c>
      <c r="M1053" s="423">
        <f t="shared" si="543"/>
        <v>15218170.73</v>
      </c>
      <c r="N1053" s="423">
        <f t="shared" si="538"/>
        <v>0</v>
      </c>
      <c r="O1053" s="423">
        <f t="shared" si="538"/>
        <v>233.64000000059605</v>
      </c>
      <c r="P1053" s="423">
        <f t="shared" si="538"/>
        <v>6979.5399999991059</v>
      </c>
      <c r="Q1053" s="423">
        <f t="shared" si="544"/>
        <v>7213.179999999702</v>
      </c>
      <c r="S1053" s="486" t="str">
        <f t="shared" si="554"/>
        <v/>
      </c>
      <c r="T1053" s="486">
        <f t="shared" si="554"/>
        <v>0.9999508427501741</v>
      </c>
      <c r="U1053" s="486">
        <f t="shared" si="554"/>
        <v>0.99933353472414921</v>
      </c>
      <c r="V1053" s="487">
        <f t="shared" si="553"/>
        <v>0.99952623986083777</v>
      </c>
      <c r="W1053" s="491"/>
      <c r="Y1053" s="394" t="s">
        <v>735</v>
      </c>
    </row>
    <row r="1054" spans="1:25">
      <c r="A1054" s="392" t="s">
        <v>462</v>
      </c>
      <c r="B1054" s="392" t="s">
        <v>217</v>
      </c>
      <c r="C1054" s="492"/>
      <c r="D1054" s="494"/>
      <c r="E1054" s="494"/>
      <c r="F1054" s="484"/>
      <c r="G1054" s="484"/>
      <c r="H1054" s="484"/>
      <c r="I1054" s="484">
        <f t="shared" si="542"/>
        <v>0</v>
      </c>
      <c r="J1054" s="484"/>
      <c r="K1054" s="484"/>
      <c r="L1054" s="484"/>
      <c r="M1054" s="484">
        <f t="shared" si="543"/>
        <v>0</v>
      </c>
      <c r="N1054" s="484">
        <f t="shared" si="538"/>
        <v>0</v>
      </c>
      <c r="O1054" s="484">
        <f t="shared" si="538"/>
        <v>0</v>
      </c>
      <c r="P1054" s="484">
        <f t="shared" si="538"/>
        <v>0</v>
      </c>
      <c r="Q1054" s="484">
        <f t="shared" si="544"/>
        <v>0</v>
      </c>
      <c r="S1054" s="486" t="str">
        <f t="shared" si="554"/>
        <v/>
      </c>
      <c r="T1054" s="486" t="str">
        <f t="shared" si="554"/>
        <v/>
      </c>
      <c r="U1054" s="486" t="str">
        <f t="shared" si="554"/>
        <v/>
      </c>
      <c r="V1054" s="487" t="str">
        <f t="shared" si="553"/>
        <v/>
      </c>
      <c r="W1054" s="486"/>
      <c r="Y1054" s="394" t="s">
        <v>735</v>
      </c>
    </row>
    <row r="1055" spans="1:25" s="424" customFormat="1" hidden="1">
      <c r="A1055" s="392" t="s">
        <v>815</v>
      </c>
      <c r="B1055" s="392" t="s">
        <v>217</v>
      </c>
      <c r="C1055" s="493" t="s">
        <v>816</v>
      </c>
      <c r="D1055" s="493"/>
      <c r="E1055" s="680"/>
      <c r="F1055" s="423"/>
      <c r="G1055" s="423"/>
      <c r="H1055" s="423"/>
      <c r="I1055" s="423">
        <f t="shared" si="542"/>
        <v>0</v>
      </c>
      <c r="J1055" s="423"/>
      <c r="K1055" s="423"/>
      <c r="L1055" s="423"/>
      <c r="M1055" s="423">
        <f t="shared" si="543"/>
        <v>0</v>
      </c>
      <c r="N1055" s="423">
        <f t="shared" si="538"/>
        <v>0</v>
      </c>
      <c r="O1055" s="423">
        <f t="shared" si="538"/>
        <v>0</v>
      </c>
      <c r="P1055" s="423">
        <f t="shared" si="538"/>
        <v>0</v>
      </c>
      <c r="Q1055" s="423">
        <f t="shared" si="544"/>
        <v>0</v>
      </c>
      <c r="S1055" s="486" t="str">
        <f t="shared" si="554"/>
        <v/>
      </c>
      <c r="T1055" s="486" t="str">
        <f t="shared" si="554"/>
        <v/>
      </c>
      <c r="U1055" s="486" t="str">
        <f t="shared" si="554"/>
        <v/>
      </c>
      <c r="V1055" s="487" t="str">
        <f t="shared" si="553"/>
        <v/>
      </c>
      <c r="W1055" s="491"/>
      <c r="X1055" s="394" t="s">
        <v>735</v>
      </c>
    </row>
    <row r="1056" spans="1:25">
      <c r="A1056" s="392" t="s">
        <v>815</v>
      </c>
      <c r="B1056" s="392" t="s">
        <v>217</v>
      </c>
      <c r="C1056" s="482"/>
      <c r="D1056" s="482" t="s">
        <v>319</v>
      </c>
      <c r="E1056" s="490" t="s">
        <v>320</v>
      </c>
      <c r="F1056" s="484">
        <f>+F1017+F1032+F1043</f>
        <v>0</v>
      </c>
      <c r="G1056" s="484">
        <f>+G1017+G1032+G1043</f>
        <v>1110.06</v>
      </c>
      <c r="H1056" s="484">
        <f>+H1017+H1032+H1043</f>
        <v>11510542.890000001</v>
      </c>
      <c r="I1056" s="484">
        <f t="shared" si="542"/>
        <v>11511652.950000001</v>
      </c>
      <c r="J1056" s="484">
        <f>+J1017+J1032+J1043</f>
        <v>0</v>
      </c>
      <c r="K1056" s="484">
        <f>+K1017+K1032+K1043</f>
        <v>1110.06</v>
      </c>
      <c r="L1056" s="484">
        <f>+L1017+L1032+L1043</f>
        <v>11468967.130000001</v>
      </c>
      <c r="M1056" s="484">
        <f t="shared" si="543"/>
        <v>11470077.190000001</v>
      </c>
      <c r="N1056" s="484">
        <f t="shared" si="538"/>
        <v>0</v>
      </c>
      <c r="O1056" s="484">
        <f t="shared" si="538"/>
        <v>0</v>
      </c>
      <c r="P1056" s="484">
        <f t="shared" si="538"/>
        <v>41575.759999999776</v>
      </c>
      <c r="Q1056" s="484">
        <f t="shared" si="544"/>
        <v>41575.759999999776</v>
      </c>
      <c r="S1056" s="486" t="str">
        <f t="shared" si="554"/>
        <v/>
      </c>
      <c r="T1056" s="486">
        <f t="shared" si="554"/>
        <v>1</v>
      </c>
      <c r="U1056" s="486">
        <f t="shared" si="554"/>
        <v>0.99638802788041214</v>
      </c>
      <c r="V1056" s="487">
        <f t="shared" si="553"/>
        <v>0.99638837618015574</v>
      </c>
      <c r="W1056" s="486"/>
      <c r="X1056" s="394" t="s">
        <v>735</v>
      </c>
      <c r="Y1056" s="394" t="s">
        <v>736</v>
      </c>
    </row>
    <row r="1057" spans="1:25">
      <c r="A1057" s="392" t="s">
        <v>815</v>
      </c>
      <c r="B1057" s="392" t="s">
        <v>217</v>
      </c>
      <c r="C1057" s="482"/>
      <c r="D1057" s="482" t="s">
        <v>319</v>
      </c>
      <c r="E1057" s="494" t="s">
        <v>204</v>
      </c>
      <c r="F1057" s="484">
        <f>+F1058+F1059</f>
        <v>0</v>
      </c>
      <c r="G1057" s="484">
        <f t="shared" ref="G1057:H1057" si="557">+G1058+G1059</f>
        <v>119517650.56999999</v>
      </c>
      <c r="H1057" s="484">
        <f t="shared" si="557"/>
        <v>81750948.439999998</v>
      </c>
      <c r="I1057" s="484">
        <f t="shared" si="542"/>
        <v>201268599.00999999</v>
      </c>
      <c r="J1057" s="484">
        <f t="shared" ref="J1057:L1057" si="558">+J1058+J1059</f>
        <v>0</v>
      </c>
      <c r="K1057" s="484">
        <f t="shared" si="558"/>
        <v>114670959.09999999</v>
      </c>
      <c r="L1057" s="484">
        <f t="shared" si="558"/>
        <v>81096904.859999999</v>
      </c>
      <c r="M1057" s="484">
        <f t="shared" si="543"/>
        <v>195767863.95999998</v>
      </c>
      <c r="N1057" s="484">
        <f t="shared" si="538"/>
        <v>0</v>
      </c>
      <c r="O1057" s="484">
        <f t="shared" si="538"/>
        <v>4846691.4699999988</v>
      </c>
      <c r="P1057" s="484">
        <f t="shared" si="538"/>
        <v>654043.57999999821</v>
      </c>
      <c r="Q1057" s="484">
        <f t="shared" si="544"/>
        <v>5500735.049999997</v>
      </c>
      <c r="S1057" s="486" t="str">
        <f t="shared" si="554"/>
        <v/>
      </c>
      <c r="T1057" s="486">
        <f t="shared" si="554"/>
        <v>0.95944790207232733</v>
      </c>
      <c r="U1057" s="486">
        <f t="shared" si="554"/>
        <v>0.99199955973012321</v>
      </c>
      <c r="V1057" s="487">
        <f t="shared" si="553"/>
        <v>0.97266968082921512</v>
      </c>
      <c r="W1057" s="486"/>
      <c r="X1057" s="394" t="s">
        <v>735</v>
      </c>
      <c r="Y1057" s="394" t="s">
        <v>736</v>
      </c>
    </row>
    <row r="1058" spans="1:25" hidden="1">
      <c r="A1058" s="392" t="s">
        <v>815</v>
      </c>
      <c r="B1058" s="392" t="s">
        <v>217</v>
      </c>
      <c r="C1058" s="482"/>
      <c r="D1058" s="482"/>
      <c r="E1058" s="483" t="s">
        <v>838</v>
      </c>
      <c r="F1058" s="484">
        <f t="shared" ref="F1058:H1059" si="559">+F1034+F1045+F1022</f>
        <v>0</v>
      </c>
      <c r="G1058" s="484">
        <f t="shared" si="559"/>
        <v>55142920</v>
      </c>
      <c r="H1058" s="484">
        <f t="shared" si="559"/>
        <v>50000000</v>
      </c>
      <c r="I1058" s="484">
        <f t="shared" si="542"/>
        <v>105142920</v>
      </c>
      <c r="J1058" s="484">
        <f t="shared" ref="J1058:L1059" si="560">+J1034+J1045+J1022</f>
        <v>0</v>
      </c>
      <c r="K1058" s="484">
        <f t="shared" si="560"/>
        <v>52246930.150000006</v>
      </c>
      <c r="L1058" s="484">
        <f t="shared" si="560"/>
        <v>50000000</v>
      </c>
      <c r="M1058" s="484">
        <f t="shared" si="543"/>
        <v>102246930.15000001</v>
      </c>
      <c r="N1058" s="484">
        <f t="shared" si="538"/>
        <v>0</v>
      </c>
      <c r="O1058" s="484">
        <f t="shared" si="538"/>
        <v>2895989.849999994</v>
      </c>
      <c r="P1058" s="484">
        <f t="shared" si="538"/>
        <v>0</v>
      </c>
      <c r="Q1058" s="484">
        <f t="shared" si="544"/>
        <v>2895989.849999994</v>
      </c>
      <c r="S1058" s="486" t="str">
        <f t="shared" si="554"/>
        <v/>
      </c>
      <c r="T1058" s="486">
        <f t="shared" si="554"/>
        <v>0.94748210921728493</v>
      </c>
      <c r="U1058" s="486">
        <f t="shared" si="554"/>
        <v>1</v>
      </c>
      <c r="V1058" s="487">
        <f t="shared" si="553"/>
        <v>0.97245663474059885</v>
      </c>
      <c r="W1058" s="486"/>
      <c r="X1058" s="394" t="s">
        <v>735</v>
      </c>
    </row>
    <row r="1059" spans="1:25" hidden="1">
      <c r="A1059" s="392" t="s">
        <v>815</v>
      </c>
      <c r="B1059" s="392" t="s">
        <v>217</v>
      </c>
      <c r="C1059" s="482"/>
      <c r="D1059" s="482"/>
      <c r="E1059" s="483" t="s">
        <v>839</v>
      </c>
      <c r="F1059" s="484">
        <f t="shared" si="559"/>
        <v>0</v>
      </c>
      <c r="G1059" s="484">
        <f t="shared" si="559"/>
        <v>64374730.57</v>
      </c>
      <c r="H1059" s="484">
        <f t="shared" si="559"/>
        <v>31750948.440000001</v>
      </c>
      <c r="I1059" s="484">
        <f t="shared" si="542"/>
        <v>96125679.010000005</v>
      </c>
      <c r="J1059" s="484">
        <f t="shared" si="560"/>
        <v>0</v>
      </c>
      <c r="K1059" s="484">
        <f t="shared" si="560"/>
        <v>62424028.949999996</v>
      </c>
      <c r="L1059" s="484">
        <f t="shared" si="560"/>
        <v>31096904.859999999</v>
      </c>
      <c r="M1059" s="484">
        <f t="shared" si="543"/>
        <v>93520933.810000002</v>
      </c>
      <c r="N1059" s="484">
        <f t="shared" si="538"/>
        <v>0</v>
      </c>
      <c r="O1059" s="484">
        <f t="shared" si="538"/>
        <v>1950701.6200000048</v>
      </c>
      <c r="P1059" s="484">
        <f t="shared" si="538"/>
        <v>654043.58000000194</v>
      </c>
      <c r="Q1059" s="484">
        <f t="shared" si="544"/>
        <v>2604745.2000000067</v>
      </c>
      <c r="S1059" s="486" t="str">
        <f t="shared" si="554"/>
        <v/>
      </c>
      <c r="T1059" s="486">
        <f t="shared" si="554"/>
        <v>0.96969771208783784</v>
      </c>
      <c r="U1059" s="486">
        <f t="shared" si="554"/>
        <v>0.97940081754609776</v>
      </c>
      <c r="V1059" s="487">
        <f t="shared" si="553"/>
        <v>0.97290271208665247</v>
      </c>
      <c r="W1059" s="486"/>
      <c r="X1059" s="394" t="s">
        <v>735</v>
      </c>
    </row>
    <row r="1060" spans="1:25" s="437" customFormat="1" hidden="1">
      <c r="A1060" s="392"/>
      <c r="B1060" s="392" t="s">
        <v>217</v>
      </c>
      <c r="C1060" s="445"/>
      <c r="D1060" s="445"/>
      <c r="E1060" s="415" t="s">
        <v>737</v>
      </c>
      <c r="F1060" s="416">
        <f>+F1057+F1056</f>
        <v>0</v>
      </c>
      <c r="G1060" s="416">
        <f t="shared" ref="G1060:Q1060" si="561">+G1057+G1056</f>
        <v>119518760.63</v>
      </c>
      <c r="H1060" s="416">
        <f t="shared" si="561"/>
        <v>93261491.329999998</v>
      </c>
      <c r="I1060" s="416">
        <f t="shared" si="561"/>
        <v>212780251.95999998</v>
      </c>
      <c r="J1060" s="416">
        <f t="shared" si="561"/>
        <v>0</v>
      </c>
      <c r="K1060" s="416">
        <f t="shared" si="561"/>
        <v>114672069.16</v>
      </c>
      <c r="L1060" s="416">
        <f t="shared" si="561"/>
        <v>92565871.989999995</v>
      </c>
      <c r="M1060" s="416">
        <f t="shared" si="561"/>
        <v>207237941.14999998</v>
      </c>
      <c r="N1060" s="416">
        <f t="shared" si="561"/>
        <v>0</v>
      </c>
      <c r="O1060" s="416">
        <f t="shared" si="561"/>
        <v>4846691.4699999988</v>
      </c>
      <c r="P1060" s="416">
        <f t="shared" si="561"/>
        <v>695619.33999999799</v>
      </c>
      <c r="Q1060" s="416">
        <f t="shared" si="561"/>
        <v>5542310.8099999968</v>
      </c>
      <c r="R1060" s="448"/>
      <c r="S1060" s="486" t="str">
        <f t="shared" si="554"/>
        <v/>
      </c>
      <c r="T1060" s="486">
        <f t="shared" si="554"/>
        <v>0.95944827870994964</v>
      </c>
      <c r="U1060" s="486">
        <f t="shared" si="554"/>
        <v>0.99254119433348331</v>
      </c>
      <c r="V1060" s="487">
        <f t="shared" si="553"/>
        <v>0.97395288914761746</v>
      </c>
      <c r="W1060" s="489"/>
      <c r="X1060" s="394" t="s">
        <v>735</v>
      </c>
    </row>
    <row r="1061" spans="1:25" hidden="1">
      <c r="A1061" s="392"/>
      <c r="B1061" s="392"/>
      <c r="C1061" s="482"/>
      <c r="D1061" s="482"/>
      <c r="E1061" s="490"/>
      <c r="F1061" s="484"/>
      <c r="G1061" s="484"/>
      <c r="H1061" s="484"/>
      <c r="I1061" s="484"/>
      <c r="J1061" s="484"/>
      <c r="K1061" s="484"/>
      <c r="L1061" s="484"/>
      <c r="M1061" s="484"/>
      <c r="N1061" s="484"/>
      <c r="O1061" s="484"/>
      <c r="P1061" s="484"/>
      <c r="Q1061" s="484"/>
      <c r="R1061" s="485"/>
      <c r="S1061" s="486" t="str">
        <f t="shared" si="554"/>
        <v/>
      </c>
      <c r="T1061" s="486" t="str">
        <f t="shared" si="554"/>
        <v/>
      </c>
      <c r="U1061" s="486" t="str">
        <f t="shared" si="554"/>
        <v/>
      </c>
      <c r="V1061" s="487" t="str">
        <f t="shared" si="553"/>
        <v/>
      </c>
      <c r="W1061" s="486"/>
      <c r="X1061" s="394" t="s">
        <v>735</v>
      </c>
    </row>
    <row r="1062" spans="1:25" s="437" customFormat="1" hidden="1">
      <c r="A1062" s="392" t="s">
        <v>815</v>
      </c>
      <c r="B1062" s="392" t="s">
        <v>217</v>
      </c>
      <c r="C1062" s="445"/>
      <c r="D1062" s="445" t="s">
        <v>319</v>
      </c>
      <c r="E1062" s="415" t="s">
        <v>325</v>
      </c>
      <c r="F1062" s="416">
        <f>SUM(F1063:F1063)</f>
        <v>0</v>
      </c>
      <c r="G1062" s="416">
        <f>SUM(G1063:G1063)</f>
        <v>750000</v>
      </c>
      <c r="H1062" s="416">
        <f>SUM(H1063:H1063)</f>
        <v>0</v>
      </c>
      <c r="I1062" s="416">
        <f>+F1062+G1062+H1062</f>
        <v>750000</v>
      </c>
      <c r="J1062" s="416">
        <f>SUM(J1063:J1063)</f>
        <v>0</v>
      </c>
      <c r="K1062" s="416">
        <f>SUM(K1063:K1063)</f>
        <v>750000</v>
      </c>
      <c r="L1062" s="416">
        <f>SUM(L1063:L1063)</f>
        <v>0</v>
      </c>
      <c r="M1062" s="416">
        <f>+J1062+K1062+L1062</f>
        <v>750000</v>
      </c>
      <c r="N1062" s="416">
        <f t="shared" ref="N1062:P1063" si="562">+F1062-J1062</f>
        <v>0</v>
      </c>
      <c r="O1062" s="416">
        <f t="shared" si="562"/>
        <v>0</v>
      </c>
      <c r="P1062" s="416">
        <f t="shared" si="562"/>
        <v>0</v>
      </c>
      <c r="Q1062" s="416">
        <f>+N1062+O1062+P1062</f>
        <v>0</v>
      </c>
      <c r="S1062" s="486" t="str">
        <f t="shared" si="554"/>
        <v/>
      </c>
      <c r="T1062" s="486">
        <f t="shared" si="554"/>
        <v>1</v>
      </c>
      <c r="U1062" s="486" t="str">
        <f t="shared" si="554"/>
        <v/>
      </c>
      <c r="V1062" s="487">
        <f t="shared" si="553"/>
        <v>1</v>
      </c>
      <c r="W1062" s="489"/>
      <c r="X1062" s="394" t="s">
        <v>735</v>
      </c>
    </row>
    <row r="1063" spans="1:25" hidden="1">
      <c r="A1063" s="392" t="s">
        <v>815</v>
      </c>
      <c r="B1063" s="392" t="s">
        <v>217</v>
      </c>
      <c r="C1063" s="482"/>
      <c r="D1063" s="482"/>
      <c r="E1063" s="488" t="s">
        <v>533</v>
      </c>
      <c r="F1063" s="484">
        <f>+F1039+F1050+F1027</f>
        <v>0</v>
      </c>
      <c r="G1063" s="484">
        <f>+G1039+G1050+G1027</f>
        <v>750000</v>
      </c>
      <c r="H1063" s="484">
        <f>+H1039+H1050+H1027</f>
        <v>0</v>
      </c>
      <c r="I1063" s="484">
        <f>+F1063+G1063+H1063</f>
        <v>750000</v>
      </c>
      <c r="J1063" s="484">
        <f>+J1039+J1050+J1027</f>
        <v>0</v>
      </c>
      <c r="K1063" s="484">
        <f>+K1039+K1050+K1027</f>
        <v>750000</v>
      </c>
      <c r="L1063" s="484">
        <f>+L1039+L1050+L1027</f>
        <v>0</v>
      </c>
      <c r="M1063" s="484">
        <f>+J1063+K1063+L1063</f>
        <v>750000</v>
      </c>
      <c r="N1063" s="484">
        <f t="shared" si="562"/>
        <v>0</v>
      </c>
      <c r="O1063" s="484">
        <f t="shared" si="562"/>
        <v>0</v>
      </c>
      <c r="P1063" s="484">
        <f t="shared" si="562"/>
        <v>0</v>
      </c>
      <c r="Q1063" s="484">
        <f>+N1063+O1063+P1063</f>
        <v>0</v>
      </c>
      <c r="S1063" s="486" t="str">
        <f t="shared" si="554"/>
        <v/>
      </c>
      <c r="T1063" s="486">
        <f t="shared" si="554"/>
        <v>1</v>
      </c>
      <c r="U1063" s="486" t="str">
        <f t="shared" si="554"/>
        <v/>
      </c>
      <c r="V1063" s="487">
        <f t="shared" si="553"/>
        <v>1</v>
      </c>
      <c r="W1063" s="486"/>
      <c r="X1063" s="394" t="s">
        <v>735</v>
      </c>
    </row>
    <row r="1064" spans="1:25" s="526" customFormat="1" ht="12" customHeight="1">
      <c r="A1064" s="392" t="s">
        <v>815</v>
      </c>
      <c r="B1064" s="392" t="s">
        <v>217</v>
      </c>
      <c r="C1064" s="717" t="s">
        <v>817</v>
      </c>
      <c r="D1064" s="714"/>
      <c r="E1064" s="714"/>
      <c r="F1064" s="524">
        <f>+F1062+F1060</f>
        <v>0</v>
      </c>
      <c r="G1064" s="524">
        <f t="shared" ref="G1064:Q1064" si="563">+G1062+G1060</f>
        <v>120268760.63</v>
      </c>
      <c r="H1064" s="524">
        <f t="shared" si="563"/>
        <v>93261491.329999998</v>
      </c>
      <c r="I1064" s="524">
        <f t="shared" si="563"/>
        <v>213530251.95999998</v>
      </c>
      <c r="J1064" s="524">
        <f t="shared" si="563"/>
        <v>0</v>
      </c>
      <c r="K1064" s="524">
        <f t="shared" si="563"/>
        <v>115422069.16</v>
      </c>
      <c r="L1064" s="524">
        <f t="shared" si="563"/>
        <v>92565871.989999995</v>
      </c>
      <c r="M1064" s="524">
        <f t="shared" si="563"/>
        <v>207987941.14999998</v>
      </c>
      <c r="N1064" s="524">
        <f t="shared" si="563"/>
        <v>0</v>
      </c>
      <c r="O1064" s="524">
        <f t="shared" si="563"/>
        <v>4846691.4699999988</v>
      </c>
      <c r="P1064" s="524">
        <f t="shared" si="563"/>
        <v>695619.33999999799</v>
      </c>
      <c r="Q1064" s="524">
        <f t="shared" si="563"/>
        <v>5542310.8099999968</v>
      </c>
      <c r="R1064" s="525">
        <f>+Q1064-'[3]caraga-SAOB'!AR315</f>
        <v>0</v>
      </c>
      <c r="S1064" s="486" t="str">
        <f t="shared" si="554"/>
        <v/>
      </c>
      <c r="T1064" s="486">
        <f t="shared" si="554"/>
        <v>0.9597011605955551</v>
      </c>
      <c r="U1064" s="486">
        <f t="shared" si="554"/>
        <v>0.99254119433348331</v>
      </c>
      <c r="V1064" s="487">
        <f t="shared" si="553"/>
        <v>0.97404437657368459</v>
      </c>
      <c r="W1064" s="551"/>
      <c r="Y1064" s="394" t="s">
        <v>735</v>
      </c>
    </row>
    <row r="1065" spans="1:25">
      <c r="A1065" s="392" t="s">
        <v>815</v>
      </c>
      <c r="B1065" s="392" t="s">
        <v>217</v>
      </c>
      <c r="C1065" s="492"/>
      <c r="D1065" s="494"/>
      <c r="E1065" s="494"/>
      <c r="F1065" s="484"/>
      <c r="G1065" s="484"/>
      <c r="H1065" s="484"/>
      <c r="I1065" s="484">
        <f t="shared" si="542"/>
        <v>0</v>
      </c>
      <c r="J1065" s="484"/>
      <c r="K1065" s="484"/>
      <c r="L1065" s="484"/>
      <c r="M1065" s="484">
        <f t="shared" si="543"/>
        <v>0</v>
      </c>
      <c r="N1065" s="484">
        <f t="shared" si="538"/>
        <v>0</v>
      </c>
      <c r="O1065" s="484">
        <f t="shared" si="538"/>
        <v>0</v>
      </c>
      <c r="P1065" s="484">
        <f t="shared" si="538"/>
        <v>0</v>
      </c>
      <c r="Q1065" s="484">
        <f t="shared" si="544"/>
        <v>0</v>
      </c>
      <c r="S1065" s="486" t="str">
        <f t="shared" si="554"/>
        <v/>
      </c>
      <c r="T1065" s="486" t="str">
        <f t="shared" si="554"/>
        <v/>
      </c>
      <c r="U1065" s="486" t="str">
        <f t="shared" si="554"/>
        <v/>
      </c>
      <c r="V1065" s="487" t="str">
        <f t="shared" si="553"/>
        <v/>
      </c>
      <c r="W1065" s="486"/>
      <c r="Y1065" s="394" t="s">
        <v>735</v>
      </c>
    </row>
    <row r="1066" spans="1:25" s="498" customFormat="1">
      <c r="A1066" s="392" t="s">
        <v>249</v>
      </c>
      <c r="B1066" s="392" t="s">
        <v>249</v>
      </c>
      <c r="C1066" s="623" t="s">
        <v>249</v>
      </c>
      <c r="D1066" s="631"/>
      <c r="E1066" s="639"/>
      <c r="F1066" s="640"/>
      <c r="G1066" s="640"/>
      <c r="H1066" s="640"/>
      <c r="I1066" s="640">
        <f t="shared" si="542"/>
        <v>0</v>
      </c>
      <c r="J1066" s="640"/>
      <c r="K1066" s="640"/>
      <c r="L1066" s="640"/>
      <c r="M1066" s="640">
        <f t="shared" si="543"/>
        <v>0</v>
      </c>
      <c r="N1066" s="640">
        <f t="shared" si="538"/>
        <v>0</v>
      </c>
      <c r="O1066" s="640">
        <f t="shared" si="538"/>
        <v>0</v>
      </c>
      <c r="P1066" s="640">
        <f t="shared" si="538"/>
        <v>0</v>
      </c>
      <c r="Q1066" s="640">
        <f t="shared" si="544"/>
        <v>0</v>
      </c>
      <c r="S1066" s="486" t="str">
        <f t="shared" si="554"/>
        <v/>
      </c>
      <c r="T1066" s="486" t="str">
        <f t="shared" si="554"/>
        <v/>
      </c>
      <c r="U1066" s="486" t="str">
        <f t="shared" si="554"/>
        <v/>
      </c>
      <c r="V1066" s="487" t="str">
        <f t="shared" si="553"/>
        <v/>
      </c>
      <c r="W1066" s="641"/>
      <c r="Y1066" s="394" t="s">
        <v>735</v>
      </c>
    </row>
    <row r="1067" spans="1:25" s="424" customFormat="1">
      <c r="A1067" s="392" t="s">
        <v>249</v>
      </c>
      <c r="B1067" s="392" t="s">
        <v>466</v>
      </c>
      <c r="C1067" s="493" t="s">
        <v>319</v>
      </c>
      <c r="D1067" s="632" t="s">
        <v>330</v>
      </c>
      <c r="E1067" s="680" t="s">
        <v>467</v>
      </c>
      <c r="F1067" s="638"/>
      <c r="G1067" s="638"/>
      <c r="H1067" s="638"/>
      <c r="I1067" s="423">
        <f t="shared" si="542"/>
        <v>0</v>
      </c>
      <c r="J1067" s="638"/>
      <c r="K1067" s="638"/>
      <c r="L1067" s="638"/>
      <c r="M1067" s="423">
        <f t="shared" si="543"/>
        <v>0</v>
      </c>
      <c r="N1067" s="423">
        <f t="shared" si="538"/>
        <v>0</v>
      </c>
      <c r="O1067" s="423">
        <f t="shared" si="538"/>
        <v>0</v>
      </c>
      <c r="P1067" s="423">
        <f t="shared" si="538"/>
        <v>0</v>
      </c>
      <c r="Q1067" s="423">
        <f t="shared" si="544"/>
        <v>0</v>
      </c>
      <c r="S1067" s="486" t="str">
        <f t="shared" si="554"/>
        <v/>
      </c>
      <c r="T1067" s="486" t="str">
        <f t="shared" si="554"/>
        <v/>
      </c>
      <c r="U1067" s="486" t="str">
        <f t="shared" si="554"/>
        <v/>
      </c>
      <c r="V1067" s="487" t="str">
        <f t="shared" si="553"/>
        <v/>
      </c>
      <c r="W1067" s="491"/>
      <c r="Y1067" s="394" t="s">
        <v>735</v>
      </c>
    </row>
    <row r="1068" spans="1:25">
      <c r="A1068" s="392" t="s">
        <v>249</v>
      </c>
      <c r="B1068" s="392" t="s">
        <v>466</v>
      </c>
      <c r="C1068" s="482"/>
      <c r="D1068" s="497"/>
      <c r="E1068" s="483" t="s">
        <v>320</v>
      </c>
      <c r="F1068" s="495">
        <f>+'[3]special hospitals1'!B415</f>
        <v>0</v>
      </c>
      <c r="G1068" s="495">
        <f>+'[3]special hospitals1'!C415</f>
        <v>41678.71</v>
      </c>
      <c r="H1068" s="495">
        <f>+'[3]special hospitals1'!D415</f>
        <v>30000000</v>
      </c>
      <c r="I1068" s="484">
        <f t="shared" si="542"/>
        <v>30041678.710000001</v>
      </c>
      <c r="J1068" s="495">
        <f>+'[3]special hospitals1'!F415</f>
        <v>0</v>
      </c>
      <c r="K1068" s="495">
        <f>+'[3]special hospitals1'!G415</f>
        <v>41678.71</v>
      </c>
      <c r="L1068" s="495">
        <f>+'[3]special hospitals1'!H415</f>
        <v>29999999.969999999</v>
      </c>
      <c r="M1068" s="484">
        <f t="shared" si="543"/>
        <v>30041678.68</v>
      </c>
      <c r="N1068" s="484">
        <f t="shared" si="538"/>
        <v>0</v>
      </c>
      <c r="O1068" s="484">
        <f t="shared" si="538"/>
        <v>0</v>
      </c>
      <c r="P1068" s="484">
        <f t="shared" si="538"/>
        <v>3.0000001192092896E-2</v>
      </c>
      <c r="Q1068" s="484">
        <f t="shared" si="544"/>
        <v>3.0000001192092896E-2</v>
      </c>
      <c r="S1068" s="486" t="str">
        <f t="shared" si="554"/>
        <v/>
      </c>
      <c r="T1068" s="486">
        <f t="shared" si="554"/>
        <v>1</v>
      </c>
      <c r="U1068" s="486">
        <f t="shared" si="554"/>
        <v>0.99999999899999992</v>
      </c>
      <c r="V1068" s="487">
        <f t="shared" si="553"/>
        <v>0.99999999900138736</v>
      </c>
      <c r="W1068" s="486"/>
      <c r="Y1068" s="394" t="s">
        <v>736</v>
      </c>
    </row>
    <row r="1069" spans="1:25">
      <c r="A1069" s="392" t="s">
        <v>249</v>
      </c>
      <c r="B1069" s="392" t="s">
        <v>466</v>
      </c>
      <c r="C1069" s="482"/>
      <c r="D1069" s="497"/>
      <c r="E1069" s="488" t="s">
        <v>204</v>
      </c>
      <c r="F1069" s="484">
        <f>+F1070+F1071</f>
        <v>0</v>
      </c>
      <c r="G1069" s="484">
        <f t="shared" ref="G1069:H1069" si="564">+G1070+G1071</f>
        <v>12616935.319999998</v>
      </c>
      <c r="H1069" s="484">
        <f t="shared" si="564"/>
        <v>90370529.439999998</v>
      </c>
      <c r="I1069" s="484">
        <f t="shared" si="542"/>
        <v>102987464.75999999</v>
      </c>
      <c r="J1069" s="484">
        <f t="shared" ref="J1069:L1069" si="565">+J1070+J1071</f>
        <v>0</v>
      </c>
      <c r="K1069" s="484">
        <f t="shared" si="565"/>
        <v>12437870.739999998</v>
      </c>
      <c r="L1069" s="484">
        <f t="shared" si="565"/>
        <v>77641010.710000008</v>
      </c>
      <c r="M1069" s="484">
        <f t="shared" si="543"/>
        <v>90078881.450000003</v>
      </c>
      <c r="N1069" s="484">
        <f t="shared" si="538"/>
        <v>0</v>
      </c>
      <c r="O1069" s="484">
        <f t="shared" si="538"/>
        <v>179064.58000000007</v>
      </c>
      <c r="P1069" s="484">
        <f t="shared" si="538"/>
        <v>12729518.729999989</v>
      </c>
      <c r="Q1069" s="484">
        <f t="shared" si="544"/>
        <v>12908583.309999989</v>
      </c>
      <c r="S1069" s="486" t="str">
        <f t="shared" si="554"/>
        <v/>
      </c>
      <c r="T1069" s="486">
        <f t="shared" si="554"/>
        <v>0.98580760101732845</v>
      </c>
      <c r="U1069" s="486">
        <f t="shared" si="554"/>
        <v>0.85914081937019593</v>
      </c>
      <c r="V1069" s="487">
        <f t="shared" si="553"/>
        <v>0.87465869423932419</v>
      </c>
      <c r="W1069" s="486"/>
      <c r="Y1069" s="394" t="s">
        <v>736</v>
      </c>
    </row>
    <row r="1070" spans="1:25" hidden="1">
      <c r="A1070" s="392" t="s">
        <v>249</v>
      </c>
      <c r="B1070" s="392" t="s">
        <v>466</v>
      </c>
      <c r="C1070" s="482"/>
      <c r="D1070" s="482"/>
      <c r="E1070" s="483" t="s">
        <v>838</v>
      </c>
      <c r="F1070" s="495">
        <f>'[3]CONAP - W INC'!F810</f>
        <v>0</v>
      </c>
      <c r="G1070" s="495">
        <f>'[3]CONAP - W INC'!G810</f>
        <v>3307817.85</v>
      </c>
      <c r="H1070" s="495">
        <f>'[3]CONAP - W INC'!H810</f>
        <v>0</v>
      </c>
      <c r="I1070" s="484">
        <f t="shared" si="542"/>
        <v>3307817.85</v>
      </c>
      <c r="J1070" s="495">
        <f>'[3]CONAP - W INC'!J810</f>
        <v>0</v>
      </c>
      <c r="K1070" s="495">
        <f>'[3]CONAP - W INC'!K810</f>
        <v>4466028.3000000007</v>
      </c>
      <c r="L1070" s="495">
        <f>'[3]CONAP - W INC'!L810</f>
        <v>0</v>
      </c>
      <c r="M1070" s="484">
        <f t="shared" si="543"/>
        <v>4466028.3000000007</v>
      </c>
      <c r="N1070" s="484">
        <f t="shared" si="538"/>
        <v>0</v>
      </c>
      <c r="O1070" s="484">
        <f t="shared" si="538"/>
        <v>-1158210.4500000007</v>
      </c>
      <c r="P1070" s="484">
        <f t="shared" si="538"/>
        <v>0</v>
      </c>
      <c r="Q1070" s="484">
        <f t="shared" si="544"/>
        <v>-1158210.4500000007</v>
      </c>
      <c r="S1070" s="486" t="str">
        <f t="shared" si="554"/>
        <v/>
      </c>
      <c r="T1070" s="486">
        <f t="shared" si="554"/>
        <v>1.350143358105405</v>
      </c>
      <c r="U1070" s="486" t="str">
        <f t="shared" si="554"/>
        <v/>
      </c>
      <c r="V1070" s="487">
        <f t="shared" si="553"/>
        <v>1.350143358105405</v>
      </c>
      <c r="W1070" s="486"/>
    </row>
    <row r="1071" spans="1:25" hidden="1">
      <c r="A1071" s="392" t="s">
        <v>249</v>
      </c>
      <c r="B1071" s="392" t="s">
        <v>466</v>
      </c>
      <c r="C1071" s="482"/>
      <c r="D1071" s="482"/>
      <c r="E1071" s="483" t="s">
        <v>839</v>
      </c>
      <c r="F1071" s="495">
        <f>'[3]CONAP - W INC'!F811</f>
        <v>0</v>
      </c>
      <c r="G1071" s="495">
        <f>'[3]CONAP - W INC'!G811</f>
        <v>9309117.4699999988</v>
      </c>
      <c r="H1071" s="495">
        <f>'[3]CONAP - W INC'!H811</f>
        <v>90370529.439999998</v>
      </c>
      <c r="I1071" s="484">
        <f t="shared" si="542"/>
        <v>99679646.909999996</v>
      </c>
      <c r="J1071" s="495">
        <f>'[3]CONAP - W INC'!J811</f>
        <v>0</v>
      </c>
      <c r="K1071" s="495">
        <f>'[3]CONAP - W INC'!K811</f>
        <v>7971842.4399999985</v>
      </c>
      <c r="L1071" s="495">
        <f>'[3]CONAP - W INC'!L811</f>
        <v>77641010.710000008</v>
      </c>
      <c r="M1071" s="484">
        <f t="shared" si="543"/>
        <v>85612853.150000006</v>
      </c>
      <c r="N1071" s="484">
        <f t="shared" si="538"/>
        <v>0</v>
      </c>
      <c r="O1071" s="484">
        <f t="shared" si="538"/>
        <v>1337275.0300000003</v>
      </c>
      <c r="P1071" s="484">
        <f t="shared" si="538"/>
        <v>12729518.729999989</v>
      </c>
      <c r="Q1071" s="484">
        <f t="shared" si="544"/>
        <v>14066793.75999999</v>
      </c>
      <c r="S1071" s="486" t="str">
        <f t="shared" si="554"/>
        <v/>
      </c>
      <c r="T1071" s="486">
        <f t="shared" si="554"/>
        <v>0.85634781875837684</v>
      </c>
      <c r="U1071" s="486">
        <f t="shared" si="554"/>
        <v>0.85914081937019593</v>
      </c>
      <c r="V1071" s="487">
        <f t="shared" si="553"/>
        <v>0.85887998005549926</v>
      </c>
      <c r="W1071" s="486"/>
    </row>
    <row r="1072" spans="1:25" s="437" customFormat="1">
      <c r="A1072" s="392"/>
      <c r="B1072" s="392" t="s">
        <v>466</v>
      </c>
      <c r="C1072" s="445"/>
      <c r="D1072" s="445"/>
      <c r="E1072" s="415" t="s">
        <v>737</v>
      </c>
      <c r="F1072" s="416">
        <f>+F1069+F1068</f>
        <v>0</v>
      </c>
      <c r="G1072" s="416">
        <f t="shared" ref="G1072:Q1072" si="566">+G1069+G1068</f>
        <v>12658614.029999999</v>
      </c>
      <c r="H1072" s="416">
        <f t="shared" si="566"/>
        <v>120370529.44</v>
      </c>
      <c r="I1072" s="416">
        <f t="shared" si="566"/>
        <v>133029143.47</v>
      </c>
      <c r="J1072" s="416">
        <f t="shared" si="566"/>
        <v>0</v>
      </c>
      <c r="K1072" s="416">
        <f t="shared" si="566"/>
        <v>12479549.449999999</v>
      </c>
      <c r="L1072" s="416">
        <f t="shared" si="566"/>
        <v>107641010.68000001</v>
      </c>
      <c r="M1072" s="416">
        <f t="shared" si="566"/>
        <v>120120560.13</v>
      </c>
      <c r="N1072" s="416">
        <f t="shared" si="566"/>
        <v>0</v>
      </c>
      <c r="O1072" s="416">
        <f t="shared" si="566"/>
        <v>179064.58000000007</v>
      </c>
      <c r="P1072" s="416">
        <f t="shared" si="566"/>
        <v>12729518.75999999</v>
      </c>
      <c r="Q1072" s="416">
        <f t="shared" si="566"/>
        <v>12908583.339999991</v>
      </c>
      <c r="R1072" s="448"/>
      <c r="S1072" s="486" t="str">
        <f t="shared" si="554"/>
        <v/>
      </c>
      <c r="T1072" s="486">
        <f t="shared" si="554"/>
        <v>0.98585432974134213</v>
      </c>
      <c r="U1072" s="486">
        <f t="shared" si="554"/>
        <v>0.89424721466939161</v>
      </c>
      <c r="V1072" s="487">
        <f t="shared" si="553"/>
        <v>0.90296424525268726</v>
      </c>
      <c r="W1072" s="489"/>
      <c r="Y1072" s="394" t="s">
        <v>735</v>
      </c>
    </row>
    <row r="1073" spans="1:25" hidden="1">
      <c r="A1073" s="392"/>
      <c r="B1073" s="392"/>
      <c r="C1073" s="482"/>
      <c r="D1073" s="482"/>
      <c r="E1073" s="490"/>
      <c r="F1073" s="484"/>
      <c r="G1073" s="484"/>
      <c r="H1073" s="484"/>
      <c r="I1073" s="484"/>
      <c r="J1073" s="484"/>
      <c r="K1073" s="484"/>
      <c r="L1073" s="484"/>
      <c r="M1073" s="484"/>
      <c r="N1073" s="484"/>
      <c r="O1073" s="484"/>
      <c r="P1073" s="484"/>
      <c r="Q1073" s="484"/>
      <c r="R1073" s="485"/>
      <c r="S1073" s="486" t="str">
        <f t="shared" si="554"/>
        <v/>
      </c>
      <c r="T1073" s="486" t="str">
        <f t="shared" si="554"/>
        <v/>
      </c>
      <c r="U1073" s="486" t="str">
        <f t="shared" si="554"/>
        <v/>
      </c>
      <c r="V1073" s="487" t="str">
        <f t="shared" si="553"/>
        <v/>
      </c>
      <c r="W1073" s="486"/>
    </row>
    <row r="1074" spans="1:25" s="437" customFormat="1">
      <c r="A1074" s="392" t="s">
        <v>249</v>
      </c>
      <c r="B1074" s="392" t="s">
        <v>466</v>
      </c>
      <c r="C1074" s="445"/>
      <c r="D1074" s="445" t="s">
        <v>319</v>
      </c>
      <c r="E1074" s="415" t="s">
        <v>325</v>
      </c>
      <c r="F1074" s="416">
        <f>SUM(F1075:F1075)</f>
        <v>0</v>
      </c>
      <c r="G1074" s="416">
        <f>SUM(G1075:G1075)</f>
        <v>8158854.46</v>
      </c>
      <c r="H1074" s="416">
        <f>SUM(H1075:H1075)</f>
        <v>0</v>
      </c>
      <c r="I1074" s="416">
        <f>+F1074+G1074+H1074</f>
        <v>8158854.46</v>
      </c>
      <c r="J1074" s="416">
        <f>SUM(J1075:J1075)</f>
        <v>0</v>
      </c>
      <c r="K1074" s="416">
        <f>SUM(K1075:K1075)</f>
        <v>8147145.459999999</v>
      </c>
      <c r="L1074" s="416">
        <f>SUM(L1075:L1075)</f>
        <v>0</v>
      </c>
      <c r="M1074" s="416">
        <f>+J1074+K1074+L1074</f>
        <v>8147145.459999999</v>
      </c>
      <c r="N1074" s="416">
        <f t="shared" ref="N1074:P1075" si="567">+F1074-J1074</f>
        <v>0</v>
      </c>
      <c r="O1074" s="416">
        <f t="shared" si="567"/>
        <v>11709.000000000931</v>
      </c>
      <c r="P1074" s="416">
        <f t="shared" si="567"/>
        <v>0</v>
      </c>
      <c r="Q1074" s="416">
        <f>+N1074+O1074+P1074</f>
        <v>11709.000000000931</v>
      </c>
      <c r="S1074" s="486" t="str">
        <f t="shared" si="554"/>
        <v/>
      </c>
      <c r="T1074" s="486">
        <f t="shared" si="554"/>
        <v>0.99856487205925704</v>
      </c>
      <c r="U1074" s="486" t="str">
        <f t="shared" si="554"/>
        <v/>
      </c>
      <c r="V1074" s="487">
        <f t="shared" si="553"/>
        <v>0.99856487205925704</v>
      </c>
      <c r="W1074" s="489"/>
      <c r="Y1074" s="394" t="s">
        <v>735</v>
      </c>
    </row>
    <row r="1075" spans="1:25">
      <c r="A1075" s="392" t="s">
        <v>249</v>
      </c>
      <c r="B1075" s="392" t="s">
        <v>466</v>
      </c>
      <c r="C1075" s="482"/>
      <c r="D1075" s="482"/>
      <c r="E1075" s="488" t="s">
        <v>533</v>
      </c>
      <c r="F1075" s="484">
        <v>0</v>
      </c>
      <c r="G1075" s="484">
        <f>SUM('[3]special hospitals1'!AM186)</f>
        <v>8158854.46</v>
      </c>
      <c r="H1075" s="484">
        <f>SUM('[3]special hospitals1'!AM278)</f>
        <v>0</v>
      </c>
      <c r="I1075" s="484">
        <f>+F1075+G1075+H1075</f>
        <v>8158854.46</v>
      </c>
      <c r="J1075" s="484">
        <v>0</v>
      </c>
      <c r="K1075" s="484">
        <f>SUM('[3]special hospitals1'!AM187)</f>
        <v>8147145.459999999</v>
      </c>
      <c r="L1075" s="484">
        <f>SUM('[3]special hospitals1'!AM279)</f>
        <v>0</v>
      </c>
      <c r="M1075" s="484">
        <f>+J1075+K1075+L1075</f>
        <v>8147145.459999999</v>
      </c>
      <c r="N1075" s="484">
        <f t="shared" si="567"/>
        <v>0</v>
      </c>
      <c r="O1075" s="484">
        <f t="shared" si="567"/>
        <v>11709.000000000931</v>
      </c>
      <c r="P1075" s="484">
        <f t="shared" si="567"/>
        <v>0</v>
      </c>
      <c r="Q1075" s="484">
        <f>+N1075+O1075+P1075</f>
        <v>11709.000000000931</v>
      </c>
      <c r="S1075" s="486" t="str">
        <f t="shared" si="554"/>
        <v/>
      </c>
      <c r="T1075" s="486">
        <f t="shared" si="554"/>
        <v>0.99856487205925704</v>
      </c>
      <c r="U1075" s="486" t="str">
        <f t="shared" si="554"/>
        <v/>
      </c>
      <c r="V1075" s="487">
        <f t="shared" si="553"/>
        <v>0.99856487205925704</v>
      </c>
      <c r="W1075" s="486"/>
      <c r="Y1075" s="394" t="s">
        <v>735</v>
      </c>
    </row>
    <row r="1076" spans="1:25" s="617" customFormat="1">
      <c r="A1076" s="392" t="s">
        <v>249</v>
      </c>
      <c r="B1076" s="392" t="s">
        <v>466</v>
      </c>
      <c r="C1076" s="634"/>
      <c r="D1076" s="634"/>
      <c r="E1076" s="635" t="s">
        <v>5</v>
      </c>
      <c r="F1076" s="615">
        <f>+F1074+F1072</f>
        <v>0</v>
      </c>
      <c r="G1076" s="615">
        <f t="shared" ref="G1076:Q1076" si="568">+G1074+G1072</f>
        <v>20817468.489999998</v>
      </c>
      <c r="H1076" s="615">
        <f t="shared" si="568"/>
        <v>120370529.44</v>
      </c>
      <c r="I1076" s="615">
        <f t="shared" si="568"/>
        <v>141187997.93000001</v>
      </c>
      <c r="J1076" s="615">
        <f t="shared" si="568"/>
        <v>0</v>
      </c>
      <c r="K1076" s="615">
        <f t="shared" si="568"/>
        <v>20626694.909999996</v>
      </c>
      <c r="L1076" s="615">
        <f t="shared" si="568"/>
        <v>107641010.68000001</v>
      </c>
      <c r="M1076" s="615">
        <f t="shared" si="568"/>
        <v>128267705.58999999</v>
      </c>
      <c r="N1076" s="615">
        <f t="shared" si="568"/>
        <v>0</v>
      </c>
      <c r="O1076" s="615">
        <f t="shared" si="568"/>
        <v>190773.58000000101</v>
      </c>
      <c r="P1076" s="615">
        <f t="shared" si="568"/>
        <v>12729518.75999999</v>
      </c>
      <c r="Q1076" s="615">
        <f t="shared" si="568"/>
        <v>12920292.339999992</v>
      </c>
      <c r="R1076" s="616">
        <f>+Q1076-'[3]special hospitals1'!CG315</f>
        <v>0</v>
      </c>
      <c r="S1076" s="486" t="str">
        <f t="shared" si="554"/>
        <v/>
      </c>
      <c r="T1076" s="486">
        <f t="shared" si="554"/>
        <v>0.99083588957554358</v>
      </c>
      <c r="U1076" s="486">
        <f t="shared" si="554"/>
        <v>0.89424721466939161</v>
      </c>
      <c r="V1076" s="487">
        <f t="shared" si="553"/>
        <v>0.90848873466988456</v>
      </c>
      <c r="W1076" s="636"/>
      <c r="Y1076" s="394" t="s">
        <v>735</v>
      </c>
    </row>
    <row r="1077" spans="1:25">
      <c r="A1077" s="392" t="s">
        <v>249</v>
      </c>
      <c r="B1077" s="392" t="s">
        <v>466</v>
      </c>
      <c r="C1077" s="482"/>
      <c r="D1077" s="482"/>
      <c r="E1077" s="492"/>
      <c r="F1077" s="484"/>
      <c r="G1077" s="484"/>
      <c r="H1077" s="484"/>
      <c r="I1077" s="484">
        <f t="shared" si="542"/>
        <v>0</v>
      </c>
      <c r="J1077" s="484"/>
      <c r="K1077" s="484"/>
      <c r="L1077" s="484"/>
      <c r="M1077" s="484">
        <f t="shared" si="543"/>
        <v>0</v>
      </c>
      <c r="N1077" s="484">
        <f t="shared" si="538"/>
        <v>0</v>
      </c>
      <c r="O1077" s="484">
        <f t="shared" si="538"/>
        <v>0</v>
      </c>
      <c r="P1077" s="484">
        <f t="shared" si="538"/>
        <v>0</v>
      </c>
      <c r="Q1077" s="484">
        <f t="shared" si="544"/>
        <v>0</v>
      </c>
      <c r="S1077" s="486" t="str">
        <f t="shared" si="554"/>
        <v/>
      </c>
      <c r="T1077" s="486" t="str">
        <f t="shared" si="554"/>
        <v/>
      </c>
      <c r="U1077" s="486" t="str">
        <f t="shared" si="554"/>
        <v/>
      </c>
      <c r="V1077" s="487" t="str">
        <f t="shared" si="553"/>
        <v/>
      </c>
      <c r="W1077" s="486"/>
      <c r="Y1077" s="394" t="s">
        <v>735</v>
      </c>
    </row>
    <row r="1078" spans="1:25" s="424" customFormat="1">
      <c r="A1078" s="392" t="s">
        <v>249</v>
      </c>
      <c r="B1078" s="392" t="s">
        <v>468</v>
      </c>
      <c r="C1078" s="493" t="s">
        <v>319</v>
      </c>
      <c r="D1078" s="632" t="s">
        <v>332</v>
      </c>
      <c r="E1078" s="680" t="s">
        <v>469</v>
      </c>
      <c r="F1078" s="638"/>
      <c r="G1078" s="638"/>
      <c r="H1078" s="638"/>
      <c r="I1078" s="423">
        <f t="shared" si="542"/>
        <v>0</v>
      </c>
      <c r="J1078" s="638"/>
      <c r="K1078" s="638"/>
      <c r="L1078" s="638"/>
      <c r="M1078" s="423">
        <f t="shared" si="543"/>
        <v>0</v>
      </c>
      <c r="N1078" s="423">
        <f t="shared" si="538"/>
        <v>0</v>
      </c>
      <c r="O1078" s="423">
        <f t="shared" si="538"/>
        <v>0</v>
      </c>
      <c r="P1078" s="423">
        <f t="shared" si="538"/>
        <v>0</v>
      </c>
      <c r="Q1078" s="423">
        <f t="shared" si="544"/>
        <v>0</v>
      </c>
      <c r="S1078" s="486" t="str">
        <f t="shared" si="554"/>
        <v/>
      </c>
      <c r="T1078" s="486" t="str">
        <f t="shared" si="554"/>
        <v/>
      </c>
      <c r="U1078" s="486" t="str">
        <f t="shared" si="554"/>
        <v/>
      </c>
      <c r="V1078" s="487" t="str">
        <f t="shared" si="553"/>
        <v/>
      </c>
      <c r="W1078" s="491"/>
      <c r="Y1078" s="394" t="s">
        <v>735</v>
      </c>
    </row>
    <row r="1079" spans="1:25">
      <c r="A1079" s="392" t="s">
        <v>249</v>
      </c>
      <c r="B1079" s="392" t="s">
        <v>468</v>
      </c>
      <c r="C1079" s="482"/>
      <c r="D1079" s="497"/>
      <c r="E1079" s="483" t="s">
        <v>320</v>
      </c>
      <c r="F1079" s="495">
        <f>+'[3]special hospitals2'!B415</f>
        <v>0</v>
      </c>
      <c r="G1079" s="495">
        <f>+'[3]special hospitals2'!C415</f>
        <v>31129.03</v>
      </c>
      <c r="H1079" s="495">
        <f>+'[3]special hospitals2'!D415</f>
        <v>0</v>
      </c>
      <c r="I1079" s="484">
        <f t="shared" si="542"/>
        <v>31129.03</v>
      </c>
      <c r="J1079" s="495">
        <f>+'[3]special hospitals2'!F415</f>
        <v>0</v>
      </c>
      <c r="K1079" s="495">
        <f>+'[3]special hospitals2'!G415</f>
        <v>30877.439999999999</v>
      </c>
      <c r="L1079" s="495">
        <f>+'[3]special hospitals2'!H415</f>
        <v>0</v>
      </c>
      <c r="M1079" s="484">
        <f t="shared" si="543"/>
        <v>30877.439999999999</v>
      </c>
      <c r="N1079" s="484">
        <f t="shared" si="538"/>
        <v>0</v>
      </c>
      <c r="O1079" s="484">
        <f t="shared" si="538"/>
        <v>251.59000000000015</v>
      </c>
      <c r="P1079" s="484">
        <f t="shared" si="538"/>
        <v>0</v>
      </c>
      <c r="Q1079" s="484">
        <f t="shared" si="544"/>
        <v>251.59000000000015</v>
      </c>
      <c r="S1079" s="486" t="str">
        <f t="shared" si="554"/>
        <v/>
      </c>
      <c r="T1079" s="486">
        <f t="shared" si="554"/>
        <v>0.99191783361062003</v>
      </c>
      <c r="U1079" s="486" t="str">
        <f t="shared" si="554"/>
        <v/>
      </c>
      <c r="V1079" s="487">
        <f t="shared" si="553"/>
        <v>0.99191783361062003</v>
      </c>
      <c r="W1079" s="486"/>
      <c r="Y1079" s="394" t="s">
        <v>736</v>
      </c>
    </row>
    <row r="1080" spans="1:25">
      <c r="A1080" s="392" t="s">
        <v>249</v>
      </c>
      <c r="B1080" s="392" t="s">
        <v>468</v>
      </c>
      <c r="C1080" s="482"/>
      <c r="D1080" s="497"/>
      <c r="E1080" s="488" t="s">
        <v>204</v>
      </c>
      <c r="F1080" s="484">
        <f>+F1081+F1082</f>
        <v>0</v>
      </c>
      <c r="G1080" s="484">
        <f t="shared" ref="G1080:H1080" si="569">+G1081+G1082</f>
        <v>22144650.449999999</v>
      </c>
      <c r="H1080" s="484">
        <f t="shared" si="569"/>
        <v>500000</v>
      </c>
      <c r="I1080" s="484">
        <f t="shared" si="542"/>
        <v>22644650.449999999</v>
      </c>
      <c r="J1080" s="484">
        <f t="shared" ref="J1080:L1080" si="570">+J1081+J1082</f>
        <v>0</v>
      </c>
      <c r="K1080" s="484">
        <f t="shared" si="570"/>
        <v>21232847.190000001</v>
      </c>
      <c r="L1080" s="484">
        <f t="shared" si="570"/>
        <v>497288.66</v>
      </c>
      <c r="M1080" s="484">
        <f t="shared" si="543"/>
        <v>21730135.850000001</v>
      </c>
      <c r="N1080" s="484">
        <f t="shared" ref="N1080:P1134" si="571">+F1080-J1080</f>
        <v>0</v>
      </c>
      <c r="O1080" s="484">
        <f t="shared" si="571"/>
        <v>911803.25999999791</v>
      </c>
      <c r="P1080" s="484">
        <f t="shared" si="571"/>
        <v>2711.3400000000256</v>
      </c>
      <c r="Q1080" s="484">
        <f t="shared" si="544"/>
        <v>914514.599999998</v>
      </c>
      <c r="S1080" s="486" t="str">
        <f t="shared" si="554"/>
        <v/>
      </c>
      <c r="T1080" s="486">
        <f t="shared" si="554"/>
        <v>0.95882512293166511</v>
      </c>
      <c r="U1080" s="486">
        <f t="shared" si="554"/>
        <v>0.99457731999999999</v>
      </c>
      <c r="V1080" s="487">
        <f t="shared" si="553"/>
        <v>0.95961454110235567</v>
      </c>
      <c r="W1080" s="486"/>
      <c r="Y1080" s="394" t="s">
        <v>736</v>
      </c>
    </row>
    <row r="1081" spans="1:25" hidden="1">
      <c r="A1081" s="392" t="s">
        <v>249</v>
      </c>
      <c r="B1081" s="392" t="s">
        <v>468</v>
      </c>
      <c r="C1081" s="482"/>
      <c r="D1081" s="482"/>
      <c r="E1081" s="483" t="s">
        <v>838</v>
      </c>
      <c r="F1081" s="495">
        <f>'[3]CONAP - W INC'!F818</f>
        <v>0</v>
      </c>
      <c r="G1081" s="495">
        <f>'[3]CONAP - W INC'!G818</f>
        <v>11500000</v>
      </c>
      <c r="H1081" s="495">
        <f>'[3]CONAP - W INC'!H818</f>
        <v>0</v>
      </c>
      <c r="I1081" s="484">
        <f t="shared" si="542"/>
        <v>11500000</v>
      </c>
      <c r="J1081" s="495">
        <f>'[3]CONAP - W INC'!J818</f>
        <v>0</v>
      </c>
      <c r="K1081" s="495">
        <f>'[3]CONAP - W INC'!K818</f>
        <v>11320565.800000001</v>
      </c>
      <c r="L1081" s="495">
        <f>'[3]CONAP - W INC'!L818</f>
        <v>0</v>
      </c>
      <c r="M1081" s="484">
        <f t="shared" si="543"/>
        <v>11320565.800000001</v>
      </c>
      <c r="N1081" s="484">
        <f t="shared" si="571"/>
        <v>0</v>
      </c>
      <c r="O1081" s="484">
        <f t="shared" si="571"/>
        <v>179434.19999999925</v>
      </c>
      <c r="P1081" s="484">
        <f t="shared" si="571"/>
        <v>0</v>
      </c>
      <c r="Q1081" s="484">
        <f t="shared" si="544"/>
        <v>179434.19999999925</v>
      </c>
      <c r="S1081" s="486" t="str">
        <f t="shared" si="554"/>
        <v/>
      </c>
      <c r="T1081" s="486">
        <f t="shared" si="554"/>
        <v>0.98439702608695656</v>
      </c>
      <c r="U1081" s="486" t="str">
        <f t="shared" si="554"/>
        <v/>
      </c>
      <c r="V1081" s="487">
        <f t="shared" si="553"/>
        <v>0.98439702608695656</v>
      </c>
      <c r="W1081" s="486"/>
    </row>
    <row r="1082" spans="1:25" hidden="1">
      <c r="A1082" s="392" t="s">
        <v>249</v>
      </c>
      <c r="B1082" s="392" t="s">
        <v>468</v>
      </c>
      <c r="C1082" s="482"/>
      <c r="D1082" s="482"/>
      <c r="E1082" s="483" t="s">
        <v>839</v>
      </c>
      <c r="F1082" s="495">
        <f>'[3]CONAP - W INC'!F819</f>
        <v>0</v>
      </c>
      <c r="G1082" s="495">
        <f>'[3]CONAP - W INC'!G819</f>
        <v>10644650.449999999</v>
      </c>
      <c r="H1082" s="495">
        <f>'[3]CONAP - W INC'!H819</f>
        <v>500000</v>
      </c>
      <c r="I1082" s="484">
        <f t="shared" si="542"/>
        <v>11144650.449999999</v>
      </c>
      <c r="J1082" s="495">
        <f>'[3]CONAP - W INC'!J819</f>
        <v>0</v>
      </c>
      <c r="K1082" s="495">
        <f>'[3]CONAP - W INC'!K819</f>
        <v>9912281.3900000006</v>
      </c>
      <c r="L1082" s="495">
        <f>'[3]CONAP - W INC'!L819</f>
        <v>497288.66</v>
      </c>
      <c r="M1082" s="484">
        <f t="shared" si="543"/>
        <v>10409570.050000001</v>
      </c>
      <c r="N1082" s="484">
        <f t="shared" si="571"/>
        <v>0</v>
      </c>
      <c r="O1082" s="484">
        <f t="shared" si="571"/>
        <v>732369.05999999866</v>
      </c>
      <c r="P1082" s="484">
        <f t="shared" si="571"/>
        <v>2711.3400000000256</v>
      </c>
      <c r="Q1082" s="484">
        <f t="shared" si="544"/>
        <v>735080.39999999874</v>
      </c>
      <c r="S1082" s="486" t="str">
        <f t="shared" si="554"/>
        <v/>
      </c>
      <c r="T1082" s="486">
        <f t="shared" si="554"/>
        <v>0.93119839271002092</v>
      </c>
      <c r="U1082" s="486">
        <f t="shared" si="554"/>
        <v>0.99457731999999999</v>
      </c>
      <c r="V1082" s="487">
        <f t="shared" si="553"/>
        <v>0.93404186131293165</v>
      </c>
      <c r="W1082" s="486"/>
    </row>
    <row r="1083" spans="1:25" s="437" customFormat="1">
      <c r="A1083" s="392"/>
      <c r="B1083" s="392" t="s">
        <v>468</v>
      </c>
      <c r="C1083" s="445"/>
      <c r="D1083" s="445"/>
      <c r="E1083" s="415" t="s">
        <v>737</v>
      </c>
      <c r="F1083" s="416">
        <f>+F1080+F1079</f>
        <v>0</v>
      </c>
      <c r="G1083" s="416">
        <f t="shared" ref="G1083:Q1083" si="572">+G1080+G1079</f>
        <v>22175779.48</v>
      </c>
      <c r="H1083" s="416">
        <f t="shared" si="572"/>
        <v>500000</v>
      </c>
      <c r="I1083" s="416">
        <f t="shared" si="572"/>
        <v>22675779.48</v>
      </c>
      <c r="J1083" s="416">
        <f t="shared" si="572"/>
        <v>0</v>
      </c>
      <c r="K1083" s="416">
        <f t="shared" si="572"/>
        <v>21263724.630000003</v>
      </c>
      <c r="L1083" s="416">
        <f t="shared" si="572"/>
        <v>497288.66</v>
      </c>
      <c r="M1083" s="416">
        <f t="shared" si="572"/>
        <v>21761013.290000003</v>
      </c>
      <c r="N1083" s="416">
        <f t="shared" si="572"/>
        <v>0</v>
      </c>
      <c r="O1083" s="416">
        <f t="shared" si="572"/>
        <v>912054.84999999788</v>
      </c>
      <c r="P1083" s="416">
        <f t="shared" si="572"/>
        <v>2711.3400000000256</v>
      </c>
      <c r="Q1083" s="416">
        <f t="shared" si="572"/>
        <v>914766.18999999797</v>
      </c>
      <c r="R1083" s="448"/>
      <c r="S1083" s="486" t="str">
        <f t="shared" si="554"/>
        <v/>
      </c>
      <c r="T1083" s="486">
        <f t="shared" si="554"/>
        <v>0.95887157649531252</v>
      </c>
      <c r="U1083" s="486">
        <f t="shared" si="554"/>
        <v>0.99457731999999999</v>
      </c>
      <c r="V1083" s="487">
        <f t="shared" si="553"/>
        <v>0.95965888666333077</v>
      </c>
      <c r="W1083" s="489"/>
      <c r="Y1083" s="394" t="s">
        <v>735</v>
      </c>
    </row>
    <row r="1084" spans="1:25" hidden="1">
      <c r="A1084" s="392"/>
      <c r="B1084" s="392"/>
      <c r="C1084" s="482"/>
      <c r="D1084" s="482"/>
      <c r="E1084" s="490"/>
      <c r="F1084" s="484"/>
      <c r="G1084" s="484"/>
      <c r="H1084" s="484"/>
      <c r="I1084" s="484"/>
      <c r="J1084" s="484"/>
      <c r="K1084" s="484"/>
      <c r="L1084" s="484"/>
      <c r="M1084" s="484"/>
      <c r="N1084" s="484"/>
      <c r="O1084" s="484"/>
      <c r="P1084" s="484"/>
      <c r="Q1084" s="484"/>
      <c r="R1084" s="485"/>
      <c r="S1084" s="486" t="str">
        <f t="shared" si="554"/>
        <v/>
      </c>
      <c r="T1084" s="486" t="str">
        <f t="shared" si="554"/>
        <v/>
      </c>
      <c r="U1084" s="486" t="str">
        <f t="shared" si="554"/>
        <v/>
      </c>
      <c r="V1084" s="487" t="str">
        <f t="shared" si="553"/>
        <v/>
      </c>
      <c r="W1084" s="486"/>
    </row>
    <row r="1085" spans="1:25" s="437" customFormat="1">
      <c r="A1085" s="392" t="s">
        <v>249</v>
      </c>
      <c r="B1085" s="392" t="s">
        <v>468</v>
      </c>
      <c r="C1085" s="445"/>
      <c r="D1085" s="445" t="s">
        <v>319</v>
      </c>
      <c r="E1085" s="415" t="s">
        <v>325</v>
      </c>
      <c r="F1085" s="416">
        <f>SUM(F1086:F1086)</f>
        <v>0</v>
      </c>
      <c r="G1085" s="416">
        <f>SUM(G1086:G1086)</f>
        <v>18121874.949999999</v>
      </c>
      <c r="H1085" s="416">
        <f>SUM(H1086:H1086)</f>
        <v>0</v>
      </c>
      <c r="I1085" s="416">
        <f>+F1085+G1085+H1085</f>
        <v>18121874.949999999</v>
      </c>
      <c r="J1085" s="416">
        <f>SUM(J1086:J1086)</f>
        <v>0</v>
      </c>
      <c r="K1085" s="416">
        <f>SUM(K1086:K1086)</f>
        <v>15111271.220000001</v>
      </c>
      <c r="L1085" s="416">
        <f>SUM(L1086:L1086)</f>
        <v>0</v>
      </c>
      <c r="M1085" s="416">
        <f>+J1085+K1085+L1085</f>
        <v>15111271.220000001</v>
      </c>
      <c r="N1085" s="416">
        <f t="shared" ref="N1085:P1086" si="573">+F1085-J1085</f>
        <v>0</v>
      </c>
      <c r="O1085" s="416">
        <f t="shared" si="573"/>
        <v>3010603.7299999986</v>
      </c>
      <c r="P1085" s="416">
        <f t="shared" si="573"/>
        <v>0</v>
      </c>
      <c r="Q1085" s="416">
        <f>+N1085+O1085+P1085</f>
        <v>3010603.7299999986</v>
      </c>
      <c r="S1085" s="486" t="str">
        <f t="shared" si="554"/>
        <v/>
      </c>
      <c r="T1085" s="486">
        <f t="shared" si="554"/>
        <v>0.83386908152128048</v>
      </c>
      <c r="U1085" s="486" t="str">
        <f t="shared" si="554"/>
        <v/>
      </c>
      <c r="V1085" s="487">
        <f t="shared" si="553"/>
        <v>0.83386908152128048</v>
      </c>
      <c r="W1085" s="489"/>
      <c r="Y1085" s="394" t="s">
        <v>735</v>
      </c>
    </row>
    <row r="1086" spans="1:25">
      <c r="A1086" s="392" t="s">
        <v>249</v>
      </c>
      <c r="B1086" s="392" t="s">
        <v>468</v>
      </c>
      <c r="C1086" s="482"/>
      <c r="D1086" s="482"/>
      <c r="E1086" s="488" t="s">
        <v>533</v>
      </c>
      <c r="F1086" s="484">
        <v>0</v>
      </c>
      <c r="G1086" s="484">
        <f>SUM('[3]special hospitals2'!AM186)</f>
        <v>18121874.949999999</v>
      </c>
      <c r="H1086" s="484">
        <f>SUM('[3]special hospitals2'!AM278)</f>
        <v>0</v>
      </c>
      <c r="I1086" s="484">
        <f>+F1086+G1086+H1086</f>
        <v>18121874.949999999</v>
      </c>
      <c r="J1086" s="484">
        <v>0</v>
      </c>
      <c r="K1086" s="484">
        <f>SUM('[3]special hospitals2'!AM187)</f>
        <v>15111271.220000001</v>
      </c>
      <c r="L1086" s="484">
        <f>SUM('[3]special hospitals2'!AM279)</f>
        <v>0</v>
      </c>
      <c r="M1086" s="484">
        <f>+J1086+K1086+L1086</f>
        <v>15111271.220000001</v>
      </c>
      <c r="N1086" s="484">
        <f t="shared" si="573"/>
        <v>0</v>
      </c>
      <c r="O1086" s="484">
        <f t="shared" si="573"/>
        <v>3010603.7299999986</v>
      </c>
      <c r="P1086" s="484">
        <f t="shared" si="573"/>
        <v>0</v>
      </c>
      <c r="Q1086" s="484">
        <f>+N1086+O1086+P1086</f>
        <v>3010603.7299999986</v>
      </c>
      <c r="S1086" s="486" t="str">
        <f t="shared" si="554"/>
        <v/>
      </c>
      <c r="T1086" s="486">
        <f t="shared" si="554"/>
        <v>0.83386908152128048</v>
      </c>
      <c r="U1086" s="486" t="str">
        <f t="shared" si="554"/>
        <v/>
      </c>
      <c r="V1086" s="487">
        <f t="shared" si="553"/>
        <v>0.83386908152128048</v>
      </c>
      <c r="W1086" s="486"/>
      <c r="Y1086" s="394" t="s">
        <v>735</v>
      </c>
    </row>
    <row r="1087" spans="1:25" s="617" customFormat="1">
      <c r="A1087" s="392" t="s">
        <v>249</v>
      </c>
      <c r="B1087" s="392" t="s">
        <v>468</v>
      </c>
      <c r="C1087" s="634"/>
      <c r="D1087" s="634"/>
      <c r="E1087" s="635" t="s">
        <v>5</v>
      </c>
      <c r="F1087" s="615">
        <f>+F1085+F1083</f>
        <v>0</v>
      </c>
      <c r="G1087" s="615">
        <f t="shared" ref="G1087:Q1087" si="574">+G1085+G1083</f>
        <v>40297654.43</v>
      </c>
      <c r="H1087" s="615">
        <f t="shared" si="574"/>
        <v>500000</v>
      </c>
      <c r="I1087" s="615">
        <f t="shared" si="574"/>
        <v>40797654.43</v>
      </c>
      <c r="J1087" s="615">
        <f t="shared" si="574"/>
        <v>0</v>
      </c>
      <c r="K1087" s="615">
        <f t="shared" si="574"/>
        <v>36374995.850000001</v>
      </c>
      <c r="L1087" s="615">
        <f t="shared" si="574"/>
        <v>497288.66</v>
      </c>
      <c r="M1087" s="615">
        <f t="shared" si="574"/>
        <v>36872284.510000005</v>
      </c>
      <c r="N1087" s="615">
        <f t="shared" si="574"/>
        <v>0</v>
      </c>
      <c r="O1087" s="615">
        <f t="shared" si="574"/>
        <v>3922658.5799999963</v>
      </c>
      <c r="P1087" s="615">
        <f t="shared" si="574"/>
        <v>2711.3400000000256</v>
      </c>
      <c r="Q1087" s="615">
        <f t="shared" si="574"/>
        <v>3925369.9199999967</v>
      </c>
      <c r="R1087" s="616">
        <f>+Q1087-'[3]special hospitals2'!CG315</f>
        <v>0</v>
      </c>
      <c r="S1087" s="486" t="str">
        <f t="shared" si="554"/>
        <v/>
      </c>
      <c r="T1087" s="486">
        <f t="shared" si="554"/>
        <v>0.90265789323262113</v>
      </c>
      <c r="U1087" s="486">
        <f t="shared" si="554"/>
        <v>0.99457731999999999</v>
      </c>
      <c r="V1087" s="487">
        <f t="shared" si="553"/>
        <v>0.90378442155945304</v>
      </c>
      <c r="W1087" s="636"/>
      <c r="Y1087" s="394" t="s">
        <v>735</v>
      </c>
    </row>
    <row r="1088" spans="1:25">
      <c r="A1088" s="392" t="s">
        <v>249</v>
      </c>
      <c r="B1088" s="392" t="s">
        <v>468</v>
      </c>
      <c r="C1088" s="482"/>
      <c r="D1088" s="482"/>
      <c r="E1088" s="492"/>
      <c r="F1088" s="484"/>
      <c r="G1088" s="484"/>
      <c r="H1088" s="484"/>
      <c r="I1088" s="484">
        <f t="shared" si="542"/>
        <v>0</v>
      </c>
      <c r="J1088" s="484"/>
      <c r="K1088" s="484"/>
      <c r="L1088" s="484"/>
      <c r="M1088" s="484">
        <f t="shared" si="543"/>
        <v>0</v>
      </c>
      <c r="N1088" s="484">
        <f t="shared" si="571"/>
        <v>0</v>
      </c>
      <c r="O1088" s="484">
        <f t="shared" si="571"/>
        <v>0</v>
      </c>
      <c r="P1088" s="484">
        <f t="shared" si="571"/>
        <v>0</v>
      </c>
      <c r="Q1088" s="484">
        <f t="shared" si="544"/>
        <v>0</v>
      </c>
      <c r="S1088" s="486" t="str">
        <f t="shared" si="554"/>
        <v/>
      </c>
      <c r="T1088" s="486" t="str">
        <f t="shared" si="554"/>
        <v/>
      </c>
      <c r="U1088" s="486" t="str">
        <f t="shared" si="554"/>
        <v/>
      </c>
      <c r="V1088" s="487" t="str">
        <f t="shared" si="553"/>
        <v/>
      </c>
      <c r="W1088" s="486"/>
      <c r="Y1088" s="394" t="s">
        <v>735</v>
      </c>
    </row>
    <row r="1089" spans="1:25" s="424" customFormat="1">
      <c r="A1089" s="392" t="s">
        <v>249</v>
      </c>
      <c r="B1089" s="392" t="s">
        <v>470</v>
      </c>
      <c r="C1089" s="493" t="s">
        <v>319</v>
      </c>
      <c r="D1089" s="632" t="s">
        <v>471</v>
      </c>
      <c r="E1089" s="680" t="s">
        <v>472</v>
      </c>
      <c r="F1089" s="638"/>
      <c r="G1089" s="638"/>
      <c r="H1089" s="638"/>
      <c r="I1089" s="423">
        <f t="shared" si="542"/>
        <v>0</v>
      </c>
      <c r="J1089" s="638"/>
      <c r="K1089" s="638"/>
      <c r="L1089" s="638"/>
      <c r="M1089" s="423">
        <f t="shared" si="543"/>
        <v>0</v>
      </c>
      <c r="N1089" s="423">
        <f t="shared" si="571"/>
        <v>0</v>
      </c>
      <c r="O1089" s="423">
        <f t="shared" si="571"/>
        <v>0</v>
      </c>
      <c r="P1089" s="423">
        <f t="shared" si="571"/>
        <v>0</v>
      </c>
      <c r="Q1089" s="423">
        <f t="shared" si="544"/>
        <v>0</v>
      </c>
      <c r="S1089" s="486" t="str">
        <f t="shared" si="554"/>
        <v/>
      </c>
      <c r="T1089" s="486" t="str">
        <f t="shared" si="554"/>
        <v/>
      </c>
      <c r="U1089" s="486" t="str">
        <f t="shared" si="554"/>
        <v/>
      </c>
      <c r="V1089" s="487" t="str">
        <f t="shared" si="553"/>
        <v/>
      </c>
      <c r="W1089" s="491"/>
      <c r="Y1089" s="394" t="s">
        <v>735</v>
      </c>
    </row>
    <row r="1090" spans="1:25">
      <c r="A1090" s="392" t="s">
        <v>249</v>
      </c>
      <c r="B1090" s="392" t="s">
        <v>470</v>
      </c>
      <c r="C1090" s="482"/>
      <c r="D1090" s="497"/>
      <c r="E1090" s="483" t="s">
        <v>320</v>
      </c>
      <c r="F1090" s="495">
        <f>+'[3]special hospitals2'!B441</f>
        <v>0</v>
      </c>
      <c r="G1090" s="495">
        <f>+'[3]special hospitals2'!C441</f>
        <v>2991.12</v>
      </c>
      <c r="H1090" s="495">
        <f>+'[3]special hospitals2'!D441</f>
        <v>0</v>
      </c>
      <c r="I1090" s="484">
        <f t="shared" si="542"/>
        <v>2991.12</v>
      </c>
      <c r="J1090" s="495">
        <f>+'[3]special hospitals2'!F441</f>
        <v>0</v>
      </c>
      <c r="K1090" s="495">
        <f>+'[3]special hospitals2'!G441</f>
        <v>1179.1099999999999</v>
      </c>
      <c r="L1090" s="495">
        <f>+'[3]special hospitals2'!H441</f>
        <v>0</v>
      </c>
      <c r="M1090" s="484">
        <f t="shared" si="543"/>
        <v>1179.1099999999999</v>
      </c>
      <c r="N1090" s="484">
        <f t="shared" si="571"/>
        <v>0</v>
      </c>
      <c r="O1090" s="484">
        <f t="shared" si="571"/>
        <v>1812.01</v>
      </c>
      <c r="P1090" s="484">
        <f t="shared" si="571"/>
        <v>0</v>
      </c>
      <c r="Q1090" s="484">
        <f t="shared" si="544"/>
        <v>1812.01</v>
      </c>
      <c r="S1090" s="486" t="str">
        <f t="shared" si="554"/>
        <v/>
      </c>
      <c r="T1090" s="486">
        <f t="shared" si="554"/>
        <v>0.39420350905346491</v>
      </c>
      <c r="U1090" s="486" t="str">
        <f t="shared" si="554"/>
        <v/>
      </c>
      <c r="V1090" s="487">
        <f t="shared" si="553"/>
        <v>0.39420350905346491</v>
      </c>
      <c r="W1090" s="486"/>
      <c r="Y1090" s="394" t="s">
        <v>736</v>
      </c>
    </row>
    <row r="1091" spans="1:25">
      <c r="A1091" s="392" t="s">
        <v>249</v>
      </c>
      <c r="B1091" s="392" t="s">
        <v>470</v>
      </c>
      <c r="C1091" s="482"/>
      <c r="D1091" s="497"/>
      <c r="E1091" s="488" t="s">
        <v>204</v>
      </c>
      <c r="F1091" s="484">
        <f>+F1092+F1093</f>
        <v>0</v>
      </c>
      <c r="G1091" s="484">
        <f t="shared" ref="G1091:H1091" si="575">+G1092+G1093</f>
        <v>48152024.590000004</v>
      </c>
      <c r="H1091" s="484">
        <f t="shared" si="575"/>
        <v>0</v>
      </c>
      <c r="I1091" s="484">
        <f t="shared" si="542"/>
        <v>48152024.590000004</v>
      </c>
      <c r="J1091" s="484">
        <f t="shared" ref="J1091:L1091" si="576">+J1092+J1093</f>
        <v>0</v>
      </c>
      <c r="K1091" s="484">
        <f t="shared" si="576"/>
        <v>48084902.859999992</v>
      </c>
      <c r="L1091" s="484">
        <f t="shared" si="576"/>
        <v>0</v>
      </c>
      <c r="M1091" s="484">
        <f t="shared" si="543"/>
        <v>48084902.859999992</v>
      </c>
      <c r="N1091" s="484">
        <f t="shared" si="571"/>
        <v>0</v>
      </c>
      <c r="O1091" s="484">
        <f t="shared" si="571"/>
        <v>67121.730000011623</v>
      </c>
      <c r="P1091" s="484">
        <f t="shared" si="571"/>
        <v>0</v>
      </c>
      <c r="Q1091" s="484">
        <f t="shared" si="544"/>
        <v>67121.730000011623</v>
      </c>
      <c r="S1091" s="486" t="str">
        <f t="shared" si="554"/>
        <v/>
      </c>
      <c r="T1091" s="486">
        <f t="shared" si="554"/>
        <v>0.99860604552827148</v>
      </c>
      <c r="U1091" s="486" t="str">
        <f t="shared" si="554"/>
        <v/>
      </c>
      <c r="V1091" s="487">
        <f t="shared" si="553"/>
        <v>0.99860604552827148</v>
      </c>
      <c r="W1091" s="486"/>
      <c r="Y1091" s="394" t="s">
        <v>736</v>
      </c>
    </row>
    <row r="1092" spans="1:25" hidden="1">
      <c r="A1092" s="392" t="s">
        <v>249</v>
      </c>
      <c r="B1092" s="392" t="s">
        <v>470</v>
      </c>
      <c r="C1092" s="482"/>
      <c r="D1092" s="482"/>
      <c r="E1092" s="483" t="s">
        <v>838</v>
      </c>
      <c r="F1092" s="495">
        <f>'[3]CONAP - W INC'!F826</f>
        <v>0</v>
      </c>
      <c r="G1092" s="495">
        <f>'[3]CONAP - W INC'!G826</f>
        <v>47800000</v>
      </c>
      <c r="H1092" s="495">
        <f>'[3]CONAP - W INC'!H826</f>
        <v>0</v>
      </c>
      <c r="I1092" s="484">
        <f t="shared" si="542"/>
        <v>47800000</v>
      </c>
      <c r="J1092" s="495">
        <f>'[3]CONAP - W INC'!J826</f>
        <v>0</v>
      </c>
      <c r="K1092" s="495">
        <f>'[3]CONAP - W INC'!K826</f>
        <v>47746511.629999995</v>
      </c>
      <c r="L1092" s="495">
        <f>'[3]CONAP - W INC'!L826</f>
        <v>0</v>
      </c>
      <c r="M1092" s="484">
        <f t="shared" si="543"/>
        <v>47746511.629999995</v>
      </c>
      <c r="N1092" s="484">
        <f t="shared" si="571"/>
        <v>0</v>
      </c>
      <c r="O1092" s="484">
        <f t="shared" si="571"/>
        <v>53488.370000004768</v>
      </c>
      <c r="P1092" s="484">
        <f t="shared" si="571"/>
        <v>0</v>
      </c>
      <c r="Q1092" s="484">
        <f t="shared" si="544"/>
        <v>53488.370000004768</v>
      </c>
      <c r="S1092" s="486" t="str">
        <f t="shared" si="554"/>
        <v/>
      </c>
      <c r="T1092" s="486">
        <f t="shared" si="554"/>
        <v>0.99888099644351458</v>
      </c>
      <c r="U1092" s="486" t="str">
        <f t="shared" si="554"/>
        <v/>
      </c>
      <c r="V1092" s="487">
        <f t="shared" si="553"/>
        <v>0.99888099644351458</v>
      </c>
      <c r="W1092" s="486"/>
    </row>
    <row r="1093" spans="1:25" hidden="1">
      <c r="A1093" s="392" t="s">
        <v>249</v>
      </c>
      <c r="B1093" s="392" t="s">
        <v>470</v>
      </c>
      <c r="C1093" s="482"/>
      <c r="D1093" s="482"/>
      <c r="E1093" s="483" t="s">
        <v>839</v>
      </c>
      <c r="F1093" s="495">
        <f>'[3]CONAP - W INC'!F827</f>
        <v>0</v>
      </c>
      <c r="G1093" s="495">
        <f>'[3]CONAP - W INC'!G827</f>
        <v>352024.59</v>
      </c>
      <c r="H1093" s="495">
        <f>'[3]CONAP - W INC'!H827</f>
        <v>0</v>
      </c>
      <c r="I1093" s="484">
        <f t="shared" si="542"/>
        <v>352024.59</v>
      </c>
      <c r="J1093" s="495">
        <f>'[3]CONAP - W INC'!J827</f>
        <v>0</v>
      </c>
      <c r="K1093" s="495">
        <f>'[3]CONAP - W INC'!K827</f>
        <v>338391.23</v>
      </c>
      <c r="L1093" s="495">
        <f>'[3]CONAP - W INC'!L827</f>
        <v>0</v>
      </c>
      <c r="M1093" s="484">
        <f t="shared" si="543"/>
        <v>338391.23</v>
      </c>
      <c r="N1093" s="484">
        <f t="shared" si="571"/>
        <v>0</v>
      </c>
      <c r="O1093" s="484">
        <f t="shared" si="571"/>
        <v>13633.360000000044</v>
      </c>
      <c r="P1093" s="484">
        <f t="shared" si="571"/>
        <v>0</v>
      </c>
      <c r="Q1093" s="484">
        <f t="shared" si="544"/>
        <v>13633.360000000044</v>
      </c>
      <c r="S1093" s="486" t="str">
        <f t="shared" si="554"/>
        <v/>
      </c>
      <c r="T1093" s="486">
        <f t="shared" si="554"/>
        <v>0.96127156912532719</v>
      </c>
      <c r="U1093" s="486" t="str">
        <f t="shared" si="554"/>
        <v/>
      </c>
      <c r="V1093" s="487">
        <f t="shared" si="553"/>
        <v>0.96127156912532719</v>
      </c>
      <c r="W1093" s="486"/>
    </row>
    <row r="1094" spans="1:25" s="437" customFormat="1">
      <c r="A1094" s="392"/>
      <c r="B1094" s="392" t="s">
        <v>470</v>
      </c>
      <c r="C1094" s="445"/>
      <c r="D1094" s="445"/>
      <c r="E1094" s="415" t="s">
        <v>737</v>
      </c>
      <c r="F1094" s="416">
        <f>+F1091+F1090</f>
        <v>0</v>
      </c>
      <c r="G1094" s="416">
        <f t="shared" ref="G1094:Q1094" si="577">+G1091+G1090</f>
        <v>48155015.710000001</v>
      </c>
      <c r="H1094" s="416">
        <f t="shared" si="577"/>
        <v>0</v>
      </c>
      <c r="I1094" s="416">
        <f t="shared" si="577"/>
        <v>48155015.710000001</v>
      </c>
      <c r="J1094" s="416">
        <f t="shared" si="577"/>
        <v>0</v>
      </c>
      <c r="K1094" s="416">
        <f t="shared" si="577"/>
        <v>48086081.969999991</v>
      </c>
      <c r="L1094" s="416">
        <f t="shared" si="577"/>
        <v>0</v>
      </c>
      <c r="M1094" s="416">
        <f t="shared" si="577"/>
        <v>48086081.969999991</v>
      </c>
      <c r="N1094" s="416">
        <f t="shared" si="577"/>
        <v>0</v>
      </c>
      <c r="O1094" s="416">
        <f t="shared" si="577"/>
        <v>68933.740000011618</v>
      </c>
      <c r="P1094" s="416">
        <f t="shared" si="577"/>
        <v>0</v>
      </c>
      <c r="Q1094" s="416">
        <f t="shared" si="577"/>
        <v>68933.740000011618</v>
      </c>
      <c r="R1094" s="448"/>
      <c r="S1094" s="486" t="str">
        <f t="shared" si="554"/>
        <v/>
      </c>
      <c r="T1094" s="486">
        <f t="shared" si="554"/>
        <v>0.99856850342620296</v>
      </c>
      <c r="U1094" s="486" t="str">
        <f t="shared" si="554"/>
        <v/>
      </c>
      <c r="V1094" s="487">
        <f t="shared" si="553"/>
        <v>0.99856850342620296</v>
      </c>
      <c r="W1094" s="489"/>
      <c r="Y1094" s="394" t="s">
        <v>735</v>
      </c>
    </row>
    <row r="1095" spans="1:25" hidden="1">
      <c r="A1095" s="392"/>
      <c r="B1095" s="392"/>
      <c r="C1095" s="482"/>
      <c r="D1095" s="482"/>
      <c r="E1095" s="490"/>
      <c r="F1095" s="484"/>
      <c r="G1095" s="484"/>
      <c r="H1095" s="484"/>
      <c r="I1095" s="484"/>
      <c r="J1095" s="484"/>
      <c r="K1095" s="484"/>
      <c r="L1095" s="484"/>
      <c r="M1095" s="484"/>
      <c r="N1095" s="484"/>
      <c r="O1095" s="484"/>
      <c r="P1095" s="484"/>
      <c r="Q1095" s="484"/>
      <c r="R1095" s="485"/>
      <c r="S1095" s="486" t="str">
        <f t="shared" si="554"/>
        <v/>
      </c>
      <c r="T1095" s="486" t="str">
        <f t="shared" si="554"/>
        <v/>
      </c>
      <c r="U1095" s="486" t="str">
        <f t="shared" si="554"/>
        <v/>
      </c>
      <c r="V1095" s="487" t="str">
        <f t="shared" si="553"/>
        <v/>
      </c>
      <c r="W1095" s="486"/>
    </row>
    <row r="1096" spans="1:25" s="437" customFormat="1">
      <c r="A1096" s="392" t="s">
        <v>249</v>
      </c>
      <c r="B1096" s="392" t="s">
        <v>470</v>
      </c>
      <c r="C1096" s="445"/>
      <c r="D1096" s="445" t="s">
        <v>319</v>
      </c>
      <c r="E1096" s="415" t="s">
        <v>325</v>
      </c>
      <c r="F1096" s="416">
        <f>SUM(F1097:F1097)</f>
        <v>0</v>
      </c>
      <c r="G1096" s="416">
        <f>SUM(G1097:G1097)</f>
        <v>3876583.1</v>
      </c>
      <c r="H1096" s="416">
        <f>SUM(H1097:H1097)</f>
        <v>4711270</v>
      </c>
      <c r="I1096" s="416">
        <f>+F1096+G1096+H1096</f>
        <v>8587853.0999999996</v>
      </c>
      <c r="J1096" s="416">
        <f>SUM(J1097:J1097)</f>
        <v>0</v>
      </c>
      <c r="K1096" s="416">
        <f>SUM(K1097:K1097)</f>
        <v>3875277.95</v>
      </c>
      <c r="L1096" s="416">
        <f>SUM(L1097:L1097)</f>
        <v>4663490</v>
      </c>
      <c r="M1096" s="416">
        <f>+J1096+K1096+L1096</f>
        <v>8538767.9499999993</v>
      </c>
      <c r="N1096" s="416">
        <f t="shared" ref="N1096:P1097" si="578">+F1096-J1096</f>
        <v>0</v>
      </c>
      <c r="O1096" s="416">
        <f t="shared" si="578"/>
        <v>1305.1499999999069</v>
      </c>
      <c r="P1096" s="416">
        <f t="shared" si="578"/>
        <v>47780</v>
      </c>
      <c r="Q1096" s="416">
        <f>+N1096+O1096+P1096</f>
        <v>49085.149999999907</v>
      </c>
      <c r="S1096" s="486" t="str">
        <f t="shared" si="554"/>
        <v/>
      </c>
      <c r="T1096" s="486">
        <f t="shared" si="554"/>
        <v>0.9996633246427763</v>
      </c>
      <c r="U1096" s="486">
        <f t="shared" si="554"/>
        <v>0.98985836090905421</v>
      </c>
      <c r="V1096" s="487">
        <f t="shared" si="553"/>
        <v>0.99428435146381344</v>
      </c>
      <c r="W1096" s="489"/>
      <c r="Y1096" s="394" t="s">
        <v>735</v>
      </c>
    </row>
    <row r="1097" spans="1:25">
      <c r="A1097" s="392" t="s">
        <v>249</v>
      </c>
      <c r="B1097" s="392" t="s">
        <v>470</v>
      </c>
      <c r="C1097" s="482"/>
      <c r="D1097" s="482"/>
      <c r="E1097" s="488" t="s">
        <v>533</v>
      </c>
      <c r="F1097" s="484">
        <v>0</v>
      </c>
      <c r="G1097" s="484">
        <f>SUM('[3]special hospitals2'!AQ186)</f>
        <v>3876583.1</v>
      </c>
      <c r="H1097" s="484">
        <f>SUM('[3]special hospitals2'!AQ278)</f>
        <v>4711270</v>
      </c>
      <c r="I1097" s="484">
        <f>+F1097+G1097+H1097</f>
        <v>8587853.0999999996</v>
      </c>
      <c r="J1097" s="484">
        <v>0</v>
      </c>
      <c r="K1097" s="484">
        <f>SUM('[3]special hospitals2'!AQ187)</f>
        <v>3875277.95</v>
      </c>
      <c r="L1097" s="484">
        <f>SUM('[3]special hospitals2'!AQ279)</f>
        <v>4663490</v>
      </c>
      <c r="M1097" s="484">
        <f>+J1097+K1097+L1097</f>
        <v>8538767.9499999993</v>
      </c>
      <c r="N1097" s="484">
        <f t="shared" si="578"/>
        <v>0</v>
      </c>
      <c r="O1097" s="484">
        <f t="shared" si="578"/>
        <v>1305.1499999999069</v>
      </c>
      <c r="P1097" s="484">
        <f t="shared" si="578"/>
        <v>47780</v>
      </c>
      <c r="Q1097" s="484">
        <f>+N1097+O1097+P1097</f>
        <v>49085.149999999907</v>
      </c>
      <c r="S1097" s="486" t="str">
        <f t="shared" si="554"/>
        <v/>
      </c>
      <c r="T1097" s="486">
        <f t="shared" si="554"/>
        <v>0.9996633246427763</v>
      </c>
      <c r="U1097" s="486">
        <f t="shared" si="554"/>
        <v>0.98985836090905421</v>
      </c>
      <c r="V1097" s="487">
        <f t="shared" si="553"/>
        <v>0.99428435146381344</v>
      </c>
      <c r="W1097" s="486"/>
      <c r="Y1097" s="394" t="s">
        <v>735</v>
      </c>
    </row>
    <row r="1098" spans="1:25" s="617" customFormat="1">
      <c r="A1098" s="392" t="s">
        <v>249</v>
      </c>
      <c r="B1098" s="392" t="s">
        <v>470</v>
      </c>
      <c r="C1098" s="634"/>
      <c r="D1098" s="634"/>
      <c r="E1098" s="635" t="s">
        <v>5</v>
      </c>
      <c r="F1098" s="615">
        <f>+F1096+F1094</f>
        <v>0</v>
      </c>
      <c r="G1098" s="615">
        <f t="shared" ref="G1098:Q1098" si="579">+G1096+G1094</f>
        <v>52031598.810000002</v>
      </c>
      <c r="H1098" s="615">
        <f t="shared" si="579"/>
        <v>4711270</v>
      </c>
      <c r="I1098" s="615">
        <f t="shared" si="579"/>
        <v>56742868.810000002</v>
      </c>
      <c r="J1098" s="615">
        <f t="shared" si="579"/>
        <v>0</v>
      </c>
      <c r="K1098" s="615">
        <f t="shared" si="579"/>
        <v>51961359.919999994</v>
      </c>
      <c r="L1098" s="615">
        <f t="shared" si="579"/>
        <v>4663490</v>
      </c>
      <c r="M1098" s="615">
        <f t="shared" si="579"/>
        <v>56624849.919999987</v>
      </c>
      <c r="N1098" s="615">
        <f t="shared" si="579"/>
        <v>0</v>
      </c>
      <c r="O1098" s="615">
        <f t="shared" si="579"/>
        <v>70238.890000011525</v>
      </c>
      <c r="P1098" s="615">
        <f t="shared" si="579"/>
        <v>47780</v>
      </c>
      <c r="Q1098" s="615">
        <f t="shared" si="579"/>
        <v>118018.89000001152</v>
      </c>
      <c r="R1098" s="616">
        <f>+Q1098-'[3]special hospitals2'!CK315</f>
        <v>6.7957444116473198E-9</v>
      </c>
      <c r="S1098" s="486" t="str">
        <f t="shared" si="554"/>
        <v/>
      </c>
      <c r="T1098" s="486">
        <f t="shared" si="554"/>
        <v>0.99865007242509507</v>
      </c>
      <c r="U1098" s="486">
        <f t="shared" si="554"/>
        <v>0.98985836090905421</v>
      </c>
      <c r="V1098" s="487">
        <f t="shared" si="553"/>
        <v>0.9979201106240293</v>
      </c>
      <c r="W1098" s="636"/>
      <c r="Y1098" s="394" t="s">
        <v>735</v>
      </c>
    </row>
    <row r="1099" spans="1:25">
      <c r="A1099" s="392" t="s">
        <v>249</v>
      </c>
      <c r="B1099" s="392" t="s">
        <v>470</v>
      </c>
      <c r="C1099" s="482"/>
      <c r="D1099" s="482"/>
      <c r="E1099" s="492"/>
      <c r="F1099" s="484"/>
      <c r="G1099" s="484"/>
      <c r="H1099" s="484"/>
      <c r="I1099" s="484">
        <f t="shared" ref="I1099:I1159" si="580">+F1099+G1099+H1099</f>
        <v>0</v>
      </c>
      <c r="J1099" s="484"/>
      <c r="K1099" s="484"/>
      <c r="L1099" s="484"/>
      <c r="M1099" s="484">
        <f t="shared" ref="M1099:M1159" si="581">+J1099+K1099+L1099</f>
        <v>0</v>
      </c>
      <c r="N1099" s="484">
        <f t="shared" si="571"/>
        <v>0</v>
      </c>
      <c r="O1099" s="484">
        <f t="shared" si="571"/>
        <v>0</v>
      </c>
      <c r="P1099" s="484">
        <f t="shared" si="571"/>
        <v>0</v>
      </c>
      <c r="Q1099" s="484">
        <f t="shared" ref="Q1099:Q1159" si="582">+N1099+O1099+P1099</f>
        <v>0</v>
      </c>
      <c r="S1099" s="486" t="str">
        <f t="shared" si="554"/>
        <v/>
      </c>
      <c r="T1099" s="486" t="str">
        <f t="shared" si="554"/>
        <v/>
      </c>
      <c r="U1099" s="486" t="str">
        <f t="shared" si="554"/>
        <v/>
      </c>
      <c r="V1099" s="487" t="str">
        <f t="shared" si="553"/>
        <v/>
      </c>
      <c r="W1099" s="486"/>
      <c r="Y1099" s="394" t="s">
        <v>735</v>
      </c>
    </row>
    <row r="1100" spans="1:25" s="424" customFormat="1">
      <c r="A1100" s="392" t="s">
        <v>249</v>
      </c>
      <c r="B1100" s="392" t="s">
        <v>473</v>
      </c>
      <c r="C1100" s="493" t="s">
        <v>319</v>
      </c>
      <c r="D1100" s="632" t="s">
        <v>474</v>
      </c>
      <c r="E1100" s="680" t="s">
        <v>475</v>
      </c>
      <c r="F1100" s="638"/>
      <c r="G1100" s="638"/>
      <c r="H1100" s="638"/>
      <c r="I1100" s="423">
        <f t="shared" si="580"/>
        <v>0</v>
      </c>
      <c r="J1100" s="638"/>
      <c r="K1100" s="638"/>
      <c r="L1100" s="638"/>
      <c r="M1100" s="423">
        <f t="shared" si="581"/>
        <v>0</v>
      </c>
      <c r="N1100" s="423">
        <f t="shared" si="571"/>
        <v>0</v>
      </c>
      <c r="O1100" s="423">
        <f t="shared" si="571"/>
        <v>0</v>
      </c>
      <c r="P1100" s="423">
        <f t="shared" si="571"/>
        <v>0</v>
      </c>
      <c r="Q1100" s="423">
        <f t="shared" si="582"/>
        <v>0</v>
      </c>
      <c r="S1100" s="486" t="str">
        <f t="shared" si="554"/>
        <v/>
      </c>
      <c r="T1100" s="486" t="str">
        <f t="shared" si="554"/>
        <v/>
      </c>
      <c r="U1100" s="486" t="str">
        <f t="shared" si="554"/>
        <v/>
      </c>
      <c r="V1100" s="487" t="str">
        <f t="shared" si="553"/>
        <v/>
      </c>
      <c r="W1100" s="491"/>
      <c r="Y1100" s="394" t="s">
        <v>735</v>
      </c>
    </row>
    <row r="1101" spans="1:25">
      <c r="A1101" s="392" t="s">
        <v>249</v>
      </c>
      <c r="B1101" s="392" t="s">
        <v>473</v>
      </c>
      <c r="C1101" s="482"/>
      <c r="D1101" s="497"/>
      <c r="E1101" s="483" t="s">
        <v>320</v>
      </c>
      <c r="F1101" s="495">
        <f>+'[3]special hospitals1'!B422</f>
        <v>0</v>
      </c>
      <c r="G1101" s="495">
        <f>+'[3]special hospitals1'!C422</f>
        <v>0</v>
      </c>
      <c r="H1101" s="495">
        <f>+'[3]special hospitals1'!D422</f>
        <v>0</v>
      </c>
      <c r="I1101" s="484">
        <f t="shared" si="580"/>
        <v>0</v>
      </c>
      <c r="J1101" s="495">
        <f>+'[3]special hospitals1'!F422</f>
        <v>0</v>
      </c>
      <c r="K1101" s="495">
        <f>+'[3]special hospitals1'!G422</f>
        <v>0</v>
      </c>
      <c r="L1101" s="495">
        <f>+'[3]special hospitals1'!H422</f>
        <v>0</v>
      </c>
      <c r="M1101" s="484">
        <f t="shared" si="581"/>
        <v>0</v>
      </c>
      <c r="N1101" s="484">
        <f t="shared" si="571"/>
        <v>0</v>
      </c>
      <c r="O1101" s="484">
        <f t="shared" si="571"/>
        <v>0</v>
      </c>
      <c r="P1101" s="484">
        <f t="shared" si="571"/>
        <v>0</v>
      </c>
      <c r="Q1101" s="484">
        <f t="shared" si="582"/>
        <v>0</v>
      </c>
      <c r="S1101" s="486" t="str">
        <f t="shared" si="554"/>
        <v/>
      </c>
      <c r="T1101" s="486" t="str">
        <f t="shared" si="554"/>
        <v/>
      </c>
      <c r="U1101" s="486" t="str">
        <f t="shared" si="554"/>
        <v/>
      </c>
      <c r="V1101" s="487" t="str">
        <f t="shared" si="553"/>
        <v/>
      </c>
      <c r="W1101" s="486"/>
      <c r="Y1101" s="394" t="s">
        <v>736</v>
      </c>
    </row>
    <row r="1102" spans="1:25">
      <c r="A1102" s="392" t="s">
        <v>249</v>
      </c>
      <c r="B1102" s="392" t="s">
        <v>473</v>
      </c>
      <c r="C1102" s="482"/>
      <c r="D1102" s="497"/>
      <c r="E1102" s="488" t="s">
        <v>204</v>
      </c>
      <c r="F1102" s="484">
        <f>+F1103+F1104</f>
        <v>0</v>
      </c>
      <c r="G1102" s="484">
        <f t="shared" ref="G1102:H1102" si="583">+G1103+G1104</f>
        <v>1000000</v>
      </c>
      <c r="H1102" s="484">
        <f t="shared" si="583"/>
        <v>0</v>
      </c>
      <c r="I1102" s="484">
        <f t="shared" si="580"/>
        <v>1000000</v>
      </c>
      <c r="J1102" s="484">
        <f t="shared" ref="J1102:L1102" si="584">+J1103+J1104</f>
        <v>0</v>
      </c>
      <c r="K1102" s="484">
        <f t="shared" si="584"/>
        <v>989310.88</v>
      </c>
      <c r="L1102" s="484">
        <f t="shared" si="584"/>
        <v>0</v>
      </c>
      <c r="M1102" s="484">
        <f t="shared" si="581"/>
        <v>989310.88</v>
      </c>
      <c r="N1102" s="484">
        <f t="shared" si="571"/>
        <v>0</v>
      </c>
      <c r="O1102" s="484">
        <f t="shared" si="571"/>
        <v>10689.119999999995</v>
      </c>
      <c r="P1102" s="484">
        <f t="shared" si="571"/>
        <v>0</v>
      </c>
      <c r="Q1102" s="484">
        <f t="shared" si="582"/>
        <v>10689.119999999995</v>
      </c>
      <c r="S1102" s="486" t="str">
        <f t="shared" si="554"/>
        <v/>
      </c>
      <c r="T1102" s="486">
        <f t="shared" si="554"/>
        <v>0.98931088</v>
      </c>
      <c r="U1102" s="486" t="str">
        <f t="shared" si="554"/>
        <v/>
      </c>
      <c r="V1102" s="487">
        <f t="shared" si="553"/>
        <v>0.98931088</v>
      </c>
      <c r="W1102" s="486"/>
      <c r="Y1102" s="394" t="s">
        <v>736</v>
      </c>
    </row>
    <row r="1103" spans="1:25" hidden="1">
      <c r="A1103" s="392" t="s">
        <v>249</v>
      </c>
      <c r="B1103" s="392" t="s">
        <v>473</v>
      </c>
      <c r="C1103" s="482"/>
      <c r="D1103" s="482"/>
      <c r="E1103" s="483" t="s">
        <v>838</v>
      </c>
      <c r="F1103" s="495">
        <f>'[3]CONAP - W INC'!F834</f>
        <v>0</v>
      </c>
      <c r="G1103" s="495">
        <f>'[3]CONAP - W INC'!G834</f>
        <v>1000000</v>
      </c>
      <c r="H1103" s="495">
        <f>'[3]CONAP - W INC'!H834</f>
        <v>0</v>
      </c>
      <c r="I1103" s="484">
        <f t="shared" si="580"/>
        <v>1000000</v>
      </c>
      <c r="J1103" s="495">
        <f>'[3]CONAP - W INC'!J834</f>
        <v>0</v>
      </c>
      <c r="K1103" s="495">
        <f>'[3]CONAP - W INC'!K834</f>
        <v>989310.88</v>
      </c>
      <c r="L1103" s="495">
        <f>'[3]CONAP - W INC'!L834</f>
        <v>0</v>
      </c>
      <c r="M1103" s="484">
        <f t="shared" si="581"/>
        <v>989310.88</v>
      </c>
      <c r="N1103" s="484">
        <f t="shared" si="571"/>
        <v>0</v>
      </c>
      <c r="O1103" s="484">
        <f t="shared" si="571"/>
        <v>10689.119999999995</v>
      </c>
      <c r="P1103" s="484">
        <f t="shared" si="571"/>
        <v>0</v>
      </c>
      <c r="Q1103" s="484">
        <f t="shared" si="582"/>
        <v>10689.119999999995</v>
      </c>
      <c r="S1103" s="486" t="str">
        <f t="shared" si="554"/>
        <v/>
      </c>
      <c r="T1103" s="486">
        <f t="shared" si="554"/>
        <v>0.98931088</v>
      </c>
      <c r="U1103" s="486" t="str">
        <f t="shared" si="554"/>
        <v/>
      </c>
      <c r="V1103" s="487">
        <f t="shared" si="553"/>
        <v>0.98931088</v>
      </c>
      <c r="W1103" s="486"/>
    </row>
    <row r="1104" spans="1:25" hidden="1">
      <c r="A1104" s="392" t="s">
        <v>249</v>
      </c>
      <c r="B1104" s="392" t="s">
        <v>473</v>
      </c>
      <c r="C1104" s="482"/>
      <c r="D1104" s="482"/>
      <c r="E1104" s="483" t="s">
        <v>839</v>
      </c>
      <c r="F1104" s="495">
        <f>'[3]CONAP - W INC'!F835</f>
        <v>0</v>
      </c>
      <c r="G1104" s="495">
        <f>'[3]CONAP - W INC'!G835</f>
        <v>0</v>
      </c>
      <c r="H1104" s="495">
        <f>'[3]CONAP - W INC'!H835</f>
        <v>0</v>
      </c>
      <c r="I1104" s="484">
        <f t="shared" si="580"/>
        <v>0</v>
      </c>
      <c r="J1104" s="495">
        <f>'[3]CONAP - W INC'!J835</f>
        <v>0</v>
      </c>
      <c r="K1104" s="495">
        <f>'[3]CONAP - W INC'!K835</f>
        <v>0</v>
      </c>
      <c r="L1104" s="495">
        <f>'[3]CONAP - W INC'!L835</f>
        <v>0</v>
      </c>
      <c r="M1104" s="484">
        <f t="shared" si="581"/>
        <v>0</v>
      </c>
      <c r="N1104" s="484">
        <f t="shared" si="571"/>
        <v>0</v>
      </c>
      <c r="O1104" s="484">
        <f t="shared" si="571"/>
        <v>0</v>
      </c>
      <c r="P1104" s="484">
        <f t="shared" si="571"/>
        <v>0</v>
      </c>
      <c r="Q1104" s="484">
        <f t="shared" si="582"/>
        <v>0</v>
      </c>
      <c r="S1104" s="486" t="str">
        <f t="shared" si="554"/>
        <v/>
      </c>
      <c r="T1104" s="486" t="str">
        <f t="shared" si="554"/>
        <v/>
      </c>
      <c r="U1104" s="486" t="str">
        <f t="shared" si="554"/>
        <v/>
      </c>
      <c r="V1104" s="487" t="str">
        <f t="shared" si="553"/>
        <v/>
      </c>
      <c r="W1104" s="486"/>
    </row>
    <row r="1105" spans="1:25" s="437" customFormat="1">
      <c r="A1105" s="392"/>
      <c r="B1105" s="392" t="s">
        <v>473</v>
      </c>
      <c r="C1105" s="445"/>
      <c r="D1105" s="445"/>
      <c r="E1105" s="415" t="s">
        <v>737</v>
      </c>
      <c r="F1105" s="416">
        <f>+F1102+F1101</f>
        <v>0</v>
      </c>
      <c r="G1105" s="416">
        <f t="shared" ref="G1105:Q1105" si="585">+G1102+G1101</f>
        <v>1000000</v>
      </c>
      <c r="H1105" s="416">
        <f t="shared" si="585"/>
        <v>0</v>
      </c>
      <c r="I1105" s="416">
        <f t="shared" si="585"/>
        <v>1000000</v>
      </c>
      <c r="J1105" s="416">
        <f t="shared" si="585"/>
        <v>0</v>
      </c>
      <c r="K1105" s="416">
        <f t="shared" si="585"/>
        <v>989310.88</v>
      </c>
      <c r="L1105" s="416">
        <f t="shared" si="585"/>
        <v>0</v>
      </c>
      <c r="M1105" s="416">
        <f t="shared" si="585"/>
        <v>989310.88</v>
      </c>
      <c r="N1105" s="416">
        <f t="shared" si="585"/>
        <v>0</v>
      </c>
      <c r="O1105" s="416">
        <f t="shared" si="585"/>
        <v>10689.119999999995</v>
      </c>
      <c r="P1105" s="416">
        <f t="shared" si="585"/>
        <v>0</v>
      </c>
      <c r="Q1105" s="416">
        <f t="shared" si="585"/>
        <v>10689.119999999995</v>
      </c>
      <c r="R1105" s="448"/>
      <c r="S1105" s="486" t="str">
        <f t="shared" si="554"/>
        <v/>
      </c>
      <c r="T1105" s="486">
        <f t="shared" si="554"/>
        <v>0.98931088</v>
      </c>
      <c r="U1105" s="486" t="str">
        <f t="shared" si="554"/>
        <v/>
      </c>
      <c r="V1105" s="487">
        <f t="shared" si="553"/>
        <v>0.98931088</v>
      </c>
      <c r="W1105" s="489"/>
      <c r="Y1105" s="394" t="s">
        <v>735</v>
      </c>
    </row>
    <row r="1106" spans="1:25" hidden="1">
      <c r="A1106" s="392"/>
      <c r="B1106" s="392"/>
      <c r="C1106" s="482"/>
      <c r="D1106" s="482"/>
      <c r="E1106" s="490"/>
      <c r="F1106" s="484"/>
      <c r="G1106" s="484"/>
      <c r="H1106" s="484"/>
      <c r="I1106" s="484"/>
      <c r="J1106" s="484"/>
      <c r="K1106" s="484"/>
      <c r="L1106" s="484"/>
      <c r="M1106" s="484"/>
      <c r="N1106" s="484"/>
      <c r="O1106" s="484"/>
      <c r="P1106" s="484"/>
      <c r="Q1106" s="484"/>
      <c r="R1106" s="485"/>
      <c r="S1106" s="486" t="str">
        <f t="shared" si="554"/>
        <v/>
      </c>
      <c r="T1106" s="486" t="str">
        <f t="shared" si="554"/>
        <v/>
      </c>
      <c r="U1106" s="486" t="str">
        <f t="shared" si="554"/>
        <v/>
      </c>
      <c r="V1106" s="487" t="str">
        <f t="shared" si="553"/>
        <v/>
      </c>
      <c r="W1106" s="486"/>
    </row>
    <row r="1107" spans="1:25" s="437" customFormat="1">
      <c r="A1107" s="392" t="s">
        <v>249</v>
      </c>
      <c r="B1107" s="392" t="s">
        <v>473</v>
      </c>
      <c r="C1107" s="445"/>
      <c r="D1107" s="445" t="s">
        <v>319</v>
      </c>
      <c r="E1107" s="415" t="s">
        <v>325</v>
      </c>
      <c r="F1107" s="416">
        <f>SUM(F1108:F1108)</f>
        <v>0</v>
      </c>
      <c r="G1107" s="416">
        <f>SUM(G1108:G1108)</f>
        <v>2905000</v>
      </c>
      <c r="H1107" s="416">
        <f>SUM(H1108:H1108)</f>
        <v>0</v>
      </c>
      <c r="I1107" s="416">
        <f>+F1107+G1107+H1107</f>
        <v>2905000</v>
      </c>
      <c r="J1107" s="416">
        <f>SUM(J1108:J1108)</f>
        <v>0</v>
      </c>
      <c r="K1107" s="416">
        <f>SUM(K1108:K1108)</f>
        <v>2905000</v>
      </c>
      <c r="L1107" s="416">
        <f>SUM(L1108:L1108)</f>
        <v>0</v>
      </c>
      <c r="M1107" s="416">
        <f>+J1107+K1107+L1107</f>
        <v>2905000</v>
      </c>
      <c r="N1107" s="416">
        <f t="shared" ref="N1107:P1108" si="586">+F1107-J1107</f>
        <v>0</v>
      </c>
      <c r="O1107" s="416">
        <f t="shared" si="586"/>
        <v>0</v>
      </c>
      <c r="P1107" s="416">
        <f t="shared" si="586"/>
        <v>0</v>
      </c>
      <c r="Q1107" s="416">
        <f>+N1107+O1107+P1107</f>
        <v>0</v>
      </c>
      <c r="S1107" s="486" t="str">
        <f t="shared" si="554"/>
        <v/>
      </c>
      <c r="T1107" s="486">
        <f t="shared" si="554"/>
        <v>1</v>
      </c>
      <c r="U1107" s="486" t="str">
        <f t="shared" si="554"/>
        <v/>
      </c>
      <c r="V1107" s="487">
        <f t="shared" si="553"/>
        <v>1</v>
      </c>
      <c r="W1107" s="489"/>
      <c r="Y1107" s="394" t="s">
        <v>735</v>
      </c>
    </row>
    <row r="1108" spans="1:25">
      <c r="A1108" s="392" t="s">
        <v>249</v>
      </c>
      <c r="B1108" s="392" t="s">
        <v>473</v>
      </c>
      <c r="C1108" s="482"/>
      <c r="D1108" s="482"/>
      <c r="E1108" s="488" t="s">
        <v>533</v>
      </c>
      <c r="F1108" s="484">
        <v>0</v>
      </c>
      <c r="G1108" s="484">
        <f>SUM('[3]special hospitals1'!AN186)</f>
        <v>2905000</v>
      </c>
      <c r="H1108" s="484">
        <f>SUM('[3]special hospitals1'!AN278)</f>
        <v>0</v>
      </c>
      <c r="I1108" s="484">
        <f>+F1108+G1108+H1108</f>
        <v>2905000</v>
      </c>
      <c r="J1108" s="484">
        <v>0</v>
      </c>
      <c r="K1108" s="484">
        <f>SUM('[3]special hospitals1'!AN187)</f>
        <v>2905000</v>
      </c>
      <c r="L1108" s="484">
        <f>SUM('[3]special hospitals1'!AN279)</f>
        <v>0</v>
      </c>
      <c r="M1108" s="484">
        <f>+J1108+K1108+L1108</f>
        <v>2905000</v>
      </c>
      <c r="N1108" s="484">
        <f t="shared" si="586"/>
        <v>0</v>
      </c>
      <c r="O1108" s="484">
        <f t="shared" si="586"/>
        <v>0</v>
      </c>
      <c r="P1108" s="484">
        <f t="shared" si="586"/>
        <v>0</v>
      </c>
      <c r="Q1108" s="484">
        <f>+N1108+O1108+P1108</f>
        <v>0</v>
      </c>
      <c r="S1108" s="486" t="str">
        <f t="shared" si="554"/>
        <v/>
      </c>
      <c r="T1108" s="486">
        <f t="shared" si="554"/>
        <v>1</v>
      </c>
      <c r="U1108" s="486" t="str">
        <f t="shared" si="554"/>
        <v/>
      </c>
      <c r="V1108" s="487">
        <f t="shared" si="553"/>
        <v>1</v>
      </c>
      <c r="W1108" s="486"/>
      <c r="Y1108" s="394" t="s">
        <v>735</v>
      </c>
    </row>
    <row r="1109" spans="1:25" s="617" customFormat="1">
      <c r="A1109" s="392" t="s">
        <v>249</v>
      </c>
      <c r="B1109" s="392" t="s">
        <v>473</v>
      </c>
      <c r="C1109" s="634"/>
      <c r="D1109" s="634"/>
      <c r="E1109" s="635" t="s">
        <v>5</v>
      </c>
      <c r="F1109" s="615">
        <f>+F1107+F1105</f>
        <v>0</v>
      </c>
      <c r="G1109" s="615">
        <f t="shared" ref="G1109:Q1109" si="587">+G1107+G1105</f>
        <v>3905000</v>
      </c>
      <c r="H1109" s="615">
        <f t="shared" si="587"/>
        <v>0</v>
      </c>
      <c r="I1109" s="615">
        <f t="shared" si="587"/>
        <v>3905000</v>
      </c>
      <c r="J1109" s="615">
        <f t="shared" si="587"/>
        <v>0</v>
      </c>
      <c r="K1109" s="615">
        <f t="shared" si="587"/>
        <v>3894310.88</v>
      </c>
      <c r="L1109" s="615">
        <f t="shared" si="587"/>
        <v>0</v>
      </c>
      <c r="M1109" s="615">
        <f t="shared" si="587"/>
        <v>3894310.88</v>
      </c>
      <c r="N1109" s="615">
        <f t="shared" si="587"/>
        <v>0</v>
      </c>
      <c r="O1109" s="615">
        <f t="shared" si="587"/>
        <v>10689.119999999995</v>
      </c>
      <c r="P1109" s="615">
        <f t="shared" si="587"/>
        <v>0</v>
      </c>
      <c r="Q1109" s="615">
        <f t="shared" si="587"/>
        <v>10689.119999999995</v>
      </c>
      <c r="R1109" s="616">
        <f>+Q1109-'[3]special hospitals1'!CH315</f>
        <v>0</v>
      </c>
      <c r="S1109" s="486" t="str">
        <f t="shared" si="554"/>
        <v/>
      </c>
      <c r="T1109" s="486">
        <f t="shared" si="554"/>
        <v>0.99726270934699102</v>
      </c>
      <c r="U1109" s="486" t="str">
        <f t="shared" si="554"/>
        <v/>
      </c>
      <c r="V1109" s="487">
        <f t="shared" si="553"/>
        <v>0.99726270934699102</v>
      </c>
      <c r="W1109" s="636"/>
      <c r="Y1109" s="394" t="s">
        <v>735</v>
      </c>
    </row>
    <row r="1110" spans="1:25">
      <c r="A1110" s="392" t="s">
        <v>249</v>
      </c>
      <c r="B1110" s="392" t="s">
        <v>473</v>
      </c>
      <c r="C1110" s="482"/>
      <c r="D1110" s="482"/>
      <c r="E1110" s="492"/>
      <c r="F1110" s="484"/>
      <c r="G1110" s="484"/>
      <c r="H1110" s="484"/>
      <c r="I1110" s="484">
        <f t="shared" si="580"/>
        <v>0</v>
      </c>
      <c r="J1110" s="484"/>
      <c r="K1110" s="484"/>
      <c r="L1110" s="484"/>
      <c r="M1110" s="484">
        <f t="shared" si="581"/>
        <v>0</v>
      </c>
      <c r="N1110" s="484">
        <f t="shared" si="571"/>
        <v>0</v>
      </c>
      <c r="O1110" s="484">
        <f t="shared" si="571"/>
        <v>0</v>
      </c>
      <c r="P1110" s="484">
        <f t="shared" si="571"/>
        <v>0</v>
      </c>
      <c r="Q1110" s="484">
        <f t="shared" si="582"/>
        <v>0</v>
      </c>
      <c r="S1110" s="486" t="str">
        <f t="shared" si="554"/>
        <v/>
      </c>
      <c r="T1110" s="486" t="str">
        <f t="shared" si="554"/>
        <v/>
      </c>
      <c r="U1110" s="486" t="str">
        <f t="shared" si="554"/>
        <v/>
      </c>
      <c r="V1110" s="487" t="str">
        <f t="shared" si="553"/>
        <v/>
      </c>
      <c r="W1110" s="486"/>
      <c r="Y1110" s="394" t="s">
        <v>735</v>
      </c>
    </row>
    <row r="1111" spans="1:25" s="424" customFormat="1">
      <c r="A1111" s="392" t="s">
        <v>249</v>
      </c>
      <c r="B1111" s="392" t="s">
        <v>476</v>
      </c>
      <c r="C1111" s="493" t="s">
        <v>319</v>
      </c>
      <c r="D1111" s="632" t="s">
        <v>477</v>
      </c>
      <c r="E1111" s="680" t="s">
        <v>478</v>
      </c>
      <c r="F1111" s="638"/>
      <c r="G1111" s="638"/>
      <c r="H1111" s="638"/>
      <c r="I1111" s="423">
        <f t="shared" si="580"/>
        <v>0</v>
      </c>
      <c r="J1111" s="638"/>
      <c r="K1111" s="638"/>
      <c r="L1111" s="638"/>
      <c r="M1111" s="423">
        <f t="shared" si="581"/>
        <v>0</v>
      </c>
      <c r="N1111" s="423">
        <f t="shared" si="571"/>
        <v>0</v>
      </c>
      <c r="O1111" s="423">
        <f t="shared" si="571"/>
        <v>0</v>
      </c>
      <c r="P1111" s="423">
        <f t="shared" si="571"/>
        <v>0</v>
      </c>
      <c r="Q1111" s="423">
        <f t="shared" si="582"/>
        <v>0</v>
      </c>
      <c r="S1111" s="486" t="str">
        <f t="shared" si="554"/>
        <v/>
      </c>
      <c r="T1111" s="486" t="str">
        <f t="shared" si="554"/>
        <v/>
      </c>
      <c r="U1111" s="486" t="str">
        <f t="shared" si="554"/>
        <v/>
      </c>
      <c r="V1111" s="487" t="str">
        <f t="shared" si="554"/>
        <v/>
      </c>
      <c r="W1111" s="491"/>
      <c r="Y1111" s="394" t="s">
        <v>735</v>
      </c>
    </row>
    <row r="1112" spans="1:25">
      <c r="A1112" s="392" t="s">
        <v>249</v>
      </c>
      <c r="B1112" s="392" t="s">
        <v>476</v>
      </c>
      <c r="C1112" s="482"/>
      <c r="D1112" s="497"/>
      <c r="E1112" s="483" t="s">
        <v>320</v>
      </c>
      <c r="F1112" s="495">
        <f>+'[3]special hospitals1'!B429</f>
        <v>0</v>
      </c>
      <c r="G1112" s="495">
        <f>+'[3]special hospitals1'!C429</f>
        <v>190140.9</v>
      </c>
      <c r="H1112" s="495">
        <f>+'[3]special hospitals1'!D429</f>
        <v>10500000</v>
      </c>
      <c r="I1112" s="484">
        <f t="shared" si="580"/>
        <v>10690140.9</v>
      </c>
      <c r="J1112" s="495">
        <f>+'[3]special hospitals1'!F429</f>
        <v>0</v>
      </c>
      <c r="K1112" s="495">
        <f>+'[3]special hospitals1'!G429</f>
        <v>190140.9</v>
      </c>
      <c r="L1112" s="495">
        <f>+'[3]special hospitals1'!H429</f>
        <v>10500000</v>
      </c>
      <c r="M1112" s="484">
        <f t="shared" si="581"/>
        <v>10690140.9</v>
      </c>
      <c r="N1112" s="484">
        <f t="shared" si="571"/>
        <v>0</v>
      </c>
      <c r="O1112" s="484">
        <f t="shared" si="571"/>
        <v>0</v>
      </c>
      <c r="P1112" s="484">
        <f t="shared" si="571"/>
        <v>0</v>
      </c>
      <c r="Q1112" s="484">
        <f t="shared" si="582"/>
        <v>0</v>
      </c>
      <c r="S1112" s="486" t="str">
        <f t="shared" ref="S1112:V1175" si="588">IF(F1112=0,"",J1112/F1112)</f>
        <v/>
      </c>
      <c r="T1112" s="486">
        <f t="shared" si="588"/>
        <v>1</v>
      </c>
      <c r="U1112" s="486">
        <f t="shared" si="588"/>
        <v>1</v>
      </c>
      <c r="V1112" s="487">
        <f t="shared" si="588"/>
        <v>1</v>
      </c>
      <c r="W1112" s="486"/>
      <c r="Y1112" s="394" t="s">
        <v>736</v>
      </c>
    </row>
    <row r="1113" spans="1:25">
      <c r="A1113" s="392" t="s">
        <v>249</v>
      </c>
      <c r="B1113" s="392" t="s">
        <v>476</v>
      </c>
      <c r="C1113" s="482"/>
      <c r="D1113" s="497"/>
      <c r="E1113" s="488" t="s">
        <v>204</v>
      </c>
      <c r="F1113" s="484"/>
      <c r="G1113" s="484">
        <f t="shared" ref="G1113:H1113" si="589">+G1114+G1115</f>
        <v>2066321.94</v>
      </c>
      <c r="H1113" s="484">
        <f t="shared" si="589"/>
        <v>216573.11</v>
      </c>
      <c r="I1113" s="484">
        <f t="shared" si="580"/>
        <v>2282895.0499999998</v>
      </c>
      <c r="J1113" s="484">
        <f t="shared" ref="J1113:L1113" si="590">+J1114+J1115</f>
        <v>0</v>
      </c>
      <c r="K1113" s="484">
        <f t="shared" si="590"/>
        <v>2061045.5</v>
      </c>
      <c r="L1113" s="484">
        <f t="shared" si="590"/>
        <v>0</v>
      </c>
      <c r="M1113" s="484">
        <f t="shared" si="581"/>
        <v>2061045.5</v>
      </c>
      <c r="N1113" s="484">
        <f t="shared" si="571"/>
        <v>0</v>
      </c>
      <c r="O1113" s="484">
        <f t="shared" si="571"/>
        <v>5276.4399999999441</v>
      </c>
      <c r="P1113" s="484">
        <f t="shared" si="571"/>
        <v>216573.11</v>
      </c>
      <c r="Q1113" s="484">
        <f t="shared" si="582"/>
        <v>221849.54999999993</v>
      </c>
      <c r="S1113" s="486" t="str">
        <f t="shared" si="588"/>
        <v/>
      </c>
      <c r="T1113" s="486">
        <f t="shared" si="588"/>
        <v>0.99744645793191355</v>
      </c>
      <c r="U1113" s="486">
        <f t="shared" si="588"/>
        <v>0</v>
      </c>
      <c r="V1113" s="487">
        <f t="shared" si="588"/>
        <v>0.90282095972830645</v>
      </c>
      <c r="W1113" s="486"/>
      <c r="Y1113" s="394" t="s">
        <v>736</v>
      </c>
    </row>
    <row r="1114" spans="1:25" hidden="1">
      <c r="A1114" s="392" t="s">
        <v>249</v>
      </c>
      <c r="B1114" s="392" t="s">
        <v>476</v>
      </c>
      <c r="C1114" s="482"/>
      <c r="D1114" s="482"/>
      <c r="E1114" s="483" t="s">
        <v>838</v>
      </c>
      <c r="F1114" s="495">
        <f>'[3]CONAP - W INC'!F842</f>
        <v>0</v>
      </c>
      <c r="G1114" s="495">
        <f>'[3]CONAP - W INC'!G842</f>
        <v>0</v>
      </c>
      <c r="H1114" s="495">
        <f>'[3]CONAP - W INC'!H842</f>
        <v>0</v>
      </c>
      <c r="I1114" s="484">
        <f t="shared" si="580"/>
        <v>0</v>
      </c>
      <c r="J1114" s="495">
        <f>'[3]CONAP - W INC'!J842</f>
        <v>0</v>
      </c>
      <c r="K1114" s="495">
        <f>'[3]CONAP - W INC'!K842</f>
        <v>0</v>
      </c>
      <c r="L1114" s="495">
        <f>'[3]CONAP - W INC'!L842</f>
        <v>0</v>
      </c>
      <c r="M1114" s="484">
        <f t="shared" si="581"/>
        <v>0</v>
      </c>
      <c r="N1114" s="484">
        <f t="shared" si="571"/>
        <v>0</v>
      </c>
      <c r="O1114" s="484">
        <f t="shared" si="571"/>
        <v>0</v>
      </c>
      <c r="P1114" s="484">
        <f t="shared" si="571"/>
        <v>0</v>
      </c>
      <c r="Q1114" s="484">
        <f t="shared" si="582"/>
        <v>0</v>
      </c>
      <c r="S1114" s="486" t="str">
        <f t="shared" si="588"/>
        <v/>
      </c>
      <c r="T1114" s="486" t="str">
        <f t="shared" si="588"/>
        <v/>
      </c>
      <c r="U1114" s="486" t="str">
        <f t="shared" si="588"/>
        <v/>
      </c>
      <c r="V1114" s="487" t="str">
        <f t="shared" si="588"/>
        <v/>
      </c>
      <c r="W1114" s="486"/>
    </row>
    <row r="1115" spans="1:25" hidden="1">
      <c r="A1115" s="392" t="s">
        <v>249</v>
      </c>
      <c r="B1115" s="392" t="s">
        <v>476</v>
      </c>
      <c r="C1115" s="482"/>
      <c r="D1115" s="482"/>
      <c r="E1115" s="483" t="s">
        <v>839</v>
      </c>
      <c r="F1115" s="495">
        <f>'[3]CONAP - W INC'!F843</f>
        <v>0</v>
      </c>
      <c r="G1115" s="495">
        <f>'[3]CONAP - W INC'!G843</f>
        <v>2066321.94</v>
      </c>
      <c r="H1115" s="495">
        <f>'[3]CONAP - W INC'!H843</f>
        <v>216573.11</v>
      </c>
      <c r="I1115" s="484">
        <f t="shared" si="580"/>
        <v>2282895.0499999998</v>
      </c>
      <c r="J1115" s="495">
        <f>'[3]CONAP - W INC'!J843</f>
        <v>0</v>
      </c>
      <c r="K1115" s="495">
        <f>'[3]CONAP - W INC'!K843</f>
        <v>2061045.5</v>
      </c>
      <c r="L1115" s="495">
        <f>'[3]CONAP - W INC'!L843</f>
        <v>0</v>
      </c>
      <c r="M1115" s="484">
        <f t="shared" si="581"/>
        <v>2061045.5</v>
      </c>
      <c r="N1115" s="484">
        <f t="shared" si="571"/>
        <v>0</v>
      </c>
      <c r="O1115" s="484">
        <f t="shared" si="571"/>
        <v>5276.4399999999441</v>
      </c>
      <c r="P1115" s="484">
        <f t="shared" si="571"/>
        <v>216573.11</v>
      </c>
      <c r="Q1115" s="484">
        <f t="shared" si="582"/>
        <v>221849.54999999993</v>
      </c>
      <c r="S1115" s="486" t="str">
        <f t="shared" si="588"/>
        <v/>
      </c>
      <c r="T1115" s="486">
        <f t="shared" si="588"/>
        <v>0.99744645793191355</v>
      </c>
      <c r="U1115" s="486">
        <f t="shared" si="588"/>
        <v>0</v>
      </c>
      <c r="V1115" s="487">
        <f t="shared" si="588"/>
        <v>0.90282095972830645</v>
      </c>
      <c r="W1115" s="486"/>
    </row>
    <row r="1116" spans="1:25" s="437" customFormat="1">
      <c r="A1116" s="392"/>
      <c r="B1116" s="392" t="s">
        <v>476</v>
      </c>
      <c r="C1116" s="445"/>
      <c r="D1116" s="445"/>
      <c r="E1116" s="415" t="s">
        <v>737</v>
      </c>
      <c r="F1116" s="416">
        <f>+F1113+F1112</f>
        <v>0</v>
      </c>
      <c r="G1116" s="416">
        <f t="shared" ref="G1116:Q1116" si="591">+G1113+G1112</f>
        <v>2256462.84</v>
      </c>
      <c r="H1116" s="416">
        <f t="shared" si="591"/>
        <v>10716573.109999999</v>
      </c>
      <c r="I1116" s="416">
        <f t="shared" si="591"/>
        <v>12973035.949999999</v>
      </c>
      <c r="J1116" s="416">
        <f t="shared" si="591"/>
        <v>0</v>
      </c>
      <c r="K1116" s="416">
        <f t="shared" si="591"/>
        <v>2251186.4</v>
      </c>
      <c r="L1116" s="416">
        <f t="shared" si="591"/>
        <v>10500000</v>
      </c>
      <c r="M1116" s="416">
        <f t="shared" si="591"/>
        <v>12751186.4</v>
      </c>
      <c r="N1116" s="416">
        <f t="shared" si="591"/>
        <v>0</v>
      </c>
      <c r="O1116" s="416">
        <f t="shared" si="591"/>
        <v>5276.4399999999441</v>
      </c>
      <c r="P1116" s="416">
        <f t="shared" si="591"/>
        <v>216573.11</v>
      </c>
      <c r="Q1116" s="416">
        <f t="shared" si="591"/>
        <v>221849.54999999993</v>
      </c>
      <c r="R1116" s="448"/>
      <c r="S1116" s="486" t="str">
        <f t="shared" si="588"/>
        <v/>
      </c>
      <c r="T1116" s="486">
        <f t="shared" si="588"/>
        <v>0.99766163222080806</v>
      </c>
      <c r="U1116" s="486">
        <f t="shared" si="588"/>
        <v>0.97979082419566499</v>
      </c>
      <c r="V1116" s="487">
        <f t="shared" si="588"/>
        <v>0.98289918020307354</v>
      </c>
      <c r="W1116" s="489"/>
      <c r="Y1116" s="394" t="s">
        <v>735</v>
      </c>
    </row>
    <row r="1117" spans="1:25" hidden="1">
      <c r="A1117" s="392"/>
      <c r="B1117" s="392"/>
      <c r="C1117" s="482"/>
      <c r="D1117" s="482"/>
      <c r="E1117" s="490"/>
      <c r="F1117" s="484"/>
      <c r="G1117" s="484"/>
      <c r="H1117" s="484"/>
      <c r="I1117" s="484"/>
      <c r="J1117" s="484"/>
      <c r="K1117" s="484"/>
      <c r="L1117" s="484"/>
      <c r="M1117" s="484"/>
      <c r="N1117" s="484"/>
      <c r="O1117" s="484"/>
      <c r="P1117" s="484"/>
      <c r="Q1117" s="484"/>
      <c r="R1117" s="485"/>
      <c r="S1117" s="486" t="str">
        <f t="shared" si="588"/>
        <v/>
      </c>
      <c r="T1117" s="486" t="str">
        <f t="shared" si="588"/>
        <v/>
      </c>
      <c r="U1117" s="486" t="str">
        <f t="shared" si="588"/>
        <v/>
      </c>
      <c r="V1117" s="487" t="str">
        <f t="shared" si="588"/>
        <v/>
      </c>
      <c r="W1117" s="486"/>
    </row>
    <row r="1118" spans="1:25" s="437" customFormat="1">
      <c r="A1118" s="392" t="s">
        <v>249</v>
      </c>
      <c r="B1118" s="392" t="s">
        <v>476</v>
      </c>
      <c r="C1118" s="445"/>
      <c r="D1118" s="445" t="s">
        <v>319</v>
      </c>
      <c r="E1118" s="415" t="s">
        <v>325</v>
      </c>
      <c r="F1118" s="416">
        <f>SUM(F1119:F1119)</f>
        <v>0</v>
      </c>
      <c r="G1118" s="416">
        <f>SUM(G1119:G1119)</f>
        <v>3747729.8</v>
      </c>
      <c r="H1118" s="416">
        <f>SUM(H1119:H1119)</f>
        <v>0</v>
      </c>
      <c r="I1118" s="416">
        <f>+F1118+G1118+H1118</f>
        <v>3747729.8</v>
      </c>
      <c r="J1118" s="416">
        <f>SUM(J1119:J1119)</f>
        <v>0</v>
      </c>
      <c r="K1118" s="416">
        <f>SUM(K1119:K1119)</f>
        <v>3725690.37</v>
      </c>
      <c r="L1118" s="416">
        <f>SUM(L1119:L1119)</f>
        <v>0</v>
      </c>
      <c r="M1118" s="416">
        <f>+J1118+K1118+L1118</f>
        <v>3725690.37</v>
      </c>
      <c r="N1118" s="416">
        <f t="shared" ref="N1118:P1119" si="592">+F1118-J1118</f>
        <v>0</v>
      </c>
      <c r="O1118" s="416">
        <f t="shared" si="592"/>
        <v>22039.429999999702</v>
      </c>
      <c r="P1118" s="416">
        <f t="shared" si="592"/>
        <v>0</v>
      </c>
      <c r="Q1118" s="416">
        <f>+N1118+O1118+P1118</f>
        <v>22039.429999999702</v>
      </c>
      <c r="S1118" s="486" t="str">
        <f t="shared" si="588"/>
        <v/>
      </c>
      <c r="T1118" s="486">
        <f t="shared" si="588"/>
        <v>0.99411925854419925</v>
      </c>
      <c r="U1118" s="486" t="str">
        <f t="shared" si="588"/>
        <v/>
      </c>
      <c r="V1118" s="487">
        <f t="shared" si="588"/>
        <v>0.99411925854419925</v>
      </c>
      <c r="W1118" s="489"/>
      <c r="Y1118" s="394" t="s">
        <v>735</v>
      </c>
    </row>
    <row r="1119" spans="1:25">
      <c r="A1119" s="392" t="s">
        <v>249</v>
      </c>
      <c r="B1119" s="392" t="s">
        <v>476</v>
      </c>
      <c r="C1119" s="482"/>
      <c r="D1119" s="482"/>
      <c r="E1119" s="488" t="s">
        <v>533</v>
      </c>
      <c r="F1119" s="484">
        <v>0</v>
      </c>
      <c r="G1119" s="484">
        <f>SUM('[3]special hospitals1'!AO186)</f>
        <v>3747729.8</v>
      </c>
      <c r="H1119" s="484">
        <f>SUM('[3]special hospitals1'!AO278)</f>
        <v>0</v>
      </c>
      <c r="I1119" s="484">
        <f>+F1119+G1119+H1119</f>
        <v>3747729.8</v>
      </c>
      <c r="J1119" s="484">
        <v>0</v>
      </c>
      <c r="K1119" s="484">
        <f>SUM('[3]special hospitals1'!AO187)</f>
        <v>3725690.37</v>
      </c>
      <c r="L1119" s="484">
        <f>SUM('[3]special hospitals1'!AO279)</f>
        <v>0</v>
      </c>
      <c r="M1119" s="484">
        <f>+J1119+K1119+L1119</f>
        <v>3725690.37</v>
      </c>
      <c r="N1119" s="484">
        <f t="shared" si="592"/>
        <v>0</v>
      </c>
      <c r="O1119" s="484">
        <f t="shared" si="592"/>
        <v>22039.429999999702</v>
      </c>
      <c r="P1119" s="484">
        <f t="shared" si="592"/>
        <v>0</v>
      </c>
      <c r="Q1119" s="484">
        <f>+N1119+O1119+P1119</f>
        <v>22039.429999999702</v>
      </c>
      <c r="S1119" s="486" t="str">
        <f t="shared" si="588"/>
        <v/>
      </c>
      <c r="T1119" s="486">
        <f t="shared" si="588"/>
        <v>0.99411925854419925</v>
      </c>
      <c r="U1119" s="486" t="str">
        <f t="shared" si="588"/>
        <v/>
      </c>
      <c r="V1119" s="487">
        <f t="shared" si="588"/>
        <v>0.99411925854419925</v>
      </c>
      <c r="W1119" s="486"/>
      <c r="Y1119" s="394" t="s">
        <v>735</v>
      </c>
    </row>
    <row r="1120" spans="1:25" s="617" customFormat="1">
      <c r="A1120" s="392" t="s">
        <v>249</v>
      </c>
      <c r="B1120" s="392" t="s">
        <v>476</v>
      </c>
      <c r="C1120" s="634"/>
      <c r="D1120" s="634"/>
      <c r="E1120" s="635" t="s">
        <v>5</v>
      </c>
      <c r="F1120" s="615">
        <f>+F1118+F1116</f>
        <v>0</v>
      </c>
      <c r="G1120" s="615">
        <f t="shared" ref="G1120:Q1120" si="593">+G1118+G1116</f>
        <v>6004192.6399999997</v>
      </c>
      <c r="H1120" s="615">
        <f t="shared" si="593"/>
        <v>10716573.109999999</v>
      </c>
      <c r="I1120" s="615">
        <f t="shared" si="593"/>
        <v>16720765.75</v>
      </c>
      <c r="J1120" s="615">
        <f t="shared" si="593"/>
        <v>0</v>
      </c>
      <c r="K1120" s="615">
        <f t="shared" si="593"/>
        <v>5976876.7699999996</v>
      </c>
      <c r="L1120" s="615">
        <f t="shared" si="593"/>
        <v>10500000</v>
      </c>
      <c r="M1120" s="615">
        <f t="shared" si="593"/>
        <v>16476876.77</v>
      </c>
      <c r="N1120" s="615">
        <f t="shared" si="593"/>
        <v>0</v>
      </c>
      <c r="O1120" s="615">
        <f t="shared" si="593"/>
        <v>27315.869999999646</v>
      </c>
      <c r="P1120" s="615">
        <f t="shared" si="593"/>
        <v>216573.11</v>
      </c>
      <c r="Q1120" s="615">
        <f t="shared" si="593"/>
        <v>243888.97999999963</v>
      </c>
      <c r="R1120" s="616">
        <f>+Q1120-'[3]special hospitals1'!CI315</f>
        <v>0</v>
      </c>
      <c r="S1120" s="486" t="str">
        <f t="shared" si="588"/>
        <v/>
      </c>
      <c r="T1120" s="486">
        <f t="shared" si="588"/>
        <v>0.99545053404548989</v>
      </c>
      <c r="U1120" s="486">
        <f t="shared" si="588"/>
        <v>0.97979082419566499</v>
      </c>
      <c r="V1120" s="487">
        <f t="shared" si="588"/>
        <v>0.98541400653256561</v>
      </c>
      <c r="W1120" s="636"/>
      <c r="Y1120" s="394" t="s">
        <v>735</v>
      </c>
    </row>
    <row r="1121" spans="1:25">
      <c r="A1121" s="392" t="s">
        <v>249</v>
      </c>
      <c r="B1121" s="392" t="s">
        <v>476</v>
      </c>
      <c r="C1121" s="482"/>
      <c r="D1121" s="482"/>
      <c r="E1121" s="492"/>
      <c r="F1121" s="484"/>
      <c r="G1121" s="484"/>
      <c r="H1121" s="484"/>
      <c r="I1121" s="484">
        <f t="shared" si="580"/>
        <v>0</v>
      </c>
      <c r="J1121" s="484"/>
      <c r="K1121" s="484"/>
      <c r="L1121" s="484"/>
      <c r="M1121" s="484">
        <f t="shared" si="581"/>
        <v>0</v>
      </c>
      <c r="N1121" s="484">
        <f t="shared" si="571"/>
        <v>0</v>
      </c>
      <c r="O1121" s="484">
        <f t="shared" si="571"/>
        <v>0</v>
      </c>
      <c r="P1121" s="484">
        <f t="shared" si="571"/>
        <v>0</v>
      </c>
      <c r="Q1121" s="484">
        <f t="shared" si="582"/>
        <v>0</v>
      </c>
      <c r="S1121" s="486" t="str">
        <f t="shared" si="588"/>
        <v/>
      </c>
      <c r="T1121" s="486" t="str">
        <f t="shared" si="588"/>
        <v/>
      </c>
      <c r="U1121" s="486" t="str">
        <f t="shared" si="588"/>
        <v/>
      </c>
      <c r="V1121" s="487" t="str">
        <f t="shared" si="588"/>
        <v/>
      </c>
      <c r="W1121" s="486"/>
      <c r="Y1121" s="394" t="s">
        <v>735</v>
      </c>
    </row>
    <row r="1122" spans="1:25" s="424" customFormat="1">
      <c r="A1122" s="392" t="s">
        <v>249</v>
      </c>
      <c r="B1122" s="392" t="s">
        <v>479</v>
      </c>
      <c r="C1122" s="493" t="s">
        <v>319</v>
      </c>
      <c r="D1122" s="632" t="s">
        <v>480</v>
      </c>
      <c r="E1122" s="680" t="s">
        <v>479</v>
      </c>
      <c r="F1122" s="638"/>
      <c r="G1122" s="638"/>
      <c r="H1122" s="638"/>
      <c r="I1122" s="423">
        <f t="shared" si="580"/>
        <v>0</v>
      </c>
      <c r="J1122" s="638"/>
      <c r="K1122" s="638"/>
      <c r="L1122" s="638"/>
      <c r="M1122" s="423">
        <f t="shared" si="581"/>
        <v>0</v>
      </c>
      <c r="N1122" s="423">
        <f t="shared" si="571"/>
        <v>0</v>
      </c>
      <c r="O1122" s="423">
        <f t="shared" si="571"/>
        <v>0</v>
      </c>
      <c r="P1122" s="423">
        <f t="shared" si="571"/>
        <v>0</v>
      </c>
      <c r="Q1122" s="423">
        <f t="shared" si="582"/>
        <v>0</v>
      </c>
      <c r="S1122" s="486" t="str">
        <f t="shared" si="588"/>
        <v/>
      </c>
      <c r="T1122" s="486" t="str">
        <f t="shared" si="588"/>
        <v/>
      </c>
      <c r="U1122" s="486" t="str">
        <f t="shared" si="588"/>
        <v/>
      </c>
      <c r="V1122" s="487" t="str">
        <f t="shared" si="588"/>
        <v/>
      </c>
      <c r="W1122" s="491"/>
      <c r="Y1122" s="394" t="s">
        <v>735</v>
      </c>
    </row>
    <row r="1123" spans="1:25">
      <c r="A1123" s="392" t="s">
        <v>249</v>
      </c>
      <c r="B1123" s="392" t="s">
        <v>479</v>
      </c>
      <c r="C1123" s="482"/>
      <c r="D1123" s="497"/>
      <c r="E1123" s="483" t="s">
        <v>320</v>
      </c>
      <c r="F1123" s="495">
        <f>+'[3]special hospitals1'!B441</f>
        <v>0</v>
      </c>
      <c r="G1123" s="495">
        <f>+'[3]special hospitals1'!C441</f>
        <v>41678.71</v>
      </c>
      <c r="H1123" s="495">
        <f>+'[3]special hospitals1'!D441</f>
        <v>0</v>
      </c>
      <c r="I1123" s="484">
        <f t="shared" si="580"/>
        <v>41678.71</v>
      </c>
      <c r="J1123" s="495">
        <f>+'[3]special hospitals1'!F441</f>
        <v>0</v>
      </c>
      <c r="K1123" s="495">
        <f>+'[3]special hospitals1'!G441</f>
        <v>41678.71</v>
      </c>
      <c r="L1123" s="495">
        <f>+'[3]special hospitals1'!H441</f>
        <v>0</v>
      </c>
      <c r="M1123" s="484">
        <f t="shared" si="581"/>
        <v>41678.71</v>
      </c>
      <c r="N1123" s="484">
        <f t="shared" si="571"/>
        <v>0</v>
      </c>
      <c r="O1123" s="484">
        <f t="shared" si="571"/>
        <v>0</v>
      </c>
      <c r="P1123" s="484">
        <f t="shared" si="571"/>
        <v>0</v>
      </c>
      <c r="Q1123" s="484">
        <f t="shared" si="582"/>
        <v>0</v>
      </c>
      <c r="S1123" s="486" t="str">
        <f t="shared" si="588"/>
        <v/>
      </c>
      <c r="T1123" s="486">
        <f t="shared" si="588"/>
        <v>1</v>
      </c>
      <c r="U1123" s="486" t="str">
        <f t="shared" si="588"/>
        <v/>
      </c>
      <c r="V1123" s="487">
        <f t="shared" si="588"/>
        <v>1</v>
      </c>
      <c r="W1123" s="486"/>
      <c r="Y1123" s="394" t="s">
        <v>736</v>
      </c>
    </row>
    <row r="1124" spans="1:25">
      <c r="A1124" s="392" t="s">
        <v>249</v>
      </c>
      <c r="B1124" s="392" t="s">
        <v>479</v>
      </c>
      <c r="C1124" s="482"/>
      <c r="D1124" s="497"/>
      <c r="E1124" s="488" t="s">
        <v>204</v>
      </c>
      <c r="F1124" s="484">
        <f>+F1125+F1126</f>
        <v>0</v>
      </c>
      <c r="G1124" s="484">
        <f t="shared" ref="G1124:H1124" si="594">+G1125+G1126</f>
        <v>5722378.0199999996</v>
      </c>
      <c r="H1124" s="484">
        <f t="shared" si="594"/>
        <v>20255000</v>
      </c>
      <c r="I1124" s="484">
        <f t="shared" si="580"/>
        <v>25977378.02</v>
      </c>
      <c r="J1124" s="484">
        <f t="shared" ref="J1124:L1124" si="595">+J1125+J1126</f>
        <v>0</v>
      </c>
      <c r="K1124" s="484">
        <f t="shared" si="595"/>
        <v>5722228.0399999991</v>
      </c>
      <c r="L1124" s="484">
        <f t="shared" si="595"/>
        <v>11625527</v>
      </c>
      <c r="M1124" s="484">
        <f t="shared" si="581"/>
        <v>17347755.039999999</v>
      </c>
      <c r="N1124" s="484">
        <f t="shared" si="571"/>
        <v>0</v>
      </c>
      <c r="O1124" s="484">
        <f t="shared" si="571"/>
        <v>149.98000000044703</v>
      </c>
      <c r="P1124" s="484">
        <f t="shared" si="571"/>
        <v>8629473</v>
      </c>
      <c r="Q1124" s="484">
        <f t="shared" si="582"/>
        <v>8629622.9800000004</v>
      </c>
      <c r="S1124" s="486" t="str">
        <f t="shared" si="588"/>
        <v/>
      </c>
      <c r="T1124" s="486">
        <f t="shared" si="588"/>
        <v>0.99997379061651004</v>
      </c>
      <c r="U1124" s="486">
        <f t="shared" si="588"/>
        <v>0.57395838064675386</v>
      </c>
      <c r="V1124" s="487">
        <f t="shared" si="588"/>
        <v>0.66780238662439106</v>
      </c>
      <c r="W1124" s="486"/>
      <c r="Y1124" s="394" t="s">
        <v>736</v>
      </c>
    </row>
    <row r="1125" spans="1:25" hidden="1">
      <c r="A1125" s="392" t="s">
        <v>249</v>
      </c>
      <c r="B1125" s="392" t="s">
        <v>479</v>
      </c>
      <c r="C1125" s="482"/>
      <c r="D1125" s="482"/>
      <c r="E1125" s="483" t="s">
        <v>838</v>
      </c>
      <c r="F1125" s="495">
        <f>'[3]CONAP - W INC'!F850</f>
        <v>0</v>
      </c>
      <c r="G1125" s="495">
        <f>'[3]CONAP - W INC'!G850</f>
        <v>500000</v>
      </c>
      <c r="H1125" s="495">
        <f>'[3]CONAP - W INC'!H850</f>
        <v>0</v>
      </c>
      <c r="I1125" s="484">
        <f t="shared" si="580"/>
        <v>500000</v>
      </c>
      <c r="J1125" s="495">
        <f>'[3]CONAP - W INC'!J850</f>
        <v>0</v>
      </c>
      <c r="K1125" s="495">
        <f>'[3]CONAP - W INC'!K850</f>
        <v>500000</v>
      </c>
      <c r="L1125" s="495">
        <f>'[3]CONAP - W INC'!L850</f>
        <v>0</v>
      </c>
      <c r="M1125" s="484">
        <f t="shared" si="581"/>
        <v>500000</v>
      </c>
      <c r="N1125" s="484">
        <f t="shared" si="571"/>
        <v>0</v>
      </c>
      <c r="O1125" s="484">
        <f t="shared" si="571"/>
        <v>0</v>
      </c>
      <c r="P1125" s="484">
        <f t="shared" si="571"/>
        <v>0</v>
      </c>
      <c r="Q1125" s="484">
        <f t="shared" si="582"/>
        <v>0</v>
      </c>
      <c r="S1125" s="486" t="str">
        <f t="shared" si="588"/>
        <v/>
      </c>
      <c r="T1125" s="486">
        <f t="shared" si="588"/>
        <v>1</v>
      </c>
      <c r="U1125" s="486" t="str">
        <f t="shared" si="588"/>
        <v/>
      </c>
      <c r="V1125" s="487">
        <f t="shared" si="588"/>
        <v>1</v>
      </c>
      <c r="W1125" s="486"/>
    </row>
    <row r="1126" spans="1:25" hidden="1">
      <c r="A1126" s="392" t="s">
        <v>249</v>
      </c>
      <c r="B1126" s="392" t="s">
        <v>479</v>
      </c>
      <c r="C1126" s="482"/>
      <c r="D1126" s="482"/>
      <c r="E1126" s="483" t="s">
        <v>839</v>
      </c>
      <c r="F1126" s="495">
        <f>'[3]CONAP - W INC'!F851</f>
        <v>0</v>
      </c>
      <c r="G1126" s="495">
        <f>'[3]CONAP - W INC'!G851</f>
        <v>5222378.0199999996</v>
      </c>
      <c r="H1126" s="495">
        <f>'[3]CONAP - W INC'!H851</f>
        <v>20255000</v>
      </c>
      <c r="I1126" s="484">
        <f t="shared" si="580"/>
        <v>25477378.02</v>
      </c>
      <c r="J1126" s="495">
        <f>'[3]CONAP - W INC'!J851</f>
        <v>0</v>
      </c>
      <c r="K1126" s="495">
        <f>'[3]CONAP - W INC'!K851</f>
        <v>5222228.0399999991</v>
      </c>
      <c r="L1126" s="495">
        <f>'[3]CONAP - W INC'!L851</f>
        <v>11625527</v>
      </c>
      <c r="M1126" s="484">
        <f t="shared" si="581"/>
        <v>16847755.039999999</v>
      </c>
      <c r="N1126" s="484">
        <f t="shared" si="571"/>
        <v>0</v>
      </c>
      <c r="O1126" s="484">
        <f t="shared" si="571"/>
        <v>149.98000000044703</v>
      </c>
      <c r="P1126" s="484">
        <f t="shared" si="571"/>
        <v>8629473</v>
      </c>
      <c r="Q1126" s="484">
        <f t="shared" si="582"/>
        <v>8629622.9800000004</v>
      </c>
      <c r="S1126" s="486" t="str">
        <f t="shared" si="588"/>
        <v/>
      </c>
      <c r="T1126" s="486">
        <f t="shared" si="588"/>
        <v>0.99997128128231505</v>
      </c>
      <c r="U1126" s="486">
        <f t="shared" si="588"/>
        <v>0.57395838064675386</v>
      </c>
      <c r="V1126" s="487">
        <f t="shared" si="588"/>
        <v>0.66128292427793556</v>
      </c>
      <c r="W1126" s="486"/>
    </row>
    <row r="1127" spans="1:25" s="437" customFormat="1">
      <c r="A1127" s="392"/>
      <c r="B1127" s="392" t="s">
        <v>479</v>
      </c>
      <c r="C1127" s="445"/>
      <c r="D1127" s="445"/>
      <c r="E1127" s="415" t="s">
        <v>737</v>
      </c>
      <c r="F1127" s="416">
        <f>+F1124+F1123</f>
        <v>0</v>
      </c>
      <c r="G1127" s="416">
        <f t="shared" ref="G1127:Q1127" si="596">+G1124+G1123</f>
        <v>5764056.7299999995</v>
      </c>
      <c r="H1127" s="416">
        <f t="shared" si="596"/>
        <v>20255000</v>
      </c>
      <c r="I1127" s="416">
        <f t="shared" si="596"/>
        <v>26019056.73</v>
      </c>
      <c r="J1127" s="416">
        <f t="shared" si="596"/>
        <v>0</v>
      </c>
      <c r="K1127" s="416">
        <f t="shared" si="596"/>
        <v>5763906.7499999991</v>
      </c>
      <c r="L1127" s="416">
        <f t="shared" si="596"/>
        <v>11625527</v>
      </c>
      <c r="M1127" s="416">
        <f t="shared" si="596"/>
        <v>17389433.75</v>
      </c>
      <c r="N1127" s="416">
        <f t="shared" si="596"/>
        <v>0</v>
      </c>
      <c r="O1127" s="416">
        <f t="shared" si="596"/>
        <v>149.98000000044703</v>
      </c>
      <c r="P1127" s="416">
        <f t="shared" si="596"/>
        <v>8629473</v>
      </c>
      <c r="Q1127" s="416">
        <f t="shared" si="596"/>
        <v>8629622.9800000004</v>
      </c>
      <c r="R1127" s="448"/>
      <c r="S1127" s="486" t="str">
        <f t="shared" si="588"/>
        <v/>
      </c>
      <c r="T1127" s="486">
        <f t="shared" si="588"/>
        <v>0.99997398013117744</v>
      </c>
      <c r="U1127" s="486">
        <f t="shared" si="588"/>
        <v>0.57395838064675386</v>
      </c>
      <c r="V1127" s="487">
        <f t="shared" si="588"/>
        <v>0.66833451844355163</v>
      </c>
      <c r="W1127" s="489"/>
      <c r="Y1127" s="394" t="s">
        <v>735</v>
      </c>
    </row>
    <row r="1128" spans="1:25" hidden="1">
      <c r="A1128" s="392"/>
      <c r="B1128" s="392"/>
      <c r="C1128" s="482"/>
      <c r="D1128" s="482"/>
      <c r="E1128" s="490"/>
      <c r="F1128" s="484"/>
      <c r="G1128" s="484"/>
      <c r="H1128" s="484"/>
      <c r="I1128" s="484"/>
      <c r="J1128" s="484"/>
      <c r="K1128" s="484"/>
      <c r="L1128" s="484"/>
      <c r="M1128" s="484"/>
      <c r="N1128" s="484"/>
      <c r="O1128" s="484"/>
      <c r="P1128" s="484"/>
      <c r="Q1128" s="484"/>
      <c r="R1128" s="485"/>
      <c r="S1128" s="486" t="str">
        <f t="shared" si="588"/>
        <v/>
      </c>
      <c r="T1128" s="486" t="str">
        <f t="shared" si="588"/>
        <v/>
      </c>
      <c r="U1128" s="486" t="str">
        <f t="shared" si="588"/>
        <v/>
      </c>
      <c r="V1128" s="487" t="str">
        <f t="shared" si="588"/>
        <v/>
      </c>
      <c r="W1128" s="486"/>
    </row>
    <row r="1129" spans="1:25" s="437" customFormat="1">
      <c r="A1129" s="392" t="s">
        <v>249</v>
      </c>
      <c r="B1129" s="392" t="s">
        <v>479</v>
      </c>
      <c r="C1129" s="445"/>
      <c r="D1129" s="445" t="s">
        <v>319</v>
      </c>
      <c r="E1129" s="415" t="s">
        <v>325</v>
      </c>
      <c r="F1129" s="416">
        <f>SUM(F1130:F1130)</f>
        <v>0</v>
      </c>
      <c r="G1129" s="416">
        <f>SUM(G1130:G1130)</f>
        <v>5681041.9400000004</v>
      </c>
      <c r="H1129" s="416">
        <f>SUM(H1130:H1130)</f>
        <v>0</v>
      </c>
      <c r="I1129" s="416">
        <f>+F1129+G1129+H1129</f>
        <v>5681041.9400000004</v>
      </c>
      <c r="J1129" s="416">
        <f>SUM(J1130:J1130)</f>
        <v>0</v>
      </c>
      <c r="K1129" s="416">
        <f>SUM(K1130:K1130)</f>
        <v>5681024.7000000002</v>
      </c>
      <c r="L1129" s="416">
        <f>SUM(L1130:L1130)</f>
        <v>0</v>
      </c>
      <c r="M1129" s="416">
        <f>+J1129+K1129+L1129</f>
        <v>5681024.7000000002</v>
      </c>
      <c r="N1129" s="416">
        <f t="shared" ref="N1129:P1130" si="597">+F1129-J1129</f>
        <v>0</v>
      </c>
      <c r="O1129" s="416">
        <f t="shared" si="597"/>
        <v>17.240000000223517</v>
      </c>
      <c r="P1129" s="416">
        <f t="shared" si="597"/>
        <v>0</v>
      </c>
      <c r="Q1129" s="416">
        <f>+N1129+O1129+P1129</f>
        <v>17.240000000223517</v>
      </c>
      <c r="S1129" s="486" t="str">
        <f t="shared" si="588"/>
        <v/>
      </c>
      <c r="T1129" s="486">
        <f t="shared" si="588"/>
        <v>0.99999696534540983</v>
      </c>
      <c r="U1129" s="486" t="str">
        <f t="shared" si="588"/>
        <v/>
      </c>
      <c r="V1129" s="487">
        <f t="shared" si="588"/>
        <v>0.99999696534540983</v>
      </c>
      <c r="W1129" s="489"/>
      <c r="Y1129" s="394" t="s">
        <v>735</v>
      </c>
    </row>
    <row r="1130" spans="1:25">
      <c r="A1130" s="392" t="s">
        <v>249</v>
      </c>
      <c r="B1130" s="392" t="s">
        <v>479</v>
      </c>
      <c r="C1130" s="482"/>
      <c r="D1130" s="482"/>
      <c r="E1130" s="488" t="s">
        <v>533</v>
      </c>
      <c r="F1130" s="484">
        <v>0</v>
      </c>
      <c r="G1130" s="484">
        <f>SUM('[3]special hospitals1'!AQ186)</f>
        <v>5681041.9400000004</v>
      </c>
      <c r="H1130" s="484">
        <f>SUM('[3]special hospitals1'!AQ278)</f>
        <v>0</v>
      </c>
      <c r="I1130" s="484">
        <f>+F1130+G1130+H1130</f>
        <v>5681041.9400000004</v>
      </c>
      <c r="J1130" s="484">
        <v>0</v>
      </c>
      <c r="K1130" s="484">
        <f>SUM('[3]special hospitals1'!AQ187)</f>
        <v>5681024.7000000002</v>
      </c>
      <c r="L1130" s="484">
        <f>SUM('[3]special hospitals1'!AQ279)</f>
        <v>0</v>
      </c>
      <c r="M1130" s="484">
        <f>+J1130+K1130+L1130</f>
        <v>5681024.7000000002</v>
      </c>
      <c r="N1130" s="484">
        <f t="shared" si="597"/>
        <v>0</v>
      </c>
      <c r="O1130" s="484">
        <f t="shared" si="597"/>
        <v>17.240000000223517</v>
      </c>
      <c r="P1130" s="484">
        <f t="shared" si="597"/>
        <v>0</v>
      </c>
      <c r="Q1130" s="484">
        <f>+N1130+O1130+P1130</f>
        <v>17.240000000223517</v>
      </c>
      <c r="S1130" s="486" t="str">
        <f t="shared" si="588"/>
        <v/>
      </c>
      <c r="T1130" s="486">
        <f t="shared" si="588"/>
        <v>0.99999696534540983</v>
      </c>
      <c r="U1130" s="486" t="str">
        <f t="shared" si="588"/>
        <v/>
      </c>
      <c r="V1130" s="487">
        <f t="shared" si="588"/>
        <v>0.99999696534540983</v>
      </c>
      <c r="W1130" s="486"/>
      <c r="Y1130" s="394" t="s">
        <v>735</v>
      </c>
    </row>
    <row r="1131" spans="1:25" s="617" customFormat="1">
      <c r="A1131" s="392" t="s">
        <v>249</v>
      </c>
      <c r="B1131" s="392" t="s">
        <v>479</v>
      </c>
      <c r="C1131" s="634"/>
      <c r="D1131" s="634"/>
      <c r="E1131" s="635" t="s">
        <v>5</v>
      </c>
      <c r="F1131" s="615">
        <f>+F1129+F1127</f>
        <v>0</v>
      </c>
      <c r="G1131" s="615">
        <f t="shared" ref="G1131:Q1131" si="598">+G1129+G1127</f>
        <v>11445098.67</v>
      </c>
      <c r="H1131" s="615">
        <f t="shared" si="598"/>
        <v>20255000</v>
      </c>
      <c r="I1131" s="615">
        <f t="shared" si="598"/>
        <v>31700098.670000002</v>
      </c>
      <c r="J1131" s="615">
        <f t="shared" si="598"/>
        <v>0</v>
      </c>
      <c r="K1131" s="615">
        <f t="shared" si="598"/>
        <v>11444931.449999999</v>
      </c>
      <c r="L1131" s="615">
        <f t="shared" si="598"/>
        <v>11625527</v>
      </c>
      <c r="M1131" s="615">
        <f t="shared" si="598"/>
        <v>23070458.449999999</v>
      </c>
      <c r="N1131" s="615">
        <f t="shared" si="598"/>
        <v>0</v>
      </c>
      <c r="O1131" s="615">
        <f t="shared" si="598"/>
        <v>167.22000000067055</v>
      </c>
      <c r="P1131" s="615">
        <f t="shared" si="598"/>
        <v>8629473</v>
      </c>
      <c r="Q1131" s="615">
        <f t="shared" si="598"/>
        <v>8629640.2200000007</v>
      </c>
      <c r="R1131" s="616">
        <f>+Q1131-'[3]special hospitals1'!CK315</f>
        <v>0</v>
      </c>
      <c r="S1131" s="486" t="str">
        <f t="shared" si="588"/>
        <v/>
      </c>
      <c r="T1131" s="486">
        <f t="shared" si="588"/>
        <v>0.99998538937891035</v>
      </c>
      <c r="U1131" s="486">
        <f t="shared" si="588"/>
        <v>0.57395838064675386</v>
      </c>
      <c r="V1131" s="487">
        <f t="shared" si="588"/>
        <v>0.72777244923319973</v>
      </c>
      <c r="W1131" s="636"/>
      <c r="Y1131" s="394" t="s">
        <v>735</v>
      </c>
    </row>
    <row r="1132" spans="1:25">
      <c r="A1132" s="392" t="s">
        <v>249</v>
      </c>
      <c r="B1132" s="392" t="s">
        <v>479</v>
      </c>
      <c r="C1132" s="482"/>
      <c r="D1132" s="482"/>
      <c r="E1132" s="492"/>
      <c r="F1132" s="484"/>
      <c r="G1132" s="484"/>
      <c r="H1132" s="484"/>
      <c r="I1132" s="484">
        <f t="shared" si="580"/>
        <v>0</v>
      </c>
      <c r="J1132" s="484"/>
      <c r="K1132" s="484"/>
      <c r="L1132" s="484"/>
      <c r="M1132" s="484">
        <f t="shared" si="581"/>
        <v>0</v>
      </c>
      <c r="N1132" s="484">
        <f t="shared" si="571"/>
        <v>0</v>
      </c>
      <c r="O1132" s="484">
        <f t="shared" si="571"/>
        <v>0</v>
      </c>
      <c r="P1132" s="484">
        <f t="shared" si="571"/>
        <v>0</v>
      </c>
      <c r="Q1132" s="484">
        <f t="shared" si="582"/>
        <v>0</v>
      </c>
      <c r="S1132" s="486" t="str">
        <f t="shared" si="588"/>
        <v/>
      </c>
      <c r="T1132" s="486" t="str">
        <f t="shared" si="588"/>
        <v/>
      </c>
      <c r="U1132" s="486" t="str">
        <f t="shared" si="588"/>
        <v/>
      </c>
      <c r="V1132" s="487" t="str">
        <f t="shared" si="588"/>
        <v/>
      </c>
      <c r="W1132" s="486"/>
      <c r="Y1132" s="394" t="s">
        <v>735</v>
      </c>
    </row>
    <row r="1133" spans="1:25" s="424" customFormat="1">
      <c r="A1133" s="392" t="s">
        <v>249</v>
      </c>
      <c r="B1133" s="392" t="s">
        <v>481</v>
      </c>
      <c r="C1133" s="493" t="s">
        <v>319</v>
      </c>
      <c r="D1133" s="632" t="s">
        <v>482</v>
      </c>
      <c r="E1133" s="680" t="s">
        <v>481</v>
      </c>
      <c r="F1133" s="638"/>
      <c r="G1133" s="638"/>
      <c r="H1133" s="638"/>
      <c r="I1133" s="423">
        <f t="shared" si="580"/>
        <v>0</v>
      </c>
      <c r="J1133" s="638"/>
      <c r="K1133" s="638"/>
      <c r="L1133" s="638"/>
      <c r="M1133" s="423">
        <f t="shared" si="581"/>
        <v>0</v>
      </c>
      <c r="N1133" s="423">
        <f t="shared" si="571"/>
        <v>0</v>
      </c>
      <c r="O1133" s="423">
        <f t="shared" si="571"/>
        <v>0</v>
      </c>
      <c r="P1133" s="423">
        <f t="shared" si="571"/>
        <v>0</v>
      </c>
      <c r="Q1133" s="423">
        <f t="shared" si="582"/>
        <v>0</v>
      </c>
      <c r="S1133" s="486" t="str">
        <f t="shared" si="588"/>
        <v/>
      </c>
      <c r="T1133" s="486" t="str">
        <f t="shared" si="588"/>
        <v/>
      </c>
      <c r="U1133" s="486" t="str">
        <f t="shared" si="588"/>
        <v/>
      </c>
      <c r="V1133" s="487" t="str">
        <f t="shared" si="588"/>
        <v/>
      </c>
      <c r="W1133" s="491"/>
      <c r="Y1133" s="394" t="s">
        <v>735</v>
      </c>
    </row>
    <row r="1134" spans="1:25">
      <c r="A1134" s="392" t="s">
        <v>249</v>
      </c>
      <c r="B1134" s="392" t="s">
        <v>481</v>
      </c>
      <c r="C1134" s="482"/>
      <c r="D1134" s="497"/>
      <c r="E1134" s="483" t="s">
        <v>320</v>
      </c>
      <c r="F1134" s="495">
        <f>+'[3]special hospitals1'!B435</f>
        <v>0</v>
      </c>
      <c r="G1134" s="495">
        <f>+'[3]special hospitals1'!C435</f>
        <v>0</v>
      </c>
      <c r="H1134" s="495">
        <f>+'[3]special hospitals1'!D435</f>
        <v>0</v>
      </c>
      <c r="I1134" s="484">
        <f t="shared" si="580"/>
        <v>0</v>
      </c>
      <c r="J1134" s="495">
        <f>+'[3]special hospitals1'!F435</f>
        <v>0</v>
      </c>
      <c r="K1134" s="495">
        <f>+'[3]special hospitals1'!G435</f>
        <v>0</v>
      </c>
      <c r="L1134" s="495">
        <f>+'[3]special hospitals1'!H435</f>
        <v>0</v>
      </c>
      <c r="M1134" s="484">
        <f t="shared" si="581"/>
        <v>0</v>
      </c>
      <c r="N1134" s="484">
        <f t="shared" si="571"/>
        <v>0</v>
      </c>
      <c r="O1134" s="484">
        <f t="shared" si="571"/>
        <v>0</v>
      </c>
      <c r="P1134" s="484">
        <f t="shared" si="571"/>
        <v>0</v>
      </c>
      <c r="Q1134" s="484">
        <f t="shared" si="582"/>
        <v>0</v>
      </c>
      <c r="S1134" s="486" t="str">
        <f t="shared" si="588"/>
        <v/>
      </c>
      <c r="T1134" s="486" t="str">
        <f t="shared" si="588"/>
        <v/>
      </c>
      <c r="U1134" s="486" t="str">
        <f t="shared" si="588"/>
        <v/>
      </c>
      <c r="V1134" s="487" t="str">
        <f t="shared" si="588"/>
        <v/>
      </c>
      <c r="W1134" s="486"/>
      <c r="Y1134" s="394" t="s">
        <v>736</v>
      </c>
    </row>
    <row r="1135" spans="1:25">
      <c r="A1135" s="392" t="s">
        <v>249</v>
      </c>
      <c r="B1135" s="392" t="s">
        <v>481</v>
      </c>
      <c r="C1135" s="482"/>
      <c r="D1135" s="497"/>
      <c r="E1135" s="488" t="s">
        <v>204</v>
      </c>
      <c r="F1135" s="484">
        <f>+F1136+F1137</f>
        <v>0</v>
      </c>
      <c r="G1135" s="484">
        <f t="shared" ref="G1135:H1135" si="599">+G1136+G1137</f>
        <v>2630435.87</v>
      </c>
      <c r="H1135" s="484">
        <f t="shared" si="599"/>
        <v>0</v>
      </c>
      <c r="I1135" s="484">
        <f t="shared" si="580"/>
        <v>2630435.87</v>
      </c>
      <c r="J1135" s="484">
        <f t="shared" ref="J1135:L1135" si="600">+J1136+J1137</f>
        <v>0</v>
      </c>
      <c r="K1135" s="484">
        <f t="shared" si="600"/>
        <v>2628735.2400000002</v>
      </c>
      <c r="L1135" s="484">
        <f t="shared" si="600"/>
        <v>0</v>
      </c>
      <c r="M1135" s="484">
        <f t="shared" si="581"/>
        <v>2628735.2400000002</v>
      </c>
      <c r="N1135" s="484">
        <f t="shared" ref="N1135:P1192" si="601">+F1135-J1135</f>
        <v>0</v>
      </c>
      <c r="O1135" s="484">
        <f t="shared" si="601"/>
        <v>1700.6299999998882</v>
      </c>
      <c r="P1135" s="484">
        <f t="shared" si="601"/>
        <v>0</v>
      </c>
      <c r="Q1135" s="484">
        <f t="shared" si="582"/>
        <v>1700.6299999998882</v>
      </c>
      <c r="R1135" s="485"/>
      <c r="S1135" s="486" t="str">
        <f t="shared" si="588"/>
        <v/>
      </c>
      <c r="T1135" s="486">
        <f t="shared" si="588"/>
        <v>0.99935347977139621</v>
      </c>
      <c r="U1135" s="486" t="str">
        <f t="shared" si="588"/>
        <v/>
      </c>
      <c r="V1135" s="487">
        <f t="shared" si="588"/>
        <v>0.99935347977139621</v>
      </c>
      <c r="W1135" s="486"/>
      <c r="Y1135" s="394" t="s">
        <v>736</v>
      </c>
    </row>
    <row r="1136" spans="1:25" hidden="1">
      <c r="A1136" s="392" t="s">
        <v>249</v>
      </c>
      <c r="B1136" s="392" t="s">
        <v>481</v>
      </c>
      <c r="C1136" s="482"/>
      <c r="D1136" s="482"/>
      <c r="E1136" s="483" t="s">
        <v>838</v>
      </c>
      <c r="F1136" s="495">
        <f>'[3]CONAP - W INC'!F858</f>
        <v>0</v>
      </c>
      <c r="G1136" s="495">
        <f>'[3]CONAP - W INC'!G858</f>
        <v>2000000</v>
      </c>
      <c r="H1136" s="495">
        <f>'[3]CONAP - W INC'!H858</f>
        <v>0</v>
      </c>
      <c r="I1136" s="484">
        <f t="shared" si="580"/>
        <v>2000000</v>
      </c>
      <c r="J1136" s="495">
        <f>'[3]CONAP - W INC'!J858</f>
        <v>0</v>
      </c>
      <c r="K1136" s="495">
        <f>'[3]CONAP - W INC'!K858</f>
        <v>1998299.37</v>
      </c>
      <c r="L1136" s="495">
        <f>'[3]CONAP - W INC'!L858</f>
        <v>0</v>
      </c>
      <c r="M1136" s="484">
        <f t="shared" si="581"/>
        <v>1998299.37</v>
      </c>
      <c r="N1136" s="484">
        <f t="shared" si="601"/>
        <v>0</v>
      </c>
      <c r="O1136" s="484">
        <f t="shared" si="601"/>
        <v>1700.6299999998882</v>
      </c>
      <c r="P1136" s="484">
        <f t="shared" si="601"/>
        <v>0</v>
      </c>
      <c r="Q1136" s="484">
        <f t="shared" si="582"/>
        <v>1700.6299999998882</v>
      </c>
      <c r="S1136" s="486" t="str">
        <f t="shared" si="588"/>
        <v/>
      </c>
      <c r="T1136" s="486">
        <f t="shared" si="588"/>
        <v>0.99914968500000001</v>
      </c>
      <c r="U1136" s="486" t="str">
        <f t="shared" si="588"/>
        <v/>
      </c>
      <c r="V1136" s="487">
        <f t="shared" si="588"/>
        <v>0.99914968500000001</v>
      </c>
      <c r="W1136" s="486"/>
    </row>
    <row r="1137" spans="1:25" hidden="1">
      <c r="A1137" s="392" t="s">
        <v>249</v>
      </c>
      <c r="B1137" s="392" t="s">
        <v>481</v>
      </c>
      <c r="C1137" s="482"/>
      <c r="D1137" s="482"/>
      <c r="E1137" s="483" t="s">
        <v>839</v>
      </c>
      <c r="F1137" s="495">
        <f>'[3]CONAP - W INC'!F859</f>
        <v>0</v>
      </c>
      <c r="G1137" s="495">
        <f>'[3]CONAP - W INC'!G859</f>
        <v>630435.87</v>
      </c>
      <c r="H1137" s="495">
        <f>'[3]CONAP - W INC'!H859</f>
        <v>0</v>
      </c>
      <c r="I1137" s="484">
        <f t="shared" si="580"/>
        <v>630435.87</v>
      </c>
      <c r="J1137" s="495">
        <f>'[3]CONAP - W INC'!J859</f>
        <v>0</v>
      </c>
      <c r="K1137" s="495">
        <f>'[3]CONAP - W INC'!K859</f>
        <v>630435.87</v>
      </c>
      <c r="L1137" s="495">
        <f>'[3]CONAP - W INC'!L859</f>
        <v>0</v>
      </c>
      <c r="M1137" s="484">
        <f t="shared" si="581"/>
        <v>630435.87</v>
      </c>
      <c r="N1137" s="484">
        <f t="shared" si="601"/>
        <v>0</v>
      </c>
      <c r="O1137" s="484">
        <f t="shared" si="601"/>
        <v>0</v>
      </c>
      <c r="P1137" s="484">
        <f t="shared" si="601"/>
        <v>0</v>
      </c>
      <c r="Q1137" s="484">
        <f t="shared" si="582"/>
        <v>0</v>
      </c>
      <c r="S1137" s="486" t="str">
        <f t="shared" si="588"/>
        <v/>
      </c>
      <c r="T1137" s="486">
        <f t="shared" si="588"/>
        <v>1</v>
      </c>
      <c r="U1137" s="486" t="str">
        <f t="shared" si="588"/>
        <v/>
      </c>
      <c r="V1137" s="487">
        <f t="shared" si="588"/>
        <v>1</v>
      </c>
      <c r="W1137" s="486"/>
    </row>
    <row r="1138" spans="1:25" s="437" customFormat="1">
      <c r="A1138" s="392"/>
      <c r="B1138" s="392" t="s">
        <v>481</v>
      </c>
      <c r="C1138" s="445"/>
      <c r="D1138" s="445"/>
      <c r="E1138" s="415" t="s">
        <v>737</v>
      </c>
      <c r="F1138" s="416">
        <f>+F1135+F1134</f>
        <v>0</v>
      </c>
      <c r="G1138" s="416">
        <f t="shared" ref="G1138:Q1138" si="602">+G1135+G1134</f>
        <v>2630435.87</v>
      </c>
      <c r="H1138" s="416">
        <f t="shared" si="602"/>
        <v>0</v>
      </c>
      <c r="I1138" s="416">
        <f t="shared" si="602"/>
        <v>2630435.87</v>
      </c>
      <c r="J1138" s="416">
        <f t="shared" si="602"/>
        <v>0</v>
      </c>
      <c r="K1138" s="416">
        <f t="shared" si="602"/>
        <v>2628735.2400000002</v>
      </c>
      <c r="L1138" s="416">
        <f t="shared" si="602"/>
        <v>0</v>
      </c>
      <c r="M1138" s="416">
        <f t="shared" si="602"/>
        <v>2628735.2400000002</v>
      </c>
      <c r="N1138" s="416">
        <f t="shared" si="602"/>
        <v>0</v>
      </c>
      <c r="O1138" s="416">
        <f t="shared" si="602"/>
        <v>1700.6299999998882</v>
      </c>
      <c r="P1138" s="416">
        <f t="shared" si="602"/>
        <v>0</v>
      </c>
      <c r="Q1138" s="416">
        <f t="shared" si="602"/>
        <v>1700.6299999998882</v>
      </c>
      <c r="R1138" s="448"/>
      <c r="S1138" s="486" t="str">
        <f t="shared" si="588"/>
        <v/>
      </c>
      <c r="T1138" s="486">
        <f t="shared" si="588"/>
        <v>0.99935347977139621</v>
      </c>
      <c r="U1138" s="486" t="str">
        <f t="shared" si="588"/>
        <v/>
      </c>
      <c r="V1138" s="487">
        <f t="shared" si="588"/>
        <v>0.99935347977139621</v>
      </c>
      <c r="W1138" s="489"/>
      <c r="Y1138" s="394" t="s">
        <v>735</v>
      </c>
    </row>
    <row r="1139" spans="1:25" hidden="1">
      <c r="A1139" s="392"/>
      <c r="B1139" s="392"/>
      <c r="C1139" s="482"/>
      <c r="D1139" s="482"/>
      <c r="E1139" s="490"/>
      <c r="F1139" s="484"/>
      <c r="G1139" s="484"/>
      <c r="H1139" s="484"/>
      <c r="I1139" s="484"/>
      <c r="J1139" s="484"/>
      <c r="K1139" s="484"/>
      <c r="L1139" s="484"/>
      <c r="M1139" s="484"/>
      <c r="N1139" s="484"/>
      <c r="O1139" s="484"/>
      <c r="P1139" s="484"/>
      <c r="Q1139" s="484"/>
      <c r="R1139" s="485"/>
      <c r="S1139" s="486" t="str">
        <f t="shared" si="588"/>
        <v/>
      </c>
      <c r="T1139" s="486" t="str">
        <f t="shared" si="588"/>
        <v/>
      </c>
      <c r="U1139" s="486" t="str">
        <f t="shared" si="588"/>
        <v/>
      </c>
      <c r="V1139" s="487" t="str">
        <f t="shared" si="588"/>
        <v/>
      </c>
      <c r="W1139" s="486"/>
    </row>
    <row r="1140" spans="1:25" s="437" customFormat="1">
      <c r="A1140" s="392" t="s">
        <v>249</v>
      </c>
      <c r="B1140" s="392" t="s">
        <v>481</v>
      </c>
      <c r="C1140" s="445"/>
      <c r="D1140" s="445" t="s">
        <v>319</v>
      </c>
      <c r="E1140" s="415" t="s">
        <v>325</v>
      </c>
      <c r="F1140" s="416">
        <f>SUM(F1141:F1141)</f>
        <v>0</v>
      </c>
      <c r="G1140" s="416">
        <f>SUM(G1141:G1141)</f>
        <v>5865051</v>
      </c>
      <c r="H1140" s="416">
        <f>SUM(H1141:H1141)</f>
        <v>0</v>
      </c>
      <c r="I1140" s="416">
        <f>+F1140+G1140+H1140</f>
        <v>5865051</v>
      </c>
      <c r="J1140" s="416">
        <f>SUM(J1141:J1141)</f>
        <v>0</v>
      </c>
      <c r="K1140" s="416">
        <f>SUM(K1141:K1141)</f>
        <v>5865051</v>
      </c>
      <c r="L1140" s="416">
        <f>SUM(L1141:L1141)</f>
        <v>0</v>
      </c>
      <c r="M1140" s="416">
        <f>+J1140+K1140+L1140</f>
        <v>5865051</v>
      </c>
      <c r="N1140" s="416">
        <f t="shared" ref="N1140:P1141" si="603">+F1140-J1140</f>
        <v>0</v>
      </c>
      <c r="O1140" s="416">
        <f t="shared" si="603"/>
        <v>0</v>
      </c>
      <c r="P1140" s="416">
        <f t="shared" si="603"/>
        <v>0</v>
      </c>
      <c r="Q1140" s="416">
        <f>+N1140+O1140+P1140</f>
        <v>0</v>
      </c>
      <c r="S1140" s="486" t="str">
        <f t="shared" si="588"/>
        <v/>
      </c>
      <c r="T1140" s="486">
        <f t="shared" si="588"/>
        <v>1</v>
      </c>
      <c r="U1140" s="486" t="str">
        <f t="shared" si="588"/>
        <v/>
      </c>
      <c r="V1140" s="487">
        <f t="shared" si="588"/>
        <v>1</v>
      </c>
      <c r="W1140" s="489"/>
      <c r="Y1140" s="394" t="s">
        <v>735</v>
      </c>
    </row>
    <row r="1141" spans="1:25">
      <c r="A1141" s="392" t="s">
        <v>249</v>
      </c>
      <c r="B1141" s="392" t="s">
        <v>481</v>
      </c>
      <c r="C1141" s="482"/>
      <c r="D1141" s="482"/>
      <c r="E1141" s="488" t="s">
        <v>533</v>
      </c>
      <c r="F1141" s="484">
        <v>0</v>
      </c>
      <c r="G1141" s="484">
        <f>SUM('[3]special hospitals1'!AP186)</f>
        <v>5865051</v>
      </c>
      <c r="H1141" s="484">
        <f>SUM('[3]special hospitals1'!AP278)</f>
        <v>0</v>
      </c>
      <c r="I1141" s="484">
        <f>+F1141+G1141+H1141</f>
        <v>5865051</v>
      </c>
      <c r="J1141" s="484">
        <v>0</v>
      </c>
      <c r="K1141" s="484">
        <f>SUM('[3]special hospitals1'!AP187)</f>
        <v>5865051</v>
      </c>
      <c r="L1141" s="484">
        <f>SUM('[3]special hospitals1'!AP279)</f>
        <v>0</v>
      </c>
      <c r="M1141" s="484">
        <f>+J1141+K1141+L1141</f>
        <v>5865051</v>
      </c>
      <c r="N1141" s="484">
        <f t="shared" si="603"/>
        <v>0</v>
      </c>
      <c r="O1141" s="484">
        <f t="shared" si="603"/>
        <v>0</v>
      </c>
      <c r="P1141" s="484">
        <f t="shared" si="603"/>
        <v>0</v>
      </c>
      <c r="Q1141" s="484">
        <f>+N1141+O1141+P1141</f>
        <v>0</v>
      </c>
      <c r="S1141" s="486" t="str">
        <f t="shared" si="588"/>
        <v/>
      </c>
      <c r="T1141" s="486">
        <f t="shared" si="588"/>
        <v>1</v>
      </c>
      <c r="U1141" s="486" t="str">
        <f t="shared" si="588"/>
        <v/>
      </c>
      <c r="V1141" s="487">
        <f t="shared" si="588"/>
        <v>1</v>
      </c>
      <c r="W1141" s="486"/>
      <c r="Y1141" s="394" t="s">
        <v>735</v>
      </c>
    </row>
    <row r="1142" spans="1:25" s="617" customFormat="1">
      <c r="A1142" s="392" t="s">
        <v>249</v>
      </c>
      <c r="B1142" s="392" t="s">
        <v>481</v>
      </c>
      <c r="C1142" s="634"/>
      <c r="D1142" s="634"/>
      <c r="E1142" s="635" t="s">
        <v>5</v>
      </c>
      <c r="F1142" s="615">
        <f>+F1140+F1138</f>
        <v>0</v>
      </c>
      <c r="G1142" s="615">
        <f t="shared" ref="G1142:Q1142" si="604">+G1140+G1138</f>
        <v>8495486.870000001</v>
      </c>
      <c r="H1142" s="615">
        <f t="shared" si="604"/>
        <v>0</v>
      </c>
      <c r="I1142" s="615">
        <f t="shared" si="604"/>
        <v>8495486.870000001</v>
      </c>
      <c r="J1142" s="615">
        <f t="shared" si="604"/>
        <v>0</v>
      </c>
      <c r="K1142" s="615">
        <f t="shared" si="604"/>
        <v>8493786.2400000002</v>
      </c>
      <c r="L1142" s="615">
        <f t="shared" si="604"/>
        <v>0</v>
      </c>
      <c r="M1142" s="615">
        <f t="shared" si="604"/>
        <v>8493786.2400000002</v>
      </c>
      <c r="N1142" s="615">
        <f t="shared" si="604"/>
        <v>0</v>
      </c>
      <c r="O1142" s="615">
        <f t="shared" si="604"/>
        <v>1700.6299999998882</v>
      </c>
      <c r="P1142" s="615">
        <f t="shared" si="604"/>
        <v>0</v>
      </c>
      <c r="Q1142" s="615">
        <f t="shared" si="604"/>
        <v>1700.6299999998882</v>
      </c>
      <c r="R1142" s="616">
        <f>+Q1142-'[3]special hospitals1'!CJ315</f>
        <v>0</v>
      </c>
      <c r="S1142" s="486" t="str">
        <f t="shared" si="588"/>
        <v/>
      </c>
      <c r="T1142" s="486">
        <f t="shared" si="588"/>
        <v>0.99979981959527164</v>
      </c>
      <c r="U1142" s="486" t="str">
        <f t="shared" si="588"/>
        <v/>
      </c>
      <c r="V1142" s="487">
        <f t="shared" si="588"/>
        <v>0.99979981959527164</v>
      </c>
      <c r="W1142" s="636"/>
      <c r="Y1142" s="394" t="s">
        <v>735</v>
      </c>
    </row>
    <row r="1143" spans="1:25">
      <c r="A1143" s="392" t="s">
        <v>249</v>
      </c>
      <c r="B1143" s="392" t="s">
        <v>481</v>
      </c>
      <c r="C1143" s="482"/>
      <c r="D1143" s="482"/>
      <c r="E1143" s="492"/>
      <c r="F1143" s="484"/>
      <c r="G1143" s="484"/>
      <c r="H1143" s="484"/>
      <c r="I1143" s="484">
        <f t="shared" si="580"/>
        <v>0</v>
      </c>
      <c r="J1143" s="484"/>
      <c r="K1143" s="484"/>
      <c r="L1143" s="484"/>
      <c r="M1143" s="484">
        <f t="shared" si="581"/>
        <v>0</v>
      </c>
      <c r="N1143" s="484">
        <f t="shared" si="601"/>
        <v>0</v>
      </c>
      <c r="O1143" s="484">
        <f t="shared" si="601"/>
        <v>0</v>
      </c>
      <c r="P1143" s="484">
        <f t="shared" si="601"/>
        <v>0</v>
      </c>
      <c r="Q1143" s="484">
        <f t="shared" si="582"/>
        <v>0</v>
      </c>
      <c r="S1143" s="486" t="str">
        <f t="shared" si="588"/>
        <v/>
      </c>
      <c r="T1143" s="486" t="str">
        <f t="shared" si="588"/>
        <v/>
      </c>
      <c r="U1143" s="486" t="str">
        <f t="shared" si="588"/>
        <v/>
      </c>
      <c r="V1143" s="487" t="str">
        <f t="shared" si="588"/>
        <v/>
      </c>
      <c r="W1143" s="486"/>
      <c r="Y1143" s="394" t="s">
        <v>735</v>
      </c>
    </row>
    <row r="1144" spans="1:25" s="424" customFormat="1">
      <c r="A1144" s="392" t="s">
        <v>249</v>
      </c>
      <c r="B1144" s="392" t="s">
        <v>483</v>
      </c>
      <c r="C1144" s="493" t="s">
        <v>319</v>
      </c>
      <c r="D1144" s="632" t="s">
        <v>484</v>
      </c>
      <c r="E1144" s="680" t="s">
        <v>483</v>
      </c>
      <c r="F1144" s="638"/>
      <c r="G1144" s="638"/>
      <c r="H1144" s="638"/>
      <c r="I1144" s="423">
        <f t="shared" si="580"/>
        <v>0</v>
      </c>
      <c r="J1144" s="638"/>
      <c r="K1144" s="638"/>
      <c r="L1144" s="638"/>
      <c r="M1144" s="423">
        <f t="shared" si="581"/>
        <v>0</v>
      </c>
      <c r="N1144" s="423">
        <f t="shared" si="601"/>
        <v>0</v>
      </c>
      <c r="O1144" s="423">
        <f t="shared" si="601"/>
        <v>0</v>
      </c>
      <c r="P1144" s="423">
        <f t="shared" si="601"/>
        <v>0</v>
      </c>
      <c r="Q1144" s="423">
        <f t="shared" si="582"/>
        <v>0</v>
      </c>
      <c r="S1144" s="486" t="str">
        <f t="shared" si="588"/>
        <v/>
      </c>
      <c r="T1144" s="486" t="str">
        <f t="shared" si="588"/>
        <v/>
      </c>
      <c r="U1144" s="486" t="str">
        <f t="shared" si="588"/>
        <v/>
      </c>
      <c r="V1144" s="487" t="str">
        <f t="shared" si="588"/>
        <v/>
      </c>
      <c r="W1144" s="491"/>
      <c r="Y1144" s="394" t="s">
        <v>735</v>
      </c>
    </row>
    <row r="1145" spans="1:25">
      <c r="A1145" s="392" t="s">
        <v>249</v>
      </c>
      <c r="B1145" s="392" t="s">
        <v>483</v>
      </c>
      <c r="C1145" s="482"/>
      <c r="D1145" s="497"/>
      <c r="E1145" s="483" t="s">
        <v>320</v>
      </c>
      <c r="F1145" s="495">
        <f>+'[3]special hospitals2'!B408</f>
        <v>0</v>
      </c>
      <c r="G1145" s="495">
        <f>+'[3]special hospitals2'!C408</f>
        <v>0</v>
      </c>
      <c r="H1145" s="495">
        <f>+'[3]special hospitals2'!D408</f>
        <v>0</v>
      </c>
      <c r="I1145" s="484">
        <f t="shared" si="580"/>
        <v>0</v>
      </c>
      <c r="J1145" s="495">
        <f>+'[3]special hospitals2'!F408</f>
        <v>0</v>
      </c>
      <c r="K1145" s="495">
        <f>+'[3]special hospitals2'!G408</f>
        <v>0</v>
      </c>
      <c r="L1145" s="495">
        <f>+'[3]special hospitals2'!H408</f>
        <v>0</v>
      </c>
      <c r="M1145" s="484">
        <f t="shared" si="581"/>
        <v>0</v>
      </c>
      <c r="N1145" s="484">
        <f t="shared" si="601"/>
        <v>0</v>
      </c>
      <c r="O1145" s="484">
        <f t="shared" si="601"/>
        <v>0</v>
      </c>
      <c r="P1145" s="484">
        <f t="shared" si="601"/>
        <v>0</v>
      </c>
      <c r="Q1145" s="484">
        <f t="shared" si="582"/>
        <v>0</v>
      </c>
      <c r="S1145" s="486" t="str">
        <f t="shared" si="588"/>
        <v/>
      </c>
      <c r="T1145" s="486" t="str">
        <f t="shared" si="588"/>
        <v/>
      </c>
      <c r="U1145" s="486" t="str">
        <f t="shared" si="588"/>
        <v/>
      </c>
      <c r="V1145" s="487" t="str">
        <f t="shared" si="588"/>
        <v/>
      </c>
      <c r="W1145" s="486"/>
      <c r="Y1145" s="394" t="s">
        <v>736</v>
      </c>
    </row>
    <row r="1146" spans="1:25">
      <c r="A1146" s="392" t="s">
        <v>249</v>
      </c>
      <c r="B1146" s="392" t="s">
        <v>483</v>
      </c>
      <c r="C1146" s="482"/>
      <c r="D1146" s="497"/>
      <c r="E1146" s="488" t="s">
        <v>204</v>
      </c>
      <c r="F1146" s="484">
        <f>+F1147+F1148</f>
        <v>0</v>
      </c>
      <c r="G1146" s="484">
        <f t="shared" ref="G1146:H1146" si="605">+G1147+G1148</f>
        <v>2564413.65</v>
      </c>
      <c r="H1146" s="484">
        <f t="shared" si="605"/>
        <v>0</v>
      </c>
      <c r="I1146" s="484">
        <f t="shared" si="580"/>
        <v>2564413.65</v>
      </c>
      <c r="J1146" s="484">
        <f t="shared" ref="J1146:L1146" si="606">+J1147+J1148</f>
        <v>0</v>
      </c>
      <c r="K1146" s="484">
        <f t="shared" si="606"/>
        <v>2559026.69</v>
      </c>
      <c r="L1146" s="484">
        <f t="shared" si="606"/>
        <v>0</v>
      </c>
      <c r="M1146" s="484">
        <f t="shared" si="581"/>
        <v>2559026.69</v>
      </c>
      <c r="N1146" s="484">
        <f t="shared" si="601"/>
        <v>0</v>
      </c>
      <c r="O1146" s="484">
        <f t="shared" si="601"/>
        <v>5386.9599999999627</v>
      </c>
      <c r="P1146" s="484">
        <f t="shared" si="601"/>
        <v>0</v>
      </c>
      <c r="Q1146" s="484">
        <f t="shared" si="582"/>
        <v>5386.9599999999627</v>
      </c>
      <c r="S1146" s="486" t="str">
        <f t="shared" si="588"/>
        <v/>
      </c>
      <c r="T1146" s="486">
        <f t="shared" si="588"/>
        <v>0.99789934045936779</v>
      </c>
      <c r="U1146" s="486" t="str">
        <f t="shared" si="588"/>
        <v/>
      </c>
      <c r="V1146" s="487">
        <f t="shared" si="588"/>
        <v>0.99789934045936779</v>
      </c>
      <c r="W1146" s="486"/>
      <c r="Y1146" s="394" t="s">
        <v>736</v>
      </c>
    </row>
    <row r="1147" spans="1:25" hidden="1">
      <c r="A1147" s="392" t="s">
        <v>249</v>
      </c>
      <c r="B1147" s="392" t="s">
        <v>483</v>
      </c>
      <c r="C1147" s="482"/>
      <c r="D1147" s="482"/>
      <c r="E1147" s="483" t="s">
        <v>838</v>
      </c>
      <c r="F1147" s="495">
        <f>'[3]CONAP - W INC'!F866</f>
        <v>0</v>
      </c>
      <c r="G1147" s="495">
        <f>'[3]CONAP - W INC'!G866</f>
        <v>2500000</v>
      </c>
      <c r="H1147" s="495">
        <f>'[3]CONAP - W INC'!H866</f>
        <v>0</v>
      </c>
      <c r="I1147" s="484">
        <f t="shared" si="580"/>
        <v>2500000</v>
      </c>
      <c r="J1147" s="495">
        <f>'[3]CONAP - W INC'!J866</f>
        <v>0</v>
      </c>
      <c r="K1147" s="495">
        <f>'[3]CONAP - W INC'!K866</f>
        <v>2497826.69</v>
      </c>
      <c r="L1147" s="495">
        <f>'[3]CONAP - W INC'!L866</f>
        <v>0</v>
      </c>
      <c r="M1147" s="484">
        <f t="shared" si="581"/>
        <v>2497826.69</v>
      </c>
      <c r="N1147" s="484">
        <f t="shared" si="601"/>
        <v>0</v>
      </c>
      <c r="O1147" s="484">
        <f t="shared" si="601"/>
        <v>2173.3100000000559</v>
      </c>
      <c r="P1147" s="484">
        <f t="shared" si="601"/>
        <v>0</v>
      </c>
      <c r="Q1147" s="484">
        <f t="shared" si="582"/>
        <v>2173.3100000000559</v>
      </c>
      <c r="S1147" s="486" t="str">
        <f t="shared" si="588"/>
        <v/>
      </c>
      <c r="T1147" s="486">
        <f t="shared" si="588"/>
        <v>0.99913067599999994</v>
      </c>
      <c r="U1147" s="486" t="str">
        <f t="shared" si="588"/>
        <v/>
      </c>
      <c r="V1147" s="487">
        <f t="shared" si="588"/>
        <v>0.99913067599999994</v>
      </c>
      <c r="W1147" s="486"/>
    </row>
    <row r="1148" spans="1:25" hidden="1">
      <c r="A1148" s="392" t="s">
        <v>249</v>
      </c>
      <c r="B1148" s="392" t="s">
        <v>483</v>
      </c>
      <c r="C1148" s="482"/>
      <c r="D1148" s="482"/>
      <c r="E1148" s="483" t="s">
        <v>839</v>
      </c>
      <c r="F1148" s="495">
        <f>'[3]CONAP - W INC'!F867</f>
        <v>0</v>
      </c>
      <c r="G1148" s="495">
        <f>'[3]CONAP - W INC'!G867</f>
        <v>64413.65</v>
      </c>
      <c r="H1148" s="495">
        <f>'[3]CONAP - W INC'!H867</f>
        <v>0</v>
      </c>
      <c r="I1148" s="484">
        <f t="shared" si="580"/>
        <v>64413.65</v>
      </c>
      <c r="J1148" s="495">
        <f>'[3]CONAP - W INC'!J867</f>
        <v>0</v>
      </c>
      <c r="K1148" s="495">
        <f>'[3]CONAP - W INC'!K867</f>
        <v>61200</v>
      </c>
      <c r="L1148" s="495">
        <f>'[3]CONAP - W INC'!L867</f>
        <v>0</v>
      </c>
      <c r="M1148" s="484">
        <f t="shared" si="581"/>
        <v>61200</v>
      </c>
      <c r="N1148" s="484">
        <f t="shared" si="601"/>
        <v>0</v>
      </c>
      <c r="O1148" s="484">
        <f t="shared" si="601"/>
        <v>3213.6500000000015</v>
      </c>
      <c r="P1148" s="484">
        <f t="shared" si="601"/>
        <v>0</v>
      </c>
      <c r="Q1148" s="484">
        <f t="shared" si="582"/>
        <v>3213.6500000000015</v>
      </c>
      <c r="S1148" s="486" t="str">
        <f t="shared" si="588"/>
        <v/>
      </c>
      <c r="T1148" s="486">
        <f t="shared" si="588"/>
        <v>0.95010917716974586</v>
      </c>
      <c r="U1148" s="486" t="str">
        <f t="shared" si="588"/>
        <v/>
      </c>
      <c r="V1148" s="487">
        <f t="shared" si="588"/>
        <v>0.95010917716974586</v>
      </c>
      <c r="W1148" s="486"/>
    </row>
    <row r="1149" spans="1:25" s="437" customFormat="1">
      <c r="A1149" s="392"/>
      <c r="B1149" s="392" t="s">
        <v>483</v>
      </c>
      <c r="C1149" s="445"/>
      <c r="D1149" s="445"/>
      <c r="E1149" s="415" t="s">
        <v>737</v>
      </c>
      <c r="F1149" s="416">
        <f>+F1146+F1145</f>
        <v>0</v>
      </c>
      <c r="G1149" s="416">
        <f t="shared" ref="G1149:Q1149" si="607">+G1146+G1145</f>
        <v>2564413.65</v>
      </c>
      <c r="H1149" s="416">
        <f t="shared" si="607"/>
        <v>0</v>
      </c>
      <c r="I1149" s="416">
        <f t="shared" si="607"/>
        <v>2564413.65</v>
      </c>
      <c r="J1149" s="416">
        <f t="shared" si="607"/>
        <v>0</v>
      </c>
      <c r="K1149" s="416">
        <f t="shared" si="607"/>
        <v>2559026.69</v>
      </c>
      <c r="L1149" s="416">
        <f t="shared" si="607"/>
        <v>0</v>
      </c>
      <c r="M1149" s="416">
        <f t="shared" si="607"/>
        <v>2559026.69</v>
      </c>
      <c r="N1149" s="416">
        <f t="shared" si="607"/>
        <v>0</v>
      </c>
      <c r="O1149" s="416">
        <f t="shared" si="607"/>
        <v>5386.9599999999627</v>
      </c>
      <c r="P1149" s="416">
        <f t="shared" si="607"/>
        <v>0</v>
      </c>
      <c r="Q1149" s="416">
        <f t="shared" si="607"/>
        <v>5386.9599999999627</v>
      </c>
      <c r="R1149" s="448"/>
      <c r="S1149" s="486" t="str">
        <f t="shared" si="588"/>
        <v/>
      </c>
      <c r="T1149" s="486">
        <f t="shared" si="588"/>
        <v>0.99789934045936779</v>
      </c>
      <c r="U1149" s="486" t="str">
        <f t="shared" si="588"/>
        <v/>
      </c>
      <c r="V1149" s="487">
        <f t="shared" si="588"/>
        <v>0.99789934045936779</v>
      </c>
      <c r="W1149" s="489"/>
      <c r="Y1149" s="394" t="s">
        <v>735</v>
      </c>
    </row>
    <row r="1150" spans="1:25" hidden="1">
      <c r="A1150" s="392"/>
      <c r="B1150" s="392"/>
      <c r="C1150" s="482"/>
      <c r="D1150" s="482"/>
      <c r="E1150" s="490"/>
      <c r="F1150" s="484"/>
      <c r="G1150" s="484"/>
      <c r="H1150" s="484"/>
      <c r="I1150" s="484"/>
      <c r="J1150" s="484"/>
      <c r="K1150" s="484"/>
      <c r="L1150" s="484"/>
      <c r="M1150" s="484"/>
      <c r="N1150" s="484"/>
      <c r="O1150" s="484"/>
      <c r="P1150" s="484"/>
      <c r="Q1150" s="484"/>
      <c r="R1150" s="485"/>
      <c r="S1150" s="486" t="str">
        <f t="shared" si="588"/>
        <v/>
      </c>
      <c r="T1150" s="486" t="str">
        <f t="shared" si="588"/>
        <v/>
      </c>
      <c r="U1150" s="486" t="str">
        <f t="shared" si="588"/>
        <v/>
      </c>
      <c r="V1150" s="487" t="str">
        <f t="shared" si="588"/>
        <v/>
      </c>
      <c r="W1150" s="486"/>
    </row>
    <row r="1151" spans="1:25" s="437" customFormat="1">
      <c r="A1151" s="392" t="s">
        <v>249</v>
      </c>
      <c r="B1151" s="392" t="s">
        <v>483</v>
      </c>
      <c r="C1151" s="445"/>
      <c r="D1151" s="445" t="s">
        <v>319</v>
      </c>
      <c r="E1151" s="415" t="s">
        <v>325</v>
      </c>
      <c r="F1151" s="416">
        <f>SUM(F1152:F1152)</f>
        <v>0</v>
      </c>
      <c r="G1151" s="416">
        <f>SUM(G1152:G1152)</f>
        <v>1249864.3</v>
      </c>
      <c r="H1151" s="416">
        <f>SUM(H1152:H1152)</f>
        <v>0</v>
      </c>
      <c r="I1151" s="416">
        <f>+F1151+G1151+H1151</f>
        <v>1249864.3</v>
      </c>
      <c r="J1151" s="416">
        <f>SUM(J1152:J1152)</f>
        <v>0</v>
      </c>
      <c r="K1151" s="416">
        <f>SUM(K1152:K1152)</f>
        <v>1243228.6000000001</v>
      </c>
      <c r="L1151" s="416">
        <f>SUM(L1152:L1152)</f>
        <v>0</v>
      </c>
      <c r="M1151" s="416">
        <f>+J1151+K1151+L1151</f>
        <v>1243228.6000000001</v>
      </c>
      <c r="N1151" s="416">
        <f t="shared" ref="N1151:P1152" si="608">+F1151-J1151</f>
        <v>0</v>
      </c>
      <c r="O1151" s="416">
        <f t="shared" si="608"/>
        <v>6635.6999999999534</v>
      </c>
      <c r="P1151" s="416">
        <f t="shared" si="608"/>
        <v>0</v>
      </c>
      <c r="Q1151" s="416">
        <f>+N1151+O1151+P1151</f>
        <v>6635.6999999999534</v>
      </c>
      <c r="S1151" s="486" t="str">
        <f t="shared" si="588"/>
        <v/>
      </c>
      <c r="T1151" s="486">
        <f t="shared" si="588"/>
        <v>0.9946908636401568</v>
      </c>
      <c r="U1151" s="486" t="str">
        <f t="shared" si="588"/>
        <v/>
      </c>
      <c r="V1151" s="487">
        <f t="shared" si="588"/>
        <v>0.9946908636401568</v>
      </c>
      <c r="W1151" s="489"/>
      <c r="Y1151" s="394" t="s">
        <v>735</v>
      </c>
    </row>
    <row r="1152" spans="1:25">
      <c r="A1152" s="392" t="s">
        <v>249</v>
      </c>
      <c r="B1152" s="392" t="s">
        <v>483</v>
      </c>
      <c r="C1152" s="482"/>
      <c r="D1152" s="482"/>
      <c r="E1152" s="488" t="s">
        <v>533</v>
      </c>
      <c r="F1152" s="484">
        <v>0</v>
      </c>
      <c r="G1152" s="484">
        <f>SUM('[3]special hospitals2'!AL186)</f>
        <v>1249864.3</v>
      </c>
      <c r="H1152" s="484">
        <f>SUM('[3]special hospitals2'!AL278)</f>
        <v>0</v>
      </c>
      <c r="I1152" s="484">
        <f>+F1152+G1152+H1152</f>
        <v>1249864.3</v>
      </c>
      <c r="J1152" s="484">
        <v>0</v>
      </c>
      <c r="K1152" s="484">
        <f>SUM('[3]special hospitals2'!AL187)</f>
        <v>1243228.6000000001</v>
      </c>
      <c r="L1152" s="484">
        <f>SUM('[3]special hospitals2'!AL279)</f>
        <v>0</v>
      </c>
      <c r="M1152" s="484">
        <f>+J1152+K1152+L1152</f>
        <v>1243228.6000000001</v>
      </c>
      <c r="N1152" s="484">
        <f t="shared" si="608"/>
        <v>0</v>
      </c>
      <c r="O1152" s="484">
        <f t="shared" si="608"/>
        <v>6635.6999999999534</v>
      </c>
      <c r="P1152" s="484">
        <f t="shared" si="608"/>
        <v>0</v>
      </c>
      <c r="Q1152" s="484">
        <f>+N1152+O1152+P1152</f>
        <v>6635.6999999999534</v>
      </c>
      <c r="S1152" s="486" t="str">
        <f t="shared" si="588"/>
        <v/>
      </c>
      <c r="T1152" s="486">
        <f t="shared" si="588"/>
        <v>0.9946908636401568</v>
      </c>
      <c r="U1152" s="486" t="str">
        <f t="shared" si="588"/>
        <v/>
      </c>
      <c r="V1152" s="487">
        <f t="shared" si="588"/>
        <v>0.9946908636401568</v>
      </c>
      <c r="W1152" s="486"/>
      <c r="Y1152" s="394" t="s">
        <v>735</v>
      </c>
    </row>
    <row r="1153" spans="1:25" s="617" customFormat="1">
      <c r="A1153" s="392" t="s">
        <v>249</v>
      </c>
      <c r="B1153" s="392" t="s">
        <v>483</v>
      </c>
      <c r="C1153" s="634"/>
      <c r="D1153" s="634"/>
      <c r="E1153" s="635" t="s">
        <v>5</v>
      </c>
      <c r="F1153" s="615">
        <f>+F1151+F1149</f>
        <v>0</v>
      </c>
      <c r="G1153" s="615">
        <f t="shared" ref="G1153:Q1153" si="609">+G1151+G1149</f>
        <v>3814277.95</v>
      </c>
      <c r="H1153" s="615">
        <f t="shared" si="609"/>
        <v>0</v>
      </c>
      <c r="I1153" s="615">
        <f t="shared" si="609"/>
        <v>3814277.95</v>
      </c>
      <c r="J1153" s="615">
        <f t="shared" si="609"/>
        <v>0</v>
      </c>
      <c r="K1153" s="615">
        <f t="shared" si="609"/>
        <v>3802255.29</v>
      </c>
      <c r="L1153" s="615">
        <f t="shared" si="609"/>
        <v>0</v>
      </c>
      <c r="M1153" s="615">
        <f t="shared" si="609"/>
        <v>3802255.29</v>
      </c>
      <c r="N1153" s="615">
        <f t="shared" si="609"/>
        <v>0</v>
      </c>
      <c r="O1153" s="615">
        <f t="shared" si="609"/>
        <v>12022.659999999916</v>
      </c>
      <c r="P1153" s="615">
        <f t="shared" si="609"/>
        <v>0</v>
      </c>
      <c r="Q1153" s="615">
        <f t="shared" si="609"/>
        <v>12022.659999999916</v>
      </c>
      <c r="R1153" s="616">
        <f>+Q1153-'[3]special hospitals2'!CF315</f>
        <v>-9.4587448984384537E-11</v>
      </c>
      <c r="S1153" s="486" t="str">
        <f t="shared" si="588"/>
        <v/>
      </c>
      <c r="T1153" s="486">
        <f t="shared" si="588"/>
        <v>0.99684798534411989</v>
      </c>
      <c r="U1153" s="486" t="str">
        <f t="shared" si="588"/>
        <v/>
      </c>
      <c r="V1153" s="487">
        <f t="shared" si="588"/>
        <v>0.99684798534411989</v>
      </c>
      <c r="W1153" s="636"/>
      <c r="Y1153" s="394" t="s">
        <v>735</v>
      </c>
    </row>
    <row r="1154" spans="1:25">
      <c r="A1154" s="392" t="s">
        <v>249</v>
      </c>
      <c r="B1154" s="392" t="s">
        <v>483</v>
      </c>
      <c r="C1154" s="482"/>
      <c r="D1154" s="482"/>
      <c r="E1154" s="492"/>
      <c r="F1154" s="484"/>
      <c r="G1154" s="484">
        <v>0</v>
      </c>
      <c r="H1154" s="484"/>
      <c r="I1154" s="484">
        <f t="shared" si="580"/>
        <v>0</v>
      </c>
      <c r="J1154" s="484"/>
      <c r="K1154" s="484"/>
      <c r="L1154" s="484"/>
      <c r="M1154" s="484">
        <f t="shared" si="581"/>
        <v>0</v>
      </c>
      <c r="N1154" s="484">
        <f t="shared" si="601"/>
        <v>0</v>
      </c>
      <c r="O1154" s="484">
        <f t="shared" si="601"/>
        <v>0</v>
      </c>
      <c r="P1154" s="484">
        <f t="shared" si="601"/>
        <v>0</v>
      </c>
      <c r="Q1154" s="484">
        <f t="shared" si="582"/>
        <v>0</v>
      </c>
      <c r="S1154" s="486" t="str">
        <f t="shared" si="588"/>
        <v/>
      </c>
      <c r="T1154" s="486" t="str">
        <f t="shared" si="588"/>
        <v/>
      </c>
      <c r="U1154" s="486" t="str">
        <f t="shared" si="588"/>
        <v/>
      </c>
      <c r="V1154" s="487" t="str">
        <f t="shared" si="588"/>
        <v/>
      </c>
      <c r="W1154" s="486"/>
      <c r="Y1154" s="394" t="s">
        <v>735</v>
      </c>
    </row>
    <row r="1155" spans="1:25" s="424" customFormat="1">
      <c r="A1155" s="392" t="s">
        <v>249</v>
      </c>
      <c r="B1155" s="392" t="s">
        <v>485</v>
      </c>
      <c r="C1155" s="493" t="s">
        <v>319</v>
      </c>
      <c r="D1155" s="632" t="s">
        <v>486</v>
      </c>
      <c r="E1155" s="680" t="s">
        <v>485</v>
      </c>
      <c r="F1155" s="638"/>
      <c r="G1155" s="638"/>
      <c r="H1155" s="638"/>
      <c r="I1155" s="423">
        <f t="shared" si="580"/>
        <v>0</v>
      </c>
      <c r="J1155" s="638"/>
      <c r="K1155" s="638"/>
      <c r="L1155" s="638"/>
      <c r="M1155" s="423">
        <f t="shared" si="581"/>
        <v>0</v>
      </c>
      <c r="N1155" s="423">
        <f t="shared" si="601"/>
        <v>0</v>
      </c>
      <c r="O1155" s="423">
        <f t="shared" si="601"/>
        <v>0</v>
      </c>
      <c r="P1155" s="423">
        <f t="shared" si="601"/>
        <v>0</v>
      </c>
      <c r="Q1155" s="423">
        <f t="shared" si="582"/>
        <v>0</v>
      </c>
      <c r="S1155" s="486" t="str">
        <f t="shared" si="588"/>
        <v/>
      </c>
      <c r="T1155" s="486" t="str">
        <f t="shared" si="588"/>
        <v/>
      </c>
      <c r="U1155" s="486" t="str">
        <f t="shared" si="588"/>
        <v/>
      </c>
      <c r="V1155" s="487" t="str">
        <f t="shared" si="588"/>
        <v/>
      </c>
      <c r="W1155" s="491"/>
      <c r="Y1155" s="394" t="s">
        <v>735</v>
      </c>
    </row>
    <row r="1156" spans="1:25">
      <c r="A1156" s="392" t="s">
        <v>249</v>
      </c>
      <c r="B1156" s="392" t="s">
        <v>485</v>
      </c>
      <c r="C1156" s="482"/>
      <c r="D1156" s="497"/>
      <c r="E1156" s="483" t="s">
        <v>320</v>
      </c>
      <c r="F1156" s="495">
        <f>+'[3]special hospitals1'!B408</f>
        <v>0</v>
      </c>
      <c r="G1156" s="495">
        <f>+'[3]special hospitals1'!C408</f>
        <v>1118478</v>
      </c>
      <c r="H1156" s="495">
        <f>+'[3]special hospitals1'!D408</f>
        <v>0</v>
      </c>
      <c r="I1156" s="484">
        <f t="shared" si="580"/>
        <v>1118478</v>
      </c>
      <c r="J1156" s="495">
        <f>+'[3]special hospitals1'!F408</f>
        <v>0</v>
      </c>
      <c r="K1156" s="495">
        <f>+'[3]special hospitals1'!G408</f>
        <v>1118478</v>
      </c>
      <c r="L1156" s="495">
        <f>+'[3]special hospitals1'!H408</f>
        <v>0</v>
      </c>
      <c r="M1156" s="484">
        <f t="shared" si="581"/>
        <v>1118478</v>
      </c>
      <c r="N1156" s="484">
        <f t="shared" si="601"/>
        <v>0</v>
      </c>
      <c r="O1156" s="484">
        <f t="shared" si="601"/>
        <v>0</v>
      </c>
      <c r="P1156" s="484">
        <f t="shared" si="601"/>
        <v>0</v>
      </c>
      <c r="Q1156" s="484">
        <f t="shared" si="582"/>
        <v>0</v>
      </c>
      <c r="S1156" s="486" t="str">
        <f t="shared" si="588"/>
        <v/>
      </c>
      <c r="T1156" s="486">
        <f t="shared" si="588"/>
        <v>1</v>
      </c>
      <c r="U1156" s="486" t="str">
        <f t="shared" si="588"/>
        <v/>
      </c>
      <c r="V1156" s="487">
        <f t="shared" si="588"/>
        <v>1</v>
      </c>
      <c r="W1156" s="486"/>
      <c r="Y1156" s="394" t="s">
        <v>736</v>
      </c>
    </row>
    <row r="1157" spans="1:25">
      <c r="A1157" s="392" t="s">
        <v>249</v>
      </c>
      <c r="B1157" s="392" t="s">
        <v>485</v>
      </c>
      <c r="C1157" s="482"/>
      <c r="D1157" s="497"/>
      <c r="E1157" s="488" t="s">
        <v>204</v>
      </c>
      <c r="F1157" s="484">
        <f>+F1158+F1159</f>
        <v>0</v>
      </c>
      <c r="G1157" s="484">
        <f t="shared" ref="G1157:H1157" si="610">+G1158+G1159</f>
        <v>7100000</v>
      </c>
      <c r="H1157" s="484">
        <f t="shared" si="610"/>
        <v>25000000</v>
      </c>
      <c r="I1157" s="484">
        <f t="shared" si="580"/>
        <v>32100000</v>
      </c>
      <c r="J1157" s="484">
        <f t="shared" ref="J1157:L1157" si="611">+J1158+J1159</f>
        <v>0</v>
      </c>
      <c r="K1157" s="484">
        <f t="shared" si="611"/>
        <v>7092400</v>
      </c>
      <c r="L1157" s="484">
        <f t="shared" si="611"/>
        <v>25000000</v>
      </c>
      <c r="M1157" s="484">
        <f t="shared" si="581"/>
        <v>32092400</v>
      </c>
      <c r="N1157" s="484">
        <f t="shared" si="601"/>
        <v>0</v>
      </c>
      <c r="O1157" s="484">
        <f t="shared" si="601"/>
        <v>7600</v>
      </c>
      <c r="P1157" s="484">
        <f t="shared" si="601"/>
        <v>0</v>
      </c>
      <c r="Q1157" s="484">
        <f t="shared" si="582"/>
        <v>7600</v>
      </c>
      <c r="S1157" s="486" t="str">
        <f t="shared" si="588"/>
        <v/>
      </c>
      <c r="T1157" s="486">
        <f t="shared" si="588"/>
        <v>0.99892957746478872</v>
      </c>
      <c r="U1157" s="486">
        <f t="shared" si="588"/>
        <v>1</v>
      </c>
      <c r="V1157" s="487">
        <f t="shared" si="588"/>
        <v>0.9997632398753894</v>
      </c>
      <c r="W1157" s="486"/>
      <c r="Y1157" s="394" t="s">
        <v>736</v>
      </c>
    </row>
    <row r="1158" spans="1:25" hidden="1">
      <c r="A1158" s="392" t="s">
        <v>249</v>
      </c>
      <c r="B1158" s="392" t="s">
        <v>485</v>
      </c>
      <c r="C1158" s="482"/>
      <c r="D1158" s="482"/>
      <c r="E1158" s="483" t="s">
        <v>838</v>
      </c>
      <c r="F1158" s="495">
        <f>'[3]CONAP - W INC'!F874</f>
        <v>0</v>
      </c>
      <c r="G1158" s="495">
        <f>'[3]CONAP - W INC'!G874</f>
        <v>7000000</v>
      </c>
      <c r="H1158" s="495">
        <f>'[3]CONAP - W INC'!H874</f>
        <v>0</v>
      </c>
      <c r="I1158" s="484">
        <f t="shared" si="580"/>
        <v>7000000</v>
      </c>
      <c r="J1158" s="495">
        <f>'[3]CONAP - W INC'!J874</f>
        <v>0</v>
      </c>
      <c r="K1158" s="495">
        <f>'[3]CONAP - W INC'!K874</f>
        <v>6992400</v>
      </c>
      <c r="L1158" s="495">
        <f>'[3]CONAP - W INC'!L874</f>
        <v>0</v>
      </c>
      <c r="M1158" s="484">
        <f t="shared" si="581"/>
        <v>6992400</v>
      </c>
      <c r="N1158" s="484">
        <f t="shared" si="601"/>
        <v>0</v>
      </c>
      <c r="O1158" s="484">
        <f t="shared" si="601"/>
        <v>7600</v>
      </c>
      <c r="P1158" s="484">
        <f t="shared" si="601"/>
        <v>0</v>
      </c>
      <c r="Q1158" s="484">
        <f t="shared" si="582"/>
        <v>7600</v>
      </c>
      <c r="S1158" s="486" t="str">
        <f t="shared" si="588"/>
        <v/>
      </c>
      <c r="T1158" s="486">
        <f t="shared" si="588"/>
        <v>0.99891428571428575</v>
      </c>
      <c r="U1158" s="486" t="str">
        <f t="shared" si="588"/>
        <v/>
      </c>
      <c r="V1158" s="487">
        <f t="shared" si="588"/>
        <v>0.99891428571428575</v>
      </c>
      <c r="W1158" s="486"/>
    </row>
    <row r="1159" spans="1:25" hidden="1">
      <c r="A1159" s="392" t="s">
        <v>249</v>
      </c>
      <c r="B1159" s="392" t="s">
        <v>485</v>
      </c>
      <c r="C1159" s="482"/>
      <c r="D1159" s="482"/>
      <c r="E1159" s="483" t="s">
        <v>839</v>
      </c>
      <c r="F1159" s="495">
        <f>'[3]CONAP - W INC'!F875</f>
        <v>0</v>
      </c>
      <c r="G1159" s="495">
        <f>'[3]CONAP - W INC'!G875</f>
        <v>100000</v>
      </c>
      <c r="H1159" s="495">
        <f>'[3]CONAP - W INC'!H875</f>
        <v>25000000</v>
      </c>
      <c r="I1159" s="484">
        <f t="shared" si="580"/>
        <v>25100000</v>
      </c>
      <c r="J1159" s="495">
        <f>'[3]CONAP - W INC'!J875</f>
        <v>0</v>
      </c>
      <c r="K1159" s="495">
        <f>'[3]CONAP - W INC'!K875</f>
        <v>100000</v>
      </c>
      <c r="L1159" s="495">
        <f>'[3]CONAP - W INC'!L875</f>
        <v>25000000</v>
      </c>
      <c r="M1159" s="484">
        <f t="shared" si="581"/>
        <v>25100000</v>
      </c>
      <c r="N1159" s="484">
        <f t="shared" si="601"/>
        <v>0</v>
      </c>
      <c r="O1159" s="484">
        <f t="shared" si="601"/>
        <v>0</v>
      </c>
      <c r="P1159" s="484">
        <f t="shared" si="601"/>
        <v>0</v>
      </c>
      <c r="Q1159" s="484">
        <f t="shared" si="582"/>
        <v>0</v>
      </c>
      <c r="S1159" s="486" t="str">
        <f t="shared" si="588"/>
        <v/>
      </c>
      <c r="T1159" s="486">
        <f t="shared" si="588"/>
        <v>1</v>
      </c>
      <c r="U1159" s="486">
        <f t="shared" si="588"/>
        <v>1</v>
      </c>
      <c r="V1159" s="487">
        <f t="shared" si="588"/>
        <v>1</v>
      </c>
      <c r="W1159" s="486"/>
    </row>
    <row r="1160" spans="1:25" s="437" customFormat="1">
      <c r="A1160" s="392"/>
      <c r="B1160" s="392" t="s">
        <v>485</v>
      </c>
      <c r="C1160" s="445"/>
      <c r="D1160" s="445"/>
      <c r="E1160" s="415" t="s">
        <v>737</v>
      </c>
      <c r="F1160" s="416">
        <f>+F1157+F1156</f>
        <v>0</v>
      </c>
      <c r="G1160" s="416">
        <f t="shared" ref="G1160:Q1160" si="612">+G1157+G1156</f>
        <v>8218478</v>
      </c>
      <c r="H1160" s="416">
        <f t="shared" si="612"/>
        <v>25000000</v>
      </c>
      <c r="I1160" s="416">
        <f t="shared" si="612"/>
        <v>33218478</v>
      </c>
      <c r="J1160" s="416">
        <f t="shared" si="612"/>
        <v>0</v>
      </c>
      <c r="K1160" s="416">
        <f t="shared" si="612"/>
        <v>8210878</v>
      </c>
      <c r="L1160" s="416">
        <f t="shared" si="612"/>
        <v>25000000</v>
      </c>
      <c r="M1160" s="416">
        <f t="shared" si="612"/>
        <v>33210878</v>
      </c>
      <c r="N1160" s="416">
        <f t="shared" si="612"/>
        <v>0</v>
      </c>
      <c r="O1160" s="416">
        <f t="shared" si="612"/>
        <v>7600</v>
      </c>
      <c r="P1160" s="416">
        <f t="shared" si="612"/>
        <v>0</v>
      </c>
      <c r="Q1160" s="416">
        <f t="shared" si="612"/>
        <v>7600</v>
      </c>
      <c r="R1160" s="448"/>
      <c r="S1160" s="486" t="str">
        <f t="shared" si="588"/>
        <v/>
      </c>
      <c r="T1160" s="486">
        <f t="shared" si="588"/>
        <v>0.99907525456659985</v>
      </c>
      <c r="U1160" s="486">
        <f t="shared" si="588"/>
        <v>1</v>
      </c>
      <c r="V1160" s="487">
        <f t="shared" si="588"/>
        <v>0.99977121167321392</v>
      </c>
      <c r="W1160" s="489"/>
      <c r="Y1160" s="394" t="s">
        <v>735</v>
      </c>
    </row>
    <row r="1161" spans="1:25" hidden="1">
      <c r="A1161" s="392"/>
      <c r="B1161" s="392"/>
      <c r="C1161" s="482"/>
      <c r="D1161" s="482"/>
      <c r="E1161" s="490"/>
      <c r="F1161" s="484"/>
      <c r="G1161" s="484"/>
      <c r="H1161" s="484"/>
      <c r="I1161" s="484"/>
      <c r="J1161" s="484"/>
      <c r="K1161" s="484"/>
      <c r="L1161" s="484"/>
      <c r="M1161" s="484"/>
      <c r="N1161" s="484"/>
      <c r="O1161" s="484"/>
      <c r="P1161" s="484"/>
      <c r="Q1161" s="484"/>
      <c r="R1161" s="485"/>
      <c r="S1161" s="486" t="str">
        <f t="shared" si="588"/>
        <v/>
      </c>
      <c r="T1161" s="486" t="str">
        <f t="shared" si="588"/>
        <v/>
      </c>
      <c r="U1161" s="486" t="str">
        <f t="shared" si="588"/>
        <v/>
      </c>
      <c r="V1161" s="487" t="str">
        <f t="shared" si="588"/>
        <v/>
      </c>
      <c r="W1161" s="486"/>
    </row>
    <row r="1162" spans="1:25" s="437" customFormat="1">
      <c r="A1162" s="392" t="s">
        <v>249</v>
      </c>
      <c r="B1162" s="392" t="s">
        <v>485</v>
      </c>
      <c r="C1162" s="445"/>
      <c r="D1162" s="445" t="s">
        <v>319</v>
      </c>
      <c r="E1162" s="415" t="s">
        <v>325</v>
      </c>
      <c r="F1162" s="416">
        <f>SUM(F1163:F1163)</f>
        <v>0</v>
      </c>
      <c r="G1162" s="416">
        <f>SUM(G1163:G1163)</f>
        <v>19160000</v>
      </c>
      <c r="H1162" s="416">
        <f>SUM(H1163:H1163)</f>
        <v>0</v>
      </c>
      <c r="I1162" s="416">
        <f>+F1162+G1162+H1162</f>
        <v>19160000</v>
      </c>
      <c r="J1162" s="416">
        <f>SUM(J1163:J1163)</f>
        <v>0</v>
      </c>
      <c r="K1162" s="416">
        <f>SUM(K1163:K1163)</f>
        <v>19112192.68</v>
      </c>
      <c r="L1162" s="416">
        <f>SUM(L1163:L1163)</f>
        <v>0</v>
      </c>
      <c r="M1162" s="416">
        <f>+J1162+K1162+L1162</f>
        <v>19112192.68</v>
      </c>
      <c r="N1162" s="416">
        <f t="shared" ref="N1162:P1163" si="613">+F1162-J1162</f>
        <v>0</v>
      </c>
      <c r="O1162" s="416">
        <f t="shared" si="613"/>
        <v>47807.320000000298</v>
      </c>
      <c r="P1162" s="416">
        <f t="shared" si="613"/>
        <v>0</v>
      </c>
      <c r="Q1162" s="416">
        <f>+N1162+O1162+P1162</f>
        <v>47807.320000000298</v>
      </c>
      <c r="S1162" s="486" t="str">
        <f t="shared" si="588"/>
        <v/>
      </c>
      <c r="T1162" s="486">
        <f t="shared" si="588"/>
        <v>0.99750483716075156</v>
      </c>
      <c r="U1162" s="486" t="str">
        <f t="shared" si="588"/>
        <v/>
      </c>
      <c r="V1162" s="487">
        <f t="shared" si="588"/>
        <v>0.99750483716075156</v>
      </c>
      <c r="W1162" s="489"/>
      <c r="Y1162" s="394" t="s">
        <v>735</v>
      </c>
    </row>
    <row r="1163" spans="1:25">
      <c r="A1163" s="392" t="s">
        <v>249</v>
      </c>
      <c r="B1163" s="392" t="s">
        <v>485</v>
      </c>
      <c r="C1163" s="482"/>
      <c r="D1163" s="482"/>
      <c r="E1163" s="488" t="s">
        <v>533</v>
      </c>
      <c r="F1163" s="484">
        <v>0</v>
      </c>
      <c r="G1163" s="484">
        <f>SUM('[3]special hospitals1'!AL186)</f>
        <v>19160000</v>
      </c>
      <c r="H1163" s="484">
        <f>SUM('[3]special hospitals1'!AL278)</f>
        <v>0</v>
      </c>
      <c r="I1163" s="484">
        <f>+F1163+G1163+H1163</f>
        <v>19160000</v>
      </c>
      <c r="J1163" s="484">
        <v>0</v>
      </c>
      <c r="K1163" s="484">
        <f>SUM('[3]special hospitals1'!AL187)</f>
        <v>19112192.68</v>
      </c>
      <c r="L1163" s="484">
        <f>SUM('[3]special hospitals1'!AL279)</f>
        <v>0</v>
      </c>
      <c r="M1163" s="484">
        <f>+J1163+K1163+L1163</f>
        <v>19112192.68</v>
      </c>
      <c r="N1163" s="484">
        <f t="shared" si="613"/>
        <v>0</v>
      </c>
      <c r="O1163" s="484">
        <f t="shared" si="613"/>
        <v>47807.320000000298</v>
      </c>
      <c r="P1163" s="484">
        <f t="shared" si="613"/>
        <v>0</v>
      </c>
      <c r="Q1163" s="484">
        <f>+N1163+O1163+P1163</f>
        <v>47807.320000000298</v>
      </c>
      <c r="S1163" s="486" t="str">
        <f t="shared" si="588"/>
        <v/>
      </c>
      <c r="T1163" s="486">
        <f t="shared" si="588"/>
        <v>0.99750483716075156</v>
      </c>
      <c r="U1163" s="486" t="str">
        <f t="shared" si="588"/>
        <v/>
      </c>
      <c r="V1163" s="487">
        <f t="shared" si="588"/>
        <v>0.99750483716075156</v>
      </c>
      <c r="W1163" s="486"/>
      <c r="Y1163" s="394" t="s">
        <v>735</v>
      </c>
    </row>
    <row r="1164" spans="1:25" s="617" customFormat="1">
      <c r="A1164" s="392" t="s">
        <v>249</v>
      </c>
      <c r="B1164" s="392" t="s">
        <v>485</v>
      </c>
      <c r="C1164" s="634"/>
      <c r="D1164" s="634"/>
      <c r="E1164" s="635" t="s">
        <v>5</v>
      </c>
      <c r="F1164" s="615">
        <f>+F1162+F1160</f>
        <v>0</v>
      </c>
      <c r="G1164" s="615">
        <f t="shared" ref="G1164:Q1164" si="614">+G1162+G1160</f>
        <v>27378478</v>
      </c>
      <c r="H1164" s="615">
        <f t="shared" si="614"/>
        <v>25000000</v>
      </c>
      <c r="I1164" s="615">
        <f t="shared" si="614"/>
        <v>52378478</v>
      </c>
      <c r="J1164" s="615">
        <f t="shared" si="614"/>
        <v>0</v>
      </c>
      <c r="K1164" s="615">
        <f t="shared" si="614"/>
        <v>27323070.68</v>
      </c>
      <c r="L1164" s="615">
        <f t="shared" si="614"/>
        <v>25000000</v>
      </c>
      <c r="M1164" s="615">
        <f t="shared" si="614"/>
        <v>52323070.68</v>
      </c>
      <c r="N1164" s="615">
        <f t="shared" si="614"/>
        <v>0</v>
      </c>
      <c r="O1164" s="615">
        <f t="shared" si="614"/>
        <v>55407.320000000298</v>
      </c>
      <c r="P1164" s="615">
        <f t="shared" si="614"/>
        <v>0</v>
      </c>
      <c r="Q1164" s="615">
        <f t="shared" si="614"/>
        <v>55407.320000000298</v>
      </c>
      <c r="R1164" s="616">
        <f>+Q1164-'[3]special hospitals1'!CF315</f>
        <v>0</v>
      </c>
      <c r="S1164" s="486" t="str">
        <f t="shared" si="588"/>
        <v/>
      </c>
      <c r="T1164" s="486">
        <f t="shared" si="588"/>
        <v>0.99797624542898256</v>
      </c>
      <c r="U1164" s="486">
        <f t="shared" si="588"/>
        <v>1</v>
      </c>
      <c r="V1164" s="487">
        <f t="shared" si="588"/>
        <v>0.99894217392112838</v>
      </c>
      <c r="W1164" s="636"/>
      <c r="Y1164" s="394" t="s">
        <v>735</v>
      </c>
    </row>
    <row r="1165" spans="1:25">
      <c r="A1165" s="392" t="s">
        <v>249</v>
      </c>
      <c r="B1165" s="392" t="s">
        <v>485</v>
      </c>
      <c r="C1165" s="482"/>
      <c r="D1165" s="482"/>
      <c r="E1165" s="492"/>
      <c r="F1165" s="484"/>
      <c r="G1165" s="484"/>
      <c r="H1165" s="484"/>
      <c r="I1165" s="484">
        <f t="shared" ref="I1165:I1192" si="615">+F1165+G1165+H1165</f>
        <v>0</v>
      </c>
      <c r="J1165" s="484"/>
      <c r="K1165" s="484"/>
      <c r="L1165" s="484"/>
      <c r="M1165" s="484">
        <f t="shared" ref="M1165:M1192" si="616">+J1165+K1165+L1165</f>
        <v>0</v>
      </c>
      <c r="N1165" s="484">
        <f t="shared" si="601"/>
        <v>0</v>
      </c>
      <c r="O1165" s="484">
        <f t="shared" si="601"/>
        <v>0</v>
      </c>
      <c r="P1165" s="484">
        <f t="shared" si="601"/>
        <v>0</v>
      </c>
      <c r="Q1165" s="484">
        <f t="shared" ref="Q1165:Q1192" si="617">+N1165+O1165+P1165</f>
        <v>0</v>
      </c>
      <c r="S1165" s="486" t="str">
        <f t="shared" si="588"/>
        <v/>
      </c>
      <c r="T1165" s="486" t="str">
        <f t="shared" si="588"/>
        <v/>
      </c>
      <c r="U1165" s="486" t="str">
        <f t="shared" si="588"/>
        <v/>
      </c>
      <c r="V1165" s="487" t="str">
        <f t="shared" si="588"/>
        <v/>
      </c>
      <c r="W1165" s="486"/>
      <c r="Y1165" s="394" t="s">
        <v>735</v>
      </c>
    </row>
    <row r="1166" spans="1:25" s="424" customFormat="1">
      <c r="A1166" s="392" t="s">
        <v>249</v>
      </c>
      <c r="B1166" s="392" t="s">
        <v>487</v>
      </c>
      <c r="C1166" s="493" t="s">
        <v>319</v>
      </c>
      <c r="D1166" s="632" t="s">
        <v>488</v>
      </c>
      <c r="E1166" s="680" t="s">
        <v>487</v>
      </c>
      <c r="F1166" s="638"/>
      <c r="G1166" s="638"/>
      <c r="H1166" s="638"/>
      <c r="I1166" s="423">
        <f t="shared" si="615"/>
        <v>0</v>
      </c>
      <c r="J1166" s="638"/>
      <c r="K1166" s="638"/>
      <c r="L1166" s="638"/>
      <c r="M1166" s="423">
        <f t="shared" si="616"/>
        <v>0</v>
      </c>
      <c r="N1166" s="423">
        <f t="shared" si="601"/>
        <v>0</v>
      </c>
      <c r="O1166" s="423">
        <f t="shared" si="601"/>
        <v>0</v>
      </c>
      <c r="P1166" s="423">
        <f t="shared" si="601"/>
        <v>0</v>
      </c>
      <c r="Q1166" s="423">
        <f t="shared" si="617"/>
        <v>0</v>
      </c>
      <c r="S1166" s="486" t="str">
        <f t="shared" si="588"/>
        <v/>
      </c>
      <c r="T1166" s="486" t="str">
        <f t="shared" si="588"/>
        <v/>
      </c>
      <c r="U1166" s="486" t="str">
        <f t="shared" si="588"/>
        <v/>
      </c>
      <c r="V1166" s="487" t="str">
        <f t="shared" si="588"/>
        <v/>
      </c>
      <c r="W1166" s="491"/>
      <c r="Y1166" s="394" t="s">
        <v>735</v>
      </c>
    </row>
    <row r="1167" spans="1:25">
      <c r="A1167" s="392" t="s">
        <v>249</v>
      </c>
      <c r="B1167" s="392" t="s">
        <v>487</v>
      </c>
      <c r="C1167" s="482"/>
      <c r="D1167" s="497"/>
      <c r="E1167" s="483" t="s">
        <v>320</v>
      </c>
      <c r="F1167" s="495">
        <f>+'[3]special hospitals2'!B429</f>
        <v>0</v>
      </c>
      <c r="G1167" s="495">
        <f>+'[3]special hospitals2'!C429</f>
        <v>3733384.2</v>
      </c>
      <c r="H1167" s="495">
        <f>+'[3]special hospitals2'!D429</f>
        <v>8510449.3000000007</v>
      </c>
      <c r="I1167" s="484">
        <f t="shared" si="615"/>
        <v>12243833.5</v>
      </c>
      <c r="J1167" s="495">
        <f>+'[3]special hospitals2'!F429</f>
        <v>0</v>
      </c>
      <c r="K1167" s="495">
        <f>+'[3]special hospitals2'!G429</f>
        <v>3733384.2</v>
      </c>
      <c r="L1167" s="495">
        <f>+'[3]special hospitals2'!H429</f>
        <v>8500000</v>
      </c>
      <c r="M1167" s="484">
        <f t="shared" si="616"/>
        <v>12233384.199999999</v>
      </c>
      <c r="N1167" s="484">
        <f t="shared" si="601"/>
        <v>0</v>
      </c>
      <c r="O1167" s="484">
        <f t="shared" si="601"/>
        <v>0</v>
      </c>
      <c r="P1167" s="484">
        <f t="shared" si="601"/>
        <v>10449.300000000745</v>
      </c>
      <c r="Q1167" s="484">
        <f t="shared" si="617"/>
        <v>10449.300000000745</v>
      </c>
      <c r="S1167" s="486" t="str">
        <f t="shared" si="588"/>
        <v/>
      </c>
      <c r="T1167" s="486">
        <f t="shared" si="588"/>
        <v>1</v>
      </c>
      <c r="U1167" s="486">
        <f t="shared" si="588"/>
        <v>0.99877217998349388</v>
      </c>
      <c r="V1167" s="487">
        <f t="shared" si="588"/>
        <v>0.99914656631029808</v>
      </c>
      <c r="W1167" s="486"/>
      <c r="Y1167" s="394" t="s">
        <v>736</v>
      </c>
    </row>
    <row r="1168" spans="1:25">
      <c r="A1168" s="392" t="s">
        <v>249</v>
      </c>
      <c r="B1168" s="392" t="s">
        <v>487</v>
      </c>
      <c r="C1168" s="482"/>
      <c r="D1168" s="497"/>
      <c r="E1168" s="488" t="s">
        <v>204</v>
      </c>
      <c r="F1168" s="484">
        <f>+F1169+F1170</f>
        <v>0</v>
      </c>
      <c r="G1168" s="484">
        <f t="shared" ref="G1168:H1168" si="618">+G1169+G1170</f>
        <v>15606404.649999999</v>
      </c>
      <c r="H1168" s="484">
        <f t="shared" si="618"/>
        <v>25000000</v>
      </c>
      <c r="I1168" s="484">
        <f t="shared" si="615"/>
        <v>40606404.649999999</v>
      </c>
      <c r="J1168" s="484">
        <f t="shared" ref="J1168:L1168" si="619">+J1169+J1170</f>
        <v>0</v>
      </c>
      <c r="K1168" s="484">
        <f t="shared" si="619"/>
        <v>15064826.390000001</v>
      </c>
      <c r="L1168" s="484">
        <f t="shared" si="619"/>
        <v>25000000</v>
      </c>
      <c r="M1168" s="484">
        <f t="shared" si="616"/>
        <v>40064826.390000001</v>
      </c>
      <c r="N1168" s="484">
        <f t="shared" si="601"/>
        <v>0</v>
      </c>
      <c r="O1168" s="484">
        <f t="shared" si="601"/>
        <v>541578.25999999791</v>
      </c>
      <c r="P1168" s="484">
        <f t="shared" si="601"/>
        <v>0</v>
      </c>
      <c r="Q1168" s="484">
        <f t="shared" si="617"/>
        <v>541578.25999999791</v>
      </c>
      <c r="S1168" s="486" t="str">
        <f t="shared" si="588"/>
        <v/>
      </c>
      <c r="T1168" s="486">
        <f t="shared" si="588"/>
        <v>0.96529769206003524</v>
      </c>
      <c r="U1168" s="486">
        <f t="shared" si="588"/>
        <v>1</v>
      </c>
      <c r="V1168" s="487">
        <f t="shared" si="588"/>
        <v>0.98666273794323733</v>
      </c>
      <c r="W1168" s="486"/>
      <c r="Y1168" s="394" t="s">
        <v>736</v>
      </c>
    </row>
    <row r="1169" spans="1:25" hidden="1">
      <c r="A1169" s="392" t="s">
        <v>249</v>
      </c>
      <c r="B1169" s="392" t="s">
        <v>487</v>
      </c>
      <c r="C1169" s="482"/>
      <c r="D1169" s="482"/>
      <c r="E1169" s="483" t="s">
        <v>838</v>
      </c>
      <c r="F1169" s="495">
        <f>'[3]CONAP - W INC'!F882</f>
        <v>0</v>
      </c>
      <c r="G1169" s="495">
        <f>'[3]CONAP - W INC'!G882</f>
        <v>1150000</v>
      </c>
      <c r="H1169" s="495">
        <f>'[3]CONAP - W INC'!H882</f>
        <v>0</v>
      </c>
      <c r="I1169" s="484">
        <f t="shared" si="615"/>
        <v>1150000</v>
      </c>
      <c r="J1169" s="495">
        <f>'[3]CONAP - W INC'!J882</f>
        <v>0</v>
      </c>
      <c r="K1169" s="495">
        <f>'[3]CONAP - W INC'!K882</f>
        <v>1057047.8999999999</v>
      </c>
      <c r="L1169" s="495">
        <f>'[3]CONAP - W INC'!L882</f>
        <v>0</v>
      </c>
      <c r="M1169" s="484">
        <f t="shared" si="616"/>
        <v>1057047.8999999999</v>
      </c>
      <c r="N1169" s="484">
        <f t="shared" si="601"/>
        <v>0</v>
      </c>
      <c r="O1169" s="484">
        <f t="shared" si="601"/>
        <v>92952.100000000093</v>
      </c>
      <c r="P1169" s="484">
        <f t="shared" si="601"/>
        <v>0</v>
      </c>
      <c r="Q1169" s="484">
        <f t="shared" si="617"/>
        <v>92952.100000000093</v>
      </c>
      <c r="S1169" s="486" t="str">
        <f t="shared" si="588"/>
        <v/>
      </c>
      <c r="T1169" s="486">
        <f t="shared" si="588"/>
        <v>0.91917208695652164</v>
      </c>
      <c r="U1169" s="486" t="str">
        <f t="shared" si="588"/>
        <v/>
      </c>
      <c r="V1169" s="487">
        <f t="shared" si="588"/>
        <v>0.91917208695652164</v>
      </c>
      <c r="W1169" s="486"/>
    </row>
    <row r="1170" spans="1:25" hidden="1">
      <c r="A1170" s="392" t="s">
        <v>249</v>
      </c>
      <c r="B1170" s="392" t="s">
        <v>487</v>
      </c>
      <c r="C1170" s="482"/>
      <c r="D1170" s="482"/>
      <c r="E1170" s="483" t="s">
        <v>839</v>
      </c>
      <c r="F1170" s="495">
        <f>'[3]CONAP - W INC'!F883</f>
        <v>0</v>
      </c>
      <c r="G1170" s="495">
        <f>'[3]CONAP - W INC'!G883</f>
        <v>14456404.649999999</v>
      </c>
      <c r="H1170" s="495">
        <f>'[3]CONAP - W INC'!H883</f>
        <v>25000000</v>
      </c>
      <c r="I1170" s="484">
        <f t="shared" si="615"/>
        <v>39456404.649999999</v>
      </c>
      <c r="J1170" s="495">
        <f>'[3]CONAP - W INC'!J883</f>
        <v>0</v>
      </c>
      <c r="K1170" s="495">
        <f>'[3]CONAP - W INC'!K883</f>
        <v>14007778.49</v>
      </c>
      <c r="L1170" s="495">
        <f>'[3]CONAP - W INC'!L883</f>
        <v>25000000</v>
      </c>
      <c r="M1170" s="484">
        <f t="shared" si="616"/>
        <v>39007778.490000002</v>
      </c>
      <c r="N1170" s="484">
        <f t="shared" si="601"/>
        <v>0</v>
      </c>
      <c r="O1170" s="484">
        <f t="shared" si="601"/>
        <v>448626.15999999829</v>
      </c>
      <c r="P1170" s="484">
        <f t="shared" si="601"/>
        <v>0</v>
      </c>
      <c r="Q1170" s="484">
        <f t="shared" si="617"/>
        <v>448626.15999999829</v>
      </c>
      <c r="S1170" s="486" t="str">
        <f t="shared" si="588"/>
        <v/>
      </c>
      <c r="T1170" s="486">
        <f t="shared" si="588"/>
        <v>0.96896696164353713</v>
      </c>
      <c r="U1170" s="486">
        <f t="shared" si="588"/>
        <v>1</v>
      </c>
      <c r="V1170" s="487">
        <f t="shared" si="588"/>
        <v>0.98862982666617605</v>
      </c>
      <c r="W1170" s="486"/>
    </row>
    <row r="1171" spans="1:25" s="437" customFormat="1">
      <c r="A1171" s="392"/>
      <c r="B1171" s="392" t="s">
        <v>487</v>
      </c>
      <c r="C1171" s="445"/>
      <c r="D1171" s="445"/>
      <c r="E1171" s="415" t="s">
        <v>737</v>
      </c>
      <c r="F1171" s="416">
        <f>+F1168+F1167</f>
        <v>0</v>
      </c>
      <c r="G1171" s="416">
        <f t="shared" ref="G1171:Q1171" si="620">+G1168+G1167</f>
        <v>19339788.849999998</v>
      </c>
      <c r="H1171" s="416">
        <f t="shared" si="620"/>
        <v>33510449.300000001</v>
      </c>
      <c r="I1171" s="416">
        <f t="shared" si="620"/>
        <v>52850238.149999999</v>
      </c>
      <c r="J1171" s="416">
        <f t="shared" si="620"/>
        <v>0</v>
      </c>
      <c r="K1171" s="416">
        <f t="shared" si="620"/>
        <v>18798210.59</v>
      </c>
      <c r="L1171" s="416">
        <f t="shared" si="620"/>
        <v>33500000</v>
      </c>
      <c r="M1171" s="416">
        <f t="shared" si="620"/>
        <v>52298210.590000004</v>
      </c>
      <c r="N1171" s="416">
        <f t="shared" si="620"/>
        <v>0</v>
      </c>
      <c r="O1171" s="416">
        <f t="shared" si="620"/>
        <v>541578.25999999791</v>
      </c>
      <c r="P1171" s="416">
        <f t="shared" si="620"/>
        <v>10449.300000000745</v>
      </c>
      <c r="Q1171" s="416">
        <f t="shared" si="620"/>
        <v>552027.55999999866</v>
      </c>
      <c r="R1171" s="448"/>
      <c r="S1171" s="486" t="str">
        <f t="shared" si="588"/>
        <v/>
      </c>
      <c r="T1171" s="486">
        <f t="shared" si="588"/>
        <v>0.97199668185622423</v>
      </c>
      <c r="U1171" s="486">
        <f t="shared" si="588"/>
        <v>0.99968817786039055</v>
      </c>
      <c r="V1171" s="487">
        <f t="shared" si="588"/>
        <v>0.98955487090837269</v>
      </c>
      <c r="W1171" s="489"/>
      <c r="Y1171" s="394" t="s">
        <v>735</v>
      </c>
    </row>
    <row r="1172" spans="1:25" hidden="1">
      <c r="A1172" s="392"/>
      <c r="B1172" s="392"/>
      <c r="C1172" s="482"/>
      <c r="D1172" s="482"/>
      <c r="E1172" s="490"/>
      <c r="F1172" s="484"/>
      <c r="G1172" s="484"/>
      <c r="H1172" s="484"/>
      <c r="I1172" s="484"/>
      <c r="J1172" s="484"/>
      <c r="K1172" s="484"/>
      <c r="L1172" s="484"/>
      <c r="M1172" s="484"/>
      <c r="N1172" s="484"/>
      <c r="O1172" s="484"/>
      <c r="P1172" s="484"/>
      <c r="Q1172" s="484"/>
      <c r="R1172" s="485"/>
      <c r="S1172" s="486" t="str">
        <f t="shared" si="588"/>
        <v/>
      </c>
      <c r="T1172" s="486" t="str">
        <f t="shared" si="588"/>
        <v/>
      </c>
      <c r="U1172" s="486" t="str">
        <f t="shared" si="588"/>
        <v/>
      </c>
      <c r="V1172" s="487" t="str">
        <f t="shared" si="588"/>
        <v/>
      </c>
      <c r="W1172" s="486"/>
    </row>
    <row r="1173" spans="1:25" s="437" customFormat="1">
      <c r="A1173" s="392" t="s">
        <v>249</v>
      </c>
      <c r="B1173" s="392" t="s">
        <v>487</v>
      </c>
      <c r="C1173" s="445"/>
      <c r="D1173" s="445" t="s">
        <v>319</v>
      </c>
      <c r="E1173" s="415" t="s">
        <v>325</v>
      </c>
      <c r="F1173" s="416">
        <f>SUM(F1174:F1174)</f>
        <v>0</v>
      </c>
      <c r="G1173" s="416">
        <f>SUM(G1174:G1174)</f>
        <v>7145366.1099999994</v>
      </c>
      <c r="H1173" s="416">
        <f>SUM(H1174:H1174)</f>
        <v>0</v>
      </c>
      <c r="I1173" s="416">
        <f>+F1173+G1173+H1173</f>
        <v>7145366.1099999994</v>
      </c>
      <c r="J1173" s="416">
        <f>SUM(J1174:J1174)</f>
        <v>0</v>
      </c>
      <c r="K1173" s="416">
        <f>SUM(K1174:K1174)</f>
        <v>6874846.3699999992</v>
      </c>
      <c r="L1173" s="416">
        <f>SUM(L1174:L1174)</f>
        <v>0</v>
      </c>
      <c r="M1173" s="416">
        <f>+J1173+K1173+L1173</f>
        <v>6874846.3699999992</v>
      </c>
      <c r="N1173" s="416">
        <f t="shared" ref="N1173:P1174" si="621">+F1173-J1173</f>
        <v>0</v>
      </c>
      <c r="O1173" s="416">
        <f t="shared" si="621"/>
        <v>270519.74000000022</v>
      </c>
      <c r="P1173" s="416">
        <f t="shared" si="621"/>
        <v>0</v>
      </c>
      <c r="Q1173" s="416">
        <f>+N1173+O1173+P1173</f>
        <v>270519.74000000022</v>
      </c>
      <c r="S1173" s="486" t="str">
        <f t="shared" si="588"/>
        <v/>
      </c>
      <c r="T1173" s="486">
        <f t="shared" si="588"/>
        <v>0.9621405347416131</v>
      </c>
      <c r="U1173" s="486" t="str">
        <f t="shared" si="588"/>
        <v/>
      </c>
      <c r="V1173" s="487">
        <f t="shared" si="588"/>
        <v>0.9621405347416131</v>
      </c>
      <c r="W1173" s="489"/>
      <c r="Y1173" s="394" t="s">
        <v>735</v>
      </c>
    </row>
    <row r="1174" spans="1:25">
      <c r="A1174" s="392" t="s">
        <v>249</v>
      </c>
      <c r="B1174" s="392" t="s">
        <v>487</v>
      </c>
      <c r="C1174" s="482"/>
      <c r="D1174" s="482"/>
      <c r="E1174" s="488" t="s">
        <v>533</v>
      </c>
      <c r="F1174" s="484">
        <v>0</v>
      </c>
      <c r="G1174" s="484">
        <f>SUM('[3]special hospitals2'!AO186)</f>
        <v>7145366.1099999994</v>
      </c>
      <c r="H1174" s="484">
        <f>SUM('[3]special hospitals2'!AO278)</f>
        <v>0</v>
      </c>
      <c r="I1174" s="484">
        <f>+F1174+G1174+H1174</f>
        <v>7145366.1099999994</v>
      </c>
      <c r="J1174" s="484">
        <v>0</v>
      </c>
      <c r="K1174" s="484">
        <f>SUM('[3]special hospitals2'!AO187)</f>
        <v>6874846.3699999992</v>
      </c>
      <c r="L1174" s="484">
        <f>SUM('[3]special hospitals2'!AO279)</f>
        <v>0</v>
      </c>
      <c r="M1174" s="484">
        <f>+J1174+K1174+L1174</f>
        <v>6874846.3699999992</v>
      </c>
      <c r="N1174" s="484">
        <f t="shared" si="621"/>
        <v>0</v>
      </c>
      <c r="O1174" s="484">
        <f t="shared" si="621"/>
        <v>270519.74000000022</v>
      </c>
      <c r="P1174" s="484">
        <f t="shared" si="621"/>
        <v>0</v>
      </c>
      <c r="Q1174" s="484">
        <f>+N1174+O1174+P1174</f>
        <v>270519.74000000022</v>
      </c>
      <c r="S1174" s="486" t="str">
        <f t="shared" si="588"/>
        <v/>
      </c>
      <c r="T1174" s="486">
        <f t="shared" si="588"/>
        <v>0.9621405347416131</v>
      </c>
      <c r="U1174" s="486" t="str">
        <f t="shared" si="588"/>
        <v/>
      </c>
      <c r="V1174" s="487">
        <f t="shared" si="588"/>
        <v>0.9621405347416131</v>
      </c>
      <c r="W1174" s="486"/>
      <c r="Y1174" s="394" t="s">
        <v>735</v>
      </c>
    </row>
    <row r="1175" spans="1:25" s="617" customFormat="1">
      <c r="A1175" s="392" t="s">
        <v>249</v>
      </c>
      <c r="B1175" s="392" t="s">
        <v>487</v>
      </c>
      <c r="C1175" s="634"/>
      <c r="D1175" s="634"/>
      <c r="E1175" s="635" t="s">
        <v>5</v>
      </c>
      <c r="F1175" s="615">
        <f>+F1173+F1171</f>
        <v>0</v>
      </c>
      <c r="G1175" s="615">
        <f t="shared" ref="G1175:Q1175" si="622">+G1173+G1171</f>
        <v>26485154.959999997</v>
      </c>
      <c r="H1175" s="615">
        <f t="shared" si="622"/>
        <v>33510449.300000001</v>
      </c>
      <c r="I1175" s="615">
        <f t="shared" si="622"/>
        <v>59995604.259999998</v>
      </c>
      <c r="J1175" s="615">
        <f t="shared" si="622"/>
        <v>0</v>
      </c>
      <c r="K1175" s="615">
        <f t="shared" si="622"/>
        <v>25673056.960000001</v>
      </c>
      <c r="L1175" s="615">
        <f t="shared" si="622"/>
        <v>33500000</v>
      </c>
      <c r="M1175" s="615">
        <f t="shared" si="622"/>
        <v>59173056.960000001</v>
      </c>
      <c r="N1175" s="615">
        <f t="shared" si="622"/>
        <v>0</v>
      </c>
      <c r="O1175" s="615">
        <f t="shared" si="622"/>
        <v>812097.99999999814</v>
      </c>
      <c r="P1175" s="615">
        <f t="shared" si="622"/>
        <v>10449.300000000745</v>
      </c>
      <c r="Q1175" s="615">
        <f t="shared" si="622"/>
        <v>822547.29999999888</v>
      </c>
      <c r="R1175" s="616">
        <f>+Q1175-'[3]special hospitals2'!CI315</f>
        <v>0</v>
      </c>
      <c r="S1175" s="486" t="str">
        <f t="shared" si="588"/>
        <v/>
      </c>
      <c r="T1175" s="486">
        <f t="shared" si="588"/>
        <v>0.9693376156859761</v>
      </c>
      <c r="U1175" s="486">
        <f t="shared" si="588"/>
        <v>0.99968817786039055</v>
      </c>
      <c r="V1175" s="487">
        <f t="shared" ref="V1175:V1238" si="623">IF(I1175=0,"",M1175/I1175)</f>
        <v>0.98628987389750478</v>
      </c>
      <c r="W1175" s="636"/>
      <c r="Y1175" s="394" t="s">
        <v>735</v>
      </c>
    </row>
    <row r="1176" spans="1:25">
      <c r="A1176" s="392" t="s">
        <v>249</v>
      </c>
      <c r="B1176" s="392" t="s">
        <v>487</v>
      </c>
      <c r="C1176" s="482"/>
      <c r="D1176" s="482"/>
      <c r="E1176" s="492"/>
      <c r="F1176" s="484"/>
      <c r="G1176" s="484"/>
      <c r="H1176" s="484"/>
      <c r="I1176" s="484">
        <f t="shared" si="615"/>
        <v>0</v>
      </c>
      <c r="J1176" s="484"/>
      <c r="K1176" s="484"/>
      <c r="L1176" s="484"/>
      <c r="M1176" s="484">
        <f t="shared" si="616"/>
        <v>0</v>
      </c>
      <c r="N1176" s="484">
        <f t="shared" si="601"/>
        <v>0</v>
      </c>
      <c r="O1176" s="484">
        <f t="shared" si="601"/>
        <v>0</v>
      </c>
      <c r="P1176" s="484">
        <f t="shared" si="601"/>
        <v>0</v>
      </c>
      <c r="Q1176" s="484">
        <f t="shared" si="617"/>
        <v>0</v>
      </c>
      <c r="S1176" s="486" t="str">
        <f t="shared" ref="S1176:V1239" si="624">IF(F1176=0,"",J1176/F1176)</f>
        <v/>
      </c>
      <c r="T1176" s="486" t="str">
        <f t="shared" si="624"/>
        <v/>
      </c>
      <c r="U1176" s="486" t="str">
        <f t="shared" si="624"/>
        <v/>
      </c>
      <c r="V1176" s="487" t="str">
        <f t="shared" si="623"/>
        <v/>
      </c>
      <c r="W1176" s="486"/>
      <c r="Y1176" s="394" t="s">
        <v>735</v>
      </c>
    </row>
    <row r="1177" spans="1:25" s="424" customFormat="1">
      <c r="A1177" s="392" t="s">
        <v>249</v>
      </c>
      <c r="B1177" s="392" t="s">
        <v>489</v>
      </c>
      <c r="C1177" s="493" t="s">
        <v>319</v>
      </c>
      <c r="D1177" s="632" t="s">
        <v>490</v>
      </c>
      <c r="E1177" s="680" t="s">
        <v>489</v>
      </c>
      <c r="F1177" s="638"/>
      <c r="G1177" s="638"/>
      <c r="H1177" s="638"/>
      <c r="I1177" s="423">
        <f t="shared" si="615"/>
        <v>0</v>
      </c>
      <c r="J1177" s="638"/>
      <c r="K1177" s="638"/>
      <c r="L1177" s="638"/>
      <c r="M1177" s="423">
        <f t="shared" si="616"/>
        <v>0</v>
      </c>
      <c r="N1177" s="423">
        <f t="shared" si="601"/>
        <v>0</v>
      </c>
      <c r="O1177" s="423">
        <f t="shared" si="601"/>
        <v>0</v>
      </c>
      <c r="P1177" s="423">
        <f t="shared" si="601"/>
        <v>0</v>
      </c>
      <c r="Q1177" s="423">
        <f t="shared" si="617"/>
        <v>0</v>
      </c>
      <c r="S1177" s="486" t="str">
        <f t="shared" si="624"/>
        <v/>
      </c>
      <c r="T1177" s="486" t="str">
        <f t="shared" si="624"/>
        <v/>
      </c>
      <c r="U1177" s="486" t="str">
        <f t="shared" si="624"/>
        <v/>
      </c>
      <c r="V1177" s="487" t="str">
        <f t="shared" si="623"/>
        <v/>
      </c>
      <c r="W1177" s="491"/>
      <c r="Y1177" s="394" t="s">
        <v>735</v>
      </c>
    </row>
    <row r="1178" spans="1:25">
      <c r="A1178" s="392" t="s">
        <v>249</v>
      </c>
      <c r="B1178" s="392" t="s">
        <v>489</v>
      </c>
      <c r="C1178" s="482"/>
      <c r="D1178" s="497"/>
      <c r="E1178" s="483" t="s">
        <v>320</v>
      </c>
      <c r="F1178" s="495">
        <f>+'[3]special hospitals2'!B435</f>
        <v>0</v>
      </c>
      <c r="G1178" s="495">
        <f>+'[3]special hospitals2'!C435</f>
        <v>0</v>
      </c>
      <c r="H1178" s="495">
        <f>+'[3]special hospitals2'!D435</f>
        <v>19209607.600000001</v>
      </c>
      <c r="I1178" s="484">
        <f t="shared" si="615"/>
        <v>19209607.600000001</v>
      </c>
      <c r="J1178" s="495">
        <f>+'[3]special hospitals2'!F435</f>
        <v>0</v>
      </c>
      <c r="K1178" s="495">
        <f>+'[3]special hospitals2'!G435</f>
        <v>0</v>
      </c>
      <c r="L1178" s="495">
        <f>+'[3]special hospitals2'!H435</f>
        <v>19209607.600000001</v>
      </c>
      <c r="M1178" s="484">
        <f t="shared" si="616"/>
        <v>19209607.600000001</v>
      </c>
      <c r="N1178" s="484">
        <f t="shared" si="601"/>
        <v>0</v>
      </c>
      <c r="O1178" s="484">
        <f t="shared" si="601"/>
        <v>0</v>
      </c>
      <c r="P1178" s="484">
        <f t="shared" si="601"/>
        <v>0</v>
      </c>
      <c r="Q1178" s="484">
        <f t="shared" si="617"/>
        <v>0</v>
      </c>
      <c r="S1178" s="486" t="str">
        <f t="shared" si="624"/>
        <v/>
      </c>
      <c r="T1178" s="486" t="str">
        <f t="shared" si="624"/>
        <v/>
      </c>
      <c r="U1178" s="486">
        <f t="shared" si="624"/>
        <v>1</v>
      </c>
      <c r="V1178" s="487">
        <f t="shared" si="623"/>
        <v>1</v>
      </c>
      <c r="W1178" s="486"/>
      <c r="Y1178" s="394" t="s">
        <v>736</v>
      </c>
    </row>
    <row r="1179" spans="1:25">
      <c r="A1179" s="392" t="s">
        <v>249</v>
      </c>
      <c r="B1179" s="392" t="s">
        <v>489</v>
      </c>
      <c r="C1179" s="482"/>
      <c r="D1179" s="497"/>
      <c r="E1179" s="488" t="s">
        <v>204</v>
      </c>
      <c r="F1179" s="484">
        <f>+F1180+F1181</f>
        <v>0</v>
      </c>
      <c r="G1179" s="484">
        <f t="shared" ref="G1179:H1179" si="625">+G1180+G1181</f>
        <v>25344363.420000002</v>
      </c>
      <c r="H1179" s="484">
        <f t="shared" si="625"/>
        <v>4380000</v>
      </c>
      <c r="I1179" s="484">
        <f t="shared" si="615"/>
        <v>29724363.420000002</v>
      </c>
      <c r="J1179" s="484">
        <f t="shared" ref="J1179:L1179" si="626">+J1180+J1181</f>
        <v>0</v>
      </c>
      <c r="K1179" s="484">
        <f t="shared" si="626"/>
        <v>25344363.420000002</v>
      </c>
      <c r="L1179" s="484">
        <f t="shared" si="626"/>
        <v>4380000</v>
      </c>
      <c r="M1179" s="484">
        <f t="shared" si="616"/>
        <v>29724363.420000002</v>
      </c>
      <c r="N1179" s="484">
        <f t="shared" si="601"/>
        <v>0</v>
      </c>
      <c r="O1179" s="484">
        <f t="shared" si="601"/>
        <v>0</v>
      </c>
      <c r="P1179" s="484">
        <f t="shared" si="601"/>
        <v>0</v>
      </c>
      <c r="Q1179" s="484">
        <f t="shared" si="617"/>
        <v>0</v>
      </c>
      <c r="S1179" s="486" t="str">
        <f t="shared" si="624"/>
        <v/>
      </c>
      <c r="T1179" s="486">
        <f t="shared" si="624"/>
        <v>1</v>
      </c>
      <c r="U1179" s="486">
        <f t="shared" si="624"/>
        <v>1</v>
      </c>
      <c r="V1179" s="487">
        <f t="shared" si="623"/>
        <v>1</v>
      </c>
      <c r="W1179" s="486"/>
      <c r="Y1179" s="394" t="s">
        <v>736</v>
      </c>
    </row>
    <row r="1180" spans="1:25" hidden="1">
      <c r="A1180" s="392" t="s">
        <v>249</v>
      </c>
      <c r="B1180" s="392" t="s">
        <v>489</v>
      </c>
      <c r="C1180" s="482"/>
      <c r="D1180" s="482"/>
      <c r="E1180" s="483" t="s">
        <v>838</v>
      </c>
      <c r="F1180" s="495">
        <f>'[3]CONAP - W INC'!F890</f>
        <v>0</v>
      </c>
      <c r="G1180" s="495">
        <f>'[3]CONAP - W INC'!G890</f>
        <v>3500000</v>
      </c>
      <c r="H1180" s="495">
        <f>'[3]CONAP - W INC'!H890</f>
        <v>0</v>
      </c>
      <c r="I1180" s="484">
        <f t="shared" si="615"/>
        <v>3500000</v>
      </c>
      <c r="J1180" s="495">
        <f>'[3]CONAP - W INC'!J890</f>
        <v>0</v>
      </c>
      <c r="K1180" s="495">
        <f>'[3]CONAP - W INC'!K890</f>
        <v>3500000</v>
      </c>
      <c r="L1180" s="495">
        <f>'[3]CONAP - W INC'!L890</f>
        <v>0</v>
      </c>
      <c r="M1180" s="484">
        <f t="shared" si="616"/>
        <v>3500000</v>
      </c>
      <c r="N1180" s="484">
        <f t="shared" si="601"/>
        <v>0</v>
      </c>
      <c r="O1180" s="484">
        <f t="shared" si="601"/>
        <v>0</v>
      </c>
      <c r="P1180" s="484">
        <f t="shared" si="601"/>
        <v>0</v>
      </c>
      <c r="Q1180" s="484">
        <f t="shared" si="617"/>
        <v>0</v>
      </c>
      <c r="S1180" s="486" t="str">
        <f t="shared" si="624"/>
        <v/>
      </c>
      <c r="T1180" s="486">
        <f t="shared" si="624"/>
        <v>1</v>
      </c>
      <c r="U1180" s="486" t="str">
        <f t="shared" si="624"/>
        <v/>
      </c>
      <c r="V1180" s="487">
        <f t="shared" si="623"/>
        <v>1</v>
      </c>
      <c r="W1180" s="486"/>
    </row>
    <row r="1181" spans="1:25" hidden="1">
      <c r="A1181" s="392" t="s">
        <v>249</v>
      </c>
      <c r="B1181" s="392" t="s">
        <v>489</v>
      </c>
      <c r="C1181" s="482"/>
      <c r="D1181" s="482"/>
      <c r="E1181" s="483" t="s">
        <v>839</v>
      </c>
      <c r="F1181" s="495">
        <f>'[3]CONAP - W INC'!F891</f>
        <v>0</v>
      </c>
      <c r="G1181" s="495">
        <f>'[3]CONAP - W INC'!G891</f>
        <v>21844363.420000002</v>
      </c>
      <c r="H1181" s="495">
        <f>'[3]CONAP - W INC'!H891</f>
        <v>4380000</v>
      </c>
      <c r="I1181" s="484">
        <f t="shared" si="615"/>
        <v>26224363.420000002</v>
      </c>
      <c r="J1181" s="495">
        <f>'[3]CONAP - W INC'!J891</f>
        <v>0</v>
      </c>
      <c r="K1181" s="495">
        <f>'[3]CONAP - W INC'!K891</f>
        <v>21844363.420000002</v>
      </c>
      <c r="L1181" s="495">
        <f>'[3]CONAP - W INC'!L891</f>
        <v>4380000</v>
      </c>
      <c r="M1181" s="484">
        <f t="shared" si="616"/>
        <v>26224363.420000002</v>
      </c>
      <c r="N1181" s="484">
        <f t="shared" si="601"/>
        <v>0</v>
      </c>
      <c r="O1181" s="484">
        <f t="shared" si="601"/>
        <v>0</v>
      </c>
      <c r="P1181" s="484">
        <f t="shared" si="601"/>
        <v>0</v>
      </c>
      <c r="Q1181" s="484">
        <f t="shared" si="617"/>
        <v>0</v>
      </c>
      <c r="S1181" s="486" t="str">
        <f t="shared" si="624"/>
        <v/>
      </c>
      <c r="T1181" s="486">
        <f t="shared" si="624"/>
        <v>1</v>
      </c>
      <c r="U1181" s="486">
        <f t="shared" si="624"/>
        <v>1</v>
      </c>
      <c r="V1181" s="487">
        <f t="shared" si="623"/>
        <v>1</v>
      </c>
      <c r="W1181" s="486"/>
    </row>
    <row r="1182" spans="1:25" s="437" customFormat="1">
      <c r="A1182" s="392"/>
      <c r="B1182" s="392" t="s">
        <v>489</v>
      </c>
      <c r="C1182" s="445"/>
      <c r="D1182" s="445"/>
      <c r="E1182" s="415" t="s">
        <v>737</v>
      </c>
      <c r="F1182" s="416">
        <f>+F1179+F1178</f>
        <v>0</v>
      </c>
      <c r="G1182" s="416">
        <f t="shared" ref="G1182:Q1182" si="627">+G1179+G1178</f>
        <v>25344363.420000002</v>
      </c>
      <c r="H1182" s="416">
        <f t="shared" si="627"/>
        <v>23589607.600000001</v>
      </c>
      <c r="I1182" s="416">
        <f t="shared" si="627"/>
        <v>48933971.020000003</v>
      </c>
      <c r="J1182" s="416">
        <f t="shared" si="627"/>
        <v>0</v>
      </c>
      <c r="K1182" s="416">
        <f t="shared" si="627"/>
        <v>25344363.420000002</v>
      </c>
      <c r="L1182" s="416">
        <f t="shared" si="627"/>
        <v>23589607.600000001</v>
      </c>
      <c r="M1182" s="416">
        <f t="shared" si="627"/>
        <v>48933971.020000003</v>
      </c>
      <c r="N1182" s="416">
        <f t="shared" si="627"/>
        <v>0</v>
      </c>
      <c r="O1182" s="416">
        <f t="shared" si="627"/>
        <v>0</v>
      </c>
      <c r="P1182" s="416">
        <f t="shared" si="627"/>
        <v>0</v>
      </c>
      <c r="Q1182" s="416">
        <f t="shared" si="627"/>
        <v>0</v>
      </c>
      <c r="R1182" s="448"/>
      <c r="S1182" s="486" t="str">
        <f t="shared" si="624"/>
        <v/>
      </c>
      <c r="T1182" s="486">
        <f t="shared" si="624"/>
        <v>1</v>
      </c>
      <c r="U1182" s="486">
        <f t="shared" si="624"/>
        <v>1</v>
      </c>
      <c r="V1182" s="487">
        <f t="shared" si="623"/>
        <v>1</v>
      </c>
      <c r="W1182" s="489"/>
      <c r="Y1182" s="394" t="s">
        <v>735</v>
      </c>
    </row>
    <row r="1183" spans="1:25" hidden="1">
      <c r="A1183" s="392"/>
      <c r="B1183" s="392"/>
      <c r="C1183" s="482"/>
      <c r="D1183" s="482"/>
      <c r="E1183" s="490"/>
      <c r="F1183" s="484"/>
      <c r="G1183" s="484"/>
      <c r="H1183" s="484"/>
      <c r="I1183" s="484"/>
      <c r="J1183" s="484"/>
      <c r="K1183" s="484"/>
      <c r="L1183" s="484"/>
      <c r="M1183" s="484"/>
      <c r="N1183" s="484"/>
      <c r="O1183" s="484"/>
      <c r="P1183" s="484"/>
      <c r="Q1183" s="484"/>
      <c r="R1183" s="485"/>
      <c r="S1183" s="486" t="str">
        <f t="shared" si="624"/>
        <v/>
      </c>
      <c r="T1183" s="486" t="str">
        <f t="shared" si="624"/>
        <v/>
      </c>
      <c r="U1183" s="486" t="str">
        <f t="shared" si="624"/>
        <v/>
      </c>
      <c r="V1183" s="487" t="str">
        <f t="shared" si="623"/>
        <v/>
      </c>
      <c r="W1183" s="486"/>
    </row>
    <row r="1184" spans="1:25" s="437" customFormat="1">
      <c r="A1184" s="392" t="s">
        <v>249</v>
      </c>
      <c r="B1184" s="392" t="s">
        <v>489</v>
      </c>
      <c r="C1184" s="445"/>
      <c r="D1184" s="445" t="s">
        <v>319</v>
      </c>
      <c r="E1184" s="415" t="s">
        <v>325</v>
      </c>
      <c r="F1184" s="416">
        <f>SUM(F1185:F1185)</f>
        <v>0</v>
      </c>
      <c r="G1184" s="416">
        <f>SUM(G1185:G1185)</f>
        <v>2036973.29</v>
      </c>
      <c r="H1184" s="416">
        <f>SUM(H1185:H1185)</f>
        <v>0</v>
      </c>
      <c r="I1184" s="416">
        <f>+F1184+G1184+H1184</f>
        <v>2036973.29</v>
      </c>
      <c r="J1184" s="416">
        <f>SUM(J1185:J1185)</f>
        <v>0</v>
      </c>
      <c r="K1184" s="416">
        <f>SUM(K1185:K1185)</f>
        <v>2036973.29</v>
      </c>
      <c r="L1184" s="416">
        <f>SUM(L1185:L1185)</f>
        <v>0</v>
      </c>
      <c r="M1184" s="416">
        <f>+J1184+K1184+L1184</f>
        <v>2036973.29</v>
      </c>
      <c r="N1184" s="416">
        <f t="shared" ref="N1184:P1185" si="628">+F1184-J1184</f>
        <v>0</v>
      </c>
      <c r="O1184" s="416">
        <f t="shared" si="628"/>
        <v>0</v>
      </c>
      <c r="P1184" s="416">
        <f t="shared" si="628"/>
        <v>0</v>
      </c>
      <c r="Q1184" s="416">
        <f>+N1184+O1184+P1184</f>
        <v>0</v>
      </c>
      <c r="S1184" s="486" t="str">
        <f t="shared" si="624"/>
        <v/>
      </c>
      <c r="T1184" s="486">
        <f t="shared" si="624"/>
        <v>1</v>
      </c>
      <c r="U1184" s="486" t="str">
        <f t="shared" si="624"/>
        <v/>
      </c>
      <c r="V1184" s="487">
        <f t="shared" si="623"/>
        <v>1</v>
      </c>
      <c r="W1184" s="489"/>
      <c r="Y1184" s="394" t="s">
        <v>735</v>
      </c>
    </row>
    <row r="1185" spans="1:25">
      <c r="A1185" s="392" t="s">
        <v>249</v>
      </c>
      <c r="B1185" s="392" t="s">
        <v>489</v>
      </c>
      <c r="C1185" s="482"/>
      <c r="D1185" s="482"/>
      <c r="E1185" s="488" t="s">
        <v>533</v>
      </c>
      <c r="F1185" s="484">
        <v>0</v>
      </c>
      <c r="G1185" s="484">
        <f>SUM('[3]special hospitals2'!AP186)</f>
        <v>2036973.29</v>
      </c>
      <c r="H1185" s="484">
        <f>SUM('[3]special hospitals2'!AP278)</f>
        <v>0</v>
      </c>
      <c r="I1185" s="484">
        <f>+F1185+G1185+H1185</f>
        <v>2036973.29</v>
      </c>
      <c r="J1185" s="484">
        <v>0</v>
      </c>
      <c r="K1185" s="484">
        <f>SUM('[3]special hospitals2'!AP187)</f>
        <v>2036973.29</v>
      </c>
      <c r="L1185" s="484">
        <f>SUM('[3]special hospitals2'!AP279)</f>
        <v>0</v>
      </c>
      <c r="M1185" s="484">
        <f>+J1185+K1185+L1185</f>
        <v>2036973.29</v>
      </c>
      <c r="N1185" s="484">
        <f t="shared" si="628"/>
        <v>0</v>
      </c>
      <c r="O1185" s="484">
        <f t="shared" si="628"/>
        <v>0</v>
      </c>
      <c r="P1185" s="484">
        <f t="shared" si="628"/>
        <v>0</v>
      </c>
      <c r="Q1185" s="484">
        <f>+N1185+O1185+P1185</f>
        <v>0</v>
      </c>
      <c r="S1185" s="486" t="str">
        <f t="shared" si="624"/>
        <v/>
      </c>
      <c r="T1185" s="486">
        <f t="shared" si="624"/>
        <v>1</v>
      </c>
      <c r="U1185" s="486" t="str">
        <f t="shared" si="624"/>
        <v/>
      </c>
      <c r="V1185" s="487">
        <f t="shared" si="623"/>
        <v>1</v>
      </c>
      <c r="W1185" s="486"/>
      <c r="Y1185" s="394" t="s">
        <v>735</v>
      </c>
    </row>
    <row r="1186" spans="1:25" s="617" customFormat="1">
      <c r="A1186" s="392" t="s">
        <v>249</v>
      </c>
      <c r="B1186" s="392" t="s">
        <v>489</v>
      </c>
      <c r="C1186" s="634"/>
      <c r="D1186" s="634"/>
      <c r="E1186" s="635" t="s">
        <v>5</v>
      </c>
      <c r="F1186" s="615">
        <f>+F1184+F1182</f>
        <v>0</v>
      </c>
      <c r="G1186" s="615">
        <f t="shared" ref="G1186:Q1186" si="629">+G1184+G1182</f>
        <v>27381336.710000001</v>
      </c>
      <c r="H1186" s="615">
        <f t="shared" si="629"/>
        <v>23589607.600000001</v>
      </c>
      <c r="I1186" s="615">
        <f t="shared" si="629"/>
        <v>50970944.310000002</v>
      </c>
      <c r="J1186" s="615">
        <f t="shared" si="629"/>
        <v>0</v>
      </c>
      <c r="K1186" s="615">
        <f t="shared" si="629"/>
        <v>27381336.710000001</v>
      </c>
      <c r="L1186" s="615">
        <f t="shared" si="629"/>
        <v>23589607.600000001</v>
      </c>
      <c r="M1186" s="615">
        <f t="shared" si="629"/>
        <v>50970944.310000002</v>
      </c>
      <c r="N1186" s="615">
        <f t="shared" si="629"/>
        <v>0</v>
      </c>
      <c r="O1186" s="615">
        <f t="shared" si="629"/>
        <v>0</v>
      </c>
      <c r="P1186" s="615">
        <f t="shared" si="629"/>
        <v>0</v>
      </c>
      <c r="Q1186" s="615">
        <f t="shared" si="629"/>
        <v>0</v>
      </c>
      <c r="R1186" s="616">
        <f>+Q1186-'[3]special hospitals2'!CJ315</f>
        <v>0</v>
      </c>
      <c r="S1186" s="486" t="str">
        <f t="shared" si="624"/>
        <v/>
      </c>
      <c r="T1186" s="486">
        <f t="shared" si="624"/>
        <v>1</v>
      </c>
      <c r="U1186" s="486">
        <f t="shared" si="624"/>
        <v>1</v>
      </c>
      <c r="V1186" s="487">
        <f t="shared" si="623"/>
        <v>1</v>
      </c>
      <c r="W1186" s="636"/>
      <c r="Y1186" s="394" t="s">
        <v>735</v>
      </c>
    </row>
    <row r="1187" spans="1:25">
      <c r="A1187" s="392" t="s">
        <v>249</v>
      </c>
      <c r="B1187" s="392" t="s">
        <v>489</v>
      </c>
      <c r="C1187" s="482"/>
      <c r="D1187" s="482"/>
      <c r="E1187" s="492"/>
      <c r="F1187" s="484"/>
      <c r="G1187" s="484"/>
      <c r="H1187" s="484"/>
      <c r="I1187" s="484"/>
      <c r="J1187" s="484"/>
      <c r="K1187" s="484"/>
      <c r="L1187" s="484"/>
      <c r="M1187" s="484">
        <f t="shared" si="616"/>
        <v>0</v>
      </c>
      <c r="N1187" s="484">
        <f t="shared" si="601"/>
        <v>0</v>
      </c>
      <c r="O1187" s="484">
        <f t="shared" si="601"/>
        <v>0</v>
      </c>
      <c r="P1187" s="484">
        <f t="shared" si="601"/>
        <v>0</v>
      </c>
      <c r="Q1187" s="484">
        <f t="shared" si="617"/>
        <v>0</v>
      </c>
      <c r="S1187" s="486" t="str">
        <f t="shared" si="624"/>
        <v/>
      </c>
      <c r="T1187" s="486" t="str">
        <f t="shared" si="624"/>
        <v/>
      </c>
      <c r="U1187" s="486" t="str">
        <f t="shared" si="624"/>
        <v/>
      </c>
      <c r="V1187" s="487" t="str">
        <f t="shared" si="623"/>
        <v/>
      </c>
      <c r="W1187" s="486"/>
      <c r="Y1187" s="394" t="s">
        <v>735</v>
      </c>
    </row>
    <row r="1188" spans="1:25" s="424" customFormat="1">
      <c r="A1188" s="392" t="s">
        <v>249</v>
      </c>
      <c r="B1188" s="392" t="s">
        <v>491</v>
      </c>
      <c r="C1188" s="493" t="s">
        <v>319</v>
      </c>
      <c r="D1188" s="632" t="s">
        <v>492</v>
      </c>
      <c r="E1188" s="680" t="s">
        <v>491</v>
      </c>
      <c r="F1188" s="638"/>
      <c r="G1188" s="638"/>
      <c r="H1188" s="638"/>
      <c r="I1188" s="423">
        <f t="shared" si="615"/>
        <v>0</v>
      </c>
      <c r="J1188" s="638"/>
      <c r="K1188" s="638"/>
      <c r="L1188" s="638"/>
      <c r="M1188" s="423">
        <f t="shared" si="616"/>
        <v>0</v>
      </c>
      <c r="N1188" s="423">
        <f t="shared" si="601"/>
        <v>0</v>
      </c>
      <c r="O1188" s="423">
        <f t="shared" si="601"/>
        <v>0</v>
      </c>
      <c r="P1188" s="423">
        <f t="shared" si="601"/>
        <v>0</v>
      </c>
      <c r="Q1188" s="423">
        <f t="shared" si="617"/>
        <v>0</v>
      </c>
      <c r="S1188" s="486" t="str">
        <f t="shared" si="624"/>
        <v/>
      </c>
      <c r="T1188" s="486" t="str">
        <f t="shared" si="624"/>
        <v/>
      </c>
      <c r="U1188" s="486" t="str">
        <f t="shared" si="624"/>
        <v/>
      </c>
      <c r="V1188" s="487" t="str">
        <f t="shared" si="623"/>
        <v/>
      </c>
      <c r="W1188" s="491"/>
      <c r="Y1188" s="394" t="s">
        <v>735</v>
      </c>
    </row>
    <row r="1189" spans="1:25">
      <c r="A1189" s="392" t="s">
        <v>249</v>
      </c>
      <c r="B1189" s="392" t="s">
        <v>491</v>
      </c>
      <c r="C1189" s="482"/>
      <c r="D1189" s="497"/>
      <c r="E1189" s="483" t="s">
        <v>320</v>
      </c>
      <c r="F1189" s="495">
        <f>+'[3]special hospitals2'!B422</f>
        <v>0</v>
      </c>
      <c r="G1189" s="495">
        <f>+'[3]special hospitals2'!C422</f>
        <v>20000000</v>
      </c>
      <c r="H1189" s="495">
        <f>+'[3]special hospitals2'!D422</f>
        <v>0</v>
      </c>
      <c r="I1189" s="484">
        <f t="shared" si="615"/>
        <v>20000000</v>
      </c>
      <c r="J1189" s="495">
        <f>+'[3]special hospitals2'!F422</f>
        <v>0</v>
      </c>
      <c r="K1189" s="495">
        <f>+'[3]special hospitals2'!G422</f>
        <v>20000000</v>
      </c>
      <c r="L1189" s="495">
        <f>+'[3]special hospitals2'!H422</f>
        <v>0</v>
      </c>
      <c r="M1189" s="484">
        <f t="shared" si="616"/>
        <v>20000000</v>
      </c>
      <c r="N1189" s="484">
        <f t="shared" si="601"/>
        <v>0</v>
      </c>
      <c r="O1189" s="484">
        <f t="shared" si="601"/>
        <v>0</v>
      </c>
      <c r="P1189" s="484">
        <f t="shared" si="601"/>
        <v>0</v>
      </c>
      <c r="Q1189" s="484">
        <f t="shared" si="617"/>
        <v>0</v>
      </c>
      <c r="S1189" s="486" t="str">
        <f t="shared" si="624"/>
        <v/>
      </c>
      <c r="T1189" s="486">
        <f t="shared" si="624"/>
        <v>1</v>
      </c>
      <c r="U1189" s="486" t="str">
        <f t="shared" si="624"/>
        <v/>
      </c>
      <c r="V1189" s="487">
        <f t="shared" si="623"/>
        <v>1</v>
      </c>
      <c r="W1189" s="486"/>
      <c r="Y1189" s="394" t="s">
        <v>736</v>
      </c>
    </row>
    <row r="1190" spans="1:25">
      <c r="A1190" s="392" t="s">
        <v>249</v>
      </c>
      <c r="B1190" s="392" t="s">
        <v>491</v>
      </c>
      <c r="C1190" s="482"/>
      <c r="D1190" s="497"/>
      <c r="E1190" s="488" t="s">
        <v>204</v>
      </c>
      <c r="F1190" s="484">
        <f>+F1191+F1192</f>
        <v>0</v>
      </c>
      <c r="G1190" s="484">
        <f t="shared" ref="G1190:H1190" si="630">+G1191+G1192</f>
        <v>3330000</v>
      </c>
      <c r="H1190" s="484">
        <f t="shared" si="630"/>
        <v>0</v>
      </c>
      <c r="I1190" s="484">
        <f t="shared" si="615"/>
        <v>3330000</v>
      </c>
      <c r="J1190" s="484">
        <f t="shared" ref="J1190:L1190" si="631">+J1191+J1192</f>
        <v>0</v>
      </c>
      <c r="K1190" s="484">
        <f t="shared" si="631"/>
        <v>3330000</v>
      </c>
      <c r="L1190" s="484">
        <f t="shared" si="631"/>
        <v>0</v>
      </c>
      <c r="M1190" s="484">
        <f t="shared" si="616"/>
        <v>3330000</v>
      </c>
      <c r="N1190" s="484">
        <f t="shared" si="601"/>
        <v>0</v>
      </c>
      <c r="O1190" s="484">
        <f t="shared" si="601"/>
        <v>0</v>
      </c>
      <c r="P1190" s="484">
        <f t="shared" si="601"/>
        <v>0</v>
      </c>
      <c r="Q1190" s="484">
        <f t="shared" si="617"/>
        <v>0</v>
      </c>
      <c r="S1190" s="486" t="str">
        <f t="shared" si="624"/>
        <v/>
      </c>
      <c r="T1190" s="486">
        <f t="shared" si="624"/>
        <v>1</v>
      </c>
      <c r="U1190" s="486" t="str">
        <f t="shared" si="624"/>
        <v/>
      </c>
      <c r="V1190" s="487">
        <f t="shared" si="623"/>
        <v>1</v>
      </c>
      <c r="W1190" s="486"/>
      <c r="Y1190" s="394" t="s">
        <v>736</v>
      </c>
    </row>
    <row r="1191" spans="1:25" hidden="1">
      <c r="A1191" s="392" t="s">
        <v>249</v>
      </c>
      <c r="B1191" s="392" t="s">
        <v>491</v>
      </c>
      <c r="C1191" s="482"/>
      <c r="D1191" s="482"/>
      <c r="E1191" s="483" t="s">
        <v>838</v>
      </c>
      <c r="F1191" s="495">
        <f>'[3]CONAP - W INC'!F898</f>
        <v>0</v>
      </c>
      <c r="G1191" s="495">
        <f>'[3]CONAP - W INC'!G898</f>
        <v>500000</v>
      </c>
      <c r="H1191" s="495">
        <f>'[3]CONAP - W INC'!H898</f>
        <v>0</v>
      </c>
      <c r="I1191" s="484">
        <f t="shared" si="615"/>
        <v>500000</v>
      </c>
      <c r="J1191" s="495">
        <f>'[3]CONAP - W INC'!J898</f>
        <v>0</v>
      </c>
      <c r="K1191" s="495">
        <f>'[3]CONAP - W INC'!K898</f>
        <v>500000</v>
      </c>
      <c r="L1191" s="495">
        <f>'[3]CONAP - W INC'!L898</f>
        <v>0</v>
      </c>
      <c r="M1191" s="484">
        <f t="shared" si="616"/>
        <v>500000</v>
      </c>
      <c r="N1191" s="484">
        <f t="shared" si="601"/>
        <v>0</v>
      </c>
      <c r="O1191" s="484">
        <f t="shared" si="601"/>
        <v>0</v>
      </c>
      <c r="P1191" s="484">
        <f t="shared" si="601"/>
        <v>0</v>
      </c>
      <c r="Q1191" s="484">
        <f t="shared" si="617"/>
        <v>0</v>
      </c>
      <c r="S1191" s="486" t="str">
        <f t="shared" si="624"/>
        <v/>
      </c>
      <c r="T1191" s="486">
        <f t="shared" si="624"/>
        <v>1</v>
      </c>
      <c r="U1191" s="486" t="str">
        <f t="shared" si="624"/>
        <v/>
      </c>
      <c r="V1191" s="487">
        <f t="shared" si="623"/>
        <v>1</v>
      </c>
      <c r="W1191" s="486"/>
    </row>
    <row r="1192" spans="1:25" hidden="1">
      <c r="A1192" s="392" t="s">
        <v>249</v>
      </c>
      <c r="B1192" s="392" t="s">
        <v>491</v>
      </c>
      <c r="C1192" s="482"/>
      <c r="D1192" s="482"/>
      <c r="E1192" s="483" t="s">
        <v>839</v>
      </c>
      <c r="F1192" s="495">
        <f>'[3]CONAP - W INC'!F899</f>
        <v>0</v>
      </c>
      <c r="G1192" s="495">
        <f>'[3]CONAP - W INC'!G899</f>
        <v>2830000</v>
      </c>
      <c r="H1192" s="495">
        <f>'[3]CONAP - W INC'!H899</f>
        <v>0</v>
      </c>
      <c r="I1192" s="484">
        <f t="shared" si="615"/>
        <v>2830000</v>
      </c>
      <c r="J1192" s="495">
        <f>'[3]CONAP - W INC'!J899</f>
        <v>0</v>
      </c>
      <c r="K1192" s="495">
        <f>'[3]CONAP - W INC'!K899</f>
        <v>2830000</v>
      </c>
      <c r="L1192" s="495">
        <f>'[3]CONAP - W INC'!L899</f>
        <v>0</v>
      </c>
      <c r="M1192" s="484">
        <f t="shared" si="616"/>
        <v>2830000</v>
      </c>
      <c r="N1192" s="484">
        <f t="shared" si="601"/>
        <v>0</v>
      </c>
      <c r="O1192" s="484">
        <f t="shared" si="601"/>
        <v>0</v>
      </c>
      <c r="P1192" s="484">
        <f t="shared" si="601"/>
        <v>0</v>
      </c>
      <c r="Q1192" s="484">
        <f t="shared" si="617"/>
        <v>0</v>
      </c>
      <c r="S1192" s="486" t="str">
        <f t="shared" si="624"/>
        <v/>
      </c>
      <c r="T1192" s="486">
        <f t="shared" si="624"/>
        <v>1</v>
      </c>
      <c r="U1192" s="486" t="str">
        <f t="shared" si="624"/>
        <v/>
      </c>
      <c r="V1192" s="487">
        <f t="shared" si="623"/>
        <v>1</v>
      </c>
      <c r="W1192" s="486"/>
    </row>
    <row r="1193" spans="1:25" s="437" customFormat="1">
      <c r="A1193" s="392"/>
      <c r="B1193" s="392" t="s">
        <v>491</v>
      </c>
      <c r="C1193" s="445"/>
      <c r="D1193" s="445"/>
      <c r="E1193" s="415" t="s">
        <v>737</v>
      </c>
      <c r="F1193" s="416">
        <f>+F1190+F1189</f>
        <v>0</v>
      </c>
      <c r="G1193" s="416">
        <f t="shared" ref="G1193:Q1193" si="632">+G1190+G1189</f>
        <v>23330000</v>
      </c>
      <c r="H1193" s="416">
        <f t="shared" si="632"/>
        <v>0</v>
      </c>
      <c r="I1193" s="416">
        <f t="shared" si="632"/>
        <v>23330000</v>
      </c>
      <c r="J1193" s="416">
        <f t="shared" si="632"/>
        <v>0</v>
      </c>
      <c r="K1193" s="416">
        <f t="shared" si="632"/>
        <v>23330000</v>
      </c>
      <c r="L1193" s="416">
        <f t="shared" si="632"/>
        <v>0</v>
      </c>
      <c r="M1193" s="416">
        <f t="shared" si="632"/>
        <v>23330000</v>
      </c>
      <c r="N1193" s="416">
        <f t="shared" si="632"/>
        <v>0</v>
      </c>
      <c r="O1193" s="416">
        <f t="shared" si="632"/>
        <v>0</v>
      </c>
      <c r="P1193" s="416">
        <f t="shared" si="632"/>
        <v>0</v>
      </c>
      <c r="Q1193" s="416">
        <f t="shared" si="632"/>
        <v>0</v>
      </c>
      <c r="R1193" s="448"/>
      <c r="S1193" s="486" t="str">
        <f t="shared" si="624"/>
        <v/>
      </c>
      <c r="T1193" s="486">
        <f t="shared" si="624"/>
        <v>1</v>
      </c>
      <c r="U1193" s="486" t="str">
        <f t="shared" si="624"/>
        <v/>
      </c>
      <c r="V1193" s="487">
        <f t="shared" si="623"/>
        <v>1</v>
      </c>
      <c r="W1193" s="489"/>
      <c r="Y1193" s="394" t="s">
        <v>735</v>
      </c>
    </row>
    <row r="1194" spans="1:25" hidden="1">
      <c r="A1194" s="392"/>
      <c r="B1194" s="392"/>
      <c r="C1194" s="482"/>
      <c r="D1194" s="482"/>
      <c r="E1194" s="490"/>
      <c r="F1194" s="484"/>
      <c r="G1194" s="484"/>
      <c r="H1194" s="484"/>
      <c r="I1194" s="484"/>
      <c r="J1194" s="484"/>
      <c r="K1194" s="484"/>
      <c r="L1194" s="484"/>
      <c r="M1194" s="484"/>
      <c r="N1194" s="484"/>
      <c r="O1194" s="484"/>
      <c r="P1194" s="484"/>
      <c r="Q1194" s="484"/>
      <c r="R1194" s="485"/>
      <c r="S1194" s="486" t="str">
        <f t="shared" si="624"/>
        <v/>
      </c>
      <c r="T1194" s="486" t="str">
        <f t="shared" si="624"/>
        <v/>
      </c>
      <c r="U1194" s="486" t="str">
        <f t="shared" si="624"/>
        <v/>
      </c>
      <c r="V1194" s="487" t="str">
        <f t="shared" si="623"/>
        <v/>
      </c>
      <c r="W1194" s="486"/>
    </row>
    <row r="1195" spans="1:25" s="437" customFormat="1">
      <c r="A1195" s="392" t="s">
        <v>249</v>
      </c>
      <c r="B1195" s="392" t="s">
        <v>491</v>
      </c>
      <c r="C1195" s="445"/>
      <c r="D1195" s="445" t="s">
        <v>319</v>
      </c>
      <c r="E1195" s="415" t="s">
        <v>325</v>
      </c>
      <c r="F1195" s="416">
        <f>SUM(F1196:F1196)</f>
        <v>0</v>
      </c>
      <c r="G1195" s="416">
        <f>SUM(G1196:G1196)</f>
        <v>8403420.0999999996</v>
      </c>
      <c r="H1195" s="416">
        <f>SUM(H1196:H1196)</f>
        <v>0</v>
      </c>
      <c r="I1195" s="416">
        <f>+F1195+G1195+H1195</f>
        <v>8403420.0999999996</v>
      </c>
      <c r="J1195" s="416">
        <f>SUM(J1196:J1196)</f>
        <v>0</v>
      </c>
      <c r="K1195" s="416">
        <f>SUM(K1196:K1196)</f>
        <v>8403420.0999999996</v>
      </c>
      <c r="L1195" s="416">
        <f>SUM(L1196:L1196)</f>
        <v>0</v>
      </c>
      <c r="M1195" s="416">
        <f>+J1195+K1195+L1195</f>
        <v>8403420.0999999996</v>
      </c>
      <c r="N1195" s="416">
        <f t="shared" ref="N1195:P1196" si="633">+F1195-J1195</f>
        <v>0</v>
      </c>
      <c r="O1195" s="416">
        <f t="shared" si="633"/>
        <v>0</v>
      </c>
      <c r="P1195" s="416">
        <f t="shared" si="633"/>
        <v>0</v>
      </c>
      <c r="Q1195" s="416">
        <f>+N1195+O1195+P1195</f>
        <v>0</v>
      </c>
      <c r="S1195" s="486" t="str">
        <f t="shared" si="624"/>
        <v/>
      </c>
      <c r="T1195" s="486">
        <f t="shared" si="624"/>
        <v>1</v>
      </c>
      <c r="U1195" s="486" t="str">
        <f t="shared" si="624"/>
        <v/>
      </c>
      <c r="V1195" s="487">
        <f t="shared" si="623"/>
        <v>1</v>
      </c>
      <c r="W1195" s="489"/>
      <c r="Y1195" s="394" t="s">
        <v>735</v>
      </c>
    </row>
    <row r="1196" spans="1:25">
      <c r="A1196" s="392" t="s">
        <v>249</v>
      </c>
      <c r="B1196" s="392" t="s">
        <v>491</v>
      </c>
      <c r="C1196" s="482"/>
      <c r="D1196" s="482"/>
      <c r="E1196" s="488" t="s">
        <v>533</v>
      </c>
      <c r="F1196" s="484">
        <v>0</v>
      </c>
      <c r="G1196" s="484">
        <f>SUM('[3]special hospitals2'!AN186)</f>
        <v>8403420.0999999996</v>
      </c>
      <c r="H1196" s="484">
        <f>SUM('[3]special hospitals2'!AN278)</f>
        <v>0</v>
      </c>
      <c r="I1196" s="484">
        <f>+F1196+G1196+H1196</f>
        <v>8403420.0999999996</v>
      </c>
      <c r="J1196" s="484">
        <v>0</v>
      </c>
      <c r="K1196" s="484">
        <f>SUM('[3]special hospitals2'!AN187)</f>
        <v>8403420.0999999996</v>
      </c>
      <c r="L1196" s="484">
        <f>SUM('[3]special hospitals2'!AN279)</f>
        <v>0</v>
      </c>
      <c r="M1196" s="484">
        <f>+J1196+K1196+L1196</f>
        <v>8403420.0999999996</v>
      </c>
      <c r="N1196" s="484">
        <f t="shared" si="633"/>
        <v>0</v>
      </c>
      <c r="O1196" s="484">
        <f t="shared" si="633"/>
        <v>0</v>
      </c>
      <c r="P1196" s="484">
        <f t="shared" si="633"/>
        <v>0</v>
      </c>
      <c r="Q1196" s="484">
        <f>+N1196+O1196+P1196</f>
        <v>0</v>
      </c>
      <c r="S1196" s="486" t="str">
        <f t="shared" si="624"/>
        <v/>
      </c>
      <c r="T1196" s="486">
        <f t="shared" si="624"/>
        <v>1</v>
      </c>
      <c r="U1196" s="486" t="str">
        <f t="shared" si="624"/>
        <v/>
      </c>
      <c r="V1196" s="487">
        <f t="shared" si="623"/>
        <v>1</v>
      </c>
      <c r="W1196" s="486"/>
      <c r="Y1196" s="394" t="s">
        <v>735</v>
      </c>
    </row>
    <row r="1197" spans="1:25" s="617" customFormat="1">
      <c r="A1197" s="392" t="s">
        <v>249</v>
      </c>
      <c r="B1197" s="392" t="s">
        <v>491</v>
      </c>
      <c r="C1197" s="634"/>
      <c r="D1197" s="634"/>
      <c r="E1197" s="635" t="s">
        <v>5</v>
      </c>
      <c r="F1197" s="615">
        <f>+F1195+F1193</f>
        <v>0</v>
      </c>
      <c r="G1197" s="615">
        <f t="shared" ref="G1197:Q1197" si="634">+G1195+G1193</f>
        <v>31733420.100000001</v>
      </c>
      <c r="H1197" s="615">
        <f t="shared" si="634"/>
        <v>0</v>
      </c>
      <c r="I1197" s="615">
        <f t="shared" si="634"/>
        <v>31733420.100000001</v>
      </c>
      <c r="J1197" s="615">
        <f t="shared" si="634"/>
        <v>0</v>
      </c>
      <c r="K1197" s="615">
        <f t="shared" si="634"/>
        <v>31733420.100000001</v>
      </c>
      <c r="L1197" s="615">
        <f t="shared" si="634"/>
        <v>0</v>
      </c>
      <c r="M1197" s="615">
        <f t="shared" si="634"/>
        <v>31733420.100000001</v>
      </c>
      <c r="N1197" s="615">
        <f t="shared" si="634"/>
        <v>0</v>
      </c>
      <c r="O1197" s="615">
        <f t="shared" si="634"/>
        <v>0</v>
      </c>
      <c r="P1197" s="615">
        <f t="shared" si="634"/>
        <v>0</v>
      </c>
      <c r="Q1197" s="615">
        <f t="shared" si="634"/>
        <v>0</v>
      </c>
      <c r="R1197" s="616">
        <f>+Q1197-'[3]special hospitals2'!CH315</f>
        <v>0</v>
      </c>
      <c r="S1197" s="486" t="str">
        <f t="shared" si="624"/>
        <v/>
      </c>
      <c r="T1197" s="486">
        <f t="shared" si="624"/>
        <v>1</v>
      </c>
      <c r="U1197" s="486" t="str">
        <f t="shared" si="624"/>
        <v/>
      </c>
      <c r="V1197" s="487">
        <f t="shared" si="623"/>
        <v>1</v>
      </c>
      <c r="W1197" s="636"/>
      <c r="Y1197" s="394" t="s">
        <v>735</v>
      </c>
    </row>
    <row r="1198" spans="1:25">
      <c r="A1198" s="392" t="s">
        <v>249</v>
      </c>
      <c r="B1198" s="392" t="s">
        <v>491</v>
      </c>
      <c r="C1198" s="482"/>
      <c r="D1198" s="482"/>
      <c r="E1198" s="492"/>
      <c r="F1198" s="484"/>
      <c r="G1198" s="484"/>
      <c r="H1198" s="484"/>
      <c r="I1198" s="484">
        <f t="shared" ref="I1198:I1261" si="635">+F1198+G1198+H1198</f>
        <v>0</v>
      </c>
      <c r="J1198" s="484"/>
      <c r="K1198" s="484"/>
      <c r="L1198" s="484"/>
      <c r="M1198" s="484">
        <f t="shared" ref="M1198:M1261" si="636">+J1198+K1198+L1198</f>
        <v>0</v>
      </c>
      <c r="N1198" s="484">
        <f t="shared" ref="N1198:P1257" si="637">+F1198-J1198</f>
        <v>0</v>
      </c>
      <c r="O1198" s="484">
        <f t="shared" si="637"/>
        <v>0</v>
      </c>
      <c r="P1198" s="484">
        <f t="shared" si="637"/>
        <v>0</v>
      </c>
      <c r="Q1198" s="484">
        <f t="shared" ref="Q1198:Q1261" si="638">+N1198+O1198+P1198</f>
        <v>0</v>
      </c>
      <c r="S1198" s="486" t="str">
        <f t="shared" si="624"/>
        <v/>
      </c>
      <c r="T1198" s="486" t="str">
        <f t="shared" si="624"/>
        <v/>
      </c>
      <c r="U1198" s="486" t="str">
        <f t="shared" si="624"/>
        <v/>
      </c>
      <c r="V1198" s="487" t="str">
        <f t="shared" si="623"/>
        <v/>
      </c>
      <c r="W1198" s="486"/>
      <c r="Y1198" s="394" t="s">
        <v>735</v>
      </c>
    </row>
    <row r="1199" spans="1:25" s="424" customFormat="1" hidden="1">
      <c r="A1199" s="392" t="s">
        <v>493</v>
      </c>
      <c r="B1199" s="392" t="s">
        <v>249</v>
      </c>
      <c r="C1199" s="493" t="s">
        <v>818</v>
      </c>
      <c r="D1199" s="493"/>
      <c r="E1199" s="680"/>
      <c r="F1199" s="423"/>
      <c r="G1199" s="423"/>
      <c r="H1199" s="423"/>
      <c r="I1199" s="423">
        <f t="shared" si="635"/>
        <v>0</v>
      </c>
      <c r="J1199" s="423"/>
      <c r="K1199" s="423"/>
      <c r="L1199" s="423"/>
      <c r="M1199" s="423">
        <f t="shared" si="636"/>
        <v>0</v>
      </c>
      <c r="N1199" s="423">
        <f t="shared" si="637"/>
        <v>0</v>
      </c>
      <c r="O1199" s="423">
        <f t="shared" si="637"/>
        <v>0</v>
      </c>
      <c r="P1199" s="423">
        <f t="shared" si="637"/>
        <v>0</v>
      </c>
      <c r="Q1199" s="423">
        <f t="shared" si="638"/>
        <v>0</v>
      </c>
      <c r="S1199" s="486" t="str">
        <f t="shared" si="624"/>
        <v/>
      </c>
      <c r="T1199" s="486" t="str">
        <f t="shared" si="624"/>
        <v/>
      </c>
      <c r="U1199" s="486" t="str">
        <f t="shared" si="624"/>
        <v/>
      </c>
      <c r="V1199" s="487" t="str">
        <f t="shared" si="623"/>
        <v/>
      </c>
      <c r="W1199" s="491"/>
      <c r="X1199" s="394" t="s">
        <v>735</v>
      </c>
    </row>
    <row r="1200" spans="1:25">
      <c r="A1200" s="392" t="s">
        <v>493</v>
      </c>
      <c r="B1200" s="392" t="s">
        <v>249</v>
      </c>
      <c r="C1200" s="482"/>
      <c r="D1200" s="482" t="s">
        <v>319</v>
      </c>
      <c r="E1200" s="490" t="s">
        <v>320</v>
      </c>
      <c r="F1200" s="484">
        <f>+F1068+F1079+F1090+F1101+F1112+F1123+F1134+F1145+F1156+F1167+F1178+F1189</f>
        <v>0</v>
      </c>
      <c r="G1200" s="484">
        <f>+G1068+G1079+G1090+G1101+G1112+G1123+G1134+G1145+G1156+G1167+G1178+G1189</f>
        <v>25159480.670000002</v>
      </c>
      <c r="H1200" s="484">
        <f>+H1068+H1079+H1090+H1101+H1112+H1123+H1134+H1145+H1156+H1167+H1178+H1189</f>
        <v>68220056.900000006</v>
      </c>
      <c r="I1200" s="484">
        <f t="shared" si="635"/>
        <v>93379537.570000008</v>
      </c>
      <c r="J1200" s="484">
        <f>+J1068+J1079+J1090+J1101+J1112+J1123+J1134+J1145+J1156+J1167+J1178+J1189</f>
        <v>0</v>
      </c>
      <c r="K1200" s="484">
        <f>+K1068+K1079+K1090+K1101+K1112+K1123+K1134+K1145+K1156+K1167+K1178+K1189</f>
        <v>25157417.07</v>
      </c>
      <c r="L1200" s="484">
        <f>+L1068+L1079+L1090+L1101+L1112+L1123+L1134+L1145+L1156+L1167+L1178+L1189</f>
        <v>68209607.569999993</v>
      </c>
      <c r="M1200" s="484">
        <f t="shared" si="636"/>
        <v>93367024.639999986</v>
      </c>
      <c r="N1200" s="484">
        <f t="shared" si="637"/>
        <v>0</v>
      </c>
      <c r="O1200" s="484">
        <f t="shared" si="637"/>
        <v>2063.6000000014901</v>
      </c>
      <c r="P1200" s="484">
        <f t="shared" si="637"/>
        <v>10449.330000013113</v>
      </c>
      <c r="Q1200" s="484">
        <f t="shared" si="638"/>
        <v>12512.930000014603</v>
      </c>
      <c r="S1200" s="486" t="str">
        <f t="shared" si="624"/>
        <v/>
      </c>
      <c r="T1200" s="486">
        <f t="shared" si="624"/>
        <v>0.99991797922909986</v>
      </c>
      <c r="U1200" s="486">
        <f t="shared" si="624"/>
        <v>0.99984682906355049</v>
      </c>
      <c r="V1200" s="487">
        <f t="shared" si="623"/>
        <v>0.99986599922932107</v>
      </c>
      <c r="W1200" s="486"/>
      <c r="X1200" s="394" t="s">
        <v>735</v>
      </c>
      <c r="Y1200" s="394" t="s">
        <v>736</v>
      </c>
    </row>
    <row r="1201" spans="1:25">
      <c r="A1201" s="392" t="s">
        <v>493</v>
      </c>
      <c r="B1201" s="392" t="s">
        <v>249</v>
      </c>
      <c r="C1201" s="482"/>
      <c r="D1201" s="482" t="s">
        <v>319</v>
      </c>
      <c r="E1201" s="494" t="s">
        <v>204</v>
      </c>
      <c r="F1201" s="484">
        <f>+F1202+F1203</f>
        <v>0</v>
      </c>
      <c r="G1201" s="484">
        <f t="shared" ref="G1201:H1201" si="639">+G1202+G1203</f>
        <v>148277927.91</v>
      </c>
      <c r="H1201" s="484">
        <f t="shared" si="639"/>
        <v>165722102.55000001</v>
      </c>
      <c r="I1201" s="484">
        <f t="shared" si="635"/>
        <v>314000030.46000004</v>
      </c>
      <c r="J1201" s="484">
        <f t="shared" ref="J1201:L1201" si="640">+J1202+J1203</f>
        <v>0</v>
      </c>
      <c r="K1201" s="484">
        <f t="shared" si="640"/>
        <v>146547556.95000002</v>
      </c>
      <c r="L1201" s="484">
        <f t="shared" si="640"/>
        <v>144143826.37</v>
      </c>
      <c r="M1201" s="484">
        <f t="shared" si="636"/>
        <v>290691383.32000005</v>
      </c>
      <c r="N1201" s="484">
        <f t="shared" si="637"/>
        <v>0</v>
      </c>
      <c r="O1201" s="484">
        <f t="shared" si="637"/>
        <v>1730370.9599999785</v>
      </c>
      <c r="P1201" s="484">
        <f t="shared" si="637"/>
        <v>21578276.180000007</v>
      </c>
      <c r="Q1201" s="484">
        <f t="shared" si="638"/>
        <v>23308647.139999986</v>
      </c>
      <c r="S1201" s="486" t="str">
        <f t="shared" si="624"/>
        <v/>
      </c>
      <c r="T1201" s="486">
        <f t="shared" si="624"/>
        <v>0.98833021890452732</v>
      </c>
      <c r="U1201" s="486">
        <f t="shared" si="624"/>
        <v>0.86979240639618594</v>
      </c>
      <c r="V1201" s="487">
        <f t="shared" si="623"/>
        <v>0.92576864688244276</v>
      </c>
      <c r="W1201" s="486"/>
      <c r="X1201" s="394" t="s">
        <v>735</v>
      </c>
      <c r="Y1201" s="394" t="s">
        <v>736</v>
      </c>
    </row>
    <row r="1202" spans="1:25" hidden="1">
      <c r="A1202" s="392" t="s">
        <v>493</v>
      </c>
      <c r="B1202" s="392" t="s">
        <v>249</v>
      </c>
      <c r="C1202" s="482"/>
      <c r="D1202" s="482"/>
      <c r="E1202" s="483" t="s">
        <v>838</v>
      </c>
      <c r="F1202" s="484">
        <f t="shared" ref="F1202:H1203" si="641">+F1070+F1081+F1092+F1103+F1114+F1125+F1136+F1147+F1158+F1169+F1180+F1191</f>
        <v>0</v>
      </c>
      <c r="G1202" s="484">
        <f t="shared" si="641"/>
        <v>80757817.849999994</v>
      </c>
      <c r="H1202" s="484">
        <f t="shared" si="641"/>
        <v>0</v>
      </c>
      <c r="I1202" s="484">
        <f t="shared" si="635"/>
        <v>80757817.849999994</v>
      </c>
      <c r="J1202" s="484">
        <f t="shared" ref="J1202:L1203" si="642">+J1070+J1081+J1092+J1103+J1114+J1125+J1136+J1147+J1158+J1169+J1180+J1191</f>
        <v>0</v>
      </c>
      <c r="K1202" s="484">
        <f t="shared" si="642"/>
        <v>81567990.570000008</v>
      </c>
      <c r="L1202" s="484">
        <f t="shared" si="642"/>
        <v>0</v>
      </c>
      <c r="M1202" s="484">
        <f t="shared" si="636"/>
        <v>81567990.570000008</v>
      </c>
      <c r="N1202" s="484">
        <f t="shared" si="637"/>
        <v>0</v>
      </c>
      <c r="O1202" s="484">
        <f t="shared" si="637"/>
        <v>-810172.72000001371</v>
      </c>
      <c r="P1202" s="484">
        <f t="shared" si="637"/>
        <v>0</v>
      </c>
      <c r="Q1202" s="484">
        <f t="shared" si="638"/>
        <v>-810172.72000001371</v>
      </c>
      <c r="S1202" s="486" t="str">
        <f t="shared" si="624"/>
        <v/>
      </c>
      <c r="T1202" s="486">
        <f t="shared" si="624"/>
        <v>1.0100321274344588</v>
      </c>
      <c r="U1202" s="486" t="str">
        <f t="shared" si="624"/>
        <v/>
      </c>
      <c r="V1202" s="487">
        <f t="shared" si="623"/>
        <v>1.0100321274344588</v>
      </c>
      <c r="W1202" s="486"/>
      <c r="X1202" s="394" t="s">
        <v>735</v>
      </c>
    </row>
    <row r="1203" spans="1:25" hidden="1">
      <c r="A1203" s="392" t="s">
        <v>493</v>
      </c>
      <c r="B1203" s="392" t="s">
        <v>249</v>
      </c>
      <c r="C1203" s="482"/>
      <c r="D1203" s="482"/>
      <c r="E1203" s="483" t="s">
        <v>839</v>
      </c>
      <c r="F1203" s="484">
        <f t="shared" si="641"/>
        <v>0</v>
      </c>
      <c r="G1203" s="484">
        <f t="shared" si="641"/>
        <v>67520110.060000002</v>
      </c>
      <c r="H1203" s="484">
        <f t="shared" si="641"/>
        <v>165722102.55000001</v>
      </c>
      <c r="I1203" s="484">
        <f t="shared" si="635"/>
        <v>233242212.61000001</v>
      </c>
      <c r="J1203" s="484">
        <f t="shared" si="642"/>
        <v>0</v>
      </c>
      <c r="K1203" s="484">
        <f t="shared" si="642"/>
        <v>64979566.380000003</v>
      </c>
      <c r="L1203" s="484">
        <f t="shared" si="642"/>
        <v>144143826.37</v>
      </c>
      <c r="M1203" s="484">
        <f t="shared" si="636"/>
        <v>209123392.75</v>
      </c>
      <c r="N1203" s="484">
        <f t="shared" si="637"/>
        <v>0</v>
      </c>
      <c r="O1203" s="484">
        <f t="shared" si="637"/>
        <v>2540543.6799999997</v>
      </c>
      <c r="P1203" s="484">
        <f t="shared" si="637"/>
        <v>21578276.180000007</v>
      </c>
      <c r="Q1203" s="484">
        <f t="shared" si="638"/>
        <v>24118819.860000007</v>
      </c>
      <c r="S1203" s="486" t="str">
        <f t="shared" si="624"/>
        <v/>
      </c>
      <c r="T1203" s="486">
        <f t="shared" si="624"/>
        <v>0.96237352578746671</v>
      </c>
      <c r="U1203" s="486">
        <f t="shared" si="624"/>
        <v>0.86979240639618594</v>
      </c>
      <c r="V1203" s="487">
        <f t="shared" si="623"/>
        <v>0.89659324703659604</v>
      </c>
      <c r="W1203" s="486"/>
      <c r="X1203" s="394" t="s">
        <v>735</v>
      </c>
    </row>
    <row r="1204" spans="1:25" s="437" customFormat="1" hidden="1">
      <c r="A1204" s="392"/>
      <c r="B1204" s="392" t="s">
        <v>249</v>
      </c>
      <c r="C1204" s="445"/>
      <c r="D1204" s="445"/>
      <c r="E1204" s="415" t="s">
        <v>737</v>
      </c>
      <c r="F1204" s="416">
        <f>+F1201+F1200</f>
        <v>0</v>
      </c>
      <c r="G1204" s="416">
        <f t="shared" ref="G1204:Q1204" si="643">+G1201+G1200</f>
        <v>173437408.57999998</v>
      </c>
      <c r="H1204" s="416">
        <f t="shared" si="643"/>
        <v>233942159.45000002</v>
      </c>
      <c r="I1204" s="416">
        <f t="shared" si="643"/>
        <v>407379568.03000003</v>
      </c>
      <c r="J1204" s="416">
        <f t="shared" si="643"/>
        <v>0</v>
      </c>
      <c r="K1204" s="416">
        <f t="shared" si="643"/>
        <v>171704974.02000001</v>
      </c>
      <c r="L1204" s="416">
        <f t="shared" si="643"/>
        <v>212353433.94</v>
      </c>
      <c r="M1204" s="416">
        <f t="shared" si="643"/>
        <v>384058407.96000004</v>
      </c>
      <c r="N1204" s="416">
        <f t="shared" si="643"/>
        <v>0</v>
      </c>
      <c r="O1204" s="416">
        <f t="shared" si="643"/>
        <v>1732434.55999998</v>
      </c>
      <c r="P1204" s="416">
        <f t="shared" si="643"/>
        <v>21588725.51000002</v>
      </c>
      <c r="Q1204" s="416">
        <f t="shared" si="643"/>
        <v>23321160.07</v>
      </c>
      <c r="R1204" s="448"/>
      <c r="S1204" s="486" t="str">
        <f t="shared" si="624"/>
        <v/>
      </c>
      <c r="T1204" s="486">
        <f t="shared" si="624"/>
        <v>0.99001118285735412</v>
      </c>
      <c r="U1204" s="486">
        <f t="shared" si="624"/>
        <v>0.90771767875976139</v>
      </c>
      <c r="V1204" s="487">
        <f t="shared" si="623"/>
        <v>0.94275324071166333</v>
      </c>
      <c r="W1204" s="489"/>
      <c r="X1204" s="394" t="s">
        <v>735</v>
      </c>
    </row>
    <row r="1205" spans="1:25" hidden="1">
      <c r="A1205" s="392"/>
      <c r="B1205" s="392"/>
      <c r="C1205" s="482"/>
      <c r="D1205" s="482"/>
      <c r="E1205" s="490"/>
      <c r="F1205" s="484"/>
      <c r="G1205" s="484"/>
      <c r="H1205" s="484"/>
      <c r="I1205" s="484"/>
      <c r="J1205" s="484"/>
      <c r="K1205" s="484"/>
      <c r="L1205" s="484"/>
      <c r="M1205" s="484"/>
      <c r="N1205" s="484"/>
      <c r="O1205" s="484"/>
      <c r="P1205" s="484"/>
      <c r="Q1205" s="484"/>
      <c r="R1205" s="485"/>
      <c r="S1205" s="486" t="str">
        <f t="shared" si="624"/>
        <v/>
      </c>
      <c r="T1205" s="486" t="str">
        <f t="shared" si="624"/>
        <v/>
      </c>
      <c r="U1205" s="486" t="str">
        <f t="shared" si="624"/>
        <v/>
      </c>
      <c r="V1205" s="487" t="str">
        <f t="shared" si="623"/>
        <v/>
      </c>
      <c r="W1205" s="486"/>
      <c r="X1205" s="394" t="s">
        <v>735</v>
      </c>
    </row>
    <row r="1206" spans="1:25" s="437" customFormat="1" hidden="1">
      <c r="A1206" s="392" t="s">
        <v>493</v>
      </c>
      <c r="B1206" s="392" t="s">
        <v>249</v>
      </c>
      <c r="C1206" s="445"/>
      <c r="D1206" s="445" t="s">
        <v>319</v>
      </c>
      <c r="E1206" s="415" t="s">
        <v>325</v>
      </c>
      <c r="F1206" s="416">
        <f>SUM(F1207:F1207)</f>
        <v>0</v>
      </c>
      <c r="G1206" s="416">
        <f>SUM(G1207:G1207)</f>
        <v>86351759.049999997</v>
      </c>
      <c r="H1206" s="416">
        <f>SUM(H1207:H1207)</f>
        <v>4711270</v>
      </c>
      <c r="I1206" s="416">
        <f>+F1206+G1206+H1206</f>
        <v>91063029.049999997</v>
      </c>
      <c r="J1206" s="416">
        <f>SUM(J1207:J1207)</f>
        <v>0</v>
      </c>
      <c r="K1206" s="416">
        <f>SUM(K1207:K1207)</f>
        <v>82981121.74000001</v>
      </c>
      <c r="L1206" s="416">
        <f>SUM(L1207:L1207)</f>
        <v>4663490</v>
      </c>
      <c r="M1206" s="416">
        <f>+J1206+K1206+L1206</f>
        <v>87644611.74000001</v>
      </c>
      <c r="N1206" s="416">
        <f t="shared" ref="N1206:P1207" si="644">+F1206-J1206</f>
        <v>0</v>
      </c>
      <c r="O1206" s="416">
        <f t="shared" si="644"/>
        <v>3370637.3099999875</v>
      </c>
      <c r="P1206" s="416">
        <f t="shared" si="644"/>
        <v>47780</v>
      </c>
      <c r="Q1206" s="416">
        <f>+N1206+O1206+P1206</f>
        <v>3418417.3099999875</v>
      </c>
      <c r="S1206" s="486" t="str">
        <f t="shared" si="624"/>
        <v/>
      </c>
      <c r="T1206" s="486">
        <f t="shared" si="624"/>
        <v>0.96096619979625086</v>
      </c>
      <c r="U1206" s="486">
        <f t="shared" si="624"/>
        <v>0.98985836090905421</v>
      </c>
      <c r="V1206" s="487">
        <f t="shared" si="623"/>
        <v>0.96246097515465867</v>
      </c>
      <c r="W1206" s="489"/>
      <c r="X1206" s="394" t="s">
        <v>735</v>
      </c>
    </row>
    <row r="1207" spans="1:25" hidden="1">
      <c r="A1207" s="392" t="s">
        <v>493</v>
      </c>
      <c r="B1207" s="392" t="s">
        <v>249</v>
      </c>
      <c r="C1207" s="482"/>
      <c r="D1207" s="482"/>
      <c r="E1207" s="488" t="s">
        <v>533</v>
      </c>
      <c r="F1207" s="484">
        <f>+F1075+F1086+F1097+F1108+F1119+F1130+F1141+F1152+F1163+F1174+F1185+F1196</f>
        <v>0</v>
      </c>
      <c r="G1207" s="484">
        <f>+G1075+G1086+G1097+G1108+G1119+G1130+G1141+G1152+G1163+G1174+G1185+G1196</f>
        <v>86351759.049999997</v>
      </c>
      <c r="H1207" s="484">
        <f>+H1075+H1086+H1097+H1108+H1119+H1130+H1141+H1152+H1163+H1174+H1185+H1196</f>
        <v>4711270</v>
      </c>
      <c r="I1207" s="484">
        <f>+F1207+G1207+H1207</f>
        <v>91063029.049999997</v>
      </c>
      <c r="J1207" s="484">
        <f>+J1075+J1086+J1097+J1108+J1119+J1130+J1141+J1152+J1163+J1174+J1185+J1196</f>
        <v>0</v>
      </c>
      <c r="K1207" s="484">
        <f>+K1075+K1086+K1097+K1108+K1119+K1130+K1141+K1152+K1163+K1174+K1185+K1196</f>
        <v>82981121.74000001</v>
      </c>
      <c r="L1207" s="484">
        <f>+L1075+L1086+L1097+L1108+L1119+L1130+L1141+L1152+L1163+L1174+L1185+L1196</f>
        <v>4663490</v>
      </c>
      <c r="M1207" s="484">
        <f>+J1207+K1207+L1207</f>
        <v>87644611.74000001</v>
      </c>
      <c r="N1207" s="484">
        <f t="shared" si="644"/>
        <v>0</v>
      </c>
      <c r="O1207" s="484">
        <f t="shared" si="644"/>
        <v>3370637.3099999875</v>
      </c>
      <c r="P1207" s="484">
        <f t="shared" si="644"/>
        <v>47780</v>
      </c>
      <c r="Q1207" s="484">
        <f>+N1207+O1207+P1207</f>
        <v>3418417.3099999875</v>
      </c>
      <c r="S1207" s="486" t="str">
        <f t="shared" si="624"/>
        <v/>
      </c>
      <c r="T1207" s="486">
        <f t="shared" si="624"/>
        <v>0.96096619979625086</v>
      </c>
      <c r="U1207" s="486">
        <f t="shared" si="624"/>
        <v>0.98985836090905421</v>
      </c>
      <c r="V1207" s="487">
        <f t="shared" si="623"/>
        <v>0.96246097515465867</v>
      </c>
      <c r="W1207" s="486"/>
      <c r="X1207" s="394" t="s">
        <v>735</v>
      </c>
    </row>
    <row r="1208" spans="1:25" s="545" customFormat="1" ht="12" customHeight="1">
      <c r="A1208" s="392" t="s">
        <v>493</v>
      </c>
      <c r="B1208" s="392" t="s">
        <v>249</v>
      </c>
      <c r="C1208" s="729" t="s">
        <v>819</v>
      </c>
      <c r="D1208" s="735"/>
      <c r="E1208" s="735"/>
      <c r="F1208" s="552">
        <f>+F1200+F1206+F1201</f>
        <v>0</v>
      </c>
      <c r="G1208" s="552">
        <f>+G1200+G1206+G1201</f>
        <v>259789167.63</v>
      </c>
      <c r="H1208" s="552">
        <f>+H1200+H1206+H1201</f>
        <v>238653429.45000002</v>
      </c>
      <c r="I1208" s="552">
        <f t="shared" si="635"/>
        <v>498442597.08000004</v>
      </c>
      <c r="J1208" s="552">
        <f>+J1200+J1206+J1201</f>
        <v>0</v>
      </c>
      <c r="K1208" s="552">
        <f>+K1200+K1206+K1201</f>
        <v>254686095.76000002</v>
      </c>
      <c r="L1208" s="552">
        <f>+L1200+L1206+L1201</f>
        <v>217016923.94</v>
      </c>
      <c r="M1208" s="552">
        <f t="shared" si="636"/>
        <v>471703019.70000005</v>
      </c>
      <c r="N1208" s="552">
        <f t="shared" si="637"/>
        <v>0</v>
      </c>
      <c r="O1208" s="552">
        <f t="shared" si="637"/>
        <v>5103071.869999975</v>
      </c>
      <c r="P1208" s="552">
        <f t="shared" si="637"/>
        <v>21636505.51000002</v>
      </c>
      <c r="Q1208" s="552">
        <f t="shared" si="638"/>
        <v>26739577.379999995</v>
      </c>
      <c r="R1208" s="553">
        <f>+Q1208-'[3]special hospitals1'!CL315-'[3]special hospitals2'!CL315</f>
        <v>0</v>
      </c>
      <c r="S1208" s="486" t="str">
        <f t="shared" si="624"/>
        <v/>
      </c>
      <c r="T1208" s="486">
        <f t="shared" si="624"/>
        <v>0.9803568720106608</v>
      </c>
      <c r="U1208" s="486">
        <f t="shared" si="624"/>
        <v>0.90933922231973185</v>
      </c>
      <c r="V1208" s="487">
        <f t="shared" si="623"/>
        <v>0.94635374757966706</v>
      </c>
      <c r="W1208" s="637"/>
      <c r="X1208" s="520"/>
      <c r="Y1208" s="394" t="s">
        <v>735</v>
      </c>
    </row>
    <row r="1209" spans="1:25">
      <c r="A1209" s="392" t="s">
        <v>493</v>
      </c>
      <c r="B1209" s="392" t="s">
        <v>249</v>
      </c>
      <c r="C1209" s="482"/>
      <c r="D1209" s="497"/>
      <c r="E1209" s="492"/>
      <c r="F1209" s="495"/>
      <c r="G1209" s="495"/>
      <c r="H1209" s="495"/>
      <c r="I1209" s="484">
        <f t="shared" si="635"/>
        <v>0</v>
      </c>
      <c r="J1209" s="495"/>
      <c r="K1209" s="495"/>
      <c r="L1209" s="495"/>
      <c r="M1209" s="484">
        <f t="shared" si="636"/>
        <v>0</v>
      </c>
      <c r="N1209" s="484">
        <f t="shared" si="637"/>
        <v>0</v>
      </c>
      <c r="O1209" s="484">
        <f t="shared" si="637"/>
        <v>0</v>
      </c>
      <c r="P1209" s="484">
        <f t="shared" si="637"/>
        <v>0</v>
      </c>
      <c r="Q1209" s="484">
        <f t="shared" si="638"/>
        <v>0</v>
      </c>
      <c r="S1209" s="486" t="str">
        <f t="shared" si="624"/>
        <v/>
      </c>
      <c r="T1209" s="486" t="str">
        <f t="shared" si="624"/>
        <v/>
      </c>
      <c r="U1209" s="486" t="str">
        <f t="shared" si="624"/>
        <v/>
      </c>
      <c r="V1209" s="487" t="str">
        <f t="shared" si="623"/>
        <v/>
      </c>
      <c r="W1209" s="486"/>
      <c r="Y1209" s="394" t="s">
        <v>735</v>
      </c>
    </row>
    <row r="1210" spans="1:25" s="498" customFormat="1">
      <c r="A1210" s="392" t="s">
        <v>205</v>
      </c>
      <c r="B1210" s="392" t="s">
        <v>205</v>
      </c>
      <c r="C1210" s="623" t="s">
        <v>205</v>
      </c>
      <c r="D1210" s="631"/>
      <c r="E1210" s="639"/>
      <c r="F1210" s="640"/>
      <c r="G1210" s="640"/>
      <c r="H1210" s="640"/>
      <c r="I1210" s="640">
        <f t="shared" si="635"/>
        <v>0</v>
      </c>
      <c r="J1210" s="640"/>
      <c r="K1210" s="640"/>
      <c r="L1210" s="640"/>
      <c r="M1210" s="640">
        <f t="shared" si="636"/>
        <v>0</v>
      </c>
      <c r="N1210" s="640">
        <f t="shared" si="637"/>
        <v>0</v>
      </c>
      <c r="O1210" s="640">
        <f t="shared" si="637"/>
        <v>0</v>
      </c>
      <c r="P1210" s="640">
        <f t="shared" si="637"/>
        <v>0</v>
      </c>
      <c r="Q1210" s="640">
        <f t="shared" si="638"/>
        <v>0</v>
      </c>
      <c r="S1210" s="486" t="str">
        <f t="shared" si="624"/>
        <v/>
      </c>
      <c r="T1210" s="486" t="str">
        <f t="shared" si="624"/>
        <v/>
      </c>
      <c r="U1210" s="486" t="str">
        <f t="shared" si="624"/>
        <v/>
      </c>
      <c r="V1210" s="487" t="str">
        <f t="shared" si="623"/>
        <v/>
      </c>
      <c r="W1210" s="641"/>
      <c r="Y1210" s="394" t="s">
        <v>735</v>
      </c>
    </row>
    <row r="1211" spans="1:25" s="424" customFormat="1">
      <c r="A1211" s="392" t="s">
        <v>205</v>
      </c>
      <c r="B1211" s="392" t="s">
        <v>496</v>
      </c>
      <c r="C1211" s="493" t="s">
        <v>319</v>
      </c>
      <c r="D1211" s="672" t="s">
        <v>330</v>
      </c>
      <c r="E1211" s="680" t="s">
        <v>497</v>
      </c>
      <c r="F1211" s="638"/>
      <c r="G1211" s="638"/>
      <c r="H1211" s="638"/>
      <c r="I1211" s="423">
        <f t="shared" si="635"/>
        <v>0</v>
      </c>
      <c r="J1211" s="638"/>
      <c r="K1211" s="638"/>
      <c r="L1211" s="638"/>
      <c r="M1211" s="423">
        <f t="shared" si="636"/>
        <v>0</v>
      </c>
      <c r="N1211" s="423">
        <f t="shared" si="637"/>
        <v>0</v>
      </c>
      <c r="O1211" s="423">
        <f t="shared" si="637"/>
        <v>0</v>
      </c>
      <c r="P1211" s="423">
        <f t="shared" si="637"/>
        <v>0</v>
      </c>
      <c r="Q1211" s="423">
        <f t="shared" si="638"/>
        <v>0</v>
      </c>
      <c r="S1211" s="486" t="str">
        <f t="shared" si="624"/>
        <v/>
      </c>
      <c r="T1211" s="486" t="str">
        <f t="shared" si="624"/>
        <v/>
      </c>
      <c r="U1211" s="486" t="str">
        <f t="shared" si="624"/>
        <v/>
      </c>
      <c r="V1211" s="487" t="str">
        <f t="shared" si="623"/>
        <v/>
      </c>
      <c r="W1211" s="491"/>
      <c r="Y1211" s="394" t="s">
        <v>735</v>
      </c>
    </row>
    <row r="1212" spans="1:25">
      <c r="A1212" s="392" t="s">
        <v>205</v>
      </c>
      <c r="B1212" s="392" t="s">
        <v>496</v>
      </c>
      <c r="C1212" s="482"/>
      <c r="D1212" s="482" t="s">
        <v>319</v>
      </c>
      <c r="E1212" s="483" t="s">
        <v>320</v>
      </c>
      <c r="F1212" s="495">
        <f>+[3]BUREAUS!C397</f>
        <v>0</v>
      </c>
      <c r="G1212" s="495">
        <f>+[3]BUREAUS!D397</f>
        <v>13008235.92</v>
      </c>
      <c r="H1212" s="495">
        <f>+[3]BUREAUS!E397</f>
        <v>0</v>
      </c>
      <c r="I1212" s="484">
        <f t="shared" si="635"/>
        <v>13008235.92</v>
      </c>
      <c r="J1212" s="495">
        <f>+[3]BUREAUS!G397</f>
        <v>0</v>
      </c>
      <c r="K1212" s="495">
        <f>+[3]BUREAUS!H397</f>
        <v>12992323.789999999</v>
      </c>
      <c r="L1212" s="495">
        <f>+[3]BUREAUS!I397</f>
        <v>0</v>
      </c>
      <c r="M1212" s="484">
        <f t="shared" si="636"/>
        <v>12992323.789999999</v>
      </c>
      <c r="N1212" s="484">
        <f t="shared" si="637"/>
        <v>0</v>
      </c>
      <c r="O1212" s="484">
        <f t="shared" si="637"/>
        <v>15912.13000000082</v>
      </c>
      <c r="P1212" s="484">
        <f t="shared" si="637"/>
        <v>0</v>
      </c>
      <c r="Q1212" s="484">
        <f t="shared" si="638"/>
        <v>15912.13000000082</v>
      </c>
      <c r="S1212" s="486" t="str">
        <f t="shared" si="624"/>
        <v/>
      </c>
      <c r="T1212" s="486">
        <f t="shared" si="624"/>
        <v>0.99877676495891832</v>
      </c>
      <c r="U1212" s="486" t="str">
        <f t="shared" si="624"/>
        <v/>
      </c>
      <c r="V1212" s="487">
        <f t="shared" si="623"/>
        <v>0.99877676495891832</v>
      </c>
      <c r="W1212" s="486"/>
      <c r="Y1212" s="394" t="s">
        <v>736</v>
      </c>
    </row>
    <row r="1213" spans="1:25">
      <c r="A1213" s="392" t="s">
        <v>205</v>
      </c>
      <c r="B1213" s="392" t="s">
        <v>496</v>
      </c>
      <c r="C1213" s="482"/>
      <c r="D1213" s="482" t="s">
        <v>319</v>
      </c>
      <c r="E1213" s="488" t="s">
        <v>204</v>
      </c>
      <c r="F1213" s="484">
        <f>+F1214+F1215</f>
        <v>0</v>
      </c>
      <c r="G1213" s="484">
        <f t="shared" ref="G1213:H1213" si="645">+G1214+G1215</f>
        <v>0</v>
      </c>
      <c r="H1213" s="484">
        <f t="shared" si="645"/>
        <v>0</v>
      </c>
      <c r="I1213" s="484">
        <f t="shared" si="635"/>
        <v>0</v>
      </c>
      <c r="J1213" s="484">
        <f t="shared" ref="J1213:L1213" si="646">+J1214+J1215</f>
        <v>0</v>
      </c>
      <c r="K1213" s="484">
        <f t="shared" si="646"/>
        <v>0</v>
      </c>
      <c r="L1213" s="484">
        <f t="shared" si="646"/>
        <v>0</v>
      </c>
      <c r="M1213" s="484">
        <f t="shared" si="636"/>
        <v>0</v>
      </c>
      <c r="N1213" s="484">
        <f t="shared" si="637"/>
        <v>0</v>
      </c>
      <c r="O1213" s="484">
        <f t="shared" si="637"/>
        <v>0</v>
      </c>
      <c r="P1213" s="484">
        <f t="shared" si="637"/>
        <v>0</v>
      </c>
      <c r="Q1213" s="484">
        <f t="shared" si="638"/>
        <v>0</v>
      </c>
      <c r="S1213" s="486" t="str">
        <f t="shared" si="624"/>
        <v/>
      </c>
      <c r="T1213" s="486" t="str">
        <f t="shared" si="624"/>
        <v/>
      </c>
      <c r="U1213" s="486" t="str">
        <f t="shared" si="624"/>
        <v/>
      </c>
      <c r="V1213" s="487" t="str">
        <f t="shared" si="623"/>
        <v/>
      </c>
      <c r="W1213" s="486"/>
      <c r="Y1213" s="394" t="s">
        <v>736</v>
      </c>
    </row>
    <row r="1214" spans="1:25" hidden="1">
      <c r="A1214" s="392" t="s">
        <v>205</v>
      </c>
      <c r="B1214" s="392" t="s">
        <v>496</v>
      </c>
      <c r="C1214" s="482"/>
      <c r="D1214" s="482"/>
      <c r="E1214" s="483" t="s">
        <v>838</v>
      </c>
      <c r="F1214" s="495">
        <f>'[3]CONAP - W INC'!F915</f>
        <v>0</v>
      </c>
      <c r="G1214" s="495">
        <f>'[3]CONAP - W INC'!G915</f>
        <v>0</v>
      </c>
      <c r="H1214" s="495">
        <f>'[3]CONAP - W INC'!H915</f>
        <v>0</v>
      </c>
      <c r="I1214" s="484">
        <f t="shared" si="635"/>
        <v>0</v>
      </c>
      <c r="J1214" s="495">
        <f>'[3]CONAP - W INC'!F915</f>
        <v>0</v>
      </c>
      <c r="K1214" s="495">
        <f>'[3]CONAP - W INC'!F915</f>
        <v>0</v>
      </c>
      <c r="L1214" s="495">
        <f>'[3]CONAP - W INC'!F915</f>
        <v>0</v>
      </c>
      <c r="M1214" s="484">
        <f t="shared" si="636"/>
        <v>0</v>
      </c>
      <c r="N1214" s="484">
        <f t="shared" si="637"/>
        <v>0</v>
      </c>
      <c r="O1214" s="484">
        <f t="shared" si="637"/>
        <v>0</v>
      </c>
      <c r="P1214" s="484">
        <f t="shared" si="637"/>
        <v>0</v>
      </c>
      <c r="Q1214" s="484">
        <f t="shared" si="638"/>
        <v>0</v>
      </c>
      <c r="S1214" s="486" t="str">
        <f t="shared" si="624"/>
        <v/>
      </c>
      <c r="T1214" s="486" t="str">
        <f t="shared" si="624"/>
        <v/>
      </c>
      <c r="U1214" s="486" t="str">
        <f t="shared" si="624"/>
        <v/>
      </c>
      <c r="V1214" s="487" t="str">
        <f t="shared" si="623"/>
        <v/>
      </c>
      <c r="W1214" s="486"/>
    </row>
    <row r="1215" spans="1:25" hidden="1">
      <c r="A1215" s="392" t="s">
        <v>205</v>
      </c>
      <c r="B1215" s="392" t="s">
        <v>496</v>
      </c>
      <c r="C1215" s="482"/>
      <c r="D1215" s="482"/>
      <c r="E1215" s="483" t="s">
        <v>839</v>
      </c>
      <c r="F1215" s="495">
        <f>'[3]CONAP - W INC'!F916</f>
        <v>0</v>
      </c>
      <c r="G1215" s="495">
        <f>'[3]CONAP - W INC'!G916</f>
        <v>0</v>
      </c>
      <c r="H1215" s="495">
        <f>'[3]CONAP - W INC'!H916</f>
        <v>0</v>
      </c>
      <c r="I1215" s="484">
        <f t="shared" si="635"/>
        <v>0</v>
      </c>
      <c r="J1215" s="495">
        <f>'[3]CONAP - W INC'!F916</f>
        <v>0</v>
      </c>
      <c r="K1215" s="495">
        <f>'[3]CONAP - W INC'!F916</f>
        <v>0</v>
      </c>
      <c r="L1215" s="495">
        <f>'[3]CONAP - W INC'!F916</f>
        <v>0</v>
      </c>
      <c r="M1215" s="484">
        <f t="shared" si="636"/>
        <v>0</v>
      </c>
      <c r="N1215" s="484">
        <f t="shared" si="637"/>
        <v>0</v>
      </c>
      <c r="O1215" s="484">
        <f t="shared" si="637"/>
        <v>0</v>
      </c>
      <c r="P1215" s="484">
        <f t="shared" si="637"/>
        <v>0</v>
      </c>
      <c r="Q1215" s="484">
        <f t="shared" si="638"/>
        <v>0</v>
      </c>
      <c r="S1215" s="486" t="str">
        <f t="shared" si="624"/>
        <v/>
      </c>
      <c r="T1215" s="486" t="str">
        <f t="shared" si="624"/>
        <v/>
      </c>
      <c r="U1215" s="486" t="str">
        <f t="shared" si="624"/>
        <v/>
      </c>
      <c r="V1215" s="487" t="str">
        <f t="shared" si="623"/>
        <v/>
      </c>
      <c r="W1215" s="486"/>
    </row>
    <row r="1216" spans="1:25" s="437" customFormat="1">
      <c r="A1216" s="392"/>
      <c r="B1216" s="392" t="s">
        <v>496</v>
      </c>
      <c r="C1216" s="445"/>
      <c r="D1216" s="445"/>
      <c r="E1216" s="415" t="s">
        <v>737</v>
      </c>
      <c r="F1216" s="416">
        <f>+F1213+F1212</f>
        <v>0</v>
      </c>
      <c r="G1216" s="416">
        <f t="shared" ref="G1216:Q1216" si="647">+G1213+G1212</f>
        <v>13008235.92</v>
      </c>
      <c r="H1216" s="416">
        <f t="shared" si="647"/>
        <v>0</v>
      </c>
      <c r="I1216" s="416">
        <f t="shared" si="647"/>
        <v>13008235.92</v>
      </c>
      <c r="J1216" s="416">
        <f t="shared" si="647"/>
        <v>0</v>
      </c>
      <c r="K1216" s="416">
        <f t="shared" si="647"/>
        <v>12992323.789999999</v>
      </c>
      <c r="L1216" s="416">
        <f t="shared" si="647"/>
        <v>0</v>
      </c>
      <c r="M1216" s="416">
        <f t="shared" si="647"/>
        <v>12992323.789999999</v>
      </c>
      <c r="N1216" s="416">
        <f t="shared" si="647"/>
        <v>0</v>
      </c>
      <c r="O1216" s="416">
        <f t="shared" si="647"/>
        <v>15912.13000000082</v>
      </c>
      <c r="P1216" s="416">
        <f t="shared" si="647"/>
        <v>0</v>
      </c>
      <c r="Q1216" s="416">
        <f t="shared" si="647"/>
        <v>15912.13000000082</v>
      </c>
      <c r="R1216" s="448"/>
      <c r="S1216" s="486" t="str">
        <f t="shared" si="624"/>
        <v/>
      </c>
      <c r="T1216" s="486">
        <f t="shared" si="624"/>
        <v>0.99877676495891832</v>
      </c>
      <c r="U1216" s="486" t="str">
        <f t="shared" si="624"/>
        <v/>
      </c>
      <c r="V1216" s="487">
        <f t="shared" si="623"/>
        <v>0.99877676495891832</v>
      </c>
      <c r="W1216" s="489"/>
      <c r="Y1216" s="394" t="s">
        <v>735</v>
      </c>
    </row>
    <row r="1217" spans="1:25" hidden="1">
      <c r="A1217" s="392"/>
      <c r="B1217" s="392"/>
      <c r="C1217" s="482"/>
      <c r="D1217" s="482"/>
      <c r="E1217" s="490"/>
      <c r="F1217" s="484"/>
      <c r="G1217" s="484"/>
      <c r="H1217" s="484"/>
      <c r="I1217" s="484"/>
      <c r="J1217" s="484"/>
      <c r="K1217" s="484"/>
      <c r="L1217" s="484"/>
      <c r="M1217" s="484"/>
      <c r="N1217" s="484"/>
      <c r="O1217" s="484"/>
      <c r="P1217" s="484"/>
      <c r="Q1217" s="484"/>
      <c r="R1217" s="485"/>
      <c r="S1217" s="486" t="str">
        <f t="shared" si="624"/>
        <v/>
      </c>
      <c r="T1217" s="486" t="str">
        <f t="shared" si="624"/>
        <v/>
      </c>
      <c r="U1217" s="486" t="str">
        <f t="shared" si="624"/>
        <v/>
      </c>
      <c r="V1217" s="487" t="str">
        <f t="shared" si="623"/>
        <v/>
      </c>
      <c r="W1217" s="486"/>
    </row>
    <row r="1218" spans="1:25" s="437" customFormat="1">
      <c r="A1218" s="392" t="s">
        <v>205</v>
      </c>
      <c r="B1218" s="392" t="s">
        <v>496</v>
      </c>
      <c r="C1218" s="445"/>
      <c r="D1218" s="445" t="s">
        <v>319</v>
      </c>
      <c r="E1218" s="415" t="s">
        <v>325</v>
      </c>
      <c r="F1218" s="416">
        <f>SUM(F1219:F1219)</f>
        <v>0</v>
      </c>
      <c r="G1218" s="416">
        <f>SUM(G1219:G1219)</f>
        <v>0</v>
      </c>
      <c r="H1218" s="416">
        <f>SUM(H1219:H1219)</f>
        <v>0</v>
      </c>
      <c r="I1218" s="416">
        <f>+F1218+G1218+H1218</f>
        <v>0</v>
      </c>
      <c r="J1218" s="416">
        <f>SUM(J1219:J1219)</f>
        <v>0</v>
      </c>
      <c r="K1218" s="416">
        <f>SUM(K1219:K1219)</f>
        <v>0</v>
      </c>
      <c r="L1218" s="416">
        <f>SUM(L1219:L1219)</f>
        <v>0</v>
      </c>
      <c r="M1218" s="416">
        <f>+J1218+K1218+L1218</f>
        <v>0</v>
      </c>
      <c r="N1218" s="416">
        <f t="shared" ref="N1218:P1219" si="648">+F1218-J1218</f>
        <v>0</v>
      </c>
      <c r="O1218" s="416">
        <f t="shared" si="648"/>
        <v>0</v>
      </c>
      <c r="P1218" s="416">
        <f t="shared" si="648"/>
        <v>0</v>
      </c>
      <c r="Q1218" s="416">
        <f>+N1218+O1218+P1218</f>
        <v>0</v>
      </c>
      <c r="S1218" s="486" t="str">
        <f t="shared" si="624"/>
        <v/>
      </c>
      <c r="T1218" s="486" t="str">
        <f t="shared" si="624"/>
        <v/>
      </c>
      <c r="U1218" s="486" t="str">
        <f t="shared" si="624"/>
        <v/>
      </c>
      <c r="V1218" s="487" t="str">
        <f t="shared" si="623"/>
        <v/>
      </c>
      <c r="W1218" s="489"/>
      <c r="Y1218" s="394" t="s">
        <v>735</v>
      </c>
    </row>
    <row r="1219" spans="1:25">
      <c r="A1219" s="392" t="s">
        <v>205</v>
      </c>
      <c r="B1219" s="392" t="s">
        <v>496</v>
      </c>
      <c r="C1219" s="482"/>
      <c r="D1219" s="482"/>
      <c r="E1219" s="488" t="s">
        <v>533</v>
      </c>
      <c r="F1219" s="484">
        <v>0</v>
      </c>
      <c r="G1219" s="484">
        <f>SUM([3]BUREAUS!AB187)</f>
        <v>0</v>
      </c>
      <c r="H1219" s="484">
        <f>SUM([3]BUREAUS!AB280)</f>
        <v>0</v>
      </c>
      <c r="I1219" s="484">
        <f>+F1219+G1219+H1219</f>
        <v>0</v>
      </c>
      <c r="J1219" s="484">
        <v>0</v>
      </c>
      <c r="K1219" s="484">
        <f>SUM([3]BUREAUS!AB188)</f>
        <v>0</v>
      </c>
      <c r="L1219" s="484">
        <f>SUM([3]BUREAUS!AB281)</f>
        <v>0</v>
      </c>
      <c r="M1219" s="484">
        <f>+J1219+K1219+L1219</f>
        <v>0</v>
      </c>
      <c r="N1219" s="484">
        <f t="shared" si="648"/>
        <v>0</v>
      </c>
      <c r="O1219" s="484">
        <f t="shared" si="648"/>
        <v>0</v>
      </c>
      <c r="P1219" s="484">
        <f t="shared" si="648"/>
        <v>0</v>
      </c>
      <c r="Q1219" s="484">
        <f>+N1219+O1219+P1219</f>
        <v>0</v>
      </c>
      <c r="S1219" s="486" t="str">
        <f t="shared" si="624"/>
        <v/>
      </c>
      <c r="T1219" s="486" t="str">
        <f t="shared" si="624"/>
        <v/>
      </c>
      <c r="U1219" s="486" t="str">
        <f t="shared" si="624"/>
        <v/>
      </c>
      <c r="V1219" s="487" t="str">
        <f t="shared" si="623"/>
        <v/>
      </c>
      <c r="W1219" s="486"/>
      <c r="Y1219" s="394" t="s">
        <v>735</v>
      </c>
    </row>
    <row r="1220" spans="1:25" s="617" customFormat="1">
      <c r="A1220" s="392" t="s">
        <v>205</v>
      </c>
      <c r="B1220" s="392" t="s">
        <v>496</v>
      </c>
      <c r="C1220" s="634"/>
      <c r="D1220" s="634"/>
      <c r="E1220" s="635" t="s">
        <v>5</v>
      </c>
      <c r="F1220" s="615">
        <f>+F1218+F1216</f>
        <v>0</v>
      </c>
      <c r="G1220" s="615">
        <f t="shared" ref="G1220:Q1220" si="649">+G1218+G1216</f>
        <v>13008235.92</v>
      </c>
      <c r="H1220" s="615">
        <f t="shared" si="649"/>
        <v>0</v>
      </c>
      <c r="I1220" s="615">
        <f t="shared" si="649"/>
        <v>13008235.92</v>
      </c>
      <c r="J1220" s="615">
        <f t="shared" si="649"/>
        <v>0</v>
      </c>
      <c r="K1220" s="615">
        <f t="shared" si="649"/>
        <v>12992323.789999999</v>
      </c>
      <c r="L1220" s="615">
        <f t="shared" si="649"/>
        <v>0</v>
      </c>
      <c r="M1220" s="615">
        <f t="shared" si="649"/>
        <v>12992323.789999999</v>
      </c>
      <c r="N1220" s="615">
        <f t="shared" si="649"/>
        <v>0</v>
      </c>
      <c r="O1220" s="615">
        <f t="shared" si="649"/>
        <v>15912.13000000082</v>
      </c>
      <c r="P1220" s="615">
        <f t="shared" si="649"/>
        <v>0</v>
      </c>
      <c r="Q1220" s="615">
        <f t="shared" si="649"/>
        <v>15912.13000000082</v>
      </c>
      <c r="R1220" s="616">
        <f>+Q1220-[3]BUREAUS!AT317</f>
        <v>0</v>
      </c>
      <c r="S1220" s="486" t="str">
        <f t="shared" si="624"/>
        <v/>
      </c>
      <c r="T1220" s="486">
        <f t="shared" si="624"/>
        <v>0.99877676495891832</v>
      </c>
      <c r="U1220" s="486" t="str">
        <f t="shared" si="624"/>
        <v/>
      </c>
      <c r="V1220" s="487">
        <f t="shared" si="623"/>
        <v>0.99877676495891832</v>
      </c>
      <c r="W1220" s="636"/>
      <c r="Y1220" s="394" t="s">
        <v>735</v>
      </c>
    </row>
    <row r="1221" spans="1:25">
      <c r="A1221" s="392" t="s">
        <v>205</v>
      </c>
      <c r="B1221" s="392" t="s">
        <v>496</v>
      </c>
      <c r="C1221" s="482"/>
      <c r="D1221" s="482"/>
      <c r="E1221" s="492"/>
      <c r="F1221" s="484"/>
      <c r="G1221" s="484"/>
      <c r="H1221" s="484"/>
      <c r="I1221" s="484">
        <f t="shared" si="635"/>
        <v>0</v>
      </c>
      <c r="J1221" s="484"/>
      <c r="K1221" s="484"/>
      <c r="L1221" s="484"/>
      <c r="M1221" s="484">
        <f t="shared" si="636"/>
        <v>0</v>
      </c>
      <c r="N1221" s="484">
        <f t="shared" si="637"/>
        <v>0</v>
      </c>
      <c r="O1221" s="484">
        <f t="shared" si="637"/>
        <v>0</v>
      </c>
      <c r="P1221" s="484">
        <f t="shared" si="637"/>
        <v>0</v>
      </c>
      <c r="Q1221" s="484">
        <f t="shared" si="638"/>
        <v>0</v>
      </c>
      <c r="S1221" s="486" t="str">
        <f t="shared" si="624"/>
        <v/>
      </c>
      <c r="T1221" s="486" t="str">
        <f t="shared" si="624"/>
        <v/>
      </c>
      <c r="U1221" s="486" t="str">
        <f t="shared" si="624"/>
        <v/>
      </c>
      <c r="V1221" s="487" t="str">
        <f t="shared" si="623"/>
        <v/>
      </c>
      <c r="W1221" s="486"/>
      <c r="Y1221" s="394" t="s">
        <v>735</v>
      </c>
    </row>
    <row r="1222" spans="1:25" s="424" customFormat="1">
      <c r="A1222" s="392" t="s">
        <v>205</v>
      </c>
      <c r="B1222" s="392" t="s">
        <v>498</v>
      </c>
      <c r="C1222" s="493" t="s">
        <v>319</v>
      </c>
      <c r="D1222" s="672" t="s">
        <v>332</v>
      </c>
      <c r="E1222" s="680" t="s">
        <v>499</v>
      </c>
      <c r="F1222" s="638"/>
      <c r="G1222" s="638"/>
      <c r="H1222" s="638"/>
      <c r="I1222" s="423">
        <f t="shared" si="635"/>
        <v>0</v>
      </c>
      <c r="J1222" s="638"/>
      <c r="K1222" s="638"/>
      <c r="L1222" s="638"/>
      <c r="M1222" s="423">
        <f t="shared" si="636"/>
        <v>0</v>
      </c>
      <c r="N1222" s="423">
        <f t="shared" si="637"/>
        <v>0</v>
      </c>
      <c r="O1222" s="423">
        <f t="shared" si="637"/>
        <v>0</v>
      </c>
      <c r="P1222" s="423">
        <f t="shared" si="637"/>
        <v>0</v>
      </c>
      <c r="Q1222" s="423">
        <f t="shared" si="638"/>
        <v>0</v>
      </c>
      <c r="S1222" s="486" t="str">
        <f t="shared" si="624"/>
        <v/>
      </c>
      <c r="T1222" s="486" t="str">
        <f t="shared" si="624"/>
        <v/>
      </c>
      <c r="U1222" s="486" t="str">
        <f t="shared" si="624"/>
        <v/>
      </c>
      <c r="V1222" s="487" t="str">
        <f t="shared" si="623"/>
        <v/>
      </c>
      <c r="W1222" s="491"/>
      <c r="Y1222" s="394" t="s">
        <v>735</v>
      </c>
    </row>
    <row r="1223" spans="1:25">
      <c r="A1223" s="392" t="s">
        <v>205</v>
      </c>
      <c r="B1223" s="392" t="s">
        <v>498</v>
      </c>
      <c r="C1223" s="482"/>
      <c r="D1223" s="482" t="s">
        <v>319</v>
      </c>
      <c r="E1223" s="483" t="s">
        <v>320</v>
      </c>
      <c r="F1223" s="495">
        <f>+[3]BUREAUS!C404</f>
        <v>0</v>
      </c>
      <c r="G1223" s="495">
        <f>+[3]BUREAUS!D404</f>
        <v>553664.41999999993</v>
      </c>
      <c r="H1223" s="495">
        <f>+[3]BUREAUS!E404</f>
        <v>1195057</v>
      </c>
      <c r="I1223" s="484">
        <f t="shared" si="635"/>
        <v>1748721.42</v>
      </c>
      <c r="J1223" s="495">
        <f>+[3]BUREAUS!G404</f>
        <v>0</v>
      </c>
      <c r="K1223" s="495">
        <f>+[3]BUREAUS!H404</f>
        <v>126739.4</v>
      </c>
      <c r="L1223" s="495">
        <f>+[3]BUREAUS!I404</f>
        <v>1195057</v>
      </c>
      <c r="M1223" s="484">
        <f t="shared" si="636"/>
        <v>1321796.3999999999</v>
      </c>
      <c r="N1223" s="484">
        <f t="shared" si="637"/>
        <v>0</v>
      </c>
      <c r="O1223" s="484">
        <f t="shared" si="637"/>
        <v>426925.0199999999</v>
      </c>
      <c r="P1223" s="484">
        <f t="shared" si="637"/>
        <v>0</v>
      </c>
      <c r="Q1223" s="484">
        <f t="shared" si="638"/>
        <v>426925.0199999999</v>
      </c>
      <c r="S1223" s="486" t="str">
        <f t="shared" si="624"/>
        <v/>
      </c>
      <c r="T1223" s="486">
        <f t="shared" si="624"/>
        <v>0.22891014018925041</v>
      </c>
      <c r="U1223" s="486">
        <f t="shared" si="624"/>
        <v>1</v>
      </c>
      <c r="V1223" s="487">
        <f t="shared" si="623"/>
        <v>0.75586447611535512</v>
      </c>
      <c r="W1223" s="486"/>
      <c r="Y1223" s="394" t="s">
        <v>736</v>
      </c>
    </row>
    <row r="1224" spans="1:25">
      <c r="A1224" s="392" t="s">
        <v>205</v>
      </c>
      <c r="B1224" s="392" t="s">
        <v>498</v>
      </c>
      <c r="C1224" s="482"/>
      <c r="D1224" s="482" t="s">
        <v>319</v>
      </c>
      <c r="E1224" s="488" t="s">
        <v>204</v>
      </c>
      <c r="F1224" s="484">
        <f>+F1225+F1226</f>
        <v>0</v>
      </c>
      <c r="G1224" s="484">
        <f t="shared" ref="G1224:H1224" si="650">+G1225+G1226</f>
        <v>0</v>
      </c>
      <c r="H1224" s="484">
        <f t="shared" si="650"/>
        <v>0</v>
      </c>
      <c r="I1224" s="484">
        <f t="shared" si="635"/>
        <v>0</v>
      </c>
      <c r="J1224" s="484">
        <f t="shared" ref="J1224:L1224" si="651">+J1225+J1226</f>
        <v>0</v>
      </c>
      <c r="K1224" s="484">
        <f t="shared" si="651"/>
        <v>0</v>
      </c>
      <c r="L1224" s="484">
        <f t="shared" si="651"/>
        <v>0</v>
      </c>
      <c r="M1224" s="484">
        <f t="shared" si="636"/>
        <v>0</v>
      </c>
      <c r="N1224" s="484">
        <f t="shared" si="637"/>
        <v>0</v>
      </c>
      <c r="O1224" s="484">
        <f t="shared" si="637"/>
        <v>0</v>
      </c>
      <c r="P1224" s="484">
        <f t="shared" si="637"/>
        <v>0</v>
      </c>
      <c r="Q1224" s="484">
        <f t="shared" si="638"/>
        <v>0</v>
      </c>
      <c r="S1224" s="486" t="str">
        <f t="shared" si="624"/>
        <v/>
      </c>
      <c r="T1224" s="486" t="str">
        <f t="shared" si="624"/>
        <v/>
      </c>
      <c r="U1224" s="486" t="str">
        <f t="shared" si="624"/>
        <v/>
      </c>
      <c r="V1224" s="487" t="str">
        <f t="shared" si="623"/>
        <v/>
      </c>
      <c r="W1224" s="486"/>
      <c r="Y1224" s="394" t="s">
        <v>736</v>
      </c>
    </row>
    <row r="1225" spans="1:25" hidden="1">
      <c r="A1225" s="392" t="s">
        <v>205</v>
      </c>
      <c r="B1225" s="392" t="s">
        <v>498</v>
      </c>
      <c r="C1225" s="482"/>
      <c r="D1225" s="482"/>
      <c r="E1225" s="483" t="s">
        <v>838</v>
      </c>
      <c r="F1225" s="495">
        <f>'[3]CONAP - W INC'!F923</f>
        <v>0</v>
      </c>
      <c r="G1225" s="495">
        <f>'[3]CONAP - W INC'!G923</f>
        <v>0</v>
      </c>
      <c r="H1225" s="495">
        <f>'[3]CONAP - W INC'!H923</f>
        <v>0</v>
      </c>
      <c r="I1225" s="484">
        <f t="shared" si="635"/>
        <v>0</v>
      </c>
      <c r="J1225" s="495">
        <f>'[3]CONAP - W INC'!J923</f>
        <v>0</v>
      </c>
      <c r="K1225" s="495">
        <f>'[3]CONAP - W INC'!K923</f>
        <v>0</v>
      </c>
      <c r="L1225" s="495">
        <f>'[3]CONAP - W INC'!L923</f>
        <v>0</v>
      </c>
      <c r="M1225" s="484">
        <f t="shared" si="636"/>
        <v>0</v>
      </c>
      <c r="N1225" s="484">
        <f t="shared" si="637"/>
        <v>0</v>
      </c>
      <c r="O1225" s="484">
        <f t="shared" si="637"/>
        <v>0</v>
      </c>
      <c r="P1225" s="484">
        <f t="shared" si="637"/>
        <v>0</v>
      </c>
      <c r="Q1225" s="484">
        <f t="shared" si="638"/>
        <v>0</v>
      </c>
      <c r="S1225" s="486" t="str">
        <f t="shared" si="624"/>
        <v/>
      </c>
      <c r="T1225" s="486" t="str">
        <f t="shared" si="624"/>
        <v/>
      </c>
      <c r="U1225" s="486" t="str">
        <f t="shared" si="624"/>
        <v/>
      </c>
      <c r="V1225" s="487" t="str">
        <f t="shared" si="623"/>
        <v/>
      </c>
      <c r="W1225" s="486"/>
    </row>
    <row r="1226" spans="1:25" hidden="1">
      <c r="A1226" s="392" t="s">
        <v>205</v>
      </c>
      <c r="B1226" s="392" t="s">
        <v>498</v>
      </c>
      <c r="C1226" s="482"/>
      <c r="D1226" s="482"/>
      <c r="E1226" s="483" t="s">
        <v>839</v>
      </c>
      <c r="F1226" s="495">
        <f>'[3]CONAP - W INC'!F924</f>
        <v>0</v>
      </c>
      <c r="G1226" s="495">
        <f>'[3]CONAP - W INC'!G924</f>
        <v>0</v>
      </c>
      <c r="H1226" s="495">
        <f>'[3]CONAP - W INC'!H924</f>
        <v>0</v>
      </c>
      <c r="I1226" s="484">
        <f t="shared" si="635"/>
        <v>0</v>
      </c>
      <c r="J1226" s="495">
        <f>'[3]CONAP - W INC'!J924</f>
        <v>0</v>
      </c>
      <c r="K1226" s="495">
        <f>'[3]CONAP - W INC'!K924</f>
        <v>0</v>
      </c>
      <c r="L1226" s="495">
        <f>'[3]CONAP - W INC'!L924</f>
        <v>0</v>
      </c>
      <c r="M1226" s="484">
        <f t="shared" si="636"/>
        <v>0</v>
      </c>
      <c r="N1226" s="484">
        <f t="shared" si="637"/>
        <v>0</v>
      </c>
      <c r="O1226" s="484">
        <f t="shared" si="637"/>
        <v>0</v>
      </c>
      <c r="P1226" s="484">
        <f t="shared" si="637"/>
        <v>0</v>
      </c>
      <c r="Q1226" s="484">
        <f t="shared" si="638"/>
        <v>0</v>
      </c>
      <c r="S1226" s="486" t="str">
        <f t="shared" si="624"/>
        <v/>
      </c>
      <c r="T1226" s="486" t="str">
        <f t="shared" si="624"/>
        <v/>
      </c>
      <c r="U1226" s="486" t="str">
        <f t="shared" si="624"/>
        <v/>
      </c>
      <c r="V1226" s="487" t="str">
        <f t="shared" si="623"/>
        <v/>
      </c>
      <c r="W1226" s="486"/>
    </row>
    <row r="1227" spans="1:25" s="437" customFormat="1">
      <c r="A1227" s="392"/>
      <c r="B1227" s="392" t="s">
        <v>498</v>
      </c>
      <c r="C1227" s="445"/>
      <c r="D1227" s="445"/>
      <c r="E1227" s="415" t="s">
        <v>737</v>
      </c>
      <c r="F1227" s="416">
        <f>+F1224+F1223</f>
        <v>0</v>
      </c>
      <c r="G1227" s="416">
        <f t="shared" ref="G1227:Q1227" si="652">+G1224+G1223</f>
        <v>553664.41999999993</v>
      </c>
      <c r="H1227" s="416">
        <f t="shared" si="652"/>
        <v>1195057</v>
      </c>
      <c r="I1227" s="416">
        <f t="shared" si="652"/>
        <v>1748721.42</v>
      </c>
      <c r="J1227" s="416">
        <f t="shared" si="652"/>
        <v>0</v>
      </c>
      <c r="K1227" s="416">
        <f t="shared" si="652"/>
        <v>126739.4</v>
      </c>
      <c r="L1227" s="416">
        <f t="shared" si="652"/>
        <v>1195057</v>
      </c>
      <c r="M1227" s="416">
        <f t="shared" si="652"/>
        <v>1321796.3999999999</v>
      </c>
      <c r="N1227" s="416">
        <f t="shared" si="652"/>
        <v>0</v>
      </c>
      <c r="O1227" s="416">
        <f t="shared" si="652"/>
        <v>426925.0199999999</v>
      </c>
      <c r="P1227" s="416">
        <f t="shared" si="652"/>
        <v>0</v>
      </c>
      <c r="Q1227" s="416">
        <f t="shared" si="652"/>
        <v>426925.0199999999</v>
      </c>
      <c r="R1227" s="448"/>
      <c r="S1227" s="486" t="str">
        <f t="shared" si="624"/>
        <v/>
      </c>
      <c r="T1227" s="486">
        <f t="shared" si="624"/>
        <v>0.22891014018925041</v>
      </c>
      <c r="U1227" s="486">
        <f t="shared" si="624"/>
        <v>1</v>
      </c>
      <c r="V1227" s="487">
        <f t="shared" si="623"/>
        <v>0.75586447611535512</v>
      </c>
      <c r="W1227" s="489"/>
      <c r="Y1227" s="394" t="s">
        <v>735</v>
      </c>
    </row>
    <row r="1228" spans="1:25" hidden="1">
      <c r="A1228" s="392"/>
      <c r="B1228" s="392"/>
      <c r="C1228" s="482"/>
      <c r="D1228" s="482"/>
      <c r="E1228" s="490"/>
      <c r="F1228" s="484"/>
      <c r="G1228" s="484"/>
      <c r="H1228" s="484"/>
      <c r="I1228" s="484"/>
      <c r="J1228" s="484"/>
      <c r="K1228" s="484"/>
      <c r="L1228" s="484"/>
      <c r="M1228" s="484"/>
      <c r="N1228" s="484"/>
      <c r="O1228" s="484"/>
      <c r="P1228" s="484"/>
      <c r="Q1228" s="484"/>
      <c r="R1228" s="485"/>
      <c r="S1228" s="486" t="str">
        <f t="shared" si="624"/>
        <v/>
      </c>
      <c r="T1228" s="486" t="str">
        <f t="shared" si="624"/>
        <v/>
      </c>
      <c r="U1228" s="486" t="str">
        <f t="shared" si="624"/>
        <v/>
      </c>
      <c r="V1228" s="487" t="str">
        <f t="shared" si="623"/>
        <v/>
      </c>
      <c r="W1228" s="486"/>
    </row>
    <row r="1229" spans="1:25" s="437" customFormat="1">
      <c r="A1229" s="392" t="s">
        <v>205</v>
      </c>
      <c r="B1229" s="392" t="s">
        <v>498</v>
      </c>
      <c r="C1229" s="445"/>
      <c r="D1229" s="445" t="s">
        <v>319</v>
      </c>
      <c r="E1229" s="415" t="s">
        <v>325</v>
      </c>
      <c r="F1229" s="416">
        <f>SUM(F1230:F1230)</f>
        <v>0</v>
      </c>
      <c r="G1229" s="416">
        <f>SUM(G1230:G1230)</f>
        <v>0</v>
      </c>
      <c r="H1229" s="416">
        <f>SUM(H1230:H1230)</f>
        <v>0</v>
      </c>
      <c r="I1229" s="416">
        <f>+F1229+G1229+H1229</f>
        <v>0</v>
      </c>
      <c r="J1229" s="416">
        <f>SUM(J1230:J1230)</f>
        <v>0</v>
      </c>
      <c r="K1229" s="416">
        <f>SUM(K1230:K1230)</f>
        <v>0</v>
      </c>
      <c r="L1229" s="416">
        <f>SUM(L1230:L1230)</f>
        <v>0</v>
      </c>
      <c r="M1229" s="416">
        <f>+J1229+K1229+L1229</f>
        <v>0</v>
      </c>
      <c r="N1229" s="416">
        <f t="shared" ref="N1229:P1230" si="653">+F1229-J1229</f>
        <v>0</v>
      </c>
      <c r="O1229" s="416">
        <f t="shared" si="653"/>
        <v>0</v>
      </c>
      <c r="P1229" s="416">
        <f t="shared" si="653"/>
        <v>0</v>
      </c>
      <c r="Q1229" s="416">
        <f>+N1229+O1229+P1229</f>
        <v>0</v>
      </c>
      <c r="S1229" s="486" t="str">
        <f t="shared" si="624"/>
        <v/>
      </c>
      <c r="T1229" s="486" t="str">
        <f t="shared" si="624"/>
        <v/>
      </c>
      <c r="U1229" s="486" t="str">
        <f t="shared" si="624"/>
        <v/>
      </c>
      <c r="V1229" s="487" t="str">
        <f t="shared" si="623"/>
        <v/>
      </c>
      <c r="W1229" s="489"/>
      <c r="Y1229" s="394" t="s">
        <v>735</v>
      </c>
    </row>
    <row r="1230" spans="1:25">
      <c r="A1230" s="392" t="s">
        <v>205</v>
      </c>
      <c r="B1230" s="392" t="s">
        <v>498</v>
      </c>
      <c r="C1230" s="482"/>
      <c r="D1230" s="482"/>
      <c r="E1230" s="488" t="s">
        <v>533</v>
      </c>
      <c r="F1230" s="484">
        <v>0</v>
      </c>
      <c r="G1230" s="484">
        <f>SUM([3]BUREAUS!AC187)</f>
        <v>0</v>
      </c>
      <c r="H1230" s="484">
        <f>SUM([3]BUREAUS!AC280)</f>
        <v>0</v>
      </c>
      <c r="I1230" s="484">
        <f>+F1230+G1230+H1230</f>
        <v>0</v>
      </c>
      <c r="J1230" s="484">
        <v>0</v>
      </c>
      <c r="K1230" s="484">
        <f>SUM([3]BUREAUS!AC188)</f>
        <v>0</v>
      </c>
      <c r="L1230" s="484">
        <f>SUM([3]BUREAUS!AC281)</f>
        <v>0</v>
      </c>
      <c r="M1230" s="484">
        <f>+J1230+K1230+L1230</f>
        <v>0</v>
      </c>
      <c r="N1230" s="484">
        <f t="shared" si="653"/>
        <v>0</v>
      </c>
      <c r="O1230" s="484">
        <f t="shared" si="653"/>
        <v>0</v>
      </c>
      <c r="P1230" s="484">
        <f t="shared" si="653"/>
        <v>0</v>
      </c>
      <c r="Q1230" s="484">
        <f>+N1230+O1230+P1230</f>
        <v>0</v>
      </c>
      <c r="S1230" s="486" t="str">
        <f t="shared" si="624"/>
        <v/>
      </c>
      <c r="T1230" s="486" t="str">
        <f t="shared" si="624"/>
        <v/>
      </c>
      <c r="U1230" s="486" t="str">
        <f t="shared" si="624"/>
        <v/>
      </c>
      <c r="V1230" s="487" t="str">
        <f t="shared" si="623"/>
        <v/>
      </c>
      <c r="W1230" s="486"/>
      <c r="Y1230" s="394" t="s">
        <v>735</v>
      </c>
    </row>
    <row r="1231" spans="1:25" s="617" customFormat="1">
      <c r="A1231" s="392" t="s">
        <v>205</v>
      </c>
      <c r="B1231" s="392" t="s">
        <v>498</v>
      </c>
      <c r="C1231" s="634"/>
      <c r="D1231" s="634"/>
      <c r="E1231" s="635" t="s">
        <v>5</v>
      </c>
      <c r="F1231" s="615">
        <f>+F1229+F1227</f>
        <v>0</v>
      </c>
      <c r="G1231" s="615">
        <f t="shared" ref="G1231:Q1231" si="654">+G1229+G1227</f>
        <v>553664.41999999993</v>
      </c>
      <c r="H1231" s="615">
        <f t="shared" si="654"/>
        <v>1195057</v>
      </c>
      <c r="I1231" s="615">
        <f t="shared" si="654"/>
        <v>1748721.42</v>
      </c>
      <c r="J1231" s="615">
        <f t="shared" si="654"/>
        <v>0</v>
      </c>
      <c r="K1231" s="615">
        <f t="shared" si="654"/>
        <v>126739.4</v>
      </c>
      <c r="L1231" s="615">
        <f t="shared" si="654"/>
        <v>1195057</v>
      </c>
      <c r="M1231" s="615">
        <f t="shared" si="654"/>
        <v>1321796.3999999999</v>
      </c>
      <c r="N1231" s="615">
        <f t="shared" si="654"/>
        <v>0</v>
      </c>
      <c r="O1231" s="615">
        <f t="shared" si="654"/>
        <v>426925.0199999999</v>
      </c>
      <c r="P1231" s="615">
        <f t="shared" si="654"/>
        <v>0</v>
      </c>
      <c r="Q1231" s="615">
        <f t="shared" si="654"/>
        <v>426925.0199999999</v>
      </c>
      <c r="R1231" s="616">
        <f>+Q1231-[3]BUREAUS!AU317</f>
        <v>0</v>
      </c>
      <c r="S1231" s="486" t="str">
        <f t="shared" si="624"/>
        <v/>
      </c>
      <c r="T1231" s="486">
        <f t="shared" si="624"/>
        <v>0.22891014018925041</v>
      </c>
      <c r="U1231" s="486">
        <f t="shared" si="624"/>
        <v>1</v>
      </c>
      <c r="V1231" s="487">
        <f t="shared" si="623"/>
        <v>0.75586447611535512</v>
      </c>
      <c r="W1231" s="636"/>
      <c r="Y1231" s="394" t="s">
        <v>735</v>
      </c>
    </row>
    <row r="1232" spans="1:25">
      <c r="A1232" s="392" t="s">
        <v>205</v>
      </c>
      <c r="B1232" s="392" t="s">
        <v>498</v>
      </c>
      <c r="C1232" s="482"/>
      <c r="D1232" s="482"/>
      <c r="E1232" s="492"/>
      <c r="F1232" s="484"/>
      <c r="G1232" s="484"/>
      <c r="H1232" s="484"/>
      <c r="I1232" s="484">
        <f t="shared" si="635"/>
        <v>0</v>
      </c>
      <c r="J1232" s="484"/>
      <c r="K1232" s="484"/>
      <c r="L1232" s="484"/>
      <c r="M1232" s="484">
        <f t="shared" si="636"/>
        <v>0</v>
      </c>
      <c r="N1232" s="484">
        <f t="shared" si="637"/>
        <v>0</v>
      </c>
      <c r="O1232" s="484">
        <f t="shared" si="637"/>
        <v>0</v>
      </c>
      <c r="P1232" s="484">
        <f t="shared" si="637"/>
        <v>0</v>
      </c>
      <c r="Q1232" s="484">
        <f t="shared" si="638"/>
        <v>0</v>
      </c>
      <c r="S1232" s="486" t="str">
        <f t="shared" si="624"/>
        <v/>
      </c>
      <c r="T1232" s="486" t="str">
        <f t="shared" si="624"/>
        <v/>
      </c>
      <c r="U1232" s="486" t="str">
        <f t="shared" si="624"/>
        <v/>
      </c>
      <c r="V1232" s="487" t="str">
        <f t="shared" si="623"/>
        <v/>
      </c>
      <c r="W1232" s="486"/>
      <c r="Y1232" s="394" t="s">
        <v>735</v>
      </c>
    </row>
    <row r="1233" spans="1:25" s="424" customFormat="1">
      <c r="A1233" s="392" t="s">
        <v>205</v>
      </c>
      <c r="B1233" s="392" t="s">
        <v>500</v>
      </c>
      <c r="C1233" s="493" t="s">
        <v>319</v>
      </c>
      <c r="D1233" s="672" t="s">
        <v>334</v>
      </c>
      <c r="E1233" s="680" t="s">
        <v>501</v>
      </c>
      <c r="F1233" s="638"/>
      <c r="G1233" s="638"/>
      <c r="H1233" s="638"/>
      <c r="I1233" s="423">
        <f t="shared" si="635"/>
        <v>0</v>
      </c>
      <c r="J1233" s="638"/>
      <c r="K1233" s="638"/>
      <c r="L1233" s="638"/>
      <c r="M1233" s="423">
        <f t="shared" si="636"/>
        <v>0</v>
      </c>
      <c r="N1233" s="423">
        <f t="shared" si="637"/>
        <v>0</v>
      </c>
      <c r="O1233" s="423">
        <f t="shared" si="637"/>
        <v>0</v>
      </c>
      <c r="P1233" s="423">
        <f t="shared" si="637"/>
        <v>0</v>
      </c>
      <c r="Q1233" s="423">
        <f t="shared" si="638"/>
        <v>0</v>
      </c>
      <c r="S1233" s="486" t="str">
        <f t="shared" si="624"/>
        <v/>
      </c>
      <c r="T1233" s="486" t="str">
        <f t="shared" si="624"/>
        <v/>
      </c>
      <c r="U1233" s="486" t="str">
        <f t="shared" si="624"/>
        <v/>
      </c>
      <c r="V1233" s="487" t="str">
        <f t="shared" si="623"/>
        <v/>
      </c>
      <c r="W1233" s="491"/>
      <c r="Y1233" s="394" t="s">
        <v>735</v>
      </c>
    </row>
    <row r="1234" spans="1:25">
      <c r="A1234" s="392" t="s">
        <v>205</v>
      </c>
      <c r="B1234" s="392" t="s">
        <v>500</v>
      </c>
      <c r="C1234" s="482"/>
      <c r="D1234" s="482" t="s">
        <v>319</v>
      </c>
      <c r="E1234" s="483" t="s">
        <v>320</v>
      </c>
      <c r="F1234" s="495">
        <f>+[3]BUREAUS!C411</f>
        <v>0</v>
      </c>
      <c r="G1234" s="495">
        <f>+[3]BUREAUS!D411</f>
        <v>2333979.7799999998</v>
      </c>
      <c r="H1234" s="495">
        <f>+[3]BUREAUS!E411</f>
        <v>0</v>
      </c>
      <c r="I1234" s="484">
        <f t="shared" si="635"/>
        <v>2333979.7799999998</v>
      </c>
      <c r="J1234" s="495">
        <f>+[3]BUREAUS!G411</f>
        <v>0</v>
      </c>
      <c r="K1234" s="495">
        <f>+[3]BUREAUS!H411</f>
        <v>2333979.7799999998</v>
      </c>
      <c r="L1234" s="495">
        <f>+[3]BUREAUS!I411</f>
        <v>0</v>
      </c>
      <c r="M1234" s="484">
        <f t="shared" si="636"/>
        <v>2333979.7799999998</v>
      </c>
      <c r="N1234" s="484">
        <f t="shared" si="637"/>
        <v>0</v>
      </c>
      <c r="O1234" s="484">
        <f t="shared" si="637"/>
        <v>0</v>
      </c>
      <c r="P1234" s="484">
        <f t="shared" si="637"/>
        <v>0</v>
      </c>
      <c r="Q1234" s="484">
        <f t="shared" si="638"/>
        <v>0</v>
      </c>
      <c r="S1234" s="486" t="str">
        <f t="shared" si="624"/>
        <v/>
      </c>
      <c r="T1234" s="486">
        <f t="shared" si="624"/>
        <v>1</v>
      </c>
      <c r="U1234" s="486" t="str">
        <f t="shared" si="624"/>
        <v/>
      </c>
      <c r="V1234" s="487">
        <f t="shared" si="623"/>
        <v>1</v>
      </c>
      <c r="W1234" s="486"/>
      <c r="Y1234" s="394" t="s">
        <v>736</v>
      </c>
    </row>
    <row r="1235" spans="1:25">
      <c r="A1235" s="392" t="s">
        <v>205</v>
      </c>
      <c r="B1235" s="392" t="s">
        <v>500</v>
      </c>
      <c r="C1235" s="482"/>
      <c r="D1235" s="482" t="s">
        <v>319</v>
      </c>
      <c r="E1235" s="488" t="s">
        <v>204</v>
      </c>
      <c r="F1235" s="484">
        <f>+F1236+F1237</f>
        <v>0</v>
      </c>
      <c r="G1235" s="484">
        <f t="shared" ref="G1235:H1235" si="655">+G1236+G1237</f>
        <v>0</v>
      </c>
      <c r="H1235" s="484">
        <f t="shared" si="655"/>
        <v>0</v>
      </c>
      <c r="I1235" s="484">
        <f t="shared" si="635"/>
        <v>0</v>
      </c>
      <c r="J1235" s="484">
        <f t="shared" ref="J1235:L1235" si="656">+J1236+J1237</f>
        <v>0</v>
      </c>
      <c r="K1235" s="484">
        <f t="shared" si="656"/>
        <v>0</v>
      </c>
      <c r="L1235" s="484">
        <f t="shared" si="656"/>
        <v>0</v>
      </c>
      <c r="M1235" s="484">
        <f t="shared" si="636"/>
        <v>0</v>
      </c>
      <c r="N1235" s="484">
        <f t="shared" si="637"/>
        <v>0</v>
      </c>
      <c r="O1235" s="484">
        <f t="shared" si="637"/>
        <v>0</v>
      </c>
      <c r="P1235" s="484">
        <f t="shared" si="637"/>
        <v>0</v>
      </c>
      <c r="Q1235" s="484">
        <f t="shared" si="638"/>
        <v>0</v>
      </c>
      <c r="S1235" s="486" t="str">
        <f t="shared" si="624"/>
        <v/>
      </c>
      <c r="T1235" s="486" t="str">
        <f t="shared" si="624"/>
        <v/>
      </c>
      <c r="U1235" s="486" t="str">
        <f t="shared" si="624"/>
        <v/>
      </c>
      <c r="V1235" s="487" t="str">
        <f t="shared" si="623"/>
        <v/>
      </c>
      <c r="W1235" s="486"/>
      <c r="Y1235" s="394" t="s">
        <v>736</v>
      </c>
    </row>
    <row r="1236" spans="1:25" hidden="1">
      <c r="A1236" s="392" t="s">
        <v>205</v>
      </c>
      <c r="B1236" s="392" t="s">
        <v>500</v>
      </c>
      <c r="C1236" s="482"/>
      <c r="D1236" s="482"/>
      <c r="E1236" s="483" t="s">
        <v>838</v>
      </c>
      <c r="F1236" s="495">
        <f>'[3]CONAP - W INC'!F931</f>
        <v>0</v>
      </c>
      <c r="G1236" s="495">
        <f>'[3]CONAP - W INC'!G931</f>
        <v>0</v>
      </c>
      <c r="H1236" s="495">
        <f>'[3]CONAP - W INC'!H931</f>
        <v>0</v>
      </c>
      <c r="I1236" s="484">
        <f t="shared" si="635"/>
        <v>0</v>
      </c>
      <c r="J1236" s="495">
        <f>'[3]CONAP - W INC'!J931</f>
        <v>0</v>
      </c>
      <c r="K1236" s="495">
        <f>'[3]CONAP - W INC'!K931</f>
        <v>0</v>
      </c>
      <c r="L1236" s="495">
        <f>'[3]CONAP - W INC'!L931</f>
        <v>0</v>
      </c>
      <c r="M1236" s="484">
        <f t="shared" si="636"/>
        <v>0</v>
      </c>
      <c r="N1236" s="484">
        <f t="shared" si="637"/>
        <v>0</v>
      </c>
      <c r="O1236" s="484">
        <f t="shared" si="637"/>
        <v>0</v>
      </c>
      <c r="P1236" s="484">
        <f t="shared" si="637"/>
        <v>0</v>
      </c>
      <c r="Q1236" s="484">
        <f t="shared" si="638"/>
        <v>0</v>
      </c>
      <c r="S1236" s="486" t="str">
        <f t="shared" si="624"/>
        <v/>
      </c>
      <c r="T1236" s="486" t="str">
        <f t="shared" si="624"/>
        <v/>
      </c>
      <c r="U1236" s="486" t="str">
        <f t="shared" si="624"/>
        <v/>
      </c>
      <c r="V1236" s="487" t="str">
        <f t="shared" si="623"/>
        <v/>
      </c>
      <c r="W1236" s="486"/>
    </row>
    <row r="1237" spans="1:25" hidden="1">
      <c r="A1237" s="392" t="s">
        <v>205</v>
      </c>
      <c r="B1237" s="392" t="s">
        <v>500</v>
      </c>
      <c r="C1237" s="482"/>
      <c r="D1237" s="482"/>
      <c r="E1237" s="483" t="s">
        <v>839</v>
      </c>
      <c r="F1237" s="495">
        <f>'[3]CONAP - W INC'!F932</f>
        <v>0</v>
      </c>
      <c r="G1237" s="495">
        <f>'[3]CONAP - W INC'!G932</f>
        <v>0</v>
      </c>
      <c r="H1237" s="495">
        <f>'[3]CONAP - W INC'!H932</f>
        <v>0</v>
      </c>
      <c r="I1237" s="484">
        <f t="shared" si="635"/>
        <v>0</v>
      </c>
      <c r="J1237" s="495">
        <f>'[3]CONAP - W INC'!J932</f>
        <v>0</v>
      </c>
      <c r="K1237" s="495">
        <f>'[3]CONAP - W INC'!K932</f>
        <v>0</v>
      </c>
      <c r="L1237" s="495">
        <f>'[3]CONAP - W INC'!L932</f>
        <v>0</v>
      </c>
      <c r="M1237" s="484">
        <f t="shared" si="636"/>
        <v>0</v>
      </c>
      <c r="N1237" s="484">
        <f t="shared" si="637"/>
        <v>0</v>
      </c>
      <c r="O1237" s="484">
        <f t="shared" si="637"/>
        <v>0</v>
      </c>
      <c r="P1237" s="484">
        <f t="shared" si="637"/>
        <v>0</v>
      </c>
      <c r="Q1237" s="484">
        <f t="shared" si="638"/>
        <v>0</v>
      </c>
      <c r="S1237" s="486" t="str">
        <f t="shared" si="624"/>
        <v/>
      </c>
      <c r="T1237" s="486" t="str">
        <f t="shared" si="624"/>
        <v/>
      </c>
      <c r="U1237" s="486" t="str">
        <f t="shared" si="624"/>
        <v/>
      </c>
      <c r="V1237" s="487" t="str">
        <f t="shared" si="623"/>
        <v/>
      </c>
      <c r="W1237" s="486"/>
    </row>
    <row r="1238" spans="1:25" s="437" customFormat="1">
      <c r="A1238" s="392"/>
      <c r="B1238" s="392" t="s">
        <v>500</v>
      </c>
      <c r="C1238" s="445"/>
      <c r="D1238" s="445"/>
      <c r="E1238" s="415" t="s">
        <v>737</v>
      </c>
      <c r="F1238" s="416">
        <f>+F1235+F1234</f>
        <v>0</v>
      </c>
      <c r="G1238" s="416">
        <f t="shared" ref="G1238:Q1238" si="657">+G1235+G1234</f>
        <v>2333979.7799999998</v>
      </c>
      <c r="H1238" s="416">
        <f t="shared" si="657"/>
        <v>0</v>
      </c>
      <c r="I1238" s="416">
        <f t="shared" si="657"/>
        <v>2333979.7799999998</v>
      </c>
      <c r="J1238" s="416">
        <f t="shared" si="657"/>
        <v>0</v>
      </c>
      <c r="K1238" s="416">
        <f t="shared" si="657"/>
        <v>2333979.7799999998</v>
      </c>
      <c r="L1238" s="416">
        <f t="shared" si="657"/>
        <v>0</v>
      </c>
      <c r="M1238" s="416">
        <f t="shared" si="657"/>
        <v>2333979.7799999998</v>
      </c>
      <c r="N1238" s="416">
        <f t="shared" si="657"/>
        <v>0</v>
      </c>
      <c r="O1238" s="416">
        <f t="shared" si="657"/>
        <v>0</v>
      </c>
      <c r="P1238" s="416">
        <f t="shared" si="657"/>
        <v>0</v>
      </c>
      <c r="Q1238" s="416">
        <f t="shared" si="657"/>
        <v>0</v>
      </c>
      <c r="R1238" s="448"/>
      <c r="S1238" s="486" t="str">
        <f t="shared" si="624"/>
        <v/>
      </c>
      <c r="T1238" s="486">
        <f t="shared" si="624"/>
        <v>1</v>
      </c>
      <c r="U1238" s="486" t="str">
        <f t="shared" si="624"/>
        <v/>
      </c>
      <c r="V1238" s="487">
        <f t="shared" si="623"/>
        <v>1</v>
      </c>
      <c r="W1238" s="489"/>
      <c r="Y1238" s="394" t="s">
        <v>735</v>
      </c>
    </row>
    <row r="1239" spans="1:25" hidden="1">
      <c r="A1239" s="392"/>
      <c r="B1239" s="392"/>
      <c r="C1239" s="482"/>
      <c r="D1239" s="482"/>
      <c r="E1239" s="490"/>
      <c r="F1239" s="484"/>
      <c r="G1239" s="484"/>
      <c r="H1239" s="484"/>
      <c r="I1239" s="484"/>
      <c r="J1239" s="484"/>
      <c r="K1239" s="484"/>
      <c r="L1239" s="484"/>
      <c r="M1239" s="484"/>
      <c r="N1239" s="484"/>
      <c r="O1239" s="484"/>
      <c r="P1239" s="484"/>
      <c r="Q1239" s="484"/>
      <c r="R1239" s="485"/>
      <c r="S1239" s="486" t="str">
        <f t="shared" si="624"/>
        <v/>
      </c>
      <c r="T1239" s="486" t="str">
        <f t="shared" si="624"/>
        <v/>
      </c>
      <c r="U1239" s="486" t="str">
        <f t="shared" si="624"/>
        <v/>
      </c>
      <c r="V1239" s="487" t="str">
        <f t="shared" si="624"/>
        <v/>
      </c>
      <c r="W1239" s="486"/>
    </row>
    <row r="1240" spans="1:25" s="437" customFormat="1">
      <c r="A1240" s="392" t="s">
        <v>205</v>
      </c>
      <c r="B1240" s="392" t="s">
        <v>500</v>
      </c>
      <c r="C1240" s="445"/>
      <c r="D1240" s="445" t="s">
        <v>319</v>
      </c>
      <c r="E1240" s="415" t="s">
        <v>325</v>
      </c>
      <c r="F1240" s="416">
        <f>SUM(F1241:F1241)</f>
        <v>0</v>
      </c>
      <c r="G1240" s="416">
        <f>SUM(G1241:G1241)</f>
        <v>0</v>
      </c>
      <c r="H1240" s="416">
        <f>SUM(H1241:H1241)</f>
        <v>0</v>
      </c>
      <c r="I1240" s="416">
        <f>+F1240+G1240+H1240</f>
        <v>0</v>
      </c>
      <c r="J1240" s="416">
        <f>SUM(J1241:J1241)</f>
        <v>0</v>
      </c>
      <c r="K1240" s="416">
        <f>SUM(K1241:K1241)</f>
        <v>0</v>
      </c>
      <c r="L1240" s="416">
        <f>SUM(L1241:L1241)</f>
        <v>0</v>
      </c>
      <c r="M1240" s="416">
        <f>+J1240+K1240+L1240</f>
        <v>0</v>
      </c>
      <c r="N1240" s="416">
        <f t="shared" ref="N1240:P1241" si="658">+F1240-J1240</f>
        <v>0</v>
      </c>
      <c r="O1240" s="416">
        <f t="shared" si="658"/>
        <v>0</v>
      </c>
      <c r="P1240" s="416">
        <f t="shared" si="658"/>
        <v>0</v>
      </c>
      <c r="Q1240" s="416">
        <f>+N1240+O1240+P1240</f>
        <v>0</v>
      </c>
      <c r="S1240" s="486" t="str">
        <f t="shared" ref="S1240:V1303" si="659">IF(F1240=0,"",J1240/F1240)</f>
        <v/>
      </c>
      <c r="T1240" s="486" t="str">
        <f t="shared" si="659"/>
        <v/>
      </c>
      <c r="U1240" s="486" t="str">
        <f t="shared" si="659"/>
        <v/>
      </c>
      <c r="V1240" s="487" t="str">
        <f t="shared" si="659"/>
        <v/>
      </c>
      <c r="W1240" s="489"/>
      <c r="Y1240" s="394" t="s">
        <v>735</v>
      </c>
    </row>
    <row r="1241" spans="1:25">
      <c r="A1241" s="392" t="s">
        <v>205</v>
      </c>
      <c r="B1241" s="392" t="s">
        <v>500</v>
      </c>
      <c r="C1241" s="482"/>
      <c r="D1241" s="482"/>
      <c r="E1241" s="488" t="s">
        <v>533</v>
      </c>
      <c r="F1241" s="484">
        <v>0</v>
      </c>
      <c r="G1241" s="484">
        <f>SUM([3]BUREAUS!AD187)</f>
        <v>0</v>
      </c>
      <c r="H1241" s="484">
        <f>SUM([3]BUREAUS!AD280)</f>
        <v>0</v>
      </c>
      <c r="I1241" s="484">
        <f>+F1241+G1241+H1241</f>
        <v>0</v>
      </c>
      <c r="J1241" s="484">
        <v>0</v>
      </c>
      <c r="K1241" s="484">
        <f>SUM([3]BUREAUS!AD188)</f>
        <v>0</v>
      </c>
      <c r="L1241" s="484">
        <f>SUM([3]BUREAUS!AD281)</f>
        <v>0</v>
      </c>
      <c r="M1241" s="484">
        <f>+J1241+K1241+L1241</f>
        <v>0</v>
      </c>
      <c r="N1241" s="484">
        <f t="shared" si="658"/>
        <v>0</v>
      </c>
      <c r="O1241" s="484">
        <f t="shared" si="658"/>
        <v>0</v>
      </c>
      <c r="P1241" s="484">
        <f t="shared" si="658"/>
        <v>0</v>
      </c>
      <c r="Q1241" s="484">
        <f>+N1241+O1241+P1241</f>
        <v>0</v>
      </c>
      <c r="S1241" s="486" t="str">
        <f t="shared" si="659"/>
        <v/>
      </c>
      <c r="T1241" s="486" t="str">
        <f t="shared" si="659"/>
        <v/>
      </c>
      <c r="U1241" s="486" t="str">
        <f t="shared" si="659"/>
        <v/>
      </c>
      <c r="V1241" s="487" t="str">
        <f t="shared" si="659"/>
        <v/>
      </c>
      <c r="W1241" s="486"/>
      <c r="Y1241" s="394" t="s">
        <v>735</v>
      </c>
    </row>
    <row r="1242" spans="1:25" s="617" customFormat="1">
      <c r="A1242" s="392" t="s">
        <v>205</v>
      </c>
      <c r="B1242" s="392" t="s">
        <v>500</v>
      </c>
      <c r="C1242" s="634"/>
      <c r="D1242" s="634"/>
      <c r="E1242" s="635" t="s">
        <v>5</v>
      </c>
      <c r="F1242" s="615">
        <f>+F1240+F1238</f>
        <v>0</v>
      </c>
      <c r="G1242" s="615">
        <f t="shared" ref="G1242:Q1242" si="660">+G1240+G1238</f>
        <v>2333979.7799999998</v>
      </c>
      <c r="H1242" s="615">
        <f t="shared" si="660"/>
        <v>0</v>
      </c>
      <c r="I1242" s="615">
        <f t="shared" si="660"/>
        <v>2333979.7799999998</v>
      </c>
      <c r="J1242" s="615">
        <f t="shared" si="660"/>
        <v>0</v>
      </c>
      <c r="K1242" s="615">
        <f t="shared" si="660"/>
        <v>2333979.7799999998</v>
      </c>
      <c r="L1242" s="615">
        <f t="shared" si="660"/>
        <v>0</v>
      </c>
      <c r="M1242" s="615">
        <f t="shared" si="660"/>
        <v>2333979.7799999998</v>
      </c>
      <c r="N1242" s="615">
        <f t="shared" si="660"/>
        <v>0</v>
      </c>
      <c r="O1242" s="615">
        <f t="shared" si="660"/>
        <v>0</v>
      </c>
      <c r="P1242" s="615">
        <f t="shared" si="660"/>
        <v>0</v>
      </c>
      <c r="Q1242" s="615">
        <f t="shared" si="660"/>
        <v>0</v>
      </c>
      <c r="R1242" s="616">
        <f>+Q1242-[3]BUREAUS!AV317</f>
        <v>0</v>
      </c>
      <c r="S1242" s="486" t="str">
        <f t="shared" si="659"/>
        <v/>
      </c>
      <c r="T1242" s="486">
        <f t="shared" si="659"/>
        <v>1</v>
      </c>
      <c r="U1242" s="486" t="str">
        <f t="shared" si="659"/>
        <v/>
      </c>
      <c r="V1242" s="487">
        <f t="shared" si="659"/>
        <v>1</v>
      </c>
      <c r="W1242" s="636"/>
      <c r="Y1242" s="394" t="s">
        <v>735</v>
      </c>
    </row>
    <row r="1243" spans="1:25">
      <c r="A1243" s="392" t="s">
        <v>205</v>
      </c>
      <c r="B1243" s="392" t="s">
        <v>500</v>
      </c>
      <c r="C1243" s="482"/>
      <c r="D1243" s="482"/>
      <c r="E1243" s="492"/>
      <c r="F1243" s="484"/>
      <c r="G1243" s="484"/>
      <c r="H1243" s="484"/>
      <c r="I1243" s="484">
        <f t="shared" si="635"/>
        <v>0</v>
      </c>
      <c r="J1243" s="484"/>
      <c r="K1243" s="484"/>
      <c r="L1243" s="484"/>
      <c r="M1243" s="484">
        <f t="shared" si="636"/>
        <v>0</v>
      </c>
      <c r="N1243" s="484">
        <f t="shared" si="637"/>
        <v>0</v>
      </c>
      <c r="O1243" s="484">
        <f t="shared" si="637"/>
        <v>0</v>
      </c>
      <c r="P1243" s="484">
        <f t="shared" si="637"/>
        <v>0</v>
      </c>
      <c r="Q1243" s="484">
        <f t="shared" si="638"/>
        <v>0</v>
      </c>
      <c r="S1243" s="486" t="str">
        <f t="shared" si="659"/>
        <v/>
      </c>
      <c r="T1243" s="486" t="str">
        <f t="shared" si="659"/>
        <v/>
      </c>
      <c r="U1243" s="486" t="str">
        <f t="shared" si="659"/>
        <v/>
      </c>
      <c r="V1243" s="487" t="str">
        <f t="shared" si="659"/>
        <v/>
      </c>
      <c r="W1243" s="486"/>
      <c r="Y1243" s="394" t="s">
        <v>735</v>
      </c>
    </row>
    <row r="1244" spans="1:25" s="424" customFormat="1" hidden="1">
      <c r="A1244" s="392" t="s">
        <v>502</v>
      </c>
      <c r="B1244" s="392" t="s">
        <v>205</v>
      </c>
      <c r="C1244" s="493" t="s">
        <v>820</v>
      </c>
      <c r="D1244" s="493"/>
      <c r="E1244" s="680"/>
      <c r="F1244" s="423"/>
      <c r="G1244" s="423"/>
      <c r="H1244" s="423"/>
      <c r="I1244" s="423">
        <f t="shared" si="635"/>
        <v>0</v>
      </c>
      <c r="J1244" s="423"/>
      <c r="K1244" s="423"/>
      <c r="L1244" s="423"/>
      <c r="M1244" s="423">
        <f t="shared" si="636"/>
        <v>0</v>
      </c>
      <c r="N1244" s="423">
        <f t="shared" si="637"/>
        <v>0</v>
      </c>
      <c r="O1244" s="423">
        <f t="shared" si="637"/>
        <v>0</v>
      </c>
      <c r="P1244" s="423">
        <f t="shared" si="637"/>
        <v>0</v>
      </c>
      <c r="Q1244" s="423">
        <f t="shared" si="638"/>
        <v>0</v>
      </c>
      <c r="S1244" s="486" t="str">
        <f t="shared" si="659"/>
        <v/>
      </c>
      <c r="T1244" s="486" t="str">
        <f t="shared" si="659"/>
        <v/>
      </c>
      <c r="U1244" s="486" t="str">
        <f t="shared" si="659"/>
        <v/>
      </c>
      <c r="V1244" s="487" t="str">
        <f t="shared" si="659"/>
        <v/>
      </c>
      <c r="W1244" s="491"/>
      <c r="X1244" s="394" t="s">
        <v>735</v>
      </c>
    </row>
    <row r="1245" spans="1:25">
      <c r="A1245" s="392" t="s">
        <v>502</v>
      </c>
      <c r="B1245" s="392" t="s">
        <v>205</v>
      </c>
      <c r="C1245" s="482"/>
      <c r="D1245" s="482" t="s">
        <v>319</v>
      </c>
      <c r="E1245" s="490" t="s">
        <v>320</v>
      </c>
      <c r="F1245" s="484">
        <f>+F1212+F1223+F1234</f>
        <v>0</v>
      </c>
      <c r="G1245" s="484">
        <f>+G1212+G1223+G1234</f>
        <v>15895880.119999999</v>
      </c>
      <c r="H1245" s="484">
        <f>+H1212+H1223+H1234</f>
        <v>1195057</v>
      </c>
      <c r="I1245" s="484">
        <f t="shared" si="635"/>
        <v>17090937.119999997</v>
      </c>
      <c r="J1245" s="484">
        <f>+J1212+J1223+J1234</f>
        <v>0</v>
      </c>
      <c r="K1245" s="484">
        <f>+K1212+K1223+K1234</f>
        <v>15453042.969999999</v>
      </c>
      <c r="L1245" s="484">
        <f>+L1212+L1223+L1234</f>
        <v>1195057</v>
      </c>
      <c r="M1245" s="484">
        <f t="shared" si="636"/>
        <v>16648099.969999999</v>
      </c>
      <c r="N1245" s="484">
        <f t="shared" si="637"/>
        <v>0</v>
      </c>
      <c r="O1245" s="484">
        <f t="shared" si="637"/>
        <v>442837.15000000037</v>
      </c>
      <c r="P1245" s="484">
        <f t="shared" si="637"/>
        <v>0</v>
      </c>
      <c r="Q1245" s="484">
        <f t="shared" si="638"/>
        <v>442837.15000000037</v>
      </c>
      <c r="S1245" s="486" t="str">
        <f t="shared" si="659"/>
        <v/>
      </c>
      <c r="T1245" s="486">
        <f t="shared" si="659"/>
        <v>0.97214138841907671</v>
      </c>
      <c r="U1245" s="486">
        <f t="shared" si="659"/>
        <v>1</v>
      </c>
      <c r="V1245" s="487">
        <f t="shared" si="659"/>
        <v>0.97408935818494202</v>
      </c>
      <c r="W1245" s="486"/>
      <c r="X1245" s="394" t="s">
        <v>735</v>
      </c>
      <c r="Y1245" s="394" t="s">
        <v>736</v>
      </c>
    </row>
    <row r="1246" spans="1:25" s="437" customFormat="1" hidden="1">
      <c r="A1246" s="392" t="s">
        <v>502</v>
      </c>
      <c r="B1246" s="392" t="s">
        <v>205</v>
      </c>
      <c r="C1246" s="445"/>
      <c r="D1246" s="445" t="s">
        <v>319</v>
      </c>
      <c r="E1246" s="415" t="s">
        <v>325</v>
      </c>
      <c r="F1246" s="416">
        <f>SUM(F1247:F1247)</f>
        <v>0</v>
      </c>
      <c r="G1246" s="416">
        <f>SUM(G1247:G1247)</f>
        <v>0</v>
      </c>
      <c r="H1246" s="416">
        <f>SUM(H1247:H1247)</f>
        <v>0</v>
      </c>
      <c r="I1246" s="416">
        <f t="shared" si="635"/>
        <v>0</v>
      </c>
      <c r="J1246" s="416">
        <f>SUM(J1247:J1247)</f>
        <v>0</v>
      </c>
      <c r="K1246" s="416">
        <f>SUM(K1247:K1247)</f>
        <v>0</v>
      </c>
      <c r="L1246" s="416">
        <f>SUM(L1247:L1247)</f>
        <v>0</v>
      </c>
      <c r="M1246" s="416">
        <f t="shared" si="636"/>
        <v>0</v>
      </c>
      <c r="N1246" s="416">
        <f t="shared" si="637"/>
        <v>0</v>
      </c>
      <c r="O1246" s="416">
        <f t="shared" si="637"/>
        <v>0</v>
      </c>
      <c r="P1246" s="416">
        <f t="shared" si="637"/>
        <v>0</v>
      </c>
      <c r="Q1246" s="416">
        <f t="shared" si="638"/>
        <v>0</v>
      </c>
      <c r="S1246" s="486" t="str">
        <f t="shared" si="659"/>
        <v/>
      </c>
      <c r="T1246" s="486" t="str">
        <f t="shared" si="659"/>
        <v/>
      </c>
      <c r="U1246" s="486" t="str">
        <f t="shared" si="659"/>
        <v/>
      </c>
      <c r="V1246" s="487" t="str">
        <f t="shared" si="659"/>
        <v/>
      </c>
      <c r="W1246" s="486"/>
      <c r="X1246" s="394" t="s">
        <v>735</v>
      </c>
    </row>
    <row r="1247" spans="1:25" hidden="1">
      <c r="A1247" s="392" t="s">
        <v>502</v>
      </c>
      <c r="B1247" s="392" t="s">
        <v>205</v>
      </c>
      <c r="C1247" s="482"/>
      <c r="D1247" s="482"/>
      <c r="E1247" s="488" t="s">
        <v>533</v>
      </c>
      <c r="F1247" s="484">
        <f>+F1219+F1230+F1241</f>
        <v>0</v>
      </c>
      <c r="G1247" s="484">
        <f>+G1219+G1230+G1241</f>
        <v>0</v>
      </c>
      <c r="H1247" s="484">
        <f>+H1219+H1230+H1241</f>
        <v>0</v>
      </c>
      <c r="I1247" s="484">
        <f t="shared" si="635"/>
        <v>0</v>
      </c>
      <c r="J1247" s="484">
        <f>+J1219+J1230+J1241</f>
        <v>0</v>
      </c>
      <c r="K1247" s="484">
        <f>+K1219+K1230+K1241</f>
        <v>0</v>
      </c>
      <c r="L1247" s="484">
        <f>+L1219+L1230+L1241</f>
        <v>0</v>
      </c>
      <c r="M1247" s="484">
        <f t="shared" si="636"/>
        <v>0</v>
      </c>
      <c r="N1247" s="484">
        <f t="shared" si="637"/>
        <v>0</v>
      </c>
      <c r="O1247" s="484">
        <f t="shared" si="637"/>
        <v>0</v>
      </c>
      <c r="P1247" s="484">
        <f t="shared" si="637"/>
        <v>0</v>
      </c>
      <c r="Q1247" s="484">
        <f t="shared" si="638"/>
        <v>0</v>
      </c>
      <c r="S1247" s="486" t="str">
        <f t="shared" si="659"/>
        <v/>
      </c>
      <c r="T1247" s="486" t="str">
        <f t="shared" si="659"/>
        <v/>
      </c>
      <c r="U1247" s="486" t="str">
        <f t="shared" si="659"/>
        <v/>
      </c>
      <c r="V1247" s="487" t="str">
        <f t="shared" si="659"/>
        <v/>
      </c>
      <c r="W1247" s="486"/>
      <c r="X1247" s="394" t="s">
        <v>735</v>
      </c>
    </row>
    <row r="1248" spans="1:25">
      <c r="A1248" s="392" t="s">
        <v>502</v>
      </c>
      <c r="B1248" s="392" t="s">
        <v>205</v>
      </c>
      <c r="C1248" s="482"/>
      <c r="D1248" s="482" t="s">
        <v>319</v>
      </c>
      <c r="E1248" s="494" t="s">
        <v>204</v>
      </c>
      <c r="F1248" s="484">
        <f>+F1249+F1250</f>
        <v>0</v>
      </c>
      <c r="G1248" s="484">
        <f t="shared" ref="G1248:H1248" si="661">+G1249+G1250</f>
        <v>0</v>
      </c>
      <c r="H1248" s="484">
        <f t="shared" si="661"/>
        <v>0</v>
      </c>
      <c r="I1248" s="484">
        <f t="shared" si="635"/>
        <v>0</v>
      </c>
      <c r="J1248" s="484">
        <f t="shared" ref="J1248:L1248" si="662">+J1249+J1250</f>
        <v>0</v>
      </c>
      <c r="K1248" s="484">
        <f t="shared" si="662"/>
        <v>0</v>
      </c>
      <c r="L1248" s="484">
        <f t="shared" si="662"/>
        <v>0</v>
      </c>
      <c r="M1248" s="484">
        <f t="shared" si="636"/>
        <v>0</v>
      </c>
      <c r="N1248" s="484">
        <f t="shared" si="637"/>
        <v>0</v>
      </c>
      <c r="O1248" s="484">
        <f t="shared" si="637"/>
        <v>0</v>
      </c>
      <c r="P1248" s="484">
        <f t="shared" si="637"/>
        <v>0</v>
      </c>
      <c r="Q1248" s="484">
        <f t="shared" si="638"/>
        <v>0</v>
      </c>
      <c r="S1248" s="486" t="str">
        <f t="shared" si="659"/>
        <v/>
      </c>
      <c r="T1248" s="486" t="str">
        <f t="shared" si="659"/>
        <v/>
      </c>
      <c r="U1248" s="486" t="str">
        <f t="shared" si="659"/>
        <v/>
      </c>
      <c r="V1248" s="487" t="str">
        <f t="shared" si="659"/>
        <v/>
      </c>
      <c r="W1248" s="486"/>
      <c r="X1248" s="394" t="s">
        <v>735</v>
      </c>
      <c r="Y1248" s="394" t="s">
        <v>736</v>
      </c>
    </row>
    <row r="1249" spans="1:25" hidden="1">
      <c r="A1249" s="392" t="s">
        <v>502</v>
      </c>
      <c r="B1249" s="392" t="s">
        <v>205</v>
      </c>
      <c r="C1249" s="482"/>
      <c r="D1249" s="482"/>
      <c r="E1249" s="483" t="s">
        <v>838</v>
      </c>
      <c r="F1249" s="484">
        <f t="shared" ref="F1249:H1250" si="663">+F1214+F1225+F1236</f>
        <v>0</v>
      </c>
      <c r="G1249" s="484">
        <f t="shared" si="663"/>
        <v>0</v>
      </c>
      <c r="H1249" s="484">
        <f t="shared" si="663"/>
        <v>0</v>
      </c>
      <c r="I1249" s="484">
        <f t="shared" si="635"/>
        <v>0</v>
      </c>
      <c r="J1249" s="484">
        <f t="shared" ref="J1249:L1250" si="664">+J1214+J1225+J1236</f>
        <v>0</v>
      </c>
      <c r="K1249" s="484">
        <f t="shared" si="664"/>
        <v>0</v>
      </c>
      <c r="L1249" s="484">
        <f t="shared" si="664"/>
        <v>0</v>
      </c>
      <c r="M1249" s="484">
        <f t="shared" si="636"/>
        <v>0</v>
      </c>
      <c r="N1249" s="484">
        <f t="shared" si="637"/>
        <v>0</v>
      </c>
      <c r="O1249" s="484">
        <f t="shared" si="637"/>
        <v>0</v>
      </c>
      <c r="P1249" s="484">
        <f t="shared" si="637"/>
        <v>0</v>
      </c>
      <c r="Q1249" s="484">
        <f t="shared" si="638"/>
        <v>0</v>
      </c>
      <c r="S1249" s="486" t="str">
        <f t="shared" si="659"/>
        <v/>
      </c>
      <c r="T1249" s="486" t="str">
        <f t="shared" si="659"/>
        <v/>
      </c>
      <c r="U1249" s="486" t="str">
        <f t="shared" si="659"/>
        <v/>
      </c>
      <c r="V1249" s="487" t="str">
        <f t="shared" si="659"/>
        <v/>
      </c>
      <c r="W1249" s="486"/>
      <c r="X1249" s="394" t="s">
        <v>735</v>
      </c>
    </row>
    <row r="1250" spans="1:25" hidden="1">
      <c r="A1250" s="392" t="s">
        <v>502</v>
      </c>
      <c r="B1250" s="392" t="s">
        <v>205</v>
      </c>
      <c r="C1250" s="482"/>
      <c r="D1250" s="482"/>
      <c r="E1250" s="483" t="s">
        <v>839</v>
      </c>
      <c r="F1250" s="484">
        <f t="shared" si="663"/>
        <v>0</v>
      </c>
      <c r="G1250" s="484">
        <f t="shared" si="663"/>
        <v>0</v>
      </c>
      <c r="H1250" s="484">
        <f t="shared" si="663"/>
        <v>0</v>
      </c>
      <c r="I1250" s="484">
        <f t="shared" si="635"/>
        <v>0</v>
      </c>
      <c r="J1250" s="484">
        <f t="shared" si="664"/>
        <v>0</v>
      </c>
      <c r="K1250" s="484">
        <f t="shared" si="664"/>
        <v>0</v>
      </c>
      <c r="L1250" s="484">
        <f t="shared" si="664"/>
        <v>0</v>
      </c>
      <c r="M1250" s="484">
        <f t="shared" si="636"/>
        <v>0</v>
      </c>
      <c r="N1250" s="484">
        <f t="shared" si="637"/>
        <v>0</v>
      </c>
      <c r="O1250" s="484">
        <f t="shared" si="637"/>
        <v>0</v>
      </c>
      <c r="P1250" s="484">
        <f t="shared" si="637"/>
        <v>0</v>
      </c>
      <c r="Q1250" s="484">
        <f t="shared" si="638"/>
        <v>0</v>
      </c>
      <c r="S1250" s="486" t="str">
        <f t="shared" si="659"/>
        <v/>
      </c>
      <c r="T1250" s="486" t="str">
        <f t="shared" si="659"/>
        <v/>
      </c>
      <c r="U1250" s="486" t="str">
        <f t="shared" si="659"/>
        <v/>
      </c>
      <c r="V1250" s="487" t="str">
        <f t="shared" si="659"/>
        <v/>
      </c>
      <c r="W1250" s="486"/>
      <c r="X1250" s="394" t="s">
        <v>735</v>
      </c>
    </row>
    <row r="1251" spans="1:25" s="437" customFormat="1" hidden="1">
      <c r="A1251" s="392"/>
      <c r="B1251" s="392" t="s">
        <v>205</v>
      </c>
      <c r="C1251" s="445"/>
      <c r="D1251" s="445"/>
      <c r="E1251" s="415" t="s">
        <v>737</v>
      </c>
      <c r="F1251" s="416">
        <f>+F1248+F1247</f>
        <v>0</v>
      </c>
      <c r="G1251" s="416">
        <f t="shared" ref="G1251:Q1251" si="665">+G1248+G1247</f>
        <v>0</v>
      </c>
      <c r="H1251" s="416">
        <f t="shared" si="665"/>
        <v>0</v>
      </c>
      <c r="I1251" s="416">
        <f t="shared" si="665"/>
        <v>0</v>
      </c>
      <c r="J1251" s="416">
        <f t="shared" si="665"/>
        <v>0</v>
      </c>
      <c r="K1251" s="416">
        <f t="shared" si="665"/>
        <v>0</v>
      </c>
      <c r="L1251" s="416">
        <f t="shared" si="665"/>
        <v>0</v>
      </c>
      <c r="M1251" s="416">
        <f t="shared" si="665"/>
        <v>0</v>
      </c>
      <c r="N1251" s="416">
        <f t="shared" si="665"/>
        <v>0</v>
      </c>
      <c r="O1251" s="416">
        <f t="shared" si="665"/>
        <v>0</v>
      </c>
      <c r="P1251" s="416">
        <f t="shared" si="665"/>
        <v>0</v>
      </c>
      <c r="Q1251" s="416">
        <f t="shared" si="665"/>
        <v>0</v>
      </c>
      <c r="R1251" s="448"/>
      <c r="S1251" s="486" t="str">
        <f t="shared" si="659"/>
        <v/>
      </c>
      <c r="T1251" s="486" t="str">
        <f t="shared" si="659"/>
        <v/>
      </c>
      <c r="U1251" s="486" t="str">
        <f t="shared" si="659"/>
        <v/>
      </c>
      <c r="V1251" s="487" t="str">
        <f t="shared" si="659"/>
        <v/>
      </c>
      <c r="W1251" s="486"/>
      <c r="X1251" s="394" t="s">
        <v>735</v>
      </c>
    </row>
    <row r="1252" spans="1:25" hidden="1">
      <c r="A1252" s="392"/>
      <c r="B1252" s="392"/>
      <c r="C1252" s="482"/>
      <c r="D1252" s="482"/>
      <c r="E1252" s="490"/>
      <c r="F1252" s="484"/>
      <c r="G1252" s="484"/>
      <c r="H1252" s="484"/>
      <c r="I1252" s="484"/>
      <c r="J1252" s="484"/>
      <c r="K1252" s="484"/>
      <c r="L1252" s="484"/>
      <c r="M1252" s="484"/>
      <c r="N1252" s="484"/>
      <c r="O1252" s="484"/>
      <c r="P1252" s="484"/>
      <c r="Q1252" s="484"/>
      <c r="R1252" s="485"/>
      <c r="S1252" s="486" t="str">
        <f t="shared" si="659"/>
        <v/>
      </c>
      <c r="T1252" s="486" t="str">
        <f t="shared" si="659"/>
        <v/>
      </c>
      <c r="U1252" s="486" t="str">
        <f t="shared" si="659"/>
        <v/>
      </c>
      <c r="V1252" s="487" t="str">
        <f t="shared" si="659"/>
        <v/>
      </c>
      <c r="W1252" s="486"/>
      <c r="X1252" s="394" t="s">
        <v>735</v>
      </c>
    </row>
    <row r="1253" spans="1:25" s="437" customFormat="1" hidden="1">
      <c r="A1253" s="392" t="s">
        <v>502</v>
      </c>
      <c r="B1253" s="392" t="s">
        <v>205</v>
      </c>
      <c r="C1253" s="445"/>
      <c r="D1253" s="445" t="s">
        <v>319</v>
      </c>
      <c r="E1253" s="415" t="s">
        <v>325</v>
      </c>
      <c r="F1253" s="416">
        <f>SUM(F1254:F1254)</f>
        <v>0</v>
      </c>
      <c r="G1253" s="416">
        <f>SUM(G1254:G1254)</f>
        <v>0</v>
      </c>
      <c r="H1253" s="416">
        <f>SUM(H1254:H1254)</f>
        <v>0</v>
      </c>
      <c r="I1253" s="416">
        <f t="shared" ref="I1253:I1254" si="666">+F1253+G1253+H1253</f>
        <v>0</v>
      </c>
      <c r="J1253" s="416">
        <f>SUM(J1254:J1254)</f>
        <v>0</v>
      </c>
      <c r="K1253" s="416">
        <f>SUM(K1254:K1254)</f>
        <v>0</v>
      </c>
      <c r="L1253" s="416">
        <f>SUM(L1254:L1254)</f>
        <v>0</v>
      </c>
      <c r="M1253" s="416">
        <f t="shared" ref="M1253:M1254" si="667">+J1253+K1253+L1253</f>
        <v>0</v>
      </c>
      <c r="N1253" s="416">
        <f t="shared" ref="N1253:P1254" si="668">+F1253-J1253</f>
        <v>0</v>
      </c>
      <c r="O1253" s="416">
        <f t="shared" si="668"/>
        <v>0</v>
      </c>
      <c r="P1253" s="416">
        <f t="shared" si="668"/>
        <v>0</v>
      </c>
      <c r="Q1253" s="416">
        <f t="shared" ref="Q1253:Q1254" si="669">+N1253+O1253+P1253</f>
        <v>0</v>
      </c>
      <c r="S1253" s="486" t="str">
        <f t="shared" si="659"/>
        <v/>
      </c>
      <c r="T1253" s="486" t="str">
        <f t="shared" si="659"/>
        <v/>
      </c>
      <c r="U1253" s="486" t="str">
        <f t="shared" si="659"/>
        <v/>
      </c>
      <c r="V1253" s="487" t="str">
        <f t="shared" si="659"/>
        <v/>
      </c>
      <c r="W1253" s="486"/>
      <c r="X1253" s="394" t="s">
        <v>735</v>
      </c>
    </row>
    <row r="1254" spans="1:25" hidden="1">
      <c r="A1254" s="392" t="s">
        <v>502</v>
      </c>
      <c r="B1254" s="392" t="s">
        <v>205</v>
      </c>
      <c r="C1254" s="482"/>
      <c r="D1254" s="482"/>
      <c r="E1254" s="488" t="s">
        <v>533</v>
      </c>
      <c r="F1254" s="484">
        <f>+F1224+F1235+F1246</f>
        <v>0</v>
      </c>
      <c r="G1254" s="484">
        <f>+G1224+G1235+G1246</f>
        <v>0</v>
      </c>
      <c r="H1254" s="484">
        <f>+H1224+H1235+H1246</f>
        <v>0</v>
      </c>
      <c r="I1254" s="484">
        <f t="shared" si="666"/>
        <v>0</v>
      </c>
      <c r="J1254" s="484">
        <f>+J1224+J1235+J1246</f>
        <v>0</v>
      </c>
      <c r="K1254" s="484">
        <f>+K1224+K1235+K1246</f>
        <v>0</v>
      </c>
      <c r="L1254" s="484">
        <f>+L1224+L1235+L1246</f>
        <v>0</v>
      </c>
      <c r="M1254" s="484">
        <f t="shared" si="667"/>
        <v>0</v>
      </c>
      <c r="N1254" s="484">
        <f t="shared" si="668"/>
        <v>0</v>
      </c>
      <c r="O1254" s="484">
        <f t="shared" si="668"/>
        <v>0</v>
      </c>
      <c r="P1254" s="484">
        <f t="shared" si="668"/>
        <v>0</v>
      </c>
      <c r="Q1254" s="484">
        <f t="shared" si="669"/>
        <v>0</v>
      </c>
      <c r="S1254" s="486" t="str">
        <f t="shared" si="659"/>
        <v/>
      </c>
      <c r="T1254" s="486" t="str">
        <f t="shared" si="659"/>
        <v/>
      </c>
      <c r="U1254" s="486" t="str">
        <f t="shared" si="659"/>
        <v/>
      </c>
      <c r="V1254" s="487" t="str">
        <f t="shared" si="659"/>
        <v/>
      </c>
      <c r="W1254" s="486"/>
      <c r="X1254" s="394" t="s">
        <v>735</v>
      </c>
    </row>
    <row r="1255" spans="1:25" s="545" customFormat="1" ht="12" customHeight="1">
      <c r="A1255" s="392" t="s">
        <v>502</v>
      </c>
      <c r="B1255" s="392" t="s">
        <v>205</v>
      </c>
      <c r="C1255" s="729" t="s">
        <v>821</v>
      </c>
      <c r="D1255" s="735"/>
      <c r="E1255" s="735"/>
      <c r="F1255" s="552">
        <f>+F1245+F1246+F1248</f>
        <v>0</v>
      </c>
      <c r="G1255" s="552">
        <f>+G1245+G1246+G1248</f>
        <v>15895880.119999999</v>
      </c>
      <c r="H1255" s="552">
        <f>+H1245+H1246+H1248</f>
        <v>1195057</v>
      </c>
      <c r="I1255" s="552">
        <f t="shared" si="635"/>
        <v>17090937.119999997</v>
      </c>
      <c r="J1255" s="552">
        <f>+J1245+J1246+J1248</f>
        <v>0</v>
      </c>
      <c r="K1255" s="552">
        <f>+K1245+K1246+K1248</f>
        <v>15453042.969999999</v>
      </c>
      <c r="L1255" s="552">
        <f>+L1245+L1246+L1248</f>
        <v>1195057</v>
      </c>
      <c r="M1255" s="552">
        <f t="shared" si="636"/>
        <v>16648099.969999999</v>
      </c>
      <c r="N1255" s="552">
        <f t="shared" si="637"/>
        <v>0</v>
      </c>
      <c r="O1255" s="552">
        <f t="shared" si="637"/>
        <v>442837.15000000037</v>
      </c>
      <c r="P1255" s="552">
        <f t="shared" si="637"/>
        <v>0</v>
      </c>
      <c r="Q1255" s="552">
        <f t="shared" si="638"/>
        <v>442837.15000000037</v>
      </c>
      <c r="R1255" s="553">
        <f>+Q1255-[3]BUREAUS!AT317-[3]BUREAUS!AU317-[3]BUREAUS!AV317</f>
        <v>-3.4924596548080444E-10</v>
      </c>
      <c r="S1255" s="486" t="str">
        <f t="shared" si="659"/>
        <v/>
      </c>
      <c r="T1255" s="486">
        <f t="shared" si="659"/>
        <v>0.97214138841907671</v>
      </c>
      <c r="U1255" s="486">
        <f t="shared" si="659"/>
        <v>1</v>
      </c>
      <c r="V1255" s="487">
        <f t="shared" si="659"/>
        <v>0.97408935818494202</v>
      </c>
      <c r="W1255" s="637"/>
      <c r="Y1255" s="394" t="s">
        <v>735</v>
      </c>
    </row>
    <row r="1256" spans="1:25">
      <c r="A1256" s="392" t="s">
        <v>502</v>
      </c>
      <c r="B1256" s="392" t="s">
        <v>205</v>
      </c>
      <c r="C1256" s="492"/>
      <c r="D1256" s="499"/>
      <c r="E1256" s="499"/>
      <c r="F1256" s="484"/>
      <c r="G1256" s="484"/>
      <c r="H1256" s="484"/>
      <c r="I1256" s="484">
        <f t="shared" si="635"/>
        <v>0</v>
      </c>
      <c r="J1256" s="484"/>
      <c r="K1256" s="484"/>
      <c r="L1256" s="484"/>
      <c r="M1256" s="484">
        <f t="shared" si="636"/>
        <v>0</v>
      </c>
      <c r="N1256" s="484">
        <f t="shared" si="637"/>
        <v>0</v>
      </c>
      <c r="O1256" s="484">
        <f t="shared" si="637"/>
        <v>0</v>
      </c>
      <c r="P1256" s="484">
        <f t="shared" si="637"/>
        <v>0</v>
      </c>
      <c r="Q1256" s="484">
        <f t="shared" si="638"/>
        <v>0</v>
      </c>
      <c r="S1256" s="486" t="str">
        <f t="shared" si="659"/>
        <v/>
      </c>
      <c r="T1256" s="486" t="str">
        <f t="shared" si="659"/>
        <v/>
      </c>
      <c r="U1256" s="486" t="str">
        <f t="shared" si="659"/>
        <v/>
      </c>
      <c r="V1256" s="487" t="str">
        <f t="shared" si="659"/>
        <v/>
      </c>
      <c r="W1256" s="486"/>
      <c r="Y1256" s="394" t="s">
        <v>735</v>
      </c>
    </row>
    <row r="1257" spans="1:25" s="498" customFormat="1" ht="12" customHeight="1">
      <c r="A1257" s="392" t="s">
        <v>505</v>
      </c>
      <c r="B1257" s="392" t="s">
        <v>506</v>
      </c>
      <c r="C1257" s="743" t="s">
        <v>506</v>
      </c>
      <c r="D1257" s="743"/>
      <c r="E1257" s="743"/>
      <c r="F1257" s="640"/>
      <c r="G1257" s="640"/>
      <c r="H1257" s="640"/>
      <c r="I1257" s="640">
        <f t="shared" si="635"/>
        <v>0</v>
      </c>
      <c r="J1257" s="640"/>
      <c r="K1257" s="640"/>
      <c r="L1257" s="640"/>
      <c r="M1257" s="640">
        <f t="shared" si="636"/>
        <v>0</v>
      </c>
      <c r="N1257" s="640">
        <f t="shared" si="637"/>
        <v>0</v>
      </c>
      <c r="O1257" s="640">
        <f t="shared" si="637"/>
        <v>0</v>
      </c>
      <c r="P1257" s="640">
        <f t="shared" si="637"/>
        <v>0</v>
      </c>
      <c r="Q1257" s="640">
        <f t="shared" si="638"/>
        <v>0</v>
      </c>
      <c r="S1257" s="486" t="str">
        <f t="shared" si="659"/>
        <v/>
      </c>
      <c r="T1257" s="486" t="str">
        <f t="shared" si="659"/>
        <v/>
      </c>
      <c r="U1257" s="486" t="str">
        <f t="shared" si="659"/>
        <v/>
      </c>
      <c r="V1257" s="487" t="str">
        <f t="shared" si="659"/>
        <v/>
      </c>
      <c r="W1257" s="641"/>
      <c r="Y1257" s="394" t="s">
        <v>735</v>
      </c>
    </row>
    <row r="1258" spans="1:25">
      <c r="A1258" s="392" t="s">
        <v>505</v>
      </c>
      <c r="B1258" s="392" t="s">
        <v>506</v>
      </c>
      <c r="C1258" s="482"/>
      <c r="D1258" s="482" t="s">
        <v>319</v>
      </c>
      <c r="E1258" s="483" t="s">
        <v>320</v>
      </c>
      <c r="F1258" s="495">
        <f>+[3]BUREAUS!C417</f>
        <v>0</v>
      </c>
      <c r="G1258" s="495">
        <f>+[3]BUREAUS!D417</f>
        <v>802883.44</v>
      </c>
      <c r="H1258" s="495">
        <f>+[3]BUREAUS!E417</f>
        <v>12000000</v>
      </c>
      <c r="I1258" s="484">
        <f t="shared" si="635"/>
        <v>12802883.439999999</v>
      </c>
      <c r="J1258" s="495">
        <f>+[3]BUREAUS!G417</f>
        <v>0</v>
      </c>
      <c r="K1258" s="495">
        <f>+[3]BUREAUS!H417</f>
        <v>801827.05999999994</v>
      </c>
      <c r="L1258" s="495">
        <f>+[3]BUREAUS!I417</f>
        <v>11997751.199999999</v>
      </c>
      <c r="M1258" s="484">
        <f t="shared" si="636"/>
        <v>12799578.26</v>
      </c>
      <c r="N1258" s="484">
        <f t="shared" ref="N1258:P1320" si="670">+F1258-J1258</f>
        <v>0</v>
      </c>
      <c r="O1258" s="484">
        <f t="shared" si="670"/>
        <v>1056.3800000000047</v>
      </c>
      <c r="P1258" s="484">
        <f t="shared" si="670"/>
        <v>2248.8000000007451</v>
      </c>
      <c r="Q1258" s="484">
        <f t="shared" si="638"/>
        <v>3305.1800000007497</v>
      </c>
      <c r="S1258" s="486" t="str">
        <f t="shared" si="659"/>
        <v/>
      </c>
      <c r="T1258" s="486">
        <f t="shared" si="659"/>
        <v>0.99868426729538728</v>
      </c>
      <c r="U1258" s="486">
        <f t="shared" si="659"/>
        <v>0.99981259999999994</v>
      </c>
      <c r="V1258" s="487">
        <f t="shared" si="659"/>
        <v>0.9997418409676625</v>
      </c>
      <c r="W1258" s="486"/>
      <c r="Y1258" s="394" t="s">
        <v>736</v>
      </c>
    </row>
    <row r="1259" spans="1:25">
      <c r="A1259" s="392" t="s">
        <v>505</v>
      </c>
      <c r="B1259" s="392" t="s">
        <v>506</v>
      </c>
      <c r="C1259" s="482"/>
      <c r="D1259" s="482" t="s">
        <v>319</v>
      </c>
      <c r="E1259" s="488" t="s">
        <v>204</v>
      </c>
      <c r="F1259" s="484">
        <f>+F1260+F1261</f>
        <v>0</v>
      </c>
      <c r="G1259" s="484">
        <f t="shared" ref="G1259:H1259" si="671">+G1260+G1261</f>
        <v>1999360</v>
      </c>
      <c r="H1259" s="484">
        <f t="shared" si="671"/>
        <v>0</v>
      </c>
      <c r="I1259" s="484">
        <f t="shared" si="635"/>
        <v>1999360</v>
      </c>
      <c r="J1259" s="484">
        <f t="shared" ref="J1259:L1259" si="672">+J1260+J1261</f>
        <v>0</v>
      </c>
      <c r="K1259" s="484">
        <f t="shared" si="672"/>
        <v>1992060.87</v>
      </c>
      <c r="L1259" s="484">
        <f t="shared" si="672"/>
        <v>0</v>
      </c>
      <c r="M1259" s="484">
        <f t="shared" si="636"/>
        <v>1992060.87</v>
      </c>
      <c r="N1259" s="484">
        <f t="shared" si="670"/>
        <v>0</v>
      </c>
      <c r="O1259" s="484">
        <f t="shared" si="670"/>
        <v>7299.1299999998882</v>
      </c>
      <c r="P1259" s="484">
        <f t="shared" si="670"/>
        <v>0</v>
      </c>
      <c r="Q1259" s="484">
        <f t="shared" si="638"/>
        <v>7299.1299999998882</v>
      </c>
      <c r="S1259" s="486" t="str">
        <f t="shared" si="659"/>
        <v/>
      </c>
      <c r="T1259" s="486">
        <f t="shared" si="659"/>
        <v>0.99634926676536495</v>
      </c>
      <c r="U1259" s="486" t="str">
        <f t="shared" si="659"/>
        <v/>
      </c>
      <c r="V1259" s="487">
        <f t="shared" si="659"/>
        <v>0.99634926676536495</v>
      </c>
      <c r="W1259" s="486"/>
      <c r="Y1259" s="394" t="s">
        <v>736</v>
      </c>
    </row>
    <row r="1260" spans="1:25" hidden="1">
      <c r="A1260" s="392" t="s">
        <v>505</v>
      </c>
      <c r="B1260" s="392" t="s">
        <v>506</v>
      </c>
      <c r="C1260" s="482"/>
      <c r="D1260" s="482"/>
      <c r="E1260" s="483" t="s">
        <v>838</v>
      </c>
      <c r="F1260" s="495">
        <f>'[3]CONAP - W INC'!F948</f>
        <v>0</v>
      </c>
      <c r="G1260" s="495">
        <f>'[3]CONAP - W INC'!G948</f>
        <v>0</v>
      </c>
      <c r="H1260" s="495">
        <f>'[3]CONAP - W INC'!H948</f>
        <v>0</v>
      </c>
      <c r="I1260" s="484">
        <f t="shared" si="635"/>
        <v>0</v>
      </c>
      <c r="J1260" s="495">
        <f>'[3]CONAP - W INC'!J948</f>
        <v>0</v>
      </c>
      <c r="K1260" s="495">
        <f>'[3]CONAP - W INC'!K948</f>
        <v>0</v>
      </c>
      <c r="L1260" s="495">
        <f>'[3]CONAP - W INC'!L948</f>
        <v>0</v>
      </c>
      <c r="M1260" s="484">
        <f t="shared" si="636"/>
        <v>0</v>
      </c>
      <c r="N1260" s="484">
        <f t="shared" si="670"/>
        <v>0</v>
      </c>
      <c r="O1260" s="484">
        <f t="shared" si="670"/>
        <v>0</v>
      </c>
      <c r="P1260" s="484">
        <f t="shared" si="670"/>
        <v>0</v>
      </c>
      <c r="Q1260" s="484">
        <f t="shared" si="638"/>
        <v>0</v>
      </c>
      <c r="S1260" s="486" t="str">
        <f t="shared" si="659"/>
        <v/>
      </c>
      <c r="T1260" s="486" t="str">
        <f t="shared" si="659"/>
        <v/>
      </c>
      <c r="U1260" s="486" t="str">
        <f t="shared" si="659"/>
        <v/>
      </c>
      <c r="V1260" s="487" t="str">
        <f t="shared" si="659"/>
        <v/>
      </c>
      <c r="W1260" s="486"/>
    </row>
    <row r="1261" spans="1:25" hidden="1">
      <c r="A1261" s="392" t="s">
        <v>505</v>
      </c>
      <c r="B1261" s="392" t="s">
        <v>506</v>
      </c>
      <c r="C1261" s="482"/>
      <c r="D1261" s="482"/>
      <c r="E1261" s="483" t="s">
        <v>839</v>
      </c>
      <c r="F1261" s="495">
        <f>'[3]CONAP - W INC'!F949</f>
        <v>0</v>
      </c>
      <c r="G1261" s="495">
        <f>'[3]CONAP - W INC'!G949</f>
        <v>1999360</v>
      </c>
      <c r="H1261" s="495">
        <f>'[3]CONAP - W INC'!H949</f>
        <v>0</v>
      </c>
      <c r="I1261" s="484">
        <f t="shared" si="635"/>
        <v>1999360</v>
      </c>
      <c r="J1261" s="495">
        <f>'[3]CONAP - W INC'!J949</f>
        <v>0</v>
      </c>
      <c r="K1261" s="495">
        <f>'[3]CONAP - W INC'!K949</f>
        <v>1992060.87</v>
      </c>
      <c r="L1261" s="495">
        <f>'[3]CONAP - W INC'!L949</f>
        <v>0</v>
      </c>
      <c r="M1261" s="484">
        <f t="shared" si="636"/>
        <v>1992060.87</v>
      </c>
      <c r="N1261" s="484">
        <f t="shared" si="670"/>
        <v>0</v>
      </c>
      <c r="O1261" s="484">
        <f t="shared" si="670"/>
        <v>7299.1299999998882</v>
      </c>
      <c r="P1261" s="484">
        <f t="shared" si="670"/>
        <v>0</v>
      </c>
      <c r="Q1261" s="484">
        <f t="shared" si="638"/>
        <v>7299.1299999998882</v>
      </c>
      <c r="S1261" s="486" t="str">
        <f t="shared" si="659"/>
        <v/>
      </c>
      <c r="T1261" s="486">
        <f t="shared" si="659"/>
        <v>0.99634926676536495</v>
      </c>
      <c r="U1261" s="486" t="str">
        <f t="shared" si="659"/>
        <v/>
      </c>
      <c r="V1261" s="487">
        <f t="shared" si="659"/>
        <v>0.99634926676536495</v>
      </c>
      <c r="W1261" s="486"/>
    </row>
    <row r="1262" spans="1:25" s="437" customFormat="1">
      <c r="A1262" s="392"/>
      <c r="B1262" s="392" t="s">
        <v>506</v>
      </c>
      <c r="C1262" s="445"/>
      <c r="D1262" s="445"/>
      <c r="E1262" s="415" t="s">
        <v>737</v>
      </c>
      <c r="F1262" s="416">
        <f>+F1259+F1258</f>
        <v>0</v>
      </c>
      <c r="G1262" s="416">
        <f t="shared" ref="G1262:Q1262" si="673">+G1259+G1258</f>
        <v>2802243.44</v>
      </c>
      <c r="H1262" s="416">
        <f t="shared" si="673"/>
        <v>12000000</v>
      </c>
      <c r="I1262" s="416">
        <f t="shared" si="673"/>
        <v>14802243.439999999</v>
      </c>
      <c r="J1262" s="416">
        <f t="shared" si="673"/>
        <v>0</v>
      </c>
      <c r="K1262" s="416">
        <f t="shared" si="673"/>
        <v>2793887.93</v>
      </c>
      <c r="L1262" s="416">
        <f t="shared" si="673"/>
        <v>11997751.199999999</v>
      </c>
      <c r="M1262" s="416">
        <f t="shared" si="673"/>
        <v>14791639.129999999</v>
      </c>
      <c r="N1262" s="416">
        <f t="shared" si="673"/>
        <v>0</v>
      </c>
      <c r="O1262" s="416">
        <f t="shared" si="673"/>
        <v>8355.5099999998929</v>
      </c>
      <c r="P1262" s="416">
        <f t="shared" si="673"/>
        <v>2248.8000000007451</v>
      </c>
      <c r="Q1262" s="416">
        <f t="shared" si="673"/>
        <v>10604.310000000638</v>
      </c>
      <c r="R1262" s="448"/>
      <c r="S1262" s="486" t="str">
        <f t="shared" si="659"/>
        <v/>
      </c>
      <c r="T1262" s="486">
        <f t="shared" si="659"/>
        <v>0.9970182783263114</v>
      </c>
      <c r="U1262" s="486">
        <f t="shared" si="659"/>
        <v>0.99981259999999994</v>
      </c>
      <c r="V1262" s="487">
        <f t="shared" si="659"/>
        <v>0.99928360116201409</v>
      </c>
      <c r="W1262" s="489"/>
      <c r="Y1262" s="394" t="s">
        <v>735</v>
      </c>
    </row>
    <row r="1263" spans="1:25" hidden="1">
      <c r="A1263" s="392"/>
      <c r="B1263" s="392"/>
      <c r="C1263" s="482"/>
      <c r="D1263" s="482"/>
      <c r="E1263" s="490"/>
      <c r="F1263" s="484"/>
      <c r="G1263" s="484"/>
      <c r="H1263" s="484"/>
      <c r="I1263" s="484"/>
      <c r="J1263" s="484"/>
      <c r="K1263" s="484"/>
      <c r="L1263" s="484"/>
      <c r="M1263" s="484"/>
      <c r="N1263" s="484"/>
      <c r="O1263" s="484"/>
      <c r="P1263" s="484"/>
      <c r="Q1263" s="484"/>
      <c r="R1263" s="485"/>
      <c r="S1263" s="486" t="str">
        <f t="shared" si="659"/>
        <v/>
      </c>
      <c r="T1263" s="486" t="str">
        <f t="shared" si="659"/>
        <v/>
      </c>
      <c r="U1263" s="486" t="str">
        <f t="shared" si="659"/>
        <v/>
      </c>
      <c r="V1263" s="487" t="str">
        <f t="shared" si="659"/>
        <v/>
      </c>
      <c r="W1263" s="486"/>
    </row>
    <row r="1264" spans="1:25" s="437" customFormat="1">
      <c r="A1264" s="392" t="s">
        <v>505</v>
      </c>
      <c r="B1264" s="392" t="s">
        <v>506</v>
      </c>
      <c r="C1264" s="445"/>
      <c r="D1264" s="445" t="s">
        <v>319</v>
      </c>
      <c r="E1264" s="415" t="s">
        <v>325</v>
      </c>
      <c r="F1264" s="416">
        <f>SUM(F1265:F1265)</f>
        <v>0</v>
      </c>
      <c r="G1264" s="416">
        <f>SUM(G1265:G1265)</f>
        <v>0</v>
      </c>
      <c r="H1264" s="416">
        <f>SUM(H1265:H1265)</f>
        <v>0</v>
      </c>
      <c r="I1264" s="416">
        <f>+F1264+G1264+H1264</f>
        <v>0</v>
      </c>
      <c r="J1264" s="416">
        <f>SUM(J1265:J1265)</f>
        <v>0</v>
      </c>
      <c r="K1264" s="416">
        <f>SUM(K1265:K1265)</f>
        <v>0</v>
      </c>
      <c r="L1264" s="416">
        <f>SUM(L1265:L1265)</f>
        <v>0</v>
      </c>
      <c r="M1264" s="416">
        <f>+J1264+K1264+L1264</f>
        <v>0</v>
      </c>
      <c r="N1264" s="416">
        <f t="shared" ref="N1264:P1265" si="674">+F1264-J1264</f>
        <v>0</v>
      </c>
      <c r="O1264" s="416">
        <f t="shared" si="674"/>
        <v>0</v>
      </c>
      <c r="P1264" s="416">
        <f t="shared" si="674"/>
        <v>0</v>
      </c>
      <c r="Q1264" s="416">
        <f>+N1264+O1264+P1264</f>
        <v>0</v>
      </c>
      <c r="S1264" s="486" t="str">
        <f t="shared" si="659"/>
        <v/>
      </c>
      <c r="T1264" s="486" t="str">
        <f t="shared" si="659"/>
        <v/>
      </c>
      <c r="U1264" s="486" t="str">
        <f t="shared" si="659"/>
        <v/>
      </c>
      <c r="V1264" s="487" t="str">
        <f t="shared" si="659"/>
        <v/>
      </c>
      <c r="W1264" s="489"/>
      <c r="Y1264" s="394" t="s">
        <v>735</v>
      </c>
    </row>
    <row r="1265" spans="1:25">
      <c r="A1265" s="392" t="s">
        <v>505</v>
      </c>
      <c r="B1265" s="392" t="s">
        <v>506</v>
      </c>
      <c r="C1265" s="482"/>
      <c r="D1265" s="482"/>
      <c r="E1265" s="488" t="s">
        <v>533</v>
      </c>
      <c r="F1265" s="484">
        <v>0</v>
      </c>
      <c r="G1265" s="484">
        <f>SUM([3]BUREAUS!AE50)</f>
        <v>0</v>
      </c>
      <c r="H1265" s="484">
        <f>SUM([3]BUREAUS!AE142)</f>
        <v>0</v>
      </c>
      <c r="I1265" s="484">
        <f>+F1265+G1265+H1265</f>
        <v>0</v>
      </c>
      <c r="J1265" s="484">
        <v>0</v>
      </c>
      <c r="K1265" s="484">
        <f>SUM([3]BUREAUS!AE51)</f>
        <v>0</v>
      </c>
      <c r="L1265" s="484">
        <f>SUM([3]BUREAUS!AE143)</f>
        <v>0</v>
      </c>
      <c r="M1265" s="484">
        <f>+J1265+K1265+L1265</f>
        <v>0</v>
      </c>
      <c r="N1265" s="484">
        <f t="shared" si="674"/>
        <v>0</v>
      </c>
      <c r="O1265" s="484">
        <f t="shared" si="674"/>
        <v>0</v>
      </c>
      <c r="P1265" s="484">
        <f t="shared" si="674"/>
        <v>0</v>
      </c>
      <c r="Q1265" s="484">
        <f>+N1265+O1265+P1265</f>
        <v>0</v>
      </c>
      <c r="S1265" s="486" t="str">
        <f t="shared" si="659"/>
        <v/>
      </c>
      <c r="T1265" s="486" t="str">
        <f t="shared" si="659"/>
        <v/>
      </c>
      <c r="U1265" s="486" t="str">
        <f t="shared" si="659"/>
        <v/>
      </c>
      <c r="V1265" s="487" t="str">
        <f t="shared" si="659"/>
        <v/>
      </c>
      <c r="W1265" s="486"/>
      <c r="Y1265" s="394" t="s">
        <v>735</v>
      </c>
    </row>
    <row r="1266" spans="1:25" s="545" customFormat="1" ht="12" customHeight="1">
      <c r="A1266" s="392" t="s">
        <v>505</v>
      </c>
      <c r="B1266" s="392" t="s">
        <v>506</v>
      </c>
      <c r="C1266" s="729" t="s">
        <v>823</v>
      </c>
      <c r="D1266" s="735"/>
      <c r="E1266" s="735"/>
      <c r="F1266" s="552">
        <f>+F1258+F1264+F1259</f>
        <v>0</v>
      </c>
      <c r="G1266" s="552">
        <f>+G1258+G1264+G1259</f>
        <v>2802243.44</v>
      </c>
      <c r="H1266" s="552">
        <f>+H1258+H1264+H1259</f>
        <v>12000000</v>
      </c>
      <c r="I1266" s="552">
        <f t="shared" ref="I1266:I1329" si="675">+F1266+G1266+H1266</f>
        <v>14802243.439999999</v>
      </c>
      <c r="J1266" s="552">
        <f>+J1258+J1264+J1259</f>
        <v>0</v>
      </c>
      <c r="K1266" s="552">
        <f>+K1258+K1264+K1259</f>
        <v>2793887.93</v>
      </c>
      <c r="L1266" s="552">
        <f>+L1258+L1264+L1259</f>
        <v>11997751.199999999</v>
      </c>
      <c r="M1266" s="552">
        <f t="shared" ref="M1266:M1329" si="676">+J1266+K1266+L1266</f>
        <v>14791639.129999999</v>
      </c>
      <c r="N1266" s="552">
        <f t="shared" si="670"/>
        <v>0</v>
      </c>
      <c r="O1266" s="552">
        <f t="shared" si="670"/>
        <v>8355.5099999997765</v>
      </c>
      <c r="P1266" s="552">
        <f t="shared" si="670"/>
        <v>2248.8000000007451</v>
      </c>
      <c r="Q1266" s="552">
        <f t="shared" ref="Q1266:Q1329" si="677">+N1266+O1266+P1266</f>
        <v>10604.310000000522</v>
      </c>
      <c r="R1266" s="553">
        <f>+Q1266-[3]BUREAUS!AW317</f>
        <v>-1.1641532182693481E-10</v>
      </c>
      <c r="S1266" s="486" t="str">
        <f t="shared" si="659"/>
        <v/>
      </c>
      <c r="T1266" s="486">
        <f t="shared" si="659"/>
        <v>0.9970182783263114</v>
      </c>
      <c r="U1266" s="486">
        <f t="shared" si="659"/>
        <v>0.99981259999999994</v>
      </c>
      <c r="V1266" s="487">
        <f t="shared" si="659"/>
        <v>0.99928360116201409</v>
      </c>
      <c r="W1266" s="637"/>
      <c r="Y1266" s="394" t="s">
        <v>735</v>
      </c>
    </row>
    <row r="1267" spans="1:25">
      <c r="A1267" s="392" t="s">
        <v>505</v>
      </c>
      <c r="B1267" s="392" t="s">
        <v>506</v>
      </c>
      <c r="C1267" s="492"/>
      <c r="D1267" s="499"/>
      <c r="E1267" s="499"/>
      <c r="F1267" s="484"/>
      <c r="G1267" s="484"/>
      <c r="H1267" s="484"/>
      <c r="I1267" s="484">
        <f t="shared" si="675"/>
        <v>0</v>
      </c>
      <c r="J1267" s="484"/>
      <c r="K1267" s="484"/>
      <c r="L1267" s="484"/>
      <c r="M1267" s="484">
        <f t="shared" si="676"/>
        <v>0</v>
      </c>
      <c r="N1267" s="484">
        <f t="shared" si="670"/>
        <v>0</v>
      </c>
      <c r="O1267" s="484">
        <f t="shared" si="670"/>
        <v>0</v>
      </c>
      <c r="P1267" s="484">
        <f t="shared" si="670"/>
        <v>0</v>
      </c>
      <c r="Q1267" s="484">
        <f t="shared" si="677"/>
        <v>0</v>
      </c>
      <c r="S1267" s="486" t="str">
        <f t="shared" si="659"/>
        <v/>
      </c>
      <c r="T1267" s="486" t="str">
        <f t="shared" si="659"/>
        <v/>
      </c>
      <c r="U1267" s="486" t="str">
        <f t="shared" si="659"/>
        <v/>
      </c>
      <c r="V1267" s="487" t="str">
        <f t="shared" si="659"/>
        <v/>
      </c>
      <c r="W1267" s="486"/>
      <c r="Y1267" s="394" t="s">
        <v>735</v>
      </c>
    </row>
    <row r="1268" spans="1:25" ht="18" customHeight="1">
      <c r="A1268" s="392" t="s">
        <v>508</v>
      </c>
      <c r="B1268" s="392" t="s">
        <v>510</v>
      </c>
      <c r="C1268" s="716" t="s">
        <v>509</v>
      </c>
      <c r="D1268" s="716"/>
      <c r="E1268" s="716"/>
      <c r="F1268" s="484"/>
      <c r="G1268" s="484"/>
      <c r="H1268" s="484"/>
      <c r="I1268" s="484">
        <f t="shared" si="675"/>
        <v>0</v>
      </c>
      <c r="J1268" s="484"/>
      <c r="K1268" s="484"/>
      <c r="L1268" s="484"/>
      <c r="M1268" s="484">
        <f t="shared" si="676"/>
        <v>0</v>
      </c>
      <c r="N1268" s="484">
        <f t="shared" si="670"/>
        <v>0</v>
      </c>
      <c r="O1268" s="484">
        <f t="shared" si="670"/>
        <v>0</v>
      </c>
      <c r="P1268" s="484">
        <f t="shared" si="670"/>
        <v>0</v>
      </c>
      <c r="Q1268" s="484">
        <f t="shared" si="677"/>
        <v>0</v>
      </c>
      <c r="S1268" s="486" t="str">
        <f t="shared" si="659"/>
        <v/>
      </c>
      <c r="T1268" s="486" t="str">
        <f t="shared" si="659"/>
        <v/>
      </c>
      <c r="U1268" s="486" t="str">
        <f t="shared" si="659"/>
        <v/>
      </c>
      <c r="V1268" s="487" t="str">
        <f t="shared" si="659"/>
        <v/>
      </c>
      <c r="W1268" s="486"/>
      <c r="Y1268" s="394" t="s">
        <v>735</v>
      </c>
    </row>
    <row r="1269" spans="1:25" s="501" customFormat="1" ht="12" customHeight="1">
      <c r="A1269" s="439" t="s">
        <v>510</v>
      </c>
      <c r="B1269" s="392" t="s">
        <v>510</v>
      </c>
      <c r="C1269" s="732" t="s">
        <v>511</v>
      </c>
      <c r="D1269" s="732"/>
      <c r="E1269" s="732"/>
      <c r="F1269" s="500"/>
      <c r="G1269" s="500"/>
      <c r="H1269" s="500"/>
      <c r="I1269" s="500">
        <f t="shared" si="675"/>
        <v>0</v>
      </c>
      <c r="J1269" s="500"/>
      <c r="K1269" s="500"/>
      <c r="L1269" s="500"/>
      <c r="M1269" s="500">
        <f t="shared" si="676"/>
        <v>0</v>
      </c>
      <c r="N1269" s="500">
        <f t="shared" si="670"/>
        <v>0</v>
      </c>
      <c r="O1269" s="500">
        <f t="shared" si="670"/>
        <v>0</v>
      </c>
      <c r="P1269" s="500">
        <f t="shared" si="670"/>
        <v>0</v>
      </c>
      <c r="Q1269" s="500">
        <f t="shared" si="677"/>
        <v>0</v>
      </c>
      <c r="S1269" s="486" t="str">
        <f t="shared" si="659"/>
        <v/>
      </c>
      <c r="T1269" s="486" t="str">
        <f t="shared" si="659"/>
        <v/>
      </c>
      <c r="U1269" s="486" t="str">
        <f t="shared" si="659"/>
        <v/>
      </c>
      <c r="V1269" s="487" t="str">
        <f t="shared" si="659"/>
        <v/>
      </c>
      <c r="W1269" s="502"/>
      <c r="Y1269" s="394" t="s">
        <v>735</v>
      </c>
    </row>
    <row r="1270" spans="1:25">
      <c r="A1270" s="392" t="s">
        <v>510</v>
      </c>
      <c r="B1270" s="392" t="s">
        <v>510</v>
      </c>
      <c r="C1270" s="482"/>
      <c r="D1270" s="482" t="s">
        <v>319</v>
      </c>
      <c r="E1270" s="483" t="s">
        <v>320</v>
      </c>
      <c r="F1270" s="495">
        <f>+F1271+F1272+F1273</f>
        <v>0</v>
      </c>
      <c r="G1270" s="495">
        <f t="shared" ref="G1270:L1270" si="678">+G1271+G1272+G1273</f>
        <v>50192558.829999998</v>
      </c>
      <c r="H1270" s="495">
        <f t="shared" si="678"/>
        <v>31662398.450000003</v>
      </c>
      <c r="I1270" s="484">
        <f t="shared" si="675"/>
        <v>81854957.280000001</v>
      </c>
      <c r="J1270" s="495">
        <f t="shared" si="678"/>
        <v>0</v>
      </c>
      <c r="K1270" s="495">
        <f t="shared" si="678"/>
        <v>49968701.109999999</v>
      </c>
      <c r="L1270" s="495">
        <f t="shared" si="678"/>
        <v>27914495.030000001</v>
      </c>
      <c r="M1270" s="484">
        <f t="shared" si="676"/>
        <v>77883196.140000001</v>
      </c>
      <c r="N1270" s="484">
        <f t="shared" si="670"/>
        <v>0</v>
      </c>
      <c r="O1270" s="484">
        <f t="shared" si="670"/>
        <v>223857.71999999881</v>
      </c>
      <c r="P1270" s="484">
        <f t="shared" si="670"/>
        <v>3747903.4200000018</v>
      </c>
      <c r="Q1270" s="484">
        <f t="shared" si="677"/>
        <v>3971761.1400000006</v>
      </c>
      <c r="S1270" s="486" t="str">
        <f t="shared" si="659"/>
        <v/>
      </c>
      <c r="T1270" s="486">
        <f t="shared" si="659"/>
        <v>0.99554002176381973</v>
      </c>
      <c r="U1270" s="486">
        <f t="shared" si="659"/>
        <v>0.8816292004562275</v>
      </c>
      <c r="V1270" s="487">
        <f t="shared" si="659"/>
        <v>0.95147806227039056</v>
      </c>
      <c r="W1270" s="486"/>
      <c r="Y1270" s="394" t="s">
        <v>736</v>
      </c>
    </row>
    <row r="1271" spans="1:25" hidden="1">
      <c r="A1271" s="392" t="s">
        <v>510</v>
      </c>
      <c r="B1271" s="392" t="s">
        <v>510</v>
      </c>
      <c r="C1271" s="482"/>
      <c r="D1271" s="482" t="s">
        <v>319</v>
      </c>
      <c r="E1271" s="488" t="s">
        <v>835</v>
      </c>
      <c r="F1271" s="495">
        <f t="shared" ref="F1271:H1273" si="679">+F9+F81+F153+F214+F290+F377+F414+F464+F525+F597+F691+F741+F857+F918+F968+F1018</f>
        <v>0</v>
      </c>
      <c r="G1271" s="495">
        <f t="shared" si="679"/>
        <v>7932722.4099999992</v>
      </c>
      <c r="H1271" s="495">
        <f t="shared" si="679"/>
        <v>20677360.180000003</v>
      </c>
      <c r="I1271" s="484">
        <f t="shared" si="675"/>
        <v>28610082.590000004</v>
      </c>
      <c r="J1271" s="495">
        <f t="shared" ref="J1271:L1273" si="680">+J9+J81+J153+J214+J290+J377+J414+J464+J525+J597+J691+J741+J857+J918+J968+J1018</f>
        <v>0</v>
      </c>
      <c r="K1271" s="495">
        <f t="shared" si="680"/>
        <v>7932259.2800000003</v>
      </c>
      <c r="L1271" s="495">
        <f t="shared" si="680"/>
        <v>19766017.550000001</v>
      </c>
      <c r="M1271" s="484">
        <f t="shared" si="676"/>
        <v>27698276.830000002</v>
      </c>
      <c r="N1271" s="484">
        <f t="shared" si="670"/>
        <v>0</v>
      </c>
      <c r="O1271" s="484">
        <f t="shared" si="670"/>
        <v>463.12999999895692</v>
      </c>
      <c r="P1271" s="484">
        <f t="shared" si="670"/>
        <v>911342.63000000268</v>
      </c>
      <c r="Q1271" s="484">
        <f t="shared" si="677"/>
        <v>911805.76000000164</v>
      </c>
      <c r="S1271" s="486" t="str">
        <f t="shared" si="659"/>
        <v/>
      </c>
      <c r="T1271" s="486">
        <f t="shared" si="659"/>
        <v>0.99994161777305923</v>
      </c>
      <c r="U1271" s="486">
        <f t="shared" si="659"/>
        <v>0.95592558130889982</v>
      </c>
      <c r="V1271" s="487">
        <f t="shared" si="659"/>
        <v>0.96812991513982194</v>
      </c>
      <c r="W1271" s="486"/>
    </row>
    <row r="1272" spans="1:25" hidden="1">
      <c r="A1272" s="392" t="s">
        <v>510</v>
      </c>
      <c r="B1272" s="392" t="s">
        <v>510</v>
      </c>
      <c r="C1272" s="482"/>
      <c r="D1272" s="482" t="s">
        <v>319</v>
      </c>
      <c r="E1272" s="488" t="s">
        <v>836</v>
      </c>
      <c r="F1272" s="495">
        <f t="shared" si="679"/>
        <v>0</v>
      </c>
      <c r="G1272" s="495">
        <f t="shared" si="679"/>
        <v>8780687.5900000017</v>
      </c>
      <c r="H1272" s="495">
        <f t="shared" si="679"/>
        <v>0</v>
      </c>
      <c r="I1272" s="484">
        <f t="shared" si="675"/>
        <v>8780687.5900000017</v>
      </c>
      <c r="J1272" s="495">
        <f t="shared" si="680"/>
        <v>0</v>
      </c>
      <c r="K1272" s="495">
        <f t="shared" si="680"/>
        <v>8779719.4499999993</v>
      </c>
      <c r="L1272" s="495">
        <f t="shared" si="680"/>
        <v>0</v>
      </c>
      <c r="M1272" s="484">
        <f t="shared" si="676"/>
        <v>8779719.4499999993</v>
      </c>
      <c r="N1272" s="484">
        <f t="shared" si="670"/>
        <v>0</v>
      </c>
      <c r="O1272" s="484">
        <f t="shared" si="670"/>
        <v>968.14000000245869</v>
      </c>
      <c r="P1272" s="484">
        <f t="shared" si="670"/>
        <v>0</v>
      </c>
      <c r="Q1272" s="484">
        <f t="shared" si="677"/>
        <v>968.14000000245869</v>
      </c>
      <c r="S1272" s="486" t="str">
        <f t="shared" si="659"/>
        <v/>
      </c>
      <c r="T1272" s="486">
        <f t="shared" si="659"/>
        <v>0.99988974211984205</v>
      </c>
      <c r="U1272" s="486" t="str">
        <f t="shared" si="659"/>
        <v/>
      </c>
      <c r="V1272" s="487">
        <f t="shared" si="659"/>
        <v>0.99988974211984205</v>
      </c>
      <c r="W1272" s="486"/>
    </row>
    <row r="1273" spans="1:25" hidden="1">
      <c r="A1273" s="392" t="s">
        <v>510</v>
      </c>
      <c r="B1273" s="392" t="s">
        <v>510</v>
      </c>
      <c r="C1273" s="482"/>
      <c r="D1273" s="482" t="s">
        <v>319</v>
      </c>
      <c r="E1273" s="488" t="s">
        <v>837</v>
      </c>
      <c r="F1273" s="495">
        <f t="shared" si="679"/>
        <v>0</v>
      </c>
      <c r="G1273" s="495">
        <f t="shared" si="679"/>
        <v>33479148.829999998</v>
      </c>
      <c r="H1273" s="495">
        <f t="shared" si="679"/>
        <v>10985038.27</v>
      </c>
      <c r="I1273" s="484">
        <f t="shared" si="675"/>
        <v>44464187.099999994</v>
      </c>
      <c r="J1273" s="495">
        <f t="shared" si="680"/>
        <v>0</v>
      </c>
      <c r="K1273" s="495">
        <f t="shared" si="680"/>
        <v>33256722.379999999</v>
      </c>
      <c r="L1273" s="495">
        <f t="shared" si="680"/>
        <v>8148477.4799999995</v>
      </c>
      <c r="M1273" s="484">
        <f t="shared" si="676"/>
        <v>41405199.859999999</v>
      </c>
      <c r="N1273" s="484">
        <f t="shared" si="670"/>
        <v>0</v>
      </c>
      <c r="O1273" s="484">
        <f t="shared" si="670"/>
        <v>222426.44999999925</v>
      </c>
      <c r="P1273" s="484">
        <f t="shared" si="670"/>
        <v>2836560.79</v>
      </c>
      <c r="Q1273" s="484">
        <f t="shared" si="677"/>
        <v>3058987.2399999993</v>
      </c>
      <c r="S1273" s="486" t="str">
        <f t="shared" si="659"/>
        <v/>
      </c>
      <c r="T1273" s="486">
        <f t="shared" si="659"/>
        <v>0.99335626926689702</v>
      </c>
      <c r="U1273" s="486">
        <f t="shared" si="659"/>
        <v>0.74177961694074279</v>
      </c>
      <c r="V1273" s="487">
        <f t="shared" si="659"/>
        <v>0.93120334724392173</v>
      </c>
      <c r="W1273" s="486"/>
    </row>
    <row r="1274" spans="1:25">
      <c r="A1274" s="392" t="s">
        <v>510</v>
      </c>
      <c r="B1274" s="392" t="s">
        <v>510</v>
      </c>
      <c r="C1274" s="482"/>
      <c r="D1274" s="482" t="s">
        <v>319</v>
      </c>
      <c r="E1274" s="488" t="s">
        <v>204</v>
      </c>
      <c r="F1274" s="484">
        <f>+F1275+F1276</f>
        <v>0</v>
      </c>
      <c r="G1274" s="484">
        <f t="shared" ref="G1274:H1274" si="681">+G1275+G1276</f>
        <v>1695720933.52</v>
      </c>
      <c r="H1274" s="484">
        <f t="shared" si="681"/>
        <v>1403319588.5300002</v>
      </c>
      <c r="I1274" s="484">
        <f t="shared" si="675"/>
        <v>3099040522.0500002</v>
      </c>
      <c r="J1274" s="484">
        <f t="shared" ref="J1274:L1274" si="682">+J1275+J1276</f>
        <v>0</v>
      </c>
      <c r="K1274" s="484">
        <f t="shared" si="682"/>
        <v>1675274009.54</v>
      </c>
      <c r="L1274" s="484">
        <f t="shared" si="682"/>
        <v>1374237572.4600003</v>
      </c>
      <c r="M1274" s="484">
        <f t="shared" si="676"/>
        <v>3049511582</v>
      </c>
      <c r="N1274" s="484">
        <f t="shared" si="670"/>
        <v>0</v>
      </c>
      <c r="O1274" s="484">
        <f t="shared" si="670"/>
        <v>20446923.980000019</v>
      </c>
      <c r="P1274" s="484">
        <f t="shared" si="670"/>
        <v>29082016.069999933</v>
      </c>
      <c r="Q1274" s="484">
        <f t="shared" si="677"/>
        <v>49528940.049999952</v>
      </c>
      <c r="S1274" s="486" t="str">
        <f t="shared" si="659"/>
        <v/>
      </c>
      <c r="T1274" s="486">
        <f t="shared" si="659"/>
        <v>0.98794204660931084</v>
      </c>
      <c r="U1274" s="486">
        <f t="shared" si="659"/>
        <v>0.9792762701328328</v>
      </c>
      <c r="V1274" s="487">
        <f t="shared" si="659"/>
        <v>0.9840179759839871</v>
      </c>
      <c r="W1274" s="486"/>
      <c r="Y1274" s="394" t="s">
        <v>736</v>
      </c>
    </row>
    <row r="1275" spans="1:25" hidden="1">
      <c r="A1275" s="392" t="s">
        <v>510</v>
      </c>
      <c r="B1275" s="392" t="s">
        <v>510</v>
      </c>
      <c r="C1275" s="482"/>
      <c r="D1275" s="482"/>
      <c r="E1275" s="483" t="s">
        <v>838</v>
      </c>
      <c r="F1275" s="495">
        <v>0</v>
      </c>
      <c r="G1275" s="495">
        <f>+G13+G85+G157+G218+G294+G381+G418+G468+G529+G601+G695+G745+G861+G922+G972+G1022</f>
        <v>972414644.75999999</v>
      </c>
      <c r="H1275" s="495">
        <f>+H13+H85+H157+H218+H294+H381+H418+H468+H529+H601+H695+H745+H861+H922+H972+H1022</f>
        <v>30000000</v>
      </c>
      <c r="I1275" s="484">
        <f t="shared" si="675"/>
        <v>1002414644.76</v>
      </c>
      <c r="J1275" s="495">
        <f t="shared" ref="J1275:L1276" si="683">+J13+J85+J157+J218+J294+J381+J418+J468+J529+J601+J695+J745+J861+J922+J972+J1022</f>
        <v>0</v>
      </c>
      <c r="K1275" s="495">
        <f t="shared" si="683"/>
        <v>959143774.0999999</v>
      </c>
      <c r="L1275" s="495">
        <f t="shared" si="683"/>
        <v>89717769.230000004</v>
      </c>
      <c r="M1275" s="484">
        <f t="shared" si="676"/>
        <v>1048861543.3299999</v>
      </c>
      <c r="N1275" s="484">
        <f t="shared" si="670"/>
        <v>0</v>
      </c>
      <c r="O1275" s="484">
        <f t="shared" si="670"/>
        <v>13270870.660000086</v>
      </c>
      <c r="P1275" s="484">
        <f t="shared" si="670"/>
        <v>-59717769.230000004</v>
      </c>
      <c r="Q1275" s="484">
        <f t="shared" si="677"/>
        <v>-46446898.569999918</v>
      </c>
      <c r="S1275" s="486" t="str">
        <f t="shared" si="659"/>
        <v/>
      </c>
      <c r="T1275" s="486">
        <f t="shared" si="659"/>
        <v>0.9863526626922865</v>
      </c>
      <c r="U1275" s="486">
        <f t="shared" si="659"/>
        <v>2.9905923076666667</v>
      </c>
      <c r="V1275" s="487">
        <f t="shared" si="659"/>
        <v>1.0463350159664919</v>
      </c>
      <c r="W1275" s="486"/>
    </row>
    <row r="1276" spans="1:25" hidden="1">
      <c r="A1276" s="392" t="s">
        <v>510</v>
      </c>
      <c r="B1276" s="392" t="s">
        <v>510</v>
      </c>
      <c r="C1276" s="482"/>
      <c r="D1276" s="482"/>
      <c r="E1276" s="483" t="s">
        <v>839</v>
      </c>
      <c r="F1276" s="495">
        <v>0</v>
      </c>
      <c r="G1276" s="495">
        <f>+G14+G86+G158+G219+G295+G382+G419+G469+G530+G602+G696+G746+G862+G923+G973+G1023</f>
        <v>723306288.75999999</v>
      </c>
      <c r="H1276" s="495">
        <f>+H14+H86+H158+H219+H295+H382+H419+H469+H530+H602+H696+H746+H862+H923+H973+H1023</f>
        <v>1373319588.5300002</v>
      </c>
      <c r="I1276" s="484">
        <f t="shared" si="675"/>
        <v>2096625877.2900002</v>
      </c>
      <c r="J1276" s="495">
        <f t="shared" si="683"/>
        <v>0</v>
      </c>
      <c r="K1276" s="495">
        <f t="shared" si="683"/>
        <v>716130235.44000006</v>
      </c>
      <c r="L1276" s="495">
        <f t="shared" si="683"/>
        <v>1284519803.2300003</v>
      </c>
      <c r="M1276" s="484">
        <f t="shared" si="676"/>
        <v>2000650038.6700003</v>
      </c>
      <c r="N1276" s="484">
        <f t="shared" si="670"/>
        <v>0</v>
      </c>
      <c r="O1276" s="484">
        <f t="shared" si="670"/>
        <v>7176053.3199999332</v>
      </c>
      <c r="P1276" s="484">
        <f t="shared" si="670"/>
        <v>88799785.299999952</v>
      </c>
      <c r="Q1276" s="484">
        <f t="shared" si="677"/>
        <v>95975838.619999886</v>
      </c>
      <c r="S1276" s="486" t="str">
        <f t="shared" si="659"/>
        <v/>
      </c>
      <c r="T1276" s="486">
        <f t="shared" si="659"/>
        <v>0.99007881801732678</v>
      </c>
      <c r="U1276" s="486">
        <f t="shared" si="659"/>
        <v>0.93533931501330203</v>
      </c>
      <c r="V1276" s="487">
        <f t="shared" si="659"/>
        <v>0.95422366972592476</v>
      </c>
      <c r="W1276" s="486"/>
    </row>
    <row r="1277" spans="1:25" s="437" customFormat="1">
      <c r="A1277" s="392"/>
      <c r="B1277" s="392" t="s">
        <v>510</v>
      </c>
      <c r="C1277" s="445"/>
      <c r="D1277" s="445"/>
      <c r="E1277" s="415" t="s">
        <v>737</v>
      </c>
      <c r="F1277" s="416">
        <f>+F1274+F1270</f>
        <v>0</v>
      </c>
      <c r="G1277" s="416">
        <f t="shared" ref="G1277:Q1277" si="684">+G1274+G1270</f>
        <v>1745913492.3499999</v>
      </c>
      <c r="H1277" s="416">
        <f t="shared" si="684"/>
        <v>1434981986.9800003</v>
      </c>
      <c r="I1277" s="416">
        <f t="shared" si="684"/>
        <v>3180895479.3300004</v>
      </c>
      <c r="J1277" s="416">
        <f t="shared" si="684"/>
        <v>0</v>
      </c>
      <c r="K1277" s="416">
        <f t="shared" si="684"/>
        <v>1725242710.6499999</v>
      </c>
      <c r="L1277" s="416">
        <f t="shared" si="684"/>
        <v>1402152067.4900002</v>
      </c>
      <c r="M1277" s="416">
        <f t="shared" si="684"/>
        <v>3127394778.1399999</v>
      </c>
      <c r="N1277" s="416">
        <f t="shared" si="684"/>
        <v>0</v>
      </c>
      <c r="O1277" s="416">
        <f t="shared" si="684"/>
        <v>20670781.700000018</v>
      </c>
      <c r="P1277" s="416">
        <f t="shared" si="684"/>
        <v>32829919.489999935</v>
      </c>
      <c r="Q1277" s="416">
        <f t="shared" si="684"/>
        <v>53500701.189999953</v>
      </c>
      <c r="R1277" s="448"/>
      <c r="S1277" s="486" t="str">
        <f t="shared" si="659"/>
        <v/>
      </c>
      <c r="T1277" s="486">
        <f t="shared" si="659"/>
        <v>0.98816047771520621</v>
      </c>
      <c r="U1277" s="486">
        <f t="shared" si="659"/>
        <v>0.97712172014152432</v>
      </c>
      <c r="V1277" s="487">
        <f t="shared" si="659"/>
        <v>0.98318061642148968</v>
      </c>
      <c r="W1277" s="489"/>
      <c r="Y1277" s="394" t="s">
        <v>735</v>
      </c>
    </row>
    <row r="1278" spans="1:25" hidden="1">
      <c r="A1278" s="392"/>
      <c r="B1278" s="392"/>
      <c r="C1278" s="482"/>
      <c r="D1278" s="482"/>
      <c r="E1278" s="490"/>
      <c r="F1278" s="484"/>
      <c r="G1278" s="484"/>
      <c r="H1278" s="484"/>
      <c r="I1278" s="484"/>
      <c r="J1278" s="484"/>
      <c r="K1278" s="484"/>
      <c r="L1278" s="484"/>
      <c r="M1278" s="484"/>
      <c r="N1278" s="484"/>
      <c r="O1278" s="484"/>
      <c r="P1278" s="484"/>
      <c r="Q1278" s="484"/>
      <c r="R1278" s="485"/>
      <c r="S1278" s="486" t="str">
        <f t="shared" si="659"/>
        <v/>
      </c>
      <c r="T1278" s="486" t="str">
        <f t="shared" si="659"/>
        <v/>
      </c>
      <c r="U1278" s="486" t="str">
        <f t="shared" si="659"/>
        <v/>
      </c>
      <c r="V1278" s="487" t="str">
        <f t="shared" si="659"/>
        <v/>
      </c>
      <c r="W1278" s="486"/>
    </row>
    <row r="1279" spans="1:25" s="437" customFormat="1">
      <c r="A1279" s="392" t="s">
        <v>510</v>
      </c>
      <c r="B1279" s="496" t="s">
        <v>510</v>
      </c>
      <c r="C1279" s="445"/>
      <c r="D1279" s="445" t="s">
        <v>319</v>
      </c>
      <c r="E1279" s="415" t="s">
        <v>324</v>
      </c>
      <c r="F1279" s="447">
        <f>+F1280</f>
        <v>0</v>
      </c>
      <c r="G1279" s="447">
        <f t="shared" ref="G1279:Q1279" si="685">+G1280</f>
        <v>0</v>
      </c>
      <c r="H1279" s="447">
        <f t="shared" si="685"/>
        <v>0</v>
      </c>
      <c r="I1279" s="447">
        <f t="shared" si="685"/>
        <v>0</v>
      </c>
      <c r="J1279" s="447">
        <f t="shared" si="685"/>
        <v>0</v>
      </c>
      <c r="K1279" s="447">
        <f t="shared" si="685"/>
        <v>0</v>
      </c>
      <c r="L1279" s="447">
        <f t="shared" si="685"/>
        <v>0</v>
      </c>
      <c r="M1279" s="447">
        <f t="shared" si="685"/>
        <v>0</v>
      </c>
      <c r="N1279" s="447">
        <f t="shared" si="685"/>
        <v>0</v>
      </c>
      <c r="O1279" s="447">
        <f t="shared" si="685"/>
        <v>0</v>
      </c>
      <c r="P1279" s="447">
        <f t="shared" si="685"/>
        <v>0</v>
      </c>
      <c r="Q1279" s="447">
        <f t="shared" si="685"/>
        <v>0</v>
      </c>
      <c r="S1279" s="486" t="str">
        <f t="shared" si="659"/>
        <v/>
      </c>
      <c r="T1279" s="486" t="str">
        <f t="shared" si="659"/>
        <v/>
      </c>
      <c r="U1279" s="486" t="str">
        <f t="shared" si="659"/>
        <v/>
      </c>
      <c r="V1279" s="487" t="str">
        <f t="shared" si="659"/>
        <v/>
      </c>
      <c r="W1279" s="489"/>
      <c r="Y1279" s="437" t="s">
        <v>735</v>
      </c>
    </row>
    <row r="1280" spans="1:25">
      <c r="A1280" s="392" t="s">
        <v>510</v>
      </c>
      <c r="B1280" s="392" t="s">
        <v>510</v>
      </c>
      <c r="C1280" s="482"/>
      <c r="D1280" s="482"/>
      <c r="E1280" s="492" t="s">
        <v>845</v>
      </c>
      <c r="F1280" s="495">
        <f t="shared" ref="F1280:Q1280" si="686">+F223</f>
        <v>0</v>
      </c>
      <c r="G1280" s="495">
        <f t="shared" si="686"/>
        <v>0</v>
      </c>
      <c r="H1280" s="495">
        <f t="shared" si="686"/>
        <v>0</v>
      </c>
      <c r="I1280" s="495">
        <f t="shared" si="686"/>
        <v>0</v>
      </c>
      <c r="J1280" s="495">
        <f t="shared" si="686"/>
        <v>0</v>
      </c>
      <c r="K1280" s="495">
        <f t="shared" si="686"/>
        <v>0</v>
      </c>
      <c r="L1280" s="495">
        <f t="shared" si="686"/>
        <v>0</v>
      </c>
      <c r="M1280" s="495">
        <f t="shared" si="686"/>
        <v>0</v>
      </c>
      <c r="N1280" s="495">
        <f t="shared" si="686"/>
        <v>0</v>
      </c>
      <c r="O1280" s="495">
        <f t="shared" si="686"/>
        <v>0</v>
      </c>
      <c r="P1280" s="495">
        <f t="shared" si="686"/>
        <v>0</v>
      </c>
      <c r="Q1280" s="495">
        <f t="shared" si="686"/>
        <v>0</v>
      </c>
      <c r="S1280" s="486" t="str">
        <f t="shared" si="659"/>
        <v/>
      </c>
      <c r="T1280" s="486" t="str">
        <f t="shared" si="659"/>
        <v/>
      </c>
      <c r="U1280" s="486" t="str">
        <f t="shared" si="659"/>
        <v/>
      </c>
      <c r="V1280" s="487" t="str">
        <f t="shared" si="659"/>
        <v/>
      </c>
      <c r="W1280" s="486"/>
      <c r="Y1280" s="394" t="s">
        <v>735</v>
      </c>
    </row>
    <row r="1281" spans="1:25" s="437" customFormat="1">
      <c r="A1281" s="392" t="s">
        <v>510</v>
      </c>
      <c r="B1281" s="392" t="s">
        <v>510</v>
      </c>
      <c r="C1281" s="445"/>
      <c r="D1281" s="445" t="s">
        <v>319</v>
      </c>
      <c r="E1281" s="415" t="s">
        <v>325</v>
      </c>
      <c r="F1281" s="447">
        <f>+F1282</f>
        <v>0</v>
      </c>
      <c r="G1281" s="447">
        <f t="shared" ref="G1281:Q1281" si="687">+G1282</f>
        <v>0</v>
      </c>
      <c r="H1281" s="447">
        <f t="shared" si="687"/>
        <v>0</v>
      </c>
      <c r="I1281" s="447">
        <f t="shared" si="687"/>
        <v>0</v>
      </c>
      <c r="J1281" s="447">
        <f t="shared" si="687"/>
        <v>0</v>
      </c>
      <c r="K1281" s="447">
        <f t="shared" si="687"/>
        <v>0</v>
      </c>
      <c r="L1281" s="447">
        <f t="shared" si="687"/>
        <v>0</v>
      </c>
      <c r="M1281" s="447">
        <f t="shared" si="687"/>
        <v>0</v>
      </c>
      <c r="N1281" s="447">
        <f t="shared" si="687"/>
        <v>0</v>
      </c>
      <c r="O1281" s="447">
        <f t="shared" si="687"/>
        <v>0</v>
      </c>
      <c r="P1281" s="447">
        <f t="shared" si="687"/>
        <v>0</v>
      </c>
      <c r="Q1281" s="447">
        <f t="shared" si="687"/>
        <v>0</v>
      </c>
      <c r="S1281" s="486" t="str">
        <f t="shared" si="659"/>
        <v/>
      </c>
      <c r="T1281" s="486" t="str">
        <f t="shared" si="659"/>
        <v/>
      </c>
      <c r="U1281" s="486" t="str">
        <f t="shared" si="659"/>
        <v/>
      </c>
      <c r="V1281" s="487" t="str">
        <f t="shared" si="659"/>
        <v/>
      </c>
      <c r="W1281" s="489"/>
      <c r="Y1281" s="394" t="s">
        <v>735</v>
      </c>
    </row>
    <row r="1282" spans="1:25">
      <c r="A1282" s="392" t="s">
        <v>510</v>
      </c>
      <c r="B1282" s="392" t="s">
        <v>510</v>
      </c>
      <c r="C1282" s="482"/>
      <c r="D1282" s="482"/>
      <c r="E1282" s="488" t="s">
        <v>533</v>
      </c>
      <c r="F1282" s="495">
        <v>0</v>
      </c>
      <c r="G1282" s="495">
        <f>+G18+G90+G162+G225+G299+G386+G423+G473+G534+G606+G700+G750+G866+G927+G977+G1027</f>
        <v>0</v>
      </c>
      <c r="H1282" s="495">
        <f>+H18+H90+H162+H225+H299+H386+H423+H473+H534+H606+H700+H750+H866+H927+H977+H1027</f>
        <v>0</v>
      </c>
      <c r="I1282" s="484">
        <f>+F1282+G1282+H1282</f>
        <v>0</v>
      </c>
      <c r="J1282" s="495">
        <f>+J18+J90+J162+J225+J299+J386+J423+J473+J534+J606+J700+J750+J866+J927+J977+J1027</f>
        <v>0</v>
      </c>
      <c r="K1282" s="495">
        <f>+K18+K90+K162+K225+K299+K386+K423+K473+K534+K606+K700+K750+K866+K927+K977+K1027</f>
        <v>0</v>
      </c>
      <c r="L1282" s="495">
        <f>+L18+L90+L162+L225+L299+L386+L423+L473+L534+L606+L700+L750+L866+L927+L977+L1027</f>
        <v>0</v>
      </c>
      <c r="M1282" s="484">
        <f>+J1282+K1282+L1282</f>
        <v>0</v>
      </c>
      <c r="N1282" s="484">
        <f>+F1282-J1282</f>
        <v>0</v>
      </c>
      <c r="O1282" s="484">
        <f>+G1282-K1282</f>
        <v>0</v>
      </c>
      <c r="P1282" s="484">
        <f>+H1282-L1282</f>
        <v>0</v>
      </c>
      <c r="Q1282" s="484">
        <f>+N1282+O1282+P1282</f>
        <v>0</v>
      </c>
      <c r="S1282" s="486" t="str">
        <f t="shared" si="659"/>
        <v/>
      </c>
      <c r="T1282" s="486" t="str">
        <f t="shared" si="659"/>
        <v/>
      </c>
      <c r="U1282" s="486" t="str">
        <f t="shared" si="659"/>
        <v/>
      </c>
      <c r="V1282" s="487" t="str">
        <f t="shared" si="659"/>
        <v/>
      </c>
      <c r="W1282" s="486"/>
      <c r="Y1282" s="394" t="s">
        <v>735</v>
      </c>
    </row>
    <row r="1283" spans="1:25" s="526" customFormat="1" ht="12" customHeight="1">
      <c r="A1283" s="528" t="s">
        <v>510</v>
      </c>
      <c r="B1283" s="528" t="s">
        <v>510</v>
      </c>
      <c r="C1283" s="714" t="s">
        <v>512</v>
      </c>
      <c r="D1283" s="714"/>
      <c r="E1283" s="714"/>
      <c r="F1283" s="530">
        <f t="shared" ref="F1283:Q1283" si="688">+F1270+F1279+F1274+F1281</f>
        <v>0</v>
      </c>
      <c r="G1283" s="530">
        <f t="shared" si="688"/>
        <v>1745913492.3499999</v>
      </c>
      <c r="H1283" s="530">
        <f t="shared" si="688"/>
        <v>1434981986.9800003</v>
      </c>
      <c r="I1283" s="530">
        <f t="shared" si="688"/>
        <v>3180895479.3300004</v>
      </c>
      <c r="J1283" s="530">
        <f t="shared" si="688"/>
        <v>0</v>
      </c>
      <c r="K1283" s="530">
        <f t="shared" si="688"/>
        <v>1725242710.6499999</v>
      </c>
      <c r="L1283" s="530">
        <f t="shared" si="688"/>
        <v>1402152067.4900002</v>
      </c>
      <c r="M1283" s="530">
        <f t="shared" si="688"/>
        <v>3127394778.1399999</v>
      </c>
      <c r="N1283" s="530">
        <f t="shared" si="688"/>
        <v>0</v>
      </c>
      <c r="O1283" s="530">
        <f t="shared" si="688"/>
        <v>20670781.700000018</v>
      </c>
      <c r="P1283" s="530">
        <f t="shared" si="688"/>
        <v>32829919.489999935</v>
      </c>
      <c r="Q1283" s="530">
        <f t="shared" si="688"/>
        <v>53500701.189999953</v>
      </c>
      <c r="R1283" s="525">
        <f>+Q1283-'[3]CONAP - W INC'!Q962</f>
        <v>0</v>
      </c>
      <c r="S1283" s="486" t="str">
        <f t="shared" si="659"/>
        <v/>
      </c>
      <c r="T1283" s="486">
        <f t="shared" si="659"/>
        <v>0.98816047771520621</v>
      </c>
      <c r="U1283" s="486">
        <f t="shared" si="659"/>
        <v>0.97712172014152432</v>
      </c>
      <c r="V1283" s="487">
        <f t="shared" si="659"/>
        <v>0.98318061642148968</v>
      </c>
      <c r="W1283" s="551"/>
      <c r="Y1283" s="394" t="s">
        <v>735</v>
      </c>
    </row>
    <row r="1284" spans="1:25">
      <c r="A1284" s="392" t="s">
        <v>510</v>
      </c>
      <c r="B1284" s="528" t="s">
        <v>510</v>
      </c>
      <c r="C1284" s="494"/>
      <c r="D1284" s="494"/>
      <c r="E1284" s="494"/>
      <c r="F1284" s="495"/>
      <c r="G1284" s="495"/>
      <c r="H1284" s="495"/>
      <c r="I1284" s="484">
        <f t="shared" si="675"/>
        <v>0</v>
      </c>
      <c r="J1284" s="495"/>
      <c r="K1284" s="495"/>
      <c r="L1284" s="495"/>
      <c r="M1284" s="484">
        <f t="shared" si="676"/>
        <v>0</v>
      </c>
      <c r="N1284" s="484">
        <f t="shared" si="670"/>
        <v>0</v>
      </c>
      <c r="O1284" s="484">
        <f t="shared" si="670"/>
        <v>0</v>
      </c>
      <c r="P1284" s="484">
        <f t="shared" si="670"/>
        <v>0</v>
      </c>
      <c r="Q1284" s="484">
        <f t="shared" si="677"/>
        <v>0</v>
      </c>
      <c r="S1284" s="486" t="str">
        <f t="shared" si="659"/>
        <v/>
      </c>
      <c r="T1284" s="486" t="str">
        <f t="shared" si="659"/>
        <v/>
      </c>
      <c r="U1284" s="486" t="str">
        <f t="shared" si="659"/>
        <v/>
      </c>
      <c r="V1284" s="487" t="str">
        <f t="shared" si="659"/>
        <v/>
      </c>
      <c r="W1284" s="486"/>
      <c r="Y1284" s="394" t="s">
        <v>735</v>
      </c>
    </row>
    <row r="1285" spans="1:25" s="501" customFormat="1" ht="12" customHeight="1">
      <c r="A1285" s="439" t="s">
        <v>513</v>
      </c>
      <c r="B1285" s="439" t="s">
        <v>514</v>
      </c>
      <c r="C1285" s="732" t="s">
        <v>514</v>
      </c>
      <c r="D1285" s="732"/>
      <c r="E1285" s="732"/>
      <c r="F1285" s="500"/>
      <c r="G1285" s="500"/>
      <c r="H1285" s="500"/>
      <c r="I1285" s="500">
        <f t="shared" si="675"/>
        <v>0</v>
      </c>
      <c r="J1285" s="500"/>
      <c r="K1285" s="500"/>
      <c r="L1285" s="500"/>
      <c r="M1285" s="500">
        <f t="shared" si="676"/>
        <v>0</v>
      </c>
      <c r="N1285" s="500">
        <f t="shared" si="670"/>
        <v>0</v>
      </c>
      <c r="O1285" s="500">
        <f t="shared" si="670"/>
        <v>0</v>
      </c>
      <c r="P1285" s="500">
        <f t="shared" si="670"/>
        <v>0</v>
      </c>
      <c r="Q1285" s="500">
        <f t="shared" si="677"/>
        <v>0</v>
      </c>
      <c r="S1285" s="486" t="str">
        <f t="shared" si="659"/>
        <v/>
      </c>
      <c r="T1285" s="486" t="str">
        <f t="shared" si="659"/>
        <v/>
      </c>
      <c r="U1285" s="486" t="str">
        <f t="shared" si="659"/>
        <v/>
      </c>
      <c r="V1285" s="487" t="str">
        <f t="shared" si="659"/>
        <v/>
      </c>
      <c r="W1285" s="502"/>
      <c r="Y1285" s="394" t="s">
        <v>735</v>
      </c>
    </row>
    <row r="1286" spans="1:25">
      <c r="A1286" s="392" t="s">
        <v>513</v>
      </c>
      <c r="B1286" s="392" t="s">
        <v>514</v>
      </c>
      <c r="C1286" s="482"/>
      <c r="D1286" s="482" t="s">
        <v>319</v>
      </c>
      <c r="E1286" s="483" t="s">
        <v>320</v>
      </c>
      <c r="F1286" s="495">
        <f>+F23+F34+F45+F56+F95+F106+F117+F128+F167+F178+F189+F230+F241+F252+F263+F304+F315+F326+F339+F350+F391+F428+F439+F478+F489+F500+F539+F550+F561+F572+F611+F622+F633+F644+F655+F666+F705+F716+F755+F766+F777+F788+F799+F810+F821+F832+F871+F882+F893+F932+F943+F982+F993+F1032+F1043</f>
        <v>0</v>
      </c>
      <c r="G1286" s="495">
        <f>+G23+G34+G45+G56+G95+G106+G117+G128+G167+G178+G189+G230+G241+G252+G263+G304+G315+G326+G339+G350+G391+G428+G439+G478+G489+G500+G539+G550+G561+G572+G611+G622+G633+G644+G655+G666+G705+G716+G755+G766+G777+G788+G799+G810+G821+G832+G871+G882+G893+G932+G943+G982+G993+G1032+G1043</f>
        <v>24412965.040000003</v>
      </c>
      <c r="H1286" s="495">
        <f>+H23+H34+H45+H56+H95+H106+H117+H128+H167+H178+H189+H230+H241+H252+H263+H304+H315+H326+H339+H350+H391+H428+H439+H478+H489+H500+H539+H550+H561+H572+H611+H622+H633+H644+H655+H666+H705+H716+H755+H766+H777+H788+H799+H810+H821+H832+H871+H882+H893+H932+H943+H982+H993+H1032+H1043</f>
        <v>229816974.41</v>
      </c>
      <c r="I1286" s="484">
        <f t="shared" si="675"/>
        <v>254229939.44999999</v>
      </c>
      <c r="J1286" s="495">
        <f>+J23+J34+J45+J56+J95+J106+J117+J128+J167+J178+J189+J230+J241+J252+J263+J304+J315+J326+J339+J350+J391+J428+J439+J478+J489+J500+J539+J550+J561+J572+J611+J622+J633+J644+J655+J666+J705+J716+J755+J766+J777+J788+J799+J810+J821+J832+J871+J882+J893+J932+J943+J982+J993+J1032+J1043</f>
        <v>0</v>
      </c>
      <c r="K1286" s="495">
        <f>+K23+K34+K45+K56+K95+K106+K117+K128+K167+K178+K189+K230+K241+K252+K263+K304+K315+K326+K339+K350+K391+K428+K439+K478+K489+K500+K539+K550+K561+K572+K611+K622+K633+K644+K655+K666+K705+K716+K755+K766+K777+K788+K799+K810+K821+K832+K871+K882+K893+K932+K943+K982+K993+K1032+K1043</f>
        <v>23803964.099999998</v>
      </c>
      <c r="L1286" s="495">
        <f>+L23+L34+L45+L56+L95+L106+L117+L128+L167+L178+L189+L230+L241+L252+L263+L304+L315+L326+L339+L350+L391+L428+L439+L478+L489+L500+L539+L550+L561+L572+L611+L622+L633+L644+L655+L666+L705+L716+L755+L766+L777+L788+L799+L810+L821+L832+L871+L882+L893+L932+L943+L982+L993+L1032+L1043</f>
        <v>217542394.45999998</v>
      </c>
      <c r="M1286" s="484">
        <f t="shared" si="676"/>
        <v>241346358.55999997</v>
      </c>
      <c r="N1286" s="484">
        <f t="shared" si="670"/>
        <v>0</v>
      </c>
      <c r="O1286" s="484">
        <f t="shared" si="670"/>
        <v>609000.94000000507</v>
      </c>
      <c r="P1286" s="484">
        <f t="shared" si="670"/>
        <v>12274579.950000018</v>
      </c>
      <c r="Q1286" s="484">
        <f t="shared" si="677"/>
        <v>12883580.890000023</v>
      </c>
      <c r="S1286" s="486" t="str">
        <f t="shared" si="659"/>
        <v/>
      </c>
      <c r="T1286" s="486">
        <f t="shared" si="659"/>
        <v>0.97505420013496213</v>
      </c>
      <c r="U1286" s="486">
        <f t="shared" si="659"/>
        <v>0.94658975917026122</v>
      </c>
      <c r="V1286" s="487">
        <f t="shared" si="659"/>
        <v>0.94932311702597927</v>
      </c>
      <c r="W1286" s="486"/>
      <c r="Y1286" s="394" t="s">
        <v>736</v>
      </c>
    </row>
    <row r="1287" spans="1:25">
      <c r="A1287" s="392" t="s">
        <v>513</v>
      </c>
      <c r="B1287" s="392" t="s">
        <v>514</v>
      </c>
      <c r="C1287" s="482"/>
      <c r="D1287" s="482" t="s">
        <v>319</v>
      </c>
      <c r="E1287" s="488" t="s">
        <v>204</v>
      </c>
      <c r="F1287" s="484">
        <f>+F1288+F1289</f>
        <v>0</v>
      </c>
      <c r="G1287" s="484">
        <f t="shared" ref="G1287:L1287" si="689">+G1288+G1289</f>
        <v>323960397.31</v>
      </c>
      <c r="H1287" s="484">
        <f t="shared" si="689"/>
        <v>951858593.88999999</v>
      </c>
      <c r="I1287" s="484">
        <f t="shared" si="675"/>
        <v>1275818991.2</v>
      </c>
      <c r="J1287" s="484">
        <f t="shared" si="689"/>
        <v>0</v>
      </c>
      <c r="K1287" s="484">
        <f t="shared" si="689"/>
        <v>311893666.82000005</v>
      </c>
      <c r="L1287" s="484">
        <f t="shared" si="689"/>
        <v>890618137.68000007</v>
      </c>
      <c r="M1287" s="484">
        <f t="shared" si="676"/>
        <v>1202511804.5</v>
      </c>
      <c r="N1287" s="484">
        <f t="shared" si="670"/>
        <v>0</v>
      </c>
      <c r="O1287" s="484">
        <f t="shared" si="670"/>
        <v>12066730.48999995</v>
      </c>
      <c r="P1287" s="484">
        <f t="shared" si="670"/>
        <v>61240456.209999919</v>
      </c>
      <c r="Q1287" s="484">
        <f t="shared" si="677"/>
        <v>73307186.699999869</v>
      </c>
      <c r="S1287" s="486" t="str">
        <f t="shared" si="659"/>
        <v/>
      </c>
      <c r="T1287" s="486">
        <f t="shared" si="659"/>
        <v>0.96275245187314296</v>
      </c>
      <c r="U1287" s="486">
        <f t="shared" si="659"/>
        <v>0.93566223323180175</v>
      </c>
      <c r="V1287" s="487">
        <f t="shared" si="659"/>
        <v>0.94254107580649094</v>
      </c>
      <c r="W1287" s="486"/>
      <c r="Y1287" s="394" t="s">
        <v>736</v>
      </c>
    </row>
    <row r="1288" spans="1:25" hidden="1">
      <c r="A1288" s="392" t="s">
        <v>513</v>
      </c>
      <c r="B1288" s="392" t="s">
        <v>514</v>
      </c>
      <c r="C1288" s="482"/>
      <c r="D1288" s="482"/>
      <c r="E1288" s="483" t="s">
        <v>838</v>
      </c>
      <c r="F1288" s="495">
        <v>0</v>
      </c>
      <c r="G1288" s="495">
        <f>+G25+G36+G47+G58+G97+G108+G119+G130+G169+G180+G191+G232+G243+G254+G265+G306+G317+G328+G341+G352+G393+G430+G441+G480+G491+G502+G541+G552+G563+G574+G613+G624+G635+G646+G657+G668+G707+G718+G757+G768+G779+G790+G801+G812+G823+G834+G873+G884+G895+G934+G945+G984+G995+G1034+G1045</f>
        <v>214081526</v>
      </c>
      <c r="H1288" s="495">
        <f>+H25+H36+H47+H58+H97+H108+H119+H130+H169+H180+H191+H232+H243+H254+H265+H306+H317+H328+H341+H352+H393+H430+H441+H480+H491+H502+H541+H552+H563+H574+H613+H624+H635+H646+H657+H668+H707+H718+H757+H768+H779+H790+H801+H812+H823+H834+H873+H884+H895+H934+H945+H984+H995+H1034+H1045</f>
        <v>90000000</v>
      </c>
      <c r="I1288" s="484">
        <f t="shared" si="675"/>
        <v>304081526</v>
      </c>
      <c r="J1288" s="495">
        <f t="shared" ref="J1288:L1289" si="690">+J25+J36+J47+J58+J97+J108+J119+J130+J169+J180+J191+J232+J243+J254+J265+J306+J317+J328+J341+J352+J393+J430+J441+J480+J491+J502+J541+J552+J563+J574+J613+J624+J635+J646+J657+J668+J707+J718+J757+J768+J779+J790+J801+J812+J823+J834+J873+J884+J895+J934+J945+J984+J995+J1034+J1045</f>
        <v>0</v>
      </c>
      <c r="K1288" s="495">
        <f t="shared" si="690"/>
        <v>207952610.79000002</v>
      </c>
      <c r="L1288" s="495">
        <f t="shared" si="690"/>
        <v>89612988.109999999</v>
      </c>
      <c r="M1288" s="484">
        <f t="shared" si="676"/>
        <v>297565598.90000004</v>
      </c>
      <c r="N1288" s="484">
        <f t="shared" si="670"/>
        <v>0</v>
      </c>
      <c r="O1288" s="484">
        <f t="shared" si="670"/>
        <v>6128915.2099999785</v>
      </c>
      <c r="P1288" s="484">
        <f t="shared" si="670"/>
        <v>387011.8900000006</v>
      </c>
      <c r="Q1288" s="484">
        <f t="shared" si="677"/>
        <v>6515927.0999999791</v>
      </c>
      <c r="S1288" s="486" t="str">
        <f t="shared" si="659"/>
        <v/>
      </c>
      <c r="T1288" s="486">
        <f t="shared" si="659"/>
        <v>0.97137111583369418</v>
      </c>
      <c r="U1288" s="486">
        <f t="shared" si="659"/>
        <v>0.99569986788888887</v>
      </c>
      <c r="V1288" s="487">
        <f t="shared" si="659"/>
        <v>0.97857177584671828</v>
      </c>
      <c r="W1288" s="486"/>
    </row>
    <row r="1289" spans="1:25" hidden="1">
      <c r="A1289" s="392" t="s">
        <v>513</v>
      </c>
      <c r="B1289" s="392" t="s">
        <v>514</v>
      </c>
      <c r="C1289" s="482"/>
      <c r="D1289" s="482"/>
      <c r="E1289" s="483" t="s">
        <v>839</v>
      </c>
      <c r="F1289" s="495">
        <v>0</v>
      </c>
      <c r="G1289" s="495">
        <f>+G26+G37+G48+G59+G98+G109+G120+G131+G170+G181+G192+G233+G244+G255+G266+G307+G318+G329+G342+G353+G394+G431+G442+G481+G492+G503+G542+G553+G564+G575+G614+G625+G636+G647+G658+G669+G708+G719+G758+G769+G780+G791+G802+G813+G824+G835+G874+G885+G896+G935+G946+G985+G996+G1035+G1046</f>
        <v>109878871.30999999</v>
      </c>
      <c r="H1289" s="495">
        <f>+H26+H37+H48+H59+H98+H109+H120+H131+H170+H181+H192+H233+H244+H255+H266+H307+H318+H329+H342+H353+H394+H431+H442+H481+H492+H503+H542+H553+H564+H575+H614+H625+H636+H647+H658+H669+H708+H719+H758+H769+H780+H791+H802+H813+H824+H835+H874+H885+H896+H935+H946+H985+H996+H1035+H1046</f>
        <v>861858593.88999999</v>
      </c>
      <c r="I1289" s="484">
        <f t="shared" si="675"/>
        <v>971737465.19999993</v>
      </c>
      <c r="J1289" s="495">
        <f t="shared" si="690"/>
        <v>0</v>
      </c>
      <c r="K1289" s="495">
        <f t="shared" si="690"/>
        <v>103941056.03000002</v>
      </c>
      <c r="L1289" s="495">
        <f t="shared" si="690"/>
        <v>801005149.57000005</v>
      </c>
      <c r="M1289" s="484">
        <f t="shared" si="676"/>
        <v>904946205.60000002</v>
      </c>
      <c r="N1289" s="484">
        <f t="shared" si="670"/>
        <v>0</v>
      </c>
      <c r="O1289" s="484">
        <f t="shared" si="670"/>
        <v>5937815.2799999714</v>
      </c>
      <c r="P1289" s="484">
        <f t="shared" si="670"/>
        <v>60853444.319999933</v>
      </c>
      <c r="Q1289" s="484">
        <f t="shared" si="677"/>
        <v>66791259.599999905</v>
      </c>
      <c r="S1289" s="486" t="str">
        <f t="shared" si="659"/>
        <v/>
      </c>
      <c r="T1289" s="486">
        <f t="shared" si="659"/>
        <v>0.94596035425912151</v>
      </c>
      <c r="U1289" s="486">
        <f t="shared" si="659"/>
        <v>0.92939277423070321</v>
      </c>
      <c r="V1289" s="487">
        <f t="shared" si="659"/>
        <v>0.93126614750183256</v>
      </c>
      <c r="W1289" s="486"/>
    </row>
    <row r="1290" spans="1:25" s="437" customFormat="1">
      <c r="A1290" s="392"/>
      <c r="B1290" s="392" t="s">
        <v>514</v>
      </c>
      <c r="C1290" s="445"/>
      <c r="D1290" s="445"/>
      <c r="E1290" s="415" t="s">
        <v>737</v>
      </c>
      <c r="F1290" s="416">
        <f>+F1287+F1286</f>
        <v>0</v>
      </c>
      <c r="G1290" s="416">
        <f t="shared" ref="G1290:Q1290" si="691">+G1287+G1286</f>
        <v>348373362.35000002</v>
      </c>
      <c r="H1290" s="416">
        <f t="shared" si="691"/>
        <v>1181675568.3</v>
      </c>
      <c r="I1290" s="416">
        <f t="shared" si="691"/>
        <v>1530048930.6500001</v>
      </c>
      <c r="J1290" s="416">
        <f t="shared" si="691"/>
        <v>0</v>
      </c>
      <c r="K1290" s="416">
        <f t="shared" si="691"/>
        <v>335697630.92000008</v>
      </c>
      <c r="L1290" s="416">
        <f t="shared" si="691"/>
        <v>1108160532.1400001</v>
      </c>
      <c r="M1290" s="416">
        <f t="shared" si="691"/>
        <v>1443858163.0599999</v>
      </c>
      <c r="N1290" s="416">
        <f t="shared" si="691"/>
        <v>0</v>
      </c>
      <c r="O1290" s="416">
        <f t="shared" si="691"/>
        <v>12675731.429999955</v>
      </c>
      <c r="P1290" s="416">
        <f t="shared" si="691"/>
        <v>73515036.159999937</v>
      </c>
      <c r="Q1290" s="416">
        <f t="shared" si="691"/>
        <v>86190767.589999884</v>
      </c>
      <c r="R1290" s="448"/>
      <c r="S1290" s="486" t="str">
        <f t="shared" si="659"/>
        <v/>
      </c>
      <c r="T1290" s="486">
        <f t="shared" si="659"/>
        <v>0.96361452166005435</v>
      </c>
      <c r="U1290" s="486">
        <f t="shared" si="659"/>
        <v>0.93778746203091834</v>
      </c>
      <c r="V1290" s="487">
        <f t="shared" si="659"/>
        <v>0.94366796651830975</v>
      </c>
      <c r="W1290" s="489"/>
      <c r="Y1290" s="394" t="s">
        <v>735</v>
      </c>
    </row>
    <row r="1291" spans="1:25" hidden="1">
      <c r="A1291" s="392"/>
      <c r="B1291" s="392"/>
      <c r="C1291" s="482"/>
      <c r="D1291" s="482"/>
      <c r="E1291" s="490"/>
      <c r="F1291" s="484"/>
      <c r="G1291" s="484"/>
      <c r="H1291" s="484"/>
      <c r="I1291" s="484"/>
      <c r="J1291" s="484"/>
      <c r="K1291" s="484"/>
      <c r="L1291" s="484"/>
      <c r="M1291" s="484"/>
      <c r="N1291" s="484"/>
      <c r="O1291" s="484"/>
      <c r="P1291" s="484"/>
      <c r="Q1291" s="484"/>
      <c r="R1291" s="485"/>
      <c r="S1291" s="486" t="str">
        <f t="shared" si="659"/>
        <v/>
      </c>
      <c r="T1291" s="486" t="str">
        <f t="shared" si="659"/>
        <v/>
      </c>
      <c r="U1291" s="486" t="str">
        <f t="shared" si="659"/>
        <v/>
      </c>
      <c r="V1291" s="487" t="str">
        <f t="shared" si="659"/>
        <v/>
      </c>
      <c r="W1291" s="486"/>
    </row>
    <row r="1292" spans="1:25" s="437" customFormat="1" hidden="1">
      <c r="A1292" s="392" t="s">
        <v>513</v>
      </c>
      <c r="B1292" s="496" t="s">
        <v>514</v>
      </c>
      <c r="C1292" s="445"/>
      <c r="D1292" s="445" t="s">
        <v>319</v>
      </c>
      <c r="E1292" s="415" t="s">
        <v>324</v>
      </c>
      <c r="F1292" s="447">
        <f>+F1293</f>
        <v>0</v>
      </c>
      <c r="G1292" s="447">
        <f t="shared" ref="G1292:Q1292" si="692">+G1293</f>
        <v>326393.08</v>
      </c>
      <c r="H1292" s="447">
        <f t="shared" si="692"/>
        <v>0</v>
      </c>
      <c r="I1292" s="447">
        <f t="shared" si="692"/>
        <v>326393.08</v>
      </c>
      <c r="J1292" s="447">
        <f t="shared" si="692"/>
        <v>0</v>
      </c>
      <c r="K1292" s="447">
        <f t="shared" si="692"/>
        <v>323407.67</v>
      </c>
      <c r="L1292" s="447">
        <f t="shared" si="692"/>
        <v>0</v>
      </c>
      <c r="M1292" s="447">
        <f t="shared" si="692"/>
        <v>323407.67</v>
      </c>
      <c r="N1292" s="447">
        <f t="shared" si="692"/>
        <v>0</v>
      </c>
      <c r="O1292" s="447">
        <f t="shared" si="692"/>
        <v>2985.4100000000326</v>
      </c>
      <c r="P1292" s="447">
        <f t="shared" si="692"/>
        <v>0</v>
      </c>
      <c r="Q1292" s="447">
        <f t="shared" si="692"/>
        <v>2985.4100000000326</v>
      </c>
      <c r="S1292" s="486" t="str">
        <f t="shared" si="659"/>
        <v/>
      </c>
      <c r="T1292" s="486">
        <f t="shared" si="659"/>
        <v>0.99085332936592885</v>
      </c>
      <c r="U1292" s="486" t="str">
        <f t="shared" si="659"/>
        <v/>
      </c>
      <c r="V1292" s="487">
        <f t="shared" si="659"/>
        <v>0.99085332936592885</v>
      </c>
      <c r="W1292" s="489"/>
    </row>
    <row r="1293" spans="1:25" hidden="1">
      <c r="A1293" s="392" t="s">
        <v>513</v>
      </c>
      <c r="B1293" s="392" t="s">
        <v>514</v>
      </c>
      <c r="C1293" s="482"/>
      <c r="D1293" s="482"/>
      <c r="E1293" s="494" t="s">
        <v>841</v>
      </c>
      <c r="F1293" s="495">
        <f t="shared" ref="F1293:Q1293" si="693">+F333</f>
        <v>0</v>
      </c>
      <c r="G1293" s="495">
        <f t="shared" si="693"/>
        <v>326393.08</v>
      </c>
      <c r="H1293" s="495">
        <f t="shared" si="693"/>
        <v>0</v>
      </c>
      <c r="I1293" s="495">
        <f t="shared" si="693"/>
        <v>326393.08</v>
      </c>
      <c r="J1293" s="495">
        <f t="shared" si="693"/>
        <v>0</v>
      </c>
      <c r="K1293" s="495">
        <f t="shared" si="693"/>
        <v>323407.67</v>
      </c>
      <c r="L1293" s="495">
        <f t="shared" si="693"/>
        <v>0</v>
      </c>
      <c r="M1293" s="495">
        <f t="shared" si="693"/>
        <v>323407.67</v>
      </c>
      <c r="N1293" s="495">
        <f t="shared" si="693"/>
        <v>0</v>
      </c>
      <c r="O1293" s="495">
        <f t="shared" si="693"/>
        <v>2985.4100000000326</v>
      </c>
      <c r="P1293" s="495">
        <f t="shared" si="693"/>
        <v>0</v>
      </c>
      <c r="Q1293" s="495">
        <f t="shared" si="693"/>
        <v>2985.4100000000326</v>
      </c>
      <c r="S1293" s="486" t="str">
        <f t="shared" si="659"/>
        <v/>
      </c>
      <c r="T1293" s="486">
        <f t="shared" si="659"/>
        <v>0.99085332936592885</v>
      </c>
      <c r="U1293" s="486" t="str">
        <f t="shared" si="659"/>
        <v/>
      </c>
      <c r="V1293" s="487">
        <f t="shared" si="659"/>
        <v>0.99085332936592885</v>
      </c>
      <c r="W1293" s="486"/>
    </row>
    <row r="1294" spans="1:25" s="437" customFormat="1">
      <c r="A1294" s="392" t="s">
        <v>513</v>
      </c>
      <c r="B1294" s="392" t="s">
        <v>514</v>
      </c>
      <c r="C1294" s="445"/>
      <c r="D1294" s="445" t="s">
        <v>319</v>
      </c>
      <c r="E1294" s="415" t="s">
        <v>325</v>
      </c>
      <c r="F1294" s="447">
        <f>+F1295</f>
        <v>0</v>
      </c>
      <c r="G1294" s="447">
        <f t="shared" ref="G1294:Q1294" si="694">+G1295</f>
        <v>200319835.84000003</v>
      </c>
      <c r="H1294" s="447">
        <f t="shared" si="694"/>
        <v>8400000</v>
      </c>
      <c r="I1294" s="447">
        <f t="shared" si="694"/>
        <v>208719835.84000003</v>
      </c>
      <c r="J1294" s="447">
        <f t="shared" si="694"/>
        <v>0</v>
      </c>
      <c r="K1294" s="447">
        <f t="shared" si="694"/>
        <v>190657448.57000002</v>
      </c>
      <c r="L1294" s="447">
        <f t="shared" si="694"/>
        <v>8144918</v>
      </c>
      <c r="M1294" s="447">
        <f t="shared" si="694"/>
        <v>198802366.57000002</v>
      </c>
      <c r="N1294" s="447">
        <f t="shared" si="694"/>
        <v>0</v>
      </c>
      <c r="O1294" s="447">
        <f t="shared" si="694"/>
        <v>9662387.2700000107</v>
      </c>
      <c r="P1294" s="447">
        <f t="shared" si="694"/>
        <v>255082</v>
      </c>
      <c r="Q1294" s="447">
        <f t="shared" si="694"/>
        <v>9917469.2700000107</v>
      </c>
      <c r="S1294" s="486" t="str">
        <f t="shared" si="659"/>
        <v/>
      </c>
      <c r="T1294" s="486">
        <f t="shared" si="659"/>
        <v>0.95176519973929308</v>
      </c>
      <c r="U1294" s="486">
        <f t="shared" si="659"/>
        <v>0.96963309523809527</v>
      </c>
      <c r="V1294" s="487">
        <f t="shared" si="659"/>
        <v>0.95248429920382593</v>
      </c>
      <c r="W1294" s="489"/>
      <c r="Y1294" s="394" t="s">
        <v>735</v>
      </c>
    </row>
    <row r="1295" spans="1:25">
      <c r="A1295" s="392" t="s">
        <v>513</v>
      </c>
      <c r="B1295" s="392" t="s">
        <v>514</v>
      </c>
      <c r="C1295" s="482"/>
      <c r="D1295" s="482"/>
      <c r="E1295" s="488" t="s">
        <v>533</v>
      </c>
      <c r="F1295" s="495">
        <v>0</v>
      </c>
      <c r="G1295" s="495">
        <f>+G30+G41+G52+G63+G102+G113+G124+G135+G174+G185+G196+G237+G248+G259+G270+G311+G322+G335+G346+G357+G398+G435+G446+G485+G496+G507+G546+G557+G568+G579+G618+G629+G640+G651+G662+G673+G712+G723+G762+G773+G784+G795+G806+G817+G828+G839+G878+G889+G900+G939+G950+G989+G1000+G1039+G1050</f>
        <v>200319835.84000003</v>
      </c>
      <c r="H1295" s="495">
        <f>+H30+H41+H52+H63+H102+H113+H124+H135+H174+H185+H196+H237+H248+H259+H270+H311+H322+H335+H346+H357+H398+H435+H446+H485+H496+H507+H546+H557+H568+H579+H618+H629+H640+H651+H662+H673+H712+H723+H762+H773+H784+H795+H806+H817+H828+H839+H878+H889+H900+H939+H950+H989+H1000+H1039+H1050</f>
        <v>8400000</v>
      </c>
      <c r="I1295" s="484">
        <f>+F1295+G1295+H1295</f>
        <v>208719835.84000003</v>
      </c>
      <c r="J1295" s="495">
        <f>+J30+J41+J52+J63+J102+J113+J124+J135+J174+J185+J196+J237+J248+J259+J270+J311+J322+J335+J346+J357+J398+J435+J446+J485+J496+J507+J546+J557+J568+J579+J618+J629+J640+J651+J662+J673+J712+J723+J762+J773+J784+J795+J806+J817+J828+J839+J878+J889+J900+J939+J950+J989+J1000+J1039+J1050</f>
        <v>0</v>
      </c>
      <c r="K1295" s="495">
        <f>+K30+K41+K52+K63+K102+K113+K124+K135+K174+K185+K196+K237+K248+K259+K270+K311+K322+K335+K346+K357+K398+K435+K446+K485+K496+K507+K546+K557+K568+K579+K618+K629+K640+K651+K662+K673+K712+K723+K762+K773+K784+K795+K806+K817+K828+K839+K878+K889+K900+K939+K950+K989+K1000+K1039+K1050</f>
        <v>190657448.57000002</v>
      </c>
      <c r="L1295" s="495">
        <f>+L30+L41+L52+L63+L102+L113+L124+L135+L174+L185+L196+L237+L248+L259+L270+L311+L322+L335+L346+L357+L398+L435+L446+L485+L496+L507+L546+L557+L568+L579+L618+L629+L640+L651+L662+L673+L712+L723+L762+L773+L784+L795+L806+L817+L828+L839+L878+L889+L900+L939+L950+L989+L1000+L1039+L1050</f>
        <v>8144918</v>
      </c>
      <c r="M1295" s="484">
        <f>+J1295+K1295+L1295</f>
        <v>198802366.57000002</v>
      </c>
      <c r="N1295" s="484">
        <f>+F1295-J1295</f>
        <v>0</v>
      </c>
      <c r="O1295" s="484">
        <f>+G1295-K1295</f>
        <v>9662387.2700000107</v>
      </c>
      <c r="P1295" s="484">
        <f>+H1295-L1295</f>
        <v>255082</v>
      </c>
      <c r="Q1295" s="484">
        <f>+N1295+O1295+P1295</f>
        <v>9917469.2700000107</v>
      </c>
      <c r="S1295" s="486" t="str">
        <f t="shared" si="659"/>
        <v/>
      </c>
      <c r="T1295" s="486">
        <f t="shared" si="659"/>
        <v>0.95176519973929308</v>
      </c>
      <c r="U1295" s="486">
        <f t="shared" si="659"/>
        <v>0.96963309523809527</v>
      </c>
      <c r="V1295" s="487">
        <f t="shared" si="659"/>
        <v>0.95248429920382593</v>
      </c>
      <c r="W1295" s="486"/>
      <c r="Y1295" s="394" t="s">
        <v>735</v>
      </c>
    </row>
    <row r="1296" spans="1:25" s="526" customFormat="1" ht="12" customHeight="1">
      <c r="A1296" s="528" t="s">
        <v>513</v>
      </c>
      <c r="B1296" s="528" t="s">
        <v>514</v>
      </c>
      <c r="C1296" s="717" t="s">
        <v>515</v>
      </c>
      <c r="D1296" s="714"/>
      <c r="E1296" s="714"/>
      <c r="F1296" s="530">
        <f t="shared" ref="F1296:Q1296" si="695">+F1286+F1292+F1294+F1287</f>
        <v>0</v>
      </c>
      <c r="G1296" s="530">
        <f t="shared" si="695"/>
        <v>549019591.26999998</v>
      </c>
      <c r="H1296" s="530">
        <f t="shared" si="695"/>
        <v>1190075568.3</v>
      </c>
      <c r="I1296" s="530">
        <f t="shared" si="695"/>
        <v>1739095159.5700002</v>
      </c>
      <c r="J1296" s="530">
        <f t="shared" si="695"/>
        <v>0</v>
      </c>
      <c r="K1296" s="530">
        <f t="shared" si="695"/>
        <v>526678487.16000009</v>
      </c>
      <c r="L1296" s="530">
        <f t="shared" si="695"/>
        <v>1116305450.1400001</v>
      </c>
      <c r="M1296" s="530">
        <f t="shared" si="695"/>
        <v>1642983937.3</v>
      </c>
      <c r="N1296" s="530">
        <f t="shared" si="695"/>
        <v>0</v>
      </c>
      <c r="O1296" s="530">
        <f t="shared" si="695"/>
        <v>22341104.109999966</v>
      </c>
      <c r="P1296" s="530">
        <f t="shared" si="695"/>
        <v>73770118.159999937</v>
      </c>
      <c r="Q1296" s="530">
        <f t="shared" si="695"/>
        <v>96111222.269999906</v>
      </c>
      <c r="R1296" s="525">
        <f>+Q1296-'[3]CONAP - W INC'!Q970</f>
        <v>1.6391277313232422E-7</v>
      </c>
      <c r="S1296" s="486" t="str">
        <f t="shared" si="659"/>
        <v/>
      </c>
      <c r="T1296" s="486">
        <f t="shared" si="659"/>
        <v>0.95930727342840327</v>
      </c>
      <c r="U1296" s="486">
        <f t="shared" si="659"/>
        <v>0.93801224046185649</v>
      </c>
      <c r="V1296" s="487">
        <f t="shared" si="659"/>
        <v>0.94473492623959454</v>
      </c>
      <c r="W1296" s="551"/>
      <c r="Y1296" s="394" t="s">
        <v>735</v>
      </c>
    </row>
    <row r="1297" spans="1:25">
      <c r="A1297" s="392" t="s">
        <v>513</v>
      </c>
      <c r="B1297" s="528" t="s">
        <v>514</v>
      </c>
      <c r="C1297" s="492"/>
      <c r="D1297" s="494"/>
      <c r="E1297" s="494"/>
      <c r="F1297" s="495"/>
      <c r="G1297" s="495"/>
      <c r="H1297" s="495"/>
      <c r="I1297" s="484">
        <f t="shared" si="675"/>
        <v>0</v>
      </c>
      <c r="J1297" s="495"/>
      <c r="K1297" s="495"/>
      <c r="L1297" s="495"/>
      <c r="M1297" s="484">
        <f t="shared" si="676"/>
        <v>0</v>
      </c>
      <c r="N1297" s="484">
        <f t="shared" si="670"/>
        <v>0</v>
      </c>
      <c r="O1297" s="484">
        <f t="shared" si="670"/>
        <v>0</v>
      </c>
      <c r="P1297" s="484">
        <f t="shared" si="670"/>
        <v>0</v>
      </c>
      <c r="Q1297" s="484">
        <f t="shared" si="677"/>
        <v>0</v>
      </c>
      <c r="S1297" s="486" t="str">
        <f t="shared" si="659"/>
        <v/>
      </c>
      <c r="T1297" s="486" t="str">
        <f t="shared" si="659"/>
        <v/>
      </c>
      <c r="U1297" s="486" t="str">
        <f t="shared" si="659"/>
        <v/>
      </c>
      <c r="V1297" s="487" t="str">
        <f t="shared" si="659"/>
        <v/>
      </c>
      <c r="W1297" s="486"/>
      <c r="Y1297" s="394" t="s">
        <v>735</v>
      </c>
    </row>
    <row r="1298" spans="1:25" s="501" customFormat="1" ht="12" customHeight="1">
      <c r="A1298" s="439" t="s">
        <v>516</v>
      </c>
      <c r="B1298" s="439" t="s">
        <v>495</v>
      </c>
      <c r="C1298" s="732" t="s">
        <v>495</v>
      </c>
      <c r="D1298" s="732"/>
      <c r="E1298" s="732"/>
      <c r="F1298" s="500"/>
      <c r="G1298" s="500"/>
      <c r="H1298" s="500"/>
      <c r="I1298" s="500">
        <f t="shared" si="675"/>
        <v>0</v>
      </c>
      <c r="J1298" s="500"/>
      <c r="K1298" s="500"/>
      <c r="L1298" s="500"/>
      <c r="M1298" s="500">
        <f t="shared" si="676"/>
        <v>0</v>
      </c>
      <c r="N1298" s="500">
        <f t="shared" si="670"/>
        <v>0</v>
      </c>
      <c r="O1298" s="500">
        <f t="shared" si="670"/>
        <v>0</v>
      </c>
      <c r="P1298" s="500">
        <f t="shared" si="670"/>
        <v>0</v>
      </c>
      <c r="Q1298" s="500">
        <f t="shared" si="677"/>
        <v>0</v>
      </c>
      <c r="S1298" s="486" t="str">
        <f t="shared" si="659"/>
        <v/>
      </c>
      <c r="T1298" s="486" t="str">
        <f t="shared" si="659"/>
        <v/>
      </c>
      <c r="U1298" s="486" t="str">
        <f t="shared" si="659"/>
        <v/>
      </c>
      <c r="V1298" s="487" t="str">
        <f t="shared" si="659"/>
        <v/>
      </c>
      <c r="W1298" s="502"/>
      <c r="Y1298" s="394" t="s">
        <v>735</v>
      </c>
    </row>
    <row r="1299" spans="1:25">
      <c r="A1299" s="392" t="s">
        <v>516</v>
      </c>
      <c r="B1299" s="392" t="s">
        <v>495</v>
      </c>
      <c r="C1299" s="482"/>
      <c r="D1299" s="482" t="s">
        <v>319</v>
      </c>
      <c r="E1299" s="483" t="s">
        <v>320</v>
      </c>
      <c r="F1299" s="495">
        <f>+F1068+F1079+F1090+F1101+F1112+F1123+F1134+F1145+F1156+F1167+F1178+F1189</f>
        <v>0</v>
      </c>
      <c r="G1299" s="495">
        <f>+G1068+G1079+G1090+G1101+G1112+G1123+G1134+G1145+G1156+G1167+G1178+G1189</f>
        <v>25159480.670000002</v>
      </c>
      <c r="H1299" s="495">
        <f>+H1068+H1079+H1090+H1101+H1112+H1123+H1134+H1145+H1156+H1167+H1178+H1189</f>
        <v>68220056.900000006</v>
      </c>
      <c r="I1299" s="484">
        <f t="shared" si="675"/>
        <v>93379537.570000008</v>
      </c>
      <c r="J1299" s="495">
        <f>+J1068+J1079+J1090+J1101+J1112+J1123+J1134+J1145+J1156+J1167+J1178+J1189</f>
        <v>0</v>
      </c>
      <c r="K1299" s="495">
        <f>+K1068+K1079+K1090+K1101+K1112+K1123+K1134+K1145+K1156+K1167+K1178+K1189</f>
        <v>25157417.07</v>
      </c>
      <c r="L1299" s="495">
        <f>+L1068+L1079+L1090+L1101+L1112+L1123+L1134+L1145+L1156+L1167+L1178+L1189</f>
        <v>68209607.569999993</v>
      </c>
      <c r="M1299" s="484">
        <f t="shared" si="676"/>
        <v>93367024.639999986</v>
      </c>
      <c r="N1299" s="484">
        <f t="shared" si="670"/>
        <v>0</v>
      </c>
      <c r="O1299" s="484">
        <f t="shared" si="670"/>
        <v>2063.6000000014901</v>
      </c>
      <c r="P1299" s="484">
        <f t="shared" si="670"/>
        <v>10449.330000013113</v>
      </c>
      <c r="Q1299" s="484">
        <f t="shared" si="677"/>
        <v>12512.930000014603</v>
      </c>
      <c r="S1299" s="486" t="str">
        <f t="shared" si="659"/>
        <v/>
      </c>
      <c r="T1299" s="486">
        <f t="shared" si="659"/>
        <v>0.99991797922909986</v>
      </c>
      <c r="U1299" s="486">
        <f t="shared" si="659"/>
        <v>0.99984682906355049</v>
      </c>
      <c r="V1299" s="487">
        <f t="shared" si="659"/>
        <v>0.99986599922932107</v>
      </c>
      <c r="W1299" s="486"/>
      <c r="Y1299" s="394" t="s">
        <v>736</v>
      </c>
    </row>
    <row r="1300" spans="1:25">
      <c r="A1300" s="392" t="s">
        <v>516</v>
      </c>
      <c r="B1300" s="392" t="s">
        <v>495</v>
      </c>
      <c r="C1300" s="482"/>
      <c r="D1300" s="482" t="s">
        <v>319</v>
      </c>
      <c r="E1300" s="488" t="s">
        <v>204</v>
      </c>
      <c r="F1300" s="484">
        <f>+F1301+F1302</f>
        <v>0</v>
      </c>
      <c r="G1300" s="484">
        <f t="shared" ref="G1300:H1300" si="696">+G1301+G1302</f>
        <v>148277927.91</v>
      </c>
      <c r="H1300" s="484">
        <f t="shared" si="696"/>
        <v>165722102.55000001</v>
      </c>
      <c r="I1300" s="484">
        <f t="shared" si="675"/>
        <v>314000030.46000004</v>
      </c>
      <c r="J1300" s="484">
        <f t="shared" ref="J1300:L1300" si="697">+J1301+J1302</f>
        <v>0</v>
      </c>
      <c r="K1300" s="484">
        <f t="shared" si="697"/>
        <v>146547556.95000002</v>
      </c>
      <c r="L1300" s="484">
        <f t="shared" si="697"/>
        <v>144143826.37</v>
      </c>
      <c r="M1300" s="484">
        <f t="shared" si="676"/>
        <v>290691383.32000005</v>
      </c>
      <c r="N1300" s="484">
        <f t="shared" si="670"/>
        <v>0</v>
      </c>
      <c r="O1300" s="484">
        <f t="shared" si="670"/>
        <v>1730370.9599999785</v>
      </c>
      <c r="P1300" s="484">
        <f t="shared" si="670"/>
        <v>21578276.180000007</v>
      </c>
      <c r="Q1300" s="484">
        <f t="shared" si="677"/>
        <v>23308647.139999986</v>
      </c>
      <c r="S1300" s="486" t="str">
        <f t="shared" si="659"/>
        <v/>
      </c>
      <c r="T1300" s="486">
        <f t="shared" si="659"/>
        <v>0.98833021890452732</v>
      </c>
      <c r="U1300" s="486">
        <f t="shared" si="659"/>
        <v>0.86979240639618594</v>
      </c>
      <c r="V1300" s="487">
        <f t="shared" si="659"/>
        <v>0.92576864688244276</v>
      </c>
      <c r="W1300" s="486"/>
      <c r="Y1300" s="394" t="s">
        <v>736</v>
      </c>
    </row>
    <row r="1301" spans="1:25" hidden="1">
      <c r="A1301" s="392" t="s">
        <v>516</v>
      </c>
      <c r="B1301" s="392" t="s">
        <v>495</v>
      </c>
      <c r="C1301" s="482"/>
      <c r="D1301" s="482"/>
      <c r="E1301" s="483" t="s">
        <v>838</v>
      </c>
      <c r="F1301" s="495">
        <v>0</v>
      </c>
      <c r="G1301" s="495">
        <f>+G1070+G1081+G1092+G1103+G1114+G1125+G1136+G1147+G1158+G1169+G1180+G1191</f>
        <v>80757817.849999994</v>
      </c>
      <c r="H1301" s="495">
        <f>+H1070+H1081+H1092+H1103+H1114+H1125+H1136+H1147+H1158+H1169+H1180+H1191</f>
        <v>0</v>
      </c>
      <c r="I1301" s="484">
        <f t="shared" si="675"/>
        <v>80757817.849999994</v>
      </c>
      <c r="J1301" s="495">
        <f t="shared" ref="J1301:L1302" si="698">+J1070+J1081+J1092+J1103+J1114+J1125+J1136+J1147+J1158+J1169+J1180+J1191</f>
        <v>0</v>
      </c>
      <c r="K1301" s="495">
        <f t="shared" si="698"/>
        <v>81567990.570000008</v>
      </c>
      <c r="L1301" s="495">
        <f t="shared" si="698"/>
        <v>0</v>
      </c>
      <c r="M1301" s="484">
        <f t="shared" si="676"/>
        <v>81567990.570000008</v>
      </c>
      <c r="N1301" s="484">
        <f t="shared" si="670"/>
        <v>0</v>
      </c>
      <c r="O1301" s="484">
        <f t="shared" si="670"/>
        <v>-810172.72000001371</v>
      </c>
      <c r="P1301" s="484">
        <f t="shared" si="670"/>
        <v>0</v>
      </c>
      <c r="Q1301" s="484">
        <f t="shared" si="677"/>
        <v>-810172.72000001371</v>
      </c>
      <c r="S1301" s="486" t="str">
        <f t="shared" si="659"/>
        <v/>
      </c>
      <c r="T1301" s="486">
        <f t="shared" si="659"/>
        <v>1.0100321274344588</v>
      </c>
      <c r="U1301" s="486" t="str">
        <f t="shared" si="659"/>
        <v/>
      </c>
      <c r="V1301" s="487">
        <f t="shared" si="659"/>
        <v>1.0100321274344588</v>
      </c>
      <c r="W1301" s="486"/>
    </row>
    <row r="1302" spans="1:25" hidden="1">
      <c r="A1302" s="392" t="s">
        <v>516</v>
      </c>
      <c r="B1302" s="392" t="s">
        <v>495</v>
      </c>
      <c r="C1302" s="482"/>
      <c r="D1302" s="482"/>
      <c r="E1302" s="483" t="s">
        <v>839</v>
      </c>
      <c r="F1302" s="495">
        <v>0</v>
      </c>
      <c r="G1302" s="495">
        <f>+G1071+G1082+G1093+G1104+G1115+G1126+G1137+G1148+G1159+G1170+G1181+G1192</f>
        <v>67520110.060000002</v>
      </c>
      <c r="H1302" s="495">
        <f>+H1071+H1082+H1093+H1104+H1115+H1126+H1137+H1148+H1159+H1170+H1181+H1192</f>
        <v>165722102.55000001</v>
      </c>
      <c r="I1302" s="484">
        <f t="shared" si="675"/>
        <v>233242212.61000001</v>
      </c>
      <c r="J1302" s="495">
        <f t="shared" si="698"/>
        <v>0</v>
      </c>
      <c r="K1302" s="495">
        <f t="shared" si="698"/>
        <v>64979566.380000003</v>
      </c>
      <c r="L1302" s="495">
        <f t="shared" si="698"/>
        <v>144143826.37</v>
      </c>
      <c r="M1302" s="484">
        <f t="shared" si="676"/>
        <v>209123392.75</v>
      </c>
      <c r="N1302" s="484">
        <f t="shared" si="670"/>
        <v>0</v>
      </c>
      <c r="O1302" s="484">
        <f t="shared" si="670"/>
        <v>2540543.6799999997</v>
      </c>
      <c r="P1302" s="484">
        <f t="shared" si="670"/>
        <v>21578276.180000007</v>
      </c>
      <c r="Q1302" s="484">
        <f t="shared" si="677"/>
        <v>24118819.860000007</v>
      </c>
      <c r="S1302" s="486" t="str">
        <f t="shared" si="659"/>
        <v/>
      </c>
      <c r="T1302" s="486">
        <f t="shared" si="659"/>
        <v>0.96237352578746671</v>
      </c>
      <c r="U1302" s="486">
        <f t="shared" si="659"/>
        <v>0.86979240639618594</v>
      </c>
      <c r="V1302" s="487">
        <f t="shared" si="659"/>
        <v>0.89659324703659604</v>
      </c>
      <c r="W1302" s="486"/>
    </row>
    <row r="1303" spans="1:25" s="437" customFormat="1">
      <c r="A1303" s="392"/>
      <c r="B1303" s="392" t="s">
        <v>495</v>
      </c>
      <c r="C1303" s="445"/>
      <c r="D1303" s="445"/>
      <c r="E1303" s="415" t="s">
        <v>737</v>
      </c>
      <c r="F1303" s="416">
        <f>+F1300+F1299</f>
        <v>0</v>
      </c>
      <c r="G1303" s="416">
        <f t="shared" ref="G1303:Q1303" si="699">+G1300+G1299</f>
        <v>173437408.57999998</v>
      </c>
      <c r="H1303" s="416">
        <f t="shared" si="699"/>
        <v>233942159.45000002</v>
      </c>
      <c r="I1303" s="416">
        <f t="shared" si="699"/>
        <v>407379568.03000003</v>
      </c>
      <c r="J1303" s="416">
        <f t="shared" si="699"/>
        <v>0</v>
      </c>
      <c r="K1303" s="416">
        <f t="shared" si="699"/>
        <v>171704974.02000001</v>
      </c>
      <c r="L1303" s="416">
        <f t="shared" si="699"/>
        <v>212353433.94</v>
      </c>
      <c r="M1303" s="484">
        <f t="shared" si="676"/>
        <v>384058407.96000004</v>
      </c>
      <c r="N1303" s="416">
        <f t="shared" si="699"/>
        <v>0</v>
      </c>
      <c r="O1303" s="416">
        <f t="shared" si="699"/>
        <v>1732434.55999998</v>
      </c>
      <c r="P1303" s="416">
        <f t="shared" si="699"/>
        <v>21588725.51000002</v>
      </c>
      <c r="Q1303" s="416">
        <f t="shared" si="699"/>
        <v>23321160.07</v>
      </c>
      <c r="R1303" s="448"/>
      <c r="S1303" s="486" t="str">
        <f t="shared" si="659"/>
        <v/>
      </c>
      <c r="T1303" s="486">
        <f t="shared" si="659"/>
        <v>0.99001118285735412</v>
      </c>
      <c r="U1303" s="486">
        <f t="shared" si="659"/>
        <v>0.90771767875976139</v>
      </c>
      <c r="V1303" s="487">
        <f t="shared" ref="V1303:V1368" si="700">IF(I1303=0,"",M1303/I1303)</f>
        <v>0.94275324071166333</v>
      </c>
      <c r="W1303" s="489"/>
      <c r="Y1303" s="394" t="s">
        <v>735</v>
      </c>
    </row>
    <row r="1304" spans="1:25" hidden="1">
      <c r="A1304" s="392"/>
      <c r="B1304" s="392"/>
      <c r="C1304" s="482"/>
      <c r="D1304" s="482"/>
      <c r="E1304" s="490"/>
      <c r="F1304" s="484"/>
      <c r="G1304" s="484"/>
      <c r="H1304" s="484"/>
      <c r="I1304" s="484"/>
      <c r="J1304" s="484"/>
      <c r="K1304" s="484"/>
      <c r="L1304" s="484"/>
      <c r="M1304" s="484">
        <f t="shared" si="676"/>
        <v>0</v>
      </c>
      <c r="N1304" s="484"/>
      <c r="O1304" s="484"/>
      <c r="P1304" s="484"/>
      <c r="Q1304" s="484"/>
      <c r="R1304" s="485"/>
      <c r="S1304" s="486" t="str">
        <f t="shared" ref="S1304:V1369" si="701">IF(F1304=0,"",J1304/F1304)</f>
        <v/>
      </c>
      <c r="T1304" s="486" t="str">
        <f t="shared" si="701"/>
        <v/>
      </c>
      <c r="U1304" s="486" t="str">
        <f t="shared" si="701"/>
        <v/>
      </c>
      <c r="V1304" s="487" t="str">
        <f t="shared" si="700"/>
        <v/>
      </c>
      <c r="W1304" s="486"/>
    </row>
    <row r="1305" spans="1:25" s="437" customFormat="1">
      <c r="A1305" s="392" t="s">
        <v>516</v>
      </c>
      <c r="B1305" s="392" t="s">
        <v>495</v>
      </c>
      <c r="C1305" s="445"/>
      <c r="D1305" s="445" t="s">
        <v>319</v>
      </c>
      <c r="E1305" s="415" t="s">
        <v>325</v>
      </c>
      <c r="F1305" s="447">
        <f>+F1306</f>
        <v>0</v>
      </c>
      <c r="G1305" s="447">
        <f t="shared" ref="G1305:Q1305" si="702">+G1306</f>
        <v>86351759.049999997</v>
      </c>
      <c r="H1305" s="447">
        <f t="shared" si="702"/>
        <v>4711270</v>
      </c>
      <c r="I1305" s="447">
        <f t="shared" si="702"/>
        <v>91063029.049999997</v>
      </c>
      <c r="J1305" s="447">
        <f t="shared" si="702"/>
        <v>0</v>
      </c>
      <c r="K1305" s="447">
        <f t="shared" si="702"/>
        <v>82981121.74000001</v>
      </c>
      <c r="L1305" s="447">
        <f t="shared" si="702"/>
        <v>4663490</v>
      </c>
      <c r="M1305" s="484">
        <f t="shared" si="676"/>
        <v>87644611.74000001</v>
      </c>
      <c r="N1305" s="447">
        <f t="shared" si="702"/>
        <v>0</v>
      </c>
      <c r="O1305" s="447">
        <f t="shared" si="702"/>
        <v>3370637.3099999875</v>
      </c>
      <c r="P1305" s="447">
        <f t="shared" si="702"/>
        <v>47780</v>
      </c>
      <c r="Q1305" s="447">
        <f t="shared" si="702"/>
        <v>3418417.3099999875</v>
      </c>
      <c r="S1305" s="486" t="str">
        <f t="shared" si="701"/>
        <v/>
      </c>
      <c r="T1305" s="486">
        <f t="shared" si="701"/>
        <v>0.96096619979625086</v>
      </c>
      <c r="U1305" s="486">
        <f t="shared" si="701"/>
        <v>0.98985836090905421</v>
      </c>
      <c r="V1305" s="487">
        <f t="shared" si="700"/>
        <v>0.96246097515465867</v>
      </c>
      <c r="W1305" s="489"/>
      <c r="Y1305" s="394" t="s">
        <v>735</v>
      </c>
    </row>
    <row r="1306" spans="1:25">
      <c r="A1306" s="392" t="s">
        <v>516</v>
      </c>
      <c r="B1306" s="392" t="s">
        <v>495</v>
      </c>
      <c r="C1306" s="482"/>
      <c r="D1306" s="482"/>
      <c r="E1306" s="488" t="s">
        <v>533</v>
      </c>
      <c r="F1306" s="495">
        <v>0</v>
      </c>
      <c r="G1306" s="495">
        <f>+G1075+G1086+G1097+G1108+G1119+G1130+G1141+G1152+G1163+G1174+G1185+G1196</f>
        <v>86351759.049999997</v>
      </c>
      <c r="H1306" s="495">
        <f>+H1075+H1086+H1097+H1108+H1119+H1130+H1141+H1152+H1163+H1174+H1185+H1196</f>
        <v>4711270</v>
      </c>
      <c r="I1306" s="484">
        <f>+F1306+G1306+H1306</f>
        <v>91063029.049999997</v>
      </c>
      <c r="J1306" s="495">
        <f>+J1075+J1086+J1097+J1108+J1119+J1130+J1141+J1152+J1163+J1174+J1185+J1196</f>
        <v>0</v>
      </c>
      <c r="K1306" s="495">
        <f>+K1075+K1086+K1097+K1108+K1119+K1130+K1141+K1152+K1163+K1174+K1185+K1196</f>
        <v>82981121.74000001</v>
      </c>
      <c r="L1306" s="495">
        <f>+L1075+L1086+L1097+L1108+L1119+L1130+L1141+L1152+L1163+L1174+L1185+L1196</f>
        <v>4663490</v>
      </c>
      <c r="M1306" s="484">
        <f t="shared" si="676"/>
        <v>87644611.74000001</v>
      </c>
      <c r="N1306" s="484">
        <f>+F1306-J1306</f>
        <v>0</v>
      </c>
      <c r="O1306" s="484">
        <f>+G1306-K1306</f>
        <v>3370637.3099999875</v>
      </c>
      <c r="P1306" s="484">
        <f>+H1306-L1306</f>
        <v>47780</v>
      </c>
      <c r="Q1306" s="484">
        <f>+N1306+O1306+P1306</f>
        <v>3418417.3099999875</v>
      </c>
      <c r="S1306" s="486" t="str">
        <f t="shared" si="701"/>
        <v/>
      </c>
      <c r="T1306" s="486">
        <f t="shared" si="701"/>
        <v>0.96096619979625086</v>
      </c>
      <c r="U1306" s="486">
        <f t="shared" si="701"/>
        <v>0.98985836090905421</v>
      </c>
      <c r="V1306" s="487">
        <f t="shared" si="700"/>
        <v>0.96246097515465867</v>
      </c>
      <c r="W1306" s="486"/>
      <c r="Y1306" s="394" t="s">
        <v>735</v>
      </c>
    </row>
    <row r="1307" spans="1:25" s="526" customFormat="1" ht="12" customHeight="1">
      <c r="A1307" s="528" t="s">
        <v>516</v>
      </c>
      <c r="B1307" s="528" t="s">
        <v>495</v>
      </c>
      <c r="C1307" s="714" t="s">
        <v>517</v>
      </c>
      <c r="D1307" s="714"/>
      <c r="E1307" s="714"/>
      <c r="F1307" s="530">
        <f>+F1299+F1305+F1300</f>
        <v>0</v>
      </c>
      <c r="G1307" s="530">
        <f>+G1299+G1305+G1300</f>
        <v>259789167.63</v>
      </c>
      <c r="H1307" s="530">
        <f>+H1299+H1305+H1300</f>
        <v>238653429.45000002</v>
      </c>
      <c r="I1307" s="524">
        <f t="shared" si="675"/>
        <v>498442597.08000004</v>
      </c>
      <c r="J1307" s="530">
        <f>+J1299+J1305+J1300</f>
        <v>0</v>
      </c>
      <c r="K1307" s="530">
        <f>+K1299+K1305+K1300</f>
        <v>254686095.76000002</v>
      </c>
      <c r="L1307" s="530">
        <f>+L1299+L1305+L1300</f>
        <v>217016923.94</v>
      </c>
      <c r="M1307" s="484">
        <f t="shared" si="676"/>
        <v>471703019.70000005</v>
      </c>
      <c r="N1307" s="524">
        <f t="shared" si="670"/>
        <v>0</v>
      </c>
      <c r="O1307" s="524">
        <f t="shared" si="670"/>
        <v>5103071.869999975</v>
      </c>
      <c r="P1307" s="524">
        <f t="shared" si="670"/>
        <v>21636505.51000002</v>
      </c>
      <c r="Q1307" s="524">
        <f t="shared" si="677"/>
        <v>26739577.379999995</v>
      </c>
      <c r="R1307" s="525">
        <f>+Q1307-'[3]CONAP - W INC'!Q978</f>
        <v>0</v>
      </c>
      <c r="S1307" s="486" t="str">
        <f t="shared" si="701"/>
        <v/>
      </c>
      <c r="T1307" s="486">
        <f t="shared" si="701"/>
        <v>0.9803568720106608</v>
      </c>
      <c r="U1307" s="486">
        <f t="shared" si="701"/>
        <v>0.90933922231973185</v>
      </c>
      <c r="V1307" s="487">
        <f t="shared" si="700"/>
        <v>0.94635374757966706</v>
      </c>
      <c r="W1307" s="551"/>
      <c r="Y1307" s="394" t="s">
        <v>735</v>
      </c>
    </row>
    <row r="1308" spans="1:25">
      <c r="A1308" s="392" t="s">
        <v>516</v>
      </c>
      <c r="B1308" s="528" t="s">
        <v>495</v>
      </c>
      <c r="C1308" s="494"/>
      <c r="D1308" s="494"/>
      <c r="E1308" s="494"/>
      <c r="F1308" s="495"/>
      <c r="G1308" s="495"/>
      <c r="H1308" s="495"/>
      <c r="I1308" s="484">
        <f t="shared" si="675"/>
        <v>0</v>
      </c>
      <c r="J1308" s="495"/>
      <c r="K1308" s="495"/>
      <c r="L1308" s="495"/>
      <c r="M1308" s="484">
        <f t="shared" si="676"/>
        <v>0</v>
      </c>
      <c r="N1308" s="484">
        <f t="shared" si="670"/>
        <v>0</v>
      </c>
      <c r="O1308" s="484">
        <f t="shared" si="670"/>
        <v>0</v>
      </c>
      <c r="P1308" s="484">
        <f t="shared" si="670"/>
        <v>0</v>
      </c>
      <c r="Q1308" s="484">
        <f t="shared" si="677"/>
        <v>0</v>
      </c>
      <c r="S1308" s="486" t="str">
        <f t="shared" si="701"/>
        <v/>
      </c>
      <c r="T1308" s="486" t="str">
        <f t="shared" si="701"/>
        <v/>
      </c>
      <c r="U1308" s="486" t="str">
        <f t="shared" si="701"/>
        <v/>
      </c>
      <c r="V1308" s="487" t="str">
        <f t="shared" si="700"/>
        <v/>
      </c>
      <c r="W1308" s="486"/>
      <c r="Y1308" s="394" t="s">
        <v>735</v>
      </c>
    </row>
    <row r="1309" spans="1:25" s="501" customFormat="1" ht="12" customHeight="1">
      <c r="A1309" s="439" t="s">
        <v>518</v>
      </c>
      <c r="B1309" s="439" t="s">
        <v>504</v>
      </c>
      <c r="C1309" s="732" t="s">
        <v>504</v>
      </c>
      <c r="D1309" s="732"/>
      <c r="E1309" s="732"/>
      <c r="F1309" s="503"/>
      <c r="G1309" s="503"/>
      <c r="H1309" s="503"/>
      <c r="I1309" s="500">
        <f t="shared" si="675"/>
        <v>0</v>
      </c>
      <c r="J1309" s="503"/>
      <c r="K1309" s="503"/>
      <c r="L1309" s="503"/>
      <c r="M1309" s="484">
        <f t="shared" si="676"/>
        <v>0</v>
      </c>
      <c r="N1309" s="500">
        <f t="shared" si="670"/>
        <v>0</v>
      </c>
      <c r="O1309" s="500">
        <f t="shared" si="670"/>
        <v>0</v>
      </c>
      <c r="P1309" s="500">
        <f t="shared" si="670"/>
        <v>0</v>
      </c>
      <c r="Q1309" s="500">
        <f t="shared" si="677"/>
        <v>0</v>
      </c>
      <c r="S1309" s="486" t="str">
        <f t="shared" si="701"/>
        <v/>
      </c>
      <c r="T1309" s="486" t="str">
        <f t="shared" si="701"/>
        <v/>
      </c>
      <c r="U1309" s="486" t="str">
        <f t="shared" si="701"/>
        <v/>
      </c>
      <c r="V1309" s="487" t="str">
        <f t="shared" si="700"/>
        <v/>
      </c>
      <c r="W1309" s="502"/>
      <c r="Y1309" s="394" t="s">
        <v>735</v>
      </c>
    </row>
    <row r="1310" spans="1:25">
      <c r="A1310" s="392" t="s">
        <v>518</v>
      </c>
      <c r="B1310" s="392" t="s">
        <v>504</v>
      </c>
      <c r="C1310" s="482"/>
      <c r="D1310" s="482" t="s">
        <v>319</v>
      </c>
      <c r="E1310" s="483" t="s">
        <v>320</v>
      </c>
      <c r="F1310" s="495">
        <f>+F1212+F1223+F1234</f>
        <v>0</v>
      </c>
      <c r="G1310" s="495">
        <f>+G1212+G1223+G1234</f>
        <v>15895880.119999999</v>
      </c>
      <c r="H1310" s="495">
        <f>+H1212+H1223+H1234</f>
        <v>1195057</v>
      </c>
      <c r="I1310" s="484">
        <f t="shared" si="675"/>
        <v>17090937.119999997</v>
      </c>
      <c r="J1310" s="495">
        <f>+J1212+J1223+J1234</f>
        <v>0</v>
      </c>
      <c r="K1310" s="495">
        <f>+K1212+K1223+K1234</f>
        <v>15453042.969999999</v>
      </c>
      <c r="L1310" s="495">
        <f>+L1212+L1223+L1234</f>
        <v>1195057</v>
      </c>
      <c r="M1310" s="484">
        <f t="shared" si="676"/>
        <v>16648099.969999999</v>
      </c>
      <c r="N1310" s="484">
        <f t="shared" si="670"/>
        <v>0</v>
      </c>
      <c r="O1310" s="484">
        <f t="shared" si="670"/>
        <v>442837.15000000037</v>
      </c>
      <c r="P1310" s="484">
        <f t="shared" si="670"/>
        <v>0</v>
      </c>
      <c r="Q1310" s="484">
        <f t="shared" si="677"/>
        <v>442837.15000000037</v>
      </c>
      <c r="S1310" s="486" t="str">
        <f t="shared" si="701"/>
        <v/>
      </c>
      <c r="T1310" s="486">
        <f t="shared" si="701"/>
        <v>0.97214138841907671</v>
      </c>
      <c r="U1310" s="486">
        <f t="shared" si="701"/>
        <v>1</v>
      </c>
      <c r="V1310" s="487">
        <f t="shared" si="700"/>
        <v>0.97408935818494202</v>
      </c>
      <c r="W1310" s="486"/>
      <c r="Y1310" s="394" t="s">
        <v>736</v>
      </c>
    </row>
    <row r="1311" spans="1:25">
      <c r="A1311" s="392" t="s">
        <v>518</v>
      </c>
      <c r="B1311" s="392" t="s">
        <v>504</v>
      </c>
      <c r="C1311" s="482"/>
      <c r="D1311" s="482" t="s">
        <v>319</v>
      </c>
      <c r="E1311" s="488" t="s">
        <v>204</v>
      </c>
      <c r="F1311" s="484">
        <f>+F1312+F1313</f>
        <v>0</v>
      </c>
      <c r="G1311" s="484">
        <f t="shared" ref="G1311:H1311" si="703">+G1312+G1313</f>
        <v>0</v>
      </c>
      <c r="H1311" s="484">
        <f t="shared" si="703"/>
        <v>0</v>
      </c>
      <c r="I1311" s="484">
        <f t="shared" si="675"/>
        <v>0</v>
      </c>
      <c r="J1311" s="484">
        <f t="shared" ref="J1311:L1311" si="704">+J1312+J1313</f>
        <v>0</v>
      </c>
      <c r="K1311" s="484">
        <f t="shared" si="704"/>
        <v>0</v>
      </c>
      <c r="L1311" s="484">
        <f t="shared" si="704"/>
        <v>0</v>
      </c>
      <c r="M1311" s="484">
        <f t="shared" si="676"/>
        <v>0</v>
      </c>
      <c r="N1311" s="484">
        <f t="shared" si="670"/>
        <v>0</v>
      </c>
      <c r="O1311" s="484">
        <f t="shared" si="670"/>
        <v>0</v>
      </c>
      <c r="P1311" s="484">
        <f t="shared" si="670"/>
        <v>0</v>
      </c>
      <c r="Q1311" s="484">
        <f t="shared" si="677"/>
        <v>0</v>
      </c>
      <c r="S1311" s="486" t="str">
        <f t="shared" si="701"/>
        <v/>
      </c>
      <c r="T1311" s="486" t="str">
        <f t="shared" si="701"/>
        <v/>
      </c>
      <c r="U1311" s="486" t="str">
        <f t="shared" si="701"/>
        <v/>
      </c>
      <c r="V1311" s="487" t="str">
        <f t="shared" si="700"/>
        <v/>
      </c>
      <c r="W1311" s="486"/>
      <c r="Y1311" s="394" t="s">
        <v>736</v>
      </c>
    </row>
    <row r="1312" spans="1:25" hidden="1">
      <c r="A1312" s="392" t="s">
        <v>518</v>
      </c>
      <c r="B1312" s="392" t="s">
        <v>504</v>
      </c>
      <c r="C1312" s="482"/>
      <c r="D1312" s="482"/>
      <c r="E1312" s="483" t="s">
        <v>838</v>
      </c>
      <c r="F1312" s="495">
        <v>0</v>
      </c>
      <c r="G1312" s="495">
        <f>+G1214+G1225+G1236</f>
        <v>0</v>
      </c>
      <c r="H1312" s="495">
        <f>+H1214+H1225+H1236</f>
        <v>0</v>
      </c>
      <c r="I1312" s="484">
        <f t="shared" si="675"/>
        <v>0</v>
      </c>
      <c r="J1312" s="495">
        <f t="shared" ref="J1312:L1313" si="705">+J1214+J1225+J1236</f>
        <v>0</v>
      </c>
      <c r="K1312" s="495">
        <f t="shared" si="705"/>
        <v>0</v>
      </c>
      <c r="L1312" s="495">
        <f t="shared" si="705"/>
        <v>0</v>
      </c>
      <c r="M1312" s="484">
        <f t="shared" si="676"/>
        <v>0</v>
      </c>
      <c r="N1312" s="484">
        <f t="shared" si="670"/>
        <v>0</v>
      </c>
      <c r="O1312" s="484">
        <f t="shared" si="670"/>
        <v>0</v>
      </c>
      <c r="P1312" s="484">
        <f t="shared" si="670"/>
        <v>0</v>
      </c>
      <c r="Q1312" s="484">
        <f t="shared" si="677"/>
        <v>0</v>
      </c>
      <c r="S1312" s="486" t="str">
        <f t="shared" si="701"/>
        <v/>
      </c>
      <c r="T1312" s="486" t="str">
        <f t="shared" si="701"/>
        <v/>
      </c>
      <c r="U1312" s="486" t="str">
        <f t="shared" si="701"/>
        <v/>
      </c>
      <c r="V1312" s="487" t="str">
        <f t="shared" si="700"/>
        <v/>
      </c>
      <c r="W1312" s="486"/>
    </row>
    <row r="1313" spans="1:25" hidden="1">
      <c r="A1313" s="392" t="s">
        <v>518</v>
      </c>
      <c r="B1313" s="392" t="s">
        <v>504</v>
      </c>
      <c r="C1313" s="482"/>
      <c r="D1313" s="482"/>
      <c r="E1313" s="483" t="s">
        <v>839</v>
      </c>
      <c r="F1313" s="495">
        <v>0</v>
      </c>
      <c r="G1313" s="495">
        <f>+G1215+G1226+G1237</f>
        <v>0</v>
      </c>
      <c r="H1313" s="495">
        <f>+H1215+H1226+H1237</f>
        <v>0</v>
      </c>
      <c r="I1313" s="484">
        <f t="shared" si="675"/>
        <v>0</v>
      </c>
      <c r="J1313" s="495">
        <f t="shared" si="705"/>
        <v>0</v>
      </c>
      <c r="K1313" s="495">
        <f t="shared" si="705"/>
        <v>0</v>
      </c>
      <c r="L1313" s="495">
        <f t="shared" si="705"/>
        <v>0</v>
      </c>
      <c r="M1313" s="484">
        <f t="shared" si="676"/>
        <v>0</v>
      </c>
      <c r="N1313" s="484">
        <f t="shared" si="670"/>
        <v>0</v>
      </c>
      <c r="O1313" s="484">
        <f t="shared" si="670"/>
        <v>0</v>
      </c>
      <c r="P1313" s="484">
        <f t="shared" si="670"/>
        <v>0</v>
      </c>
      <c r="Q1313" s="484">
        <f t="shared" si="677"/>
        <v>0</v>
      </c>
      <c r="S1313" s="486" t="str">
        <f t="shared" si="701"/>
        <v/>
      </c>
      <c r="T1313" s="486" t="str">
        <f t="shared" si="701"/>
        <v/>
      </c>
      <c r="U1313" s="486" t="str">
        <f t="shared" si="701"/>
        <v/>
      </c>
      <c r="V1313" s="487" t="str">
        <f t="shared" si="700"/>
        <v/>
      </c>
      <c r="W1313" s="486"/>
    </row>
    <row r="1314" spans="1:25" s="437" customFormat="1">
      <c r="A1314" s="392"/>
      <c r="B1314" s="392" t="s">
        <v>504</v>
      </c>
      <c r="C1314" s="445"/>
      <c r="D1314" s="445"/>
      <c r="E1314" s="415" t="s">
        <v>737</v>
      </c>
      <c r="F1314" s="416">
        <f>+F1311+F1310</f>
        <v>0</v>
      </c>
      <c r="G1314" s="416">
        <f t="shared" ref="G1314:Q1314" si="706">+G1311+G1310</f>
        <v>15895880.119999999</v>
      </c>
      <c r="H1314" s="416">
        <f t="shared" si="706"/>
        <v>1195057</v>
      </c>
      <c r="I1314" s="416">
        <f t="shared" si="706"/>
        <v>17090937.119999997</v>
      </c>
      <c r="J1314" s="416">
        <f t="shared" si="706"/>
        <v>0</v>
      </c>
      <c r="K1314" s="416">
        <f t="shared" si="706"/>
        <v>15453042.969999999</v>
      </c>
      <c r="L1314" s="416">
        <f t="shared" si="706"/>
        <v>1195057</v>
      </c>
      <c r="M1314" s="484">
        <f t="shared" si="676"/>
        <v>16648099.969999999</v>
      </c>
      <c r="N1314" s="416">
        <f t="shared" si="706"/>
        <v>0</v>
      </c>
      <c r="O1314" s="416">
        <f t="shared" si="706"/>
        <v>442837.15000000037</v>
      </c>
      <c r="P1314" s="416">
        <f t="shared" si="706"/>
        <v>0</v>
      </c>
      <c r="Q1314" s="416">
        <f t="shared" si="706"/>
        <v>442837.15000000037</v>
      </c>
      <c r="R1314" s="448"/>
      <c r="S1314" s="486" t="str">
        <f t="shared" si="701"/>
        <v/>
      </c>
      <c r="T1314" s="486">
        <f t="shared" si="701"/>
        <v>0.97214138841907671</v>
      </c>
      <c r="U1314" s="486">
        <f t="shared" si="701"/>
        <v>1</v>
      </c>
      <c r="V1314" s="487">
        <f t="shared" si="700"/>
        <v>0.97408935818494202</v>
      </c>
      <c r="W1314" s="489"/>
      <c r="Y1314" s="394" t="s">
        <v>735</v>
      </c>
    </row>
    <row r="1315" spans="1:25" hidden="1">
      <c r="A1315" s="392"/>
      <c r="B1315" s="392"/>
      <c r="C1315" s="482"/>
      <c r="D1315" s="482"/>
      <c r="E1315" s="490"/>
      <c r="F1315" s="484"/>
      <c r="G1315" s="484"/>
      <c r="H1315" s="484"/>
      <c r="I1315" s="484"/>
      <c r="J1315" s="484"/>
      <c r="K1315" s="484"/>
      <c r="L1315" s="484"/>
      <c r="M1315" s="484">
        <f t="shared" si="676"/>
        <v>0</v>
      </c>
      <c r="N1315" s="484"/>
      <c r="O1315" s="484"/>
      <c r="P1315" s="484"/>
      <c r="Q1315" s="484"/>
      <c r="R1315" s="485"/>
      <c r="S1315" s="486" t="str">
        <f t="shared" si="701"/>
        <v/>
      </c>
      <c r="T1315" s="486" t="str">
        <f t="shared" si="701"/>
        <v/>
      </c>
      <c r="U1315" s="486" t="str">
        <f t="shared" si="701"/>
        <v/>
      </c>
      <c r="V1315" s="487" t="str">
        <f t="shared" si="700"/>
        <v/>
      </c>
      <c r="W1315" s="486"/>
    </row>
    <row r="1316" spans="1:25" s="437" customFormat="1">
      <c r="A1316" s="392" t="s">
        <v>518</v>
      </c>
      <c r="B1316" s="392" t="s">
        <v>504</v>
      </c>
      <c r="C1316" s="445"/>
      <c r="D1316" s="445" t="s">
        <v>319</v>
      </c>
      <c r="E1316" s="415" t="s">
        <v>325</v>
      </c>
      <c r="F1316" s="447">
        <f>+F1317</f>
        <v>0</v>
      </c>
      <c r="G1316" s="447">
        <f t="shared" ref="G1316:Q1316" si="707">+G1317</f>
        <v>0</v>
      </c>
      <c r="H1316" s="447">
        <f t="shared" si="707"/>
        <v>0</v>
      </c>
      <c r="I1316" s="447">
        <f t="shared" si="707"/>
        <v>0</v>
      </c>
      <c r="J1316" s="447">
        <f t="shared" si="707"/>
        <v>0</v>
      </c>
      <c r="K1316" s="447">
        <f t="shared" si="707"/>
        <v>0</v>
      </c>
      <c r="L1316" s="447">
        <f t="shared" si="707"/>
        <v>0</v>
      </c>
      <c r="M1316" s="484">
        <f t="shared" si="676"/>
        <v>0</v>
      </c>
      <c r="N1316" s="447">
        <f t="shared" si="707"/>
        <v>0</v>
      </c>
      <c r="O1316" s="447">
        <f t="shared" si="707"/>
        <v>0</v>
      </c>
      <c r="P1316" s="447">
        <f t="shared" si="707"/>
        <v>0</v>
      </c>
      <c r="Q1316" s="447">
        <f t="shared" si="707"/>
        <v>0</v>
      </c>
      <c r="S1316" s="486" t="str">
        <f t="shared" si="701"/>
        <v/>
      </c>
      <c r="T1316" s="486" t="str">
        <f t="shared" si="701"/>
        <v/>
      </c>
      <c r="U1316" s="486" t="str">
        <f t="shared" si="701"/>
        <v/>
      </c>
      <c r="V1316" s="487" t="str">
        <f t="shared" si="700"/>
        <v/>
      </c>
      <c r="W1316" s="489"/>
      <c r="Y1316" s="394" t="s">
        <v>735</v>
      </c>
    </row>
    <row r="1317" spans="1:25">
      <c r="A1317" s="392" t="s">
        <v>518</v>
      </c>
      <c r="B1317" s="392" t="s">
        <v>504</v>
      </c>
      <c r="C1317" s="482"/>
      <c r="D1317" s="482"/>
      <c r="E1317" s="488" t="s">
        <v>533</v>
      </c>
      <c r="F1317" s="495">
        <v>0</v>
      </c>
      <c r="G1317" s="495">
        <f>+G1219+G1230+G1241</f>
        <v>0</v>
      </c>
      <c r="H1317" s="495">
        <f>+H1219+H1230+H1241</f>
        <v>0</v>
      </c>
      <c r="I1317" s="484">
        <f>+F1317+G1317+H1317</f>
        <v>0</v>
      </c>
      <c r="J1317" s="495">
        <f>+J1219+J1230+J1241</f>
        <v>0</v>
      </c>
      <c r="K1317" s="495">
        <f>+K1219+K1230+K1241</f>
        <v>0</v>
      </c>
      <c r="L1317" s="495">
        <f>+L1219+L1230+L1241</f>
        <v>0</v>
      </c>
      <c r="M1317" s="484">
        <f t="shared" si="676"/>
        <v>0</v>
      </c>
      <c r="N1317" s="484">
        <f>+F1317-J1317</f>
        <v>0</v>
      </c>
      <c r="O1317" s="484">
        <f>+G1317-K1317</f>
        <v>0</v>
      </c>
      <c r="P1317" s="484">
        <f>+H1317-L1317</f>
        <v>0</v>
      </c>
      <c r="Q1317" s="484">
        <f>+N1317+O1317+P1317</f>
        <v>0</v>
      </c>
      <c r="S1317" s="486" t="str">
        <f t="shared" si="701"/>
        <v/>
      </c>
      <c r="T1317" s="486" t="str">
        <f t="shared" si="701"/>
        <v/>
      </c>
      <c r="U1317" s="486" t="str">
        <f t="shared" si="701"/>
        <v/>
      </c>
      <c r="V1317" s="487" t="str">
        <f t="shared" si="700"/>
        <v/>
      </c>
      <c r="W1317" s="486"/>
      <c r="Y1317" s="394" t="s">
        <v>735</v>
      </c>
    </row>
    <row r="1318" spans="1:25" s="526" customFormat="1" ht="12" customHeight="1">
      <c r="A1318" s="528" t="s">
        <v>518</v>
      </c>
      <c r="B1318" s="528" t="s">
        <v>504</v>
      </c>
      <c r="C1318" s="714" t="s">
        <v>824</v>
      </c>
      <c r="D1318" s="714"/>
      <c r="E1318" s="714"/>
      <c r="F1318" s="530">
        <f>+F1310+F1316+F1311</f>
        <v>0</v>
      </c>
      <c r="G1318" s="530">
        <f>+G1310+G1316+G1311</f>
        <v>15895880.119999999</v>
      </c>
      <c r="H1318" s="530">
        <f>+H1310+H1316+H1311</f>
        <v>1195057</v>
      </c>
      <c r="I1318" s="524">
        <f t="shared" si="675"/>
        <v>17090937.119999997</v>
      </c>
      <c r="J1318" s="530">
        <f>+J1310+J1316+J1311</f>
        <v>0</v>
      </c>
      <c r="K1318" s="530">
        <f>+K1310+K1316+K1311</f>
        <v>15453042.969999999</v>
      </c>
      <c r="L1318" s="530">
        <f>+L1310+L1316+L1311</f>
        <v>1195057</v>
      </c>
      <c r="M1318" s="484">
        <f t="shared" si="676"/>
        <v>16648099.969999999</v>
      </c>
      <c r="N1318" s="524">
        <f t="shared" si="670"/>
        <v>0</v>
      </c>
      <c r="O1318" s="524">
        <f t="shared" si="670"/>
        <v>442837.15000000037</v>
      </c>
      <c r="P1318" s="524">
        <f t="shared" si="670"/>
        <v>0</v>
      </c>
      <c r="Q1318" s="524">
        <f t="shared" si="677"/>
        <v>442837.15000000037</v>
      </c>
      <c r="R1318" s="525">
        <f>+Q1318-'[3]CONAP - W INC'!Q986</f>
        <v>0</v>
      </c>
      <c r="S1318" s="486" t="str">
        <f t="shared" si="701"/>
        <v/>
      </c>
      <c r="T1318" s="486">
        <f t="shared" si="701"/>
        <v>0.97214138841907671</v>
      </c>
      <c r="U1318" s="486">
        <f t="shared" si="701"/>
        <v>1</v>
      </c>
      <c r="V1318" s="487">
        <f t="shared" si="700"/>
        <v>0.97408935818494202</v>
      </c>
      <c r="W1318" s="551"/>
      <c r="Y1318" s="394" t="s">
        <v>735</v>
      </c>
    </row>
    <row r="1319" spans="1:25">
      <c r="A1319" s="392" t="s">
        <v>518</v>
      </c>
      <c r="B1319" s="528" t="s">
        <v>504</v>
      </c>
      <c r="C1319" s="494"/>
      <c r="D1319" s="494"/>
      <c r="E1319" s="494"/>
      <c r="F1319" s="495"/>
      <c r="G1319" s="495"/>
      <c r="H1319" s="495"/>
      <c r="I1319" s="484">
        <f t="shared" si="675"/>
        <v>0</v>
      </c>
      <c r="J1319" s="495"/>
      <c r="K1319" s="495"/>
      <c r="L1319" s="495"/>
      <c r="M1319" s="484">
        <f t="shared" si="676"/>
        <v>0</v>
      </c>
      <c r="N1319" s="484">
        <f t="shared" si="670"/>
        <v>0</v>
      </c>
      <c r="O1319" s="484">
        <f t="shared" si="670"/>
        <v>0</v>
      </c>
      <c r="P1319" s="484">
        <f t="shared" si="670"/>
        <v>0</v>
      </c>
      <c r="Q1319" s="484">
        <f t="shared" si="677"/>
        <v>0</v>
      </c>
      <c r="S1319" s="486" t="str">
        <f t="shared" si="701"/>
        <v/>
      </c>
      <c r="T1319" s="486" t="str">
        <f t="shared" si="701"/>
        <v/>
      </c>
      <c r="U1319" s="486" t="str">
        <f t="shared" si="701"/>
        <v/>
      </c>
      <c r="V1319" s="487" t="str">
        <f t="shared" si="700"/>
        <v/>
      </c>
      <c r="W1319" s="486"/>
      <c r="Y1319" s="394" t="s">
        <v>735</v>
      </c>
    </row>
    <row r="1320" spans="1:25" s="501" customFormat="1" ht="12" customHeight="1">
      <c r="A1320" s="439" t="s">
        <v>519</v>
      </c>
      <c r="B1320" s="439" t="s">
        <v>507</v>
      </c>
      <c r="C1320" s="732" t="s">
        <v>507</v>
      </c>
      <c r="D1320" s="732"/>
      <c r="E1320" s="732"/>
      <c r="F1320" s="503"/>
      <c r="G1320" s="503"/>
      <c r="H1320" s="503"/>
      <c r="I1320" s="500">
        <f t="shared" si="675"/>
        <v>0</v>
      </c>
      <c r="J1320" s="503"/>
      <c r="K1320" s="503"/>
      <c r="L1320" s="503"/>
      <c r="M1320" s="484">
        <f t="shared" si="676"/>
        <v>0</v>
      </c>
      <c r="N1320" s="500">
        <f t="shared" si="670"/>
        <v>0</v>
      </c>
      <c r="O1320" s="500">
        <f t="shared" si="670"/>
        <v>0</v>
      </c>
      <c r="P1320" s="500">
        <f t="shared" si="670"/>
        <v>0</v>
      </c>
      <c r="Q1320" s="500">
        <f t="shared" si="677"/>
        <v>0</v>
      </c>
      <c r="S1320" s="486" t="str">
        <f t="shared" si="701"/>
        <v/>
      </c>
      <c r="T1320" s="486" t="str">
        <f t="shared" si="701"/>
        <v/>
      </c>
      <c r="U1320" s="486" t="str">
        <f t="shared" si="701"/>
        <v/>
      </c>
      <c r="V1320" s="487" t="str">
        <f t="shared" si="700"/>
        <v/>
      </c>
      <c r="W1320" s="502"/>
      <c r="Y1320" s="394" t="s">
        <v>735</v>
      </c>
    </row>
    <row r="1321" spans="1:25">
      <c r="A1321" s="392" t="s">
        <v>519</v>
      </c>
      <c r="B1321" s="392" t="s">
        <v>507</v>
      </c>
      <c r="C1321" s="482"/>
      <c r="D1321" s="482" t="s">
        <v>319</v>
      </c>
      <c r="E1321" s="483" t="s">
        <v>320</v>
      </c>
      <c r="F1321" s="495">
        <f>+F1258</f>
        <v>0</v>
      </c>
      <c r="G1321" s="495">
        <f>+G1258</f>
        <v>802883.44</v>
      </c>
      <c r="H1321" s="495">
        <f t="shared" ref="H1321" si="708">+H1258</f>
        <v>12000000</v>
      </c>
      <c r="I1321" s="484">
        <f t="shared" si="675"/>
        <v>12802883.439999999</v>
      </c>
      <c r="J1321" s="495">
        <f>+J1258</f>
        <v>0</v>
      </c>
      <c r="K1321" s="495">
        <f>+K1258</f>
        <v>801827.05999999994</v>
      </c>
      <c r="L1321" s="495">
        <f>+L1258</f>
        <v>11997751.199999999</v>
      </c>
      <c r="M1321" s="484">
        <f t="shared" si="676"/>
        <v>12799578.26</v>
      </c>
      <c r="N1321" s="484">
        <f t="shared" ref="N1321:P1371" si="709">+F1321-J1321</f>
        <v>0</v>
      </c>
      <c r="O1321" s="484">
        <f t="shared" si="709"/>
        <v>1056.3800000000047</v>
      </c>
      <c r="P1321" s="484">
        <f t="shared" si="709"/>
        <v>2248.8000000007451</v>
      </c>
      <c r="Q1321" s="484">
        <f t="shared" si="677"/>
        <v>3305.1800000007497</v>
      </c>
      <c r="S1321" s="486" t="str">
        <f t="shared" si="701"/>
        <v/>
      </c>
      <c r="T1321" s="486">
        <f t="shared" si="701"/>
        <v>0.99868426729538728</v>
      </c>
      <c r="U1321" s="486">
        <f t="shared" si="701"/>
        <v>0.99981259999999994</v>
      </c>
      <c r="V1321" s="487">
        <f t="shared" si="700"/>
        <v>0.9997418409676625</v>
      </c>
      <c r="W1321" s="486"/>
      <c r="Y1321" s="394" t="s">
        <v>736</v>
      </c>
    </row>
    <row r="1322" spans="1:25">
      <c r="A1322" s="392" t="s">
        <v>519</v>
      </c>
      <c r="B1322" s="392" t="s">
        <v>507</v>
      </c>
      <c r="C1322" s="482"/>
      <c r="D1322" s="482" t="s">
        <v>319</v>
      </c>
      <c r="E1322" s="488" t="s">
        <v>204</v>
      </c>
      <c r="F1322" s="484">
        <f>+F1323+F1324</f>
        <v>0</v>
      </c>
      <c r="G1322" s="484">
        <f t="shared" ref="G1322:H1322" si="710">+G1323+G1324</f>
        <v>1999360</v>
      </c>
      <c r="H1322" s="484">
        <f t="shared" si="710"/>
        <v>0</v>
      </c>
      <c r="I1322" s="484">
        <f t="shared" si="675"/>
        <v>1999360</v>
      </c>
      <c r="J1322" s="484">
        <f t="shared" ref="J1322:L1322" si="711">+J1323+J1324</f>
        <v>0</v>
      </c>
      <c r="K1322" s="484">
        <f t="shared" si="711"/>
        <v>1992060.87</v>
      </c>
      <c r="L1322" s="484">
        <f t="shared" si="711"/>
        <v>0</v>
      </c>
      <c r="M1322" s="484">
        <f t="shared" si="676"/>
        <v>1992060.87</v>
      </c>
      <c r="N1322" s="484">
        <f t="shared" si="709"/>
        <v>0</v>
      </c>
      <c r="O1322" s="484">
        <f t="shared" si="709"/>
        <v>7299.1299999998882</v>
      </c>
      <c r="P1322" s="484">
        <f t="shared" si="709"/>
        <v>0</v>
      </c>
      <c r="Q1322" s="484">
        <f t="shared" si="677"/>
        <v>7299.1299999998882</v>
      </c>
      <c r="S1322" s="486" t="str">
        <f t="shared" si="701"/>
        <v/>
      </c>
      <c r="T1322" s="486">
        <f t="shared" si="701"/>
        <v>0.99634926676536495</v>
      </c>
      <c r="U1322" s="486" t="str">
        <f t="shared" si="701"/>
        <v/>
      </c>
      <c r="V1322" s="487">
        <f t="shared" si="700"/>
        <v>0.99634926676536495</v>
      </c>
      <c r="W1322" s="486"/>
      <c r="Y1322" s="394" t="s">
        <v>736</v>
      </c>
    </row>
    <row r="1323" spans="1:25" hidden="1">
      <c r="A1323" s="392" t="s">
        <v>519</v>
      </c>
      <c r="B1323" s="392" t="s">
        <v>507</v>
      </c>
      <c r="C1323" s="482"/>
      <c r="D1323" s="482"/>
      <c r="E1323" s="483" t="s">
        <v>838</v>
      </c>
      <c r="F1323" s="495">
        <v>0</v>
      </c>
      <c r="G1323" s="495">
        <f t="shared" ref="G1323:H1324" si="712">+G1260</f>
        <v>0</v>
      </c>
      <c r="H1323" s="495">
        <f t="shared" si="712"/>
        <v>0</v>
      </c>
      <c r="I1323" s="484">
        <f t="shared" si="675"/>
        <v>0</v>
      </c>
      <c r="J1323" s="495">
        <f t="shared" ref="J1323:L1324" si="713">+J1260</f>
        <v>0</v>
      </c>
      <c r="K1323" s="495">
        <f t="shared" si="713"/>
        <v>0</v>
      </c>
      <c r="L1323" s="495">
        <f t="shared" si="713"/>
        <v>0</v>
      </c>
      <c r="M1323" s="484">
        <f t="shared" si="676"/>
        <v>0</v>
      </c>
      <c r="N1323" s="484">
        <f t="shared" si="709"/>
        <v>0</v>
      </c>
      <c r="O1323" s="484">
        <f t="shared" si="709"/>
        <v>0</v>
      </c>
      <c r="P1323" s="484">
        <f t="shared" si="709"/>
        <v>0</v>
      </c>
      <c r="Q1323" s="484">
        <f t="shared" si="677"/>
        <v>0</v>
      </c>
      <c r="S1323" s="486" t="str">
        <f t="shared" si="701"/>
        <v/>
      </c>
      <c r="T1323" s="486" t="str">
        <f t="shared" si="701"/>
        <v/>
      </c>
      <c r="U1323" s="486" t="str">
        <f t="shared" si="701"/>
        <v/>
      </c>
      <c r="V1323" s="487" t="str">
        <f t="shared" si="700"/>
        <v/>
      </c>
      <c r="W1323" s="486"/>
    </row>
    <row r="1324" spans="1:25" hidden="1">
      <c r="A1324" s="392" t="s">
        <v>519</v>
      </c>
      <c r="B1324" s="392" t="s">
        <v>507</v>
      </c>
      <c r="C1324" s="482"/>
      <c r="D1324" s="482"/>
      <c r="E1324" s="483" t="s">
        <v>839</v>
      </c>
      <c r="F1324" s="495">
        <v>0</v>
      </c>
      <c r="G1324" s="495">
        <f t="shared" si="712"/>
        <v>1999360</v>
      </c>
      <c r="H1324" s="495">
        <f t="shared" si="712"/>
        <v>0</v>
      </c>
      <c r="I1324" s="484">
        <f t="shared" si="675"/>
        <v>1999360</v>
      </c>
      <c r="J1324" s="495">
        <f t="shared" si="713"/>
        <v>0</v>
      </c>
      <c r="K1324" s="495">
        <f t="shared" si="713"/>
        <v>1992060.87</v>
      </c>
      <c r="L1324" s="495">
        <f t="shared" si="713"/>
        <v>0</v>
      </c>
      <c r="M1324" s="484">
        <f t="shared" si="676"/>
        <v>1992060.87</v>
      </c>
      <c r="N1324" s="484">
        <f t="shared" si="709"/>
        <v>0</v>
      </c>
      <c r="O1324" s="484">
        <f t="shared" si="709"/>
        <v>7299.1299999998882</v>
      </c>
      <c r="P1324" s="484">
        <f t="shared" si="709"/>
        <v>0</v>
      </c>
      <c r="Q1324" s="484">
        <f t="shared" si="677"/>
        <v>7299.1299999998882</v>
      </c>
      <c r="S1324" s="486" t="str">
        <f t="shared" si="701"/>
        <v/>
      </c>
      <c r="T1324" s="486">
        <f t="shared" si="701"/>
        <v>0.99634926676536495</v>
      </c>
      <c r="U1324" s="486" t="str">
        <f t="shared" si="701"/>
        <v/>
      </c>
      <c r="V1324" s="487">
        <f t="shared" si="700"/>
        <v>0.99634926676536495</v>
      </c>
      <c r="W1324" s="486"/>
    </row>
    <row r="1325" spans="1:25" s="437" customFormat="1">
      <c r="A1325" s="392"/>
      <c r="B1325" s="392" t="s">
        <v>507</v>
      </c>
      <c r="C1325" s="445"/>
      <c r="D1325" s="445"/>
      <c r="E1325" s="415" t="s">
        <v>737</v>
      </c>
      <c r="F1325" s="416">
        <f>+F1322+F1321</f>
        <v>0</v>
      </c>
      <c r="G1325" s="416">
        <f t="shared" ref="G1325:Q1325" si="714">+G1322+G1321</f>
        <v>2802243.44</v>
      </c>
      <c r="H1325" s="416">
        <f t="shared" si="714"/>
        <v>12000000</v>
      </c>
      <c r="I1325" s="416">
        <f t="shared" si="714"/>
        <v>14802243.439999999</v>
      </c>
      <c r="J1325" s="416">
        <f t="shared" si="714"/>
        <v>0</v>
      </c>
      <c r="K1325" s="416">
        <f t="shared" si="714"/>
        <v>2793887.93</v>
      </c>
      <c r="L1325" s="416">
        <f t="shared" si="714"/>
        <v>11997751.199999999</v>
      </c>
      <c r="M1325" s="484">
        <f t="shared" si="676"/>
        <v>14791639.129999999</v>
      </c>
      <c r="N1325" s="416">
        <f t="shared" si="714"/>
        <v>0</v>
      </c>
      <c r="O1325" s="416">
        <f t="shared" si="714"/>
        <v>8355.5099999998929</v>
      </c>
      <c r="P1325" s="416">
        <f t="shared" si="714"/>
        <v>2248.8000000007451</v>
      </c>
      <c r="Q1325" s="416">
        <f t="shared" si="714"/>
        <v>10604.310000000638</v>
      </c>
      <c r="R1325" s="448"/>
      <c r="S1325" s="486" t="str">
        <f t="shared" si="701"/>
        <v/>
      </c>
      <c r="T1325" s="486">
        <f t="shared" si="701"/>
        <v>0.9970182783263114</v>
      </c>
      <c r="U1325" s="486">
        <f t="shared" si="701"/>
        <v>0.99981259999999994</v>
      </c>
      <c r="V1325" s="487">
        <f t="shared" si="700"/>
        <v>0.99928360116201409</v>
      </c>
      <c r="W1325" s="489"/>
      <c r="Y1325" s="394" t="s">
        <v>735</v>
      </c>
    </row>
    <row r="1326" spans="1:25" hidden="1">
      <c r="A1326" s="392"/>
      <c r="B1326" s="392"/>
      <c r="C1326" s="482"/>
      <c r="D1326" s="482"/>
      <c r="E1326" s="490"/>
      <c r="F1326" s="484"/>
      <c r="G1326" s="484"/>
      <c r="H1326" s="484"/>
      <c r="I1326" s="484"/>
      <c r="J1326" s="484"/>
      <c r="K1326" s="484"/>
      <c r="L1326" s="484"/>
      <c r="M1326" s="484">
        <f t="shared" si="676"/>
        <v>0</v>
      </c>
      <c r="N1326" s="484"/>
      <c r="O1326" s="484"/>
      <c r="P1326" s="484"/>
      <c r="Q1326" s="484"/>
      <c r="R1326" s="485"/>
      <c r="S1326" s="486" t="str">
        <f t="shared" si="701"/>
        <v/>
      </c>
      <c r="T1326" s="486" t="str">
        <f t="shared" si="701"/>
        <v/>
      </c>
      <c r="U1326" s="486" t="str">
        <f t="shared" si="701"/>
        <v/>
      </c>
      <c r="V1326" s="487" t="str">
        <f t="shared" si="700"/>
        <v/>
      </c>
      <c r="W1326" s="486"/>
    </row>
    <row r="1327" spans="1:25" s="437" customFormat="1">
      <c r="A1327" s="392" t="s">
        <v>519</v>
      </c>
      <c r="B1327" s="392" t="s">
        <v>507</v>
      </c>
      <c r="C1327" s="445"/>
      <c r="D1327" s="445" t="s">
        <v>319</v>
      </c>
      <c r="E1327" s="415" t="s">
        <v>325</v>
      </c>
      <c r="F1327" s="447">
        <f>+F1328</f>
        <v>0</v>
      </c>
      <c r="G1327" s="447">
        <f t="shared" ref="G1327:Q1327" si="715">+G1328</f>
        <v>0</v>
      </c>
      <c r="H1327" s="447">
        <f t="shared" si="715"/>
        <v>0</v>
      </c>
      <c r="I1327" s="447">
        <f t="shared" si="715"/>
        <v>0</v>
      </c>
      <c r="J1327" s="447">
        <f t="shared" si="715"/>
        <v>0</v>
      </c>
      <c r="K1327" s="447">
        <f t="shared" si="715"/>
        <v>0</v>
      </c>
      <c r="L1327" s="447">
        <f t="shared" si="715"/>
        <v>0</v>
      </c>
      <c r="M1327" s="484">
        <f t="shared" si="676"/>
        <v>0</v>
      </c>
      <c r="N1327" s="447">
        <f t="shared" si="715"/>
        <v>0</v>
      </c>
      <c r="O1327" s="447">
        <f t="shared" si="715"/>
        <v>0</v>
      </c>
      <c r="P1327" s="447">
        <f t="shared" si="715"/>
        <v>0</v>
      </c>
      <c r="Q1327" s="447">
        <f t="shared" si="715"/>
        <v>0</v>
      </c>
      <c r="S1327" s="486" t="str">
        <f t="shared" si="701"/>
        <v/>
      </c>
      <c r="T1327" s="486" t="str">
        <f t="shared" si="701"/>
        <v/>
      </c>
      <c r="U1327" s="486" t="str">
        <f t="shared" si="701"/>
        <v/>
      </c>
      <c r="V1327" s="487" t="str">
        <f t="shared" si="700"/>
        <v/>
      </c>
      <c r="W1327" s="489"/>
      <c r="Y1327" s="394" t="s">
        <v>735</v>
      </c>
    </row>
    <row r="1328" spans="1:25">
      <c r="A1328" s="392" t="s">
        <v>519</v>
      </c>
      <c r="B1328" s="392" t="s">
        <v>507</v>
      </c>
      <c r="C1328" s="482"/>
      <c r="D1328" s="482"/>
      <c r="E1328" s="488" t="s">
        <v>533</v>
      </c>
      <c r="F1328" s="495">
        <v>0</v>
      </c>
      <c r="G1328" s="495">
        <f>+G1265</f>
        <v>0</v>
      </c>
      <c r="H1328" s="495">
        <f>+H1265</f>
        <v>0</v>
      </c>
      <c r="I1328" s="484">
        <f>+F1328+G1328+H1328</f>
        <v>0</v>
      </c>
      <c r="J1328" s="495">
        <f>+J1265</f>
        <v>0</v>
      </c>
      <c r="K1328" s="495">
        <f>+K1265</f>
        <v>0</v>
      </c>
      <c r="L1328" s="495">
        <f>+L1265</f>
        <v>0</v>
      </c>
      <c r="M1328" s="484">
        <f t="shared" si="676"/>
        <v>0</v>
      </c>
      <c r="N1328" s="484">
        <f>+F1328-J1328</f>
        <v>0</v>
      </c>
      <c r="O1328" s="484">
        <f>+G1328-K1328</f>
        <v>0</v>
      </c>
      <c r="P1328" s="484">
        <f>+H1328-L1328</f>
        <v>0</v>
      </c>
      <c r="Q1328" s="484">
        <f>+N1328+O1328+P1328</f>
        <v>0</v>
      </c>
      <c r="S1328" s="486" t="str">
        <f t="shared" si="701"/>
        <v/>
      </c>
      <c r="T1328" s="486" t="str">
        <f t="shared" si="701"/>
        <v/>
      </c>
      <c r="U1328" s="486" t="str">
        <f t="shared" si="701"/>
        <v/>
      </c>
      <c r="V1328" s="487" t="str">
        <f t="shared" si="700"/>
        <v/>
      </c>
      <c r="W1328" s="486"/>
      <c r="Y1328" s="394" t="s">
        <v>735</v>
      </c>
    </row>
    <row r="1329" spans="1:25" s="526" customFormat="1" ht="12" customHeight="1">
      <c r="A1329" s="528" t="s">
        <v>519</v>
      </c>
      <c r="B1329" s="528" t="s">
        <v>507</v>
      </c>
      <c r="C1329" s="714" t="s">
        <v>825</v>
      </c>
      <c r="D1329" s="714"/>
      <c r="E1329" s="714"/>
      <c r="F1329" s="530">
        <f>+F1321+F1327+F1322</f>
        <v>0</v>
      </c>
      <c r="G1329" s="530">
        <f>+G1321+G1327+G1322</f>
        <v>2802243.44</v>
      </c>
      <c r="H1329" s="530">
        <f>+H1321+H1327+H1322</f>
        <v>12000000</v>
      </c>
      <c r="I1329" s="524">
        <f t="shared" si="675"/>
        <v>14802243.439999999</v>
      </c>
      <c r="J1329" s="530">
        <f>+J1321+J1327+J1322</f>
        <v>0</v>
      </c>
      <c r="K1329" s="530">
        <f>+K1321+K1327+K1322</f>
        <v>2793887.93</v>
      </c>
      <c r="L1329" s="530">
        <f>+L1321+L1327+L1322</f>
        <v>11997751.199999999</v>
      </c>
      <c r="M1329" s="484">
        <f t="shared" si="676"/>
        <v>14791639.129999999</v>
      </c>
      <c r="N1329" s="524">
        <f t="shared" si="709"/>
        <v>0</v>
      </c>
      <c r="O1329" s="524">
        <f t="shared" si="709"/>
        <v>8355.5099999997765</v>
      </c>
      <c r="P1329" s="524">
        <f t="shared" si="709"/>
        <v>2248.8000000007451</v>
      </c>
      <c r="Q1329" s="524">
        <f t="shared" si="677"/>
        <v>10604.310000000522</v>
      </c>
      <c r="R1329" s="525">
        <f>+Q1329-'[3]CONAP - W INC'!Q994</f>
        <v>0</v>
      </c>
      <c r="S1329" s="486" t="str">
        <f t="shared" si="701"/>
        <v/>
      </c>
      <c r="T1329" s="486">
        <f t="shared" si="701"/>
        <v>0.9970182783263114</v>
      </c>
      <c r="U1329" s="486">
        <f t="shared" si="701"/>
        <v>0.99981259999999994</v>
      </c>
      <c r="V1329" s="487">
        <f t="shared" si="700"/>
        <v>0.99928360116201409</v>
      </c>
      <c r="W1329" s="551"/>
      <c r="Y1329" s="394" t="s">
        <v>735</v>
      </c>
    </row>
    <row r="1330" spans="1:25">
      <c r="A1330" s="392" t="s">
        <v>519</v>
      </c>
      <c r="B1330" s="528" t="s">
        <v>507</v>
      </c>
      <c r="C1330" s="494"/>
      <c r="D1330" s="494"/>
      <c r="E1330" s="494"/>
      <c r="F1330" s="495"/>
      <c r="G1330" s="495"/>
      <c r="H1330" s="495"/>
      <c r="I1330" s="484">
        <f t="shared" ref="I1330:I1371" si="716">+F1330+G1330+H1330</f>
        <v>0</v>
      </c>
      <c r="J1330" s="495"/>
      <c r="K1330" s="495"/>
      <c r="L1330" s="495"/>
      <c r="M1330" s="484">
        <f t="shared" ref="M1330:M1371" si="717">+J1330+K1330+L1330</f>
        <v>0</v>
      </c>
      <c r="N1330" s="484">
        <f t="shared" si="709"/>
        <v>0</v>
      </c>
      <c r="O1330" s="484">
        <f t="shared" si="709"/>
        <v>0</v>
      </c>
      <c r="P1330" s="484">
        <f t="shared" si="709"/>
        <v>0</v>
      </c>
      <c r="Q1330" s="484">
        <f t="shared" ref="Q1330:Q1373" si="718">+N1330+O1330+P1330</f>
        <v>0</v>
      </c>
      <c r="R1330" s="485"/>
      <c r="S1330" s="486" t="str">
        <f t="shared" si="701"/>
        <v/>
      </c>
      <c r="T1330" s="486" t="str">
        <f t="shared" si="701"/>
        <v/>
      </c>
      <c r="U1330" s="486" t="str">
        <f t="shared" si="701"/>
        <v/>
      </c>
      <c r="V1330" s="487" t="str">
        <f t="shared" si="700"/>
        <v/>
      </c>
      <c r="W1330" s="486"/>
      <c r="Y1330" s="394" t="s">
        <v>735</v>
      </c>
    </row>
    <row r="1331" spans="1:25" s="501" customFormat="1" ht="12" customHeight="1">
      <c r="A1331" s="441" t="s">
        <v>520</v>
      </c>
      <c r="B1331" s="642" t="s">
        <v>521</v>
      </c>
      <c r="C1331" s="715" t="s">
        <v>521</v>
      </c>
      <c r="D1331" s="715"/>
      <c r="E1331" s="715"/>
      <c r="F1331" s="643"/>
      <c r="G1331" s="643"/>
      <c r="H1331" s="643"/>
      <c r="I1331" s="500">
        <f t="shared" si="716"/>
        <v>0</v>
      </c>
      <c r="J1331" s="643">
        <v>0</v>
      </c>
      <c r="K1331" s="643">
        <v>0</v>
      </c>
      <c r="L1331" s="643">
        <v>0</v>
      </c>
      <c r="M1331" s="484">
        <f t="shared" si="717"/>
        <v>0</v>
      </c>
      <c r="N1331" s="500">
        <f t="shared" si="709"/>
        <v>0</v>
      </c>
      <c r="O1331" s="500">
        <f t="shared" si="709"/>
        <v>0</v>
      </c>
      <c r="P1331" s="500">
        <f t="shared" si="709"/>
        <v>0</v>
      </c>
      <c r="Q1331" s="500">
        <f t="shared" si="718"/>
        <v>0</v>
      </c>
      <c r="S1331" s="486" t="str">
        <f t="shared" si="701"/>
        <v/>
      </c>
      <c r="T1331" s="486" t="str">
        <f t="shared" si="701"/>
        <v/>
      </c>
      <c r="U1331" s="486" t="str">
        <f t="shared" si="701"/>
        <v/>
      </c>
      <c r="V1331" s="487" t="str">
        <f t="shared" si="700"/>
        <v/>
      </c>
      <c r="W1331" s="502"/>
      <c r="Y1331" s="394" t="s">
        <v>735</v>
      </c>
    </row>
    <row r="1332" spans="1:25" hidden="1">
      <c r="A1332" s="394" t="s">
        <v>520</v>
      </c>
      <c r="B1332" s="399"/>
      <c r="C1332" s="482"/>
      <c r="D1332" s="482"/>
      <c r="E1332" s="482"/>
      <c r="F1332" s="504"/>
      <c r="G1332" s="504"/>
      <c r="H1332" s="504"/>
      <c r="I1332" s="484"/>
      <c r="J1332" s="409"/>
      <c r="K1332" s="409"/>
      <c r="L1332" s="409"/>
      <c r="M1332" s="484">
        <f t="shared" si="717"/>
        <v>0</v>
      </c>
      <c r="N1332" s="484"/>
      <c r="O1332" s="484"/>
      <c r="P1332" s="484"/>
      <c r="Q1332" s="484"/>
      <c r="S1332" s="486" t="str">
        <f t="shared" si="701"/>
        <v/>
      </c>
      <c r="T1332" s="486" t="str">
        <f t="shared" si="701"/>
        <v/>
      </c>
      <c r="U1332" s="486" t="str">
        <f t="shared" si="701"/>
        <v/>
      </c>
      <c r="V1332" s="487" t="str">
        <f t="shared" si="700"/>
        <v/>
      </c>
      <c r="W1332" s="486"/>
    </row>
    <row r="1333" spans="1:25" hidden="1">
      <c r="A1333" s="394" t="s">
        <v>520</v>
      </c>
      <c r="B1333" s="399" t="s">
        <v>521</v>
      </c>
      <c r="C1333" s="482"/>
      <c r="D1333" s="482" t="s">
        <v>846</v>
      </c>
      <c r="E1333" s="482" t="s">
        <v>320</v>
      </c>
      <c r="F1333" s="644">
        <v>0</v>
      </c>
      <c r="G1333" s="644">
        <f>1123504373.17+1267253988.61</f>
        <v>2390758361.7799997</v>
      </c>
      <c r="H1333" s="644">
        <f>420132888.32</f>
        <v>420132888.31999999</v>
      </c>
      <c r="I1333" s="484">
        <f>SUM(F1333:H1333)</f>
        <v>2810891250.0999999</v>
      </c>
      <c r="J1333" s="504"/>
      <c r="K1333" s="644">
        <v>369934724.08999997</v>
      </c>
      <c r="L1333" s="644">
        <v>40254024.490000002</v>
      </c>
      <c r="M1333" s="484">
        <f t="shared" si="717"/>
        <v>410188748.57999998</v>
      </c>
      <c r="N1333" s="484">
        <f t="shared" si="709"/>
        <v>0</v>
      </c>
      <c r="O1333" s="484">
        <f t="shared" si="709"/>
        <v>2020823637.6899998</v>
      </c>
      <c r="P1333" s="484">
        <f t="shared" si="709"/>
        <v>379878863.82999998</v>
      </c>
      <c r="Q1333" s="484">
        <f t="shared" si="718"/>
        <v>2400702501.52</v>
      </c>
      <c r="S1333" s="486" t="str">
        <f t="shared" si="701"/>
        <v/>
      </c>
      <c r="T1333" s="486">
        <f t="shared" si="701"/>
        <v>0.1547353049157888</v>
      </c>
      <c r="U1333" s="486">
        <f t="shared" si="701"/>
        <v>9.5812600272654619E-2</v>
      </c>
      <c r="V1333" s="487">
        <f t="shared" si="700"/>
        <v>0.14592835940038845</v>
      </c>
      <c r="W1333" s="486"/>
    </row>
    <row r="1334" spans="1:25" hidden="1">
      <c r="A1334" s="392" t="s">
        <v>519</v>
      </c>
      <c r="B1334" s="399" t="s">
        <v>521</v>
      </c>
      <c r="C1334" s="482"/>
      <c r="D1334" s="482" t="s">
        <v>319</v>
      </c>
      <c r="E1334" s="494" t="s">
        <v>204</v>
      </c>
      <c r="F1334" s="644"/>
      <c r="G1334" s="644">
        <v>-1267253988.6099999</v>
      </c>
      <c r="H1334" s="644">
        <v>-109976500</v>
      </c>
      <c r="I1334" s="484">
        <f t="shared" ref="I1334:I1346" si="719">SUM(F1334:H1334)</f>
        <v>-1377230488.6099999</v>
      </c>
      <c r="J1334" s="644"/>
      <c r="K1334" s="644"/>
      <c r="L1334" s="644"/>
      <c r="M1334" s="484">
        <f t="shared" si="717"/>
        <v>0</v>
      </c>
      <c r="N1334" s="484">
        <f t="shared" si="709"/>
        <v>0</v>
      </c>
      <c r="O1334" s="440">
        <f t="shared" si="709"/>
        <v>-1267253988.6099999</v>
      </c>
      <c r="P1334" s="440">
        <f t="shared" si="709"/>
        <v>-109976500</v>
      </c>
      <c r="Q1334" s="484">
        <f t="shared" si="718"/>
        <v>-1377230488.6099999</v>
      </c>
      <c r="S1334" s="486" t="str">
        <f t="shared" si="701"/>
        <v/>
      </c>
      <c r="T1334" s="486">
        <f t="shared" si="701"/>
        <v>0</v>
      </c>
      <c r="U1334" s="486">
        <f t="shared" si="701"/>
        <v>0</v>
      </c>
      <c r="V1334" s="487">
        <f t="shared" si="700"/>
        <v>0</v>
      </c>
      <c r="W1334" s="486"/>
    </row>
    <row r="1335" spans="1:25" s="437" customFormat="1">
      <c r="A1335" s="392"/>
      <c r="B1335" s="399" t="s">
        <v>521</v>
      </c>
      <c r="C1335" s="445"/>
      <c r="D1335" s="445"/>
      <c r="E1335" s="415" t="s">
        <v>737</v>
      </c>
      <c r="F1335" s="645">
        <f>SUM(F1333:F1334)</f>
        <v>0</v>
      </c>
      <c r="G1335" s="645">
        <f t="shared" ref="G1335:L1335" si="720">SUM(G1333:G1334)</f>
        <v>1123504373.1699998</v>
      </c>
      <c r="H1335" s="645">
        <f t="shared" si="720"/>
        <v>310156388.31999999</v>
      </c>
      <c r="I1335" s="484">
        <f t="shared" si="719"/>
        <v>1433660761.4899998</v>
      </c>
      <c r="J1335" s="645">
        <f t="shared" si="720"/>
        <v>0</v>
      </c>
      <c r="K1335" s="645">
        <f t="shared" si="720"/>
        <v>369934724.08999997</v>
      </c>
      <c r="L1335" s="645">
        <f t="shared" si="720"/>
        <v>40254024.490000002</v>
      </c>
      <c r="M1335" s="484">
        <f t="shared" si="717"/>
        <v>410188748.57999998</v>
      </c>
      <c r="N1335" s="484">
        <f t="shared" si="709"/>
        <v>0</v>
      </c>
      <c r="O1335" s="484">
        <f t="shared" si="709"/>
        <v>753569649.07999992</v>
      </c>
      <c r="P1335" s="484">
        <f t="shared" si="709"/>
        <v>269902363.82999998</v>
      </c>
      <c r="Q1335" s="484">
        <f t="shared" si="718"/>
        <v>1023472012.9099998</v>
      </c>
      <c r="R1335" s="448"/>
      <c r="S1335" s="486" t="str">
        <f t="shared" si="701"/>
        <v/>
      </c>
      <c r="T1335" s="486">
        <f t="shared" si="701"/>
        <v>0.32926861071863789</v>
      </c>
      <c r="U1335" s="486">
        <f t="shared" si="701"/>
        <v>0.12978621755315389</v>
      </c>
      <c r="V1335" s="487">
        <f t="shared" si="700"/>
        <v>0.28611283756813705</v>
      </c>
      <c r="W1335" s="489"/>
      <c r="Y1335" s="394" t="s">
        <v>735</v>
      </c>
    </row>
    <row r="1336" spans="1:25">
      <c r="A1336" s="392"/>
      <c r="B1336" s="392"/>
      <c r="C1336" s="482"/>
      <c r="D1336" s="482"/>
      <c r="E1336" s="490"/>
      <c r="F1336" s="484"/>
      <c r="G1336" s="484"/>
      <c r="H1336" s="484"/>
      <c r="I1336" s="484">
        <f t="shared" si="719"/>
        <v>0</v>
      </c>
      <c r="J1336" s="484"/>
      <c r="K1336" s="484"/>
      <c r="L1336" s="484"/>
      <c r="M1336" s="484">
        <f t="shared" si="717"/>
        <v>0</v>
      </c>
      <c r="N1336" s="484">
        <f t="shared" si="709"/>
        <v>0</v>
      </c>
      <c r="O1336" s="484">
        <f t="shared" si="709"/>
        <v>0</v>
      </c>
      <c r="P1336" s="484">
        <f t="shared" si="709"/>
        <v>0</v>
      </c>
      <c r="Q1336" s="484"/>
      <c r="R1336" s="485"/>
      <c r="S1336" s="486" t="str">
        <f t="shared" si="701"/>
        <v/>
      </c>
      <c r="T1336" s="486" t="str">
        <f t="shared" si="701"/>
        <v/>
      </c>
      <c r="U1336" s="486" t="str">
        <f t="shared" si="701"/>
        <v/>
      </c>
      <c r="V1336" s="487" t="str">
        <f t="shared" si="700"/>
        <v/>
      </c>
      <c r="W1336" s="486"/>
      <c r="Y1336" s="394" t="s">
        <v>735</v>
      </c>
    </row>
    <row r="1337" spans="1:25" s="437" customFormat="1">
      <c r="A1337" s="394" t="s">
        <v>520</v>
      </c>
      <c r="B1337" s="646" t="s">
        <v>521</v>
      </c>
      <c r="C1337" s="445"/>
      <c r="D1337" s="415"/>
      <c r="E1337" s="445" t="s">
        <v>847</v>
      </c>
      <c r="F1337" s="647">
        <f>SUM(F1338:F1340)</f>
        <v>0</v>
      </c>
      <c r="G1337" s="647">
        <f t="shared" ref="G1337:Q1337" si="721">SUM(G1338:G1340)</f>
        <v>17349738.030000001</v>
      </c>
      <c r="H1337" s="647">
        <f t="shared" si="721"/>
        <v>0</v>
      </c>
      <c r="I1337" s="647">
        <f t="shared" si="721"/>
        <v>17349738.030000001</v>
      </c>
      <c r="J1337" s="647">
        <f t="shared" si="721"/>
        <v>0</v>
      </c>
      <c r="K1337" s="647">
        <f t="shared" si="721"/>
        <v>7826851.71</v>
      </c>
      <c r="L1337" s="647">
        <f t="shared" si="721"/>
        <v>0</v>
      </c>
      <c r="M1337" s="484">
        <f t="shared" si="717"/>
        <v>7826851.71</v>
      </c>
      <c r="N1337" s="647">
        <f t="shared" si="721"/>
        <v>0</v>
      </c>
      <c r="O1337" s="647">
        <f t="shared" si="721"/>
        <v>9522886.3200000003</v>
      </c>
      <c r="P1337" s="647">
        <f t="shared" si="721"/>
        <v>0</v>
      </c>
      <c r="Q1337" s="647">
        <f t="shared" si="721"/>
        <v>9522886.3200000003</v>
      </c>
      <c r="S1337" s="486" t="str">
        <f t="shared" si="701"/>
        <v/>
      </c>
      <c r="T1337" s="486">
        <f t="shared" si="701"/>
        <v>0.45112218388925146</v>
      </c>
      <c r="U1337" s="486" t="str">
        <f t="shared" si="701"/>
        <v/>
      </c>
      <c r="V1337" s="487">
        <f t="shared" si="700"/>
        <v>0.45112218388925146</v>
      </c>
      <c r="W1337" s="489"/>
      <c r="Y1337" s="394" t="s">
        <v>735</v>
      </c>
    </row>
    <row r="1338" spans="1:25">
      <c r="A1338" s="394" t="s">
        <v>520</v>
      </c>
      <c r="B1338" s="399" t="s">
        <v>521</v>
      </c>
      <c r="C1338" s="482"/>
      <c r="D1338" s="492"/>
      <c r="E1338" s="488" t="s">
        <v>853</v>
      </c>
      <c r="F1338" s="504">
        <v>0</v>
      </c>
      <c r="G1338" s="504">
        <v>1590067.59</v>
      </c>
      <c r="H1338" s="504">
        <v>0</v>
      </c>
      <c r="I1338" s="484">
        <f t="shared" si="719"/>
        <v>1590067.59</v>
      </c>
      <c r="J1338" s="504">
        <v>0</v>
      </c>
      <c r="K1338" s="504">
        <v>622818.80000000005</v>
      </c>
      <c r="L1338" s="504">
        <v>0</v>
      </c>
      <c r="M1338" s="484">
        <f t="shared" si="717"/>
        <v>622818.80000000005</v>
      </c>
      <c r="N1338" s="484">
        <f t="shared" si="709"/>
        <v>0</v>
      </c>
      <c r="O1338" s="484">
        <f t="shared" si="709"/>
        <v>967248.79</v>
      </c>
      <c r="P1338" s="484">
        <f t="shared" si="709"/>
        <v>0</v>
      </c>
      <c r="Q1338" s="484">
        <f t="shared" ref="Q1338:Q1339" si="722">+N1338+O1338+P1338</f>
        <v>967248.79</v>
      </c>
      <c r="S1338" s="486" t="str">
        <f t="shared" si="701"/>
        <v/>
      </c>
      <c r="T1338" s="486">
        <f t="shared" si="701"/>
        <v>0.39169328644702456</v>
      </c>
      <c r="U1338" s="486" t="str">
        <f t="shared" si="701"/>
        <v/>
      </c>
      <c r="V1338" s="487">
        <f t="shared" si="700"/>
        <v>0.39169328644702456</v>
      </c>
      <c r="W1338" s="486"/>
      <c r="Y1338" s="394" t="s">
        <v>735</v>
      </c>
    </row>
    <row r="1339" spans="1:25" ht="24">
      <c r="A1339" s="394" t="s">
        <v>520</v>
      </c>
      <c r="B1339" s="399" t="s">
        <v>521</v>
      </c>
      <c r="C1339" s="482"/>
      <c r="D1339" s="492"/>
      <c r="E1339" s="488" t="s">
        <v>854</v>
      </c>
      <c r="F1339" s="504"/>
      <c r="G1339" s="504">
        <v>621680</v>
      </c>
      <c r="H1339" s="504"/>
      <c r="I1339" s="484">
        <f t="shared" si="719"/>
        <v>621680</v>
      </c>
      <c r="J1339" s="504">
        <v>0</v>
      </c>
      <c r="K1339" s="504">
        <v>621680</v>
      </c>
      <c r="L1339" s="504">
        <v>0</v>
      </c>
      <c r="M1339" s="484">
        <f t="shared" si="717"/>
        <v>621680</v>
      </c>
      <c r="N1339" s="484">
        <f t="shared" si="709"/>
        <v>0</v>
      </c>
      <c r="O1339" s="484">
        <f t="shared" si="709"/>
        <v>0</v>
      </c>
      <c r="P1339" s="484">
        <f t="shared" si="709"/>
        <v>0</v>
      </c>
      <c r="Q1339" s="484">
        <f t="shared" si="722"/>
        <v>0</v>
      </c>
      <c r="S1339" s="486" t="str">
        <f t="shared" si="701"/>
        <v/>
      </c>
      <c r="T1339" s="486">
        <f t="shared" si="701"/>
        <v>1</v>
      </c>
      <c r="U1339" s="486" t="str">
        <f t="shared" si="701"/>
        <v/>
      </c>
      <c r="V1339" s="487">
        <f t="shared" si="700"/>
        <v>1</v>
      </c>
      <c r="W1339" s="486"/>
      <c r="Y1339" s="394" t="s">
        <v>735</v>
      </c>
    </row>
    <row r="1340" spans="1:25" ht="24">
      <c r="A1340" s="394" t="s">
        <v>520</v>
      </c>
      <c r="B1340" s="399" t="s">
        <v>521</v>
      </c>
      <c r="C1340" s="482"/>
      <c r="D1340" s="492"/>
      <c r="E1340" s="488" t="s">
        <v>855</v>
      </c>
      <c r="F1340" s="504">
        <v>0</v>
      </c>
      <c r="G1340" s="504">
        <v>15137990.439999999</v>
      </c>
      <c r="H1340" s="504">
        <v>0</v>
      </c>
      <c r="I1340" s="484">
        <f t="shared" si="719"/>
        <v>15137990.439999999</v>
      </c>
      <c r="J1340" s="504">
        <v>0</v>
      </c>
      <c r="K1340" s="504">
        <v>6582352.9100000001</v>
      </c>
      <c r="L1340" s="504">
        <v>0</v>
      </c>
      <c r="M1340" s="484">
        <f t="shared" si="717"/>
        <v>6582352.9100000001</v>
      </c>
      <c r="N1340" s="484">
        <f t="shared" si="709"/>
        <v>0</v>
      </c>
      <c r="O1340" s="484">
        <f t="shared" si="709"/>
        <v>8555637.5299999993</v>
      </c>
      <c r="P1340" s="484">
        <f t="shared" si="709"/>
        <v>0</v>
      </c>
      <c r="Q1340" s="484">
        <f t="shared" si="718"/>
        <v>8555637.5299999993</v>
      </c>
      <c r="S1340" s="486" t="str">
        <f t="shared" si="701"/>
        <v/>
      </c>
      <c r="T1340" s="486">
        <f t="shared" si="701"/>
        <v>0.43482342891478271</v>
      </c>
      <c r="U1340" s="486" t="str">
        <f t="shared" si="701"/>
        <v/>
      </c>
      <c r="V1340" s="487">
        <f t="shared" si="700"/>
        <v>0.43482342891478271</v>
      </c>
      <c r="W1340" s="486"/>
      <c r="Y1340" s="394" t="s">
        <v>735</v>
      </c>
    </row>
    <row r="1341" spans="1:25">
      <c r="A1341" s="394" t="s">
        <v>520</v>
      </c>
      <c r="B1341" s="399"/>
      <c r="C1341" s="482"/>
      <c r="D1341" s="482"/>
      <c r="E1341" s="482"/>
      <c r="F1341" s="504"/>
      <c r="G1341" s="504"/>
      <c r="H1341" s="504"/>
      <c r="I1341" s="484">
        <f t="shared" si="719"/>
        <v>0</v>
      </c>
      <c r="J1341" s="504">
        <v>0</v>
      </c>
      <c r="K1341" s="504">
        <v>0</v>
      </c>
      <c r="L1341" s="504">
        <v>0</v>
      </c>
      <c r="M1341" s="484">
        <f t="shared" si="717"/>
        <v>0</v>
      </c>
      <c r="N1341" s="484">
        <f t="shared" si="709"/>
        <v>0</v>
      </c>
      <c r="O1341" s="484">
        <f t="shared" si="709"/>
        <v>0</v>
      </c>
      <c r="P1341" s="484">
        <f t="shared" si="709"/>
        <v>0</v>
      </c>
      <c r="Q1341" s="484">
        <f t="shared" si="718"/>
        <v>0</v>
      </c>
      <c r="S1341" s="486" t="str">
        <f t="shared" si="701"/>
        <v/>
      </c>
      <c r="T1341" s="486" t="str">
        <f t="shared" si="701"/>
        <v/>
      </c>
      <c r="U1341" s="486" t="str">
        <f t="shared" si="701"/>
        <v/>
      </c>
      <c r="V1341" s="487" t="str">
        <f t="shared" si="700"/>
        <v/>
      </c>
      <c r="W1341" s="486"/>
      <c r="Y1341" s="394" t="s">
        <v>735</v>
      </c>
    </row>
    <row r="1342" spans="1:25" s="437" customFormat="1">
      <c r="A1342" s="394" t="s">
        <v>520</v>
      </c>
      <c r="B1342" s="646" t="s">
        <v>521</v>
      </c>
      <c r="C1342" s="445"/>
      <c r="D1342" s="445"/>
      <c r="E1342" s="445" t="s">
        <v>325</v>
      </c>
      <c r="F1342" s="647">
        <f>+F1343+F1344</f>
        <v>0</v>
      </c>
      <c r="G1342" s="647">
        <f t="shared" ref="G1342:Q1342" si="723">+G1343+G1344</f>
        <v>0</v>
      </c>
      <c r="H1342" s="647">
        <f t="shared" si="723"/>
        <v>0</v>
      </c>
      <c r="I1342" s="484">
        <f t="shared" si="719"/>
        <v>0</v>
      </c>
      <c r="J1342" s="647">
        <f t="shared" si="723"/>
        <v>0</v>
      </c>
      <c r="K1342" s="647">
        <f t="shared" si="723"/>
        <v>0</v>
      </c>
      <c r="L1342" s="647">
        <f t="shared" si="723"/>
        <v>0</v>
      </c>
      <c r="M1342" s="484">
        <f t="shared" si="717"/>
        <v>0</v>
      </c>
      <c r="N1342" s="484">
        <f t="shared" si="709"/>
        <v>0</v>
      </c>
      <c r="O1342" s="484">
        <f t="shared" si="709"/>
        <v>0</v>
      </c>
      <c r="P1342" s="484">
        <f t="shared" si="709"/>
        <v>0</v>
      </c>
      <c r="Q1342" s="647">
        <f t="shared" si="723"/>
        <v>0</v>
      </c>
      <c r="S1342" s="486" t="str">
        <f t="shared" si="701"/>
        <v/>
      </c>
      <c r="T1342" s="486" t="str">
        <f t="shared" si="701"/>
        <v/>
      </c>
      <c r="U1342" s="486" t="str">
        <f t="shared" si="701"/>
        <v/>
      </c>
      <c r="V1342" s="487" t="str">
        <f t="shared" si="700"/>
        <v/>
      </c>
      <c r="W1342" s="489"/>
      <c r="Y1342" s="394" t="s">
        <v>735</v>
      </c>
    </row>
    <row r="1343" spans="1:25">
      <c r="A1343" s="394" t="s">
        <v>520</v>
      </c>
      <c r="B1343" s="399" t="s">
        <v>521</v>
      </c>
      <c r="C1343" s="482"/>
      <c r="D1343" s="492"/>
      <c r="E1343" s="488" t="s">
        <v>703</v>
      </c>
      <c r="F1343" s="504"/>
      <c r="G1343" s="504"/>
      <c r="H1343" s="504"/>
      <c r="I1343" s="484">
        <f t="shared" si="719"/>
        <v>0</v>
      </c>
      <c r="J1343" s="504"/>
      <c r="K1343" s="504"/>
      <c r="L1343" s="504"/>
      <c r="M1343" s="484">
        <f t="shared" si="717"/>
        <v>0</v>
      </c>
      <c r="N1343" s="484">
        <f t="shared" si="709"/>
        <v>0</v>
      </c>
      <c r="O1343" s="484">
        <f t="shared" si="709"/>
        <v>0</v>
      </c>
      <c r="P1343" s="484">
        <f t="shared" si="709"/>
        <v>0</v>
      </c>
      <c r="Q1343" s="484">
        <f t="shared" ref="Q1343:Q1344" si="724">+N1343+O1343+P1343</f>
        <v>0</v>
      </c>
      <c r="S1343" s="486" t="str">
        <f t="shared" si="701"/>
        <v/>
      </c>
      <c r="T1343" s="486" t="str">
        <f t="shared" si="701"/>
        <v/>
      </c>
      <c r="U1343" s="486" t="str">
        <f t="shared" si="701"/>
        <v/>
      </c>
      <c r="V1343" s="487" t="str">
        <f t="shared" si="700"/>
        <v/>
      </c>
      <c r="W1343" s="486"/>
      <c r="Y1343" s="394" t="s">
        <v>735</v>
      </c>
    </row>
    <row r="1344" spans="1:25">
      <c r="A1344" s="394" t="s">
        <v>520</v>
      </c>
      <c r="B1344" s="399" t="s">
        <v>521</v>
      </c>
      <c r="C1344" s="482"/>
      <c r="D1344" s="492"/>
      <c r="E1344" s="488" t="s">
        <v>704</v>
      </c>
      <c r="F1344" s="504"/>
      <c r="G1344" s="504"/>
      <c r="H1344" s="504"/>
      <c r="I1344" s="484">
        <f t="shared" si="719"/>
        <v>0</v>
      </c>
      <c r="J1344" s="504"/>
      <c r="K1344" s="504"/>
      <c r="L1344" s="504"/>
      <c r="M1344" s="484">
        <f t="shared" si="717"/>
        <v>0</v>
      </c>
      <c r="N1344" s="484">
        <f t="shared" si="709"/>
        <v>0</v>
      </c>
      <c r="O1344" s="484">
        <f t="shared" si="709"/>
        <v>0</v>
      </c>
      <c r="P1344" s="484">
        <f t="shared" si="709"/>
        <v>0</v>
      </c>
      <c r="Q1344" s="484">
        <f t="shared" si="724"/>
        <v>0</v>
      </c>
      <c r="S1344" s="486" t="str">
        <f t="shared" si="701"/>
        <v/>
      </c>
      <c r="T1344" s="486" t="str">
        <f t="shared" si="701"/>
        <v/>
      </c>
      <c r="U1344" s="486" t="str">
        <f t="shared" si="701"/>
        <v/>
      </c>
      <c r="V1344" s="487" t="str">
        <f t="shared" si="700"/>
        <v/>
      </c>
      <c r="W1344" s="486"/>
      <c r="Y1344" s="394" t="s">
        <v>735</v>
      </c>
    </row>
    <row r="1345" spans="1:25">
      <c r="A1345" s="394" t="s">
        <v>520</v>
      </c>
      <c r="B1345" s="399" t="s">
        <v>521</v>
      </c>
      <c r="C1345" s="482"/>
      <c r="D1345" s="490"/>
      <c r="E1345" s="482"/>
      <c r="F1345" s="504"/>
      <c r="G1345" s="504"/>
      <c r="H1345" s="504"/>
      <c r="I1345" s="484">
        <f t="shared" si="719"/>
        <v>0</v>
      </c>
      <c r="J1345" s="504">
        <v>0</v>
      </c>
      <c r="K1345" s="504">
        <v>0</v>
      </c>
      <c r="L1345" s="504">
        <v>0</v>
      </c>
      <c r="M1345" s="484">
        <f t="shared" si="717"/>
        <v>0</v>
      </c>
      <c r="N1345" s="484">
        <f t="shared" si="709"/>
        <v>0</v>
      </c>
      <c r="O1345" s="484">
        <f t="shared" si="709"/>
        <v>0</v>
      </c>
      <c r="P1345" s="484">
        <f t="shared" si="709"/>
        <v>0</v>
      </c>
      <c r="Q1345" s="484">
        <f t="shared" si="718"/>
        <v>0</v>
      </c>
      <c r="S1345" s="486" t="str">
        <f t="shared" si="701"/>
        <v/>
      </c>
      <c r="T1345" s="486" t="str">
        <f t="shared" si="701"/>
        <v/>
      </c>
      <c r="U1345" s="486" t="str">
        <f t="shared" si="701"/>
        <v/>
      </c>
      <c r="V1345" s="487" t="str">
        <f t="shared" si="700"/>
        <v/>
      </c>
      <c r="W1345" s="486"/>
      <c r="Y1345" s="394" t="s">
        <v>735</v>
      </c>
    </row>
    <row r="1346" spans="1:25" s="437" customFormat="1" hidden="1">
      <c r="A1346" s="394" t="s">
        <v>520</v>
      </c>
      <c r="B1346" s="646" t="s">
        <v>521</v>
      </c>
      <c r="C1346" s="445"/>
      <c r="D1346" s="415"/>
      <c r="E1346" s="445" t="s">
        <v>848</v>
      </c>
      <c r="F1346" s="647">
        <v>0</v>
      </c>
      <c r="G1346" s="647">
        <v>0</v>
      </c>
      <c r="H1346" s="647">
        <v>0</v>
      </c>
      <c r="I1346" s="484">
        <f t="shared" si="719"/>
        <v>0</v>
      </c>
      <c r="J1346" s="647">
        <v>0</v>
      </c>
      <c r="K1346" s="647">
        <v>0</v>
      </c>
      <c r="L1346" s="647">
        <v>0</v>
      </c>
      <c r="M1346" s="484">
        <f t="shared" si="717"/>
        <v>0</v>
      </c>
      <c r="N1346" s="416">
        <f t="shared" si="709"/>
        <v>0</v>
      </c>
      <c r="O1346" s="416">
        <f t="shared" si="709"/>
        <v>0</v>
      </c>
      <c r="P1346" s="416">
        <f t="shared" si="709"/>
        <v>0</v>
      </c>
      <c r="Q1346" s="416">
        <f t="shared" si="718"/>
        <v>0</v>
      </c>
      <c r="S1346" s="486" t="str">
        <f t="shared" si="701"/>
        <v/>
      </c>
      <c r="T1346" s="486" t="str">
        <f t="shared" si="701"/>
        <v/>
      </c>
      <c r="U1346" s="486" t="str">
        <f t="shared" si="701"/>
        <v/>
      </c>
      <c r="V1346" s="487" t="str">
        <f t="shared" si="700"/>
        <v/>
      </c>
      <c r="W1346" s="489"/>
    </row>
    <row r="1347" spans="1:25" hidden="1">
      <c r="A1347" s="394" t="s">
        <v>520</v>
      </c>
      <c r="B1347" s="399" t="s">
        <v>521</v>
      </c>
      <c r="C1347" s="482"/>
      <c r="D1347" s="482"/>
      <c r="E1347" s="482"/>
      <c r="F1347" s="504"/>
      <c r="G1347" s="504"/>
      <c r="H1347" s="504"/>
      <c r="I1347" s="484">
        <f t="shared" ref="I1347:I1355" si="725">SUM(F1347:H1347)</f>
        <v>0</v>
      </c>
      <c r="J1347" s="504">
        <v>0</v>
      </c>
      <c r="K1347" s="504">
        <v>0</v>
      </c>
      <c r="L1347" s="504">
        <v>0</v>
      </c>
      <c r="M1347" s="484">
        <f t="shared" si="717"/>
        <v>0</v>
      </c>
      <c r="N1347" s="484">
        <f t="shared" si="709"/>
        <v>0</v>
      </c>
      <c r="O1347" s="484">
        <f t="shared" si="709"/>
        <v>0</v>
      </c>
      <c r="P1347" s="484">
        <f t="shared" si="709"/>
        <v>0</v>
      </c>
      <c r="Q1347" s="484">
        <f t="shared" si="718"/>
        <v>0</v>
      </c>
      <c r="S1347" s="486" t="str">
        <f t="shared" si="701"/>
        <v/>
      </c>
      <c r="T1347" s="486" t="str">
        <f t="shared" si="701"/>
        <v/>
      </c>
      <c r="U1347" s="486" t="str">
        <f t="shared" si="701"/>
        <v/>
      </c>
      <c r="V1347" s="487" t="str">
        <f t="shared" si="700"/>
        <v/>
      </c>
      <c r="W1347" s="486"/>
    </row>
    <row r="1348" spans="1:25" s="526" customFormat="1" ht="12" customHeight="1">
      <c r="A1348" s="526" t="s">
        <v>520</v>
      </c>
      <c r="B1348" s="399" t="s">
        <v>521</v>
      </c>
      <c r="C1348" s="714" t="s">
        <v>832</v>
      </c>
      <c r="D1348" s="714"/>
      <c r="E1348" s="714"/>
      <c r="F1348" s="648">
        <f>+F1335+F1337+F1342+F1346</f>
        <v>0</v>
      </c>
      <c r="G1348" s="648">
        <f t="shared" ref="G1348:I1348" si="726">+G1335+G1337+G1342+G1346</f>
        <v>1140854111.1999998</v>
      </c>
      <c r="H1348" s="648">
        <f t="shared" si="726"/>
        <v>310156388.31999999</v>
      </c>
      <c r="I1348" s="648">
        <f t="shared" si="726"/>
        <v>1451010499.5199997</v>
      </c>
      <c r="J1348" s="648">
        <f>+J1335+J1337+J1342+J1346</f>
        <v>0</v>
      </c>
      <c r="K1348" s="648">
        <f t="shared" ref="K1348:L1348" si="727">+K1335+K1337+K1342+K1346</f>
        <v>377761575.79999995</v>
      </c>
      <c r="L1348" s="648">
        <f t="shared" si="727"/>
        <v>40254024.490000002</v>
      </c>
      <c r="M1348" s="484">
        <f t="shared" si="717"/>
        <v>418015600.28999996</v>
      </c>
      <c r="N1348" s="648">
        <f>+N1335+N1337+N1342+N1346</f>
        <v>0</v>
      </c>
      <c r="O1348" s="648">
        <f t="shared" ref="O1348:P1348" si="728">+O1335+O1337+O1342+O1346</f>
        <v>763092535.39999998</v>
      </c>
      <c r="P1348" s="648">
        <f t="shared" si="728"/>
        <v>269902363.82999998</v>
      </c>
      <c r="Q1348" s="648">
        <f t="shared" ref="Q1348" si="729">+Q1346+Q1342+Q1337+Q1333+Q1334</f>
        <v>1032994899.2300003</v>
      </c>
      <c r="R1348" s="525">
        <f>+Q1348-'[4]MARCH- CONAP'!$O$161</f>
        <v>0</v>
      </c>
      <c r="S1348" s="486" t="str">
        <f t="shared" si="701"/>
        <v/>
      </c>
      <c r="T1348" s="486">
        <f t="shared" si="701"/>
        <v>0.33112172020194058</v>
      </c>
      <c r="U1348" s="486">
        <f t="shared" si="701"/>
        <v>0.12978621755315389</v>
      </c>
      <c r="V1348" s="487">
        <f t="shared" si="700"/>
        <v>0.28808585494610911</v>
      </c>
      <c r="W1348" s="551"/>
      <c r="Y1348" s="394" t="s">
        <v>735</v>
      </c>
    </row>
    <row r="1349" spans="1:25">
      <c r="A1349" s="394" t="s">
        <v>520</v>
      </c>
      <c r="B1349" s="399" t="s">
        <v>521</v>
      </c>
      <c r="C1349" s="482"/>
      <c r="D1349" s="482"/>
      <c r="E1349" s="482"/>
      <c r="F1349" s="504"/>
      <c r="G1349" s="504"/>
      <c r="H1349" s="504"/>
      <c r="I1349" s="484"/>
      <c r="J1349" s="504"/>
      <c r="K1349" s="504"/>
      <c r="L1349" s="504"/>
      <c r="M1349" s="484">
        <f t="shared" si="717"/>
        <v>0</v>
      </c>
      <c r="N1349" s="484"/>
      <c r="O1349" s="484"/>
      <c r="P1349" s="484"/>
      <c r="Q1349" s="484"/>
      <c r="S1349" s="486" t="str">
        <f t="shared" si="701"/>
        <v/>
      </c>
      <c r="T1349" s="486" t="str">
        <f t="shared" si="701"/>
        <v/>
      </c>
      <c r="U1349" s="486" t="str">
        <f t="shared" si="701"/>
        <v/>
      </c>
      <c r="V1349" s="487" t="str">
        <f t="shared" si="700"/>
        <v/>
      </c>
      <c r="W1349" s="486"/>
      <c r="Y1349" s="394" t="s">
        <v>735</v>
      </c>
    </row>
    <row r="1350" spans="1:25" s="501" customFormat="1" ht="12" customHeight="1">
      <c r="A1350" s="441" t="s">
        <v>523</v>
      </c>
      <c r="B1350" s="441" t="s">
        <v>524</v>
      </c>
      <c r="C1350" s="715" t="s">
        <v>525</v>
      </c>
      <c r="D1350" s="715"/>
      <c r="E1350" s="715"/>
      <c r="F1350" s="643"/>
      <c r="G1350" s="643"/>
      <c r="H1350" s="643"/>
      <c r="I1350" s="500">
        <f t="shared" si="725"/>
        <v>0</v>
      </c>
      <c r="J1350" s="643">
        <v>0</v>
      </c>
      <c r="K1350" s="643">
        <v>0</v>
      </c>
      <c r="L1350" s="643">
        <v>0</v>
      </c>
      <c r="M1350" s="484">
        <f t="shared" si="717"/>
        <v>0</v>
      </c>
      <c r="N1350" s="500">
        <f t="shared" si="709"/>
        <v>0</v>
      </c>
      <c r="O1350" s="500">
        <f t="shared" si="709"/>
        <v>0</v>
      </c>
      <c r="P1350" s="500">
        <f t="shared" si="709"/>
        <v>0</v>
      </c>
      <c r="Q1350" s="500">
        <f t="shared" si="718"/>
        <v>0</v>
      </c>
      <c r="S1350" s="486" t="str">
        <f t="shared" si="701"/>
        <v/>
      </c>
      <c r="T1350" s="486" t="str">
        <f t="shared" si="701"/>
        <v/>
      </c>
      <c r="U1350" s="486" t="str">
        <f t="shared" si="701"/>
        <v/>
      </c>
      <c r="V1350" s="487" t="str">
        <f t="shared" si="700"/>
        <v/>
      </c>
      <c r="W1350" s="502"/>
      <c r="Y1350" s="394" t="s">
        <v>735</v>
      </c>
    </row>
    <row r="1351" spans="1:25" hidden="1">
      <c r="A1351" s="394" t="s">
        <v>523</v>
      </c>
      <c r="C1351" s="482"/>
      <c r="D1351" s="482"/>
      <c r="E1351" s="482"/>
      <c r="F1351" s="504"/>
      <c r="G1351" s="504"/>
      <c r="H1351" s="504"/>
      <c r="I1351" s="484"/>
      <c r="J1351" s="504"/>
      <c r="K1351" s="504"/>
      <c r="L1351" s="504"/>
      <c r="M1351" s="484">
        <f t="shared" si="717"/>
        <v>0</v>
      </c>
      <c r="N1351" s="484"/>
      <c r="O1351" s="484"/>
      <c r="P1351" s="484"/>
      <c r="Q1351" s="484"/>
      <c r="S1351" s="486" t="str">
        <f t="shared" si="701"/>
        <v/>
      </c>
      <c r="T1351" s="486" t="str">
        <f t="shared" si="701"/>
        <v/>
      </c>
      <c r="U1351" s="486" t="str">
        <f t="shared" si="701"/>
        <v/>
      </c>
      <c r="V1351" s="487" t="str">
        <f t="shared" si="700"/>
        <v/>
      </c>
      <c r="W1351" s="486"/>
    </row>
    <row r="1352" spans="1:25" s="437" customFormat="1">
      <c r="A1352" s="394" t="s">
        <v>523</v>
      </c>
      <c r="B1352" s="437" t="s">
        <v>524</v>
      </c>
      <c r="C1352" s="445"/>
      <c r="D1352" s="445" t="s">
        <v>522</v>
      </c>
      <c r="E1352" s="445"/>
      <c r="F1352" s="647"/>
      <c r="G1352" s="647"/>
      <c r="H1352" s="647"/>
      <c r="I1352" s="416">
        <f t="shared" si="725"/>
        <v>0</v>
      </c>
      <c r="J1352" s="647">
        <v>0</v>
      </c>
      <c r="K1352" s="647">
        <v>0</v>
      </c>
      <c r="L1352" s="647">
        <v>0</v>
      </c>
      <c r="M1352" s="484">
        <f t="shared" si="717"/>
        <v>0</v>
      </c>
      <c r="N1352" s="416">
        <f t="shared" si="709"/>
        <v>0</v>
      </c>
      <c r="O1352" s="416">
        <f t="shared" si="709"/>
        <v>0</v>
      </c>
      <c r="P1352" s="416">
        <f t="shared" si="709"/>
        <v>0</v>
      </c>
      <c r="Q1352" s="416">
        <f t="shared" si="718"/>
        <v>0</v>
      </c>
      <c r="S1352" s="486" t="str">
        <f t="shared" si="701"/>
        <v/>
      </c>
      <c r="T1352" s="486" t="str">
        <f t="shared" si="701"/>
        <v/>
      </c>
      <c r="U1352" s="486" t="str">
        <f t="shared" si="701"/>
        <v/>
      </c>
      <c r="V1352" s="487" t="str">
        <f t="shared" si="700"/>
        <v/>
      </c>
      <c r="W1352" s="489"/>
      <c r="Y1352" s="394" t="s">
        <v>735</v>
      </c>
    </row>
    <row r="1353" spans="1:25">
      <c r="A1353" s="394" t="s">
        <v>523</v>
      </c>
      <c r="B1353" s="394" t="s">
        <v>524</v>
      </c>
      <c r="C1353" s="482"/>
      <c r="D1353" s="482"/>
      <c r="E1353" s="483" t="s">
        <v>689</v>
      </c>
      <c r="F1353" s="644"/>
      <c r="G1353" s="644">
        <v>17477424.75</v>
      </c>
      <c r="H1353" s="644">
        <v>6073450.0999999996</v>
      </c>
      <c r="I1353" s="644">
        <f t="shared" ref="I1353:I1354" si="730">+F1353+G1353+H1353</f>
        <v>23550874.850000001</v>
      </c>
      <c r="J1353" s="644">
        <v>0</v>
      </c>
      <c r="K1353" s="644">
        <v>2886283.5</v>
      </c>
      <c r="L1353" s="644">
        <v>3410806.1</v>
      </c>
      <c r="M1353" s="484">
        <f t="shared" si="717"/>
        <v>6297089.5999999996</v>
      </c>
      <c r="N1353" s="484">
        <f t="shared" si="709"/>
        <v>0</v>
      </c>
      <c r="O1353" s="484">
        <f t="shared" si="709"/>
        <v>14591141.25</v>
      </c>
      <c r="P1353" s="484">
        <f t="shared" si="709"/>
        <v>2662643.9999999995</v>
      </c>
      <c r="Q1353" s="484">
        <f t="shared" si="718"/>
        <v>17253785.25</v>
      </c>
      <c r="S1353" s="486" t="str">
        <f t="shared" si="701"/>
        <v/>
      </c>
      <c r="T1353" s="486">
        <f t="shared" si="701"/>
        <v>0.16514352321843068</v>
      </c>
      <c r="U1353" s="486">
        <f t="shared" si="701"/>
        <v>0.56159284160414857</v>
      </c>
      <c r="V1353" s="487">
        <f t="shared" si="700"/>
        <v>0.26738240681534592</v>
      </c>
      <c r="W1353" s="486"/>
      <c r="Y1353" s="394" t="s">
        <v>735</v>
      </c>
    </row>
    <row r="1354" spans="1:25">
      <c r="A1354" s="394" t="s">
        <v>523</v>
      </c>
      <c r="B1354" s="394" t="s">
        <v>524</v>
      </c>
      <c r="C1354" s="482"/>
      <c r="D1354" s="482"/>
      <c r="E1354" s="483" t="s">
        <v>690</v>
      </c>
      <c r="F1354" s="644"/>
      <c r="G1354" s="644">
        <v>73731542.959999993</v>
      </c>
      <c r="H1354" s="644">
        <v>25555955.219999999</v>
      </c>
      <c r="I1354" s="644">
        <f t="shared" si="730"/>
        <v>99287498.179999992</v>
      </c>
      <c r="J1354" s="644">
        <v>0</v>
      </c>
      <c r="K1354" s="644">
        <v>46045910.060000002</v>
      </c>
      <c r="L1354" s="644">
        <v>10232546.890000001</v>
      </c>
      <c r="M1354" s="484">
        <f t="shared" si="717"/>
        <v>56278456.950000003</v>
      </c>
      <c r="N1354" s="484">
        <f t="shared" si="709"/>
        <v>0</v>
      </c>
      <c r="O1354" s="484">
        <f t="shared" si="709"/>
        <v>27685632.899999991</v>
      </c>
      <c r="P1354" s="484">
        <f t="shared" si="709"/>
        <v>15323408.329999998</v>
      </c>
      <c r="Q1354" s="484">
        <f t="shared" si="718"/>
        <v>43009041.229999989</v>
      </c>
      <c r="S1354" s="486" t="str">
        <f t="shared" si="701"/>
        <v/>
      </c>
      <c r="T1354" s="486">
        <f t="shared" si="701"/>
        <v>0.62450761521402465</v>
      </c>
      <c r="U1354" s="486">
        <f t="shared" si="701"/>
        <v>0.4003977469013581</v>
      </c>
      <c r="V1354" s="487">
        <f t="shared" si="700"/>
        <v>0.56682319508113532</v>
      </c>
      <c r="W1354" s="486"/>
      <c r="Y1354" s="394" t="s">
        <v>735</v>
      </c>
    </row>
    <row r="1355" spans="1:25" s="526" customFormat="1" ht="12" customHeight="1">
      <c r="A1355" s="526" t="s">
        <v>523</v>
      </c>
      <c r="B1355" s="394" t="s">
        <v>524</v>
      </c>
      <c r="C1355" s="714" t="s">
        <v>833</v>
      </c>
      <c r="D1355" s="714"/>
      <c r="E1355" s="714"/>
      <c r="F1355" s="648">
        <f>SUM(F1353:F1354)</f>
        <v>0</v>
      </c>
      <c r="G1355" s="648">
        <f t="shared" ref="G1355:Q1355" si="731">SUM(G1353:G1354)</f>
        <v>91208967.709999993</v>
      </c>
      <c r="H1355" s="648">
        <f t="shared" si="731"/>
        <v>31629405.32</v>
      </c>
      <c r="I1355" s="524">
        <f t="shared" si="725"/>
        <v>122838373.03</v>
      </c>
      <c r="J1355" s="648">
        <f t="shared" si="731"/>
        <v>0</v>
      </c>
      <c r="K1355" s="648">
        <f t="shared" si="731"/>
        <v>48932193.560000002</v>
      </c>
      <c r="L1355" s="648">
        <f t="shared" si="731"/>
        <v>13643352.99</v>
      </c>
      <c r="M1355" s="484">
        <f t="shared" si="717"/>
        <v>62575546.550000004</v>
      </c>
      <c r="N1355" s="648">
        <f t="shared" si="731"/>
        <v>0</v>
      </c>
      <c r="O1355" s="648">
        <f t="shared" si="731"/>
        <v>42276774.149999991</v>
      </c>
      <c r="P1355" s="648">
        <f t="shared" si="731"/>
        <v>17986052.329999998</v>
      </c>
      <c r="Q1355" s="648">
        <f t="shared" si="731"/>
        <v>60262826.479999989</v>
      </c>
      <c r="R1355" s="525">
        <f>+Q1355-'[4]MARCH- CONAP'!$O$169</f>
        <v>0</v>
      </c>
      <c r="S1355" s="486" t="str">
        <f t="shared" si="701"/>
        <v/>
      </c>
      <c r="T1355" s="486">
        <f t="shared" si="701"/>
        <v>0.53648445748865947</v>
      </c>
      <c r="U1355" s="486">
        <f t="shared" si="701"/>
        <v>0.4313502847103165</v>
      </c>
      <c r="V1355" s="487">
        <f t="shared" si="700"/>
        <v>0.50941367104168334</v>
      </c>
      <c r="W1355" s="551"/>
      <c r="Y1355" s="394" t="s">
        <v>735</v>
      </c>
    </row>
    <row r="1356" spans="1:25">
      <c r="A1356" s="394" t="s">
        <v>523</v>
      </c>
      <c r="B1356" s="394" t="s">
        <v>524</v>
      </c>
      <c r="C1356" s="482"/>
      <c r="D1356" s="482"/>
      <c r="E1356" s="482"/>
      <c r="F1356" s="504"/>
      <c r="G1356" s="504"/>
      <c r="H1356" s="504"/>
      <c r="I1356" s="484"/>
      <c r="J1356" s="504"/>
      <c r="K1356" s="504"/>
      <c r="L1356" s="504"/>
      <c r="M1356" s="484">
        <f t="shared" si="717"/>
        <v>0</v>
      </c>
      <c r="N1356" s="484"/>
      <c r="O1356" s="484"/>
      <c r="P1356" s="484"/>
      <c r="Q1356" s="484"/>
      <c r="S1356" s="486" t="str">
        <f t="shared" si="701"/>
        <v/>
      </c>
      <c r="T1356" s="486" t="str">
        <f t="shared" si="701"/>
        <v/>
      </c>
      <c r="U1356" s="486" t="str">
        <f t="shared" si="701"/>
        <v/>
      </c>
      <c r="V1356" s="487" t="str">
        <f t="shared" si="700"/>
        <v/>
      </c>
      <c r="W1356" s="486"/>
      <c r="Y1356" s="394" t="s">
        <v>735</v>
      </c>
    </row>
    <row r="1357" spans="1:25" s="441" customFormat="1" ht="16.5" customHeight="1">
      <c r="A1357" s="439" t="s">
        <v>526</v>
      </c>
      <c r="B1357" s="438" t="s">
        <v>527</v>
      </c>
      <c r="C1357" s="728" t="s">
        <v>240</v>
      </c>
      <c r="D1357" s="728"/>
      <c r="E1357" s="728"/>
      <c r="F1357" s="444"/>
      <c r="G1357" s="444"/>
      <c r="H1357" s="444"/>
      <c r="I1357" s="440"/>
      <c r="J1357" s="444"/>
      <c r="K1357" s="444"/>
      <c r="L1357" s="444"/>
      <c r="M1357" s="484">
        <f t="shared" si="717"/>
        <v>0</v>
      </c>
      <c r="N1357" s="440"/>
      <c r="O1357" s="440"/>
      <c r="P1357" s="440"/>
      <c r="Q1357" s="440"/>
      <c r="S1357" s="486" t="str">
        <f t="shared" si="701"/>
        <v/>
      </c>
      <c r="T1357" s="486" t="str">
        <f t="shared" si="701"/>
        <v/>
      </c>
      <c r="U1357" s="486" t="str">
        <f t="shared" si="701"/>
        <v/>
      </c>
      <c r="V1357" s="487" t="str">
        <f t="shared" si="700"/>
        <v/>
      </c>
      <c r="W1357" s="505"/>
      <c r="X1357" s="394"/>
      <c r="Y1357" s="394" t="s">
        <v>735</v>
      </c>
    </row>
    <row r="1358" spans="1:25" hidden="1">
      <c r="A1358" s="392" t="s">
        <v>526</v>
      </c>
      <c r="B1358" s="392" t="s">
        <v>527</v>
      </c>
      <c r="C1358" s="482"/>
      <c r="D1358" s="482" t="s">
        <v>319</v>
      </c>
      <c r="E1358" s="490" t="s">
        <v>320</v>
      </c>
      <c r="F1358" s="495">
        <f>+F1270+F1286+F1299+F1310+F1321+F1333+F1355</f>
        <v>0</v>
      </c>
      <c r="G1358" s="495">
        <f>+G1270+G1286+G1299+G1310+G1321+G1333+G1355</f>
        <v>2598431097.5899997</v>
      </c>
      <c r="H1358" s="495">
        <f>+H1270+H1286+H1299+H1310+H1321+H1333+H1355</f>
        <v>794656780.39999998</v>
      </c>
      <c r="I1358" s="484">
        <f t="shared" si="716"/>
        <v>3393087877.9899998</v>
      </c>
      <c r="J1358" s="495">
        <f>+J1270+J1286+J1299+J1310+J1321+J1333+J1355</f>
        <v>0</v>
      </c>
      <c r="K1358" s="495">
        <f>+K1270+K1286+K1299+K1310+K1321+K1333+K1355</f>
        <v>534051869.95999998</v>
      </c>
      <c r="L1358" s="495">
        <f>+L1270+L1286+L1299+L1310+L1321+L1333+L1355</f>
        <v>380756682.73999995</v>
      </c>
      <c r="M1358" s="484">
        <f t="shared" si="717"/>
        <v>914808552.69999993</v>
      </c>
      <c r="N1358" s="484">
        <f t="shared" si="709"/>
        <v>0</v>
      </c>
      <c r="O1358" s="484">
        <f t="shared" si="709"/>
        <v>2064379227.6299996</v>
      </c>
      <c r="P1358" s="484">
        <f t="shared" si="709"/>
        <v>413900097.66000003</v>
      </c>
      <c r="Q1358" s="484">
        <f t="shared" si="718"/>
        <v>2478279325.2899995</v>
      </c>
      <c r="R1358" s="485"/>
      <c r="S1358" s="486" t="str">
        <f t="shared" si="701"/>
        <v/>
      </c>
      <c r="T1358" s="486">
        <f t="shared" si="701"/>
        <v>0.2055285862516516</v>
      </c>
      <c r="U1358" s="486">
        <f t="shared" si="701"/>
        <v>0.47914608184471985</v>
      </c>
      <c r="V1358" s="487">
        <f t="shared" si="700"/>
        <v>0.26960944885456811</v>
      </c>
      <c r="W1358" s="486"/>
    </row>
    <row r="1359" spans="1:25" hidden="1">
      <c r="A1359" s="392" t="s">
        <v>526</v>
      </c>
      <c r="B1359" s="392" t="s">
        <v>527</v>
      </c>
      <c r="C1359" s="482"/>
      <c r="D1359" s="482" t="s">
        <v>319</v>
      </c>
      <c r="E1359" s="494" t="s">
        <v>849</v>
      </c>
      <c r="F1359" s="484">
        <f>+F1360+F1361</f>
        <v>0</v>
      </c>
      <c r="G1359" s="484">
        <f t="shared" ref="G1359:L1359" si="732">+G1360+G1361</f>
        <v>902704630.12999988</v>
      </c>
      <c r="H1359" s="484">
        <f t="shared" si="732"/>
        <v>2410923784.9700003</v>
      </c>
      <c r="I1359" s="484">
        <f>+F1359+G1359+H1359</f>
        <v>3313628415.1000004</v>
      </c>
      <c r="J1359" s="484">
        <f t="shared" si="732"/>
        <v>0</v>
      </c>
      <c r="K1359" s="484">
        <f t="shared" si="732"/>
        <v>2135707294.1799998</v>
      </c>
      <c r="L1359" s="484">
        <f t="shared" si="732"/>
        <v>2408999536.5100002</v>
      </c>
      <c r="M1359" s="484">
        <f t="shared" si="717"/>
        <v>4544706830.6900005</v>
      </c>
      <c r="N1359" s="484">
        <f>+F1359-J1359</f>
        <v>0</v>
      </c>
      <c r="O1359" s="440">
        <f>+G1359-K1359</f>
        <v>-1233002664.05</v>
      </c>
      <c r="P1359" s="440">
        <f>+H1359-L1359</f>
        <v>1924248.4600000381</v>
      </c>
      <c r="Q1359" s="484">
        <f>+N1359+O1359+P1359</f>
        <v>-1231078415.5899999</v>
      </c>
      <c r="R1359" s="485"/>
      <c r="S1359" s="486" t="str">
        <f t="shared" si="701"/>
        <v/>
      </c>
      <c r="T1359" s="486">
        <f t="shared" si="701"/>
        <v>2.3658982383555887</v>
      </c>
      <c r="U1359" s="486">
        <f t="shared" si="701"/>
        <v>0.99920186259225774</v>
      </c>
      <c r="V1359" s="487">
        <f t="shared" si="700"/>
        <v>1.3715197545928963</v>
      </c>
      <c r="W1359" s="486"/>
    </row>
    <row r="1360" spans="1:25" hidden="1">
      <c r="A1360" s="392" t="s">
        <v>526</v>
      </c>
      <c r="B1360" s="392" t="s">
        <v>527</v>
      </c>
      <c r="C1360" s="482"/>
      <c r="D1360" s="482"/>
      <c r="E1360" s="483" t="s">
        <v>838</v>
      </c>
      <c r="F1360" s="495">
        <f t="shared" ref="F1360:Q1360" si="733">+F1288+F1275+F1301+F1312+F1323+F1334</f>
        <v>0</v>
      </c>
      <c r="G1360" s="495">
        <f>+G1288+G1275+G1301+G1312+G1323+G1334</f>
        <v>0</v>
      </c>
      <c r="H1360" s="495">
        <f t="shared" si="733"/>
        <v>10023500</v>
      </c>
      <c r="I1360" s="484">
        <f>+F1360+G1360+H1360</f>
        <v>10023500</v>
      </c>
      <c r="J1360" s="495">
        <f t="shared" si="733"/>
        <v>0</v>
      </c>
      <c r="K1360" s="495">
        <f t="shared" si="733"/>
        <v>1248664375.4599998</v>
      </c>
      <c r="L1360" s="495">
        <f t="shared" si="733"/>
        <v>179330757.34</v>
      </c>
      <c r="M1360" s="484">
        <f t="shared" si="717"/>
        <v>1427995132.7999997</v>
      </c>
      <c r="N1360" s="495">
        <f t="shared" si="733"/>
        <v>0</v>
      </c>
      <c r="O1360" s="444">
        <f t="shared" si="733"/>
        <v>-1248664375.4599998</v>
      </c>
      <c r="P1360" s="444">
        <f t="shared" si="733"/>
        <v>-169307257.34</v>
      </c>
      <c r="Q1360" s="495">
        <f t="shared" si="733"/>
        <v>-1417971632.8</v>
      </c>
      <c r="S1360" s="486" t="str">
        <f t="shared" si="701"/>
        <v/>
      </c>
      <c r="T1360" s="486" t="str">
        <f t="shared" si="701"/>
        <v/>
      </c>
      <c r="U1360" s="486">
        <f t="shared" si="701"/>
        <v>17.891031809248268</v>
      </c>
      <c r="V1360" s="487">
        <f t="shared" si="700"/>
        <v>142.46472118521473</v>
      </c>
      <c r="W1360" s="486"/>
    </row>
    <row r="1361" spans="1:25" hidden="1">
      <c r="A1361" s="392" t="s">
        <v>526</v>
      </c>
      <c r="B1361" s="392" t="s">
        <v>527</v>
      </c>
      <c r="C1361" s="482"/>
      <c r="D1361" s="482"/>
      <c r="E1361" s="483" t="s">
        <v>839</v>
      </c>
      <c r="F1361" s="495">
        <f>+F1289+F1276+F1302+F1313+F1324</f>
        <v>0</v>
      </c>
      <c r="G1361" s="495">
        <f>+G1289+G1276+G1302+G1313+G1324</f>
        <v>902704630.12999988</v>
      </c>
      <c r="H1361" s="495">
        <f>+H1289+H1276+H1302+H1313+H1324</f>
        <v>2400900284.9700003</v>
      </c>
      <c r="I1361" s="484">
        <f>+F1361+G1361+H1361</f>
        <v>3303604915.1000004</v>
      </c>
      <c r="J1361" s="495">
        <f>+J1289+J1276+J1302+J1313+J1324</f>
        <v>0</v>
      </c>
      <c r="K1361" s="495">
        <f>+K1289+K1276+K1302+K1313+K1324</f>
        <v>887042918.72000003</v>
      </c>
      <c r="L1361" s="495">
        <f>+L1289+L1276+L1302+L1313+L1324</f>
        <v>2229668779.1700001</v>
      </c>
      <c r="M1361" s="484">
        <f t="shared" si="717"/>
        <v>3116711697.8900003</v>
      </c>
      <c r="N1361" s="484">
        <f>+F1361-J1361</f>
        <v>0</v>
      </c>
      <c r="O1361" s="484">
        <f>+G1361-K1361</f>
        <v>15661711.409999847</v>
      </c>
      <c r="P1361" s="484">
        <f>+H1361-L1361</f>
        <v>171231505.80000019</v>
      </c>
      <c r="Q1361" s="484">
        <f>+N1361+O1361+P1361</f>
        <v>186893217.21000004</v>
      </c>
      <c r="S1361" s="486" t="str">
        <f t="shared" si="701"/>
        <v/>
      </c>
      <c r="T1361" s="486">
        <f t="shared" si="701"/>
        <v>0.98265023697979215</v>
      </c>
      <c r="U1361" s="486">
        <f t="shared" si="701"/>
        <v>0.92868029260859541</v>
      </c>
      <c r="V1361" s="487">
        <f t="shared" si="700"/>
        <v>0.9434274914788523</v>
      </c>
      <c r="W1361" s="486"/>
    </row>
    <row r="1362" spans="1:25" s="437" customFormat="1">
      <c r="A1362" s="392"/>
      <c r="B1362" s="392" t="s">
        <v>527</v>
      </c>
      <c r="C1362" s="445"/>
      <c r="D1362" s="445"/>
      <c r="E1362" s="415" t="s">
        <v>737</v>
      </c>
      <c r="F1362" s="416">
        <f>+F1359+F1358</f>
        <v>0</v>
      </c>
      <c r="G1362" s="416">
        <f t="shared" ref="G1362:Q1362" si="734">+G1359+G1358</f>
        <v>3501135727.7199993</v>
      </c>
      <c r="H1362" s="416">
        <f t="shared" si="734"/>
        <v>3205580565.3700004</v>
      </c>
      <c r="I1362" s="416">
        <f>+I1359+I1358</f>
        <v>6706716293.0900002</v>
      </c>
      <c r="J1362" s="416">
        <f t="shared" si="734"/>
        <v>0</v>
      </c>
      <c r="K1362" s="416">
        <f t="shared" si="734"/>
        <v>2669759164.1399999</v>
      </c>
      <c r="L1362" s="416">
        <f t="shared" si="734"/>
        <v>2789756219.25</v>
      </c>
      <c r="M1362" s="484">
        <f t="shared" si="717"/>
        <v>5459515383.3899994</v>
      </c>
      <c r="N1362" s="416">
        <f t="shared" si="734"/>
        <v>0</v>
      </c>
      <c r="O1362" s="416">
        <f t="shared" si="734"/>
        <v>831376563.57999969</v>
      </c>
      <c r="P1362" s="416">
        <f t="shared" si="734"/>
        <v>415824346.12000006</v>
      </c>
      <c r="Q1362" s="416">
        <f t="shared" si="734"/>
        <v>1247200909.6999996</v>
      </c>
      <c r="R1362" s="394"/>
      <c r="S1362" s="486" t="str">
        <f t="shared" si="701"/>
        <v/>
      </c>
      <c r="T1362" s="486">
        <f t="shared" si="701"/>
        <v>0.7625408929457852</v>
      </c>
      <c r="U1362" s="486">
        <f t="shared" si="701"/>
        <v>0.87028111206682324</v>
      </c>
      <c r="V1362" s="487">
        <f t="shared" si="700"/>
        <v>0.81403702569243841</v>
      </c>
      <c r="W1362" s="489"/>
      <c r="Y1362" s="394" t="s">
        <v>735</v>
      </c>
    </row>
    <row r="1363" spans="1:25">
      <c r="A1363" s="392"/>
      <c r="B1363" s="392"/>
      <c r="C1363" s="482"/>
      <c r="D1363" s="482"/>
      <c r="E1363" s="490"/>
      <c r="F1363" s="484"/>
      <c r="G1363" s="484"/>
      <c r="H1363" s="484"/>
      <c r="I1363" s="484"/>
      <c r="J1363" s="484"/>
      <c r="K1363" s="484"/>
      <c r="L1363" s="484"/>
      <c r="M1363" s="484">
        <f t="shared" si="717"/>
        <v>0</v>
      </c>
      <c r="N1363" s="484"/>
      <c r="O1363" s="484"/>
      <c r="P1363" s="484"/>
      <c r="Q1363" s="484"/>
      <c r="R1363" s="485"/>
      <c r="S1363" s="486" t="str">
        <f t="shared" si="701"/>
        <v/>
      </c>
      <c r="T1363" s="486" t="str">
        <f t="shared" si="701"/>
        <v/>
      </c>
      <c r="U1363" s="486" t="str">
        <f t="shared" si="701"/>
        <v/>
      </c>
      <c r="V1363" s="487" t="str">
        <f t="shared" si="700"/>
        <v/>
      </c>
      <c r="W1363" s="486"/>
      <c r="Y1363" s="394" t="s">
        <v>735</v>
      </c>
    </row>
    <row r="1364" spans="1:25" s="437" customFormat="1">
      <c r="A1364" s="496" t="s">
        <v>526</v>
      </c>
      <c r="B1364" s="496" t="s">
        <v>527</v>
      </c>
      <c r="C1364" s="445"/>
      <c r="D1364" s="445" t="s">
        <v>319</v>
      </c>
      <c r="E1364" s="415" t="s">
        <v>324</v>
      </c>
      <c r="F1364" s="447">
        <f>SUM(F1365:F1369)</f>
        <v>0</v>
      </c>
      <c r="G1364" s="447">
        <f t="shared" ref="G1364:Q1364" si="735">SUM(G1365:G1369)</f>
        <v>17676131.109999999</v>
      </c>
      <c r="H1364" s="447">
        <f t="shared" si="735"/>
        <v>0</v>
      </c>
      <c r="I1364" s="447">
        <f t="shared" si="735"/>
        <v>17676131.109999999</v>
      </c>
      <c r="J1364" s="447">
        <f t="shared" si="735"/>
        <v>0</v>
      </c>
      <c r="K1364" s="447">
        <f t="shared" si="735"/>
        <v>8150259.3799999999</v>
      </c>
      <c r="L1364" s="447">
        <f t="shared" si="735"/>
        <v>0</v>
      </c>
      <c r="M1364" s="484">
        <f t="shared" si="717"/>
        <v>8150259.3799999999</v>
      </c>
      <c r="N1364" s="447">
        <f t="shared" si="735"/>
        <v>0</v>
      </c>
      <c r="O1364" s="447">
        <f t="shared" si="735"/>
        <v>9525871.7299999986</v>
      </c>
      <c r="P1364" s="447">
        <f t="shared" si="735"/>
        <v>0</v>
      </c>
      <c r="Q1364" s="447">
        <f t="shared" si="735"/>
        <v>9525871.7299999986</v>
      </c>
      <c r="R1364" s="448"/>
      <c r="S1364" s="486" t="str">
        <f t="shared" si="701"/>
        <v/>
      </c>
      <c r="T1364" s="486">
        <f t="shared" si="701"/>
        <v>0.46108842083600049</v>
      </c>
      <c r="U1364" s="486" t="str">
        <f t="shared" si="701"/>
        <v/>
      </c>
      <c r="V1364" s="487">
        <f t="shared" si="700"/>
        <v>0.46108842083600049</v>
      </c>
      <c r="W1364" s="489"/>
      <c r="Y1364" s="394" t="s">
        <v>735</v>
      </c>
    </row>
    <row r="1365" spans="1:25">
      <c r="A1365" s="392" t="s">
        <v>526</v>
      </c>
      <c r="B1365" s="392" t="s">
        <v>527</v>
      </c>
      <c r="C1365" s="482"/>
      <c r="D1365" s="482"/>
      <c r="E1365" s="483" t="s">
        <v>850</v>
      </c>
      <c r="F1365" s="495">
        <f t="shared" ref="F1365:Q1365" si="736">+F1280</f>
        <v>0</v>
      </c>
      <c r="G1365" s="495">
        <f t="shared" si="736"/>
        <v>0</v>
      </c>
      <c r="H1365" s="495">
        <f t="shared" si="736"/>
        <v>0</v>
      </c>
      <c r="I1365" s="495">
        <f t="shared" si="736"/>
        <v>0</v>
      </c>
      <c r="J1365" s="495">
        <f t="shared" si="736"/>
        <v>0</v>
      </c>
      <c r="K1365" s="495">
        <f t="shared" si="736"/>
        <v>0</v>
      </c>
      <c r="L1365" s="495">
        <f t="shared" si="736"/>
        <v>0</v>
      </c>
      <c r="M1365" s="484">
        <f t="shared" si="717"/>
        <v>0</v>
      </c>
      <c r="N1365" s="495">
        <f t="shared" si="736"/>
        <v>0</v>
      </c>
      <c r="O1365" s="495">
        <f t="shared" si="736"/>
        <v>0</v>
      </c>
      <c r="P1365" s="495">
        <f t="shared" si="736"/>
        <v>0</v>
      </c>
      <c r="Q1365" s="495">
        <f t="shared" si="736"/>
        <v>0</v>
      </c>
      <c r="S1365" s="486" t="str">
        <f t="shared" si="701"/>
        <v/>
      </c>
      <c r="T1365" s="486" t="str">
        <f t="shared" si="701"/>
        <v/>
      </c>
      <c r="U1365" s="486" t="str">
        <f t="shared" si="701"/>
        <v/>
      </c>
      <c r="V1365" s="487" t="str">
        <f t="shared" si="700"/>
        <v/>
      </c>
      <c r="W1365" s="486"/>
      <c r="Y1365" s="394" t="s">
        <v>735</v>
      </c>
    </row>
    <row r="1366" spans="1:25">
      <c r="A1366" s="392" t="s">
        <v>526</v>
      </c>
      <c r="B1366" s="392" t="s">
        <v>527</v>
      </c>
      <c r="C1366" s="482"/>
      <c r="D1366" s="482"/>
      <c r="E1366" s="488" t="s">
        <v>841</v>
      </c>
      <c r="F1366" s="495">
        <f t="shared" ref="F1366:Q1366" si="737">+F1293</f>
        <v>0</v>
      </c>
      <c r="G1366" s="495">
        <f t="shared" si="737"/>
        <v>326393.08</v>
      </c>
      <c r="H1366" s="495">
        <f t="shared" si="737"/>
        <v>0</v>
      </c>
      <c r="I1366" s="495">
        <f t="shared" si="737"/>
        <v>326393.08</v>
      </c>
      <c r="J1366" s="495">
        <f t="shared" si="737"/>
        <v>0</v>
      </c>
      <c r="K1366" s="495">
        <f t="shared" si="737"/>
        <v>323407.67</v>
      </c>
      <c r="L1366" s="495">
        <f t="shared" si="737"/>
        <v>0</v>
      </c>
      <c r="M1366" s="484">
        <f t="shared" si="717"/>
        <v>323407.67</v>
      </c>
      <c r="N1366" s="495">
        <f t="shared" si="737"/>
        <v>0</v>
      </c>
      <c r="O1366" s="495">
        <f t="shared" si="737"/>
        <v>2985.4100000000326</v>
      </c>
      <c r="P1366" s="495">
        <f t="shared" si="737"/>
        <v>0</v>
      </c>
      <c r="Q1366" s="495">
        <f t="shared" si="737"/>
        <v>2985.4100000000326</v>
      </c>
      <c r="S1366" s="486" t="str">
        <f t="shared" si="701"/>
        <v/>
      </c>
      <c r="T1366" s="486">
        <f t="shared" si="701"/>
        <v>0.99085332936592885</v>
      </c>
      <c r="U1366" s="486" t="str">
        <f t="shared" si="701"/>
        <v/>
      </c>
      <c r="V1366" s="487">
        <f t="shared" si="700"/>
        <v>0.99085332936592885</v>
      </c>
      <c r="W1366" s="486"/>
      <c r="Y1366" s="394" t="s">
        <v>735</v>
      </c>
    </row>
    <row r="1367" spans="1:25">
      <c r="A1367" s="392" t="s">
        <v>526</v>
      </c>
      <c r="B1367" s="392" t="s">
        <v>527</v>
      </c>
      <c r="C1367" s="482"/>
      <c r="D1367" s="490"/>
      <c r="E1367" s="488" t="s">
        <v>853</v>
      </c>
      <c r="F1367" s="495">
        <f>+F1338</f>
        <v>0</v>
      </c>
      <c r="G1367" s="495">
        <f t="shared" ref="G1367:H1367" si="738">+G1338</f>
        <v>1590067.59</v>
      </c>
      <c r="H1367" s="495">
        <f t="shared" si="738"/>
        <v>0</v>
      </c>
      <c r="I1367" s="484">
        <f t="shared" si="716"/>
        <v>1590067.59</v>
      </c>
      <c r="J1367" s="495">
        <f>+J1338</f>
        <v>0</v>
      </c>
      <c r="K1367" s="495">
        <f t="shared" ref="K1367:L1367" si="739">+K1338</f>
        <v>622818.80000000005</v>
      </c>
      <c r="L1367" s="495">
        <f t="shared" si="739"/>
        <v>0</v>
      </c>
      <c r="M1367" s="484">
        <f t="shared" si="717"/>
        <v>622818.80000000005</v>
      </c>
      <c r="N1367" s="484">
        <f t="shared" si="709"/>
        <v>0</v>
      </c>
      <c r="O1367" s="484">
        <f t="shared" si="709"/>
        <v>967248.79</v>
      </c>
      <c r="P1367" s="484">
        <f t="shared" si="709"/>
        <v>0</v>
      </c>
      <c r="Q1367" s="484">
        <f t="shared" si="718"/>
        <v>967248.79</v>
      </c>
      <c r="S1367" s="486" t="str">
        <f t="shared" si="701"/>
        <v/>
      </c>
      <c r="T1367" s="486">
        <f t="shared" si="701"/>
        <v>0.39169328644702456</v>
      </c>
      <c r="U1367" s="486" t="str">
        <f t="shared" si="701"/>
        <v/>
      </c>
      <c r="V1367" s="487">
        <f t="shared" si="700"/>
        <v>0.39169328644702456</v>
      </c>
      <c r="W1367" s="486"/>
      <c r="Y1367" s="394" t="s">
        <v>735</v>
      </c>
    </row>
    <row r="1368" spans="1:25" ht="24">
      <c r="A1368" s="392" t="s">
        <v>526</v>
      </c>
      <c r="B1368" s="392" t="s">
        <v>527</v>
      </c>
      <c r="C1368" s="482"/>
      <c r="D1368" s="490"/>
      <c r="E1368" s="488" t="s">
        <v>854</v>
      </c>
      <c r="F1368" s="495">
        <f t="shared" ref="F1368:H1369" si="740">+F1339</f>
        <v>0</v>
      </c>
      <c r="G1368" s="495">
        <f t="shared" si="740"/>
        <v>621680</v>
      </c>
      <c r="H1368" s="495">
        <f t="shared" si="740"/>
        <v>0</v>
      </c>
      <c r="I1368" s="484">
        <f t="shared" si="716"/>
        <v>621680</v>
      </c>
      <c r="J1368" s="495">
        <f t="shared" ref="J1368:L1369" si="741">+J1339</f>
        <v>0</v>
      </c>
      <c r="K1368" s="495">
        <f t="shared" si="741"/>
        <v>621680</v>
      </c>
      <c r="L1368" s="495">
        <f t="shared" si="741"/>
        <v>0</v>
      </c>
      <c r="M1368" s="484">
        <f t="shared" si="717"/>
        <v>621680</v>
      </c>
      <c r="N1368" s="484">
        <f t="shared" si="709"/>
        <v>0</v>
      </c>
      <c r="O1368" s="484">
        <f t="shared" si="709"/>
        <v>0</v>
      </c>
      <c r="P1368" s="484">
        <f t="shared" si="709"/>
        <v>0</v>
      </c>
      <c r="Q1368" s="484">
        <f t="shared" si="718"/>
        <v>0</v>
      </c>
      <c r="S1368" s="486" t="str">
        <f t="shared" si="701"/>
        <v/>
      </c>
      <c r="T1368" s="486">
        <f t="shared" si="701"/>
        <v>1</v>
      </c>
      <c r="U1368" s="486" t="str">
        <f t="shared" si="701"/>
        <v/>
      </c>
      <c r="V1368" s="487">
        <f t="shared" si="700"/>
        <v>1</v>
      </c>
      <c r="W1368" s="486"/>
      <c r="Y1368" s="394" t="s">
        <v>735</v>
      </c>
    </row>
    <row r="1369" spans="1:25" ht="24">
      <c r="A1369" s="392" t="s">
        <v>526</v>
      </c>
      <c r="B1369" s="392" t="s">
        <v>527</v>
      </c>
      <c r="C1369" s="482"/>
      <c r="D1369" s="490"/>
      <c r="E1369" s="488" t="s">
        <v>855</v>
      </c>
      <c r="F1369" s="495">
        <f t="shared" si="740"/>
        <v>0</v>
      </c>
      <c r="G1369" s="495">
        <f t="shared" si="740"/>
        <v>15137990.439999999</v>
      </c>
      <c r="H1369" s="495">
        <f t="shared" si="740"/>
        <v>0</v>
      </c>
      <c r="I1369" s="484">
        <f t="shared" si="716"/>
        <v>15137990.439999999</v>
      </c>
      <c r="J1369" s="495">
        <f t="shared" si="741"/>
        <v>0</v>
      </c>
      <c r="K1369" s="495">
        <f t="shared" si="741"/>
        <v>6582352.9100000001</v>
      </c>
      <c r="L1369" s="495">
        <f t="shared" si="741"/>
        <v>0</v>
      </c>
      <c r="M1369" s="484">
        <f t="shared" si="717"/>
        <v>6582352.9100000001</v>
      </c>
      <c r="N1369" s="484">
        <f t="shared" si="709"/>
        <v>0</v>
      </c>
      <c r="O1369" s="484">
        <f t="shared" si="709"/>
        <v>8555637.5299999993</v>
      </c>
      <c r="P1369" s="484">
        <f t="shared" si="709"/>
        <v>0</v>
      </c>
      <c r="Q1369" s="484">
        <f t="shared" si="718"/>
        <v>8555637.5299999993</v>
      </c>
      <c r="S1369" s="486" t="str">
        <f t="shared" si="701"/>
        <v/>
      </c>
      <c r="T1369" s="486">
        <f t="shared" si="701"/>
        <v>0.43482342891478271</v>
      </c>
      <c r="U1369" s="486" t="str">
        <f t="shared" si="701"/>
        <v/>
      </c>
      <c r="V1369" s="487">
        <f t="shared" si="701"/>
        <v>0.43482342891478271</v>
      </c>
      <c r="W1369" s="486"/>
      <c r="Y1369" s="394" t="s">
        <v>735</v>
      </c>
    </row>
    <row r="1370" spans="1:25" s="437" customFormat="1">
      <c r="A1370" s="392" t="s">
        <v>526</v>
      </c>
      <c r="B1370" s="392" t="s">
        <v>527</v>
      </c>
      <c r="C1370" s="445"/>
      <c r="D1370" s="414" t="s">
        <v>319</v>
      </c>
      <c r="E1370" s="415" t="s">
        <v>325</v>
      </c>
      <c r="F1370" s="447">
        <f>SUM(F1371:F1373)</f>
        <v>0</v>
      </c>
      <c r="G1370" s="447">
        <f>SUM(G1371:G1373)</f>
        <v>286671594.89000005</v>
      </c>
      <c r="H1370" s="447">
        <f>SUM(H1371:H1373)</f>
        <v>13111270</v>
      </c>
      <c r="I1370" s="416">
        <f t="shared" si="716"/>
        <v>299782864.89000005</v>
      </c>
      <c r="J1370" s="447">
        <f>SUM(J1371:J1373)</f>
        <v>0</v>
      </c>
      <c r="K1370" s="447">
        <f>SUM(K1371:K1373)</f>
        <v>273638570.31000006</v>
      </c>
      <c r="L1370" s="447">
        <f>SUM(L1371:L1373)</f>
        <v>12808408</v>
      </c>
      <c r="M1370" s="416">
        <f t="shared" si="717"/>
        <v>286446978.31000006</v>
      </c>
      <c r="N1370" s="416">
        <f t="shared" si="709"/>
        <v>0</v>
      </c>
      <c r="O1370" s="416">
        <f t="shared" si="709"/>
        <v>13033024.579999983</v>
      </c>
      <c r="P1370" s="416">
        <f t="shared" si="709"/>
        <v>302862</v>
      </c>
      <c r="Q1370" s="416">
        <f t="shared" si="718"/>
        <v>13335886.579999983</v>
      </c>
      <c r="R1370" s="448"/>
      <c r="S1370" s="486" t="str">
        <f t="shared" ref="S1370:V1374" si="742">IF(F1370=0,"",J1370/F1370)</f>
        <v/>
      </c>
      <c r="T1370" s="486">
        <f t="shared" si="742"/>
        <v>0.95453674234797858</v>
      </c>
      <c r="U1370" s="486">
        <f t="shared" si="742"/>
        <v>0.9769006358651755</v>
      </c>
      <c r="V1370" s="487">
        <f t="shared" si="742"/>
        <v>0.95551484710477586</v>
      </c>
      <c r="W1370" s="489"/>
      <c r="Y1370" s="394" t="s">
        <v>735</v>
      </c>
    </row>
    <row r="1371" spans="1:25">
      <c r="A1371" s="392" t="s">
        <v>526</v>
      </c>
      <c r="B1371" s="392" t="s">
        <v>527</v>
      </c>
      <c r="C1371" s="482"/>
      <c r="D1371" s="482"/>
      <c r="E1371" s="488" t="s">
        <v>533</v>
      </c>
      <c r="F1371" s="495">
        <f>+F1295+F1282+F1306+F1317+F1328</f>
        <v>0</v>
      </c>
      <c r="G1371" s="495">
        <f>+G1295+G1282+G1306+G1317+G1328</f>
        <v>286671594.89000005</v>
      </c>
      <c r="H1371" s="495">
        <f>+H1295+H1282+H1306+H1317+H1328</f>
        <v>13111270</v>
      </c>
      <c r="I1371" s="484">
        <f t="shared" si="716"/>
        <v>299782864.89000005</v>
      </c>
      <c r="J1371" s="495">
        <f>+J1295+J1282+J1306+J1317+J1328</f>
        <v>0</v>
      </c>
      <c r="K1371" s="495">
        <f>+K1295+K1282+K1306+K1317+K1328</f>
        <v>273638570.31000006</v>
      </c>
      <c r="L1371" s="495">
        <f>+L1295+L1282+L1306+L1317+L1328</f>
        <v>12808408</v>
      </c>
      <c r="M1371" s="484">
        <f t="shared" si="717"/>
        <v>286446978.31000006</v>
      </c>
      <c r="N1371" s="484">
        <f t="shared" si="709"/>
        <v>0</v>
      </c>
      <c r="O1371" s="484">
        <f t="shared" si="709"/>
        <v>13033024.579999983</v>
      </c>
      <c r="P1371" s="484">
        <f t="shared" si="709"/>
        <v>302862</v>
      </c>
      <c r="Q1371" s="484">
        <f t="shared" si="718"/>
        <v>13335886.579999983</v>
      </c>
      <c r="S1371" s="486" t="str">
        <f t="shared" si="742"/>
        <v/>
      </c>
      <c r="T1371" s="486">
        <f t="shared" si="742"/>
        <v>0.95453674234797858</v>
      </c>
      <c r="U1371" s="486">
        <f t="shared" si="742"/>
        <v>0.9769006358651755</v>
      </c>
      <c r="V1371" s="487">
        <f t="shared" si="742"/>
        <v>0.95551484710477586</v>
      </c>
      <c r="W1371" s="486"/>
      <c r="Y1371" s="394" t="s">
        <v>735</v>
      </c>
    </row>
    <row r="1372" spans="1:25">
      <c r="A1372" s="392" t="s">
        <v>526</v>
      </c>
      <c r="B1372" s="392" t="s">
        <v>527</v>
      </c>
      <c r="C1372" s="482"/>
      <c r="D1372" s="490"/>
      <c r="E1372" s="488" t="s">
        <v>703</v>
      </c>
      <c r="F1372" s="495">
        <f>+F1343</f>
        <v>0</v>
      </c>
      <c r="G1372" s="495">
        <f t="shared" ref="G1372:P1372" si="743">+G1343</f>
        <v>0</v>
      </c>
      <c r="H1372" s="495">
        <f t="shared" si="743"/>
        <v>0</v>
      </c>
      <c r="I1372" s="495">
        <f t="shared" si="743"/>
        <v>0</v>
      </c>
      <c r="J1372" s="495">
        <f t="shared" si="743"/>
        <v>0</v>
      </c>
      <c r="K1372" s="495">
        <f t="shared" si="743"/>
        <v>0</v>
      </c>
      <c r="L1372" s="495">
        <f t="shared" si="743"/>
        <v>0</v>
      </c>
      <c r="M1372" s="495">
        <f t="shared" si="743"/>
        <v>0</v>
      </c>
      <c r="N1372" s="495">
        <f t="shared" si="743"/>
        <v>0</v>
      </c>
      <c r="O1372" s="495">
        <f t="shared" si="743"/>
        <v>0</v>
      </c>
      <c r="P1372" s="495">
        <f t="shared" si="743"/>
        <v>0</v>
      </c>
      <c r="Q1372" s="484">
        <f t="shared" si="718"/>
        <v>0</v>
      </c>
      <c r="S1372" s="486" t="str">
        <f t="shared" si="742"/>
        <v/>
      </c>
      <c r="T1372" s="486" t="str">
        <f t="shared" si="742"/>
        <v/>
      </c>
      <c r="U1372" s="486" t="str">
        <f t="shared" si="742"/>
        <v/>
      </c>
      <c r="V1372" s="487" t="str">
        <f t="shared" si="742"/>
        <v/>
      </c>
      <c r="W1372" s="486"/>
      <c r="Y1372" s="394" t="s">
        <v>735</v>
      </c>
    </row>
    <row r="1373" spans="1:25">
      <c r="A1373" s="392" t="s">
        <v>526</v>
      </c>
      <c r="B1373" s="392" t="s">
        <v>527</v>
      </c>
      <c r="C1373" s="482"/>
      <c r="D1373" s="490"/>
      <c r="E1373" s="488" t="s">
        <v>704</v>
      </c>
      <c r="F1373" s="495">
        <f t="shared" ref="F1373:P1373" si="744">+F1344</f>
        <v>0</v>
      </c>
      <c r="G1373" s="495">
        <f t="shared" si="744"/>
        <v>0</v>
      </c>
      <c r="H1373" s="495">
        <f t="shared" si="744"/>
        <v>0</v>
      </c>
      <c r="I1373" s="495">
        <f t="shared" si="744"/>
        <v>0</v>
      </c>
      <c r="J1373" s="495">
        <f t="shared" si="744"/>
        <v>0</v>
      </c>
      <c r="K1373" s="495">
        <f t="shared" si="744"/>
        <v>0</v>
      </c>
      <c r="L1373" s="495">
        <f t="shared" si="744"/>
        <v>0</v>
      </c>
      <c r="M1373" s="495">
        <f t="shared" si="744"/>
        <v>0</v>
      </c>
      <c r="N1373" s="495">
        <f t="shared" si="744"/>
        <v>0</v>
      </c>
      <c r="O1373" s="495">
        <f t="shared" si="744"/>
        <v>0</v>
      </c>
      <c r="P1373" s="495">
        <f t="shared" si="744"/>
        <v>0</v>
      </c>
      <c r="Q1373" s="484">
        <f t="shared" si="718"/>
        <v>0</v>
      </c>
      <c r="S1373" s="486" t="str">
        <f t="shared" si="742"/>
        <v/>
      </c>
      <c r="T1373" s="486" t="str">
        <f t="shared" si="742"/>
        <v/>
      </c>
      <c r="U1373" s="486" t="str">
        <f t="shared" si="742"/>
        <v/>
      </c>
      <c r="V1373" s="487" t="str">
        <f t="shared" si="742"/>
        <v/>
      </c>
      <c r="W1373" s="486"/>
      <c r="Y1373" s="394" t="s">
        <v>735</v>
      </c>
    </row>
    <row r="1374" spans="1:25" s="526" customFormat="1" ht="26.25" customHeight="1">
      <c r="A1374" s="528" t="s">
        <v>526</v>
      </c>
      <c r="B1374" s="392" t="s">
        <v>527</v>
      </c>
      <c r="C1374" s="554" t="s">
        <v>534</v>
      </c>
      <c r="D1374" s="554"/>
      <c r="E1374" s="679"/>
      <c r="F1374" s="530">
        <f>+F1359+F1364+F1358+F1370</f>
        <v>0</v>
      </c>
      <c r="G1374" s="530">
        <f t="shared" ref="G1374:Q1374" si="745">+G1359+G1364+G1358+G1370</f>
        <v>3805483453.7199993</v>
      </c>
      <c r="H1374" s="530">
        <f t="shared" si="745"/>
        <v>3218691835.3700004</v>
      </c>
      <c r="I1374" s="530">
        <f t="shared" si="745"/>
        <v>7024175289.0900011</v>
      </c>
      <c r="J1374" s="530">
        <f t="shared" si="745"/>
        <v>0</v>
      </c>
      <c r="K1374" s="530">
        <f t="shared" si="745"/>
        <v>2951547993.8299999</v>
      </c>
      <c r="L1374" s="530">
        <f t="shared" si="745"/>
        <v>2802564627.25</v>
      </c>
      <c r="M1374" s="530">
        <f t="shared" si="745"/>
        <v>5754112621.0800009</v>
      </c>
      <c r="N1374" s="530">
        <f t="shared" si="745"/>
        <v>0</v>
      </c>
      <c r="O1374" s="530">
        <f t="shared" si="745"/>
        <v>853935459.88999963</v>
      </c>
      <c r="P1374" s="530">
        <f t="shared" si="745"/>
        <v>416127208.12000006</v>
      </c>
      <c r="Q1374" s="530">
        <f t="shared" si="745"/>
        <v>1270062668.0099995</v>
      </c>
      <c r="S1374" s="551" t="str">
        <f t="shared" si="742"/>
        <v/>
      </c>
      <c r="T1374" s="551">
        <f t="shared" si="742"/>
        <v>0.77560394880833172</v>
      </c>
      <c r="U1374" s="551">
        <f t="shared" si="742"/>
        <v>0.87071542433879356</v>
      </c>
      <c r="V1374" s="555">
        <f t="shared" si="742"/>
        <v>0.81918693430349454</v>
      </c>
      <c r="W1374" s="551"/>
      <c r="Y1374" s="394" t="s">
        <v>735</v>
      </c>
    </row>
    <row r="1375" spans="1:25">
      <c r="A1375" s="392"/>
      <c r="B1375" s="392"/>
      <c r="C1375" s="394"/>
      <c r="E1375" s="394"/>
      <c r="F1375" s="396"/>
      <c r="G1375" s="396"/>
      <c r="H1375" s="396"/>
      <c r="I1375" s="396"/>
      <c r="J1375" s="396"/>
      <c r="K1375" s="396"/>
      <c r="L1375" s="396"/>
      <c r="M1375" s="396"/>
      <c r="N1375" s="396"/>
      <c r="O1375" s="396"/>
      <c r="P1375" s="396"/>
      <c r="Q1375" s="396"/>
    </row>
    <row r="1376" spans="1:25" s="396" customFormat="1">
      <c r="X1376" s="394"/>
    </row>
    <row r="1377" spans="1:24" s="396" customFormat="1">
      <c r="E1377" s="506"/>
      <c r="X1377" s="394"/>
    </row>
    <row r="1378" spans="1:24" s="427" customFormat="1" ht="12.75" customHeight="1">
      <c r="E1378" s="507"/>
      <c r="F1378" s="427" t="s">
        <v>681</v>
      </c>
      <c r="G1378" s="446"/>
      <c r="H1378" s="446"/>
      <c r="I1378" s="446"/>
      <c r="J1378" s="446"/>
      <c r="L1378" s="446"/>
      <c r="M1378" s="446"/>
      <c r="N1378" s="446"/>
      <c r="O1378" s="427" t="s">
        <v>535</v>
      </c>
      <c r="P1378" s="446"/>
      <c r="Q1378" s="446"/>
      <c r="R1378" s="446"/>
      <c r="S1378" s="446"/>
      <c r="T1378" s="446"/>
      <c r="U1378" s="446"/>
    </row>
    <row r="1379" spans="1:24" s="427" customFormat="1" ht="12.75" customHeight="1">
      <c r="E1379" s="508"/>
      <c r="F1379" s="446"/>
      <c r="G1379" s="446"/>
      <c r="H1379" s="446"/>
      <c r="I1379" s="446"/>
      <c r="J1379" s="446"/>
      <c r="L1379" s="446"/>
      <c r="M1379" s="446"/>
      <c r="N1379" s="446"/>
      <c r="P1379" s="446"/>
      <c r="Q1379" s="446"/>
      <c r="R1379" s="446"/>
      <c r="S1379" s="446"/>
      <c r="T1379" s="446"/>
      <c r="U1379" s="446"/>
      <c r="V1379" s="446"/>
      <c r="W1379" s="446"/>
      <c r="X1379" s="446"/>
    </row>
    <row r="1380" spans="1:24" s="411" customFormat="1" ht="12.75" customHeight="1">
      <c r="E1380" s="509"/>
      <c r="H1380" s="446"/>
      <c r="I1380" s="409"/>
      <c r="L1380" s="446"/>
      <c r="M1380" s="409"/>
      <c r="Q1380" s="409"/>
    </row>
    <row r="1381" spans="1:24" s="411" customFormat="1" ht="12.75" customHeight="1">
      <c r="C1381" s="456"/>
      <c r="E1381" s="509"/>
      <c r="F1381" s="541" t="s">
        <v>682</v>
      </c>
      <c r="I1381" s="409"/>
      <c r="M1381" s="409"/>
      <c r="O1381" s="456" t="s">
        <v>536</v>
      </c>
      <c r="Q1381" s="409"/>
    </row>
    <row r="1382" spans="1:24" s="411" customFormat="1" ht="12.75" customHeight="1">
      <c r="E1382" s="509"/>
      <c r="F1382" s="542" t="s">
        <v>683</v>
      </c>
      <c r="O1382" s="411" t="s">
        <v>537</v>
      </c>
    </row>
    <row r="1383" spans="1:24">
      <c r="C1383" s="394"/>
      <c r="E1383" s="510"/>
      <c r="F1383" s="485"/>
      <c r="G1383" s="485"/>
      <c r="H1383" s="485"/>
      <c r="I1383" s="485"/>
      <c r="J1383" s="485"/>
      <c r="K1383" s="485"/>
      <c r="L1383" s="485"/>
      <c r="Q1383" s="525">
        <f>+Q1374-'[3]ncr-SAOB'!BJ316-'[3]car-SAOB'!BJ316-'[3]chd 1-SAOB'!BA315-'[3]chd2-SAOB'!BJ316-'[3]chd3-SAOB'!BS314-'[3]chd4A-SAOB'!AI315-'[3]chd4b-SAOB'!AR315-'[3]chd5-SAOB'!BA317-'[3]chd6-SAOB'!BJ317-'[3]chd7-SAOB'!CB316-'[3]chd 8-SAOB'!AR315-'[3]chd9-SAOB'!CT315-'[3]chd 10-SAOB'!BA314-'[3]chd11-SAOB'!AR315-'[3]chd12-SAOB'!AR315-'[3]caraga-SAOB'!AR315-[3]BUREAUS!AX317-'[3]special hospitals1'!CL315-'[3]special hospitals2'!CL315-Q1348-Q1355</f>
        <v>-4.4703483581542969E-7</v>
      </c>
      <c r="R1383" s="394" t="s">
        <v>834</v>
      </c>
    </row>
    <row r="1384" spans="1:24" ht="12.75" customHeight="1">
      <c r="Q1384" s="485"/>
    </row>
    <row r="1385" spans="1:24" s="411" customFormat="1" ht="12.75" hidden="1" customHeight="1">
      <c r="A1385" s="457"/>
      <c r="B1385" s="457"/>
      <c r="D1385" s="455"/>
      <c r="E1385" s="509" t="s">
        <v>732</v>
      </c>
      <c r="F1385" s="409">
        <f t="shared" ref="F1385:Q1385" si="746">+F1358-F1355-F1333</f>
        <v>0</v>
      </c>
      <c r="G1385" s="409">
        <f t="shared" si="746"/>
        <v>116463768.0999999</v>
      </c>
      <c r="H1385" s="409">
        <f t="shared" si="746"/>
        <v>342894486.75999993</v>
      </c>
      <c r="I1385" s="409">
        <f t="shared" si="746"/>
        <v>459358254.85999966</v>
      </c>
      <c r="J1385" s="409">
        <f t="shared" si="746"/>
        <v>0</v>
      </c>
      <c r="K1385" s="409">
        <f t="shared" si="746"/>
        <v>115184952.31</v>
      </c>
      <c r="L1385" s="409">
        <f t="shared" si="746"/>
        <v>326859305.25999993</v>
      </c>
      <c r="M1385" s="409">
        <f t="shared" si="746"/>
        <v>442044257.56999999</v>
      </c>
      <c r="N1385" s="409">
        <f t="shared" si="746"/>
        <v>0</v>
      </c>
      <c r="O1385" s="409">
        <f t="shared" si="746"/>
        <v>1278815.7899997234</v>
      </c>
      <c r="P1385" s="409">
        <f t="shared" si="746"/>
        <v>16035181.50000006</v>
      </c>
      <c r="Q1385" s="409">
        <f t="shared" si="746"/>
        <v>17313997.289999485</v>
      </c>
      <c r="S1385" s="458" t="str">
        <f t="shared" ref="S1385:V1389" si="747">IF(F1385=0,"",J1385/F1385)</f>
        <v/>
      </c>
      <c r="T1385" s="458">
        <f t="shared" si="747"/>
        <v>0.98901962549501343</v>
      </c>
      <c r="U1385" s="458">
        <f t="shared" si="747"/>
        <v>0.95323581416687109</v>
      </c>
      <c r="V1385" s="458">
        <f t="shared" si="747"/>
        <v>0.96230829182491451</v>
      </c>
      <c r="W1385" s="458"/>
    </row>
    <row r="1386" spans="1:24" s="411" customFormat="1" ht="12.75" hidden="1" customHeight="1">
      <c r="A1386" s="457"/>
      <c r="B1386" s="457"/>
      <c r="D1386" s="455"/>
      <c r="E1386" s="509" t="s">
        <v>204</v>
      </c>
      <c r="F1386" s="409">
        <f>SUM(F1387:F1388)</f>
        <v>0</v>
      </c>
      <c r="G1386" s="409">
        <f t="shared" ref="G1386:Q1386" si="748">SUM(G1387:G1388)</f>
        <v>2169958618.7399998</v>
      </c>
      <c r="H1386" s="409">
        <f t="shared" si="748"/>
        <v>2520900284.9700003</v>
      </c>
      <c r="I1386" s="409">
        <f t="shared" si="748"/>
        <v>4690858903.71</v>
      </c>
      <c r="J1386" s="409">
        <f t="shared" si="748"/>
        <v>0</v>
      </c>
      <c r="K1386" s="409">
        <f t="shared" si="748"/>
        <v>2135707294.1799998</v>
      </c>
      <c r="L1386" s="409">
        <f t="shared" si="748"/>
        <v>2408999536.5100002</v>
      </c>
      <c r="M1386" s="409">
        <f t="shared" si="748"/>
        <v>4544706830.6900005</v>
      </c>
      <c r="N1386" s="409">
        <f t="shared" si="748"/>
        <v>0</v>
      </c>
      <c r="O1386" s="409">
        <f t="shared" si="748"/>
        <v>34251324.559999943</v>
      </c>
      <c r="P1386" s="409">
        <f t="shared" si="748"/>
        <v>111900748.46000019</v>
      </c>
      <c r="Q1386" s="409">
        <f t="shared" si="748"/>
        <v>146152073.01999998</v>
      </c>
      <c r="S1386" s="458" t="str">
        <f t="shared" si="747"/>
        <v/>
      </c>
      <c r="T1386" s="458">
        <f t="shared" si="747"/>
        <v>0.98421567846308133</v>
      </c>
      <c r="U1386" s="458">
        <f t="shared" si="747"/>
        <v>0.95561079939291149</v>
      </c>
      <c r="V1386" s="458">
        <f t="shared" si="747"/>
        <v>0.96884321698433351</v>
      </c>
      <c r="W1386" s="458"/>
    </row>
    <row r="1387" spans="1:24" s="411" customFormat="1" ht="12.75" hidden="1" customHeight="1">
      <c r="A1387" s="457"/>
      <c r="B1387" s="457"/>
      <c r="D1387" s="455"/>
      <c r="E1387" s="512" t="s">
        <v>838</v>
      </c>
      <c r="F1387" s="409">
        <f t="shared" ref="F1387:Q1387" si="749">+F1360-F1334</f>
        <v>0</v>
      </c>
      <c r="G1387" s="409">
        <f t="shared" si="749"/>
        <v>1267253988.6099999</v>
      </c>
      <c r="H1387" s="409">
        <f t="shared" si="749"/>
        <v>120000000</v>
      </c>
      <c r="I1387" s="409">
        <f t="shared" si="749"/>
        <v>1387253988.6099999</v>
      </c>
      <c r="J1387" s="409">
        <f t="shared" si="749"/>
        <v>0</v>
      </c>
      <c r="K1387" s="409">
        <f t="shared" si="749"/>
        <v>1248664375.4599998</v>
      </c>
      <c r="L1387" s="409">
        <f t="shared" si="749"/>
        <v>179330757.34</v>
      </c>
      <c r="M1387" s="409">
        <f t="shared" si="749"/>
        <v>1427995132.7999997</v>
      </c>
      <c r="N1387" s="409">
        <f t="shared" si="749"/>
        <v>0</v>
      </c>
      <c r="O1387" s="409">
        <f t="shared" si="749"/>
        <v>18589613.150000095</v>
      </c>
      <c r="P1387" s="409">
        <f t="shared" si="749"/>
        <v>-59330757.340000004</v>
      </c>
      <c r="Q1387" s="409">
        <f t="shared" si="749"/>
        <v>-40741144.190000057</v>
      </c>
      <c r="S1387" s="458"/>
      <c r="T1387" s="458"/>
      <c r="U1387" s="458"/>
      <c r="V1387" s="458"/>
      <c r="W1387" s="458"/>
    </row>
    <row r="1388" spans="1:24" s="411" customFormat="1" ht="12.75" hidden="1" customHeight="1">
      <c r="A1388" s="457"/>
      <c r="B1388" s="457"/>
      <c r="D1388" s="455"/>
      <c r="E1388" s="512" t="s">
        <v>839</v>
      </c>
      <c r="F1388" s="409">
        <f>+F1361</f>
        <v>0</v>
      </c>
      <c r="G1388" s="409">
        <f t="shared" ref="G1388:Q1388" si="750">+G1361</f>
        <v>902704630.12999988</v>
      </c>
      <c r="H1388" s="409">
        <f t="shared" si="750"/>
        <v>2400900284.9700003</v>
      </c>
      <c r="I1388" s="409">
        <f t="shared" si="750"/>
        <v>3303604915.1000004</v>
      </c>
      <c r="J1388" s="409">
        <f t="shared" si="750"/>
        <v>0</v>
      </c>
      <c r="K1388" s="409">
        <f t="shared" si="750"/>
        <v>887042918.72000003</v>
      </c>
      <c r="L1388" s="409">
        <f t="shared" si="750"/>
        <v>2229668779.1700001</v>
      </c>
      <c r="M1388" s="409">
        <f t="shared" si="750"/>
        <v>3116711697.8900003</v>
      </c>
      <c r="N1388" s="409">
        <f t="shared" si="750"/>
        <v>0</v>
      </c>
      <c r="O1388" s="409">
        <f t="shared" si="750"/>
        <v>15661711.409999847</v>
      </c>
      <c r="P1388" s="409">
        <f t="shared" si="750"/>
        <v>171231505.80000019</v>
      </c>
      <c r="Q1388" s="409">
        <f t="shared" si="750"/>
        <v>186893217.21000004</v>
      </c>
      <c r="S1388" s="458"/>
      <c r="T1388" s="458"/>
      <c r="U1388" s="458"/>
      <c r="V1388" s="458"/>
      <c r="W1388" s="458"/>
    </row>
    <row r="1389" spans="1:24" s="397" customFormat="1" ht="12.75" hidden="1" customHeight="1" thickBot="1">
      <c r="A1389" s="459"/>
      <c r="B1389" s="459"/>
      <c r="D1389" s="460"/>
      <c r="E1389" s="513" t="s">
        <v>733</v>
      </c>
      <c r="F1389" s="461">
        <f>+F1385+F1386</f>
        <v>0</v>
      </c>
      <c r="G1389" s="461">
        <f t="shared" ref="G1389:Q1389" si="751">+G1385+G1386</f>
        <v>2286422386.8399997</v>
      </c>
      <c r="H1389" s="461">
        <f t="shared" si="751"/>
        <v>2863794771.73</v>
      </c>
      <c r="I1389" s="461">
        <f t="shared" si="751"/>
        <v>5150217158.5699997</v>
      </c>
      <c r="J1389" s="461">
        <f t="shared" si="751"/>
        <v>0</v>
      </c>
      <c r="K1389" s="461">
        <f t="shared" si="751"/>
        <v>2250892246.4899998</v>
      </c>
      <c r="L1389" s="461">
        <f t="shared" si="751"/>
        <v>2735858841.77</v>
      </c>
      <c r="M1389" s="461">
        <f t="shared" si="751"/>
        <v>4986751088.2600002</v>
      </c>
      <c r="N1389" s="461">
        <f t="shared" si="751"/>
        <v>0</v>
      </c>
      <c r="O1389" s="461">
        <f t="shared" si="751"/>
        <v>35530140.349999666</v>
      </c>
      <c r="P1389" s="461">
        <f t="shared" si="751"/>
        <v>127935929.96000025</v>
      </c>
      <c r="Q1389" s="461">
        <f t="shared" si="751"/>
        <v>163466070.30999947</v>
      </c>
      <c r="S1389" s="462" t="str">
        <f>IF(F1389=0,"",J1389/F1389)</f>
        <v/>
      </c>
      <c r="T1389" s="462">
        <f t="shared" si="747"/>
        <v>0.98446037768239969</v>
      </c>
      <c r="U1389" s="462">
        <f t="shared" si="747"/>
        <v>0.95532643217910662</v>
      </c>
      <c r="V1389" s="462">
        <f t="shared" si="747"/>
        <v>0.96826035383032527</v>
      </c>
      <c r="W1389" s="458"/>
    </row>
    <row r="1390" spans="1:24" s="451" customFormat="1" ht="12.75" hidden="1" customHeight="1">
      <c r="A1390" s="427"/>
      <c r="B1390" s="427"/>
      <c r="E1390" s="514"/>
      <c r="F1390" s="453"/>
      <c r="G1390" s="453"/>
      <c r="H1390" s="453"/>
      <c r="I1390" s="453">
        <f>+I1387-'[6]by chd conap'!$Q$409</f>
        <v>23499.999999523163</v>
      </c>
      <c r="J1390" s="453"/>
      <c r="K1390" s="453"/>
      <c r="L1390" s="453"/>
      <c r="M1390" s="453"/>
      <c r="N1390" s="453"/>
      <c r="O1390" s="453"/>
      <c r="P1390" s="453"/>
      <c r="Q1390" s="453"/>
      <c r="S1390" s="463"/>
      <c r="T1390" s="463"/>
      <c r="U1390" s="463"/>
      <c r="V1390" s="463"/>
      <c r="W1390" s="463"/>
      <c r="X1390" s="427"/>
    </row>
    <row r="1391" spans="1:24" s="451" customFormat="1" ht="12.75" hidden="1" customHeight="1">
      <c r="A1391" s="427"/>
      <c r="B1391" s="427"/>
      <c r="C1391" s="464"/>
      <c r="D1391" s="464"/>
      <c r="E1391" s="515" t="s">
        <v>324</v>
      </c>
      <c r="F1391" s="453">
        <f>+F1364-F1337</f>
        <v>0</v>
      </c>
      <c r="G1391" s="453">
        <f t="shared" ref="G1391:Q1391" si="752">+G1364-G1337</f>
        <v>326393.07999999821</v>
      </c>
      <c r="H1391" s="453">
        <f t="shared" si="752"/>
        <v>0</v>
      </c>
      <c r="I1391" s="453">
        <f t="shared" si="752"/>
        <v>326393.07999999821</v>
      </c>
      <c r="J1391" s="453">
        <f t="shared" si="752"/>
        <v>0</v>
      </c>
      <c r="K1391" s="453">
        <f t="shared" si="752"/>
        <v>323407.66999999993</v>
      </c>
      <c r="L1391" s="453">
        <f t="shared" si="752"/>
        <v>0</v>
      </c>
      <c r="M1391" s="453">
        <f t="shared" si="752"/>
        <v>323407.66999999993</v>
      </c>
      <c r="N1391" s="453">
        <f t="shared" si="752"/>
        <v>0</v>
      </c>
      <c r="O1391" s="453">
        <f t="shared" si="752"/>
        <v>2985.4099999982864</v>
      </c>
      <c r="P1391" s="453">
        <f t="shared" si="752"/>
        <v>0</v>
      </c>
      <c r="Q1391" s="453">
        <f t="shared" si="752"/>
        <v>2985.4099999982864</v>
      </c>
      <c r="S1391" s="458" t="str">
        <f t="shared" ref="S1391:V1393" si="753">IF(F1391=0,"",J1391/F1391)</f>
        <v/>
      </c>
      <c r="T1391" s="458">
        <f t="shared" si="753"/>
        <v>0.99085332936593418</v>
      </c>
      <c r="U1391" s="458" t="str">
        <f t="shared" si="753"/>
        <v/>
      </c>
      <c r="V1391" s="458">
        <f t="shared" si="753"/>
        <v>0.99085332936593418</v>
      </c>
      <c r="W1391" s="458"/>
      <c r="X1391" s="446"/>
    </row>
    <row r="1392" spans="1:24" s="397" customFormat="1" ht="12.75" hidden="1" customHeight="1">
      <c r="A1392" s="411"/>
      <c r="B1392" s="411"/>
      <c r="C1392" s="424"/>
      <c r="D1392" s="424"/>
      <c r="E1392" s="515" t="s">
        <v>325</v>
      </c>
      <c r="F1392" s="466">
        <f t="shared" ref="F1392:Q1392" si="754">+F1370-F1342</f>
        <v>0</v>
      </c>
      <c r="G1392" s="466">
        <f t="shared" si="754"/>
        <v>286671594.89000005</v>
      </c>
      <c r="H1392" s="466">
        <f t="shared" si="754"/>
        <v>13111270</v>
      </c>
      <c r="I1392" s="466">
        <f t="shared" si="754"/>
        <v>299782864.89000005</v>
      </c>
      <c r="J1392" s="466">
        <f t="shared" si="754"/>
        <v>0</v>
      </c>
      <c r="K1392" s="466">
        <f t="shared" si="754"/>
        <v>273638570.31000006</v>
      </c>
      <c r="L1392" s="466">
        <f t="shared" si="754"/>
        <v>12808408</v>
      </c>
      <c r="M1392" s="466">
        <f t="shared" si="754"/>
        <v>286446978.31000006</v>
      </c>
      <c r="N1392" s="466">
        <f t="shared" si="754"/>
        <v>0</v>
      </c>
      <c r="O1392" s="466">
        <f t="shared" si="754"/>
        <v>13033024.579999983</v>
      </c>
      <c r="P1392" s="466">
        <f t="shared" si="754"/>
        <v>302862</v>
      </c>
      <c r="Q1392" s="466">
        <f t="shared" si="754"/>
        <v>13335886.579999983</v>
      </c>
      <c r="S1392" s="458" t="str">
        <f t="shared" si="753"/>
        <v/>
      </c>
      <c r="T1392" s="458">
        <f t="shared" si="753"/>
        <v>0.95453674234797858</v>
      </c>
      <c r="U1392" s="458">
        <f t="shared" si="753"/>
        <v>0.9769006358651755</v>
      </c>
      <c r="V1392" s="458">
        <f t="shared" si="753"/>
        <v>0.95551484710477586</v>
      </c>
      <c r="W1392" s="458"/>
      <c r="X1392" s="411"/>
    </row>
    <row r="1393" spans="1:23" s="397" customFormat="1" ht="12.75" hidden="1" customHeight="1" thickBot="1">
      <c r="A1393" s="459"/>
      <c r="B1393" s="459"/>
      <c r="D1393" s="460"/>
      <c r="E1393" s="513" t="s">
        <v>240</v>
      </c>
      <c r="F1393" s="461">
        <f>+F1389+F1391+F1392</f>
        <v>0</v>
      </c>
      <c r="G1393" s="461">
        <f t="shared" ref="G1393:Q1393" si="755">+G1389+G1391+G1392</f>
        <v>2573420374.8099995</v>
      </c>
      <c r="H1393" s="461">
        <f t="shared" si="755"/>
        <v>2876906041.73</v>
      </c>
      <c r="I1393" s="461">
        <f t="shared" si="755"/>
        <v>5450326416.54</v>
      </c>
      <c r="J1393" s="461">
        <f t="shared" si="755"/>
        <v>0</v>
      </c>
      <c r="K1393" s="461">
        <f t="shared" si="755"/>
        <v>2524854224.4699998</v>
      </c>
      <c r="L1393" s="461">
        <f t="shared" si="755"/>
        <v>2748667249.77</v>
      </c>
      <c r="M1393" s="461">
        <f t="shared" si="755"/>
        <v>5273521474.2400007</v>
      </c>
      <c r="N1393" s="461">
        <f t="shared" si="755"/>
        <v>0</v>
      </c>
      <c r="O1393" s="461">
        <f t="shared" si="755"/>
        <v>48566150.339999646</v>
      </c>
      <c r="P1393" s="461">
        <f t="shared" si="755"/>
        <v>128238791.96000025</v>
      </c>
      <c r="Q1393" s="461">
        <f t="shared" si="755"/>
        <v>176804942.29999945</v>
      </c>
      <c r="S1393" s="462" t="str">
        <f>IF(F1393=0,"",J1393/F1393)</f>
        <v/>
      </c>
      <c r="T1393" s="462">
        <f t="shared" si="753"/>
        <v>0.98112778199186157</v>
      </c>
      <c r="U1393" s="462">
        <f t="shared" si="753"/>
        <v>0.95542475489297352</v>
      </c>
      <c r="V1393" s="462">
        <f t="shared" si="753"/>
        <v>0.96756066907048854</v>
      </c>
      <c r="W1393" s="458"/>
    </row>
    <row r="1394" spans="1:23" hidden="1">
      <c r="Q1394" s="485"/>
    </row>
    <row r="1395" spans="1:23" hidden="1">
      <c r="Q1395" s="485"/>
    </row>
    <row r="1396" spans="1:23" hidden="1">
      <c r="Q1396" s="485"/>
    </row>
    <row r="1397" spans="1:23" hidden="1">
      <c r="Q1397" s="485"/>
    </row>
    <row r="1398" spans="1:23" hidden="1">
      <c r="Q1398" s="485"/>
    </row>
    <row r="1399" spans="1:23" hidden="1">
      <c r="E1399" s="511" t="s">
        <v>539</v>
      </c>
      <c r="F1399" s="485">
        <f t="shared" ref="F1399:Q1399" si="756">+F19+F91+F163+F226+F300+F387+F424+F474+F535+F607+F701+F751+F867+F928+F978+F1028-F1283</f>
        <v>0</v>
      </c>
      <c r="G1399" s="485">
        <f t="shared" si="756"/>
        <v>0</v>
      </c>
      <c r="H1399" s="485">
        <f t="shared" si="756"/>
        <v>0</v>
      </c>
      <c r="I1399" s="485">
        <f t="shared" si="756"/>
        <v>0</v>
      </c>
      <c r="J1399" s="485">
        <f t="shared" si="756"/>
        <v>0</v>
      </c>
      <c r="K1399" s="485">
        <f t="shared" si="756"/>
        <v>0</v>
      </c>
      <c r="L1399" s="485">
        <f t="shared" si="756"/>
        <v>0</v>
      </c>
      <c r="M1399" s="485">
        <f t="shared" si="756"/>
        <v>0</v>
      </c>
      <c r="N1399" s="485">
        <f t="shared" si="756"/>
        <v>0</v>
      </c>
      <c r="O1399" s="485">
        <f t="shared" si="756"/>
        <v>0</v>
      </c>
      <c r="P1399" s="485">
        <f t="shared" si="756"/>
        <v>1.4156103134155273E-7</v>
      </c>
      <c r="Q1399" s="485">
        <f t="shared" si="756"/>
        <v>1.5646219253540039E-7</v>
      </c>
    </row>
    <row r="1400" spans="1:23" hidden="1">
      <c r="E1400" s="511" t="s">
        <v>540</v>
      </c>
      <c r="F1400" s="485">
        <f t="shared" ref="F1400:Q1400" si="757">+F66+F138+F199+F273+F360+F399+F449+F510+F582+F676+F726+F842+F903+F953+F1003+F1053-F1296</f>
        <v>0</v>
      </c>
      <c r="G1400" s="485">
        <f t="shared" si="757"/>
        <v>0</v>
      </c>
      <c r="H1400" s="485">
        <f t="shared" si="757"/>
        <v>0</v>
      </c>
      <c r="I1400" s="485">
        <f t="shared" si="757"/>
        <v>0</v>
      </c>
      <c r="J1400" s="485">
        <f t="shared" si="757"/>
        <v>0</v>
      </c>
      <c r="K1400" s="485">
        <f t="shared" si="757"/>
        <v>0</v>
      </c>
      <c r="L1400" s="485">
        <f t="shared" si="757"/>
        <v>0</v>
      </c>
      <c r="M1400" s="485">
        <f t="shared" si="757"/>
        <v>0</v>
      </c>
      <c r="N1400" s="485">
        <f t="shared" si="757"/>
        <v>0</v>
      </c>
      <c r="O1400" s="485">
        <f t="shared" si="757"/>
        <v>4.8428773880004883E-8</v>
      </c>
      <c r="P1400" s="485">
        <f t="shared" si="757"/>
        <v>0</v>
      </c>
      <c r="Q1400" s="485">
        <f t="shared" si="757"/>
        <v>0</v>
      </c>
    </row>
    <row r="1401" spans="1:23" hidden="1">
      <c r="E1401" s="511" t="s">
        <v>541</v>
      </c>
      <c r="F1401" s="485">
        <f t="shared" ref="F1401:Q1401" si="758">+F1076+F1087+F1098+F1109+F1120+F1131+F1142+F1153+F1164+F1175+F1186+F1197-F1307</f>
        <v>0</v>
      </c>
      <c r="G1401" s="485">
        <f t="shared" si="758"/>
        <v>0</v>
      </c>
      <c r="H1401" s="485">
        <f t="shared" si="758"/>
        <v>0</v>
      </c>
      <c r="I1401" s="485">
        <f t="shared" si="758"/>
        <v>0</v>
      </c>
      <c r="J1401" s="485">
        <f t="shared" si="758"/>
        <v>0</v>
      </c>
      <c r="K1401" s="485">
        <f t="shared" si="758"/>
        <v>0</v>
      </c>
      <c r="L1401" s="485">
        <f t="shared" si="758"/>
        <v>0</v>
      </c>
      <c r="M1401" s="485">
        <f t="shared" si="758"/>
        <v>0</v>
      </c>
      <c r="N1401" s="485">
        <f t="shared" si="758"/>
        <v>0</v>
      </c>
      <c r="O1401" s="485">
        <f t="shared" si="758"/>
        <v>3.2596290111541748E-8</v>
      </c>
      <c r="P1401" s="485">
        <f t="shared" si="758"/>
        <v>-2.9802322387695313E-8</v>
      </c>
      <c r="Q1401" s="485">
        <f t="shared" si="758"/>
        <v>0</v>
      </c>
    </row>
    <row r="1402" spans="1:23" hidden="1">
      <c r="E1402" s="511" t="s">
        <v>205</v>
      </c>
      <c r="F1402" s="485">
        <f t="shared" ref="F1402:Q1402" si="759">+F1220+F1231+F1242+-F1318</f>
        <v>0</v>
      </c>
      <c r="G1402" s="485">
        <f t="shared" si="759"/>
        <v>0</v>
      </c>
      <c r="H1402" s="485">
        <f t="shared" si="759"/>
        <v>0</v>
      </c>
      <c r="I1402" s="485">
        <f t="shared" si="759"/>
        <v>0</v>
      </c>
      <c r="J1402" s="485">
        <f t="shared" si="759"/>
        <v>0</v>
      </c>
      <c r="K1402" s="485">
        <f t="shared" si="759"/>
        <v>0</v>
      </c>
      <c r="L1402" s="485">
        <f t="shared" si="759"/>
        <v>0</v>
      </c>
      <c r="M1402" s="485">
        <f t="shared" si="759"/>
        <v>0</v>
      </c>
      <c r="N1402" s="485">
        <f t="shared" si="759"/>
        <v>0</v>
      </c>
      <c r="O1402" s="485">
        <f t="shared" si="759"/>
        <v>0</v>
      </c>
      <c r="P1402" s="485">
        <f t="shared" si="759"/>
        <v>0</v>
      </c>
      <c r="Q1402" s="485">
        <f t="shared" si="759"/>
        <v>0</v>
      </c>
    </row>
    <row r="1403" spans="1:23" hidden="1">
      <c r="E1403" s="511" t="s">
        <v>506</v>
      </c>
      <c r="F1403" s="485">
        <f t="shared" ref="F1403:Q1403" si="760">+F1266-F1329</f>
        <v>0</v>
      </c>
      <c r="G1403" s="485">
        <f t="shared" si="760"/>
        <v>0</v>
      </c>
      <c r="H1403" s="485">
        <f t="shared" si="760"/>
        <v>0</v>
      </c>
      <c r="I1403" s="485">
        <f t="shared" si="760"/>
        <v>0</v>
      </c>
      <c r="J1403" s="485">
        <f t="shared" si="760"/>
        <v>0</v>
      </c>
      <c r="K1403" s="485">
        <f t="shared" si="760"/>
        <v>0</v>
      </c>
      <c r="L1403" s="485">
        <f t="shared" si="760"/>
        <v>0</v>
      </c>
      <c r="M1403" s="485">
        <f t="shared" si="760"/>
        <v>0</v>
      </c>
      <c r="N1403" s="485">
        <f t="shared" si="760"/>
        <v>0</v>
      </c>
      <c r="O1403" s="485">
        <f t="shared" si="760"/>
        <v>0</v>
      </c>
      <c r="P1403" s="485">
        <f t="shared" si="760"/>
        <v>0</v>
      </c>
      <c r="Q1403" s="485">
        <f t="shared" si="760"/>
        <v>0</v>
      </c>
    </row>
    <row r="1404" spans="1:23" hidden="1">
      <c r="E1404" s="511" t="s">
        <v>5</v>
      </c>
      <c r="F1404" s="485">
        <f t="shared" ref="F1404:Q1404" si="761">+F77+F149+F210+F286+F373+F410+F460+F521+F593+F687+F737+F853+F914+F964+F1014+F1064+F1208+F1255+F1266-F1374+F1355+F1348</f>
        <v>0</v>
      </c>
      <c r="G1404" s="485">
        <f t="shared" si="761"/>
        <v>0</v>
      </c>
      <c r="H1404" s="485">
        <f t="shared" si="761"/>
        <v>-8.3446502685546875E-7</v>
      </c>
      <c r="I1404" s="485">
        <f t="shared" si="761"/>
        <v>-2.384185791015625E-6</v>
      </c>
      <c r="J1404" s="485">
        <f t="shared" si="761"/>
        <v>0</v>
      </c>
      <c r="K1404" s="485">
        <f t="shared" si="761"/>
        <v>0</v>
      </c>
      <c r="L1404" s="485">
        <f t="shared" si="761"/>
        <v>-4.9173831939697266E-7</v>
      </c>
      <c r="M1404" s="485">
        <f t="shared" si="761"/>
        <v>-1.1324882507324219E-6</v>
      </c>
      <c r="N1404" s="485">
        <f t="shared" si="761"/>
        <v>0</v>
      </c>
      <c r="O1404" s="485">
        <f t="shared" si="761"/>
        <v>0</v>
      </c>
      <c r="P1404" s="485">
        <f t="shared" si="761"/>
        <v>0</v>
      </c>
      <c r="Q1404" s="485">
        <f t="shared" si="761"/>
        <v>0</v>
      </c>
      <c r="R1404" s="394" t="s">
        <v>851</v>
      </c>
    </row>
    <row r="1405" spans="1:23" hidden="1">
      <c r="F1405" s="485"/>
      <c r="G1405" s="485"/>
      <c r="H1405" s="485"/>
      <c r="I1405" s="485"/>
      <c r="J1405" s="485"/>
      <c r="K1405" s="485"/>
      <c r="L1405" s="485"/>
      <c r="M1405" s="485"/>
      <c r="N1405" s="485"/>
      <c r="O1405" s="485"/>
      <c r="P1405" s="485"/>
      <c r="Q1405" s="485"/>
    </row>
  </sheetData>
  <protectedRanges>
    <protectedRange sqref="L1 D1:K2 P1:P2 N1:N2" name="Range1_2"/>
    <protectedRange sqref="L2 O1:O2" name="Range1_4_1"/>
    <protectedRange sqref="A1:B3" name="Range1_1_1"/>
    <protectedRange sqref="C1:C2" name="Range1_2_1"/>
    <protectedRange sqref="H3:J3 L3:N3 E3:F3" name="Range2_2"/>
    <protectedRange sqref="H3:J3 L3:N3 E3:F3" name="Range1_5"/>
    <protectedRange sqref="S1:U2" name="Range1"/>
    <protectedRange sqref="Q3:S3" name="Range2_2_1"/>
    <protectedRange sqref="Q3:S3" name="Range1_5_1"/>
    <protectedRange sqref="D3" name="Range2_2_1_1_1"/>
    <protectedRange sqref="D3" name="Range1_5_1_1_1"/>
    <protectedRange sqref="C3" name="Range2_2_1_1_1_1_1"/>
    <protectedRange sqref="C3" name="Range1_5_1_1_1_1_1"/>
  </protectedRanges>
  <autoFilter ref="A6:Y1374">
    <filterColumn colId="4"/>
    <filterColumn colId="23"/>
    <filterColumn colId="24">
      <customFilters>
        <customFilter operator="notEqual" val=" "/>
      </customFilters>
    </filterColumn>
  </autoFilter>
  <mergeCells count="75">
    <mergeCell ref="C687:E687"/>
    <mergeCell ref="C701:E701"/>
    <mergeCell ref="C726:E726"/>
    <mergeCell ref="C474:E474"/>
    <mergeCell ref="F5:I5"/>
    <mergeCell ref="C149:E149"/>
    <mergeCell ref="C163:E163"/>
    <mergeCell ref="C300:E300"/>
    <mergeCell ref="C582:E582"/>
    <mergeCell ref="C273:E273"/>
    <mergeCell ref="C286:E286"/>
    <mergeCell ref="C360:E360"/>
    <mergeCell ref="C373:E373"/>
    <mergeCell ref="C387:E387"/>
    <mergeCell ref="C91:E91"/>
    <mergeCell ref="C138:E138"/>
    <mergeCell ref="C1283:E1283"/>
    <mergeCell ref="C1285:E1285"/>
    <mergeCell ref="C1296:E1296"/>
    <mergeCell ref="C1298:E1298"/>
    <mergeCell ref="C928:E928"/>
    <mergeCell ref="C1003:E1003"/>
    <mergeCell ref="C1014:E1014"/>
    <mergeCell ref="C964:E964"/>
    <mergeCell ref="C1257:E1257"/>
    <mergeCell ref="C1255:E1255"/>
    <mergeCell ref="C1266:E1266"/>
    <mergeCell ref="C1268:E1268"/>
    <mergeCell ref="C1269:E1269"/>
    <mergeCell ref="C1331:E1331"/>
    <mergeCell ref="C1348:E1348"/>
    <mergeCell ref="C1350:E1350"/>
    <mergeCell ref="C1355:E1355"/>
    <mergeCell ref="C1357:E1357"/>
    <mergeCell ref="C199:E199"/>
    <mergeCell ref="C210:E210"/>
    <mergeCell ref="C226:E226"/>
    <mergeCell ref="C5:E5"/>
    <mergeCell ref="W5:W6"/>
    <mergeCell ref="C19:E19"/>
    <mergeCell ref="C66:E66"/>
    <mergeCell ref="C77:E77"/>
    <mergeCell ref="J5:M5"/>
    <mergeCell ref="N5:Q5"/>
    <mergeCell ref="S5:V5"/>
    <mergeCell ref="C410:E410"/>
    <mergeCell ref="C424:E424"/>
    <mergeCell ref="C449:E449"/>
    <mergeCell ref="C460:E460"/>
    <mergeCell ref="C510:E510"/>
    <mergeCell ref="C521:E521"/>
    <mergeCell ref="C535:E535"/>
    <mergeCell ref="C593:E593"/>
    <mergeCell ref="C607:E607"/>
    <mergeCell ref="C676:E676"/>
    <mergeCell ref="C737:E737"/>
    <mergeCell ref="C751:E751"/>
    <mergeCell ref="C842:E842"/>
    <mergeCell ref="C853:E853"/>
    <mergeCell ref="C867:E867"/>
    <mergeCell ref="C903:E903"/>
    <mergeCell ref="C914:E914"/>
    <mergeCell ref="W917:W924"/>
    <mergeCell ref="C953:E953"/>
    <mergeCell ref="C978:E978"/>
    <mergeCell ref="W1017:W1024"/>
    <mergeCell ref="C1028:E1028"/>
    <mergeCell ref="C1053:E1053"/>
    <mergeCell ref="C1064:E1064"/>
    <mergeCell ref="C1208:E1208"/>
    <mergeCell ref="C1307:E1307"/>
    <mergeCell ref="C1309:E1309"/>
    <mergeCell ref="C1318:E1318"/>
    <mergeCell ref="C1320:E1320"/>
    <mergeCell ref="C1329:E1329"/>
  </mergeCells>
  <pageMargins left="1.1000000000000001" right="0.22" top="0.3" bottom="0.6" header="0.3" footer="0.3"/>
  <pageSetup paperSize="5" scale="67" fitToHeight="20" orientation="landscape" horizontalDpi="0" verticalDpi="0" r:id="rId1"/>
  <headerFooter>
    <oddFooter>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BA55"/>
  <sheetViews>
    <sheetView workbookViewId="0">
      <pane xSplit="1" ySplit="7" topLeftCell="B31" activePane="bottomRight" state="frozen"/>
      <selection activeCell="C24" sqref="C24"/>
      <selection pane="topRight" activeCell="C24" sqref="C24"/>
      <selection pane="bottomLeft" activeCell="C24" sqref="C24"/>
      <selection pane="bottomRight" sqref="A1:XFD1048576"/>
    </sheetView>
  </sheetViews>
  <sheetFormatPr defaultRowHeight="15"/>
  <cols>
    <col min="1" max="1" width="36.42578125" style="249" customWidth="1"/>
    <col min="2" max="15" width="18.42578125" style="249" customWidth="1"/>
    <col min="16" max="16" width="18.5703125" style="249" customWidth="1"/>
    <col min="17" max="17" width="18.85546875" style="249" customWidth="1"/>
    <col min="18" max="19" width="17.5703125" style="249" customWidth="1"/>
    <col min="20" max="20" width="15.85546875" style="249" bestFit="1" customWidth="1"/>
    <col min="21" max="21" width="17.85546875" style="249" customWidth="1"/>
    <col min="22" max="22" width="16.85546875" style="249" customWidth="1"/>
    <col min="23" max="23" width="20.7109375" style="249" customWidth="1"/>
    <col min="24" max="25" width="17.7109375" style="249" customWidth="1"/>
    <col min="26" max="27" width="17.5703125" style="249" hidden="1" customWidth="1"/>
    <col min="28" max="28" width="14.5703125" style="249" hidden="1" customWidth="1"/>
    <col min="29" max="29" width="17.5703125" style="249" hidden="1" customWidth="1"/>
    <col min="30" max="31" width="15.85546875" style="249" hidden="1" customWidth="1"/>
    <col min="32" max="32" width="5.7109375" style="249" hidden="1" customWidth="1"/>
    <col min="33" max="33" width="15.85546875" style="249" hidden="1" customWidth="1"/>
    <col min="34" max="34" width="17" style="249" customWidth="1"/>
    <col min="35" max="35" width="16.7109375" style="249" customWidth="1"/>
    <col min="36" max="36" width="15.5703125" style="249" customWidth="1"/>
    <col min="37" max="37" width="16.85546875" style="249" customWidth="1"/>
    <col min="38" max="38" width="16.7109375" style="249" customWidth="1"/>
    <col min="39" max="39" width="17.85546875" style="249" customWidth="1"/>
    <col min="40" max="40" width="17.28515625" style="249" customWidth="1"/>
    <col min="41" max="41" width="17.85546875" style="249" customWidth="1"/>
    <col min="42" max="42" width="8.140625" style="141" customWidth="1"/>
    <col min="43" max="43" width="7.28515625" style="141" bestFit="1" customWidth="1"/>
    <col min="44" max="44" width="8.5703125" style="141" customWidth="1"/>
    <col min="45" max="45" width="7.28515625" style="141" bestFit="1" customWidth="1"/>
    <col min="46" max="46" width="15.7109375" style="249" customWidth="1"/>
    <col min="47" max="47" width="19.85546875" style="249" customWidth="1"/>
    <col min="48" max="48" width="20.7109375" style="249" customWidth="1"/>
    <col min="49" max="49" width="18.5703125" style="249" bestFit="1" customWidth="1"/>
    <col min="50" max="16384" width="9.140625" style="249"/>
  </cols>
  <sheetData>
    <row r="1" spans="1:52">
      <c r="A1" s="247" t="s">
        <v>202</v>
      </c>
      <c r="B1" s="248"/>
      <c r="C1" s="248"/>
      <c r="D1" s="248"/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112"/>
      <c r="P1" s="112"/>
      <c r="Q1" s="112"/>
      <c r="R1" s="112"/>
      <c r="S1" s="248"/>
      <c r="T1" s="248"/>
      <c r="U1" s="248"/>
      <c r="Y1" s="248"/>
      <c r="Z1" s="248"/>
      <c r="AA1" s="248"/>
      <c r="AB1" s="248"/>
      <c r="AC1" s="248"/>
      <c r="AD1" s="248"/>
      <c r="AE1" s="248"/>
      <c r="AF1" s="248"/>
      <c r="AG1" s="248"/>
      <c r="AH1" s="248"/>
      <c r="AI1" s="248"/>
      <c r="AJ1" s="248"/>
      <c r="AK1" s="248"/>
      <c r="AL1" s="248"/>
      <c r="AM1" s="248"/>
      <c r="AN1" s="248"/>
      <c r="AO1" s="248"/>
      <c r="AW1" s="248"/>
    </row>
    <row r="2" spans="1:52">
      <c r="A2" s="247" t="s">
        <v>729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112"/>
      <c r="P2" s="112"/>
      <c r="Q2" s="112"/>
      <c r="R2" s="112"/>
      <c r="S2" s="248"/>
      <c r="T2" s="248"/>
      <c r="U2" s="248"/>
      <c r="Y2" s="248"/>
      <c r="Z2" s="248"/>
      <c r="AA2" s="248"/>
      <c r="AB2" s="248"/>
      <c r="AC2" s="248"/>
      <c r="AD2" s="248"/>
      <c r="AE2" s="248"/>
      <c r="AF2" s="248"/>
      <c r="AG2" s="248"/>
      <c r="AH2" s="248"/>
      <c r="AI2" s="248"/>
      <c r="AJ2" s="248"/>
      <c r="AK2" s="248"/>
      <c r="AL2" s="248"/>
      <c r="AM2" s="248"/>
      <c r="AN2" s="248"/>
      <c r="AO2" s="248"/>
      <c r="AW2" s="248"/>
    </row>
    <row r="3" spans="1:52">
      <c r="A3" s="247" t="s">
        <v>863</v>
      </c>
      <c r="B3" s="248"/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Y3" s="248"/>
      <c r="Z3" s="248"/>
      <c r="AA3" s="248"/>
      <c r="AB3" s="248"/>
      <c r="AC3" s="248"/>
      <c r="AD3" s="248"/>
      <c r="AE3" s="248"/>
      <c r="AF3" s="248"/>
      <c r="AG3" s="248"/>
      <c r="AH3" s="248"/>
      <c r="AI3" s="248"/>
      <c r="AJ3" s="248"/>
      <c r="AK3" s="248"/>
      <c r="AL3" s="248"/>
      <c r="AM3" s="248"/>
      <c r="AN3" s="248"/>
      <c r="AO3" s="248"/>
      <c r="AW3" s="248"/>
    </row>
    <row r="4" spans="1:52">
      <c r="A4" s="248"/>
      <c r="B4" s="248"/>
      <c r="C4" s="248"/>
      <c r="D4" s="248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Y4" s="248"/>
      <c r="Z4" s="248"/>
      <c r="AA4" s="248"/>
      <c r="AB4" s="248"/>
      <c r="AC4" s="248"/>
      <c r="AD4" s="248"/>
      <c r="AE4" s="248"/>
      <c r="AF4" s="248"/>
      <c r="AG4" s="248"/>
      <c r="AH4" s="248"/>
      <c r="AI4" s="248"/>
      <c r="AJ4" s="248"/>
      <c r="AK4" s="248"/>
      <c r="AL4" s="248"/>
      <c r="AM4" s="248"/>
      <c r="AN4" s="248"/>
      <c r="AO4" s="365"/>
      <c r="AW4" s="248"/>
    </row>
    <row r="5" spans="1:52" s="274" customFormat="1">
      <c r="A5" s="747" t="s">
        <v>1</v>
      </c>
      <c r="B5" s="744" t="s">
        <v>731</v>
      </c>
      <c r="C5" s="745"/>
      <c r="D5" s="745"/>
      <c r="E5" s="746"/>
      <c r="F5" s="744" t="s">
        <v>858</v>
      </c>
      <c r="G5" s="745"/>
      <c r="H5" s="745"/>
      <c r="I5" s="746"/>
      <c r="J5" s="744" t="s">
        <v>859</v>
      </c>
      <c r="K5" s="745"/>
      <c r="L5" s="745"/>
      <c r="M5" s="746"/>
      <c r="N5" s="744" t="s">
        <v>203</v>
      </c>
      <c r="O5" s="745"/>
      <c r="P5" s="745"/>
      <c r="Q5" s="746"/>
      <c r="R5" s="744" t="s">
        <v>204</v>
      </c>
      <c r="S5" s="745"/>
      <c r="T5" s="745"/>
      <c r="U5" s="746"/>
      <c r="V5" s="744" t="s">
        <v>212</v>
      </c>
      <c r="W5" s="745"/>
      <c r="X5" s="745"/>
      <c r="Y5" s="746"/>
      <c r="Z5" s="750" t="s">
        <v>243</v>
      </c>
      <c r="AA5" s="751"/>
      <c r="AB5" s="751"/>
      <c r="AC5" s="752"/>
      <c r="AD5" s="744" t="s">
        <v>214</v>
      </c>
      <c r="AE5" s="745"/>
      <c r="AF5" s="745"/>
      <c r="AG5" s="746"/>
      <c r="AH5" s="744" t="s">
        <v>215</v>
      </c>
      <c r="AI5" s="745"/>
      <c r="AJ5" s="745"/>
      <c r="AK5" s="746"/>
      <c r="AL5" s="744" t="s">
        <v>248</v>
      </c>
      <c r="AM5" s="745"/>
      <c r="AN5" s="745"/>
      <c r="AO5" s="746"/>
      <c r="AP5" s="711" t="s">
        <v>211</v>
      </c>
      <c r="AQ5" s="712"/>
      <c r="AR5" s="712"/>
      <c r="AS5" s="713"/>
      <c r="AT5" s="744" t="s">
        <v>218</v>
      </c>
      <c r="AU5" s="745"/>
      <c r="AV5" s="745"/>
      <c r="AW5" s="746"/>
    </row>
    <row r="6" spans="1:52" s="274" customFormat="1">
      <c r="A6" s="748"/>
      <c r="B6" s="227" t="s">
        <v>2</v>
      </c>
      <c r="C6" s="227" t="s">
        <v>3</v>
      </c>
      <c r="D6" s="251" t="s">
        <v>4</v>
      </c>
      <c r="E6" s="251" t="s">
        <v>5</v>
      </c>
      <c r="F6" s="563" t="s">
        <v>2</v>
      </c>
      <c r="G6" s="563" t="s">
        <v>3</v>
      </c>
      <c r="H6" s="251" t="s">
        <v>4</v>
      </c>
      <c r="I6" s="251" t="s">
        <v>5</v>
      </c>
      <c r="J6" s="563" t="s">
        <v>2</v>
      </c>
      <c r="K6" s="563" t="s">
        <v>3</v>
      </c>
      <c r="L6" s="251" t="s">
        <v>4</v>
      </c>
      <c r="M6" s="251" t="s">
        <v>5</v>
      </c>
      <c r="N6" s="227" t="s">
        <v>2</v>
      </c>
      <c r="O6" s="227" t="s">
        <v>3</v>
      </c>
      <c r="P6" s="251" t="s">
        <v>4</v>
      </c>
      <c r="Q6" s="251" t="s">
        <v>5</v>
      </c>
      <c r="R6" s="227" t="s">
        <v>2</v>
      </c>
      <c r="S6" s="227" t="s">
        <v>3</v>
      </c>
      <c r="T6" s="251" t="s">
        <v>4</v>
      </c>
      <c r="U6" s="251" t="s">
        <v>5</v>
      </c>
      <c r="V6" s="227" t="s">
        <v>2</v>
      </c>
      <c r="W6" s="227" t="s">
        <v>3</v>
      </c>
      <c r="X6" s="251" t="s">
        <v>4</v>
      </c>
      <c r="Y6" s="251" t="s">
        <v>5</v>
      </c>
      <c r="Z6" s="227" t="s">
        <v>2</v>
      </c>
      <c r="AA6" s="227" t="s">
        <v>3</v>
      </c>
      <c r="AB6" s="251" t="s">
        <v>4</v>
      </c>
      <c r="AC6" s="251" t="s">
        <v>5</v>
      </c>
      <c r="AD6" s="227" t="s">
        <v>2</v>
      </c>
      <c r="AE6" s="227" t="s">
        <v>3</v>
      </c>
      <c r="AF6" s="251" t="s">
        <v>4</v>
      </c>
      <c r="AG6" s="251" t="s">
        <v>5</v>
      </c>
      <c r="AH6" s="227" t="s">
        <v>2</v>
      </c>
      <c r="AI6" s="227" t="s">
        <v>3</v>
      </c>
      <c r="AJ6" s="251" t="s">
        <v>4</v>
      </c>
      <c r="AK6" s="251" t="s">
        <v>5</v>
      </c>
      <c r="AL6" s="227" t="s">
        <v>2</v>
      </c>
      <c r="AM6" s="227" t="s">
        <v>3</v>
      </c>
      <c r="AN6" s="251" t="s">
        <v>4</v>
      </c>
      <c r="AO6" s="251" t="s">
        <v>5</v>
      </c>
      <c r="AP6" s="189" t="s">
        <v>2</v>
      </c>
      <c r="AQ6" s="189" t="s">
        <v>3</v>
      </c>
      <c r="AR6" s="189" t="s">
        <v>4</v>
      </c>
      <c r="AS6" s="189" t="s">
        <v>5</v>
      </c>
      <c r="AT6" s="227" t="s">
        <v>2</v>
      </c>
      <c r="AU6" s="227" t="s">
        <v>3</v>
      </c>
      <c r="AV6" s="251" t="s">
        <v>4</v>
      </c>
      <c r="AW6" s="251" t="s">
        <v>5</v>
      </c>
    </row>
    <row r="7" spans="1:52" s="250" customFormat="1" ht="15.75" thickBot="1">
      <c r="A7" s="749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Y7" s="252"/>
      <c r="Z7" s="252"/>
      <c r="AA7" s="252"/>
      <c r="AB7" s="252"/>
      <c r="AC7" s="252"/>
      <c r="AD7" s="252"/>
      <c r="AE7" s="252"/>
      <c r="AF7" s="252"/>
      <c r="AG7" s="252"/>
      <c r="AH7" s="252"/>
      <c r="AI7" s="252"/>
      <c r="AJ7" s="252"/>
      <c r="AK7" s="252"/>
      <c r="AL7" s="252"/>
      <c r="AM7" s="252"/>
      <c r="AN7" s="252"/>
      <c r="AO7" s="252"/>
      <c r="AP7" s="193"/>
      <c r="AQ7" s="193"/>
      <c r="AR7" s="193"/>
      <c r="AS7" s="193"/>
      <c r="AT7" s="252"/>
      <c r="AU7" s="252"/>
      <c r="AV7" s="252"/>
      <c r="AW7" s="252"/>
    </row>
    <row r="8" spans="1:52">
      <c r="A8" s="74"/>
      <c r="B8" s="253"/>
      <c r="C8" s="253"/>
      <c r="D8" s="253"/>
      <c r="E8" s="253"/>
      <c r="F8" s="253"/>
      <c r="G8" s="253"/>
      <c r="H8" s="253"/>
      <c r="I8" s="253"/>
      <c r="J8" s="253"/>
      <c r="K8" s="253"/>
      <c r="L8" s="253"/>
      <c r="M8" s="253"/>
      <c r="N8" s="254"/>
      <c r="O8" s="254"/>
      <c r="P8" s="254"/>
      <c r="Q8" s="559"/>
      <c r="R8" s="254"/>
      <c r="S8" s="254"/>
      <c r="T8" s="254"/>
      <c r="U8" s="253"/>
      <c r="V8" s="254"/>
      <c r="W8" s="254"/>
      <c r="X8" s="254"/>
      <c r="Y8" s="253"/>
      <c r="Z8" s="254"/>
      <c r="AA8" s="254"/>
      <c r="AB8" s="254"/>
      <c r="AC8" s="253"/>
      <c r="AD8" s="254"/>
      <c r="AE8" s="254"/>
      <c r="AF8" s="254"/>
      <c r="AG8" s="253"/>
      <c r="AH8" s="254"/>
      <c r="AI8" s="254"/>
      <c r="AJ8" s="254"/>
      <c r="AK8" s="253"/>
      <c r="AL8" s="254"/>
      <c r="AM8" s="254"/>
      <c r="AN8" s="254"/>
      <c r="AO8" s="253"/>
      <c r="AP8" s="191"/>
      <c r="AQ8" s="191"/>
      <c r="AR8" s="191"/>
      <c r="AS8" s="191"/>
      <c r="AT8" s="254"/>
      <c r="AU8" s="254"/>
      <c r="AV8" s="254"/>
      <c r="AW8" s="253"/>
    </row>
    <row r="9" spans="1:52" s="258" customFormat="1" ht="18">
      <c r="A9" s="255" t="s">
        <v>224</v>
      </c>
      <c r="B9" s="256">
        <f>+OSEC!F132</f>
        <v>417201000</v>
      </c>
      <c r="C9" s="256">
        <f>+OSEC!G132</f>
        <v>12008492000</v>
      </c>
      <c r="D9" s="256">
        <f>+OSEC!H132</f>
        <v>8926937000</v>
      </c>
      <c r="E9" s="256">
        <f>SUM(B9:D9)</f>
        <v>21352630000</v>
      </c>
      <c r="F9" s="256"/>
      <c r="G9" s="256"/>
      <c r="H9" s="256"/>
      <c r="I9" s="256">
        <f>SUM(F9:H9)</f>
        <v>0</v>
      </c>
      <c r="J9" s="256">
        <f>+B9+F9</f>
        <v>417201000</v>
      </c>
      <c r="K9" s="256">
        <f t="shared" ref="K9:L9" si="0">+C9+G9</f>
        <v>12008492000</v>
      </c>
      <c r="L9" s="256">
        <f t="shared" si="0"/>
        <v>8926937000</v>
      </c>
      <c r="M9" s="256">
        <f>SUM(J9:L9)</f>
        <v>21352630000</v>
      </c>
      <c r="N9" s="557">
        <f>+'CY-CHD''S (ALL FUNDS)'!F1654+'CY-CHD''S (ALL FUNDS)'!F1686</f>
        <v>358264378.72000003</v>
      </c>
      <c r="O9" s="557">
        <f>+'CY-CHD''S (ALL FUNDS)'!G1654+'CY-CHD''S (ALL FUNDS)'!G1686</f>
        <v>8390437321.2799988</v>
      </c>
      <c r="P9" s="557">
        <f>+'CY-CHD''S (ALL FUNDS)'!H1654+'CY-CHD''S (ALL FUNDS)'!H1686</f>
        <v>8478374508</v>
      </c>
      <c r="Q9" s="559">
        <f>SUM(N9:P9)</f>
        <v>17227076208</v>
      </c>
      <c r="R9" s="256">
        <f>+'CY-CHD''S (ALL FUNDS)'!F1655</f>
        <v>-591977</v>
      </c>
      <c r="S9" s="256">
        <f>+'CY-CHD''S (ALL FUNDS)'!G1655</f>
        <v>-2577160784.1399999</v>
      </c>
      <c r="T9" s="256">
        <f>+'CY-CHD''S (ALL FUNDS)'!H1655</f>
        <v>-5756211129</v>
      </c>
      <c r="U9" s="256">
        <f t="shared" ref="U9:U38" si="1">SUM(R9:T9)</f>
        <v>-8333963890.1399994</v>
      </c>
      <c r="V9" s="256">
        <f>+N9+R9</f>
        <v>357672401.72000003</v>
      </c>
      <c r="W9" s="256">
        <f>+O9+S9</f>
        <v>5813276537.1399994</v>
      </c>
      <c r="X9" s="256">
        <f>+P9+T9</f>
        <v>2722163379</v>
      </c>
      <c r="Y9" s="557">
        <f>SUM(V9:X9)</f>
        <v>8893112317.8600006</v>
      </c>
      <c r="Z9" s="256">
        <f>+'CY-CHD''S (ALL FUNDS)'!J1654+'CY-CHD''S (ALL FUNDS)'!J1686</f>
        <v>357672279.06999999</v>
      </c>
      <c r="AA9" s="256">
        <f>+'CY-CHD''S (ALL FUNDS)'!K1654+'CY-CHD''S (ALL FUNDS)'!K1686</f>
        <v>2901653957.9699998</v>
      </c>
      <c r="AB9" s="256">
        <f>+'CY-CHD''S (ALL FUNDS)'!L1654+'CY-CHD''S (ALL FUNDS)'!L1686</f>
        <v>30000000</v>
      </c>
      <c r="AC9" s="256">
        <f>SUM(Z9:AB9)</f>
        <v>3289326237.04</v>
      </c>
      <c r="AD9" s="256">
        <f>+OSEC!V132</f>
        <v>0</v>
      </c>
      <c r="AE9" s="256">
        <f>+OSEC!W132</f>
        <v>0</v>
      </c>
      <c r="AF9" s="256">
        <f>+OSEC!X132</f>
        <v>0</v>
      </c>
      <c r="AG9" s="256">
        <f>SUM(AD9:AF9)</f>
        <v>0</v>
      </c>
      <c r="AH9" s="256">
        <f>+AD9+Z9</f>
        <v>357672279.06999999</v>
      </c>
      <c r="AI9" s="256">
        <f t="shared" ref="AI9:AJ9" si="2">+AE9+AA9</f>
        <v>2901653957.9699998</v>
      </c>
      <c r="AJ9" s="256">
        <f t="shared" si="2"/>
        <v>30000000</v>
      </c>
      <c r="AK9" s="256">
        <f>SUM(AH9:AJ9)</f>
        <v>3289326237.04</v>
      </c>
      <c r="AL9" s="256">
        <f>+V9-AH9</f>
        <v>122.65000003576279</v>
      </c>
      <c r="AM9" s="256">
        <f>+W9-AI9</f>
        <v>2911622579.1699996</v>
      </c>
      <c r="AN9" s="256">
        <f>+X9-AJ9</f>
        <v>2692163379</v>
      </c>
      <c r="AO9" s="256">
        <f>SUM(AL9:AN9)</f>
        <v>5603786080.8199997</v>
      </c>
      <c r="AP9" s="233">
        <f>IF(V9=0," ",AH9/V9)</f>
        <v>0.99999965708844341</v>
      </c>
      <c r="AQ9" s="233">
        <f>IF(W9=0," ",AI9/W9)</f>
        <v>0.49914259874476019</v>
      </c>
      <c r="AR9" s="233">
        <f>IF(X9=0," ",AJ9/X9)</f>
        <v>1.1020646384208081E-2</v>
      </c>
      <c r="AS9" s="233">
        <f>IF(Y9=0," ",AK9/Y9)</f>
        <v>0.36987346155901568</v>
      </c>
      <c r="AT9" s="256">
        <f>+J9-N9</f>
        <v>58936621.279999971</v>
      </c>
      <c r="AU9" s="256">
        <f t="shared" ref="AU9:AV9" si="3">+K9-O9</f>
        <v>3618054678.7200012</v>
      </c>
      <c r="AV9" s="256">
        <f t="shared" si="3"/>
        <v>448562492</v>
      </c>
      <c r="AW9" s="256">
        <f>SUM(AT9:AV9)</f>
        <v>4125553792.000001</v>
      </c>
      <c r="AX9" s="257"/>
      <c r="AY9" s="257"/>
      <c r="AZ9" s="257"/>
    </row>
    <row r="10" spans="1:52" s="568" customFormat="1" ht="16.5">
      <c r="A10" s="565"/>
      <c r="B10" s="566"/>
      <c r="C10" s="566"/>
      <c r="D10" s="566"/>
      <c r="E10" s="559"/>
      <c r="F10" s="559"/>
      <c r="G10" s="559"/>
      <c r="H10" s="559"/>
      <c r="I10" s="559"/>
      <c r="J10" s="559"/>
      <c r="K10" s="559"/>
      <c r="L10" s="559"/>
      <c r="M10" s="559"/>
      <c r="N10" s="570"/>
      <c r="O10" s="570"/>
      <c r="P10" s="566"/>
      <c r="Q10" s="559"/>
      <c r="R10" s="566"/>
      <c r="S10" s="566"/>
      <c r="T10" s="566"/>
      <c r="U10" s="559">
        <f t="shared" si="1"/>
        <v>0</v>
      </c>
      <c r="V10" s="559"/>
      <c r="W10" s="559"/>
      <c r="X10" s="559"/>
      <c r="Y10" s="559"/>
      <c r="Z10" s="566"/>
      <c r="AA10" s="566"/>
      <c r="AB10" s="566"/>
      <c r="AC10" s="559"/>
      <c r="AD10" s="566"/>
      <c r="AE10" s="566"/>
      <c r="AF10" s="566"/>
      <c r="AG10" s="559"/>
      <c r="AH10" s="559"/>
      <c r="AI10" s="559"/>
      <c r="AJ10" s="559"/>
      <c r="AK10" s="559"/>
      <c r="AL10" s="559"/>
      <c r="AM10" s="559"/>
      <c r="AN10" s="559"/>
      <c r="AO10" s="559"/>
      <c r="AP10" s="567"/>
      <c r="AQ10" s="567"/>
      <c r="AR10" s="567"/>
      <c r="AS10" s="567"/>
      <c r="AT10" s="559"/>
      <c r="AU10" s="559"/>
      <c r="AV10" s="559"/>
      <c r="AW10" s="559"/>
    </row>
    <row r="11" spans="1:52" s="568" customFormat="1" ht="18">
      <c r="A11" s="569" t="s">
        <v>205</v>
      </c>
      <c r="B11" s="559">
        <f>+'CY-FUR (REG)'!F55+'CY-FUR (REG)'!F56+'CY-FUR (REG)'!F57+'CY-FUR (REG)'!F60</f>
        <v>193312000</v>
      </c>
      <c r="C11" s="559">
        <f>+'CY-FUR (REG)'!G55+'CY-FUR (REG)'!G56+'CY-FUR (REG)'!G57+'CY-FUR (REG)'!G60</f>
        <v>146865000</v>
      </c>
      <c r="D11" s="559">
        <f>+'CY-FUR (REG)'!H55+'CY-FUR (REG)'!H56+'CY-FUR (REG)'!H57+'CY-FUR (REG)'!H60</f>
        <v>0</v>
      </c>
      <c r="E11" s="559">
        <f t="shared" ref="E11:E38" si="4">SUM(B11:D11)</f>
        <v>340177000</v>
      </c>
      <c r="F11" s="559"/>
      <c r="G11" s="559"/>
      <c r="H11" s="559"/>
      <c r="I11" s="559">
        <f t="shared" ref="I11:I38" si="5">SUM(F11:H11)</f>
        <v>0</v>
      </c>
      <c r="J11" s="256">
        <f>+B11+F11</f>
        <v>193312000</v>
      </c>
      <c r="K11" s="256">
        <f t="shared" ref="K11" si="6">+C11+G11</f>
        <v>146865000</v>
      </c>
      <c r="L11" s="256">
        <f t="shared" ref="L11" si="7">+D11+H11</f>
        <v>0</v>
      </c>
      <c r="M11" s="559">
        <f t="shared" ref="M11:M38" si="8">SUM(J11:L11)</f>
        <v>340177000</v>
      </c>
      <c r="N11" s="559">
        <f>+'CY-CHD''S (ALL FUNDS)'!F1625+'CY-CHD''S (ALL FUNDS)'!F1639</f>
        <v>161646196.67000002</v>
      </c>
      <c r="O11" s="557">
        <f>+'CY-CHD''S (ALL FUNDS)'!G1625+'CY-CHD''S (ALL FUNDS)'!G1639</f>
        <v>146161176.32999998</v>
      </c>
      <c r="P11" s="559">
        <f>+'CY-CHD''S (ALL FUNDS)'!H1625+'CY-CHD''S (ALL FUNDS)'!H1639</f>
        <v>0</v>
      </c>
      <c r="Q11" s="559">
        <f t="shared" ref="Q11:Q38" si="9">SUM(N11:P11)</f>
        <v>307807373</v>
      </c>
      <c r="R11" s="559">
        <f>+'CY-CHD''S (ALL FUNDS)'!F1626+'CY-CHD''S (ALL FUNDS)'!F1640</f>
        <v>0</v>
      </c>
      <c r="S11" s="559">
        <f>+'CY-CHD''S (ALL FUNDS)'!G1626+'CY-CHD''S (ALL FUNDS)'!G1640</f>
        <v>1000000</v>
      </c>
      <c r="T11" s="559">
        <f>+'CY-CHD''S (ALL FUNDS)'!H1626+'CY-CHD''S (ALL FUNDS)'!H1640</f>
        <v>0</v>
      </c>
      <c r="U11" s="559">
        <f t="shared" si="1"/>
        <v>1000000</v>
      </c>
      <c r="V11" s="559">
        <f>+N11+R11</f>
        <v>161646196.67000002</v>
      </c>
      <c r="W11" s="559">
        <f>+O11+S11</f>
        <v>147161176.32999998</v>
      </c>
      <c r="X11" s="559">
        <f>+P11+T11</f>
        <v>0</v>
      </c>
      <c r="Y11" s="559">
        <f t="shared" ref="Y11:Y38" si="10">SUM(V11:X11)</f>
        <v>308807373</v>
      </c>
      <c r="Z11" s="559">
        <f>+'CY-CHD''S (ALL FUNDS)'!J1625+'CY-CHD''S (ALL FUNDS)'!J1639</f>
        <v>161412156.64000002</v>
      </c>
      <c r="AA11" s="559">
        <f>+'CY-CHD''S (ALL FUNDS)'!K1625+'CY-CHD''S (ALL FUNDS)'!K1639</f>
        <v>127360862.88999999</v>
      </c>
      <c r="AB11" s="559">
        <f>+'CY-CHD''S (ALL FUNDS)'!L1625+'CY-CHD''S (ALL FUNDS)'!L1639</f>
        <v>0</v>
      </c>
      <c r="AC11" s="559">
        <f t="shared" ref="AC11:AC38" si="11">SUM(Z11:AB11)</f>
        <v>288773019.52999997</v>
      </c>
      <c r="AD11" s="559">
        <f>+'CY-CHD''S (ALL FUNDS)'!J1549+'CY-CHD''S (ALL FUNDS)'!J1564</f>
        <v>0</v>
      </c>
      <c r="AE11" s="559">
        <f>+'CY-CHD''S (ALL FUNDS)'!K1549+'CY-CHD''S (ALL FUNDS)'!K1564</f>
        <v>164421</v>
      </c>
      <c r="AF11" s="559">
        <f>+'CY-CHD''S (ALL FUNDS)'!L1549+'CY-CHD''S (ALL FUNDS)'!L1564</f>
        <v>0</v>
      </c>
      <c r="AG11" s="559">
        <f>SUM(AD11:AF11)</f>
        <v>164421</v>
      </c>
      <c r="AH11" s="559">
        <f t="shared" ref="AH11:AJ38" si="12">+AD11+Z11</f>
        <v>161412156.64000002</v>
      </c>
      <c r="AI11" s="559">
        <f t="shared" si="12"/>
        <v>127525283.88999999</v>
      </c>
      <c r="AJ11" s="559">
        <f t="shared" si="12"/>
        <v>0</v>
      </c>
      <c r="AK11" s="559">
        <f t="shared" ref="AK11:AK38" si="13">SUM(AH11:AJ11)</f>
        <v>288937440.52999997</v>
      </c>
      <c r="AL11" s="559">
        <f>+V11-AH11</f>
        <v>234040.03000000119</v>
      </c>
      <c r="AM11" s="559">
        <f>+W11-AI11</f>
        <v>19635892.439999998</v>
      </c>
      <c r="AN11" s="559">
        <f>+X11-AJ11</f>
        <v>0</v>
      </c>
      <c r="AO11" s="559">
        <f t="shared" ref="AO11:AO38" si="14">SUM(AL11:AN11)</f>
        <v>19869932.469999999</v>
      </c>
      <c r="AP11" s="567">
        <f>IF(V11=0," ",AH11/V11)</f>
        <v>0.99855214638623513</v>
      </c>
      <c r="AQ11" s="567">
        <f>IF(W11=0," ",AI11/W11)</f>
        <v>0.86656879939606013</v>
      </c>
      <c r="AR11" s="567" t="str">
        <f>IF(X11=0," ",AJ11/X11)</f>
        <v xml:space="preserve"> </v>
      </c>
      <c r="AS11" s="567">
        <f>IF(Y11=0," ",AK11/Y11)</f>
        <v>0.93565590006168653</v>
      </c>
      <c r="AT11" s="256">
        <f>+J11-N11</f>
        <v>31665803.329999983</v>
      </c>
      <c r="AU11" s="256">
        <f t="shared" ref="AU11" si="15">+K11-O11</f>
        <v>703823.67000001669</v>
      </c>
      <c r="AV11" s="256">
        <f t="shared" ref="AV11" si="16">+L11-P11</f>
        <v>0</v>
      </c>
      <c r="AW11" s="559">
        <f t="shared" ref="AW11:AW38" si="17">SUM(AT11:AV11)</f>
        <v>32369627</v>
      </c>
    </row>
    <row r="12" spans="1:52" s="568" customFormat="1" ht="18">
      <c r="A12" s="569"/>
      <c r="B12" s="559"/>
      <c r="C12" s="559"/>
      <c r="D12" s="559"/>
      <c r="E12" s="559"/>
      <c r="F12" s="559"/>
      <c r="G12" s="559"/>
      <c r="H12" s="559"/>
      <c r="I12" s="559"/>
      <c r="J12" s="559"/>
      <c r="K12" s="559"/>
      <c r="L12" s="559"/>
      <c r="M12" s="559"/>
      <c r="N12" s="559"/>
      <c r="O12" s="559"/>
      <c r="P12" s="559"/>
      <c r="Q12" s="559"/>
      <c r="R12" s="559"/>
      <c r="S12" s="559"/>
      <c r="T12" s="559"/>
      <c r="U12" s="559">
        <f t="shared" si="1"/>
        <v>0</v>
      </c>
      <c r="V12" s="559"/>
      <c r="W12" s="559"/>
      <c r="X12" s="559"/>
      <c r="Y12" s="559"/>
      <c r="Z12" s="559"/>
      <c r="AA12" s="559"/>
      <c r="AB12" s="559"/>
      <c r="AC12" s="559"/>
      <c r="AD12" s="559"/>
      <c r="AE12" s="559"/>
      <c r="AF12" s="559"/>
      <c r="AG12" s="559"/>
      <c r="AH12" s="559"/>
      <c r="AI12" s="559"/>
      <c r="AJ12" s="559"/>
      <c r="AK12" s="559"/>
      <c r="AL12" s="559"/>
      <c r="AM12" s="559"/>
      <c r="AN12" s="559"/>
      <c r="AO12" s="559"/>
      <c r="AP12" s="567"/>
      <c r="AQ12" s="567"/>
      <c r="AR12" s="567"/>
      <c r="AS12" s="567"/>
      <c r="AT12" s="559"/>
      <c r="AU12" s="559"/>
      <c r="AV12" s="559"/>
      <c r="AW12" s="559"/>
    </row>
    <row r="13" spans="1:52" s="568" customFormat="1" ht="18">
      <c r="A13" s="569" t="s">
        <v>576</v>
      </c>
      <c r="B13" s="559">
        <f>+HOSP!B100</f>
        <v>2488978000</v>
      </c>
      <c r="C13" s="559">
        <f>+HOSP!C100</f>
        <v>766985000</v>
      </c>
      <c r="D13" s="559">
        <f>+HOSP!D100</f>
        <v>0</v>
      </c>
      <c r="E13" s="559">
        <f t="shared" si="4"/>
        <v>3255963000</v>
      </c>
      <c r="F13" s="559"/>
      <c r="G13" s="559"/>
      <c r="H13" s="559"/>
      <c r="I13" s="559">
        <f t="shared" si="5"/>
        <v>0</v>
      </c>
      <c r="J13" s="256">
        <f>+B13+F13</f>
        <v>2488978000</v>
      </c>
      <c r="K13" s="256">
        <f t="shared" ref="K13" si="18">+C13+G13</f>
        <v>766985000</v>
      </c>
      <c r="L13" s="256">
        <f t="shared" ref="L13" si="19">+D13+H13</f>
        <v>0</v>
      </c>
      <c r="M13" s="559">
        <f t="shared" si="8"/>
        <v>3255963000</v>
      </c>
      <c r="N13" s="557">
        <f>+'CY-CHD''S (ALL FUNDS)'!F1611</f>
        <v>2306065857</v>
      </c>
      <c r="O13" s="559">
        <f>+'CY-CHD''S (ALL FUNDS)'!G1611</f>
        <v>787418102</v>
      </c>
      <c r="P13" s="559">
        <f>+'CY-CHD''S (ALL FUNDS)'!H1611</f>
        <v>0</v>
      </c>
      <c r="Q13" s="559">
        <f t="shared" si="9"/>
        <v>3093483959</v>
      </c>
      <c r="R13" s="559">
        <f>+'CY-CHD''S (ALL FUNDS)'!F1492</f>
        <v>0</v>
      </c>
      <c r="S13" s="559">
        <f>+'CY-CHD''S (ALL FUNDS)'!G1492</f>
        <v>327133446</v>
      </c>
      <c r="T13" s="559">
        <f>+'CY-CHD''S (ALL FUNDS)'!H1492</f>
        <v>663829588</v>
      </c>
      <c r="U13" s="559">
        <f t="shared" si="1"/>
        <v>990963034</v>
      </c>
      <c r="V13" s="559">
        <f>+N13+R13</f>
        <v>2306065857</v>
      </c>
      <c r="W13" s="559">
        <f>+O13+S13</f>
        <v>1114551548</v>
      </c>
      <c r="X13" s="559">
        <f>+P13+T13</f>
        <v>663829588</v>
      </c>
      <c r="Y13" s="559">
        <f t="shared" si="10"/>
        <v>4084446993</v>
      </c>
      <c r="Z13" s="559">
        <f>+'CY-CHD''S (ALL FUNDS)'!J1611</f>
        <v>2305300366.6900001</v>
      </c>
      <c r="AA13" s="559">
        <f>+'CY-CHD''S (ALL FUNDS)'!K1611</f>
        <v>782275079.55000007</v>
      </c>
      <c r="AB13" s="559">
        <f>+'CY-CHD''S (ALL FUNDS)'!L1611</f>
        <v>0</v>
      </c>
      <c r="AC13" s="559">
        <f t="shared" si="11"/>
        <v>3087575446.2400002</v>
      </c>
      <c r="AD13" s="559">
        <f>+'CY-CHD''S (ALL FUNDS)'!J1612</f>
        <v>0</v>
      </c>
      <c r="AE13" s="559">
        <f>+'CY-CHD''S (ALL FUNDS)'!K1612</f>
        <v>207184511.28</v>
      </c>
      <c r="AF13" s="559">
        <f>+'CY-CHD''S (ALL FUNDS)'!L1612</f>
        <v>570717738</v>
      </c>
      <c r="AG13" s="559">
        <f t="shared" ref="AG13:AG38" si="20">SUM(AD13:AF13)</f>
        <v>777902249.27999997</v>
      </c>
      <c r="AH13" s="559">
        <f t="shared" si="12"/>
        <v>2305300366.6900001</v>
      </c>
      <c r="AI13" s="559">
        <f t="shared" si="12"/>
        <v>989459590.83000004</v>
      </c>
      <c r="AJ13" s="559">
        <f t="shared" si="12"/>
        <v>570717738</v>
      </c>
      <c r="AK13" s="559">
        <f t="shared" si="13"/>
        <v>3865477695.52</v>
      </c>
      <c r="AL13" s="559">
        <f>+V13-AH13</f>
        <v>765490.30999994278</v>
      </c>
      <c r="AM13" s="559">
        <f>+W13-AI13</f>
        <v>125091957.16999996</v>
      </c>
      <c r="AN13" s="559">
        <f>+X13-AJ13</f>
        <v>93111850</v>
      </c>
      <c r="AO13" s="559">
        <f t="shared" si="14"/>
        <v>218969297.4799999</v>
      </c>
      <c r="AP13" s="567">
        <f>IF(V13=0," ",AH13/V13)</f>
        <v>0.99966805357805533</v>
      </c>
      <c r="AQ13" s="567">
        <f>IF(W13=0," ",AI13/W13)</f>
        <v>0.88776476297173479</v>
      </c>
      <c r="AR13" s="567">
        <f>IF(X13=0," ",AJ13/X13)</f>
        <v>0.85973531206927767</v>
      </c>
      <c r="AS13" s="567">
        <f>IF(Y13=0," ",AK13/Y13)</f>
        <v>0.94638948727813743</v>
      </c>
      <c r="AT13" s="256">
        <f>+J13-N13</f>
        <v>182912143</v>
      </c>
      <c r="AU13" s="256">
        <f t="shared" ref="AU13" si="21">+K13-O13</f>
        <v>-20433102</v>
      </c>
      <c r="AV13" s="256">
        <f t="shared" ref="AV13" si="22">+L13-P13</f>
        <v>0</v>
      </c>
      <c r="AW13" s="559">
        <f t="shared" si="17"/>
        <v>162479041</v>
      </c>
    </row>
    <row r="14" spans="1:52" s="568" customFormat="1" ht="16.5">
      <c r="A14" s="565"/>
      <c r="B14" s="570"/>
      <c r="C14" s="570"/>
      <c r="D14" s="570"/>
      <c r="E14" s="559"/>
      <c r="F14" s="559"/>
      <c r="G14" s="559"/>
      <c r="H14" s="559"/>
      <c r="I14" s="559"/>
      <c r="J14" s="559"/>
      <c r="K14" s="559"/>
      <c r="L14" s="559"/>
      <c r="M14" s="559"/>
      <c r="N14" s="570"/>
      <c r="O14" s="570"/>
      <c r="P14" s="570"/>
      <c r="Q14" s="559"/>
      <c r="R14" s="570"/>
      <c r="S14" s="570"/>
      <c r="T14" s="570"/>
      <c r="U14" s="559"/>
      <c r="V14" s="559"/>
      <c r="W14" s="559"/>
      <c r="X14" s="559"/>
      <c r="Y14" s="559"/>
      <c r="Z14" s="570"/>
      <c r="AA14" s="570"/>
      <c r="AB14" s="570"/>
      <c r="AC14" s="559"/>
      <c r="AD14" s="570"/>
      <c r="AE14" s="570"/>
      <c r="AF14" s="570"/>
      <c r="AG14" s="559"/>
      <c r="AH14" s="559"/>
      <c r="AI14" s="559"/>
      <c r="AJ14" s="559"/>
      <c r="AK14" s="559"/>
      <c r="AL14" s="559"/>
      <c r="AM14" s="559"/>
      <c r="AN14" s="559"/>
      <c r="AO14" s="559"/>
      <c r="AP14" s="567"/>
      <c r="AQ14" s="567"/>
      <c r="AR14" s="567"/>
      <c r="AS14" s="567"/>
      <c r="AT14" s="559"/>
      <c r="AU14" s="559"/>
      <c r="AV14" s="559"/>
      <c r="AW14" s="559"/>
    </row>
    <row r="15" spans="1:52" s="568" customFormat="1" ht="18">
      <c r="A15" s="571" t="s">
        <v>575</v>
      </c>
      <c r="B15" s="559">
        <f>+B16+B22+B28+B33</f>
        <v>4610061000</v>
      </c>
      <c r="C15" s="559">
        <f t="shared" ref="C15:AO15" si="23">+C16+C22+C28+C33</f>
        <v>2269785000</v>
      </c>
      <c r="D15" s="559">
        <f t="shared" si="23"/>
        <v>0</v>
      </c>
      <c r="E15" s="559">
        <f t="shared" si="23"/>
        <v>6879846000</v>
      </c>
      <c r="F15" s="559">
        <f>+F16+F22+F28+F33</f>
        <v>0</v>
      </c>
      <c r="G15" s="559">
        <f t="shared" ref="G15:I15" si="24">+G16+G22+G28+G33</f>
        <v>0</v>
      </c>
      <c r="H15" s="559">
        <f t="shared" si="24"/>
        <v>1463873.15</v>
      </c>
      <c r="I15" s="559">
        <f t="shared" si="24"/>
        <v>1463873.15</v>
      </c>
      <c r="J15" s="256">
        <f>+B15+F15</f>
        <v>4610061000</v>
      </c>
      <c r="K15" s="256">
        <f t="shared" ref="K15:K17" si="25">+C15+G15</f>
        <v>2269785000</v>
      </c>
      <c r="L15" s="256">
        <f t="shared" ref="L15:L17" si="26">+D15+H15</f>
        <v>1463873.15</v>
      </c>
      <c r="M15" s="559">
        <f t="shared" ref="M15" si="27">+M16+M22+M28+M33</f>
        <v>6881309873.1499996</v>
      </c>
      <c r="N15" s="559">
        <f t="shared" si="23"/>
        <v>4289235392.3399997</v>
      </c>
      <c r="O15" s="559">
        <f t="shared" ref="O15" si="28">+O16+O22+O28+O33</f>
        <v>2274328660</v>
      </c>
      <c r="P15" s="559">
        <f t="shared" si="23"/>
        <v>1635213.15</v>
      </c>
      <c r="Q15" s="559">
        <f t="shared" si="23"/>
        <v>6565199265.4899998</v>
      </c>
      <c r="R15" s="559">
        <f t="shared" si="23"/>
        <v>725697</v>
      </c>
      <c r="S15" s="559">
        <f t="shared" ref="S15:T15" si="29">+S16+S22+S28+S33</f>
        <v>2357689038.1400003</v>
      </c>
      <c r="T15" s="559">
        <f t="shared" si="29"/>
        <v>5874238171</v>
      </c>
      <c r="U15" s="559">
        <f t="shared" si="23"/>
        <v>8232652906.1399994</v>
      </c>
      <c r="V15" s="559">
        <f t="shared" ref="V15:X20" si="30">+N15+R15</f>
        <v>4289961089.3399997</v>
      </c>
      <c r="W15" s="559">
        <f t="shared" si="30"/>
        <v>4632017698.1400003</v>
      </c>
      <c r="X15" s="559">
        <f t="shared" si="30"/>
        <v>5875873384.1499996</v>
      </c>
      <c r="Y15" s="559">
        <f t="shared" si="10"/>
        <v>14797852171.629999</v>
      </c>
      <c r="Z15" s="559">
        <f t="shared" si="23"/>
        <v>4286469337.3800001</v>
      </c>
      <c r="AA15" s="559">
        <f t="shared" si="23"/>
        <v>2213818231.1259999</v>
      </c>
      <c r="AB15" s="559">
        <f t="shared" si="23"/>
        <v>1574316</v>
      </c>
      <c r="AC15" s="559">
        <f t="shared" si="23"/>
        <v>6501861884.5060005</v>
      </c>
      <c r="AD15" s="559">
        <f t="shared" si="23"/>
        <v>725697</v>
      </c>
      <c r="AE15" s="559">
        <f t="shared" si="23"/>
        <v>1480792931.23</v>
      </c>
      <c r="AF15" s="559">
        <f t="shared" si="23"/>
        <v>3215316105.79</v>
      </c>
      <c r="AG15" s="559">
        <f t="shared" si="23"/>
        <v>4696834734.0199995</v>
      </c>
      <c r="AH15" s="559">
        <f t="shared" si="23"/>
        <v>4287195034.3800001</v>
      </c>
      <c r="AI15" s="559">
        <f t="shared" si="23"/>
        <v>3694611162.3559999</v>
      </c>
      <c r="AJ15" s="559">
        <f t="shared" si="23"/>
        <v>3216890421.79</v>
      </c>
      <c r="AK15" s="559">
        <f t="shared" si="23"/>
        <v>11198696618.526001</v>
      </c>
      <c r="AL15" s="559">
        <f t="shared" si="23"/>
        <v>2766054.9600001276</v>
      </c>
      <c r="AM15" s="559">
        <f t="shared" si="23"/>
        <v>937406535.78399992</v>
      </c>
      <c r="AN15" s="559">
        <f t="shared" si="23"/>
        <v>2658982962.3600001</v>
      </c>
      <c r="AO15" s="559">
        <f t="shared" si="23"/>
        <v>3599155553.1040006</v>
      </c>
      <c r="AP15" s="567">
        <f t="shared" ref="AP15:AS20" si="31">IF(V15=0," ",AH15/V15)</f>
        <v>0.99935522609590266</v>
      </c>
      <c r="AQ15" s="567">
        <f t="shared" si="31"/>
        <v>0.79762457812706145</v>
      </c>
      <c r="AR15" s="567">
        <f t="shared" si="31"/>
        <v>0.54747442830668713</v>
      </c>
      <c r="AS15" s="567">
        <f t="shared" si="31"/>
        <v>0.75677851681717756</v>
      </c>
      <c r="AT15" s="256">
        <f>+J15-N15</f>
        <v>320825607.66000032</v>
      </c>
      <c r="AU15" s="256">
        <f t="shared" ref="AU15:AU17" si="32">+K15-O15</f>
        <v>-4543660</v>
      </c>
      <c r="AV15" s="256">
        <f t="shared" ref="AV15:AV17" si="33">+L15-P15</f>
        <v>-171340</v>
      </c>
      <c r="AW15" s="559">
        <f t="shared" si="17"/>
        <v>316110607.66000032</v>
      </c>
    </row>
    <row r="16" spans="1:52" s="574" customFormat="1" ht="16.5">
      <c r="A16" s="572" t="s">
        <v>577</v>
      </c>
      <c r="B16" s="562">
        <f>SUM(B17:B20)</f>
        <v>975968000</v>
      </c>
      <c r="C16" s="562">
        <f t="shared" ref="C16:AO16" si="34">SUM(C17:C20)</f>
        <v>480039000</v>
      </c>
      <c r="D16" s="562">
        <f t="shared" si="34"/>
        <v>0</v>
      </c>
      <c r="E16" s="562">
        <f t="shared" si="34"/>
        <v>1456007000</v>
      </c>
      <c r="F16" s="562">
        <f>SUM(F17:F20)</f>
        <v>0</v>
      </c>
      <c r="G16" s="562">
        <f t="shared" ref="G16:I16" si="35">SUM(G17:G20)</f>
        <v>0</v>
      </c>
      <c r="H16" s="562">
        <f t="shared" si="35"/>
        <v>0</v>
      </c>
      <c r="I16" s="562">
        <f t="shared" si="35"/>
        <v>0</v>
      </c>
      <c r="J16" s="562">
        <f>+B16+F16</f>
        <v>975968000</v>
      </c>
      <c r="K16" s="562">
        <f t="shared" si="25"/>
        <v>480039000</v>
      </c>
      <c r="L16" s="562">
        <f t="shared" si="26"/>
        <v>0</v>
      </c>
      <c r="M16" s="562">
        <f t="shared" ref="M16" si="36">SUM(M17:M20)</f>
        <v>1456007000</v>
      </c>
      <c r="N16" s="562">
        <f t="shared" si="34"/>
        <v>893544780.57999992</v>
      </c>
      <c r="O16" s="562">
        <f t="shared" ref="O16" si="37">SUM(O17:O20)</f>
        <v>482609000</v>
      </c>
      <c r="P16" s="562">
        <f t="shared" si="34"/>
        <v>0</v>
      </c>
      <c r="Q16" s="562">
        <f t="shared" si="34"/>
        <v>1376153780.5799999</v>
      </c>
      <c r="R16" s="562">
        <f t="shared" si="34"/>
        <v>0</v>
      </c>
      <c r="S16" s="562">
        <f t="shared" ref="S16:T16" si="38">SUM(S17:S20)</f>
        <v>630641693</v>
      </c>
      <c r="T16" s="562">
        <f t="shared" si="38"/>
        <v>1500229882</v>
      </c>
      <c r="U16" s="562">
        <f t="shared" si="34"/>
        <v>2130871575</v>
      </c>
      <c r="V16" s="562">
        <f t="shared" si="30"/>
        <v>893544780.57999992</v>
      </c>
      <c r="W16" s="562">
        <f t="shared" si="30"/>
        <v>1113250693</v>
      </c>
      <c r="X16" s="562">
        <f t="shared" si="30"/>
        <v>1500229882</v>
      </c>
      <c r="Y16" s="562">
        <f t="shared" ref="Y16" si="39">SUM(V16:X16)</f>
        <v>3507025355.5799999</v>
      </c>
      <c r="Z16" s="562">
        <f t="shared" si="34"/>
        <v>888088593.74000001</v>
      </c>
      <c r="AA16" s="562">
        <f t="shared" si="34"/>
        <v>459689722.23000002</v>
      </c>
      <c r="AB16" s="562">
        <f t="shared" si="34"/>
        <v>0</v>
      </c>
      <c r="AC16" s="562">
        <f t="shared" si="34"/>
        <v>1347778315.97</v>
      </c>
      <c r="AD16" s="562">
        <f t="shared" si="34"/>
        <v>0</v>
      </c>
      <c r="AE16" s="562">
        <f t="shared" si="34"/>
        <v>356383326</v>
      </c>
      <c r="AF16" s="562">
        <f t="shared" si="34"/>
        <v>1182969089.76</v>
      </c>
      <c r="AG16" s="562">
        <f t="shared" si="34"/>
        <v>1539352415.7599998</v>
      </c>
      <c r="AH16" s="562">
        <f t="shared" si="34"/>
        <v>888088593.74000001</v>
      </c>
      <c r="AI16" s="562">
        <f t="shared" si="34"/>
        <v>816073048.23000002</v>
      </c>
      <c r="AJ16" s="562">
        <f t="shared" si="34"/>
        <v>1182969089.76</v>
      </c>
      <c r="AK16" s="562">
        <f t="shared" si="34"/>
        <v>2887130731.73</v>
      </c>
      <c r="AL16" s="562">
        <f t="shared" si="34"/>
        <v>5456186.8399999738</v>
      </c>
      <c r="AM16" s="562">
        <f t="shared" si="34"/>
        <v>297177644.76999998</v>
      </c>
      <c r="AN16" s="562">
        <f t="shared" si="34"/>
        <v>317260792.24000001</v>
      </c>
      <c r="AO16" s="562">
        <f t="shared" si="34"/>
        <v>619894623.85000002</v>
      </c>
      <c r="AP16" s="573">
        <f t="shared" si="31"/>
        <v>0.993893773475507</v>
      </c>
      <c r="AQ16" s="573">
        <f t="shared" si="31"/>
        <v>0.73305415694899556</v>
      </c>
      <c r="AR16" s="573">
        <f t="shared" si="31"/>
        <v>0.78852521467106729</v>
      </c>
      <c r="AS16" s="573">
        <f t="shared" si="31"/>
        <v>0.82324204674947943</v>
      </c>
      <c r="AT16" s="562">
        <f>+J16-N16</f>
        <v>82423219.420000076</v>
      </c>
      <c r="AU16" s="562">
        <f t="shared" si="32"/>
        <v>-2570000</v>
      </c>
      <c r="AV16" s="562">
        <f t="shared" si="33"/>
        <v>0</v>
      </c>
      <c r="AW16" s="562">
        <f t="shared" ref="AW16" si="40">SUM(AT16:AV16)</f>
        <v>79853219.420000076</v>
      </c>
    </row>
    <row r="17" spans="1:49" s="580" customFormat="1">
      <c r="A17" s="575" t="s">
        <v>216</v>
      </c>
      <c r="B17" s="576">
        <f>+'CY-FUR (REG)'!F132</f>
        <v>286581000</v>
      </c>
      <c r="C17" s="576">
        <f>+'CY-FUR (REG)'!G132</f>
        <v>136493000</v>
      </c>
      <c r="D17" s="576">
        <f>+'CY-FUR (REG)'!H132</f>
        <v>0</v>
      </c>
      <c r="E17" s="577">
        <f t="shared" si="4"/>
        <v>423074000</v>
      </c>
      <c r="F17" s="577"/>
      <c r="G17" s="577"/>
      <c r="H17" s="577"/>
      <c r="I17" s="577">
        <f t="shared" si="5"/>
        <v>0</v>
      </c>
      <c r="J17" s="577">
        <f>+B17+F17</f>
        <v>286581000</v>
      </c>
      <c r="K17" s="577">
        <f t="shared" si="25"/>
        <v>136493000</v>
      </c>
      <c r="L17" s="577">
        <f t="shared" si="26"/>
        <v>0</v>
      </c>
      <c r="M17" s="577">
        <f t="shared" si="8"/>
        <v>423074000</v>
      </c>
      <c r="N17" s="576">
        <f>+'CY-CHD''S (ALL FUNDS)'!F84</f>
        <v>241419681.57999998</v>
      </c>
      <c r="O17" s="576">
        <f>+'CY-CHD''S (ALL FUNDS)'!G84</f>
        <v>136493000</v>
      </c>
      <c r="P17" s="576">
        <f>+'CY-CHD''S (ALL FUNDS)'!H84</f>
        <v>0</v>
      </c>
      <c r="Q17" s="577">
        <f t="shared" si="9"/>
        <v>377912681.57999998</v>
      </c>
      <c r="R17" s="576">
        <f>+'CY-CHD''S (ALL FUNDS)'!F85</f>
        <v>0</v>
      </c>
      <c r="S17" s="576">
        <f>+'CY-CHD''S (ALL FUNDS)'!G85</f>
        <v>149966830</v>
      </c>
      <c r="T17" s="576">
        <f>+'CY-CHD''S (ALL FUNDS)'!H85</f>
        <v>166420000</v>
      </c>
      <c r="U17" s="577">
        <f t="shared" si="1"/>
        <v>316386830</v>
      </c>
      <c r="V17" s="577">
        <f t="shared" si="30"/>
        <v>241419681.57999998</v>
      </c>
      <c r="W17" s="577">
        <f t="shared" si="30"/>
        <v>286459830</v>
      </c>
      <c r="X17" s="577">
        <f t="shared" si="30"/>
        <v>166420000</v>
      </c>
      <c r="Y17" s="577">
        <f t="shared" si="10"/>
        <v>694299511.57999992</v>
      </c>
      <c r="Z17" s="576">
        <f>+'CY-CHD''S (ALL FUNDS)'!J84</f>
        <v>241597564.79000002</v>
      </c>
      <c r="AA17" s="576">
        <f>+'CY-CHD''S (ALL FUNDS)'!K84</f>
        <v>126829432.29000001</v>
      </c>
      <c r="AB17" s="576">
        <f>+'CY-CHD''S (ALL FUNDS)'!L84</f>
        <v>0</v>
      </c>
      <c r="AC17" s="577">
        <f t="shared" si="11"/>
        <v>368426997.08000004</v>
      </c>
      <c r="AD17" s="576">
        <f>+'CY-CHD''S (ALL FUNDS)'!J85</f>
        <v>0</v>
      </c>
      <c r="AE17" s="576">
        <f>+'CY-CHD''S (ALL FUNDS)'!K85</f>
        <v>78038321.109999985</v>
      </c>
      <c r="AF17" s="576">
        <f>+'CY-CHD''S (ALL FUNDS)'!L85</f>
        <v>10400000</v>
      </c>
      <c r="AG17" s="577">
        <f t="shared" si="20"/>
        <v>88438321.109999985</v>
      </c>
      <c r="AH17" s="577">
        <f t="shared" si="12"/>
        <v>241597564.79000002</v>
      </c>
      <c r="AI17" s="577">
        <f t="shared" si="12"/>
        <v>204867753.39999998</v>
      </c>
      <c r="AJ17" s="577">
        <f t="shared" si="12"/>
        <v>10400000</v>
      </c>
      <c r="AK17" s="577">
        <f t="shared" si="13"/>
        <v>456865318.19</v>
      </c>
      <c r="AL17" s="577">
        <f t="shared" ref="AL17:AN20" si="41">+V17-AH17</f>
        <v>-177883.21000003815</v>
      </c>
      <c r="AM17" s="577">
        <f t="shared" si="41"/>
        <v>81592076.600000024</v>
      </c>
      <c r="AN17" s="577">
        <f t="shared" si="41"/>
        <v>156020000</v>
      </c>
      <c r="AO17" s="578">
        <f t="shared" si="14"/>
        <v>237434193.38999999</v>
      </c>
      <c r="AP17" s="579">
        <f t="shared" si="31"/>
        <v>1.0007368214920833</v>
      </c>
      <c r="AQ17" s="579">
        <f t="shared" si="31"/>
        <v>0.71517096620492993</v>
      </c>
      <c r="AR17" s="579">
        <f t="shared" si="31"/>
        <v>6.2492488883547651E-2</v>
      </c>
      <c r="AS17" s="579">
        <f t="shared" si="31"/>
        <v>0.65802338986286057</v>
      </c>
      <c r="AT17" s="577">
        <f>+J17-N17</f>
        <v>45161318.420000017</v>
      </c>
      <c r="AU17" s="577">
        <f t="shared" si="32"/>
        <v>0</v>
      </c>
      <c r="AV17" s="577">
        <f t="shared" si="33"/>
        <v>0</v>
      </c>
      <c r="AW17" s="577">
        <f t="shared" si="17"/>
        <v>45161318.420000017</v>
      </c>
    </row>
    <row r="18" spans="1:49" s="580" customFormat="1">
      <c r="A18" s="575" t="s">
        <v>230</v>
      </c>
      <c r="B18" s="576">
        <f>+'CY-FUR (REG)'!F182</f>
        <v>193122000</v>
      </c>
      <c r="C18" s="576">
        <f>+'CY-FUR (REG)'!G182</f>
        <v>93964000</v>
      </c>
      <c r="D18" s="576">
        <f>+'CY-FUR (REG)'!H182</f>
        <v>0</v>
      </c>
      <c r="E18" s="577">
        <f>SUM(B18:D18)</f>
        <v>287086000</v>
      </c>
      <c r="F18" s="577"/>
      <c r="G18" s="577"/>
      <c r="H18" s="577"/>
      <c r="I18" s="577">
        <f>SUM(F18:H18)</f>
        <v>0</v>
      </c>
      <c r="J18" s="577">
        <f t="shared" ref="J18:J20" si="42">+B18+F18</f>
        <v>193122000</v>
      </c>
      <c r="K18" s="577">
        <f t="shared" ref="K18:K20" si="43">+C18+G18</f>
        <v>93964000</v>
      </c>
      <c r="L18" s="577">
        <f t="shared" ref="L18:L20" si="44">+D18+H18</f>
        <v>0</v>
      </c>
      <c r="M18" s="577">
        <f>SUM(J18:L18)</f>
        <v>287086000</v>
      </c>
      <c r="N18" s="576">
        <f>+'CY-CHD''S (ALL FUNDS)'!F492</f>
        <v>182892000</v>
      </c>
      <c r="O18" s="576">
        <f>+'CY-CHD''S (ALL FUNDS)'!G492</f>
        <v>96534000</v>
      </c>
      <c r="P18" s="576">
        <f>+'CY-CHD''S (ALL FUNDS)'!H492</f>
        <v>0</v>
      </c>
      <c r="Q18" s="577">
        <f>SUM(N18:P18)</f>
        <v>279426000</v>
      </c>
      <c r="R18" s="576">
        <f>+'CY-CHD''S (ALL FUNDS)'!F493</f>
        <v>0</v>
      </c>
      <c r="S18" s="576">
        <f>+'CY-CHD''S (ALL FUNDS)'!G493</f>
        <v>170603461</v>
      </c>
      <c r="T18" s="576">
        <f>+'CY-CHD''S (ALL FUNDS)'!H493</f>
        <v>172146697</v>
      </c>
      <c r="U18" s="577">
        <f>SUM(R18:T18)</f>
        <v>342750158</v>
      </c>
      <c r="V18" s="577">
        <f t="shared" si="30"/>
        <v>182892000</v>
      </c>
      <c r="W18" s="577">
        <f t="shared" si="30"/>
        <v>267137461</v>
      </c>
      <c r="X18" s="577">
        <f t="shared" si="30"/>
        <v>172146697</v>
      </c>
      <c r="Y18" s="577">
        <f>SUM(V18:X18)</f>
        <v>622176158</v>
      </c>
      <c r="Z18" s="576">
        <f>+'CY-CHD''S (ALL FUNDS)'!J492</f>
        <v>177342514.98000002</v>
      </c>
      <c r="AA18" s="576">
        <f>+'CY-CHD''S (ALL FUNDS)'!K492</f>
        <v>87660832.109999999</v>
      </c>
      <c r="AB18" s="576">
        <f>+'CY-CHD''S (ALL FUNDS)'!L492</f>
        <v>0</v>
      </c>
      <c r="AC18" s="577">
        <f>SUM(Z18:AB18)</f>
        <v>265003347.09000003</v>
      </c>
      <c r="AD18" s="576">
        <f>+'CY-CHD''S (ALL FUNDS)'!J493</f>
        <v>0</v>
      </c>
      <c r="AE18" s="576">
        <f>+'CY-CHD''S (ALL FUNDS)'!K493</f>
        <v>88830053.980000004</v>
      </c>
      <c r="AF18" s="576">
        <f>+'CY-CHD''S (ALL FUNDS)'!L493</f>
        <v>85465795.680000007</v>
      </c>
      <c r="AG18" s="577">
        <f>SUM(AD18:AF18)</f>
        <v>174295849.66000003</v>
      </c>
      <c r="AH18" s="577">
        <f t="shared" ref="AH18:AJ20" si="45">+AD18+Z18</f>
        <v>177342514.98000002</v>
      </c>
      <c r="AI18" s="577">
        <f t="shared" si="45"/>
        <v>176490886.09</v>
      </c>
      <c r="AJ18" s="577">
        <f t="shared" si="45"/>
        <v>85465795.680000007</v>
      </c>
      <c r="AK18" s="577">
        <f>SUM(AH18:AJ18)</f>
        <v>439299196.75000006</v>
      </c>
      <c r="AL18" s="577">
        <f t="shared" si="41"/>
        <v>5549485.0199999809</v>
      </c>
      <c r="AM18" s="577">
        <f t="shared" si="41"/>
        <v>90646574.909999996</v>
      </c>
      <c r="AN18" s="577">
        <f t="shared" si="41"/>
        <v>86680901.319999993</v>
      </c>
      <c r="AO18" s="577">
        <f>SUM(AL18:AN18)</f>
        <v>182876961.24999997</v>
      </c>
      <c r="AP18" s="579">
        <f t="shared" si="31"/>
        <v>0.9696570379240208</v>
      </c>
      <c r="AQ18" s="579">
        <f t="shared" si="31"/>
        <v>0.66067441619503897</v>
      </c>
      <c r="AR18" s="579">
        <f t="shared" si="31"/>
        <v>0.49647072624344346</v>
      </c>
      <c r="AS18" s="579">
        <f t="shared" si="31"/>
        <v>0.70606883774225249</v>
      </c>
      <c r="AT18" s="577">
        <f t="shared" ref="AT18:AT20" si="46">+J18-N18</f>
        <v>10230000</v>
      </c>
      <c r="AU18" s="577">
        <f t="shared" ref="AU18:AU20" si="47">+K18-O18</f>
        <v>-2570000</v>
      </c>
      <c r="AV18" s="577">
        <f t="shared" ref="AV18:AV20" si="48">+L18-P18</f>
        <v>0</v>
      </c>
      <c r="AW18" s="577">
        <f>SUM(AT18:AV18)</f>
        <v>7660000</v>
      </c>
    </row>
    <row r="19" spans="1:49" s="580" customFormat="1">
      <c r="A19" s="575" t="s">
        <v>231</v>
      </c>
      <c r="B19" s="576">
        <f>+'CY-FUR (REG)'!F189</f>
        <v>131750000</v>
      </c>
      <c r="C19" s="576">
        <f>+'CY-FUR (REG)'!G189</f>
        <v>71517000</v>
      </c>
      <c r="D19" s="576">
        <f>+'CY-FUR (REG)'!H189</f>
        <v>0</v>
      </c>
      <c r="E19" s="577">
        <f>SUM(B19:D19)</f>
        <v>203267000</v>
      </c>
      <c r="F19" s="577"/>
      <c r="G19" s="577"/>
      <c r="H19" s="577"/>
      <c r="I19" s="577">
        <f>SUM(F19:H19)</f>
        <v>0</v>
      </c>
      <c r="J19" s="577">
        <f t="shared" si="42"/>
        <v>131750000</v>
      </c>
      <c r="K19" s="577">
        <f t="shared" si="43"/>
        <v>71517000</v>
      </c>
      <c r="L19" s="577">
        <f t="shared" si="44"/>
        <v>0</v>
      </c>
      <c r="M19" s="577">
        <f>SUM(J19:L19)</f>
        <v>203267000</v>
      </c>
      <c r="N19" s="576">
        <f>+'CY-CHD''S (ALL FUNDS)'!F554</f>
        <v>104718368</v>
      </c>
      <c r="O19" s="576">
        <f>+'CY-CHD''S (ALL FUNDS)'!G554</f>
        <v>71517000</v>
      </c>
      <c r="P19" s="576">
        <f>+'CY-CHD''S (ALL FUNDS)'!H554</f>
        <v>0</v>
      </c>
      <c r="Q19" s="577">
        <f>SUM(N19:P19)</f>
        <v>176235368</v>
      </c>
      <c r="R19" s="576">
        <f>+'CY-CHD''S (ALL FUNDS)'!F555</f>
        <v>0</v>
      </c>
      <c r="S19" s="576">
        <f>+'CY-CHD''S (ALL FUNDS)'!G555</f>
        <v>108329796</v>
      </c>
      <c r="T19" s="576">
        <f>+'CY-CHD''S (ALL FUNDS)'!H555</f>
        <v>807285385</v>
      </c>
      <c r="U19" s="577">
        <f>SUM(R19:T19)</f>
        <v>915615181</v>
      </c>
      <c r="V19" s="577">
        <f t="shared" si="30"/>
        <v>104718368</v>
      </c>
      <c r="W19" s="577">
        <f t="shared" si="30"/>
        <v>179846796</v>
      </c>
      <c r="X19" s="577">
        <f t="shared" si="30"/>
        <v>807285385</v>
      </c>
      <c r="Y19" s="577">
        <f>SUM(V19:X19)</f>
        <v>1091850549</v>
      </c>
      <c r="Z19" s="576">
        <f>+'CY-CHD''S (ALL FUNDS)'!J554</f>
        <v>104718567.06</v>
      </c>
      <c r="AA19" s="576">
        <f>+'CY-CHD''S (ALL FUNDS)'!K554</f>
        <v>69475061.170000002</v>
      </c>
      <c r="AB19" s="576">
        <f>+'CY-CHD''S (ALL FUNDS)'!L554</f>
        <v>0</v>
      </c>
      <c r="AC19" s="577">
        <f>SUM(Z19:AB19)</f>
        <v>174193628.23000002</v>
      </c>
      <c r="AD19" s="576">
        <f>+'CY-CHD''S (ALL FUNDS)'!J555</f>
        <v>0</v>
      </c>
      <c r="AE19" s="576">
        <f>+'CY-CHD''S (ALL FUNDS)'!K555</f>
        <v>81703628.189999998</v>
      </c>
      <c r="AF19" s="576">
        <f>+'CY-CHD''S (ALL FUNDS)'!L555</f>
        <v>737358617.38999999</v>
      </c>
      <c r="AG19" s="577">
        <f>SUM(AD19:AF19)</f>
        <v>819062245.57999992</v>
      </c>
      <c r="AH19" s="577">
        <f t="shared" si="45"/>
        <v>104718567.06</v>
      </c>
      <c r="AI19" s="577">
        <f t="shared" si="45"/>
        <v>151178689.36000001</v>
      </c>
      <c r="AJ19" s="577">
        <f t="shared" si="45"/>
        <v>737358617.38999999</v>
      </c>
      <c r="AK19" s="577">
        <f>SUM(AH19:AJ19)</f>
        <v>993255873.80999994</v>
      </c>
      <c r="AL19" s="577">
        <f t="shared" si="41"/>
        <v>-199.06000000238419</v>
      </c>
      <c r="AM19" s="577">
        <f t="shared" si="41"/>
        <v>28668106.639999986</v>
      </c>
      <c r="AN19" s="577">
        <f t="shared" si="41"/>
        <v>69926767.610000014</v>
      </c>
      <c r="AO19" s="577">
        <f>SUM(AL19:AN19)</f>
        <v>98594675.189999998</v>
      </c>
      <c r="AP19" s="579">
        <f t="shared" si="31"/>
        <v>1.0000019009081578</v>
      </c>
      <c r="AQ19" s="579">
        <f t="shared" si="31"/>
        <v>0.84059706773981124</v>
      </c>
      <c r="AR19" s="579">
        <f t="shared" si="31"/>
        <v>0.91338036224946639</v>
      </c>
      <c r="AS19" s="579">
        <f t="shared" si="31"/>
        <v>0.90969947738699164</v>
      </c>
      <c r="AT19" s="577">
        <f t="shared" si="46"/>
        <v>27031632</v>
      </c>
      <c r="AU19" s="577">
        <f t="shared" si="47"/>
        <v>0</v>
      </c>
      <c r="AV19" s="577">
        <f t="shared" si="48"/>
        <v>0</v>
      </c>
      <c r="AW19" s="577">
        <f>SUM(AT19:AV19)</f>
        <v>27031632</v>
      </c>
    </row>
    <row r="20" spans="1:49" s="580" customFormat="1">
      <c r="A20" s="575" t="s">
        <v>232</v>
      </c>
      <c r="B20" s="576">
        <f>+'CY-FUR (REG)'!F197</f>
        <v>364515000</v>
      </c>
      <c r="C20" s="576">
        <f>+'CY-FUR (REG)'!G197</f>
        <v>178065000</v>
      </c>
      <c r="D20" s="576">
        <f>+'CY-FUR (REG)'!H197</f>
        <v>0</v>
      </c>
      <c r="E20" s="577">
        <f>SUM(B20:D20)</f>
        <v>542580000</v>
      </c>
      <c r="F20" s="577"/>
      <c r="G20" s="577"/>
      <c r="H20" s="577"/>
      <c r="I20" s="577">
        <f>SUM(F20:H20)</f>
        <v>0</v>
      </c>
      <c r="J20" s="577">
        <f t="shared" si="42"/>
        <v>364515000</v>
      </c>
      <c r="K20" s="577">
        <f t="shared" si="43"/>
        <v>178065000</v>
      </c>
      <c r="L20" s="577">
        <f t="shared" si="44"/>
        <v>0</v>
      </c>
      <c r="M20" s="577">
        <f>SUM(J20:L20)</f>
        <v>542580000</v>
      </c>
      <c r="N20" s="589">
        <f>+'CY-CHD''S (ALL FUNDS)'!F630</f>
        <v>364514731</v>
      </c>
      <c r="O20" s="576">
        <f>+'CY-CHD''S (ALL FUNDS)'!G630</f>
        <v>178065000</v>
      </c>
      <c r="P20" s="576">
        <f>+'CY-CHD''S (ALL FUNDS)'!H630</f>
        <v>0</v>
      </c>
      <c r="Q20" s="577">
        <f>SUM(N20:P20)</f>
        <v>542579731</v>
      </c>
      <c r="R20" s="576">
        <f>+'CY-CHD''S (ALL FUNDS)'!F631</f>
        <v>0</v>
      </c>
      <c r="S20" s="576">
        <f>+'CY-CHD''S (ALL FUNDS)'!G631</f>
        <v>201741606</v>
      </c>
      <c r="T20" s="576">
        <f>+'CY-CHD''S (ALL FUNDS)'!H631</f>
        <v>354377800</v>
      </c>
      <c r="U20" s="577">
        <f>SUM(R20:T20)</f>
        <v>556119406</v>
      </c>
      <c r="V20" s="577">
        <f t="shared" si="30"/>
        <v>364514731</v>
      </c>
      <c r="W20" s="577">
        <f t="shared" si="30"/>
        <v>379806606</v>
      </c>
      <c r="X20" s="577">
        <f t="shared" si="30"/>
        <v>354377800</v>
      </c>
      <c r="Y20" s="577">
        <f>SUM(V20:X20)</f>
        <v>1098699137</v>
      </c>
      <c r="Z20" s="576">
        <f>+'CY-CHD''S (ALL FUNDS)'!J630</f>
        <v>364429946.90999997</v>
      </c>
      <c r="AA20" s="576">
        <f>+'CY-CHD''S (ALL FUNDS)'!K630</f>
        <v>175724396.66000003</v>
      </c>
      <c r="AB20" s="576">
        <f>+'CY-CHD''S (ALL FUNDS)'!L630</f>
        <v>0</v>
      </c>
      <c r="AC20" s="577">
        <f>SUM(Z20:AB20)</f>
        <v>540154343.56999993</v>
      </c>
      <c r="AD20" s="576">
        <f>+'CY-CHD''S (ALL FUNDS)'!J631</f>
        <v>0</v>
      </c>
      <c r="AE20" s="576">
        <f>+'CY-CHD''S (ALL FUNDS)'!K631</f>
        <v>107811322.72</v>
      </c>
      <c r="AF20" s="576">
        <f>+'CY-CHD''S (ALL FUNDS)'!L631</f>
        <v>349744676.69</v>
      </c>
      <c r="AG20" s="577">
        <f t="shared" ref="AG20" si="49">SUM(AD20:AF20)</f>
        <v>457555999.40999997</v>
      </c>
      <c r="AH20" s="577">
        <f t="shared" si="45"/>
        <v>364429946.90999997</v>
      </c>
      <c r="AI20" s="577">
        <f t="shared" si="45"/>
        <v>283535719.38</v>
      </c>
      <c r="AJ20" s="577">
        <f t="shared" si="45"/>
        <v>349744676.69</v>
      </c>
      <c r="AK20" s="577">
        <f>SUM(AH20:AJ20)</f>
        <v>997710342.98000002</v>
      </c>
      <c r="AL20" s="577">
        <f t="shared" si="41"/>
        <v>84784.090000033379</v>
      </c>
      <c r="AM20" s="577">
        <f t="shared" si="41"/>
        <v>96270886.620000005</v>
      </c>
      <c r="AN20" s="577">
        <f t="shared" si="41"/>
        <v>4633123.3100000024</v>
      </c>
      <c r="AO20" s="577">
        <f>SUM(AL20:AN20)</f>
        <v>100988794.02000004</v>
      </c>
      <c r="AP20" s="579">
        <f t="shared" si="31"/>
        <v>0.99976740558668931</v>
      </c>
      <c r="AQ20" s="579">
        <f t="shared" si="31"/>
        <v>0.74652656088872771</v>
      </c>
      <c r="AR20" s="579">
        <f t="shared" si="31"/>
        <v>0.9869260339953575</v>
      </c>
      <c r="AS20" s="579">
        <f t="shared" si="31"/>
        <v>0.90808330450158536</v>
      </c>
      <c r="AT20" s="577">
        <f t="shared" si="46"/>
        <v>269</v>
      </c>
      <c r="AU20" s="577">
        <f t="shared" si="47"/>
        <v>0</v>
      </c>
      <c r="AV20" s="577">
        <f t="shared" si="48"/>
        <v>0</v>
      </c>
      <c r="AW20" s="577">
        <f>SUM(AT20:AV20)</f>
        <v>269</v>
      </c>
    </row>
    <row r="21" spans="1:49" s="584" customFormat="1" ht="16.5">
      <c r="A21" s="581"/>
      <c r="B21" s="582"/>
      <c r="C21" s="582"/>
      <c r="D21" s="582"/>
      <c r="E21" s="263"/>
      <c r="F21" s="263"/>
      <c r="G21" s="263"/>
      <c r="H21" s="263"/>
      <c r="I21" s="263"/>
      <c r="J21" s="263"/>
      <c r="K21" s="263"/>
      <c r="L21" s="263"/>
      <c r="M21" s="263"/>
      <c r="N21" s="583"/>
      <c r="O21" s="582"/>
      <c r="P21" s="582"/>
      <c r="Q21" s="263"/>
      <c r="R21" s="582"/>
      <c r="S21" s="582"/>
      <c r="T21" s="582"/>
      <c r="U21" s="263"/>
      <c r="V21" s="263"/>
      <c r="W21" s="263"/>
      <c r="X21" s="263"/>
      <c r="Y21" s="263"/>
      <c r="Z21" s="582"/>
      <c r="AA21" s="582"/>
      <c r="AB21" s="582"/>
      <c r="AC21" s="263"/>
      <c r="AD21" s="582"/>
      <c r="AE21" s="582"/>
      <c r="AF21" s="582"/>
      <c r="AG21" s="263"/>
      <c r="AH21" s="263"/>
      <c r="AI21" s="263"/>
      <c r="AJ21" s="263"/>
      <c r="AK21" s="263"/>
      <c r="AL21" s="263"/>
      <c r="AM21" s="263"/>
      <c r="AN21" s="263"/>
      <c r="AO21" s="263"/>
      <c r="AP21" s="579"/>
      <c r="AQ21" s="579"/>
      <c r="AR21" s="579"/>
      <c r="AS21" s="579"/>
      <c r="AT21" s="263"/>
      <c r="AU21" s="263"/>
      <c r="AV21" s="263"/>
      <c r="AW21" s="263"/>
    </row>
    <row r="22" spans="1:49" s="574" customFormat="1" ht="16.5">
      <c r="A22" s="572" t="s">
        <v>578</v>
      </c>
      <c r="B22" s="562">
        <f>SUM(B23:B26)</f>
        <v>1308582000</v>
      </c>
      <c r="C22" s="562">
        <f t="shared" ref="C22:AO22" si="50">SUM(C23:C26)</f>
        <v>615647000</v>
      </c>
      <c r="D22" s="562">
        <f t="shared" si="50"/>
        <v>0</v>
      </c>
      <c r="E22" s="562">
        <f t="shared" si="50"/>
        <v>1924229000</v>
      </c>
      <c r="F22" s="562">
        <f>SUM(F23:F26)</f>
        <v>0</v>
      </c>
      <c r="G22" s="562">
        <f t="shared" si="50"/>
        <v>0</v>
      </c>
      <c r="H22" s="562">
        <f t="shared" si="50"/>
        <v>0</v>
      </c>
      <c r="I22" s="562">
        <f t="shared" si="50"/>
        <v>0</v>
      </c>
      <c r="J22" s="562">
        <f>+B22+F22</f>
        <v>1308582000</v>
      </c>
      <c r="K22" s="562">
        <f t="shared" ref="K22:K26" si="51">+C22+G22</f>
        <v>615647000</v>
      </c>
      <c r="L22" s="562">
        <f t="shared" ref="L22:L26" si="52">+D22+H22</f>
        <v>0</v>
      </c>
      <c r="M22" s="562">
        <f t="shared" ref="M22" si="53">SUM(M23:M26)</f>
        <v>1924229000</v>
      </c>
      <c r="N22" s="562">
        <f t="shared" si="50"/>
        <v>1235504315</v>
      </c>
      <c r="O22" s="562">
        <f t="shared" ref="O22" si="54">SUM(O23:O26)</f>
        <v>615775660</v>
      </c>
      <c r="P22" s="562">
        <f t="shared" si="50"/>
        <v>171340</v>
      </c>
      <c r="Q22" s="562">
        <f t="shared" si="50"/>
        <v>1851451315</v>
      </c>
      <c r="R22" s="562">
        <f t="shared" si="50"/>
        <v>725697</v>
      </c>
      <c r="S22" s="562">
        <f t="shared" ref="S22:T22" si="55">SUM(S23:S26)</f>
        <v>539960906.39999998</v>
      </c>
      <c r="T22" s="562">
        <f t="shared" si="55"/>
        <v>1132565900</v>
      </c>
      <c r="U22" s="562">
        <f t="shared" si="50"/>
        <v>1673252503.4000001</v>
      </c>
      <c r="V22" s="562">
        <f t="shared" ref="V22:X26" si="56">+N22+R22</f>
        <v>1236230012</v>
      </c>
      <c r="W22" s="562">
        <f t="shared" si="56"/>
        <v>1155736566.4000001</v>
      </c>
      <c r="X22" s="562">
        <f t="shared" si="56"/>
        <v>1132737240</v>
      </c>
      <c r="Y22" s="562">
        <f t="shared" ref="Y22" si="57">SUM(V22:X22)</f>
        <v>3524703818.4000001</v>
      </c>
      <c r="Z22" s="562">
        <f t="shared" si="50"/>
        <v>1235190376.0799999</v>
      </c>
      <c r="AA22" s="562">
        <f t="shared" si="50"/>
        <v>606854624.78999996</v>
      </c>
      <c r="AB22" s="562">
        <f t="shared" si="50"/>
        <v>171340</v>
      </c>
      <c r="AC22" s="562">
        <f t="shared" si="50"/>
        <v>1842216340.8699999</v>
      </c>
      <c r="AD22" s="562">
        <f t="shared" si="50"/>
        <v>725697</v>
      </c>
      <c r="AE22" s="562">
        <f t="shared" si="50"/>
        <v>370488144.5</v>
      </c>
      <c r="AF22" s="562">
        <f t="shared" si="50"/>
        <v>396527671.23000002</v>
      </c>
      <c r="AG22" s="562">
        <f t="shared" si="50"/>
        <v>767741512.73000002</v>
      </c>
      <c r="AH22" s="562">
        <f t="shared" si="50"/>
        <v>1235916073.0799999</v>
      </c>
      <c r="AI22" s="562">
        <f t="shared" si="50"/>
        <v>977342769.28999996</v>
      </c>
      <c r="AJ22" s="562">
        <f t="shared" si="50"/>
        <v>396699011.23000002</v>
      </c>
      <c r="AK22" s="562">
        <f t="shared" si="50"/>
        <v>2609957853.5999999</v>
      </c>
      <c r="AL22" s="562">
        <f t="shared" si="50"/>
        <v>313938.92000001669</v>
      </c>
      <c r="AM22" s="562">
        <f t="shared" si="50"/>
        <v>178393797.11000001</v>
      </c>
      <c r="AN22" s="562">
        <f t="shared" si="50"/>
        <v>736038228.76999998</v>
      </c>
      <c r="AO22" s="562">
        <f t="shared" si="50"/>
        <v>914745964.79999995</v>
      </c>
      <c r="AP22" s="573">
        <f t="shared" ref="AP22:AS26" si="58">IF(V22=0," ",AH22/V22)</f>
        <v>0.99974605136831118</v>
      </c>
      <c r="AQ22" s="573">
        <f t="shared" si="58"/>
        <v>0.84564493129634344</v>
      </c>
      <c r="AR22" s="573">
        <f t="shared" si="58"/>
        <v>0.35021273886077942</v>
      </c>
      <c r="AS22" s="573">
        <f t="shared" si="58"/>
        <v>0.74047579259716667</v>
      </c>
      <c r="AT22" s="562">
        <f>+J22-N22</f>
        <v>73077685</v>
      </c>
      <c r="AU22" s="562">
        <f t="shared" ref="AU22:AU26" si="59">+K22-O22</f>
        <v>-128660</v>
      </c>
      <c r="AV22" s="562">
        <f t="shared" ref="AV22:AV26" si="60">+L22-P22</f>
        <v>-171340</v>
      </c>
      <c r="AW22" s="562">
        <f t="shared" ref="AW22" si="61">SUM(AT22:AV22)</f>
        <v>72777685</v>
      </c>
    </row>
    <row r="23" spans="1:49" s="580" customFormat="1">
      <c r="A23" s="575" t="s">
        <v>226</v>
      </c>
      <c r="B23" s="576">
        <f>+'CY-FUR (REG)'!F151</f>
        <v>293910000</v>
      </c>
      <c r="C23" s="576">
        <f>+'CY-FUR (REG)'!G151</f>
        <v>146203000</v>
      </c>
      <c r="D23" s="576">
        <f>+'CY-FUR (REG)'!H151</f>
        <v>0</v>
      </c>
      <c r="E23" s="577">
        <f t="shared" si="4"/>
        <v>440113000</v>
      </c>
      <c r="F23" s="577"/>
      <c r="G23" s="577"/>
      <c r="H23" s="577"/>
      <c r="I23" s="577">
        <f t="shared" si="5"/>
        <v>0</v>
      </c>
      <c r="J23" s="577">
        <f t="shared" ref="J23:J26" si="62">+B23+F23</f>
        <v>293910000</v>
      </c>
      <c r="K23" s="577">
        <f t="shared" si="51"/>
        <v>146203000</v>
      </c>
      <c r="L23" s="577">
        <f t="shared" si="52"/>
        <v>0</v>
      </c>
      <c r="M23" s="577">
        <f t="shared" si="8"/>
        <v>440113000</v>
      </c>
      <c r="N23" s="576">
        <f>+'CY-CHD''S (ALL FUNDS)'!F174</f>
        <v>267256064</v>
      </c>
      <c r="O23" s="576">
        <f>+'CY-CHD''S (ALL FUNDS)'!G174</f>
        <v>146031660</v>
      </c>
      <c r="P23" s="576">
        <f>+'CY-CHD''S (ALL FUNDS)'!H174</f>
        <v>171340</v>
      </c>
      <c r="Q23" s="577">
        <f t="shared" si="9"/>
        <v>413459064</v>
      </c>
      <c r="R23" s="576">
        <f>+'CY-CHD''S (ALL FUNDS)'!F175</f>
        <v>0</v>
      </c>
      <c r="S23" s="576">
        <f>+'CY-CHD''S (ALL FUNDS)'!G175</f>
        <v>104669364</v>
      </c>
      <c r="T23" s="576">
        <f>+'CY-CHD''S (ALL FUNDS)'!H175</f>
        <v>207941500</v>
      </c>
      <c r="U23" s="577">
        <f t="shared" si="1"/>
        <v>312610864</v>
      </c>
      <c r="V23" s="577">
        <f t="shared" si="56"/>
        <v>267256064</v>
      </c>
      <c r="W23" s="577">
        <f t="shared" si="56"/>
        <v>250701024</v>
      </c>
      <c r="X23" s="577">
        <f t="shared" si="56"/>
        <v>208112840</v>
      </c>
      <c r="Y23" s="577">
        <f t="shared" si="10"/>
        <v>726069928</v>
      </c>
      <c r="Z23" s="576">
        <f>+'CY-CHD''S (ALL FUNDS)'!J174</f>
        <v>267217563.69</v>
      </c>
      <c r="AA23" s="576">
        <f>+'CY-CHD''S (ALL FUNDS)'!K174</f>
        <v>144607618.06999999</v>
      </c>
      <c r="AB23" s="576">
        <f>+'CY-CHD''S (ALL FUNDS)'!L174</f>
        <v>171340</v>
      </c>
      <c r="AC23" s="577">
        <f t="shared" si="11"/>
        <v>411996521.75999999</v>
      </c>
      <c r="AD23" s="576">
        <f>+'CY-CHD''S (ALL FUNDS)'!J175</f>
        <v>0</v>
      </c>
      <c r="AE23" s="576">
        <f>+'CY-CHD''S (ALL FUNDS)'!K175</f>
        <v>79292009.769999996</v>
      </c>
      <c r="AF23" s="576">
        <f>+'CY-CHD''S (ALL FUNDS)'!L175</f>
        <v>98144850.359999999</v>
      </c>
      <c r="AG23" s="577">
        <f t="shared" si="20"/>
        <v>177436860.13</v>
      </c>
      <c r="AH23" s="577">
        <f t="shared" si="12"/>
        <v>267217563.69</v>
      </c>
      <c r="AI23" s="577">
        <f t="shared" si="12"/>
        <v>223899627.83999997</v>
      </c>
      <c r="AJ23" s="577">
        <f t="shared" si="12"/>
        <v>98316190.359999999</v>
      </c>
      <c r="AK23" s="577">
        <f t="shared" si="13"/>
        <v>589433381.88999999</v>
      </c>
      <c r="AL23" s="577">
        <f t="shared" ref="AL23:AN26" si="63">+V23-AH23</f>
        <v>38500.310000002384</v>
      </c>
      <c r="AM23" s="577">
        <f t="shared" si="63"/>
        <v>26801396.160000026</v>
      </c>
      <c r="AN23" s="577">
        <f t="shared" si="63"/>
        <v>109796649.64</v>
      </c>
      <c r="AO23" s="577">
        <f t="shared" si="14"/>
        <v>136636546.11000001</v>
      </c>
      <c r="AP23" s="579">
        <f t="shared" si="58"/>
        <v>0.99985594223972407</v>
      </c>
      <c r="AQ23" s="579">
        <f t="shared" si="58"/>
        <v>0.89309418951555608</v>
      </c>
      <c r="AR23" s="579">
        <f t="shared" si="58"/>
        <v>0.47241770551014534</v>
      </c>
      <c r="AS23" s="579">
        <f t="shared" si="58"/>
        <v>0.81181351707214622</v>
      </c>
      <c r="AT23" s="577">
        <f t="shared" ref="AT23:AT26" si="64">+J23-N23</f>
        <v>26653936</v>
      </c>
      <c r="AU23" s="577">
        <f t="shared" si="59"/>
        <v>171340</v>
      </c>
      <c r="AV23" s="577">
        <f t="shared" si="60"/>
        <v>-171340</v>
      </c>
      <c r="AW23" s="577">
        <f t="shared" si="17"/>
        <v>26653936</v>
      </c>
    </row>
    <row r="24" spans="1:49" s="580" customFormat="1">
      <c r="A24" s="575" t="s">
        <v>227</v>
      </c>
      <c r="B24" s="576">
        <f>+'CY-FUR (REG)'!F142</f>
        <v>342915000</v>
      </c>
      <c r="C24" s="576">
        <f>+'CY-FUR (REG)'!G142</f>
        <v>130697000</v>
      </c>
      <c r="D24" s="576">
        <f>+'CY-FUR (REG)'!H142</f>
        <v>0</v>
      </c>
      <c r="E24" s="577">
        <f t="shared" si="4"/>
        <v>473612000</v>
      </c>
      <c r="F24" s="577"/>
      <c r="G24" s="577"/>
      <c r="H24" s="577"/>
      <c r="I24" s="577">
        <f t="shared" si="5"/>
        <v>0</v>
      </c>
      <c r="J24" s="577">
        <f t="shared" si="62"/>
        <v>342915000</v>
      </c>
      <c r="K24" s="577">
        <f t="shared" si="51"/>
        <v>130697000</v>
      </c>
      <c r="L24" s="577">
        <f t="shared" si="52"/>
        <v>0</v>
      </c>
      <c r="M24" s="577">
        <f t="shared" si="8"/>
        <v>473612000</v>
      </c>
      <c r="N24" s="589">
        <f>+'CY-CHD''S (ALL FUNDS)'!F250</f>
        <v>331256663</v>
      </c>
      <c r="O24" s="576">
        <f>+'CY-CHD''S (ALL FUNDS)'!G250</f>
        <v>130697000</v>
      </c>
      <c r="P24" s="576">
        <f>+'CY-CHD''S (ALL FUNDS)'!H250</f>
        <v>0</v>
      </c>
      <c r="Q24" s="577">
        <f t="shared" si="9"/>
        <v>461953663</v>
      </c>
      <c r="R24" s="576">
        <f>+'CY-CHD''S (ALL FUNDS)'!F251</f>
        <v>0</v>
      </c>
      <c r="S24" s="576">
        <f>+'CY-CHD''S (ALL FUNDS)'!G251</f>
        <v>124632748.40000001</v>
      </c>
      <c r="T24" s="576">
        <f>+'CY-CHD''S (ALL FUNDS)'!H251</f>
        <v>72595000</v>
      </c>
      <c r="U24" s="577">
        <f t="shared" si="1"/>
        <v>197227748.40000001</v>
      </c>
      <c r="V24" s="577">
        <f t="shared" si="56"/>
        <v>331256663</v>
      </c>
      <c r="W24" s="577">
        <f t="shared" ref="W24" si="65">+O24+S24</f>
        <v>255329748.40000001</v>
      </c>
      <c r="X24" s="577">
        <f t="shared" ref="X24" si="66">+P24+T24</f>
        <v>72595000</v>
      </c>
      <c r="Y24" s="577">
        <f t="shared" si="10"/>
        <v>659181411.39999998</v>
      </c>
      <c r="Z24" s="576">
        <f>+'CY-CHD''S (ALL FUNDS)'!J250</f>
        <v>331255694.28999996</v>
      </c>
      <c r="AA24" s="576">
        <f>+'CY-CHD''S (ALL FUNDS)'!K250</f>
        <v>126861171.19000001</v>
      </c>
      <c r="AB24" s="576">
        <f>+'CY-CHD''S (ALL FUNDS)'!L250</f>
        <v>0</v>
      </c>
      <c r="AC24" s="577">
        <f t="shared" si="11"/>
        <v>458116865.47999996</v>
      </c>
      <c r="AD24" s="576">
        <f>+'CY-CHD''S (ALL FUNDS)'!J251</f>
        <v>0</v>
      </c>
      <c r="AE24" s="576">
        <f>+'CY-CHD''S (ALL FUNDS)'!K251</f>
        <v>96687517.150000006</v>
      </c>
      <c r="AF24" s="576">
        <f>+'CY-CHD''S (ALL FUNDS)'!L251</f>
        <v>52950000</v>
      </c>
      <c r="AG24" s="577">
        <f t="shared" si="20"/>
        <v>149637517.15000001</v>
      </c>
      <c r="AH24" s="577">
        <f t="shared" si="12"/>
        <v>331255694.28999996</v>
      </c>
      <c r="AI24" s="577">
        <f t="shared" si="12"/>
        <v>223548688.34000003</v>
      </c>
      <c r="AJ24" s="577">
        <f t="shared" si="12"/>
        <v>52950000</v>
      </c>
      <c r="AK24" s="577">
        <f t="shared" si="13"/>
        <v>607754382.63</v>
      </c>
      <c r="AL24" s="577">
        <f t="shared" si="63"/>
        <v>968.71000003814697</v>
      </c>
      <c r="AM24" s="577">
        <f t="shared" si="63"/>
        <v>31781060.059999973</v>
      </c>
      <c r="AN24" s="577">
        <f t="shared" si="63"/>
        <v>19645000</v>
      </c>
      <c r="AO24" s="577">
        <f t="shared" si="14"/>
        <v>51427028.770000011</v>
      </c>
      <c r="AP24" s="579">
        <f t="shared" si="58"/>
        <v>0.99999707565127516</v>
      </c>
      <c r="AQ24" s="579">
        <f t="shared" si="58"/>
        <v>0.87552934877681499</v>
      </c>
      <c r="AR24" s="579">
        <f t="shared" si="58"/>
        <v>0.72938907638267103</v>
      </c>
      <c r="AS24" s="579">
        <f t="shared" si="58"/>
        <v>0.92198349668147217</v>
      </c>
      <c r="AT24" s="577">
        <f t="shared" si="64"/>
        <v>11658337</v>
      </c>
      <c r="AU24" s="577">
        <f t="shared" si="59"/>
        <v>0</v>
      </c>
      <c r="AV24" s="577">
        <f t="shared" si="60"/>
        <v>0</v>
      </c>
      <c r="AW24" s="577">
        <f t="shared" si="17"/>
        <v>11658337</v>
      </c>
    </row>
    <row r="25" spans="1:49" s="580" customFormat="1">
      <c r="A25" s="575" t="s">
        <v>228</v>
      </c>
      <c r="B25" s="576">
        <f>+'CY-FUR (REG)'!F161</f>
        <v>295171000</v>
      </c>
      <c r="C25" s="576">
        <f>+'CY-FUR (REG)'!G161</f>
        <v>128150000</v>
      </c>
      <c r="D25" s="576">
        <f>+'CY-FUR (REG)'!H161</f>
        <v>0</v>
      </c>
      <c r="E25" s="577">
        <f t="shared" si="4"/>
        <v>423321000</v>
      </c>
      <c r="F25" s="577"/>
      <c r="G25" s="577"/>
      <c r="H25" s="577"/>
      <c r="I25" s="577">
        <f t="shared" si="5"/>
        <v>0</v>
      </c>
      <c r="J25" s="577">
        <f t="shared" si="62"/>
        <v>295171000</v>
      </c>
      <c r="K25" s="577">
        <f t="shared" si="51"/>
        <v>128150000</v>
      </c>
      <c r="L25" s="577">
        <f t="shared" si="52"/>
        <v>0</v>
      </c>
      <c r="M25" s="577">
        <f t="shared" si="8"/>
        <v>423321000</v>
      </c>
      <c r="N25" s="589">
        <f>+'CY-CHD''S (ALL FUNDS)'!F340</f>
        <v>269652400</v>
      </c>
      <c r="O25" s="576">
        <f>+'CY-CHD''S (ALL FUNDS)'!G340</f>
        <v>128450000</v>
      </c>
      <c r="P25" s="576">
        <f>+'CY-CHD''S (ALL FUNDS)'!H340</f>
        <v>0</v>
      </c>
      <c r="Q25" s="577">
        <f t="shared" si="9"/>
        <v>398102400</v>
      </c>
      <c r="R25" s="576">
        <f>+'CY-CHD''S (ALL FUNDS)'!F341</f>
        <v>0</v>
      </c>
      <c r="S25" s="576">
        <f>+'CY-CHD''S (ALL FUNDS)'!G341</f>
        <v>141727342</v>
      </c>
      <c r="T25" s="576">
        <f>+'CY-CHD''S (ALL FUNDS)'!H341</f>
        <v>558545500</v>
      </c>
      <c r="U25" s="577">
        <f t="shared" si="1"/>
        <v>700272842</v>
      </c>
      <c r="V25" s="577">
        <f t="shared" si="56"/>
        <v>269652400</v>
      </c>
      <c r="W25" s="577">
        <f t="shared" si="56"/>
        <v>270177342</v>
      </c>
      <c r="X25" s="577">
        <f t="shared" si="56"/>
        <v>558545500</v>
      </c>
      <c r="Y25" s="577">
        <f t="shared" si="10"/>
        <v>1098375242</v>
      </c>
      <c r="Z25" s="576">
        <f>+'CY-CHD''S (ALL FUNDS)'!J340</f>
        <v>269377930.10000002</v>
      </c>
      <c r="AA25" s="576">
        <f>+'CY-CHD''S (ALL FUNDS)'!K340</f>
        <v>127271192.48999999</v>
      </c>
      <c r="AB25" s="576">
        <f>+'CY-CHD''S (ALL FUNDS)'!L340</f>
        <v>0</v>
      </c>
      <c r="AC25" s="577">
        <f t="shared" si="11"/>
        <v>396649122.59000003</v>
      </c>
      <c r="AD25" s="576">
        <f>+'CY-CHD''S (ALL FUNDS)'!J341</f>
        <v>0</v>
      </c>
      <c r="AE25" s="576">
        <f>+'CY-CHD''S (ALL FUNDS)'!K341</f>
        <v>78442158.809999987</v>
      </c>
      <c r="AF25" s="576">
        <f>+'CY-CHD''S (ALL FUNDS)'!L341</f>
        <v>80000000</v>
      </c>
      <c r="AG25" s="577">
        <f t="shared" si="20"/>
        <v>158442158.81</v>
      </c>
      <c r="AH25" s="577">
        <f t="shared" si="12"/>
        <v>269377930.10000002</v>
      </c>
      <c r="AI25" s="577">
        <f t="shared" si="12"/>
        <v>205713351.29999998</v>
      </c>
      <c r="AJ25" s="577">
        <f t="shared" si="12"/>
        <v>80000000</v>
      </c>
      <c r="AK25" s="577">
        <f t="shared" si="13"/>
        <v>555091281.39999998</v>
      </c>
      <c r="AL25" s="577">
        <f t="shared" si="63"/>
        <v>274469.89999997616</v>
      </c>
      <c r="AM25" s="577">
        <f t="shared" si="63"/>
        <v>64463990.700000018</v>
      </c>
      <c r="AN25" s="577">
        <f t="shared" si="63"/>
        <v>478545500</v>
      </c>
      <c r="AO25" s="577">
        <f t="shared" si="14"/>
        <v>543283960.60000002</v>
      </c>
      <c r="AP25" s="579">
        <f t="shared" si="58"/>
        <v>0.99898213440711092</v>
      </c>
      <c r="AQ25" s="579">
        <f t="shared" si="58"/>
        <v>0.76140119588562682</v>
      </c>
      <c r="AR25" s="579">
        <f t="shared" si="58"/>
        <v>0.1432291550106482</v>
      </c>
      <c r="AS25" s="579">
        <f t="shared" si="58"/>
        <v>0.50537490301515731</v>
      </c>
      <c r="AT25" s="577">
        <f t="shared" si="64"/>
        <v>25518600</v>
      </c>
      <c r="AU25" s="577">
        <f t="shared" si="59"/>
        <v>-300000</v>
      </c>
      <c r="AV25" s="577">
        <f t="shared" si="60"/>
        <v>0</v>
      </c>
      <c r="AW25" s="577">
        <f t="shared" si="17"/>
        <v>25218600</v>
      </c>
    </row>
    <row r="26" spans="1:49" s="580" customFormat="1">
      <c r="A26" s="575" t="s">
        <v>229</v>
      </c>
      <c r="B26" s="576">
        <f>+'CY-FUR (REG)'!F171</f>
        <v>376586000</v>
      </c>
      <c r="C26" s="576">
        <f>+'CY-FUR (REG)'!G171</f>
        <v>210597000</v>
      </c>
      <c r="D26" s="576">
        <f>+'CY-FUR (REG)'!H171</f>
        <v>0</v>
      </c>
      <c r="E26" s="577">
        <f t="shared" si="4"/>
        <v>587183000</v>
      </c>
      <c r="F26" s="577"/>
      <c r="G26" s="577"/>
      <c r="H26" s="577"/>
      <c r="I26" s="577">
        <f t="shared" si="5"/>
        <v>0</v>
      </c>
      <c r="J26" s="577">
        <f t="shared" si="62"/>
        <v>376586000</v>
      </c>
      <c r="K26" s="577">
        <f t="shared" si="51"/>
        <v>210597000</v>
      </c>
      <c r="L26" s="577">
        <f t="shared" si="52"/>
        <v>0</v>
      </c>
      <c r="M26" s="577">
        <f t="shared" si="8"/>
        <v>587183000</v>
      </c>
      <c r="N26" s="576">
        <f>+'CY-CHD''S (ALL FUNDS)'!F445</f>
        <v>367339188</v>
      </c>
      <c r="O26" s="576">
        <f>+'CY-CHD''S (ALL FUNDS)'!G445</f>
        <v>210597000</v>
      </c>
      <c r="P26" s="576">
        <f>+'CY-CHD''S (ALL FUNDS)'!H445</f>
        <v>0</v>
      </c>
      <c r="Q26" s="577">
        <f t="shared" si="9"/>
        <v>577936188</v>
      </c>
      <c r="R26" s="576">
        <f>+'CY-CHD''S (ALL FUNDS)'!F446</f>
        <v>725697</v>
      </c>
      <c r="S26" s="576">
        <f>+'CY-CHD''S (ALL FUNDS)'!G446</f>
        <v>168931452</v>
      </c>
      <c r="T26" s="576">
        <f>+'CY-CHD''S (ALL FUNDS)'!H446</f>
        <v>293483900</v>
      </c>
      <c r="U26" s="577">
        <f t="shared" si="1"/>
        <v>463141049</v>
      </c>
      <c r="V26" s="577">
        <f t="shared" si="56"/>
        <v>368064885</v>
      </c>
      <c r="W26" s="577">
        <f t="shared" si="56"/>
        <v>379528452</v>
      </c>
      <c r="X26" s="577">
        <f t="shared" si="56"/>
        <v>293483900</v>
      </c>
      <c r="Y26" s="577">
        <f t="shared" si="10"/>
        <v>1041077237</v>
      </c>
      <c r="Z26" s="576">
        <f>+'CY-CHD''S (ALL FUNDS)'!J445</f>
        <v>367339188</v>
      </c>
      <c r="AA26" s="576">
        <f>+'CY-CHD''S (ALL FUNDS)'!K445</f>
        <v>208114643.03999999</v>
      </c>
      <c r="AB26" s="576">
        <f>+'CY-CHD''S (ALL FUNDS)'!L445</f>
        <v>0</v>
      </c>
      <c r="AC26" s="577">
        <f t="shared" si="11"/>
        <v>575453831.03999996</v>
      </c>
      <c r="AD26" s="576">
        <f>+'CY-CHD''S (ALL FUNDS)'!J446</f>
        <v>725697</v>
      </c>
      <c r="AE26" s="576">
        <f>+'CY-CHD''S (ALL FUNDS)'!K446</f>
        <v>116066458.77</v>
      </c>
      <c r="AF26" s="576">
        <f>+'CY-CHD''S (ALL FUNDS)'!L446</f>
        <v>165432820.87</v>
      </c>
      <c r="AG26" s="577">
        <f t="shared" si="20"/>
        <v>282224976.63999999</v>
      </c>
      <c r="AH26" s="577">
        <f t="shared" si="12"/>
        <v>368064885</v>
      </c>
      <c r="AI26" s="577">
        <f t="shared" si="12"/>
        <v>324181101.81</v>
      </c>
      <c r="AJ26" s="577">
        <f t="shared" si="12"/>
        <v>165432820.87</v>
      </c>
      <c r="AK26" s="577">
        <f t="shared" si="13"/>
        <v>857678807.67999995</v>
      </c>
      <c r="AL26" s="577">
        <f t="shared" si="63"/>
        <v>0</v>
      </c>
      <c r="AM26" s="577">
        <f t="shared" si="63"/>
        <v>55347350.189999998</v>
      </c>
      <c r="AN26" s="577">
        <f t="shared" si="63"/>
        <v>128051079.13</v>
      </c>
      <c r="AO26" s="577">
        <f t="shared" si="14"/>
        <v>183398429.31999999</v>
      </c>
      <c r="AP26" s="579">
        <f t="shared" si="58"/>
        <v>1</v>
      </c>
      <c r="AQ26" s="579">
        <f t="shared" si="58"/>
        <v>0.8541681133566239</v>
      </c>
      <c r="AR26" s="579">
        <f t="shared" si="58"/>
        <v>0.56368618813502203</v>
      </c>
      <c r="AS26" s="579">
        <f t="shared" si="58"/>
        <v>0.82383782604978806</v>
      </c>
      <c r="AT26" s="577">
        <f t="shared" si="64"/>
        <v>9246812</v>
      </c>
      <c r="AU26" s="577">
        <f t="shared" si="59"/>
        <v>0</v>
      </c>
      <c r="AV26" s="577">
        <f t="shared" si="60"/>
        <v>0</v>
      </c>
      <c r="AW26" s="577">
        <f t="shared" si="17"/>
        <v>9246812</v>
      </c>
    </row>
    <row r="27" spans="1:49" s="584" customFormat="1" ht="16.5">
      <c r="A27" s="581"/>
      <c r="B27" s="582"/>
      <c r="C27" s="582"/>
      <c r="D27" s="582"/>
      <c r="E27" s="263"/>
      <c r="F27" s="263"/>
      <c r="G27" s="263"/>
      <c r="H27" s="263"/>
      <c r="I27" s="263"/>
      <c r="J27" s="263"/>
      <c r="K27" s="263"/>
      <c r="L27" s="263"/>
      <c r="M27" s="263"/>
      <c r="N27" s="583"/>
      <c r="O27" s="583"/>
      <c r="P27" s="582"/>
      <c r="Q27" s="263"/>
      <c r="R27" s="582"/>
      <c r="S27" s="582"/>
      <c r="T27" s="582"/>
      <c r="U27" s="263"/>
      <c r="V27" s="263"/>
      <c r="W27" s="263"/>
      <c r="X27" s="263"/>
      <c r="Y27" s="263"/>
      <c r="Z27" s="582"/>
      <c r="AA27" s="582"/>
      <c r="AB27" s="582"/>
      <c r="AC27" s="263"/>
      <c r="AD27" s="582"/>
      <c r="AE27" s="582"/>
      <c r="AF27" s="582"/>
      <c r="AG27" s="263"/>
      <c r="AH27" s="263"/>
      <c r="AI27" s="263"/>
      <c r="AJ27" s="263"/>
      <c r="AK27" s="263"/>
      <c r="AL27" s="263"/>
      <c r="AM27" s="263"/>
      <c r="AN27" s="263"/>
      <c r="AO27" s="263"/>
      <c r="AP27" s="579"/>
      <c r="AQ27" s="579"/>
      <c r="AR27" s="579"/>
      <c r="AS27" s="579"/>
      <c r="AT27" s="263"/>
      <c r="AU27" s="263"/>
      <c r="AV27" s="263"/>
      <c r="AW27" s="263"/>
    </row>
    <row r="28" spans="1:49" s="574" customFormat="1" ht="16.5">
      <c r="A28" s="572" t="s">
        <v>579</v>
      </c>
      <c r="B28" s="562">
        <f>SUM(B29:B31)</f>
        <v>1017731000</v>
      </c>
      <c r="C28" s="562">
        <f t="shared" ref="C28:AO28" si="67">SUM(C29:C31)</f>
        <v>527259000</v>
      </c>
      <c r="D28" s="562">
        <f t="shared" si="67"/>
        <v>0</v>
      </c>
      <c r="E28" s="562">
        <f t="shared" si="67"/>
        <v>1544990000</v>
      </c>
      <c r="F28" s="562">
        <f>SUM(F29:F31)</f>
        <v>0</v>
      </c>
      <c r="G28" s="562">
        <f t="shared" si="67"/>
        <v>0</v>
      </c>
      <c r="H28" s="562">
        <f t="shared" si="67"/>
        <v>0</v>
      </c>
      <c r="I28" s="562">
        <f t="shared" si="67"/>
        <v>0</v>
      </c>
      <c r="J28" s="562">
        <f>+B28+F28</f>
        <v>1017731000</v>
      </c>
      <c r="K28" s="562">
        <f t="shared" ref="K28:K31" si="68">+C28+G28</f>
        <v>527259000</v>
      </c>
      <c r="L28" s="562">
        <f t="shared" ref="L28:L31" si="69">+D28+H28</f>
        <v>0</v>
      </c>
      <c r="M28" s="562">
        <f t="shared" ref="M28" si="70">SUM(M29:M31)</f>
        <v>1544990000</v>
      </c>
      <c r="N28" s="562">
        <f t="shared" si="67"/>
        <v>948920546.31999993</v>
      </c>
      <c r="O28" s="562">
        <f t="shared" ref="O28" si="71">SUM(O29:O31)</f>
        <v>527259000</v>
      </c>
      <c r="P28" s="562">
        <f t="shared" si="67"/>
        <v>0</v>
      </c>
      <c r="Q28" s="562">
        <f t="shared" si="67"/>
        <v>1476179546.3199999</v>
      </c>
      <c r="R28" s="562">
        <f t="shared" si="67"/>
        <v>0</v>
      </c>
      <c r="S28" s="562">
        <f t="shared" ref="S28:T28" si="72">SUM(S29:S31)</f>
        <v>503887999.5</v>
      </c>
      <c r="T28" s="562">
        <f t="shared" si="72"/>
        <v>1286096062</v>
      </c>
      <c r="U28" s="562">
        <f t="shared" si="67"/>
        <v>1789984061.5</v>
      </c>
      <c r="V28" s="562">
        <f t="shared" ref="V28:X31" si="73">+N28+R28</f>
        <v>948920546.31999993</v>
      </c>
      <c r="W28" s="562">
        <f t="shared" si="73"/>
        <v>1031146999.5</v>
      </c>
      <c r="X28" s="562">
        <f t="shared" si="73"/>
        <v>1286096062</v>
      </c>
      <c r="Y28" s="562">
        <f t="shared" ref="Y28" si="74">SUM(V28:X28)</f>
        <v>3266163607.8199997</v>
      </c>
      <c r="Z28" s="562">
        <f t="shared" si="67"/>
        <v>951066064.90999997</v>
      </c>
      <c r="AA28" s="562">
        <f t="shared" si="67"/>
        <v>510851671.59999996</v>
      </c>
      <c r="AB28" s="562">
        <f t="shared" si="67"/>
        <v>0</v>
      </c>
      <c r="AC28" s="562">
        <f t="shared" si="67"/>
        <v>1461917736.5099998</v>
      </c>
      <c r="AD28" s="562">
        <f t="shared" si="67"/>
        <v>0</v>
      </c>
      <c r="AE28" s="562">
        <f t="shared" si="67"/>
        <v>248444907.38000005</v>
      </c>
      <c r="AF28" s="562">
        <f t="shared" si="67"/>
        <v>688690203.27999997</v>
      </c>
      <c r="AG28" s="562">
        <f t="shared" si="67"/>
        <v>937135110.66000009</v>
      </c>
      <c r="AH28" s="562">
        <f t="shared" si="67"/>
        <v>951066064.90999997</v>
      </c>
      <c r="AI28" s="562">
        <f t="shared" si="67"/>
        <v>759296578.98000002</v>
      </c>
      <c r="AJ28" s="562">
        <f t="shared" si="67"/>
        <v>688690203.27999997</v>
      </c>
      <c r="AK28" s="562">
        <f t="shared" si="67"/>
        <v>2399052847.1700001</v>
      </c>
      <c r="AL28" s="562">
        <f t="shared" si="67"/>
        <v>-2145518.589999944</v>
      </c>
      <c r="AM28" s="562">
        <f t="shared" si="67"/>
        <v>271850420.51999998</v>
      </c>
      <c r="AN28" s="562">
        <f t="shared" si="67"/>
        <v>597405858.72000003</v>
      </c>
      <c r="AO28" s="562">
        <f t="shared" si="67"/>
        <v>867110760.6500001</v>
      </c>
      <c r="AP28" s="573">
        <f t="shared" ref="AP28:AS31" si="75">IF(V28=0," ",AH28/V28)</f>
        <v>1.0022610097318692</v>
      </c>
      <c r="AQ28" s="573">
        <f t="shared" si="75"/>
        <v>0.7363611389532051</v>
      </c>
      <c r="AR28" s="573">
        <f t="shared" si="75"/>
        <v>0.5354889293487316</v>
      </c>
      <c r="AS28" s="573">
        <f t="shared" si="75"/>
        <v>0.73451704667398687</v>
      </c>
      <c r="AT28" s="562">
        <f>+J28-N28</f>
        <v>68810453.680000067</v>
      </c>
      <c r="AU28" s="562">
        <f t="shared" ref="AU28:AU31" si="76">+K28-O28</f>
        <v>0</v>
      </c>
      <c r="AV28" s="562">
        <f t="shared" ref="AV28:AV31" si="77">+L28-P28</f>
        <v>0</v>
      </c>
      <c r="AW28" s="562">
        <f t="shared" ref="AW28" si="78">SUM(AT28:AV28)</f>
        <v>68810453.680000067</v>
      </c>
    </row>
    <row r="29" spans="1:49" s="580" customFormat="1">
      <c r="A29" s="575" t="s">
        <v>233</v>
      </c>
      <c r="B29" s="576">
        <f>+'CY-FUR (REG)'!F206</f>
        <v>345553000</v>
      </c>
      <c r="C29" s="576">
        <f>+'CY-FUR (REG)'!G206</f>
        <v>172823000</v>
      </c>
      <c r="D29" s="576">
        <f>+'CY-FUR (REG)'!H206</f>
        <v>0</v>
      </c>
      <c r="E29" s="577">
        <f t="shared" si="4"/>
        <v>518376000</v>
      </c>
      <c r="F29" s="577"/>
      <c r="G29" s="577"/>
      <c r="H29" s="577"/>
      <c r="I29" s="577">
        <f t="shared" si="5"/>
        <v>0</v>
      </c>
      <c r="J29" s="577">
        <f t="shared" ref="J29:J31" si="79">+B29+F29</f>
        <v>345553000</v>
      </c>
      <c r="K29" s="577">
        <f t="shared" si="68"/>
        <v>172823000</v>
      </c>
      <c r="L29" s="577">
        <f t="shared" si="69"/>
        <v>0</v>
      </c>
      <c r="M29" s="577">
        <f t="shared" si="8"/>
        <v>518376000</v>
      </c>
      <c r="N29" s="576">
        <f>+'CY-CHD''S (ALL FUNDS)'!F720</f>
        <v>333214000</v>
      </c>
      <c r="O29" s="576">
        <f>+'CY-CHD''S (ALL FUNDS)'!G720</f>
        <v>172823000</v>
      </c>
      <c r="P29" s="576">
        <f>+'CY-CHD''S (ALL FUNDS)'!H720</f>
        <v>0</v>
      </c>
      <c r="Q29" s="577">
        <f t="shared" si="9"/>
        <v>506037000</v>
      </c>
      <c r="R29" s="576">
        <f>+'CY-CHD''S (ALL FUNDS)'!F721</f>
        <v>0</v>
      </c>
      <c r="S29" s="576">
        <f>+'CY-CHD''S (ALL FUNDS)'!G721</f>
        <v>184981402</v>
      </c>
      <c r="T29" s="576">
        <f>+'CY-CHD''S (ALL FUNDS)'!H721</f>
        <v>132263062</v>
      </c>
      <c r="U29" s="577">
        <f t="shared" si="1"/>
        <v>317244464</v>
      </c>
      <c r="V29" s="577">
        <f t="shared" si="73"/>
        <v>333214000</v>
      </c>
      <c r="W29" s="577">
        <f t="shared" si="73"/>
        <v>357804402</v>
      </c>
      <c r="X29" s="577">
        <f t="shared" si="73"/>
        <v>132263062</v>
      </c>
      <c r="Y29" s="577">
        <f t="shared" si="10"/>
        <v>823281464</v>
      </c>
      <c r="Z29" s="576">
        <f>+'CY-CHD''S (ALL FUNDS)'!J720</f>
        <v>331782372.79999995</v>
      </c>
      <c r="AA29" s="576">
        <f>+'CY-CHD''S (ALL FUNDS)'!K720</f>
        <v>170085674.74000001</v>
      </c>
      <c r="AB29" s="576">
        <f>+'CY-CHD''S (ALL FUNDS)'!L720</f>
        <v>0</v>
      </c>
      <c r="AC29" s="577">
        <f t="shared" si="11"/>
        <v>501868047.53999996</v>
      </c>
      <c r="AD29" s="576">
        <f>+'CY-CHD''S (ALL FUNDS)'!J721</f>
        <v>0</v>
      </c>
      <c r="AE29" s="576">
        <f>+'CY-CHD''S (ALL FUNDS)'!K721</f>
        <v>90365598.420000017</v>
      </c>
      <c r="AF29" s="576">
        <f>+'CY-CHD''S (ALL FUNDS)'!L721</f>
        <v>94450000</v>
      </c>
      <c r="AG29" s="577">
        <f t="shared" si="20"/>
        <v>184815598.42000002</v>
      </c>
      <c r="AH29" s="577">
        <f t="shared" si="12"/>
        <v>331782372.79999995</v>
      </c>
      <c r="AI29" s="577">
        <f t="shared" si="12"/>
        <v>260451273.16000003</v>
      </c>
      <c r="AJ29" s="577">
        <f t="shared" si="12"/>
        <v>94450000</v>
      </c>
      <c r="AK29" s="577">
        <f t="shared" si="13"/>
        <v>686683645.96000004</v>
      </c>
      <c r="AL29" s="577">
        <f t="shared" ref="AL29:AN31" si="80">+V29-AH29</f>
        <v>1431627.2000000477</v>
      </c>
      <c r="AM29" s="577">
        <f t="shared" si="80"/>
        <v>97353128.839999974</v>
      </c>
      <c r="AN29" s="577">
        <f t="shared" si="80"/>
        <v>37813062</v>
      </c>
      <c r="AO29" s="577">
        <f t="shared" si="14"/>
        <v>136597818.04000002</v>
      </c>
      <c r="AP29" s="579">
        <f t="shared" si="75"/>
        <v>0.99570358028174077</v>
      </c>
      <c r="AQ29" s="579">
        <f t="shared" si="75"/>
        <v>0.72791522883499915</v>
      </c>
      <c r="AR29" s="579">
        <f t="shared" si="75"/>
        <v>0.71410716319269851</v>
      </c>
      <c r="AS29" s="579">
        <f t="shared" si="75"/>
        <v>0.83408126623387702</v>
      </c>
      <c r="AT29" s="577">
        <f t="shared" ref="AT29:AT31" si="81">+J29-N29</f>
        <v>12339000</v>
      </c>
      <c r="AU29" s="577">
        <f t="shared" si="76"/>
        <v>0</v>
      </c>
      <c r="AV29" s="577">
        <f t="shared" si="77"/>
        <v>0</v>
      </c>
      <c r="AW29" s="577">
        <f t="shared" si="17"/>
        <v>12339000</v>
      </c>
    </row>
    <row r="30" spans="1:49" s="580" customFormat="1">
      <c r="A30" s="575" t="s">
        <v>234</v>
      </c>
      <c r="B30" s="576">
        <f>+'CY-FUR (REG)'!F216</f>
        <v>435020000</v>
      </c>
      <c r="C30" s="576">
        <f>+'CY-FUR (REG)'!G216</f>
        <v>262480000</v>
      </c>
      <c r="D30" s="576">
        <f>+'CY-FUR (REG)'!H216</f>
        <v>0</v>
      </c>
      <c r="E30" s="577">
        <f t="shared" si="4"/>
        <v>697500000</v>
      </c>
      <c r="F30" s="577"/>
      <c r="G30" s="577"/>
      <c r="H30" s="577"/>
      <c r="I30" s="577">
        <f t="shared" si="5"/>
        <v>0</v>
      </c>
      <c r="J30" s="577">
        <f t="shared" si="79"/>
        <v>435020000</v>
      </c>
      <c r="K30" s="577">
        <f t="shared" si="68"/>
        <v>262480000</v>
      </c>
      <c r="L30" s="577">
        <f t="shared" si="69"/>
        <v>0</v>
      </c>
      <c r="M30" s="577">
        <f t="shared" si="8"/>
        <v>697500000</v>
      </c>
      <c r="N30" s="576">
        <f>+'CY-CHD''S (ALL FUNDS)'!F838</f>
        <v>399827171.31999999</v>
      </c>
      <c r="O30" s="576">
        <f>+'CY-CHD''S (ALL FUNDS)'!G838</f>
        <v>262480000</v>
      </c>
      <c r="P30" s="576">
        <f>+'CY-CHD''S (ALL FUNDS)'!H838</f>
        <v>0</v>
      </c>
      <c r="Q30" s="577">
        <f t="shared" si="9"/>
        <v>662307171.31999993</v>
      </c>
      <c r="R30" s="576">
        <f>+'CY-CHD''S (ALL FUNDS)'!F839</f>
        <v>0</v>
      </c>
      <c r="S30" s="576">
        <f>+'CY-CHD''S (ALL FUNDS)'!G839</f>
        <v>178207893</v>
      </c>
      <c r="T30" s="576">
        <f>+'CY-CHD''S (ALL FUNDS)'!H839</f>
        <v>476400000</v>
      </c>
      <c r="U30" s="577">
        <f t="shared" si="1"/>
        <v>654607893</v>
      </c>
      <c r="V30" s="577">
        <f t="shared" si="73"/>
        <v>399827171.31999999</v>
      </c>
      <c r="W30" s="577">
        <f t="shared" si="73"/>
        <v>440687893</v>
      </c>
      <c r="X30" s="577">
        <f t="shared" si="73"/>
        <v>476400000</v>
      </c>
      <c r="Y30" s="577">
        <f t="shared" si="10"/>
        <v>1316915064.3199999</v>
      </c>
      <c r="Z30" s="576">
        <f>+'CY-CHD''S (ALL FUNDS)'!J838</f>
        <v>403471784.94</v>
      </c>
      <c r="AA30" s="576">
        <f>+'CY-CHD''S (ALL FUNDS)'!K838</f>
        <v>249283811.42999995</v>
      </c>
      <c r="AB30" s="576">
        <f>+'CY-CHD''S (ALL FUNDS)'!L838</f>
        <v>0</v>
      </c>
      <c r="AC30" s="577">
        <f t="shared" si="11"/>
        <v>652755596.36999989</v>
      </c>
      <c r="AD30" s="576">
        <f>+'CY-CHD''S (ALL FUNDS)'!J839</f>
        <v>0</v>
      </c>
      <c r="AE30" s="576">
        <f>+'CY-CHD''S (ALL FUNDS)'!K839</f>
        <v>96049488.540000007</v>
      </c>
      <c r="AF30" s="576">
        <f>+'CY-CHD''S (ALL FUNDS)'!L839</f>
        <v>241431108.02999997</v>
      </c>
      <c r="AG30" s="577">
        <f t="shared" si="20"/>
        <v>337480596.56999999</v>
      </c>
      <c r="AH30" s="577">
        <f t="shared" si="12"/>
        <v>403471784.94</v>
      </c>
      <c r="AI30" s="577">
        <f t="shared" si="12"/>
        <v>345333299.96999997</v>
      </c>
      <c r="AJ30" s="577">
        <f t="shared" si="12"/>
        <v>241431108.02999997</v>
      </c>
      <c r="AK30" s="577">
        <f t="shared" si="13"/>
        <v>990236192.93999994</v>
      </c>
      <c r="AL30" s="577">
        <f t="shared" si="80"/>
        <v>-3644613.6200000048</v>
      </c>
      <c r="AM30" s="577">
        <f t="shared" si="80"/>
        <v>95354593.030000031</v>
      </c>
      <c r="AN30" s="577">
        <f t="shared" si="80"/>
        <v>234968891.97000003</v>
      </c>
      <c r="AO30" s="577">
        <f t="shared" si="14"/>
        <v>326678871.38000005</v>
      </c>
      <c r="AP30" s="579">
        <f t="shared" si="75"/>
        <v>1.0091154725877374</v>
      </c>
      <c r="AQ30" s="579">
        <f t="shared" si="75"/>
        <v>0.78362329770198602</v>
      </c>
      <c r="AR30" s="579">
        <f t="shared" si="75"/>
        <v>0.50678234263224176</v>
      </c>
      <c r="AS30" s="579">
        <f t="shared" si="75"/>
        <v>0.7519362635974679</v>
      </c>
      <c r="AT30" s="577">
        <f t="shared" si="81"/>
        <v>35192828.680000007</v>
      </c>
      <c r="AU30" s="577">
        <f t="shared" si="76"/>
        <v>0</v>
      </c>
      <c r="AV30" s="577">
        <f t="shared" si="77"/>
        <v>0</v>
      </c>
      <c r="AW30" s="577">
        <f t="shared" si="17"/>
        <v>35192828.680000007</v>
      </c>
    </row>
    <row r="31" spans="1:49" s="580" customFormat="1">
      <c r="A31" s="575" t="s">
        <v>235</v>
      </c>
      <c r="B31" s="576">
        <f>+'CY-FUR (REG)'!F228</f>
        <v>237158000</v>
      </c>
      <c r="C31" s="576">
        <f>+'CY-FUR (REG)'!G228</f>
        <v>91956000</v>
      </c>
      <c r="D31" s="576">
        <f>+'CY-FUR (REG)'!H228</f>
        <v>0</v>
      </c>
      <c r="E31" s="577">
        <f t="shared" si="4"/>
        <v>329114000</v>
      </c>
      <c r="F31" s="577"/>
      <c r="G31" s="577"/>
      <c r="H31" s="577"/>
      <c r="I31" s="577">
        <f t="shared" si="5"/>
        <v>0</v>
      </c>
      <c r="J31" s="577">
        <f t="shared" si="79"/>
        <v>237158000</v>
      </c>
      <c r="K31" s="577">
        <f t="shared" si="68"/>
        <v>91956000</v>
      </c>
      <c r="L31" s="577">
        <f t="shared" si="69"/>
        <v>0</v>
      </c>
      <c r="M31" s="577">
        <f t="shared" si="8"/>
        <v>329114000</v>
      </c>
      <c r="N31" s="576">
        <f>+'CY-CHD''S (ALL FUNDS)'!F900</f>
        <v>215879375</v>
      </c>
      <c r="O31" s="576">
        <f>+'CY-CHD''S (ALL FUNDS)'!G900</f>
        <v>91956000</v>
      </c>
      <c r="P31" s="576">
        <f>+'CY-CHD''S (ALL FUNDS)'!H900</f>
        <v>0</v>
      </c>
      <c r="Q31" s="577">
        <f t="shared" si="9"/>
        <v>307835375</v>
      </c>
      <c r="R31" s="576">
        <f>+'CY-CHD''S (ALL FUNDS)'!F901</f>
        <v>0</v>
      </c>
      <c r="S31" s="576">
        <f>+'CY-CHD''S (ALL FUNDS)'!G901</f>
        <v>140698704.5</v>
      </c>
      <c r="T31" s="576">
        <f>+'CY-CHD''S (ALL FUNDS)'!H901</f>
        <v>677433000</v>
      </c>
      <c r="U31" s="577">
        <f t="shared" si="1"/>
        <v>818131704.5</v>
      </c>
      <c r="V31" s="577">
        <f t="shared" si="73"/>
        <v>215879375</v>
      </c>
      <c r="W31" s="577">
        <f t="shared" si="73"/>
        <v>232654704.5</v>
      </c>
      <c r="X31" s="577">
        <f t="shared" si="73"/>
        <v>677433000</v>
      </c>
      <c r="Y31" s="577">
        <f t="shared" si="10"/>
        <v>1125967079.5</v>
      </c>
      <c r="Z31" s="576">
        <f>+'CY-CHD''S (ALL FUNDS)'!J900</f>
        <v>215811907.16999999</v>
      </c>
      <c r="AA31" s="576">
        <f>+'CY-CHD''S (ALL FUNDS)'!K900</f>
        <v>91482185.430000007</v>
      </c>
      <c r="AB31" s="576">
        <f>+'CY-CHD''S (ALL FUNDS)'!L900</f>
        <v>0</v>
      </c>
      <c r="AC31" s="577">
        <f t="shared" si="11"/>
        <v>307294092.60000002</v>
      </c>
      <c r="AD31" s="576">
        <f>+'CY-CHD''S (ALL FUNDS)'!J901</f>
        <v>0</v>
      </c>
      <c r="AE31" s="576">
        <f>+'CY-CHD''S (ALL FUNDS)'!K901</f>
        <v>62029820.420000002</v>
      </c>
      <c r="AF31" s="576">
        <f>+'CY-CHD''S (ALL FUNDS)'!L901</f>
        <v>352809095.25</v>
      </c>
      <c r="AG31" s="577">
        <f t="shared" si="20"/>
        <v>414838915.67000002</v>
      </c>
      <c r="AH31" s="577">
        <f t="shared" si="12"/>
        <v>215811907.16999999</v>
      </c>
      <c r="AI31" s="577">
        <f t="shared" si="12"/>
        <v>153512005.85000002</v>
      </c>
      <c r="AJ31" s="577">
        <f t="shared" si="12"/>
        <v>352809095.25</v>
      </c>
      <c r="AK31" s="577">
        <f t="shared" si="13"/>
        <v>722133008.26999998</v>
      </c>
      <c r="AL31" s="577">
        <f t="shared" si="80"/>
        <v>67467.830000013113</v>
      </c>
      <c r="AM31" s="577">
        <f t="shared" si="80"/>
        <v>79142698.649999976</v>
      </c>
      <c r="AN31" s="577">
        <f t="shared" si="80"/>
        <v>324623904.75</v>
      </c>
      <c r="AO31" s="577">
        <f t="shared" si="14"/>
        <v>403834071.23000002</v>
      </c>
      <c r="AP31" s="579">
        <f t="shared" si="75"/>
        <v>0.99968747440555628</v>
      </c>
      <c r="AQ31" s="579">
        <f t="shared" si="75"/>
        <v>0.65982764535070915</v>
      </c>
      <c r="AR31" s="579">
        <f t="shared" si="75"/>
        <v>0.52080293586229187</v>
      </c>
      <c r="AS31" s="579">
        <f t="shared" si="75"/>
        <v>0.64134469063755606</v>
      </c>
      <c r="AT31" s="577">
        <f t="shared" si="81"/>
        <v>21278625</v>
      </c>
      <c r="AU31" s="577">
        <f t="shared" si="76"/>
        <v>0</v>
      </c>
      <c r="AV31" s="577">
        <f t="shared" si="77"/>
        <v>0</v>
      </c>
      <c r="AW31" s="577">
        <f t="shared" si="17"/>
        <v>21278625</v>
      </c>
    </row>
    <row r="32" spans="1:49" s="584" customFormat="1" ht="16.5">
      <c r="A32" s="581"/>
      <c r="B32" s="582"/>
      <c r="C32" s="582"/>
      <c r="D32" s="582"/>
      <c r="E32" s="263"/>
      <c r="F32" s="263"/>
      <c r="G32" s="263"/>
      <c r="H32" s="263"/>
      <c r="I32" s="263"/>
      <c r="J32" s="263"/>
      <c r="K32" s="263"/>
      <c r="L32" s="263"/>
      <c r="M32" s="263"/>
      <c r="N32" s="582"/>
      <c r="O32" s="582">
        <f>+N36-'[7]CLUSTER-CY2011'!$N$36</f>
        <v>0</v>
      </c>
      <c r="P32" s="582"/>
      <c r="Q32" s="263"/>
      <c r="R32" s="582"/>
      <c r="S32" s="582"/>
      <c r="T32" s="582"/>
      <c r="U32" s="263"/>
      <c r="V32" s="263"/>
      <c r="W32" s="263"/>
      <c r="X32" s="263"/>
      <c r="Y32" s="263"/>
      <c r="Z32" s="582"/>
      <c r="AA32" s="582"/>
      <c r="AB32" s="582"/>
      <c r="AC32" s="263"/>
      <c r="AD32" s="582"/>
      <c r="AE32" s="582"/>
      <c r="AF32" s="582"/>
      <c r="AG32" s="263"/>
      <c r="AH32" s="263"/>
      <c r="AI32" s="263"/>
      <c r="AJ32" s="263"/>
      <c r="AK32" s="263"/>
      <c r="AL32" s="263"/>
      <c r="AM32" s="263"/>
      <c r="AN32" s="263"/>
      <c r="AO32" s="263"/>
      <c r="AP32" s="579"/>
      <c r="AQ32" s="579"/>
      <c r="AR32" s="579"/>
      <c r="AS32" s="579"/>
      <c r="AT32" s="263"/>
      <c r="AU32" s="263"/>
      <c r="AV32" s="263"/>
      <c r="AW32" s="263"/>
    </row>
    <row r="33" spans="1:53" s="574" customFormat="1" ht="16.5">
      <c r="A33" s="572" t="s">
        <v>580</v>
      </c>
      <c r="B33" s="562">
        <f>SUM(B34:B38)</f>
        <v>1307780000</v>
      </c>
      <c r="C33" s="562">
        <f t="shared" ref="C33:AO33" si="82">SUM(C34:C38)</f>
        <v>646840000</v>
      </c>
      <c r="D33" s="562">
        <f t="shared" si="82"/>
        <v>0</v>
      </c>
      <c r="E33" s="562">
        <f t="shared" si="82"/>
        <v>1954620000</v>
      </c>
      <c r="F33" s="562">
        <f>SUM(F34:F36)</f>
        <v>0</v>
      </c>
      <c r="G33" s="562">
        <f t="shared" ref="G33:I33" si="83">SUM(G34:G36)</f>
        <v>0</v>
      </c>
      <c r="H33" s="562">
        <f t="shared" si="83"/>
        <v>1463873.15</v>
      </c>
      <c r="I33" s="562">
        <f t="shared" si="83"/>
        <v>1463873.15</v>
      </c>
      <c r="J33" s="562">
        <f>+B33+F33</f>
        <v>1307780000</v>
      </c>
      <c r="K33" s="562">
        <f t="shared" ref="K33:K38" si="84">+C33+G33</f>
        <v>646840000</v>
      </c>
      <c r="L33" s="562">
        <f t="shared" ref="L33:L38" si="85">+D33+H33</f>
        <v>1463873.15</v>
      </c>
      <c r="M33" s="562">
        <f t="shared" ref="M33" si="86">SUM(M34:M38)</f>
        <v>1956083873.1500001</v>
      </c>
      <c r="N33" s="562">
        <f t="shared" si="82"/>
        <v>1211265750.4400001</v>
      </c>
      <c r="O33" s="562">
        <f t="shared" ref="O33" si="87">SUM(O34:O38)</f>
        <v>648685000</v>
      </c>
      <c r="P33" s="562">
        <f t="shared" si="82"/>
        <v>1463873.15</v>
      </c>
      <c r="Q33" s="562">
        <f t="shared" si="82"/>
        <v>1861414623.5899999</v>
      </c>
      <c r="R33" s="562">
        <f t="shared" si="82"/>
        <v>0</v>
      </c>
      <c r="S33" s="562">
        <f t="shared" ref="S33:T33" si="88">SUM(S34:S38)</f>
        <v>683198439.24000001</v>
      </c>
      <c r="T33" s="562">
        <f t="shared" si="88"/>
        <v>1955346327</v>
      </c>
      <c r="U33" s="562">
        <f t="shared" si="82"/>
        <v>2638544766.2399998</v>
      </c>
      <c r="V33" s="562">
        <f t="shared" ref="V33:X38" si="89">+N33+R33</f>
        <v>1211265750.4400001</v>
      </c>
      <c r="W33" s="562">
        <f t="shared" si="89"/>
        <v>1331883439.24</v>
      </c>
      <c r="X33" s="562">
        <f t="shared" si="89"/>
        <v>1956810200.1500001</v>
      </c>
      <c r="Y33" s="562">
        <f t="shared" ref="Y33" si="90">SUM(V33:X33)</f>
        <v>4499959389.8299999</v>
      </c>
      <c r="Z33" s="562">
        <f t="shared" si="82"/>
        <v>1212124302.6499999</v>
      </c>
      <c r="AA33" s="562">
        <f t="shared" si="82"/>
        <v>636422212.50600004</v>
      </c>
      <c r="AB33" s="562">
        <f t="shared" si="82"/>
        <v>1402976</v>
      </c>
      <c r="AC33" s="562">
        <f t="shared" si="82"/>
        <v>1849949491.1559999</v>
      </c>
      <c r="AD33" s="562">
        <f t="shared" si="82"/>
        <v>0</v>
      </c>
      <c r="AE33" s="562">
        <f t="shared" si="82"/>
        <v>505476553.34999996</v>
      </c>
      <c r="AF33" s="562">
        <f t="shared" si="82"/>
        <v>947129141.51999986</v>
      </c>
      <c r="AG33" s="562">
        <f t="shared" si="82"/>
        <v>1452605694.8699999</v>
      </c>
      <c r="AH33" s="562">
        <f t="shared" si="82"/>
        <v>1212124302.6499999</v>
      </c>
      <c r="AI33" s="562">
        <f t="shared" si="82"/>
        <v>1141898765.8559999</v>
      </c>
      <c r="AJ33" s="562">
        <f t="shared" si="82"/>
        <v>948532117.51999986</v>
      </c>
      <c r="AK33" s="562">
        <f t="shared" si="82"/>
        <v>3302555186.026</v>
      </c>
      <c r="AL33" s="562">
        <f t="shared" si="82"/>
        <v>-858552.20999991894</v>
      </c>
      <c r="AM33" s="562">
        <f t="shared" si="82"/>
        <v>189984673.38399997</v>
      </c>
      <c r="AN33" s="562">
        <f t="shared" si="82"/>
        <v>1008278082.6300001</v>
      </c>
      <c r="AO33" s="562">
        <f t="shared" si="82"/>
        <v>1197404203.8040004</v>
      </c>
      <c r="AP33" s="573">
        <f t="shared" ref="AP33:AS38" si="91">IF(V33=0," ",AH33/V33)</f>
        <v>1.0007088058171281</v>
      </c>
      <c r="AQ33" s="573">
        <f t="shared" si="91"/>
        <v>0.85735638135690817</v>
      </c>
      <c r="AR33" s="573">
        <f t="shared" si="91"/>
        <v>0.48473383747043519</v>
      </c>
      <c r="AS33" s="573">
        <f t="shared" si="91"/>
        <v>0.73390777558789577</v>
      </c>
      <c r="AT33" s="562">
        <f>+J33-N33</f>
        <v>96514249.559999943</v>
      </c>
      <c r="AU33" s="562">
        <f t="shared" ref="AU33:AU38" si="92">+K33-O33</f>
        <v>-1845000</v>
      </c>
      <c r="AV33" s="562">
        <f t="shared" ref="AV33:AV38" si="93">+L33-P33</f>
        <v>0</v>
      </c>
      <c r="AW33" s="562">
        <f t="shared" ref="AW33" si="94">SUM(AT33:AV33)</f>
        <v>94669249.559999943</v>
      </c>
    </row>
    <row r="34" spans="1:53" s="580" customFormat="1">
      <c r="A34" s="575" t="s">
        <v>236</v>
      </c>
      <c r="B34" s="576">
        <f>+'CY-FUR (REG)'!F236</f>
        <v>294024000</v>
      </c>
      <c r="C34" s="576">
        <f>+'CY-FUR (REG)'!G236</f>
        <v>169797000</v>
      </c>
      <c r="D34" s="576">
        <f>+'CY-FUR (REG)'!H236</f>
        <v>0</v>
      </c>
      <c r="E34" s="577">
        <f t="shared" si="4"/>
        <v>463821000</v>
      </c>
      <c r="F34" s="577"/>
      <c r="G34" s="577"/>
      <c r="H34" s="576">
        <v>1463873.15</v>
      </c>
      <c r="I34" s="577">
        <f t="shared" si="5"/>
        <v>1463873.15</v>
      </c>
      <c r="J34" s="577">
        <f t="shared" ref="J34:J38" si="95">+B34+F34</f>
        <v>294024000</v>
      </c>
      <c r="K34" s="577">
        <f t="shared" si="84"/>
        <v>169797000</v>
      </c>
      <c r="L34" s="577">
        <f t="shared" si="85"/>
        <v>1463873.15</v>
      </c>
      <c r="M34" s="577">
        <f t="shared" si="8"/>
        <v>465284873.14999998</v>
      </c>
      <c r="N34" s="589">
        <f>+'CY-CHD''S (ALL FUNDS)'!F1046</f>
        <v>267256534.44</v>
      </c>
      <c r="O34" s="576">
        <f>+'CY-CHD''S (ALL FUNDS)'!G1046</f>
        <v>169797000</v>
      </c>
      <c r="P34" s="576">
        <f>+'CY-CHD''S (ALL FUNDS)'!H1046</f>
        <v>1463873.15</v>
      </c>
      <c r="Q34" s="577">
        <f t="shared" si="9"/>
        <v>438517407.58999997</v>
      </c>
      <c r="R34" s="576">
        <f>+'CY-CHD''S (ALL FUNDS)'!F1047</f>
        <v>0</v>
      </c>
      <c r="S34" s="576">
        <f>+'CY-CHD''S (ALL FUNDS)'!G1047</f>
        <v>161393572</v>
      </c>
      <c r="T34" s="576">
        <f>+'CY-CHD''S (ALL FUNDS)'!H1047</f>
        <v>600550000</v>
      </c>
      <c r="U34" s="577">
        <f t="shared" si="1"/>
        <v>761943572</v>
      </c>
      <c r="V34" s="577">
        <f t="shared" si="89"/>
        <v>267256534.44</v>
      </c>
      <c r="W34" s="577">
        <f t="shared" si="89"/>
        <v>331190572</v>
      </c>
      <c r="X34" s="577">
        <f t="shared" si="89"/>
        <v>602013873.14999998</v>
      </c>
      <c r="Y34" s="577">
        <f t="shared" si="10"/>
        <v>1200460979.5900002</v>
      </c>
      <c r="Z34" s="576">
        <f>+'CY-CHD''S (ALL FUNDS)'!J1046</f>
        <v>267169499.48999998</v>
      </c>
      <c r="AA34" s="576">
        <f>+'CY-CHD''S (ALL FUNDS)'!K1046</f>
        <v>167739605.06999999</v>
      </c>
      <c r="AB34" s="576">
        <f>+'CY-CHD''S (ALL FUNDS)'!L1046</f>
        <v>1402976</v>
      </c>
      <c r="AC34" s="577">
        <f t="shared" si="11"/>
        <v>436312080.55999994</v>
      </c>
      <c r="AD34" s="576">
        <f>+'CY-CHD''S (ALL FUNDS)'!J1047</f>
        <v>0</v>
      </c>
      <c r="AE34" s="576">
        <f>+'CY-CHD''S (ALL FUNDS)'!K1047</f>
        <v>127752636.67999998</v>
      </c>
      <c r="AF34" s="576">
        <f>+'CY-CHD''S (ALL FUNDS)'!L1047</f>
        <v>187475651.41</v>
      </c>
      <c r="AG34" s="577">
        <f t="shared" si="20"/>
        <v>315228288.08999997</v>
      </c>
      <c r="AH34" s="577">
        <f t="shared" si="12"/>
        <v>267169499.48999998</v>
      </c>
      <c r="AI34" s="577">
        <f t="shared" si="12"/>
        <v>295492241.75</v>
      </c>
      <c r="AJ34" s="577">
        <f t="shared" si="12"/>
        <v>188878627.41</v>
      </c>
      <c r="AK34" s="577">
        <f t="shared" si="13"/>
        <v>751540368.64999998</v>
      </c>
      <c r="AL34" s="577">
        <f t="shared" ref="AL34:AN38" si="96">+V34-AH34</f>
        <v>87034.950000017881</v>
      </c>
      <c r="AM34" s="577">
        <f t="shared" si="96"/>
        <v>35698330.25</v>
      </c>
      <c r="AN34" s="577">
        <f t="shared" si="96"/>
        <v>413135245.74000001</v>
      </c>
      <c r="AO34" s="577">
        <f t="shared" si="14"/>
        <v>448920610.94000006</v>
      </c>
      <c r="AP34" s="579">
        <f t="shared" si="91"/>
        <v>0.99967433930031913</v>
      </c>
      <c r="AQ34" s="579">
        <f t="shared" si="91"/>
        <v>0.89221211813360435</v>
      </c>
      <c r="AR34" s="579">
        <f t="shared" si="91"/>
        <v>0.31374464249752981</v>
      </c>
      <c r="AS34" s="579">
        <f t="shared" si="91"/>
        <v>0.62604314628092084</v>
      </c>
      <c r="AT34" s="577">
        <f t="shared" ref="AT34:AT38" si="97">+J34-N34</f>
        <v>26767465.560000002</v>
      </c>
      <c r="AU34" s="577">
        <f t="shared" si="92"/>
        <v>0</v>
      </c>
      <c r="AV34" s="577">
        <f t="shared" si="93"/>
        <v>0</v>
      </c>
      <c r="AW34" s="577">
        <f t="shared" si="17"/>
        <v>26767465.560000002</v>
      </c>
    </row>
    <row r="35" spans="1:53" s="580" customFormat="1">
      <c r="A35" s="575" t="s">
        <v>237</v>
      </c>
      <c r="B35" s="576">
        <f>+'CY-FUR (REG)'!F250</f>
        <v>312691000</v>
      </c>
      <c r="C35" s="576">
        <f>+'CY-FUR (REG)'!G250</f>
        <v>168039000</v>
      </c>
      <c r="D35" s="576">
        <f>+'CY-FUR (REG)'!H250</f>
        <v>0</v>
      </c>
      <c r="E35" s="577">
        <f t="shared" si="4"/>
        <v>480730000</v>
      </c>
      <c r="F35" s="577"/>
      <c r="G35" s="577"/>
      <c r="H35" s="577"/>
      <c r="I35" s="577">
        <f t="shared" si="5"/>
        <v>0</v>
      </c>
      <c r="J35" s="577">
        <f t="shared" si="95"/>
        <v>312691000</v>
      </c>
      <c r="K35" s="577">
        <f t="shared" si="84"/>
        <v>168039000</v>
      </c>
      <c r="L35" s="577">
        <f t="shared" si="85"/>
        <v>0</v>
      </c>
      <c r="M35" s="577">
        <f t="shared" si="8"/>
        <v>480730000</v>
      </c>
      <c r="N35" s="589">
        <f>+'CY-CHD''S (ALL FUNDS)'!F1122</f>
        <v>292101552</v>
      </c>
      <c r="O35" s="576">
        <f>+'CY-CHD''S (ALL FUNDS)'!G1122</f>
        <v>168039000</v>
      </c>
      <c r="P35" s="576">
        <f>+'CY-CHD''S (ALL FUNDS)'!H1122</f>
        <v>0</v>
      </c>
      <c r="Q35" s="577">
        <f t="shared" si="9"/>
        <v>460140552</v>
      </c>
      <c r="R35" s="576">
        <f>+'CY-CHD''S (ALL FUNDS)'!F1123</f>
        <v>0</v>
      </c>
      <c r="S35" s="576">
        <f>+'CY-CHD''S (ALL FUNDS)'!G1123</f>
        <v>155995772</v>
      </c>
      <c r="T35" s="576">
        <f>+'CY-CHD''S (ALL FUNDS)'!H1123</f>
        <v>519111001</v>
      </c>
      <c r="U35" s="577">
        <f t="shared" si="1"/>
        <v>675106773</v>
      </c>
      <c r="V35" s="577">
        <f t="shared" si="89"/>
        <v>292101552</v>
      </c>
      <c r="W35" s="577">
        <f t="shared" si="89"/>
        <v>324034772</v>
      </c>
      <c r="X35" s="577">
        <f t="shared" si="89"/>
        <v>519111001</v>
      </c>
      <c r="Y35" s="577">
        <f t="shared" si="10"/>
        <v>1135247325</v>
      </c>
      <c r="Z35" s="576">
        <f>+'CY-CHD''S (ALL FUNDS)'!J1122</f>
        <v>293708638.97999996</v>
      </c>
      <c r="AA35" s="576">
        <f>+'CY-CHD''S (ALL FUNDS)'!K1122</f>
        <v>166572973.93000001</v>
      </c>
      <c r="AB35" s="576">
        <f>+'CY-CHD''S (ALL FUNDS)'!L1122</f>
        <v>0</v>
      </c>
      <c r="AC35" s="577">
        <f t="shared" si="11"/>
        <v>460281612.90999997</v>
      </c>
      <c r="AD35" s="576">
        <f>+'CY-CHD''S (ALL FUNDS)'!J1123</f>
        <v>0</v>
      </c>
      <c r="AE35" s="576">
        <f>+'CY-CHD''S (ALL FUNDS)'!K1123</f>
        <v>111848064.89</v>
      </c>
      <c r="AF35" s="576">
        <f>+'CY-CHD''S (ALL FUNDS)'!L1123</f>
        <v>329081419.27999997</v>
      </c>
      <c r="AG35" s="577">
        <f t="shared" si="20"/>
        <v>440929484.16999996</v>
      </c>
      <c r="AH35" s="577">
        <f t="shared" si="12"/>
        <v>293708638.97999996</v>
      </c>
      <c r="AI35" s="577">
        <f t="shared" si="12"/>
        <v>278421038.81999999</v>
      </c>
      <c r="AJ35" s="577">
        <f t="shared" si="12"/>
        <v>329081419.27999997</v>
      </c>
      <c r="AK35" s="577">
        <f t="shared" si="13"/>
        <v>901211097.07999992</v>
      </c>
      <c r="AL35" s="577">
        <f t="shared" si="96"/>
        <v>-1607086.9799999595</v>
      </c>
      <c r="AM35" s="577">
        <f t="shared" si="96"/>
        <v>45613733.180000007</v>
      </c>
      <c r="AN35" s="577">
        <f t="shared" si="96"/>
        <v>190029581.72000003</v>
      </c>
      <c r="AO35" s="577">
        <f t="shared" si="14"/>
        <v>234036227.92000008</v>
      </c>
      <c r="AP35" s="579">
        <f t="shared" si="91"/>
        <v>1.0055018091105519</v>
      </c>
      <c r="AQ35" s="579">
        <f t="shared" si="91"/>
        <v>0.85923198026414271</v>
      </c>
      <c r="AR35" s="579">
        <f t="shared" si="91"/>
        <v>0.63393266304522022</v>
      </c>
      <c r="AS35" s="579">
        <f t="shared" si="91"/>
        <v>0.79384560283372607</v>
      </c>
      <c r="AT35" s="577">
        <f t="shared" si="97"/>
        <v>20589448</v>
      </c>
      <c r="AU35" s="577">
        <f t="shared" si="92"/>
        <v>0</v>
      </c>
      <c r="AV35" s="577">
        <f t="shared" si="93"/>
        <v>0</v>
      </c>
      <c r="AW35" s="577">
        <f t="shared" si="17"/>
        <v>20589448</v>
      </c>
    </row>
    <row r="36" spans="1:53" s="580" customFormat="1">
      <c r="A36" s="575" t="s">
        <v>238</v>
      </c>
      <c r="B36" s="576">
        <f>+'CY-FUR (REG)'!F259</f>
        <v>372003000</v>
      </c>
      <c r="C36" s="576">
        <f>+'CY-FUR (REG)'!G259</f>
        <v>140005000</v>
      </c>
      <c r="D36" s="576">
        <f>+'CY-FUR (REG)'!H259</f>
        <v>0</v>
      </c>
      <c r="E36" s="577">
        <f t="shared" si="4"/>
        <v>512008000</v>
      </c>
      <c r="F36" s="577"/>
      <c r="G36" s="577"/>
      <c r="H36" s="577"/>
      <c r="I36" s="577">
        <f t="shared" si="5"/>
        <v>0</v>
      </c>
      <c r="J36" s="577">
        <f t="shared" si="95"/>
        <v>372003000</v>
      </c>
      <c r="K36" s="577">
        <f t="shared" si="84"/>
        <v>140005000</v>
      </c>
      <c r="L36" s="577">
        <f t="shared" si="85"/>
        <v>0</v>
      </c>
      <c r="M36" s="577">
        <f t="shared" si="8"/>
        <v>512008000</v>
      </c>
      <c r="N36" s="576">
        <f>+'CY-CHD''S (ALL FUNDS)'!F1184</f>
        <v>356612491</v>
      </c>
      <c r="O36" s="576">
        <f>+'CY-CHD''S (ALL FUNDS)'!G1184</f>
        <v>140005000</v>
      </c>
      <c r="P36" s="576">
        <f>+'CY-CHD''S (ALL FUNDS)'!H1184</f>
        <v>0</v>
      </c>
      <c r="Q36" s="577">
        <f t="shared" si="9"/>
        <v>496617491</v>
      </c>
      <c r="R36" s="576">
        <f>+'CY-CHD''S (ALL FUNDS)'!F1185</f>
        <v>0</v>
      </c>
      <c r="S36" s="576">
        <f>+'CY-CHD''S (ALL FUNDS)'!G1185</f>
        <v>153351973</v>
      </c>
      <c r="T36" s="576">
        <f>+'CY-CHD''S (ALL FUNDS)'!H1185</f>
        <v>161109163</v>
      </c>
      <c r="U36" s="577">
        <f t="shared" si="1"/>
        <v>314461136</v>
      </c>
      <c r="V36" s="577">
        <f t="shared" si="89"/>
        <v>356612491</v>
      </c>
      <c r="W36" s="577">
        <f t="shared" si="89"/>
        <v>293356973</v>
      </c>
      <c r="X36" s="577">
        <f t="shared" si="89"/>
        <v>161109163</v>
      </c>
      <c r="Y36" s="577">
        <f t="shared" si="10"/>
        <v>811078627</v>
      </c>
      <c r="Z36" s="576">
        <f>+'CY-CHD''S (ALL FUNDS)'!J1184</f>
        <v>356847808.90999997</v>
      </c>
      <c r="AA36" s="576">
        <f>+'CY-CHD''S (ALL FUNDS)'!K1184</f>
        <v>133493773.64</v>
      </c>
      <c r="AB36" s="576">
        <f>+'CY-CHD''S (ALL FUNDS)'!L1184</f>
        <v>0</v>
      </c>
      <c r="AC36" s="577">
        <f t="shared" si="11"/>
        <v>490341582.54999995</v>
      </c>
      <c r="AD36" s="576">
        <f>+'CY-CHD''S (ALL FUNDS)'!J1185</f>
        <v>0</v>
      </c>
      <c r="AE36" s="576">
        <f>+'CY-CHD''S (ALL FUNDS)'!K1185</f>
        <v>116971225.14</v>
      </c>
      <c r="AF36" s="576">
        <f>+'CY-CHD''S (ALL FUNDS)'!L1185</f>
        <v>10037400</v>
      </c>
      <c r="AG36" s="577">
        <f t="shared" si="20"/>
        <v>127008625.14</v>
      </c>
      <c r="AH36" s="577">
        <f t="shared" si="12"/>
        <v>356847808.90999997</v>
      </c>
      <c r="AI36" s="577">
        <f t="shared" si="12"/>
        <v>250464998.78</v>
      </c>
      <c r="AJ36" s="577">
        <f t="shared" si="12"/>
        <v>10037400</v>
      </c>
      <c r="AK36" s="577">
        <f t="shared" si="13"/>
        <v>617350207.68999994</v>
      </c>
      <c r="AL36" s="577">
        <f t="shared" si="96"/>
        <v>-235317.90999996662</v>
      </c>
      <c r="AM36" s="577">
        <f t="shared" si="96"/>
        <v>42891974.219999999</v>
      </c>
      <c r="AN36" s="577">
        <f t="shared" si="96"/>
        <v>151071763</v>
      </c>
      <c r="AO36" s="577">
        <f t="shared" si="14"/>
        <v>193728419.31000003</v>
      </c>
      <c r="AP36" s="579">
        <f t="shared" si="91"/>
        <v>1.0006598700716851</v>
      </c>
      <c r="AQ36" s="579">
        <f t="shared" si="91"/>
        <v>0.85378914371331482</v>
      </c>
      <c r="AR36" s="579">
        <f t="shared" si="91"/>
        <v>6.2301856785141392E-2</v>
      </c>
      <c r="AS36" s="579">
        <f t="shared" si="91"/>
        <v>0.76114717752265459</v>
      </c>
      <c r="AT36" s="577">
        <f t="shared" si="97"/>
        <v>15390509</v>
      </c>
      <c r="AU36" s="577">
        <f t="shared" si="92"/>
        <v>0</v>
      </c>
      <c r="AV36" s="577">
        <f t="shared" si="93"/>
        <v>0</v>
      </c>
      <c r="AW36" s="577">
        <f t="shared" si="17"/>
        <v>15390509</v>
      </c>
    </row>
    <row r="37" spans="1:53" s="580" customFormat="1">
      <c r="A37" s="575" t="s">
        <v>239</v>
      </c>
      <c r="B37" s="576">
        <f>+'CY-FUR (REG)'!F267</f>
        <v>171084000</v>
      </c>
      <c r="C37" s="576">
        <f>+'CY-FUR (REG)'!G267</f>
        <v>85773000</v>
      </c>
      <c r="D37" s="576">
        <f>+'CY-FUR (REG)'!H267</f>
        <v>0</v>
      </c>
      <c r="E37" s="577">
        <f t="shared" si="4"/>
        <v>256857000</v>
      </c>
      <c r="F37" s="577"/>
      <c r="G37" s="577"/>
      <c r="H37" s="577"/>
      <c r="I37" s="577">
        <f t="shared" si="5"/>
        <v>0</v>
      </c>
      <c r="J37" s="577">
        <f t="shared" si="95"/>
        <v>171084000</v>
      </c>
      <c r="K37" s="577">
        <f t="shared" si="84"/>
        <v>85773000</v>
      </c>
      <c r="L37" s="577">
        <f t="shared" si="85"/>
        <v>0</v>
      </c>
      <c r="M37" s="577">
        <f t="shared" si="8"/>
        <v>256857000</v>
      </c>
      <c r="N37" s="576">
        <f>+'CY-CHD''S (ALL FUNDS)'!F1246</f>
        <v>152840000</v>
      </c>
      <c r="O37" s="576">
        <f>+'CY-CHD''S (ALL FUNDS)'!G1246</f>
        <v>85773000</v>
      </c>
      <c r="P37" s="576">
        <f>+'CY-CHD''S (ALL FUNDS)'!H1246</f>
        <v>0</v>
      </c>
      <c r="Q37" s="577">
        <f t="shared" si="9"/>
        <v>238613000</v>
      </c>
      <c r="R37" s="576">
        <f>+'CY-CHD''S (ALL FUNDS)'!F1247</f>
        <v>0</v>
      </c>
      <c r="S37" s="576">
        <f>+'CY-CHD''S (ALL FUNDS)'!G1247</f>
        <v>109765812.23999999</v>
      </c>
      <c r="T37" s="576">
        <f>+'CY-CHD''S (ALL FUNDS)'!H1247</f>
        <v>439686000</v>
      </c>
      <c r="U37" s="577">
        <f t="shared" si="1"/>
        <v>549451812.24000001</v>
      </c>
      <c r="V37" s="577">
        <f t="shared" si="89"/>
        <v>152840000</v>
      </c>
      <c r="W37" s="577">
        <f t="shared" si="89"/>
        <v>195538812.24000001</v>
      </c>
      <c r="X37" s="577">
        <f t="shared" si="89"/>
        <v>439686000</v>
      </c>
      <c r="Y37" s="577">
        <f t="shared" si="10"/>
        <v>788064812.24000001</v>
      </c>
      <c r="Z37" s="576">
        <f>+'CY-CHD''S (ALL FUNDS)'!J1246</f>
        <v>151944376.74000001</v>
      </c>
      <c r="AA37" s="576">
        <f>+'CY-CHD''S (ALL FUNDS)'!K1246</f>
        <v>85567166.340000004</v>
      </c>
      <c r="AB37" s="576">
        <f>+'CY-CHD''S (ALL FUNDS)'!L1246</f>
        <v>0</v>
      </c>
      <c r="AC37" s="577">
        <f t="shared" si="11"/>
        <v>237511543.08000001</v>
      </c>
      <c r="AD37" s="576">
        <f>+'CY-CHD''S (ALL FUNDS)'!J1247</f>
        <v>0</v>
      </c>
      <c r="AE37" s="576">
        <f>+'CY-CHD''S (ALL FUNDS)'!K1247</f>
        <v>97075362.840000004</v>
      </c>
      <c r="AF37" s="576">
        <f>+'CY-CHD''S (ALL FUNDS)'!L1247</f>
        <v>304391795.78999996</v>
      </c>
      <c r="AG37" s="577">
        <f t="shared" si="20"/>
        <v>401467158.63</v>
      </c>
      <c r="AH37" s="577">
        <f t="shared" si="12"/>
        <v>151944376.74000001</v>
      </c>
      <c r="AI37" s="577">
        <f t="shared" si="12"/>
        <v>182642529.18000001</v>
      </c>
      <c r="AJ37" s="577">
        <f t="shared" si="12"/>
        <v>304391795.78999996</v>
      </c>
      <c r="AK37" s="577">
        <f t="shared" si="13"/>
        <v>638978701.71000004</v>
      </c>
      <c r="AL37" s="577">
        <f t="shared" si="96"/>
        <v>895623.25999999046</v>
      </c>
      <c r="AM37" s="577">
        <f t="shared" si="96"/>
        <v>12896283.060000002</v>
      </c>
      <c r="AN37" s="577">
        <f t="shared" si="96"/>
        <v>135294204.21000004</v>
      </c>
      <c r="AO37" s="577">
        <f t="shared" si="14"/>
        <v>149086110.53000003</v>
      </c>
      <c r="AP37" s="579">
        <f t="shared" si="91"/>
        <v>0.99414012522899775</v>
      </c>
      <c r="AQ37" s="579">
        <f t="shared" si="91"/>
        <v>0.93404745118236987</v>
      </c>
      <c r="AR37" s="579">
        <f t="shared" si="91"/>
        <v>0.69229358176061995</v>
      </c>
      <c r="AS37" s="579">
        <f t="shared" si="91"/>
        <v>0.81081998813493938</v>
      </c>
      <c r="AT37" s="577">
        <f t="shared" si="97"/>
        <v>18244000</v>
      </c>
      <c r="AU37" s="577">
        <f t="shared" si="92"/>
        <v>0</v>
      </c>
      <c r="AV37" s="577">
        <f t="shared" si="93"/>
        <v>0</v>
      </c>
      <c r="AW37" s="577">
        <f t="shared" si="17"/>
        <v>18244000</v>
      </c>
    </row>
    <row r="38" spans="1:53" s="580" customFormat="1">
      <c r="A38" s="575" t="s">
        <v>217</v>
      </c>
      <c r="B38" s="576">
        <f>+'CY-FUR (REG)'!F275</f>
        <v>157978000</v>
      </c>
      <c r="C38" s="576">
        <f>+'CY-FUR (REG)'!G275</f>
        <v>83226000</v>
      </c>
      <c r="D38" s="576">
        <f>+'CY-FUR (REG)'!H275</f>
        <v>0</v>
      </c>
      <c r="E38" s="577">
        <f t="shared" si="4"/>
        <v>241204000</v>
      </c>
      <c r="F38" s="577"/>
      <c r="G38" s="577"/>
      <c r="H38" s="577"/>
      <c r="I38" s="577">
        <f t="shared" si="5"/>
        <v>0</v>
      </c>
      <c r="J38" s="577">
        <f t="shared" si="95"/>
        <v>157978000</v>
      </c>
      <c r="K38" s="577">
        <f t="shared" si="84"/>
        <v>83226000</v>
      </c>
      <c r="L38" s="577">
        <f t="shared" si="85"/>
        <v>0</v>
      </c>
      <c r="M38" s="577">
        <f t="shared" si="8"/>
        <v>241204000</v>
      </c>
      <c r="N38" s="576">
        <f>+'CY-CHD''S (ALL FUNDS)'!F1308</f>
        <v>142455173</v>
      </c>
      <c r="O38" s="576">
        <f>+'CY-CHD''S (ALL FUNDS)'!G1308</f>
        <v>85071000</v>
      </c>
      <c r="P38" s="576">
        <f>+'CY-CHD''S (ALL FUNDS)'!H1308</f>
        <v>0</v>
      </c>
      <c r="Q38" s="577">
        <f t="shared" si="9"/>
        <v>227526173</v>
      </c>
      <c r="R38" s="576">
        <f>+'CY-CHD''S (ALL FUNDS)'!F1309</f>
        <v>0</v>
      </c>
      <c r="S38" s="576">
        <f>+'CY-CHD''S (ALL FUNDS)'!G1309</f>
        <v>102691310</v>
      </c>
      <c r="T38" s="576">
        <f>+'CY-CHD''S (ALL FUNDS)'!H1309</f>
        <v>234890163</v>
      </c>
      <c r="U38" s="577">
        <f t="shared" si="1"/>
        <v>337581473</v>
      </c>
      <c r="V38" s="577">
        <f t="shared" si="89"/>
        <v>142455173</v>
      </c>
      <c r="W38" s="577">
        <f t="shared" si="89"/>
        <v>187762310</v>
      </c>
      <c r="X38" s="577">
        <f t="shared" si="89"/>
        <v>234890163</v>
      </c>
      <c r="Y38" s="577">
        <f t="shared" si="10"/>
        <v>565107646</v>
      </c>
      <c r="Z38" s="576">
        <f>+'CY-CHD''S (ALL FUNDS)'!J1308</f>
        <v>142453978.53</v>
      </c>
      <c r="AA38" s="576">
        <f>+'CY-CHD''S (ALL FUNDS)'!K1308</f>
        <v>83048693.526000023</v>
      </c>
      <c r="AB38" s="576">
        <f>+'CY-CHD''S (ALL FUNDS)'!L1308</f>
        <v>0</v>
      </c>
      <c r="AC38" s="577">
        <f t="shared" si="11"/>
        <v>225502672.05600002</v>
      </c>
      <c r="AD38" s="576">
        <f>+'CY-CHD''S (ALL FUNDS)'!J1309</f>
        <v>0</v>
      </c>
      <c r="AE38" s="576">
        <f>+'CY-CHD''S (ALL FUNDS)'!K1309</f>
        <v>51829263.799999997</v>
      </c>
      <c r="AF38" s="576">
        <f>+'CY-CHD''S (ALL FUNDS)'!L1309</f>
        <v>116142875.04000001</v>
      </c>
      <c r="AG38" s="577">
        <f t="shared" si="20"/>
        <v>167972138.84</v>
      </c>
      <c r="AH38" s="577">
        <f t="shared" si="12"/>
        <v>142453978.53</v>
      </c>
      <c r="AI38" s="577">
        <f t="shared" si="12"/>
        <v>134877957.32600003</v>
      </c>
      <c r="AJ38" s="577">
        <f t="shared" si="12"/>
        <v>116142875.04000001</v>
      </c>
      <c r="AK38" s="577">
        <f t="shared" si="13"/>
        <v>393474810.89600009</v>
      </c>
      <c r="AL38" s="577">
        <f t="shared" si="96"/>
        <v>1194.4699999988079</v>
      </c>
      <c r="AM38" s="577">
        <f t="shared" si="96"/>
        <v>52884352.673999965</v>
      </c>
      <c r="AN38" s="577">
        <f t="shared" si="96"/>
        <v>118747287.95999999</v>
      </c>
      <c r="AO38" s="577">
        <f t="shared" si="14"/>
        <v>171632835.10399997</v>
      </c>
      <c r="AP38" s="579">
        <f t="shared" si="91"/>
        <v>0.99999161511670764</v>
      </c>
      <c r="AQ38" s="579">
        <f t="shared" si="91"/>
        <v>0.71834415184815326</v>
      </c>
      <c r="AR38" s="579">
        <f t="shared" si="91"/>
        <v>0.49445610474543372</v>
      </c>
      <c r="AS38" s="579">
        <f t="shared" si="91"/>
        <v>0.69628293597004365</v>
      </c>
      <c r="AT38" s="577">
        <f t="shared" si="97"/>
        <v>15522827</v>
      </c>
      <c r="AU38" s="577">
        <f t="shared" si="92"/>
        <v>-1845000</v>
      </c>
      <c r="AV38" s="577">
        <f t="shared" si="93"/>
        <v>0</v>
      </c>
      <c r="AW38" s="577">
        <f t="shared" si="17"/>
        <v>13677827</v>
      </c>
    </row>
    <row r="39" spans="1:53" ht="16.5">
      <c r="A39" s="266"/>
      <c r="B39" s="267"/>
      <c r="C39" s="267"/>
      <c r="D39" s="267"/>
      <c r="E39" s="265"/>
      <c r="F39" s="265"/>
      <c r="G39" s="265"/>
      <c r="H39" s="265"/>
      <c r="I39" s="265"/>
      <c r="J39" s="265"/>
      <c r="K39" s="265"/>
      <c r="L39" s="265"/>
      <c r="M39" s="265"/>
      <c r="N39" s="590"/>
      <c r="O39" s="267"/>
      <c r="P39" s="267"/>
      <c r="Q39" s="265"/>
      <c r="R39" s="267"/>
      <c r="S39" s="267"/>
      <c r="T39" s="267"/>
      <c r="U39" s="265"/>
      <c r="V39" s="265"/>
      <c r="W39" s="265"/>
      <c r="X39" s="265"/>
      <c r="Y39" s="265"/>
      <c r="Z39" s="267"/>
      <c r="AA39" s="267"/>
      <c r="AB39" s="267"/>
      <c r="AC39" s="265"/>
      <c r="AD39" s="267"/>
      <c r="AE39" s="267"/>
      <c r="AF39" s="267"/>
      <c r="AG39" s="265"/>
      <c r="AH39" s="265"/>
      <c r="AI39" s="265"/>
      <c r="AJ39" s="265"/>
      <c r="AK39" s="265"/>
      <c r="AL39" s="265"/>
      <c r="AM39" s="265"/>
      <c r="AN39" s="265"/>
      <c r="AO39" s="265"/>
      <c r="AP39" s="75"/>
      <c r="AQ39" s="75"/>
      <c r="AR39" s="75"/>
      <c r="AS39" s="75"/>
      <c r="AT39" s="265"/>
      <c r="AU39" s="265"/>
      <c r="AV39" s="265"/>
      <c r="AW39" s="265"/>
    </row>
    <row r="40" spans="1:53" s="273" customFormat="1" ht="15" customHeight="1">
      <c r="A40" s="269" t="s">
        <v>240</v>
      </c>
      <c r="B40" s="270">
        <f>+B9+B11+B13+B15</f>
        <v>7709552000</v>
      </c>
      <c r="C40" s="270">
        <f t="shared" ref="C40:AO40" si="98">+C9+C11+C13+C15</f>
        <v>15192127000</v>
      </c>
      <c r="D40" s="270">
        <f t="shared" si="98"/>
        <v>8926937000</v>
      </c>
      <c r="E40" s="270">
        <f t="shared" si="98"/>
        <v>31828616000</v>
      </c>
      <c r="F40" s="270">
        <f t="shared" si="98"/>
        <v>0</v>
      </c>
      <c r="G40" s="270">
        <f t="shared" si="98"/>
        <v>0</v>
      </c>
      <c r="H40" s="270">
        <f t="shared" si="98"/>
        <v>1463873.15</v>
      </c>
      <c r="I40" s="270">
        <f t="shared" si="98"/>
        <v>1463873.15</v>
      </c>
      <c r="J40" s="270">
        <f t="shared" si="98"/>
        <v>7709552000</v>
      </c>
      <c r="K40" s="270">
        <f t="shared" si="98"/>
        <v>15192127000</v>
      </c>
      <c r="L40" s="270">
        <f t="shared" si="98"/>
        <v>8928400873.1499996</v>
      </c>
      <c r="M40" s="270">
        <f t="shared" si="98"/>
        <v>31830079873.150002</v>
      </c>
      <c r="N40" s="270">
        <f t="shared" si="98"/>
        <v>7115211824.7299995</v>
      </c>
      <c r="O40" s="270">
        <f t="shared" si="98"/>
        <v>11598345259.609999</v>
      </c>
      <c r="P40" s="270">
        <f t="shared" si="98"/>
        <v>8480009721.1499996</v>
      </c>
      <c r="Q40" s="270">
        <f t="shared" si="98"/>
        <v>27193566805.489998</v>
      </c>
      <c r="R40" s="270">
        <f t="shared" si="98"/>
        <v>133720</v>
      </c>
      <c r="S40" s="270">
        <f t="shared" si="98"/>
        <v>108661700.00000048</v>
      </c>
      <c r="T40" s="270">
        <f t="shared" si="98"/>
        <v>781856630</v>
      </c>
      <c r="U40" s="270">
        <f t="shared" si="98"/>
        <v>890652050</v>
      </c>
      <c r="V40" s="270">
        <f>+V15+V13+V11+V9</f>
        <v>7115345544.7300005</v>
      </c>
      <c r="W40" s="270">
        <f>+W15+W13+W11+W9</f>
        <v>11707006959.610001</v>
      </c>
      <c r="X40" s="270">
        <f>+X15+X13+X11+X9</f>
        <v>9261866351.1499996</v>
      </c>
      <c r="Y40" s="270">
        <f>+Y15+Y13+Y11+Y9</f>
        <v>28084218855.489998</v>
      </c>
      <c r="Z40" s="270">
        <f t="shared" ref="Z40" si="99">+Z15+Z13+Z11+Z9</f>
        <v>7110854139.7799997</v>
      </c>
      <c r="AA40" s="270">
        <f t="shared" si="98"/>
        <v>6025108131.5359993</v>
      </c>
      <c r="AB40" s="270">
        <f t="shared" si="98"/>
        <v>31574316</v>
      </c>
      <c r="AC40" s="270">
        <f t="shared" si="98"/>
        <v>13167536587.316</v>
      </c>
      <c r="AD40" s="270">
        <f t="shared" si="98"/>
        <v>725697</v>
      </c>
      <c r="AE40" s="270">
        <f t="shared" si="98"/>
        <v>1688141863.51</v>
      </c>
      <c r="AF40" s="270">
        <f t="shared" si="98"/>
        <v>3786033843.79</v>
      </c>
      <c r="AG40" s="270">
        <f t="shared" si="98"/>
        <v>5474901404.2999992</v>
      </c>
      <c r="AH40" s="270">
        <f t="shared" si="98"/>
        <v>7111579836.7800007</v>
      </c>
      <c r="AI40" s="270">
        <f t="shared" si="98"/>
        <v>7713249995.0459995</v>
      </c>
      <c r="AJ40" s="270">
        <f t="shared" si="98"/>
        <v>3817608159.79</v>
      </c>
      <c r="AK40" s="270">
        <f t="shared" si="98"/>
        <v>18642437991.616001</v>
      </c>
      <c r="AL40" s="270">
        <f t="shared" si="98"/>
        <v>3765707.9500001073</v>
      </c>
      <c r="AM40" s="270">
        <f t="shared" si="98"/>
        <v>3993756964.5639997</v>
      </c>
      <c r="AN40" s="270">
        <f t="shared" si="98"/>
        <v>5444258191.3600006</v>
      </c>
      <c r="AO40" s="270">
        <f t="shared" si="98"/>
        <v>9441780863.8740005</v>
      </c>
      <c r="AP40" s="271">
        <f>IF(V40=0," ",AH40/V40)</f>
        <v>0.99947076246314015</v>
      </c>
      <c r="AQ40" s="271">
        <f>IF(W40=0," ",AI40/W40)</f>
        <v>0.65885755613345542</v>
      </c>
      <c r="AR40" s="271">
        <f>IF(X40=0," ",AJ40/X40)</f>
        <v>0.41218562383120405</v>
      </c>
      <c r="AS40" s="271">
        <f>IF(Y40=0," ",AK40/Y40)</f>
        <v>0.66380475410558604</v>
      </c>
      <c r="AT40" s="270">
        <f t="shared" ref="AT40:AW40" si="100">+AT15+AT13+AT11+AT9</f>
        <v>594340175.27000022</v>
      </c>
      <c r="AU40" s="270">
        <f t="shared" si="100"/>
        <v>3593781740.3900013</v>
      </c>
      <c r="AV40" s="270">
        <f t="shared" si="100"/>
        <v>448391152</v>
      </c>
      <c r="AW40" s="270">
        <f t="shared" si="100"/>
        <v>4636513067.6600018</v>
      </c>
      <c r="AX40" s="272"/>
      <c r="AY40" s="272"/>
      <c r="AZ40" s="272"/>
      <c r="BA40" s="272"/>
    </row>
    <row r="41" spans="1:53" ht="15" customHeight="1">
      <c r="N41" s="564">
        <f>+N40-'[7]CLUSTER-CY2011'!$N$40</f>
        <v>75236262.829999924</v>
      </c>
      <c r="O41" s="564">
        <f>+O40-'[7]CLUSTER-CY2011'!$O$40</f>
        <v>43017353.509998322</v>
      </c>
      <c r="P41" s="564">
        <f>+P40-'[7]CLUSTER-CY2011'!$P$40</f>
        <v>5867906848</v>
      </c>
      <c r="Q41" s="564">
        <f>+Q40-'[7]CLUSTER-CY2011'!$Q$40</f>
        <v>5986160464.3399963</v>
      </c>
    </row>
    <row r="42" spans="1:53" ht="15" customHeight="1">
      <c r="B42" s="268">
        <f>+B40-'CY-FUR (REG)'!F306</f>
        <v>0</v>
      </c>
      <c r="C42" s="268">
        <f>+C40-'CY-FUR (REG)'!G306</f>
        <v>0</v>
      </c>
      <c r="D42" s="268">
        <f>+D40-'CY-FUR (REG)'!H306</f>
        <v>0</v>
      </c>
      <c r="E42" s="268">
        <f>+E40-'CY-FUR (REG)'!I306</f>
        <v>0</v>
      </c>
      <c r="F42" s="268"/>
      <c r="G42" s="268"/>
      <c r="H42" s="268"/>
      <c r="I42" s="268"/>
      <c r="J42" s="268"/>
      <c r="K42" s="268"/>
      <c r="L42" s="268"/>
      <c r="M42" s="268"/>
      <c r="N42" s="564"/>
      <c r="O42" s="268"/>
      <c r="P42" s="268"/>
      <c r="Q42" s="268">
        <f>+Q40-'CY-CHD''S (ALL FUNDS)'!I1689</f>
        <v>27193566805.489998</v>
      </c>
      <c r="R42" s="268">
        <f>+R40-'CY-CHD''S (ALL FUNDS)'!F1690</f>
        <v>133720</v>
      </c>
      <c r="S42" s="268">
        <f>+S40-'CY-CHD''S (ALL FUNDS)'!G1690</f>
        <v>108661700.00000048</v>
      </c>
      <c r="T42" s="268">
        <f>+T40-'CY-CHD''S (ALL FUNDS)'!H1690</f>
        <v>781856630</v>
      </c>
      <c r="U42" s="268">
        <f>+U40-'CY-CHD''S (ALL FUNDS)'!I1690</f>
        <v>890652050</v>
      </c>
      <c r="V42" s="268">
        <f>+V40-'CY-CHD''S (ALL FUNDS)'!F1691</f>
        <v>133720</v>
      </c>
      <c r="W42" s="268">
        <f>+W40-'CY-CHD''S (ALL FUNDS)'!G1691</f>
        <v>-234126299.99999809</v>
      </c>
      <c r="X42" s="268">
        <f>+X40-'CY-CHD''S (ALL FUNDS)'!H1691</f>
        <v>781856630</v>
      </c>
      <c r="Y42" s="268">
        <f>+Y40-'CY-CHD''S (ALL FUNDS)'!I1691</f>
        <v>547864050</v>
      </c>
      <c r="Z42" s="268">
        <f>+Z40-'CY-CHD''S (ALL FUNDS)'!J1689</f>
        <v>7110854139.7799997</v>
      </c>
      <c r="AA42" s="268">
        <f>+AA40-'CY-CHD''S (ALL FUNDS)'!K1689</f>
        <v>6025108131.5359993</v>
      </c>
      <c r="AB42" s="268">
        <f>+AB40-'CY-CHD''S (ALL FUNDS)'!L1689</f>
        <v>31574316</v>
      </c>
      <c r="AC42" s="268">
        <f>+AC40-'CY-CHD''S (ALL FUNDS)'!M1689</f>
        <v>13167536587.316</v>
      </c>
      <c r="AD42" s="268">
        <f>+AD40-'CY-CHD''S (ALL FUNDS)'!J1690</f>
        <v>725697</v>
      </c>
      <c r="AE42" s="268">
        <f>+AE40-'CY-CHD''S (ALL FUNDS)'!K1690</f>
        <v>1688141863.51</v>
      </c>
      <c r="AF42" s="268">
        <f>+AF40-'CY-CHD''S (ALL FUNDS)'!L1690</f>
        <v>3786033843.79</v>
      </c>
      <c r="AG42" s="268">
        <f>+AG40-'CY-CHD''S (ALL FUNDS)'!M1690</f>
        <v>5474901404.2999992</v>
      </c>
      <c r="AH42" s="268">
        <f>+AH40-'CY-CHD''S (ALL FUNDS)'!J1691</f>
        <v>725697.00000190735</v>
      </c>
      <c r="AI42" s="268">
        <f>+AI40-'CY-CHD''S (ALL FUNDS)'!K1691</f>
        <v>1492082963.6700001</v>
      </c>
      <c r="AJ42" s="268">
        <f>+AJ40-'CY-CHD''S (ALL FUNDS)'!L1691</f>
        <v>3786033843.79</v>
      </c>
      <c r="AK42" s="268">
        <f>+AK40-'CY-CHD''S (ALL FUNDS)'!M1691</f>
        <v>5278842504.4600029</v>
      </c>
      <c r="AL42" s="268">
        <f>+AL40-'CY-CHD''S (ALL FUNDS)'!N1691</f>
        <v>-591977.00000160933</v>
      </c>
      <c r="AM42" s="268">
        <f>+AM40-'CY-CHD''S (ALL FUNDS)'!O1691</f>
        <v>-1726209263.6699996</v>
      </c>
      <c r="AN42" s="268">
        <f>+AN40-'CY-CHD''S (ALL FUNDS)'!P1691</f>
        <v>-3004177213.789999</v>
      </c>
      <c r="AO42" s="268">
        <f>+AO40-'CY-CHD''S (ALL FUNDS)'!Q1691</f>
        <v>-4730978454.4599991</v>
      </c>
      <c r="AP42" s="268">
        <f>+AP40-'CY-CHD''S (ALL FUNDS)'!S1691</f>
        <v>8.3208734220407976E-5</v>
      </c>
      <c r="AQ42" s="268">
        <f>+AQ40-'CY-CHD''S (ALL FUNDS)'!T1691</f>
        <v>0.13787123966560078</v>
      </c>
      <c r="AR42" s="268">
        <f>+AR40-'CY-CHD''S (ALL FUNDS)'!U1691</f>
        <v>0.40846224177879314</v>
      </c>
      <c r="AS42" s="268">
        <f>+AS40-'CY-CHD''S (ALL FUNDS)'!V1691</f>
        <v>0.17849740018916782</v>
      </c>
      <c r="AT42" s="268"/>
      <c r="AU42" s="268"/>
      <c r="AV42" s="268"/>
      <c r="AW42" s="268"/>
    </row>
    <row r="43" spans="1:53" ht="15" customHeight="1">
      <c r="N43" s="268">
        <f>+N40-'CY-CHD''S (ALL FUNDS)'!F1689</f>
        <v>7115211824.7299995</v>
      </c>
      <c r="O43" s="268">
        <f>+O40-'CY-CHD''S (ALL FUNDS)'!G1689</f>
        <v>11598345259.609999</v>
      </c>
      <c r="P43" s="268">
        <f>+P40-'CY-CHD''S (ALL FUNDS)'!H1689</f>
        <v>8480009721.1499996</v>
      </c>
      <c r="Q43" s="268">
        <f>+Q40-'CY-CHD''S (ALL FUNDS)'!I1689</f>
        <v>27193566805.489998</v>
      </c>
      <c r="AO43" s="268">
        <f>+AO40-'CY-CHD''S (ALL FUNDS)'!Q1691</f>
        <v>-4730978454.4599991</v>
      </c>
    </row>
    <row r="44" spans="1:53" ht="15" customHeight="1"/>
    <row r="45" spans="1:53" s="585" customFormat="1" ht="15" customHeight="1">
      <c r="A45" s="585" t="s">
        <v>857</v>
      </c>
      <c r="B45" s="586">
        <f>+B13+B16</f>
        <v>3464946000</v>
      </c>
      <c r="C45" s="586">
        <f t="shared" ref="C45:AO45" si="101">+C13+C16</f>
        <v>1247024000</v>
      </c>
      <c r="D45" s="586">
        <f t="shared" si="101"/>
        <v>0</v>
      </c>
      <c r="E45" s="586">
        <f t="shared" si="101"/>
        <v>4711970000</v>
      </c>
      <c r="F45" s="586">
        <f t="shared" si="101"/>
        <v>0</v>
      </c>
      <c r="G45" s="586">
        <f t="shared" si="101"/>
        <v>0</v>
      </c>
      <c r="H45" s="586">
        <f t="shared" si="101"/>
        <v>0</v>
      </c>
      <c r="I45" s="586">
        <f t="shared" si="101"/>
        <v>0</v>
      </c>
      <c r="J45" s="586">
        <f t="shared" si="101"/>
        <v>3464946000</v>
      </c>
      <c r="K45" s="586">
        <f t="shared" si="101"/>
        <v>1247024000</v>
      </c>
      <c r="L45" s="586">
        <f t="shared" si="101"/>
        <v>0</v>
      </c>
      <c r="M45" s="586">
        <f t="shared" si="101"/>
        <v>4711970000</v>
      </c>
      <c r="N45" s="586">
        <f t="shared" si="101"/>
        <v>3199610637.5799999</v>
      </c>
      <c r="O45" s="586">
        <f t="shared" si="101"/>
        <v>1270027102</v>
      </c>
      <c r="P45" s="586">
        <f t="shared" si="101"/>
        <v>0</v>
      </c>
      <c r="Q45" s="586">
        <f t="shared" si="101"/>
        <v>4469637739.5799999</v>
      </c>
      <c r="R45" s="586">
        <f t="shared" si="101"/>
        <v>0</v>
      </c>
      <c r="S45" s="586">
        <f t="shared" si="101"/>
        <v>957775139</v>
      </c>
      <c r="T45" s="586">
        <f t="shared" si="101"/>
        <v>2164059470</v>
      </c>
      <c r="U45" s="586">
        <f t="shared" si="101"/>
        <v>3121834609</v>
      </c>
      <c r="V45" s="586">
        <f t="shared" si="101"/>
        <v>3199610637.5799999</v>
      </c>
      <c r="W45" s="586">
        <f t="shared" si="101"/>
        <v>2227802241</v>
      </c>
      <c r="X45" s="586">
        <f t="shared" si="101"/>
        <v>2164059470</v>
      </c>
      <c r="Y45" s="586">
        <f t="shared" si="101"/>
        <v>7591472348.5799999</v>
      </c>
      <c r="Z45" s="586">
        <f t="shared" si="101"/>
        <v>3193388960.4300003</v>
      </c>
      <c r="AA45" s="586">
        <f t="shared" si="101"/>
        <v>1241964801.7800002</v>
      </c>
      <c r="AB45" s="586">
        <f t="shared" si="101"/>
        <v>0</v>
      </c>
      <c r="AC45" s="586">
        <f t="shared" si="101"/>
        <v>4435353762.21</v>
      </c>
      <c r="AD45" s="586">
        <f t="shared" si="101"/>
        <v>0</v>
      </c>
      <c r="AE45" s="586">
        <f t="shared" si="101"/>
        <v>563567837.27999997</v>
      </c>
      <c r="AF45" s="586">
        <f t="shared" si="101"/>
        <v>1753686827.76</v>
      </c>
      <c r="AG45" s="586">
        <f t="shared" si="101"/>
        <v>2317254665.04</v>
      </c>
      <c r="AH45" s="586">
        <f t="shared" si="101"/>
        <v>3193388960.4300003</v>
      </c>
      <c r="AI45" s="586">
        <f t="shared" si="101"/>
        <v>1805532639.0599999</v>
      </c>
      <c r="AJ45" s="586">
        <f t="shared" si="101"/>
        <v>1753686827.76</v>
      </c>
      <c r="AK45" s="586">
        <f t="shared" si="101"/>
        <v>6752608427.25</v>
      </c>
      <c r="AL45" s="586">
        <f t="shared" si="101"/>
        <v>6221677.1499999166</v>
      </c>
      <c r="AM45" s="586">
        <f t="shared" si="101"/>
        <v>422269601.93999994</v>
      </c>
      <c r="AN45" s="586">
        <f t="shared" si="101"/>
        <v>410372642.24000001</v>
      </c>
      <c r="AO45" s="586">
        <f t="shared" si="101"/>
        <v>838863921.32999992</v>
      </c>
      <c r="AP45" s="587">
        <f>IF(V45=0," ",AH45/V45)</f>
        <v>0.998055489290814</v>
      </c>
      <c r="AQ45" s="587">
        <f>IF(W45=0," ",AI45/W45)</f>
        <v>0.81045462915485056</v>
      </c>
      <c r="AR45" s="587">
        <f>IF(X45=0," ",AJ45/X45)</f>
        <v>0.81036905504265089</v>
      </c>
      <c r="AS45" s="587">
        <f>IF(Y45=0," ",AK45/Y45)</f>
        <v>0.88949917976228798</v>
      </c>
      <c r="AT45" s="586">
        <f t="shared" ref="AT45:AW45" si="102">+AT13+AT16</f>
        <v>265335362.42000008</v>
      </c>
      <c r="AU45" s="586">
        <f t="shared" si="102"/>
        <v>-23003102</v>
      </c>
      <c r="AV45" s="586">
        <f t="shared" si="102"/>
        <v>0</v>
      </c>
      <c r="AW45" s="586">
        <f t="shared" si="102"/>
        <v>242332260.42000008</v>
      </c>
      <c r="AX45" s="587" t="str">
        <f>IF(AD45=0," ",AP45/AD45)</f>
        <v xml:space="preserve"> </v>
      </c>
      <c r="AY45" s="587"/>
      <c r="AZ45" s="587"/>
      <c r="BA45" s="587"/>
    </row>
    <row r="46" spans="1:53" ht="15" customHeight="1">
      <c r="N46" s="268"/>
    </row>
    <row r="47" spans="1:53" ht="15" customHeight="1"/>
    <row r="48" spans="1:53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</sheetData>
  <mergeCells count="13">
    <mergeCell ref="A5:A7"/>
    <mergeCell ref="B5:E5"/>
    <mergeCell ref="N5:Q5"/>
    <mergeCell ref="R5:U5"/>
    <mergeCell ref="Z5:AC5"/>
    <mergeCell ref="F5:I5"/>
    <mergeCell ref="J5:M5"/>
    <mergeCell ref="AH5:AK5"/>
    <mergeCell ref="AL5:AO5"/>
    <mergeCell ref="AP5:AS5"/>
    <mergeCell ref="V5:Y5"/>
    <mergeCell ref="AT5:AW5"/>
    <mergeCell ref="AD5:AG5"/>
  </mergeCells>
  <pageMargins left="0.7" right="0.7" top="0.75" bottom="0.75" header="0.3" footer="0.3"/>
  <pageSetup orientation="portrait" horizontalDpi="0" verticalDpi="0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BA45"/>
  <sheetViews>
    <sheetView workbookViewId="0">
      <pane xSplit="1" ySplit="7" topLeftCell="B8" activePane="bottomRight" state="frozen"/>
      <selection activeCell="C24" sqref="C24"/>
      <selection pane="topRight" activeCell="C24" sqref="C24"/>
      <selection pane="bottomLeft" activeCell="C24" sqref="C24"/>
      <selection pane="bottomRight" activeCell="A3" sqref="A3"/>
    </sheetView>
  </sheetViews>
  <sheetFormatPr defaultRowHeight="15"/>
  <cols>
    <col min="1" max="1" width="58.7109375" customWidth="1"/>
    <col min="2" max="2" width="13.85546875" bestFit="1" customWidth="1"/>
    <col min="3" max="3" width="17.7109375" bestFit="1" customWidth="1"/>
    <col min="4" max="5" width="17.5703125" bestFit="1" customWidth="1"/>
    <col min="6" max="6" width="5.7109375" bestFit="1" customWidth="1"/>
    <col min="7" max="7" width="18.140625" customWidth="1"/>
    <col min="8" max="8" width="16.85546875" customWidth="1"/>
    <col min="9" max="9" width="17.42578125" customWidth="1"/>
    <col min="10" max="10" width="5.7109375" bestFit="1" customWidth="1"/>
    <col min="11" max="11" width="16.85546875" customWidth="1"/>
    <col min="12" max="13" width="17.5703125" bestFit="1" customWidth="1"/>
    <col min="14" max="14" width="5.7109375" hidden="1" customWidth="1"/>
    <col min="15" max="16" width="14.85546875" hidden="1" customWidth="1"/>
    <col min="17" max="17" width="15.85546875" hidden="1" customWidth="1"/>
    <col min="18" max="18" width="5.7109375" hidden="1" customWidth="1"/>
    <col min="19" max="19" width="15.85546875" hidden="1" customWidth="1"/>
    <col min="20" max="21" width="17.5703125" hidden="1" customWidth="1"/>
    <col min="22" max="22" width="5.7109375" customWidth="1"/>
    <col min="23" max="23" width="17" customWidth="1"/>
    <col min="24" max="25" width="17.5703125" customWidth="1"/>
    <col min="26" max="26" width="5.7109375" bestFit="1" customWidth="1"/>
    <col min="27" max="29" width="17.5703125" bestFit="1" customWidth="1"/>
    <col min="30" max="30" width="8.42578125" style="73" bestFit="1" customWidth="1"/>
    <col min="31" max="33" width="7.28515625" style="73" bestFit="1" customWidth="1"/>
    <col min="35" max="35" width="9.140625" style="595"/>
    <col min="36" max="36" width="14.28515625" style="595" bestFit="1" customWidth="1"/>
    <col min="37" max="38" width="15.28515625" style="595" bestFit="1" customWidth="1"/>
    <col min="40" max="40" width="14.5703125" bestFit="1" customWidth="1"/>
    <col min="42" max="42" width="14.140625" bestFit="1" customWidth="1"/>
  </cols>
  <sheetData>
    <row r="1" spans="1:40">
      <c r="A1" s="1" t="s">
        <v>202</v>
      </c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40">
      <c r="A2" s="1" t="s">
        <v>728</v>
      </c>
      <c r="B2" s="1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40">
      <c r="A3" s="247" t="s">
        <v>863</v>
      </c>
      <c r="B3" s="1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40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37"/>
      <c r="N4" s="2"/>
      <c r="O4" s="2"/>
      <c r="P4" s="2"/>
      <c r="Q4" s="37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37"/>
    </row>
    <row r="5" spans="1:40" s="197" customFormat="1">
      <c r="A5" s="747" t="s">
        <v>1</v>
      </c>
      <c r="B5" s="760" t="s">
        <v>203</v>
      </c>
      <c r="C5" s="761"/>
      <c r="D5" s="761"/>
      <c r="E5" s="762"/>
      <c r="F5" s="754" t="s">
        <v>204</v>
      </c>
      <c r="G5" s="755"/>
      <c r="H5" s="755"/>
      <c r="I5" s="756"/>
      <c r="J5" s="750" t="s">
        <v>212</v>
      </c>
      <c r="K5" s="763"/>
      <c r="L5" s="763"/>
      <c r="M5" s="764"/>
      <c r="N5" s="750" t="s">
        <v>243</v>
      </c>
      <c r="O5" s="751"/>
      <c r="P5" s="751"/>
      <c r="Q5" s="752"/>
      <c r="R5" s="754" t="s">
        <v>214</v>
      </c>
      <c r="S5" s="755"/>
      <c r="T5" s="755"/>
      <c r="U5" s="756"/>
      <c r="V5" s="754" t="s">
        <v>215</v>
      </c>
      <c r="W5" s="755"/>
      <c r="X5" s="755"/>
      <c r="Y5" s="756"/>
      <c r="Z5" s="754" t="s">
        <v>248</v>
      </c>
      <c r="AA5" s="755"/>
      <c r="AB5" s="755"/>
      <c r="AC5" s="756"/>
      <c r="AD5" s="757" t="s">
        <v>211</v>
      </c>
      <c r="AE5" s="758"/>
      <c r="AF5" s="758"/>
      <c r="AG5" s="759"/>
      <c r="AI5" s="594"/>
      <c r="AJ5" s="594"/>
      <c r="AK5" s="594"/>
      <c r="AL5" s="594"/>
    </row>
    <row r="6" spans="1:40" s="197" customFormat="1">
      <c r="A6" s="748"/>
      <c r="B6" s="198" t="s">
        <v>2</v>
      </c>
      <c r="C6" s="198" t="s">
        <v>3</v>
      </c>
      <c r="D6" s="199" t="s">
        <v>4</v>
      </c>
      <c r="E6" s="200" t="s">
        <v>5</v>
      </c>
      <c r="F6" s="198" t="s">
        <v>2</v>
      </c>
      <c r="G6" s="198" t="s">
        <v>3</v>
      </c>
      <c r="H6" s="199" t="s">
        <v>4</v>
      </c>
      <c r="I6" s="200" t="s">
        <v>5</v>
      </c>
      <c r="J6" s="212" t="s">
        <v>2</v>
      </c>
      <c r="K6" s="212" t="s">
        <v>3</v>
      </c>
      <c r="L6" s="212" t="s">
        <v>4</v>
      </c>
      <c r="M6" s="212" t="s">
        <v>5</v>
      </c>
      <c r="N6" s="198" t="s">
        <v>2</v>
      </c>
      <c r="O6" s="198" t="s">
        <v>3</v>
      </c>
      <c r="P6" s="199" t="s">
        <v>4</v>
      </c>
      <c r="Q6" s="200" t="s">
        <v>5</v>
      </c>
      <c r="R6" s="198" t="s">
        <v>2</v>
      </c>
      <c r="S6" s="198" t="s">
        <v>3</v>
      </c>
      <c r="T6" s="199" t="s">
        <v>4</v>
      </c>
      <c r="U6" s="200" t="s">
        <v>5</v>
      </c>
      <c r="V6" s="198" t="s">
        <v>2</v>
      </c>
      <c r="W6" s="198" t="s">
        <v>3</v>
      </c>
      <c r="X6" s="199" t="s">
        <v>4</v>
      </c>
      <c r="Y6" s="200" t="s">
        <v>5</v>
      </c>
      <c r="Z6" s="198" t="s">
        <v>2</v>
      </c>
      <c r="AA6" s="198" t="s">
        <v>3</v>
      </c>
      <c r="AB6" s="199" t="s">
        <v>4</v>
      </c>
      <c r="AC6" s="200" t="s">
        <v>5</v>
      </c>
      <c r="AD6" s="205" t="s">
        <v>2</v>
      </c>
      <c r="AE6" s="205" t="s">
        <v>3</v>
      </c>
      <c r="AF6" s="205" t="s">
        <v>4</v>
      </c>
      <c r="AG6" s="205" t="s">
        <v>5</v>
      </c>
      <c r="AI6" s="753" t="s">
        <v>204</v>
      </c>
      <c r="AJ6" s="753"/>
      <c r="AK6" s="753"/>
      <c r="AL6" s="753"/>
    </row>
    <row r="7" spans="1:40" s="197" customFormat="1" ht="15.75" thickBot="1">
      <c r="A7" s="749"/>
      <c r="B7" s="228"/>
      <c r="C7" s="209"/>
      <c r="D7" s="209"/>
      <c r="E7" s="209"/>
      <c r="F7" s="209"/>
      <c r="G7" s="209"/>
      <c r="H7" s="209"/>
      <c r="I7" s="209"/>
      <c r="J7" s="213"/>
      <c r="K7" s="213"/>
      <c r="L7" s="213"/>
      <c r="M7" s="213"/>
      <c r="N7" s="209"/>
      <c r="O7" s="209"/>
      <c r="P7" s="209"/>
      <c r="Q7" s="209"/>
      <c r="R7" s="209"/>
      <c r="S7" s="209"/>
      <c r="T7" s="209"/>
      <c r="U7" s="209"/>
      <c r="V7" s="209"/>
      <c r="W7" s="209"/>
      <c r="X7" s="209"/>
      <c r="Y7" s="209"/>
      <c r="Z7" s="209"/>
      <c r="AA7" s="209"/>
      <c r="AB7" s="209"/>
      <c r="AC7" s="209"/>
      <c r="AD7" s="210"/>
      <c r="AE7" s="210"/>
      <c r="AF7" s="210"/>
      <c r="AG7" s="210"/>
      <c r="AI7" s="602" t="s">
        <v>2</v>
      </c>
      <c r="AJ7" s="602" t="s">
        <v>3</v>
      </c>
      <c r="AK7" s="602" t="s">
        <v>4</v>
      </c>
      <c r="AL7" s="602" t="s">
        <v>5</v>
      </c>
    </row>
    <row r="8" spans="1:40">
      <c r="A8" s="4"/>
      <c r="B8" s="4"/>
      <c r="C8" s="206"/>
      <c r="D8" s="206"/>
      <c r="E8" s="207"/>
      <c r="F8" s="206"/>
      <c r="G8" s="206"/>
      <c r="H8" s="206"/>
      <c r="I8" s="207"/>
      <c r="J8" s="206"/>
      <c r="K8" s="206"/>
      <c r="L8" s="206"/>
      <c r="M8" s="207"/>
      <c r="N8" s="206"/>
      <c r="O8" s="206"/>
      <c r="P8" s="206"/>
      <c r="Q8" s="207"/>
      <c r="R8" s="206"/>
      <c r="S8" s="206"/>
      <c r="T8" s="206"/>
      <c r="U8" s="207"/>
      <c r="V8" s="206"/>
      <c r="W8" s="206"/>
      <c r="X8" s="206"/>
      <c r="Y8" s="207"/>
      <c r="Z8" s="206"/>
      <c r="AA8" s="206"/>
      <c r="AB8" s="206"/>
      <c r="AC8" s="207"/>
      <c r="AD8" s="208"/>
      <c r="AE8" s="208"/>
      <c r="AF8" s="208"/>
      <c r="AG8" s="208"/>
    </row>
    <row r="9" spans="1:40" s="236" customFormat="1" ht="18">
      <c r="A9" s="234" t="s">
        <v>224</v>
      </c>
      <c r="B9" s="235">
        <f>+'CONAP-CHD''S (ALL FUNDS)'!F1333+'CONAP-CHD''S (ALL FUNDS)'!F1355</f>
        <v>0</v>
      </c>
      <c r="C9" s="560">
        <f>+'CONAP-CHD''S (ALL FUNDS)'!G1333+'CONAP-CHD''S (ALL FUNDS)'!G1355</f>
        <v>2481967329.4899998</v>
      </c>
      <c r="D9" s="560">
        <f>+'CONAP-CHD''S (ALL FUNDS)'!H1333+'CONAP-CHD''S (ALL FUNDS)'!H1355</f>
        <v>451762293.63999999</v>
      </c>
      <c r="E9" s="560">
        <f>SUM(B9:D9)</f>
        <v>2933729623.1299996</v>
      </c>
      <c r="F9" s="235">
        <f>+'CONAP-CHD''S (ALL FUNDS)'!F1334</f>
        <v>0</v>
      </c>
      <c r="G9" s="235">
        <f>+'CONAP-CHD''S (ALL FUNDS)'!G1334</f>
        <v>-1267253988.6099999</v>
      </c>
      <c r="H9" s="235">
        <f>+'CONAP-CHD''S (ALL FUNDS)'!H1334</f>
        <v>-109976500</v>
      </c>
      <c r="I9" s="235">
        <f>SUM(F9:H9)</f>
        <v>-1377230488.6099999</v>
      </c>
      <c r="J9" s="235">
        <f>+B9+F9</f>
        <v>0</v>
      </c>
      <c r="K9" s="235">
        <f>+C9+G9</f>
        <v>1214713340.8799999</v>
      </c>
      <c r="L9" s="235">
        <f>+D9+H9</f>
        <v>341785793.63999999</v>
      </c>
      <c r="M9" s="235">
        <f>SUM(J9:L9)</f>
        <v>1556499134.52</v>
      </c>
      <c r="N9" s="235">
        <f>+'CONAP-CHD''S (ALL FUNDS)'!J1333+'CONAP-CHD''S (ALL FUNDS)'!J1355</f>
        <v>0</v>
      </c>
      <c r="O9" s="235">
        <f>+'CONAP-CHD''S (ALL FUNDS)'!K1333+'CONAP-CHD''S (ALL FUNDS)'!K1355</f>
        <v>418866917.64999998</v>
      </c>
      <c r="P9" s="235">
        <f>+'CONAP-CHD''S (ALL FUNDS)'!L1333+'CONAP-CHD''S (ALL FUNDS)'!L1355</f>
        <v>53897377.480000004</v>
      </c>
      <c r="Q9" s="235">
        <f t="shared" ref="Q9:Q38" si="0">SUM(N9:P9)</f>
        <v>472764295.13</v>
      </c>
      <c r="R9" s="235">
        <f>+'CONAP-CHD''S (ALL FUNDS)'!J1334</f>
        <v>0</v>
      </c>
      <c r="S9" s="235">
        <f>+'CONAP-CHD''S (ALL FUNDS)'!K1334</f>
        <v>0</v>
      </c>
      <c r="T9" s="235">
        <f>+'CONAP-CHD''S (ALL FUNDS)'!L1334</f>
        <v>0</v>
      </c>
      <c r="U9" s="235">
        <f>SUM(R9:T9)</f>
        <v>0</v>
      </c>
      <c r="V9" s="235">
        <f>+N9+R9</f>
        <v>0</v>
      </c>
      <c r="W9" s="235">
        <f t="shared" ref="W9:X9" si="1">+O9+S9</f>
        <v>418866917.64999998</v>
      </c>
      <c r="X9" s="235">
        <f t="shared" si="1"/>
        <v>53897377.480000004</v>
      </c>
      <c r="Y9" s="235">
        <f>SUM(V9:X9)</f>
        <v>472764295.13</v>
      </c>
      <c r="Z9" s="235">
        <f>+J9-V9</f>
        <v>0</v>
      </c>
      <c r="AA9" s="235">
        <f>+K9-W9</f>
        <v>795846423.2299999</v>
      </c>
      <c r="AB9" s="235">
        <f>+L9-X9</f>
        <v>287888416.15999997</v>
      </c>
      <c r="AC9" s="235">
        <f>SUM(Z9:AB9)</f>
        <v>1083734839.3899999</v>
      </c>
      <c r="AD9" s="156" t="str">
        <f>IF(J9=0," ",V9/J9)</f>
        <v xml:space="preserve"> </v>
      </c>
      <c r="AE9" s="156">
        <f>IF(K9=0," ",W9/K9)</f>
        <v>0.34482779068397451</v>
      </c>
      <c r="AF9" s="156">
        <f>IF(L9=0," ",X9/L9)</f>
        <v>0.15769343981795114</v>
      </c>
      <c r="AG9" s="156">
        <f>IF(M9=0," ",Y9/M9)</f>
        <v>0.30373566206690705</v>
      </c>
      <c r="AI9" s="596">
        <f>+F9-'CONAP-CHD''S (ALL FUNDS)'!F1334</f>
        <v>0</v>
      </c>
      <c r="AJ9" s="596">
        <f>+G9-'CONAP-CHD''S (ALL FUNDS)'!G1334</f>
        <v>0</v>
      </c>
      <c r="AK9" s="596">
        <f>+H9-'CONAP-CHD''S (ALL FUNDS)'!H1334</f>
        <v>0</v>
      </c>
      <c r="AL9" s="596">
        <f>SUM(AI9:AK9)</f>
        <v>0</v>
      </c>
    </row>
    <row r="10" spans="1:40" s="236" customFormat="1" ht="16.5">
      <c r="A10" s="237"/>
      <c r="B10" s="238"/>
      <c r="C10" s="238"/>
      <c r="D10" s="238"/>
      <c r="E10" s="235"/>
      <c r="F10" s="238"/>
      <c r="G10" s="238"/>
      <c r="H10" s="238"/>
      <c r="I10" s="235"/>
      <c r="J10" s="238"/>
      <c r="K10" s="238"/>
      <c r="L10" s="238"/>
      <c r="M10" s="235"/>
      <c r="N10" s="238"/>
      <c r="O10" s="238"/>
      <c r="P10" s="238"/>
      <c r="Q10" s="235"/>
      <c r="R10" s="238"/>
      <c r="S10" s="238"/>
      <c r="T10" s="238"/>
      <c r="U10" s="235"/>
      <c r="V10" s="235"/>
      <c r="W10" s="235"/>
      <c r="X10" s="235"/>
      <c r="Y10" s="235"/>
      <c r="Z10" s="235"/>
      <c r="AA10" s="235"/>
      <c r="AB10" s="235"/>
      <c r="AC10" s="235"/>
      <c r="AD10" s="239"/>
      <c r="AE10" s="239"/>
      <c r="AF10" s="239"/>
      <c r="AG10" s="239"/>
      <c r="AI10" s="597"/>
      <c r="AJ10" s="597"/>
      <c r="AK10" s="597"/>
      <c r="AL10" s="597"/>
    </row>
    <row r="11" spans="1:40" s="236" customFormat="1" ht="18">
      <c r="A11" s="234" t="s">
        <v>205</v>
      </c>
      <c r="B11" s="235">
        <f>+'CONAP-CHD''S (ALL FUNDS)'!F1310+'CONAP-CHD''S (ALL FUNDS)'!F1321</f>
        <v>0</v>
      </c>
      <c r="C11" s="235">
        <f>+'CONAP-CHD''S (ALL FUNDS)'!G1310+'CONAP-CHD''S (ALL FUNDS)'!G1321</f>
        <v>16698763.559999999</v>
      </c>
      <c r="D11" s="235">
        <f>+'CONAP-CHD''S (ALL FUNDS)'!H1310+'CONAP-CHD''S (ALL FUNDS)'!H1321</f>
        <v>13195057</v>
      </c>
      <c r="E11" s="235">
        <f>SUM(B11:D11)</f>
        <v>29893820.559999999</v>
      </c>
      <c r="F11" s="235">
        <f>+'CONAP-CHD''S (ALL FUNDS)'!F1311+'CONAP-CHD''S (ALL FUNDS)'!F1322</f>
        <v>0</v>
      </c>
      <c r="G11" s="235">
        <f>+'CONAP-CHD''S (ALL FUNDS)'!G1311+'CONAP-CHD''S (ALL FUNDS)'!G1322</f>
        <v>1999360</v>
      </c>
      <c r="H11" s="235">
        <f>+'CONAP-CHD''S (ALL FUNDS)'!H1311+'CONAP-CHD''S (ALL FUNDS)'!H1322</f>
        <v>0</v>
      </c>
      <c r="I11" s="235">
        <f t="shared" ref="I11:I38" si="2">SUM(F11:H11)</f>
        <v>1999360</v>
      </c>
      <c r="J11" s="235">
        <f>+B11+F11</f>
        <v>0</v>
      </c>
      <c r="K11" s="235">
        <f>+C11+G11</f>
        <v>18698123.559999999</v>
      </c>
      <c r="L11" s="235">
        <f>+D11+H11</f>
        <v>13195057</v>
      </c>
      <c r="M11" s="235">
        <f t="shared" ref="M11:M38" si="3">SUM(J11:L11)</f>
        <v>31893180.559999999</v>
      </c>
      <c r="N11" s="235">
        <f>+'CONAP-CHD''S (ALL FUNDS)'!J1310+'CONAP-CHD''S (ALL FUNDS)'!J1321</f>
        <v>0</v>
      </c>
      <c r="O11" s="235">
        <f>+'CONAP-CHD''S (ALL FUNDS)'!K1310+'CONAP-CHD''S (ALL FUNDS)'!K1321</f>
        <v>16254870.029999999</v>
      </c>
      <c r="P11" s="235">
        <f>+'CONAP-CHD''S (ALL FUNDS)'!L1310+'CONAP-CHD''S (ALL FUNDS)'!L1321</f>
        <v>13192808.199999999</v>
      </c>
      <c r="Q11" s="235">
        <f t="shared" si="0"/>
        <v>29447678.229999997</v>
      </c>
      <c r="R11" s="235">
        <f>+'CONAP-CHD''S (ALL FUNDS)'!J1311+'CONAP-CHD''S (ALL FUNDS)'!J1322</f>
        <v>0</v>
      </c>
      <c r="S11" s="235">
        <f>+'CONAP-CHD''S (ALL FUNDS)'!K1311+'CONAP-CHD''S (ALL FUNDS)'!K1322</f>
        <v>1992060.87</v>
      </c>
      <c r="T11" s="235">
        <f>+'CONAP-CHD''S (ALL FUNDS)'!L1311+'CONAP-CHD''S (ALL FUNDS)'!L1322</f>
        <v>0</v>
      </c>
      <c r="U11" s="235">
        <f t="shared" ref="U11:U38" si="4">SUM(R11:T11)</f>
        <v>1992060.87</v>
      </c>
      <c r="V11" s="235">
        <f>+N11+R11</f>
        <v>0</v>
      </c>
      <c r="W11" s="235">
        <f t="shared" ref="W11:X11" si="5">+O11+S11</f>
        <v>18246930.899999999</v>
      </c>
      <c r="X11" s="235">
        <f t="shared" si="5"/>
        <v>13192808.199999999</v>
      </c>
      <c r="Y11" s="235">
        <f>SUM(V11:X11)</f>
        <v>31439739.099999998</v>
      </c>
      <c r="Z11" s="235">
        <f>+J11-V11</f>
        <v>0</v>
      </c>
      <c r="AA11" s="235">
        <f>+K11-W11</f>
        <v>451192.66000000015</v>
      </c>
      <c r="AB11" s="235">
        <f>+L11-X11</f>
        <v>2248.8000000007451</v>
      </c>
      <c r="AC11" s="235">
        <f t="shared" ref="AC11:AC38" si="6">SUM(Z11:AB11)</f>
        <v>453441.46000000089</v>
      </c>
      <c r="AD11" s="156" t="str">
        <f>IF(J11=0," ",V11/J11)</f>
        <v xml:space="preserve"> </v>
      </c>
      <c r="AE11" s="156">
        <f>IF(K11=0," ",W11/K11)</f>
        <v>0.97586962892013318</v>
      </c>
      <c r="AF11" s="156">
        <f>IF(L11=0," ",X11/L11)</f>
        <v>0.9998295725437184</v>
      </c>
      <c r="AG11" s="156">
        <f>IF(M11=0," ",Y11/M11)</f>
        <v>0.98578249481430835</v>
      </c>
      <c r="AI11" s="596">
        <f>+F11-'CONAP-CHD''S (ALL FUNDS)'!F1312</f>
        <v>0</v>
      </c>
      <c r="AJ11" s="596">
        <f>+G11-'CONAP-CHD''S (ALL FUNDS)'!G1312</f>
        <v>1999360</v>
      </c>
      <c r="AK11" s="596">
        <f>+H11-'CONAP-CHD''S (ALL FUNDS)'!H1312</f>
        <v>0</v>
      </c>
      <c r="AL11" s="596">
        <f>SUM(AI11:AK11)</f>
        <v>1999360</v>
      </c>
      <c r="AN11" s="593">
        <f>+AL11-'[8]CONAP-CHD''S (ALL FUNDS)'!$I$1324</f>
        <v>0</v>
      </c>
    </row>
    <row r="12" spans="1:40" s="236" customFormat="1" ht="18">
      <c r="A12" s="234"/>
      <c r="B12" s="235"/>
      <c r="C12" s="235"/>
      <c r="D12" s="235"/>
      <c r="E12" s="235"/>
      <c r="F12" s="235"/>
      <c r="G12" s="235"/>
      <c r="H12" s="235"/>
      <c r="I12" s="235"/>
      <c r="J12" s="235"/>
      <c r="K12" s="235"/>
      <c r="L12" s="235"/>
      <c r="M12" s="235"/>
      <c r="N12" s="235"/>
      <c r="O12" s="235"/>
      <c r="P12" s="235"/>
      <c r="Q12" s="235"/>
      <c r="R12" s="235"/>
      <c r="S12" s="235"/>
      <c r="T12" s="235"/>
      <c r="U12" s="235"/>
      <c r="V12" s="235"/>
      <c r="W12" s="235"/>
      <c r="X12" s="235"/>
      <c r="Y12" s="235"/>
      <c r="Z12" s="235"/>
      <c r="AA12" s="235"/>
      <c r="AB12" s="235"/>
      <c r="AC12" s="235"/>
      <c r="AD12" s="239"/>
      <c r="AE12" s="239"/>
      <c r="AF12" s="239"/>
      <c r="AG12" s="239"/>
      <c r="AI12" s="597"/>
      <c r="AJ12" s="597"/>
      <c r="AK12" s="597"/>
      <c r="AL12" s="597"/>
    </row>
    <row r="13" spans="1:40" s="236" customFormat="1" ht="18">
      <c r="A13" s="255" t="s">
        <v>576</v>
      </c>
      <c r="B13" s="235">
        <f>+'CONAP-CHD''S (ALL FUNDS)'!F1299</f>
        <v>0</v>
      </c>
      <c r="C13" s="560">
        <f>+'CONAP-CHD''S (ALL FUNDS)'!G1299</f>
        <v>25159480.670000002</v>
      </c>
      <c r="D13" s="560">
        <f>+'CONAP-CHD''S (ALL FUNDS)'!H1299</f>
        <v>68220056.900000006</v>
      </c>
      <c r="E13" s="235">
        <f>SUM(B13:D13)</f>
        <v>93379537.570000008</v>
      </c>
      <c r="F13" s="235">
        <f>+'CONAP-CHD''S (ALL FUNDS)'!F1300</f>
        <v>0</v>
      </c>
      <c r="G13" s="560">
        <f>+'CONAP-CHD''S (ALL FUNDS)'!G1300</f>
        <v>148277927.91</v>
      </c>
      <c r="H13" s="560">
        <f>+'CONAP-CHD''S (ALL FUNDS)'!H1300</f>
        <v>165722102.55000001</v>
      </c>
      <c r="I13" s="235">
        <f t="shared" si="2"/>
        <v>314000030.46000004</v>
      </c>
      <c r="J13" s="235">
        <f>+B13+F13</f>
        <v>0</v>
      </c>
      <c r="K13" s="235">
        <f>+C13+G13</f>
        <v>173437408.57999998</v>
      </c>
      <c r="L13" s="235">
        <f>+D13+H13</f>
        <v>233942159.45000002</v>
      </c>
      <c r="M13" s="235">
        <f t="shared" si="3"/>
        <v>407379568.02999997</v>
      </c>
      <c r="N13" s="235">
        <f>+'CONAP-CHD''S (ALL FUNDS)'!J1299</f>
        <v>0</v>
      </c>
      <c r="O13" s="235">
        <f>+'CONAP-CHD''S (ALL FUNDS)'!K1299</f>
        <v>25157417.07</v>
      </c>
      <c r="P13" s="235">
        <f>+'CONAP-CHD''S (ALL FUNDS)'!L1299</f>
        <v>68209607.569999993</v>
      </c>
      <c r="Q13" s="235">
        <f t="shared" si="0"/>
        <v>93367024.639999986</v>
      </c>
      <c r="R13" s="235">
        <f>+'CONAP-CHD''S (ALL FUNDS)'!J1300</f>
        <v>0</v>
      </c>
      <c r="S13" s="235">
        <f>+'CONAP-CHD''S (ALL FUNDS)'!K1300</f>
        <v>146547556.95000002</v>
      </c>
      <c r="T13" s="235">
        <f>+'CONAP-CHD''S (ALL FUNDS)'!L1300</f>
        <v>144143826.37</v>
      </c>
      <c r="U13" s="235">
        <f t="shared" si="4"/>
        <v>290691383.32000005</v>
      </c>
      <c r="V13" s="235">
        <f>+N13+R13</f>
        <v>0</v>
      </c>
      <c r="W13" s="235">
        <f t="shared" ref="W13:X13" si="7">+O13+S13</f>
        <v>171704974.02000001</v>
      </c>
      <c r="X13" s="235">
        <f t="shared" si="7"/>
        <v>212353433.94</v>
      </c>
      <c r="Y13" s="235">
        <f>SUM(V13:X13)</f>
        <v>384058407.96000004</v>
      </c>
      <c r="Z13" s="235">
        <f>+J13-V13</f>
        <v>0</v>
      </c>
      <c r="AA13" s="235">
        <f>+K13-W13</f>
        <v>1732434.5599999726</v>
      </c>
      <c r="AB13" s="235">
        <f>+L13-X13</f>
        <v>21588725.51000002</v>
      </c>
      <c r="AC13" s="235">
        <f t="shared" si="6"/>
        <v>23321160.069999993</v>
      </c>
      <c r="AD13" s="156" t="str">
        <f>IF(J13=0," ",V13/J13)</f>
        <v xml:space="preserve"> </v>
      </c>
      <c r="AE13" s="156">
        <f>IF(K13=0," ",W13/K13)</f>
        <v>0.99001118285735412</v>
      </c>
      <c r="AF13" s="156">
        <f>IF(L13=0," ",X13/L13)</f>
        <v>0.90771767875976139</v>
      </c>
      <c r="AG13" s="156">
        <f>IF(M13=0," ",Y13/M13)</f>
        <v>0.94275324071166344</v>
      </c>
      <c r="AI13" s="596">
        <f>+F13-'CONAP-CHD''S (ALL FUNDS)'!F1301</f>
        <v>0</v>
      </c>
      <c r="AJ13" s="596">
        <f>+G13-'CONAP-CHD''S (ALL FUNDS)'!G1301</f>
        <v>67520110.060000002</v>
      </c>
      <c r="AK13" s="596">
        <f>+H13-'CONAP-CHD''S (ALL FUNDS)'!H1301</f>
        <v>165722102.55000001</v>
      </c>
      <c r="AL13" s="596">
        <f>SUM(AI13:AK13)</f>
        <v>233242212.61000001</v>
      </c>
      <c r="AN13" s="593">
        <f>+AL13-'[8]CONAP-CHD''S (ALL FUNDS)'!$I$1302</f>
        <v>1748352.7199999988</v>
      </c>
    </row>
    <row r="14" spans="1:40" s="236" customFormat="1" ht="16.5">
      <c r="A14" s="237"/>
      <c r="B14" s="240"/>
      <c r="C14" s="240"/>
      <c r="D14" s="240"/>
      <c r="E14" s="235"/>
      <c r="F14" s="240"/>
      <c r="G14" s="240"/>
      <c r="H14" s="240"/>
      <c r="I14" s="235"/>
      <c r="J14" s="240"/>
      <c r="K14" s="240"/>
      <c r="L14" s="240"/>
      <c r="M14" s="235"/>
      <c r="N14" s="240"/>
      <c r="O14" s="240"/>
      <c r="P14" s="240"/>
      <c r="Q14" s="235"/>
      <c r="R14" s="240"/>
      <c r="S14" s="240"/>
      <c r="T14" s="240"/>
      <c r="U14" s="235"/>
      <c r="V14" s="235"/>
      <c r="W14" s="235"/>
      <c r="X14" s="235"/>
      <c r="Y14" s="235"/>
      <c r="Z14" s="235"/>
      <c r="AA14" s="235"/>
      <c r="AB14" s="235"/>
      <c r="AC14" s="235"/>
      <c r="AD14" s="239"/>
      <c r="AE14" s="239"/>
      <c r="AF14" s="239"/>
      <c r="AG14" s="239"/>
      <c r="AI14" s="597"/>
      <c r="AJ14" s="597"/>
      <c r="AK14" s="597"/>
      <c r="AL14" s="597"/>
    </row>
    <row r="15" spans="1:40" s="258" customFormat="1" ht="18">
      <c r="A15" s="241" t="s">
        <v>575</v>
      </c>
      <c r="B15" s="256">
        <f t="shared" ref="B15:M15" si="8">+B16+B22+B28+B33</f>
        <v>0</v>
      </c>
      <c r="C15" s="256">
        <f t="shared" si="8"/>
        <v>74605523.870000005</v>
      </c>
      <c r="D15" s="256">
        <f t="shared" si="8"/>
        <v>261479372.85999998</v>
      </c>
      <c r="E15" s="256">
        <f t="shared" si="8"/>
        <v>336084896.73000002</v>
      </c>
      <c r="F15" s="256">
        <f t="shared" si="8"/>
        <v>0</v>
      </c>
      <c r="G15" s="256">
        <f t="shared" si="8"/>
        <v>2019681330.8299999</v>
      </c>
      <c r="H15" s="256">
        <f t="shared" si="8"/>
        <v>2355178182.4200001</v>
      </c>
      <c r="I15" s="256">
        <f t="shared" si="8"/>
        <v>4374859513.25</v>
      </c>
      <c r="J15" s="256">
        <f t="shared" si="8"/>
        <v>0</v>
      </c>
      <c r="K15" s="256">
        <f t="shared" si="8"/>
        <v>2094286854.7</v>
      </c>
      <c r="L15" s="256">
        <f t="shared" si="8"/>
        <v>2616657555.2799997</v>
      </c>
      <c r="M15" s="256">
        <f t="shared" si="8"/>
        <v>4710944409.9800005</v>
      </c>
      <c r="N15" s="256">
        <f t="shared" ref="N15" si="9">+N16+N22+N28+N33</f>
        <v>0</v>
      </c>
      <c r="O15" s="256">
        <f t="shared" ref="O15:P15" si="10">+O16+O22+O28+O33</f>
        <v>73772665.209999993</v>
      </c>
      <c r="P15" s="256">
        <f t="shared" si="10"/>
        <v>245456889.49000001</v>
      </c>
      <c r="Q15" s="256">
        <f t="shared" ref="Q15:AC15" si="11">+Q16+Q22+Q28+Q33</f>
        <v>319229554.69999999</v>
      </c>
      <c r="R15" s="256">
        <f t="shared" si="11"/>
        <v>0</v>
      </c>
      <c r="S15" s="256">
        <f t="shared" ref="S15:T15" si="12">+S16+S22+S28+S33</f>
        <v>1987167676.3600001</v>
      </c>
      <c r="T15" s="256">
        <f t="shared" si="12"/>
        <v>2264855710.1399999</v>
      </c>
      <c r="U15" s="256">
        <f t="shared" si="11"/>
        <v>4252023386.5</v>
      </c>
      <c r="V15" s="256">
        <f t="shared" si="11"/>
        <v>0</v>
      </c>
      <c r="W15" s="256">
        <f t="shared" si="11"/>
        <v>2060940341.5699997</v>
      </c>
      <c r="X15" s="256">
        <f t="shared" si="11"/>
        <v>2510312599.6300001</v>
      </c>
      <c r="Y15" s="256">
        <f t="shared" si="11"/>
        <v>4571252941.1999998</v>
      </c>
      <c r="Z15" s="256">
        <f t="shared" si="11"/>
        <v>0</v>
      </c>
      <c r="AA15" s="256">
        <f t="shared" si="11"/>
        <v>33346513.13000004</v>
      </c>
      <c r="AB15" s="256">
        <f t="shared" si="11"/>
        <v>106344955.64999998</v>
      </c>
      <c r="AC15" s="256">
        <f t="shared" si="11"/>
        <v>139691468.78000003</v>
      </c>
      <c r="AD15" s="156" t="str">
        <f t="shared" ref="AD15:AG20" si="13">IF(J15=0," ",V15/J15)</f>
        <v xml:space="preserve"> </v>
      </c>
      <c r="AE15" s="156">
        <f t="shared" si="13"/>
        <v>0.98407738984983639</v>
      </c>
      <c r="AF15" s="156">
        <f t="shared" si="13"/>
        <v>0.9593584741589849</v>
      </c>
      <c r="AG15" s="156">
        <f t="shared" si="13"/>
        <v>0.97034745973990522</v>
      </c>
      <c r="AI15" s="598"/>
      <c r="AJ15" s="598"/>
      <c r="AK15" s="598"/>
      <c r="AL15" s="598"/>
    </row>
    <row r="16" spans="1:40" s="277" customFormat="1" ht="16.5">
      <c r="A16" s="275" t="s">
        <v>577</v>
      </c>
      <c r="B16" s="276">
        <f t="shared" ref="B16:M16" si="14">SUM(B17:B20)</f>
        <v>0</v>
      </c>
      <c r="C16" s="276">
        <f t="shared" si="14"/>
        <v>30998389.510000002</v>
      </c>
      <c r="D16" s="276">
        <f t="shared" si="14"/>
        <v>55658830.680000007</v>
      </c>
      <c r="E16" s="276">
        <f t="shared" si="14"/>
        <v>86657220.190000013</v>
      </c>
      <c r="F16" s="276">
        <f t="shared" si="14"/>
        <v>0</v>
      </c>
      <c r="G16" s="276">
        <f t="shared" si="14"/>
        <v>448150959.68000001</v>
      </c>
      <c r="H16" s="276">
        <f t="shared" si="14"/>
        <v>327264785.35000002</v>
      </c>
      <c r="I16" s="276">
        <f t="shared" si="14"/>
        <v>775415745.02999997</v>
      </c>
      <c r="J16" s="276">
        <f t="shared" si="14"/>
        <v>0</v>
      </c>
      <c r="K16" s="276">
        <f t="shared" si="14"/>
        <v>479149349.19</v>
      </c>
      <c r="L16" s="276">
        <f t="shared" si="14"/>
        <v>382923616.02999997</v>
      </c>
      <c r="M16" s="276">
        <f t="shared" si="14"/>
        <v>862072965.22000015</v>
      </c>
      <c r="N16" s="276">
        <f t="shared" ref="N16" si="15">SUM(N17:N20)</f>
        <v>0</v>
      </c>
      <c r="O16" s="276">
        <f t="shared" ref="O16:P16" si="16">SUM(O17:O20)</f>
        <v>30769184.109999999</v>
      </c>
      <c r="P16" s="276">
        <f t="shared" si="16"/>
        <v>54330336.340000004</v>
      </c>
      <c r="Q16" s="276">
        <f t="shared" ref="Q16:AC16" si="17">SUM(Q17:Q20)</f>
        <v>85099520.450000003</v>
      </c>
      <c r="R16" s="276">
        <f t="shared" ref="R16:T16" si="18">SUM(R17:R20)</f>
        <v>0</v>
      </c>
      <c r="S16" s="276">
        <f t="shared" si="18"/>
        <v>440466015.81999999</v>
      </c>
      <c r="T16" s="276">
        <f t="shared" si="18"/>
        <v>324750880.23999995</v>
      </c>
      <c r="U16" s="276">
        <f t="shared" si="17"/>
        <v>765216896.05999994</v>
      </c>
      <c r="V16" s="276">
        <f t="shared" si="17"/>
        <v>0</v>
      </c>
      <c r="W16" s="276">
        <f t="shared" si="17"/>
        <v>471235199.93000001</v>
      </c>
      <c r="X16" s="276">
        <f t="shared" si="17"/>
        <v>379081216.57999998</v>
      </c>
      <c r="Y16" s="276">
        <f t="shared" si="17"/>
        <v>850316416.50999999</v>
      </c>
      <c r="Z16" s="276">
        <f t="shared" si="17"/>
        <v>0</v>
      </c>
      <c r="AA16" s="276">
        <f t="shared" si="17"/>
        <v>7914149.2600000054</v>
      </c>
      <c r="AB16" s="276">
        <f t="shared" si="17"/>
        <v>3842399.4500000104</v>
      </c>
      <c r="AC16" s="276">
        <f t="shared" si="17"/>
        <v>11756548.710000016</v>
      </c>
      <c r="AD16" s="282" t="str">
        <f t="shared" si="13"/>
        <v xml:space="preserve"> </v>
      </c>
      <c r="AE16" s="282">
        <f t="shared" si="13"/>
        <v>0.98348291764691154</v>
      </c>
      <c r="AF16" s="282">
        <f t="shared" si="13"/>
        <v>0.98996562424162693</v>
      </c>
      <c r="AG16" s="282">
        <f t="shared" si="13"/>
        <v>0.98636246676985173</v>
      </c>
      <c r="AI16" s="599"/>
      <c r="AJ16" s="604"/>
      <c r="AK16" s="604"/>
      <c r="AL16" s="599"/>
    </row>
    <row r="17" spans="1:40" s="2" customFormat="1">
      <c r="A17" s="278" t="s">
        <v>216</v>
      </c>
      <c r="B17" s="279">
        <f>+'CONAP-CHD''S (ALL FUNDS)'!F69</f>
        <v>0</v>
      </c>
      <c r="C17" s="561">
        <f>+'CONAP-CHD''S (ALL FUNDS)'!G69</f>
        <v>13380435.510000002</v>
      </c>
      <c r="D17" s="279">
        <f>+'CONAP-CHD''S (ALL FUNDS)'!H69</f>
        <v>14063246.26</v>
      </c>
      <c r="E17" s="591">
        <f>SUM(B17:D17)</f>
        <v>27443681.770000003</v>
      </c>
      <c r="F17" s="279">
        <f>+'CONAP-CHD''S (ALL FUNDS)'!F70</f>
        <v>0</v>
      </c>
      <c r="G17" s="561">
        <f>+'CONAP-CHD''S (ALL FUNDS)'!G70</f>
        <v>53995693.75</v>
      </c>
      <c r="H17" s="558">
        <f>+'CONAP-CHD''S (ALL FUNDS)'!H70</f>
        <v>129433391.63000001</v>
      </c>
      <c r="I17" s="280">
        <f t="shared" si="2"/>
        <v>183429085.38</v>
      </c>
      <c r="J17" s="279">
        <f t="shared" ref="J17:L20" si="19">+B17+F17</f>
        <v>0</v>
      </c>
      <c r="K17" s="279">
        <f t="shared" si="19"/>
        <v>67376129.260000005</v>
      </c>
      <c r="L17" s="279">
        <f t="shared" si="19"/>
        <v>143496637.89000002</v>
      </c>
      <c r="M17" s="280">
        <f t="shared" si="3"/>
        <v>210872767.15000004</v>
      </c>
      <c r="N17" s="279">
        <f>+'CONAP-CHD''S (ALL FUNDS)'!J69</f>
        <v>0</v>
      </c>
      <c r="O17" s="279">
        <f>+'CONAP-CHD''S (ALL FUNDS)'!K69</f>
        <v>13151230.98</v>
      </c>
      <c r="P17" s="279">
        <f>+'CONAP-CHD''S (ALL FUNDS)'!L69</f>
        <v>12742693.310000001</v>
      </c>
      <c r="Q17" s="280">
        <f t="shared" si="0"/>
        <v>25893924.289999999</v>
      </c>
      <c r="R17" s="279">
        <f>+'CONAP-CHD''S (ALL FUNDS)'!J70</f>
        <v>0</v>
      </c>
      <c r="S17" s="279">
        <f>+'CONAP-CHD''S (ALL FUNDS)'!K70</f>
        <v>51273434.910000004</v>
      </c>
      <c r="T17" s="279">
        <f>+'CONAP-CHD''S (ALL FUNDS)'!L70</f>
        <v>128690339.55000001</v>
      </c>
      <c r="U17" s="280">
        <f t="shared" si="4"/>
        <v>179963774.46000001</v>
      </c>
      <c r="V17" s="280">
        <f>+N17+R17</f>
        <v>0</v>
      </c>
      <c r="W17" s="280">
        <f t="shared" ref="W17:X38" si="20">+O17+S17</f>
        <v>64424665.890000001</v>
      </c>
      <c r="X17" s="280">
        <f t="shared" si="20"/>
        <v>141433032.86000001</v>
      </c>
      <c r="Y17" s="280">
        <f>SUM(V17:X17)</f>
        <v>205857698.75</v>
      </c>
      <c r="Z17" s="280">
        <f t="shared" ref="Z17:AB20" si="21">+J17-V17</f>
        <v>0</v>
      </c>
      <c r="AA17" s="280">
        <f t="shared" si="21"/>
        <v>2951463.3700000048</v>
      </c>
      <c r="AB17" s="280">
        <f t="shared" si="21"/>
        <v>2063605.0300000012</v>
      </c>
      <c r="AC17" s="391">
        <f t="shared" si="6"/>
        <v>5015068.400000006</v>
      </c>
      <c r="AD17" s="242" t="str">
        <f t="shared" si="13"/>
        <v xml:space="preserve"> </v>
      </c>
      <c r="AE17" s="242">
        <f t="shared" si="13"/>
        <v>0.95619422780120678</v>
      </c>
      <c r="AF17" s="242">
        <f t="shared" si="13"/>
        <v>0.98561914020883268</v>
      </c>
      <c r="AG17" s="242">
        <f t="shared" si="13"/>
        <v>0.97621756252464464</v>
      </c>
      <c r="AI17" s="603">
        <f>+F17-'CONAP-CHD''S (ALL FUNDS)'!F71</f>
        <v>0</v>
      </c>
      <c r="AJ17" s="603">
        <f>+G17-'CONAP-CHD''S (ALL FUNDS)'!G71</f>
        <v>30189933.75</v>
      </c>
      <c r="AK17" s="603">
        <f>+H17-'CONAP-CHD''S (ALL FUNDS)'!H71</f>
        <v>123633391.63000001</v>
      </c>
      <c r="AL17" s="603">
        <f>SUM(AI17:AK17)</f>
        <v>153823325.38</v>
      </c>
      <c r="AN17" s="37">
        <f>+AL17-'[8]CONAP-CHD''S (ALL FUNDS)'!$I$72</f>
        <v>1369000</v>
      </c>
    </row>
    <row r="18" spans="1:40" s="2" customFormat="1">
      <c r="A18" s="278" t="s">
        <v>230</v>
      </c>
      <c r="B18" s="279">
        <f>+'CONAP-CHD''S (ALL FUNDS)'!F402</f>
        <v>0</v>
      </c>
      <c r="C18" s="279">
        <f>+'CONAP-CHD''S (ALL FUNDS)'!G402</f>
        <v>9736831.8900000006</v>
      </c>
      <c r="D18" s="279">
        <f>+'CONAP-CHD''S (ALL FUNDS)'!H402</f>
        <v>11666.8</v>
      </c>
      <c r="E18" s="591">
        <f>SUM(B18:D18)</f>
        <v>9748498.6900000013</v>
      </c>
      <c r="F18" s="279">
        <f>+'CONAP-CHD''S (ALL FUNDS)'!F403</f>
        <v>0</v>
      </c>
      <c r="G18" s="561">
        <f>+'CONAP-CHD''S (ALL FUNDS)'!G403</f>
        <v>95128330.520000011</v>
      </c>
      <c r="H18" s="561">
        <f>+'CONAP-CHD''S (ALL FUNDS)'!H403</f>
        <v>59519131.439999998</v>
      </c>
      <c r="I18" s="280">
        <f>SUM(F18:H18)</f>
        <v>154647461.96000001</v>
      </c>
      <c r="J18" s="279">
        <f t="shared" si="19"/>
        <v>0</v>
      </c>
      <c r="K18" s="279">
        <f t="shared" si="19"/>
        <v>104865162.41000001</v>
      </c>
      <c r="L18" s="279">
        <f t="shared" si="19"/>
        <v>59530798.239999995</v>
      </c>
      <c r="M18" s="280">
        <f>SUM(J18:L18)</f>
        <v>164395960.65000001</v>
      </c>
      <c r="N18" s="279">
        <f>+'CONAP-CHD''S (ALL FUNDS)'!J402</f>
        <v>0</v>
      </c>
      <c r="O18" s="279">
        <f>+'CONAP-CHD''S (ALL FUNDS)'!K402</f>
        <v>9736831.0199999996</v>
      </c>
      <c r="P18" s="279">
        <f>+'CONAP-CHD''S (ALL FUNDS)'!L402</f>
        <v>11666.8</v>
      </c>
      <c r="Q18" s="280">
        <f>SUM(N18:P18)</f>
        <v>9748497.8200000003</v>
      </c>
      <c r="R18" s="279">
        <f>+'CONAP-CHD''S (ALL FUNDS)'!J403</f>
        <v>0</v>
      </c>
      <c r="S18" s="279">
        <f>+'CONAP-CHD''S (ALL FUNDS)'!K403</f>
        <v>90165648.200000003</v>
      </c>
      <c r="T18" s="279">
        <f>+'CONAP-CHD''S (ALL FUNDS)'!L403</f>
        <v>58178971.269999996</v>
      </c>
      <c r="U18" s="280">
        <f>SUM(R18:T18)</f>
        <v>148344619.47</v>
      </c>
      <c r="V18" s="280">
        <f>+N18+R18</f>
        <v>0</v>
      </c>
      <c r="W18" s="280">
        <f t="shared" ref="W18:X20" si="22">+O18+S18</f>
        <v>99902479.219999999</v>
      </c>
      <c r="X18" s="280">
        <f t="shared" si="22"/>
        <v>58190638.069999993</v>
      </c>
      <c r="Y18" s="280">
        <f>SUM(V18:X18)</f>
        <v>158093117.28999999</v>
      </c>
      <c r="Z18" s="280">
        <f t="shared" si="21"/>
        <v>0</v>
      </c>
      <c r="AA18" s="280">
        <f t="shared" si="21"/>
        <v>4962683.1900000125</v>
      </c>
      <c r="AB18" s="280">
        <f t="shared" si="21"/>
        <v>1340160.1700000018</v>
      </c>
      <c r="AC18" s="391">
        <f>SUM(Z18:AB18)</f>
        <v>6302843.3600000143</v>
      </c>
      <c r="AD18" s="242" t="str">
        <f t="shared" si="13"/>
        <v xml:space="preserve"> </v>
      </c>
      <c r="AE18" s="242">
        <f t="shared" si="13"/>
        <v>0.95267557808572312</v>
      </c>
      <c r="AF18" s="242">
        <f t="shared" si="13"/>
        <v>0.97748795229324648</v>
      </c>
      <c r="AG18" s="242">
        <f t="shared" si="13"/>
        <v>0.96166059473067711</v>
      </c>
      <c r="AI18" s="603">
        <f>+F18-'CONAP-CHD''S (ALL FUNDS)'!F404</f>
        <v>0</v>
      </c>
      <c r="AJ18" s="603">
        <f>+G18-'CONAP-CHD''S (ALL FUNDS)'!G404</f>
        <v>30056450.520000011</v>
      </c>
      <c r="AK18" s="603">
        <f>+H18-'CONAP-CHD''S (ALL FUNDS)'!H404</f>
        <v>52519131.439999998</v>
      </c>
      <c r="AL18" s="603">
        <f t="shared" ref="AL18:AL20" si="23">SUM(AI18:AK18)</f>
        <v>82575581.960000008</v>
      </c>
      <c r="AN18" s="37">
        <f>+AL18-'[8]CONAP-CHD''S (ALL FUNDS)'!$I$405</f>
        <v>-132265.03999999166</v>
      </c>
    </row>
    <row r="19" spans="1:40" s="2" customFormat="1">
      <c r="A19" s="278" t="s">
        <v>231</v>
      </c>
      <c r="B19" s="279">
        <f>+'CONAP-CHD''S (ALL FUNDS)'!F452</f>
        <v>0</v>
      </c>
      <c r="C19" s="279">
        <f>+'CONAP-CHD''S (ALL FUNDS)'!G452</f>
        <v>6574852.9699999997</v>
      </c>
      <c r="D19" s="279">
        <f>+'CONAP-CHD''S (ALL FUNDS)'!H452</f>
        <v>5383388.6299999999</v>
      </c>
      <c r="E19" s="280">
        <f>SUM(B19:D19)</f>
        <v>11958241.6</v>
      </c>
      <c r="F19" s="279">
        <f>+'CONAP-CHD''S (ALL FUNDS)'!F453</f>
        <v>0</v>
      </c>
      <c r="G19" s="561">
        <f>+'CONAP-CHD''S (ALL FUNDS)'!G453</f>
        <v>91440084.709999993</v>
      </c>
      <c r="H19" s="561">
        <f>+'CONAP-CHD''S (ALL FUNDS)'!H453</f>
        <v>125978072</v>
      </c>
      <c r="I19" s="280">
        <f>SUM(F19:H19)</f>
        <v>217418156.70999998</v>
      </c>
      <c r="J19" s="279">
        <f t="shared" si="19"/>
        <v>0</v>
      </c>
      <c r="K19" s="279">
        <f t="shared" si="19"/>
        <v>98014937.679999992</v>
      </c>
      <c r="L19" s="279">
        <f t="shared" si="19"/>
        <v>131361460.63</v>
      </c>
      <c r="M19" s="280">
        <f>SUM(J19:L19)</f>
        <v>229376398.31</v>
      </c>
      <c r="N19" s="279">
        <f>+'CONAP-CHD''S (ALL FUNDS)'!J452</f>
        <v>0</v>
      </c>
      <c r="O19" s="279">
        <f>+'CONAP-CHD''S (ALL FUNDS)'!K452</f>
        <v>6574852.9699999997</v>
      </c>
      <c r="P19" s="279">
        <f>+'CONAP-CHD''S (ALL FUNDS)'!L452</f>
        <v>5383388.6299999999</v>
      </c>
      <c r="Q19" s="280">
        <f>SUM(N19:P19)</f>
        <v>11958241.6</v>
      </c>
      <c r="R19" s="279">
        <f>+'CONAP-CHD''S (ALL FUNDS)'!J453</f>
        <v>0</v>
      </c>
      <c r="S19" s="279">
        <f>+'CONAP-CHD''S (ALL FUNDS)'!K453</f>
        <v>91440084.709999993</v>
      </c>
      <c r="T19" s="279">
        <f>+'CONAP-CHD''S (ALL FUNDS)'!L453</f>
        <v>125972855.34999999</v>
      </c>
      <c r="U19" s="280">
        <f>SUM(R19:T19)</f>
        <v>217412940.06</v>
      </c>
      <c r="V19" s="280">
        <f>+N19+R19</f>
        <v>0</v>
      </c>
      <c r="W19" s="280">
        <f t="shared" si="22"/>
        <v>98014937.679999992</v>
      </c>
      <c r="X19" s="280">
        <f t="shared" si="22"/>
        <v>131356243.97999999</v>
      </c>
      <c r="Y19" s="280">
        <f>SUM(V19:X19)</f>
        <v>229371181.65999997</v>
      </c>
      <c r="Z19" s="280">
        <f t="shared" si="21"/>
        <v>0</v>
      </c>
      <c r="AA19" s="280">
        <f t="shared" si="21"/>
        <v>0</v>
      </c>
      <c r="AB19" s="280">
        <f t="shared" si="21"/>
        <v>5216.6500000059605</v>
      </c>
      <c r="AC19" s="391">
        <f>SUM(Z19:AB19)</f>
        <v>5216.6500000059605</v>
      </c>
      <c r="AD19" s="242" t="str">
        <f t="shared" si="13"/>
        <v xml:space="preserve"> </v>
      </c>
      <c r="AE19" s="242">
        <f t="shared" si="13"/>
        <v>1</v>
      </c>
      <c r="AF19" s="242">
        <f t="shared" si="13"/>
        <v>0.99996028781976853</v>
      </c>
      <c r="AG19" s="242">
        <f t="shared" si="13"/>
        <v>0.99997725725036024</v>
      </c>
      <c r="AI19" s="603">
        <f>+F19-'CONAP-CHD''S (ALL FUNDS)'!F454</f>
        <v>0</v>
      </c>
      <c r="AJ19" s="603">
        <f>+G19-'CONAP-CHD''S (ALL FUNDS)'!G454</f>
        <v>29969884.709999993</v>
      </c>
      <c r="AK19" s="603">
        <f>+H19-'CONAP-CHD''S (ALL FUNDS)'!H454</f>
        <v>125978072</v>
      </c>
      <c r="AL19" s="603">
        <f t="shared" si="23"/>
        <v>155947956.70999998</v>
      </c>
      <c r="AN19" s="37">
        <f>+AL19-'[8]CONAP-CHD''S (ALL FUNDS)'!$I$455</f>
        <v>0</v>
      </c>
    </row>
    <row r="20" spans="1:40" s="2" customFormat="1">
      <c r="A20" s="278" t="s">
        <v>232</v>
      </c>
      <c r="B20" s="279">
        <f>+'CONAP-CHD''S (ALL FUNDS)'!F513</f>
        <v>0</v>
      </c>
      <c r="C20" s="279">
        <f>+'CONAP-CHD''S (ALL FUNDS)'!G513</f>
        <v>1306269.1399999999</v>
      </c>
      <c r="D20" s="279">
        <f>+'CONAP-CHD''S (ALL FUNDS)'!H513</f>
        <v>36200528.990000002</v>
      </c>
      <c r="E20" s="280">
        <f>SUM(B20:D20)</f>
        <v>37506798.130000003</v>
      </c>
      <c r="F20" s="279">
        <f>+'CONAP-CHD''S (ALL FUNDS)'!F514</f>
        <v>0</v>
      </c>
      <c r="G20" s="561">
        <f>+'CONAP-CHD''S (ALL FUNDS)'!G514</f>
        <v>207586850.69999999</v>
      </c>
      <c r="H20" s="561">
        <f>+'CONAP-CHD''S (ALL FUNDS)'!H514</f>
        <v>12334190.280000001</v>
      </c>
      <c r="I20" s="280">
        <f>SUM(F20:H20)</f>
        <v>219921040.97999999</v>
      </c>
      <c r="J20" s="279">
        <f t="shared" si="19"/>
        <v>0</v>
      </c>
      <c r="K20" s="279">
        <f t="shared" si="19"/>
        <v>208893119.83999997</v>
      </c>
      <c r="L20" s="279">
        <f t="shared" si="19"/>
        <v>48534719.270000003</v>
      </c>
      <c r="M20" s="280">
        <f>SUM(J20:L20)</f>
        <v>257427839.10999998</v>
      </c>
      <c r="N20" s="279">
        <f>+'CONAP-CHD''S (ALL FUNDS)'!J513</f>
        <v>0</v>
      </c>
      <c r="O20" s="279">
        <f>+'CONAP-CHD''S (ALL FUNDS)'!K513</f>
        <v>1306269.1400000001</v>
      </c>
      <c r="P20" s="279">
        <f>+'CONAP-CHD''S (ALL FUNDS)'!L513</f>
        <v>36192587.600000001</v>
      </c>
      <c r="Q20" s="280">
        <f>SUM(N20:P20)</f>
        <v>37498856.740000002</v>
      </c>
      <c r="R20" s="279">
        <f>+'CONAP-CHD''S (ALL FUNDS)'!J514</f>
        <v>0</v>
      </c>
      <c r="S20" s="279">
        <f>+'CONAP-CHD''S (ALL FUNDS)'!K514</f>
        <v>207586848</v>
      </c>
      <c r="T20" s="279">
        <f>+'CONAP-CHD''S (ALL FUNDS)'!L514</f>
        <v>11908714.07</v>
      </c>
      <c r="U20" s="280">
        <f>SUM(R20:T20)</f>
        <v>219495562.06999999</v>
      </c>
      <c r="V20" s="280">
        <f>+N20+R20</f>
        <v>0</v>
      </c>
      <c r="W20" s="280">
        <f t="shared" si="22"/>
        <v>208893117.13999999</v>
      </c>
      <c r="X20" s="280">
        <f t="shared" si="22"/>
        <v>48101301.670000002</v>
      </c>
      <c r="Y20" s="280">
        <f>SUM(V20:X20)</f>
        <v>256994418.81</v>
      </c>
      <c r="Z20" s="280">
        <f t="shared" si="21"/>
        <v>0</v>
      </c>
      <c r="AA20" s="280">
        <f t="shared" si="21"/>
        <v>2.699999988079071</v>
      </c>
      <c r="AB20" s="280">
        <f t="shared" si="21"/>
        <v>433417.60000000149</v>
      </c>
      <c r="AC20" s="391">
        <f>SUM(Z20:AB20)</f>
        <v>433420.29999998957</v>
      </c>
      <c r="AD20" s="242" t="str">
        <f t="shared" si="13"/>
        <v xml:space="preserve"> </v>
      </c>
      <c r="AE20" s="242">
        <f t="shared" si="13"/>
        <v>0.99999998707472992</v>
      </c>
      <c r="AF20" s="242">
        <f t="shared" si="13"/>
        <v>0.99106994731773579</v>
      </c>
      <c r="AG20" s="242">
        <f t="shared" si="13"/>
        <v>0.99831634254671742</v>
      </c>
      <c r="AI20" s="603">
        <f>+F20-'CONAP-CHD''S (ALL FUNDS)'!F515</f>
        <v>0</v>
      </c>
      <c r="AJ20" s="603">
        <f>+G20-'CONAP-CHD''S (ALL FUNDS)'!G515</f>
        <v>110893684.69999999</v>
      </c>
      <c r="AK20" s="603">
        <f>+H20-'CONAP-CHD''S (ALL FUNDS)'!H515</f>
        <v>12334190.280000001</v>
      </c>
      <c r="AL20" s="603">
        <f t="shared" si="23"/>
        <v>123227874.97999999</v>
      </c>
      <c r="AN20" s="37">
        <f>+AL20-'[8]CONAP-CHD''S (ALL FUNDS)'!$I$516</f>
        <v>0</v>
      </c>
    </row>
    <row r="21" spans="1:40" s="2" customFormat="1">
      <c r="A21" s="278"/>
      <c r="B21" s="279"/>
      <c r="C21" s="279">
        <f>+C17-'[9]CLUSTER-CONAP'!$C$17</f>
        <v>9588.8800000008196</v>
      </c>
      <c r="D21" s="279"/>
      <c r="E21" s="280"/>
      <c r="F21" s="279"/>
      <c r="G21" s="561"/>
      <c r="H21" s="561"/>
      <c r="I21" s="280"/>
      <c r="J21" s="279"/>
      <c r="K21" s="279"/>
      <c r="L21" s="279"/>
      <c r="M21" s="280"/>
      <c r="N21" s="279"/>
      <c r="O21" s="279"/>
      <c r="P21" s="279"/>
      <c r="Q21" s="280"/>
      <c r="R21" s="279"/>
      <c r="S21" s="279"/>
      <c r="T21" s="279"/>
      <c r="U21" s="280"/>
      <c r="V21" s="280"/>
      <c r="W21" s="280"/>
      <c r="X21" s="280"/>
      <c r="Y21" s="280"/>
      <c r="Z21" s="280"/>
      <c r="AA21" s="280"/>
      <c r="AB21" s="280"/>
      <c r="AC21" s="280"/>
      <c r="AD21" s="242"/>
      <c r="AE21" s="242"/>
      <c r="AF21" s="242"/>
      <c r="AG21" s="242"/>
      <c r="AI21" s="600"/>
      <c r="AJ21" s="600"/>
      <c r="AK21" s="600"/>
      <c r="AL21" s="600"/>
    </row>
    <row r="22" spans="1:40" s="277" customFormat="1" ht="16.5">
      <c r="A22" s="275" t="s">
        <v>578</v>
      </c>
      <c r="B22" s="276">
        <f t="shared" ref="B22:M22" si="24">SUM(B23:B26)</f>
        <v>0</v>
      </c>
      <c r="C22" s="276">
        <f t="shared" si="24"/>
        <v>13019280.32</v>
      </c>
      <c r="D22" s="276">
        <f t="shared" si="24"/>
        <v>53999561.310000002</v>
      </c>
      <c r="E22" s="276">
        <f t="shared" si="24"/>
        <v>67018841.629999995</v>
      </c>
      <c r="F22" s="276">
        <f t="shared" si="24"/>
        <v>0</v>
      </c>
      <c r="G22" s="562">
        <f t="shared" si="24"/>
        <v>387702232.13</v>
      </c>
      <c r="H22" s="562">
        <f t="shared" si="24"/>
        <v>423380980.49000001</v>
      </c>
      <c r="I22" s="276">
        <f t="shared" si="24"/>
        <v>811083212.62</v>
      </c>
      <c r="J22" s="276">
        <f t="shared" si="24"/>
        <v>0</v>
      </c>
      <c r="K22" s="276">
        <f t="shared" si="24"/>
        <v>400721512.45000005</v>
      </c>
      <c r="L22" s="276">
        <f t="shared" si="24"/>
        <v>477380541.80000001</v>
      </c>
      <c r="M22" s="276">
        <f t="shared" si="24"/>
        <v>878102054.25000012</v>
      </c>
      <c r="N22" s="276">
        <f t="shared" ref="N22" si="25">SUM(N23:N26)</f>
        <v>0</v>
      </c>
      <c r="O22" s="276">
        <f t="shared" ref="O22:P22" si="26">SUM(O23:O26)</f>
        <v>12897267.539999999</v>
      </c>
      <c r="P22" s="276">
        <f t="shared" si="26"/>
        <v>53982811.769999996</v>
      </c>
      <c r="Q22" s="276">
        <f t="shared" ref="Q22:AC22" si="27">SUM(Q23:Q26)</f>
        <v>66880079.309999995</v>
      </c>
      <c r="R22" s="276">
        <f t="shared" si="27"/>
        <v>0</v>
      </c>
      <c r="S22" s="276">
        <f t="shared" ref="S22:T22" si="28">SUM(S23:S26)</f>
        <v>383585710.36000001</v>
      </c>
      <c r="T22" s="276">
        <f t="shared" si="28"/>
        <v>403075807.39999998</v>
      </c>
      <c r="U22" s="276">
        <f t="shared" si="27"/>
        <v>786661517.75999999</v>
      </c>
      <c r="V22" s="276">
        <f t="shared" si="27"/>
        <v>0</v>
      </c>
      <c r="W22" s="276">
        <f t="shared" si="27"/>
        <v>396482977.89999998</v>
      </c>
      <c r="X22" s="276">
        <f t="shared" si="27"/>
        <v>457058619.16999996</v>
      </c>
      <c r="Y22" s="276">
        <f t="shared" si="27"/>
        <v>853541597.06999993</v>
      </c>
      <c r="Z22" s="276">
        <f t="shared" si="27"/>
        <v>0</v>
      </c>
      <c r="AA22" s="276">
        <f t="shared" si="27"/>
        <v>4238534.5500000417</v>
      </c>
      <c r="AB22" s="276">
        <f t="shared" si="27"/>
        <v>20321922.630000003</v>
      </c>
      <c r="AC22" s="276">
        <f t="shared" si="27"/>
        <v>24560457.180000044</v>
      </c>
      <c r="AD22" s="282" t="str">
        <f t="shared" ref="AD22:AG26" si="29">IF(J22=0," ",V22/J22)</f>
        <v xml:space="preserve"> </v>
      </c>
      <c r="AE22" s="282">
        <f t="shared" si="29"/>
        <v>0.98942274268210406</v>
      </c>
      <c r="AF22" s="282">
        <f t="shared" si="29"/>
        <v>0.95743034989785158</v>
      </c>
      <c r="AG22" s="282">
        <f t="shared" si="29"/>
        <v>0.97203006522860536</v>
      </c>
      <c r="AI22" s="599"/>
      <c r="AJ22" s="599"/>
      <c r="AK22" s="599"/>
      <c r="AL22" s="599"/>
    </row>
    <row r="23" spans="1:40" s="2" customFormat="1">
      <c r="A23" s="278" t="s">
        <v>226</v>
      </c>
      <c r="B23" s="279">
        <f>+'CONAP-CHD''S (ALL FUNDS)'!F141</f>
        <v>0</v>
      </c>
      <c r="C23" s="279">
        <f>+'CONAP-CHD''S (ALL FUNDS)'!G141</f>
        <v>1415905.6600000001</v>
      </c>
      <c r="D23" s="279">
        <f>+'CONAP-CHD''S (ALL FUNDS)'!H141</f>
        <v>7395772</v>
      </c>
      <c r="E23" s="280">
        <f t="shared" ref="E23:E38" si="30">SUM(B23:D23)</f>
        <v>8811677.6600000001</v>
      </c>
      <c r="F23" s="279">
        <f>+'CONAP-CHD''S (ALL FUNDS)'!F142</f>
        <v>0</v>
      </c>
      <c r="G23" s="561">
        <f>+'CONAP-CHD''S (ALL FUNDS)'!G142</f>
        <v>68995159.409999996</v>
      </c>
      <c r="H23" s="561">
        <f>+'CONAP-CHD''S (ALL FUNDS)'!H142</f>
        <v>128345743.78</v>
      </c>
      <c r="I23" s="280">
        <f t="shared" si="2"/>
        <v>197340903.19</v>
      </c>
      <c r="J23" s="279">
        <f t="shared" ref="J23:L26" si="31">+B23+F23</f>
        <v>0</v>
      </c>
      <c r="K23" s="279">
        <f t="shared" si="31"/>
        <v>70411065.069999993</v>
      </c>
      <c r="L23" s="279">
        <f t="shared" si="31"/>
        <v>135741515.78</v>
      </c>
      <c r="M23" s="280">
        <f t="shared" si="3"/>
        <v>206152580.84999999</v>
      </c>
      <c r="N23" s="279">
        <f>+'CONAP-CHD''S (ALL FUNDS)'!J141</f>
        <v>0</v>
      </c>
      <c r="O23" s="279">
        <f>+'CONAP-CHD''S (ALL FUNDS)'!K141</f>
        <v>1415905.6600000001</v>
      </c>
      <c r="P23" s="279">
        <f>+'CONAP-CHD''S (ALL FUNDS)'!L141</f>
        <v>7395772</v>
      </c>
      <c r="Q23" s="280">
        <f t="shared" si="0"/>
        <v>8811677.6600000001</v>
      </c>
      <c r="R23" s="279">
        <f>+'CONAP-CHD''S (ALL FUNDS)'!J142</f>
        <v>0</v>
      </c>
      <c r="S23" s="279">
        <f>+'CONAP-CHD''S (ALL FUNDS)'!K142</f>
        <v>68995159.409999996</v>
      </c>
      <c r="T23" s="279">
        <f>+'CONAP-CHD''S (ALL FUNDS)'!L142</f>
        <v>128010228.87</v>
      </c>
      <c r="U23" s="280">
        <f t="shared" si="4"/>
        <v>197005388.28</v>
      </c>
      <c r="V23" s="280">
        <f t="shared" ref="V23:V38" si="32">+N23+R23</f>
        <v>0</v>
      </c>
      <c r="W23" s="280">
        <f t="shared" si="20"/>
        <v>70411065.069999993</v>
      </c>
      <c r="X23" s="280">
        <f t="shared" si="20"/>
        <v>135406000.87</v>
      </c>
      <c r="Y23" s="280">
        <f t="shared" ref="Y23:Y38" si="33">SUM(V23:X23)</f>
        <v>205817065.94</v>
      </c>
      <c r="Z23" s="280">
        <f t="shared" ref="Z23:AB26" si="34">+J23-V23</f>
        <v>0</v>
      </c>
      <c r="AA23" s="280">
        <f t="shared" si="34"/>
        <v>0</v>
      </c>
      <c r="AB23" s="280">
        <f t="shared" si="34"/>
        <v>335514.90999999642</v>
      </c>
      <c r="AC23" s="391">
        <f t="shared" si="6"/>
        <v>335514.90999999642</v>
      </c>
      <c r="AD23" s="242" t="str">
        <f t="shared" si="29"/>
        <v xml:space="preserve"> </v>
      </c>
      <c r="AE23" s="242">
        <f t="shared" si="29"/>
        <v>1</v>
      </c>
      <c r="AF23" s="242">
        <f t="shared" si="29"/>
        <v>0.99752828080582379</v>
      </c>
      <c r="AG23" s="242">
        <f t="shared" si="29"/>
        <v>0.99837249231313707</v>
      </c>
      <c r="AI23" s="603">
        <f>+F23-'CONAP-CHD''S (ALL FUNDS)'!F143</f>
        <v>0</v>
      </c>
      <c r="AJ23" s="603">
        <f>+G23-'CONAP-CHD''S (ALL FUNDS)'!G143</f>
        <v>32044079.409999996</v>
      </c>
      <c r="AK23" s="603">
        <f>+H23-'CONAP-CHD''S (ALL FUNDS)'!H143</f>
        <v>126145743.78</v>
      </c>
      <c r="AL23" s="603">
        <f>+I23-'CONAP-CHD''S (ALL FUNDS)'!I143</f>
        <v>158189823.19</v>
      </c>
      <c r="AN23" s="37">
        <f>+AL23-'[8]CONAP-CHD''S (ALL FUNDS)'!$I$144</f>
        <v>0</v>
      </c>
    </row>
    <row r="24" spans="1:40" s="2" customFormat="1">
      <c r="A24" s="278" t="s">
        <v>227</v>
      </c>
      <c r="B24" s="279">
        <f>+'CONAP-CHD''S (ALL FUNDS)'!F202</f>
        <v>0</v>
      </c>
      <c r="C24" s="279">
        <f>+'CONAP-CHD''S (ALL FUNDS)'!G202</f>
        <v>5282368.3</v>
      </c>
      <c r="D24" s="279">
        <f>+'CONAP-CHD''S (ALL FUNDS)'!H202</f>
        <v>21101729.539999999</v>
      </c>
      <c r="E24" s="591">
        <f t="shared" si="30"/>
        <v>26384097.84</v>
      </c>
      <c r="F24" s="279">
        <f>+'CONAP-CHD''S (ALL FUNDS)'!F203</f>
        <v>0</v>
      </c>
      <c r="G24" s="561">
        <f>+'CONAP-CHD''S (ALL FUNDS)'!G203</f>
        <v>106106075.44000001</v>
      </c>
      <c r="H24" s="561">
        <f>+'CONAP-CHD''S (ALL FUNDS)'!H203</f>
        <v>143414325.68000001</v>
      </c>
      <c r="I24" s="280">
        <f t="shared" si="2"/>
        <v>249520401.12</v>
      </c>
      <c r="J24" s="279">
        <f t="shared" si="31"/>
        <v>0</v>
      </c>
      <c r="K24" s="279">
        <f t="shared" si="31"/>
        <v>111388443.74000001</v>
      </c>
      <c r="L24" s="279">
        <f t="shared" si="31"/>
        <v>164516055.22</v>
      </c>
      <c r="M24" s="280">
        <f t="shared" si="3"/>
        <v>275904498.96000004</v>
      </c>
      <c r="N24" s="279">
        <f>+'CONAP-CHD''S (ALL FUNDS)'!J202</f>
        <v>0</v>
      </c>
      <c r="O24" s="279">
        <f>+'CONAP-CHD''S (ALL FUNDS)'!K202</f>
        <v>5160355.5199999996</v>
      </c>
      <c r="P24" s="279">
        <f>+'CONAP-CHD''S (ALL FUNDS)'!L202</f>
        <v>21085722.73</v>
      </c>
      <c r="Q24" s="280">
        <f t="shared" si="0"/>
        <v>26246078.25</v>
      </c>
      <c r="R24" s="279">
        <f>+'CONAP-CHD''S (ALL FUNDS)'!J203</f>
        <v>0</v>
      </c>
      <c r="S24" s="279">
        <f>+'CONAP-CHD''S (ALL FUNDS)'!K203</f>
        <v>104470429.09999999</v>
      </c>
      <c r="T24" s="279">
        <f>+'CONAP-CHD''S (ALL FUNDS)'!L203</f>
        <v>123870368.43000001</v>
      </c>
      <c r="U24" s="280">
        <f t="shared" si="4"/>
        <v>228340797.53</v>
      </c>
      <c r="V24" s="280">
        <f t="shared" si="32"/>
        <v>0</v>
      </c>
      <c r="W24" s="280">
        <f t="shared" si="20"/>
        <v>109630784.61999999</v>
      </c>
      <c r="X24" s="280">
        <f t="shared" si="20"/>
        <v>144956091.16</v>
      </c>
      <c r="Y24" s="280">
        <f t="shared" si="33"/>
        <v>254586875.77999997</v>
      </c>
      <c r="Z24" s="280">
        <f t="shared" si="34"/>
        <v>0</v>
      </c>
      <c r="AA24" s="280">
        <f t="shared" si="34"/>
        <v>1757659.1200000197</v>
      </c>
      <c r="AB24" s="280">
        <f t="shared" si="34"/>
        <v>19559964.060000002</v>
      </c>
      <c r="AC24" s="391">
        <f t="shared" si="6"/>
        <v>21317623.180000022</v>
      </c>
      <c r="AD24" s="242" t="str">
        <f t="shared" si="29"/>
        <v xml:space="preserve"> </v>
      </c>
      <c r="AE24" s="242">
        <f t="shared" si="29"/>
        <v>0.98422045356785215</v>
      </c>
      <c r="AF24" s="242">
        <f t="shared" si="29"/>
        <v>0.88110604746847754</v>
      </c>
      <c r="AG24" s="242">
        <f t="shared" si="29"/>
        <v>0.92273549992713011</v>
      </c>
      <c r="AI24" s="603">
        <f>+F24-'CONAP-CHD''S (ALL FUNDS)'!F204</f>
        <v>0</v>
      </c>
      <c r="AJ24" s="603">
        <f>+G24-'CONAP-CHD''S (ALL FUNDS)'!G204</f>
        <v>52203055.440000013</v>
      </c>
      <c r="AK24" s="603">
        <f>+H24-'CONAP-CHD''S (ALL FUNDS)'!H204</f>
        <v>143414325.68000001</v>
      </c>
      <c r="AL24" s="603">
        <f>+I24-'CONAP-CHD''S (ALL FUNDS)'!I204</f>
        <v>195617381.12</v>
      </c>
      <c r="AN24" s="37">
        <f>+AL24-'[8]CONAP-CHD''S (ALL FUNDS)'!$I$205</f>
        <v>0</v>
      </c>
    </row>
    <row r="25" spans="1:40" s="2" customFormat="1">
      <c r="A25" s="278" t="s">
        <v>228</v>
      </c>
      <c r="B25" s="279">
        <f>+'CONAP-CHD''S (ALL FUNDS)'!F276</f>
        <v>0</v>
      </c>
      <c r="C25" s="279">
        <f>+'CONAP-CHD''S (ALL FUNDS)'!G276</f>
        <v>2183854.6</v>
      </c>
      <c r="D25" s="279">
        <f>+'CONAP-CHD''S (ALL FUNDS)'!H276</f>
        <v>13087059.77</v>
      </c>
      <c r="E25" s="280">
        <f t="shared" si="30"/>
        <v>15270914.369999999</v>
      </c>
      <c r="F25" s="279">
        <f>+'CONAP-CHD''S (ALL FUNDS)'!F277</f>
        <v>0</v>
      </c>
      <c r="G25" s="561">
        <f>+'CONAP-CHD''S (ALL FUNDS)'!G277</f>
        <v>95029456.079999998</v>
      </c>
      <c r="H25" s="561">
        <f>+'CONAP-CHD''S (ALL FUNDS)'!H277</f>
        <v>51436177.400000006</v>
      </c>
      <c r="I25" s="280">
        <f t="shared" si="2"/>
        <v>146465633.48000002</v>
      </c>
      <c r="J25" s="279">
        <f t="shared" si="31"/>
        <v>0</v>
      </c>
      <c r="K25" s="279">
        <f t="shared" si="31"/>
        <v>97213310.679999992</v>
      </c>
      <c r="L25" s="279">
        <f t="shared" si="31"/>
        <v>64523237.170000002</v>
      </c>
      <c r="M25" s="280">
        <f t="shared" si="3"/>
        <v>161736547.84999999</v>
      </c>
      <c r="N25" s="279">
        <f>+'CONAP-CHD''S (ALL FUNDS)'!J276</f>
        <v>0</v>
      </c>
      <c r="O25" s="279">
        <f>+'CONAP-CHD''S (ALL FUNDS)'!K276</f>
        <v>2183854.6</v>
      </c>
      <c r="P25" s="279">
        <f>+'CONAP-CHD''S (ALL FUNDS)'!L276</f>
        <v>13086317.039999999</v>
      </c>
      <c r="Q25" s="280">
        <f t="shared" si="0"/>
        <v>15270171.639999999</v>
      </c>
      <c r="R25" s="279">
        <f>+'CONAP-CHD''S (ALL FUNDS)'!J277</f>
        <v>0</v>
      </c>
      <c r="S25" s="279">
        <f>+'CONAP-CHD''S (ALL FUNDS)'!K277</f>
        <v>92684412.460000008</v>
      </c>
      <c r="T25" s="279">
        <f>+'CONAP-CHD''S (ALL FUNDS)'!L277</f>
        <v>51412269.349999994</v>
      </c>
      <c r="U25" s="280">
        <f t="shared" si="4"/>
        <v>144096681.81</v>
      </c>
      <c r="V25" s="280">
        <f t="shared" si="32"/>
        <v>0</v>
      </c>
      <c r="W25" s="280">
        <f t="shared" si="20"/>
        <v>94868267.060000002</v>
      </c>
      <c r="X25" s="280">
        <f t="shared" si="20"/>
        <v>64498586.389999993</v>
      </c>
      <c r="Y25" s="280">
        <f t="shared" si="33"/>
        <v>159366853.44999999</v>
      </c>
      <c r="Z25" s="280">
        <f t="shared" si="34"/>
        <v>0</v>
      </c>
      <c r="AA25" s="280">
        <f t="shared" si="34"/>
        <v>2345043.6199999899</v>
      </c>
      <c r="AB25" s="280">
        <f t="shared" si="34"/>
        <v>24650.780000008643</v>
      </c>
      <c r="AC25" s="391">
        <f t="shared" si="6"/>
        <v>2369694.3999999985</v>
      </c>
      <c r="AD25" s="242" t="str">
        <f t="shared" si="29"/>
        <v xml:space="preserve"> </v>
      </c>
      <c r="AE25" s="242">
        <f t="shared" si="29"/>
        <v>0.97587734021610228</v>
      </c>
      <c r="AF25" s="242">
        <f t="shared" si="29"/>
        <v>0.99961795500224115</v>
      </c>
      <c r="AG25" s="242">
        <f t="shared" si="29"/>
        <v>0.98534842970558678</v>
      </c>
      <c r="AI25" s="603">
        <f>+F25-'CONAP-CHD''S (ALL FUNDS)'!F278</f>
        <v>0</v>
      </c>
      <c r="AJ25" s="603">
        <f>+G25-'CONAP-CHD''S (ALL FUNDS)'!G278</f>
        <v>48163776.079999998</v>
      </c>
      <c r="AK25" s="603">
        <f>+H25-'CONAP-CHD''S (ALL FUNDS)'!H278</f>
        <v>51436177.400000006</v>
      </c>
      <c r="AL25" s="603">
        <f>+I25-'CONAP-CHD''S (ALL FUNDS)'!I278</f>
        <v>99599953.480000019</v>
      </c>
      <c r="AN25" s="37">
        <f>+AL25-'[8]CONAP-CHD''S (ALL FUNDS)'!$I$279</f>
        <v>0</v>
      </c>
    </row>
    <row r="26" spans="1:40" s="2" customFormat="1">
      <c r="A26" s="278" t="s">
        <v>229</v>
      </c>
      <c r="B26" s="279">
        <f>+'CONAP-CHD''S (ALL FUNDS)'!F363</f>
        <v>0</v>
      </c>
      <c r="C26" s="279">
        <f>+'CONAP-CHD''S (ALL FUNDS)'!G363</f>
        <v>4137151.76</v>
      </c>
      <c r="D26" s="279">
        <f>+'CONAP-CHD''S (ALL FUNDS)'!H363</f>
        <v>12415000</v>
      </c>
      <c r="E26" s="280">
        <f t="shared" si="30"/>
        <v>16552151.76</v>
      </c>
      <c r="F26" s="279">
        <f>+'CONAP-CHD''S (ALL FUNDS)'!F364</f>
        <v>0</v>
      </c>
      <c r="G26" s="561">
        <f>+'CONAP-CHD''S (ALL FUNDS)'!G364</f>
        <v>117571541.20000002</v>
      </c>
      <c r="H26" s="561">
        <f>+'CONAP-CHD''S (ALL FUNDS)'!H364</f>
        <v>100184733.63</v>
      </c>
      <c r="I26" s="280">
        <f t="shared" si="2"/>
        <v>217756274.83000001</v>
      </c>
      <c r="J26" s="279">
        <f t="shared" si="31"/>
        <v>0</v>
      </c>
      <c r="K26" s="279">
        <f t="shared" si="31"/>
        <v>121708692.96000002</v>
      </c>
      <c r="L26" s="279">
        <f t="shared" si="31"/>
        <v>112599733.63</v>
      </c>
      <c r="M26" s="280">
        <f t="shared" si="3"/>
        <v>234308426.59000003</v>
      </c>
      <c r="N26" s="279">
        <f>+'CONAP-CHD''S (ALL FUNDS)'!J363</f>
        <v>0</v>
      </c>
      <c r="O26" s="279">
        <f>+'CONAP-CHD''S (ALL FUNDS)'!K363</f>
        <v>4137151.76</v>
      </c>
      <c r="P26" s="279">
        <f>+'CONAP-CHD''S (ALL FUNDS)'!L363</f>
        <v>12415000</v>
      </c>
      <c r="Q26" s="280">
        <f t="shared" si="0"/>
        <v>16552151.76</v>
      </c>
      <c r="R26" s="279">
        <f>+'CONAP-CHD''S (ALL FUNDS)'!J364</f>
        <v>0</v>
      </c>
      <c r="S26" s="279">
        <f>+'CONAP-CHD''S (ALL FUNDS)'!K364</f>
        <v>117435709.38999999</v>
      </c>
      <c r="T26" s="279">
        <f>+'CONAP-CHD''S (ALL FUNDS)'!L364</f>
        <v>99782940.75</v>
      </c>
      <c r="U26" s="280">
        <f t="shared" si="4"/>
        <v>217218650.13999999</v>
      </c>
      <c r="V26" s="280">
        <f t="shared" si="32"/>
        <v>0</v>
      </c>
      <c r="W26" s="280">
        <f t="shared" si="20"/>
        <v>121572861.14999999</v>
      </c>
      <c r="X26" s="280">
        <f t="shared" si="20"/>
        <v>112197940.75</v>
      </c>
      <c r="Y26" s="280">
        <f t="shared" si="33"/>
        <v>233770801.89999998</v>
      </c>
      <c r="Z26" s="280">
        <f t="shared" si="34"/>
        <v>0</v>
      </c>
      <c r="AA26" s="280">
        <f t="shared" si="34"/>
        <v>135831.81000003219</v>
      </c>
      <c r="AB26" s="280">
        <f t="shared" si="34"/>
        <v>401792.87999999523</v>
      </c>
      <c r="AC26" s="391">
        <f t="shared" si="6"/>
        <v>537624.69000002742</v>
      </c>
      <c r="AD26" s="242" t="str">
        <f t="shared" si="29"/>
        <v xml:space="preserve"> </v>
      </c>
      <c r="AE26" s="242">
        <f t="shared" si="29"/>
        <v>0.99888395966880794</v>
      </c>
      <c r="AF26" s="242">
        <f t="shared" si="29"/>
        <v>0.99643167113236453</v>
      </c>
      <c r="AG26" s="242">
        <f t="shared" si="29"/>
        <v>0.99770548290633687</v>
      </c>
      <c r="AI26" s="603">
        <f>+F26-'CONAP-CHD''S (ALL FUNDS)'!F365</f>
        <v>0</v>
      </c>
      <c r="AJ26" s="603">
        <f>+G26-'CONAP-CHD''S (ALL FUNDS)'!G365</f>
        <v>55128341.200000018</v>
      </c>
      <c r="AK26" s="603">
        <f>+H26-'CONAP-CHD''S (ALL FUNDS)'!H365</f>
        <v>100184733.63</v>
      </c>
      <c r="AL26" s="603">
        <f>+I26-'CONAP-CHD''S (ALL FUNDS)'!I365</f>
        <v>155313074.83000001</v>
      </c>
      <c r="AN26" s="37">
        <f>+AL26-'[8]CONAP-CHD''S (ALL FUNDS)'!$I$366</f>
        <v>0</v>
      </c>
    </row>
    <row r="27" spans="1:40" s="2" customFormat="1">
      <c r="A27" s="278"/>
      <c r="B27" s="279"/>
      <c r="C27" s="279"/>
      <c r="D27" s="279"/>
      <c r="E27" s="280"/>
      <c r="F27" s="279"/>
      <c r="G27" s="561"/>
      <c r="H27" s="561"/>
      <c r="I27" s="280"/>
      <c r="J27" s="279"/>
      <c r="K27" s="279"/>
      <c r="L27" s="279"/>
      <c r="M27" s="280"/>
      <c r="N27" s="279"/>
      <c r="O27" s="279"/>
      <c r="P27" s="279"/>
      <c r="Q27" s="280"/>
      <c r="R27" s="279"/>
      <c r="S27" s="279"/>
      <c r="T27" s="279"/>
      <c r="U27" s="280"/>
      <c r="V27" s="280"/>
      <c r="W27" s="280"/>
      <c r="X27" s="280"/>
      <c r="Y27" s="280"/>
      <c r="Z27" s="280"/>
      <c r="AA27" s="280"/>
      <c r="AB27" s="280"/>
      <c r="AC27" s="280"/>
      <c r="AD27" s="242"/>
      <c r="AE27" s="242"/>
      <c r="AF27" s="242"/>
      <c r="AG27" s="242"/>
      <c r="AI27" s="600"/>
      <c r="AJ27" s="600"/>
      <c r="AK27" s="600"/>
      <c r="AL27" s="600"/>
    </row>
    <row r="28" spans="1:40" s="277" customFormat="1" ht="16.5">
      <c r="A28" s="275" t="s">
        <v>579</v>
      </c>
      <c r="B28" s="276">
        <f t="shared" ref="B28:M28" si="35">SUM(B29:B31)</f>
        <v>0</v>
      </c>
      <c r="C28" s="276">
        <f t="shared" si="35"/>
        <v>24132044.359999999</v>
      </c>
      <c r="D28" s="276">
        <f t="shared" si="35"/>
        <v>56300323.519999996</v>
      </c>
      <c r="E28" s="276">
        <f t="shared" si="35"/>
        <v>80432367.879999995</v>
      </c>
      <c r="F28" s="276">
        <f t="shared" si="35"/>
        <v>0</v>
      </c>
      <c r="G28" s="562">
        <f t="shared" si="35"/>
        <v>656908223.21000004</v>
      </c>
      <c r="H28" s="562">
        <f t="shared" si="35"/>
        <v>655875227.81000006</v>
      </c>
      <c r="I28" s="276">
        <f t="shared" si="35"/>
        <v>1312783451.02</v>
      </c>
      <c r="J28" s="276">
        <f t="shared" si="35"/>
        <v>0</v>
      </c>
      <c r="K28" s="276">
        <f t="shared" si="35"/>
        <v>681040267.56999993</v>
      </c>
      <c r="L28" s="276">
        <f t="shared" si="35"/>
        <v>712175551.33000004</v>
      </c>
      <c r="M28" s="276">
        <f t="shared" si="35"/>
        <v>1393215818.9000001</v>
      </c>
      <c r="N28" s="276">
        <f t="shared" ref="N28" si="36">SUM(N29:N31)</f>
        <v>0</v>
      </c>
      <c r="O28" s="276">
        <f t="shared" ref="O28:P28" si="37">SUM(O29:O31)</f>
        <v>23697172.59</v>
      </c>
      <c r="P28" s="276">
        <f t="shared" si="37"/>
        <v>53290857.480000004</v>
      </c>
      <c r="Q28" s="276">
        <f t="shared" ref="Q28:AC28" si="38">SUM(Q29:Q31)</f>
        <v>76988030.069999993</v>
      </c>
      <c r="R28" s="276">
        <f t="shared" ref="R28:T28" si="39">SUM(R29:R31)</f>
        <v>0</v>
      </c>
      <c r="S28" s="276">
        <f t="shared" si="39"/>
        <v>645795851.54999995</v>
      </c>
      <c r="T28" s="276">
        <f t="shared" si="39"/>
        <v>643119437.44000006</v>
      </c>
      <c r="U28" s="276">
        <f t="shared" si="38"/>
        <v>1288915288.99</v>
      </c>
      <c r="V28" s="276">
        <f t="shared" si="38"/>
        <v>0</v>
      </c>
      <c r="W28" s="276">
        <f t="shared" si="38"/>
        <v>669493024.13999999</v>
      </c>
      <c r="X28" s="276">
        <f t="shared" si="38"/>
        <v>696410294.92000008</v>
      </c>
      <c r="Y28" s="276">
        <f t="shared" si="38"/>
        <v>1365903319.0599999</v>
      </c>
      <c r="Z28" s="276">
        <f t="shared" si="38"/>
        <v>0</v>
      </c>
      <c r="AA28" s="276">
        <f t="shared" si="38"/>
        <v>11547243.430000007</v>
      </c>
      <c r="AB28" s="276">
        <f t="shared" si="38"/>
        <v>15765256.409999922</v>
      </c>
      <c r="AC28" s="276">
        <f t="shared" si="38"/>
        <v>27312499.839999929</v>
      </c>
      <c r="AD28" s="282" t="str">
        <f t="shared" ref="AD28:AG31" si="40">IF(J28=0," ",V28/J28)</f>
        <v xml:space="preserve"> </v>
      </c>
      <c r="AE28" s="282">
        <f t="shared" si="40"/>
        <v>0.98304469797182281</v>
      </c>
      <c r="AF28" s="282">
        <f t="shared" si="40"/>
        <v>0.97786324399853652</v>
      </c>
      <c r="AG28" s="282">
        <f t="shared" si="40"/>
        <v>0.98039607398259054</v>
      </c>
      <c r="AI28" s="599"/>
      <c r="AJ28" s="599"/>
      <c r="AK28" s="599"/>
      <c r="AL28" s="599"/>
    </row>
    <row r="29" spans="1:40" s="2" customFormat="1">
      <c r="A29" s="281" t="s">
        <v>233</v>
      </c>
      <c r="B29" s="279">
        <f>+'CONAP-CHD''S (ALL FUNDS)'!F585</f>
        <v>0</v>
      </c>
      <c r="C29" s="279">
        <f>+'CONAP-CHD''S (ALL FUNDS)'!G585</f>
        <v>6199404.5200000005</v>
      </c>
      <c r="D29" s="279">
        <f>+'CONAP-CHD''S (ALL FUNDS)'!H585</f>
        <v>12808283</v>
      </c>
      <c r="E29" s="280">
        <f t="shared" si="30"/>
        <v>19007687.52</v>
      </c>
      <c r="F29" s="279">
        <f>+'CONAP-CHD''S (ALL FUNDS)'!F586</f>
        <v>0</v>
      </c>
      <c r="G29" s="561">
        <f>+'CONAP-CHD''S (ALL FUNDS)'!G586</f>
        <v>350784844.93000001</v>
      </c>
      <c r="H29" s="561">
        <f>+'CONAP-CHD''S (ALL FUNDS)'!H586</f>
        <v>310565877.97999996</v>
      </c>
      <c r="I29" s="280">
        <f t="shared" si="2"/>
        <v>661350722.90999997</v>
      </c>
      <c r="J29" s="279">
        <f t="shared" ref="J29:L31" si="41">+B29+F29</f>
        <v>0</v>
      </c>
      <c r="K29" s="279">
        <f t="shared" si="41"/>
        <v>356984249.44999999</v>
      </c>
      <c r="L29" s="279">
        <f t="shared" si="41"/>
        <v>323374160.97999996</v>
      </c>
      <c r="M29" s="280">
        <f t="shared" si="3"/>
        <v>680358410.42999995</v>
      </c>
      <c r="N29" s="279">
        <f>+'CONAP-CHD''S (ALL FUNDS)'!J585</f>
        <v>0</v>
      </c>
      <c r="O29" s="279">
        <f>+'CONAP-CHD''S (ALL FUNDS)'!K585</f>
        <v>5765115.5300000003</v>
      </c>
      <c r="P29" s="279">
        <f>+'CONAP-CHD''S (ALL FUNDS)'!L585</f>
        <v>12748254.859999999</v>
      </c>
      <c r="Q29" s="280">
        <f t="shared" si="0"/>
        <v>18513370.390000001</v>
      </c>
      <c r="R29" s="279">
        <f>+'CONAP-CHD''S (ALL FUNDS)'!J586</f>
        <v>0</v>
      </c>
      <c r="S29" s="279">
        <f>+'CONAP-CHD''S (ALL FUNDS)'!K586</f>
        <v>346990889</v>
      </c>
      <c r="T29" s="279">
        <f>+'CONAP-CHD''S (ALL FUNDS)'!L586</f>
        <v>310331903.13999999</v>
      </c>
      <c r="U29" s="280">
        <f t="shared" si="4"/>
        <v>657322792.13999999</v>
      </c>
      <c r="V29" s="280">
        <f t="shared" si="32"/>
        <v>0</v>
      </c>
      <c r="W29" s="280">
        <f t="shared" si="20"/>
        <v>352756004.52999997</v>
      </c>
      <c r="X29" s="280">
        <f t="shared" si="20"/>
        <v>323080158</v>
      </c>
      <c r="Y29" s="280">
        <f t="shared" si="33"/>
        <v>675836162.52999997</v>
      </c>
      <c r="Z29" s="280">
        <f t="shared" ref="Z29:AB31" si="42">+J29-V29</f>
        <v>0</v>
      </c>
      <c r="AA29" s="280">
        <f t="shared" si="42"/>
        <v>4228244.9200000167</v>
      </c>
      <c r="AB29" s="280">
        <f t="shared" si="42"/>
        <v>294002.97999995947</v>
      </c>
      <c r="AC29" s="280">
        <f t="shared" si="6"/>
        <v>4522247.8999999762</v>
      </c>
      <c r="AD29" s="242" t="str">
        <f t="shared" si="40"/>
        <v xml:space="preserve"> </v>
      </c>
      <c r="AE29" s="242">
        <f t="shared" si="40"/>
        <v>0.98815565413175954</v>
      </c>
      <c r="AF29" s="242">
        <f t="shared" si="40"/>
        <v>0.99909082723520959</v>
      </c>
      <c r="AG29" s="242">
        <f t="shared" si="40"/>
        <v>0.99335313882995602</v>
      </c>
      <c r="AI29" s="603">
        <f>+F29-'CONAP-CHD''S (ALL FUNDS)'!F587</f>
        <v>0</v>
      </c>
      <c r="AJ29" s="603">
        <f>+G29-'CONAP-CHD''S (ALL FUNDS)'!G587</f>
        <v>67758506.930000007</v>
      </c>
      <c r="AK29" s="603">
        <f>+H29-'CONAP-CHD''S (ALL FUNDS)'!H587</f>
        <v>310565877.97999996</v>
      </c>
      <c r="AL29" s="603">
        <f>+I29-'CONAP-CHD''S (ALL FUNDS)'!I587</f>
        <v>378324384.90999997</v>
      </c>
      <c r="AN29" s="37">
        <f>+AL29-'[8]CONAP-CHD''S (ALL FUNDS)'!$I$588</f>
        <v>-23600000</v>
      </c>
    </row>
    <row r="30" spans="1:40" s="2" customFormat="1">
      <c r="A30" s="281" t="s">
        <v>234</v>
      </c>
      <c r="B30" s="279">
        <f>+'CONAP-CHD''S (ALL FUNDS)'!F679</f>
        <v>0</v>
      </c>
      <c r="C30" s="279">
        <f>+'CONAP-CHD''S (ALL FUNDS)'!G679</f>
        <v>15985335.51</v>
      </c>
      <c r="D30" s="279">
        <f>+'CONAP-CHD''S (ALL FUNDS)'!H679</f>
        <v>33492040.52</v>
      </c>
      <c r="E30" s="280">
        <f t="shared" si="30"/>
        <v>49477376.030000001</v>
      </c>
      <c r="F30" s="279">
        <f>+'CONAP-CHD''S (ALL FUNDS)'!F680</f>
        <v>0</v>
      </c>
      <c r="G30" s="561">
        <f>+'CONAP-CHD''S (ALL FUNDS)'!G680</f>
        <v>154697064.46000001</v>
      </c>
      <c r="H30" s="561">
        <f>+'CONAP-CHD''S (ALL FUNDS)'!H680</f>
        <v>295891040</v>
      </c>
      <c r="I30" s="280">
        <f t="shared" si="2"/>
        <v>450588104.46000004</v>
      </c>
      <c r="J30" s="279">
        <f t="shared" si="41"/>
        <v>0</v>
      </c>
      <c r="K30" s="279">
        <f t="shared" si="41"/>
        <v>170682399.97</v>
      </c>
      <c r="L30" s="279">
        <f t="shared" si="41"/>
        <v>329383080.51999998</v>
      </c>
      <c r="M30" s="280">
        <f t="shared" si="3"/>
        <v>500065480.49000001</v>
      </c>
      <c r="N30" s="279">
        <f>+'CONAP-CHD''S (ALL FUNDS)'!J679</f>
        <v>0</v>
      </c>
      <c r="O30" s="279">
        <f>+'CONAP-CHD''S (ALL FUNDS)'!K679</f>
        <v>15984753.379999999</v>
      </c>
      <c r="P30" s="279">
        <f>+'CONAP-CHD''S (ALL FUNDS)'!L679</f>
        <v>30542602.620000001</v>
      </c>
      <c r="Q30" s="280">
        <f t="shared" si="0"/>
        <v>46527356</v>
      </c>
      <c r="R30" s="279">
        <f>+'CONAP-CHD''S (ALL FUNDS)'!J680</f>
        <v>0</v>
      </c>
      <c r="S30" s="279">
        <f>+'CONAP-CHD''S (ALL FUNDS)'!K680</f>
        <v>148570992.55000001</v>
      </c>
      <c r="T30" s="279">
        <f>+'CONAP-CHD''S (ALL FUNDS)'!L680</f>
        <v>290374483.11000001</v>
      </c>
      <c r="U30" s="280">
        <f t="shared" si="4"/>
        <v>438945475.66000003</v>
      </c>
      <c r="V30" s="280">
        <f t="shared" si="32"/>
        <v>0</v>
      </c>
      <c r="W30" s="280">
        <f t="shared" si="20"/>
        <v>164555745.93000001</v>
      </c>
      <c r="X30" s="280">
        <f t="shared" si="20"/>
        <v>320917085.73000002</v>
      </c>
      <c r="Y30" s="280">
        <f t="shared" si="33"/>
        <v>485472831.66000003</v>
      </c>
      <c r="Z30" s="280">
        <f t="shared" si="42"/>
        <v>0</v>
      </c>
      <c r="AA30" s="280">
        <f t="shared" si="42"/>
        <v>6126654.0399999917</v>
      </c>
      <c r="AB30" s="280">
        <f t="shared" si="42"/>
        <v>8465994.7899999619</v>
      </c>
      <c r="AC30" s="280">
        <f t="shared" si="6"/>
        <v>14592648.829999954</v>
      </c>
      <c r="AD30" s="242" t="str">
        <f t="shared" si="40"/>
        <v xml:space="preserve"> </v>
      </c>
      <c r="AE30" s="242">
        <f t="shared" si="40"/>
        <v>0.96410494555339721</v>
      </c>
      <c r="AF30" s="242">
        <f t="shared" si="40"/>
        <v>0.97429742056988899</v>
      </c>
      <c r="AG30" s="242">
        <f t="shared" si="40"/>
        <v>0.97081852397469814</v>
      </c>
      <c r="AI30" s="603">
        <f>+F30-'CONAP-CHD''S (ALL FUNDS)'!F681</f>
        <v>0</v>
      </c>
      <c r="AJ30" s="603">
        <f>+G30-'CONAP-CHD''S (ALL FUNDS)'!G681</f>
        <v>80473424.460000008</v>
      </c>
      <c r="AK30" s="603">
        <f>+H30-'CONAP-CHD''S (ALL FUNDS)'!H681</f>
        <v>265891040</v>
      </c>
      <c r="AL30" s="603">
        <f>+I30-'CONAP-CHD''S (ALL FUNDS)'!I681</f>
        <v>346364464.46000004</v>
      </c>
      <c r="AN30" s="37">
        <f>+AL30-'[8]CONAP-CHD''S (ALL FUNDS)'!$I$682</f>
        <v>-513415.19999998808</v>
      </c>
    </row>
    <row r="31" spans="1:40" s="2" customFormat="1">
      <c r="A31" s="281" t="s">
        <v>235</v>
      </c>
      <c r="B31" s="279">
        <f>+'CONAP-CHD''S (ALL FUNDS)'!F729</f>
        <v>0</v>
      </c>
      <c r="C31" s="279">
        <f>+'CONAP-CHD''S (ALL FUNDS)'!G729</f>
        <v>1947304.33</v>
      </c>
      <c r="D31" s="279">
        <f>+'CONAP-CHD''S (ALL FUNDS)'!H729</f>
        <v>10000000</v>
      </c>
      <c r="E31" s="280">
        <f t="shared" si="30"/>
        <v>11947304.33</v>
      </c>
      <c r="F31" s="279">
        <f>+'CONAP-CHD''S (ALL FUNDS)'!F730</f>
        <v>0</v>
      </c>
      <c r="G31" s="561">
        <f>+'CONAP-CHD''S (ALL FUNDS)'!G730</f>
        <v>151426313.81999999</v>
      </c>
      <c r="H31" s="561">
        <f>+'CONAP-CHD''S (ALL FUNDS)'!H730</f>
        <v>49418309.829999998</v>
      </c>
      <c r="I31" s="280">
        <f t="shared" si="2"/>
        <v>200844623.64999998</v>
      </c>
      <c r="J31" s="279">
        <f t="shared" si="41"/>
        <v>0</v>
      </c>
      <c r="K31" s="279">
        <f t="shared" si="41"/>
        <v>153373618.15000001</v>
      </c>
      <c r="L31" s="279">
        <f t="shared" si="41"/>
        <v>59418309.829999998</v>
      </c>
      <c r="M31" s="280">
        <f t="shared" si="3"/>
        <v>212791927.98000002</v>
      </c>
      <c r="N31" s="279">
        <f>+'CONAP-CHD''S (ALL FUNDS)'!J729</f>
        <v>0</v>
      </c>
      <c r="O31" s="279">
        <f>+'CONAP-CHD''S (ALL FUNDS)'!K729</f>
        <v>1947303.6800000002</v>
      </c>
      <c r="P31" s="279">
        <f>+'CONAP-CHD''S (ALL FUNDS)'!L729</f>
        <v>10000000</v>
      </c>
      <c r="Q31" s="280">
        <f t="shared" si="0"/>
        <v>11947303.68</v>
      </c>
      <c r="R31" s="279">
        <f>+'CONAP-CHD''S (ALL FUNDS)'!J730</f>
        <v>0</v>
      </c>
      <c r="S31" s="279">
        <f>+'CONAP-CHD''S (ALL FUNDS)'!K730</f>
        <v>150233970</v>
      </c>
      <c r="T31" s="279">
        <f>+'CONAP-CHD''S (ALL FUNDS)'!L730</f>
        <v>42413051.189999998</v>
      </c>
      <c r="U31" s="280">
        <f t="shared" si="4"/>
        <v>192647021.19</v>
      </c>
      <c r="V31" s="280">
        <f t="shared" si="32"/>
        <v>0</v>
      </c>
      <c r="W31" s="280">
        <f t="shared" si="20"/>
        <v>152181273.68000001</v>
      </c>
      <c r="X31" s="280">
        <f t="shared" si="20"/>
        <v>52413051.189999998</v>
      </c>
      <c r="Y31" s="280">
        <f t="shared" si="33"/>
        <v>204594324.87</v>
      </c>
      <c r="Z31" s="280">
        <f t="shared" si="42"/>
        <v>0</v>
      </c>
      <c r="AA31" s="280">
        <f t="shared" si="42"/>
        <v>1192344.4699999988</v>
      </c>
      <c r="AB31" s="280">
        <f t="shared" si="42"/>
        <v>7005258.6400000006</v>
      </c>
      <c r="AC31" s="280">
        <f t="shared" si="6"/>
        <v>8197603.1099999994</v>
      </c>
      <c r="AD31" s="242" t="str">
        <f t="shared" si="40"/>
        <v xml:space="preserve"> </v>
      </c>
      <c r="AE31" s="242">
        <f t="shared" si="40"/>
        <v>0.99222588288401803</v>
      </c>
      <c r="AF31" s="242">
        <f t="shared" si="40"/>
        <v>0.88210269426978749</v>
      </c>
      <c r="AG31" s="242">
        <f t="shared" si="40"/>
        <v>0.96147596768440158</v>
      </c>
      <c r="AI31" s="603">
        <f>+F31-'CONAP-CHD''S (ALL FUNDS)'!F731</f>
        <v>0</v>
      </c>
      <c r="AJ31" s="603">
        <f>+G31-'CONAP-CHD''S (ALL FUNDS)'!G731</f>
        <v>43983873.819999993</v>
      </c>
      <c r="AK31" s="603">
        <f>+H31-'CONAP-CHD''S (ALL FUNDS)'!H731</f>
        <v>49418309.829999998</v>
      </c>
      <c r="AL31" s="603">
        <f>+I31-'CONAP-CHD''S (ALL FUNDS)'!I731</f>
        <v>93402183.649999976</v>
      </c>
      <c r="AN31" s="37">
        <f>+AL31-'[8]CONAP-CHD''S (ALL FUNDS)'!$I$732</f>
        <v>3256647.3199999779</v>
      </c>
    </row>
    <row r="32" spans="1:40" s="2" customFormat="1">
      <c r="A32" s="281"/>
      <c r="B32" s="279"/>
      <c r="C32" s="279"/>
      <c r="D32" s="279"/>
      <c r="E32" s="280"/>
      <c r="F32" s="279"/>
      <c r="G32" s="561"/>
      <c r="H32" s="561"/>
      <c r="I32" s="280"/>
      <c r="J32" s="279"/>
      <c r="K32" s="279"/>
      <c r="L32" s="279"/>
      <c r="M32" s="280"/>
      <c r="N32" s="279"/>
      <c r="O32" s="279"/>
      <c r="P32" s="279"/>
      <c r="Q32" s="280"/>
      <c r="R32" s="279"/>
      <c r="S32" s="279"/>
      <c r="T32" s="279"/>
      <c r="U32" s="280"/>
      <c r="V32" s="280"/>
      <c r="W32" s="280"/>
      <c r="X32" s="280"/>
      <c r="Y32" s="280"/>
      <c r="Z32" s="280"/>
      <c r="AA32" s="280"/>
      <c r="AB32" s="280"/>
      <c r="AC32" s="280"/>
      <c r="AD32" s="242"/>
      <c r="AE32" s="242"/>
      <c r="AF32" s="242"/>
      <c r="AG32" s="242"/>
      <c r="AI32" s="600"/>
      <c r="AJ32" s="600"/>
      <c r="AK32" s="600"/>
      <c r="AL32" s="600"/>
    </row>
    <row r="33" spans="1:53" s="277" customFormat="1" ht="16.5">
      <c r="A33" s="275" t="s">
        <v>580</v>
      </c>
      <c r="B33" s="276">
        <f t="shared" ref="B33:M33" si="43">SUM(B34:B38)</f>
        <v>0</v>
      </c>
      <c r="C33" s="276">
        <f t="shared" si="43"/>
        <v>6455809.6799999997</v>
      </c>
      <c r="D33" s="276">
        <f t="shared" si="43"/>
        <v>95520657.349999994</v>
      </c>
      <c r="E33" s="276">
        <f t="shared" si="43"/>
        <v>101976467.03</v>
      </c>
      <c r="F33" s="276">
        <f t="shared" si="43"/>
        <v>0</v>
      </c>
      <c r="G33" s="562">
        <f t="shared" si="43"/>
        <v>526919915.81</v>
      </c>
      <c r="H33" s="562">
        <f t="shared" si="43"/>
        <v>948657188.76999998</v>
      </c>
      <c r="I33" s="276">
        <f t="shared" si="43"/>
        <v>1475577104.5799999</v>
      </c>
      <c r="J33" s="276">
        <f t="shared" si="43"/>
        <v>0</v>
      </c>
      <c r="K33" s="276">
        <f t="shared" si="43"/>
        <v>533375725.49000001</v>
      </c>
      <c r="L33" s="276">
        <f t="shared" si="43"/>
        <v>1044177846.12</v>
      </c>
      <c r="M33" s="276">
        <f t="shared" si="43"/>
        <v>1577553571.6100001</v>
      </c>
      <c r="N33" s="276">
        <f t="shared" ref="N33" si="44">SUM(N34:N38)</f>
        <v>0</v>
      </c>
      <c r="O33" s="276">
        <f t="shared" ref="O33:P33" si="45">SUM(O34:O38)</f>
        <v>6409040.9699999997</v>
      </c>
      <c r="P33" s="276">
        <f t="shared" si="45"/>
        <v>83852883.899999991</v>
      </c>
      <c r="Q33" s="276">
        <f t="shared" ref="Q33:AC33" si="46">SUM(Q34:Q38)</f>
        <v>90261924.870000005</v>
      </c>
      <c r="R33" s="276">
        <f t="shared" ref="R33:T33" si="47">SUM(R34:R38)</f>
        <v>0</v>
      </c>
      <c r="S33" s="276">
        <f t="shared" si="47"/>
        <v>517320098.63000011</v>
      </c>
      <c r="T33" s="276">
        <f t="shared" si="47"/>
        <v>893909585.05999994</v>
      </c>
      <c r="U33" s="276">
        <f t="shared" si="46"/>
        <v>1411229683.6900001</v>
      </c>
      <c r="V33" s="276">
        <f t="shared" si="46"/>
        <v>0</v>
      </c>
      <c r="W33" s="276">
        <f t="shared" si="46"/>
        <v>523729139.60000002</v>
      </c>
      <c r="X33" s="276">
        <f t="shared" si="46"/>
        <v>977762468.96000004</v>
      </c>
      <c r="Y33" s="276">
        <f t="shared" si="46"/>
        <v>1501491608.5599999</v>
      </c>
      <c r="Z33" s="276">
        <f t="shared" si="46"/>
        <v>0</v>
      </c>
      <c r="AA33" s="276">
        <f t="shared" si="46"/>
        <v>9646585.8899999857</v>
      </c>
      <c r="AB33" s="276">
        <f t="shared" si="46"/>
        <v>66415377.160000049</v>
      </c>
      <c r="AC33" s="276">
        <f t="shared" si="46"/>
        <v>76061963.050000027</v>
      </c>
      <c r="AD33" s="282" t="str">
        <f t="shared" ref="AD33:AG40" si="48">IF(J33=0," ",V33/J33)</f>
        <v xml:space="preserve"> </v>
      </c>
      <c r="AE33" s="282">
        <f t="shared" si="48"/>
        <v>0.98191408902019695</v>
      </c>
      <c r="AF33" s="282">
        <f t="shared" si="48"/>
        <v>0.93639457358074674</v>
      </c>
      <c r="AG33" s="282">
        <f t="shared" si="48"/>
        <v>0.95178486206818713</v>
      </c>
      <c r="AI33" s="599"/>
      <c r="AJ33" s="599"/>
      <c r="AK33" s="599"/>
      <c r="AL33" s="599"/>
    </row>
    <row r="34" spans="1:53" s="2" customFormat="1">
      <c r="A34" s="281" t="s">
        <v>236</v>
      </c>
      <c r="B34" s="279">
        <f>+'CONAP-CHD''S (ALL FUNDS)'!F845</f>
        <v>0</v>
      </c>
      <c r="C34" s="561">
        <f>+'CONAP-CHD''S (ALL FUNDS)'!G845</f>
        <v>605980.30000000005</v>
      </c>
      <c r="D34" s="561">
        <f>+'CONAP-CHD''S (ALL FUNDS)'!H845</f>
        <v>26501949.93</v>
      </c>
      <c r="E34" s="649">
        <f t="shared" si="30"/>
        <v>27107930.23</v>
      </c>
      <c r="F34" s="279">
        <f>+'CONAP-CHD''S (ALL FUNDS)'!F846</f>
        <v>0</v>
      </c>
      <c r="G34" s="561">
        <f>+'CONAP-CHD''S (ALL FUNDS)'!G846</f>
        <v>94601900.109999999</v>
      </c>
      <c r="H34" s="561">
        <f>+'CONAP-CHD''S (ALL FUNDS)'!H846</f>
        <v>88932842.900000006</v>
      </c>
      <c r="I34" s="280">
        <f t="shared" si="2"/>
        <v>183534743.00999999</v>
      </c>
      <c r="J34" s="279">
        <f t="shared" ref="J34:L38" si="49">+B34+F34</f>
        <v>0</v>
      </c>
      <c r="K34" s="279">
        <f t="shared" si="49"/>
        <v>95207880.409999996</v>
      </c>
      <c r="L34" s="279">
        <f t="shared" si="49"/>
        <v>115434792.83000001</v>
      </c>
      <c r="M34" s="280">
        <f t="shared" si="3"/>
        <v>210642673.24000001</v>
      </c>
      <c r="N34" s="279">
        <f>+'CONAP-CHD''S (ALL FUNDS)'!J845</f>
        <v>0</v>
      </c>
      <c r="O34" s="279">
        <f>+'CONAP-CHD''S (ALL FUNDS)'!K845</f>
        <v>561523.99</v>
      </c>
      <c r="P34" s="279">
        <f>+'CONAP-CHD''S (ALL FUNDS)'!L845</f>
        <v>26492038.649999999</v>
      </c>
      <c r="Q34" s="280">
        <f t="shared" si="0"/>
        <v>27053562.639999997</v>
      </c>
      <c r="R34" s="279">
        <f>+'CONAP-CHD''S (ALL FUNDS)'!J846</f>
        <v>0</v>
      </c>
      <c r="S34" s="279">
        <f>+'CONAP-CHD''S (ALL FUNDS)'!K846</f>
        <v>93442824.200000018</v>
      </c>
      <c r="T34" s="279">
        <f>+'CONAP-CHD''S (ALL FUNDS)'!L846</f>
        <v>86198090.070000008</v>
      </c>
      <c r="U34" s="280">
        <f t="shared" si="4"/>
        <v>179640914.27000004</v>
      </c>
      <c r="V34" s="280">
        <f t="shared" si="32"/>
        <v>0</v>
      </c>
      <c r="W34" s="280">
        <f t="shared" si="20"/>
        <v>94004348.190000013</v>
      </c>
      <c r="X34" s="280">
        <f t="shared" si="20"/>
        <v>112690128.72</v>
      </c>
      <c r="Y34" s="280">
        <f t="shared" si="33"/>
        <v>206694476.91000003</v>
      </c>
      <c r="Z34" s="280">
        <f t="shared" ref="Z34:AB38" si="50">+J34-V34</f>
        <v>0</v>
      </c>
      <c r="AA34" s="280">
        <f t="shared" si="50"/>
        <v>1203532.2199999839</v>
      </c>
      <c r="AB34" s="280">
        <f t="shared" si="50"/>
        <v>2744664.1100000143</v>
      </c>
      <c r="AC34" s="280">
        <f t="shared" si="6"/>
        <v>3948196.3299999982</v>
      </c>
      <c r="AD34" s="242" t="str">
        <f t="shared" si="48"/>
        <v xml:space="preserve"> </v>
      </c>
      <c r="AE34" s="242">
        <f t="shared" si="48"/>
        <v>0.98735890122942416</v>
      </c>
      <c r="AF34" s="242">
        <f t="shared" si="48"/>
        <v>0.97622325086993433</v>
      </c>
      <c r="AG34" s="242">
        <f t="shared" si="48"/>
        <v>0.9812564269657672</v>
      </c>
      <c r="AI34" s="603">
        <f>+F34-'CONAP-CHD''S (ALL FUNDS)'!F847</f>
        <v>0</v>
      </c>
      <c r="AJ34" s="603">
        <f>+G34-'CONAP-CHD''S (ALL FUNDS)'!G847</f>
        <v>41572940.109999999</v>
      </c>
      <c r="AK34" s="603">
        <f>+H34-'CONAP-CHD''S (ALL FUNDS)'!H847</f>
        <v>88932842.900000006</v>
      </c>
      <c r="AL34" s="603">
        <f>+I34-'CONAP-CHD''S (ALL FUNDS)'!I847</f>
        <v>130505783.00999999</v>
      </c>
      <c r="AN34" s="37">
        <f>+AL34-'[8]CONAP-CHD''S (ALL FUNDS)'!$I$848</f>
        <v>0</v>
      </c>
    </row>
    <row r="35" spans="1:53" s="2" customFormat="1">
      <c r="A35" s="281" t="s">
        <v>237</v>
      </c>
      <c r="B35" s="279">
        <f>+'CONAP-CHD''S (ALL FUNDS)'!F906</f>
        <v>0</v>
      </c>
      <c r="C35" s="561">
        <f>+'CONAP-CHD''S (ALL FUNDS)'!G906</f>
        <v>46631.51</v>
      </c>
      <c r="D35" s="561">
        <f>+'CONAP-CHD''S (ALL FUNDS)'!H906</f>
        <v>2302605.6</v>
      </c>
      <c r="E35" s="649">
        <f t="shared" si="30"/>
        <v>2349237.11</v>
      </c>
      <c r="F35" s="279">
        <f>+'CONAP-CHD''S (ALL FUNDS)'!F907</f>
        <v>0</v>
      </c>
      <c r="G35" s="561">
        <f>+'CONAP-CHD''S (ALL FUNDS)'!G907</f>
        <v>102622959.47</v>
      </c>
      <c r="H35" s="561">
        <f>+'CONAP-CHD''S (ALL FUNDS)'!H907</f>
        <v>52992322.689999998</v>
      </c>
      <c r="I35" s="280">
        <f t="shared" si="2"/>
        <v>155615282.16</v>
      </c>
      <c r="J35" s="279">
        <f t="shared" si="49"/>
        <v>0</v>
      </c>
      <c r="K35" s="279">
        <f t="shared" si="49"/>
        <v>102669590.98</v>
      </c>
      <c r="L35" s="279">
        <f t="shared" si="49"/>
        <v>55294928.289999999</v>
      </c>
      <c r="M35" s="280">
        <f t="shared" si="3"/>
        <v>157964519.27000001</v>
      </c>
      <c r="N35" s="279">
        <f>+'CONAP-CHD''S (ALL FUNDS)'!J906</f>
        <v>0</v>
      </c>
      <c r="O35" s="279">
        <f>+'CONAP-CHD''S (ALL FUNDS)'!K906</f>
        <v>46631.51</v>
      </c>
      <c r="P35" s="279">
        <f>+'CONAP-CHD''S (ALL FUNDS)'!L906</f>
        <v>2280572.5</v>
      </c>
      <c r="Q35" s="280">
        <f t="shared" si="0"/>
        <v>2327204.0099999998</v>
      </c>
      <c r="R35" s="279">
        <f>+'CONAP-CHD''S (ALL FUNDS)'!J907</f>
        <v>0</v>
      </c>
      <c r="S35" s="279">
        <f>+'CONAP-CHD''S (ALL FUNDS)'!K907</f>
        <v>102602941.97</v>
      </c>
      <c r="T35" s="279">
        <f>+'CONAP-CHD''S (ALL FUNDS)'!L907</f>
        <v>41330690.730000004</v>
      </c>
      <c r="U35" s="280">
        <f t="shared" si="4"/>
        <v>143933632.69999999</v>
      </c>
      <c r="V35" s="280">
        <f t="shared" si="32"/>
        <v>0</v>
      </c>
      <c r="W35" s="280">
        <f t="shared" si="20"/>
        <v>102649573.48</v>
      </c>
      <c r="X35" s="280">
        <f t="shared" si="20"/>
        <v>43611263.230000004</v>
      </c>
      <c r="Y35" s="280">
        <f t="shared" si="33"/>
        <v>146260836.71000001</v>
      </c>
      <c r="Z35" s="280">
        <f t="shared" si="50"/>
        <v>0</v>
      </c>
      <c r="AA35" s="280">
        <f t="shared" si="50"/>
        <v>20017.5</v>
      </c>
      <c r="AB35" s="280">
        <f t="shared" si="50"/>
        <v>11683665.059999995</v>
      </c>
      <c r="AC35" s="280">
        <f t="shared" si="6"/>
        <v>11703682.559999995</v>
      </c>
      <c r="AD35" s="242" t="str">
        <f t="shared" si="48"/>
        <v xml:space="preserve"> </v>
      </c>
      <c r="AE35" s="242">
        <f t="shared" si="48"/>
        <v>0.99980502990409403</v>
      </c>
      <c r="AF35" s="242">
        <f t="shared" si="48"/>
        <v>0.78870277218330409</v>
      </c>
      <c r="AG35" s="242">
        <f t="shared" si="48"/>
        <v>0.92590942184937397</v>
      </c>
      <c r="AI35" s="603">
        <f>+F35-'CONAP-CHD''S (ALL FUNDS)'!F908</f>
        <v>0</v>
      </c>
      <c r="AJ35" s="603">
        <f>+G35-'CONAP-CHD''S (ALL FUNDS)'!G908</f>
        <v>37511519.469999999</v>
      </c>
      <c r="AK35" s="603">
        <f>+H35-'CONAP-CHD''S (ALL FUNDS)'!H908</f>
        <v>27992322.689999998</v>
      </c>
      <c r="AL35" s="603">
        <f>+I35-'CONAP-CHD''S (ALL FUNDS)'!I908</f>
        <v>65503842.159999996</v>
      </c>
      <c r="AN35" s="37">
        <f>+AL35-'[8]CONAP-CHD''S (ALL FUNDS)'!$I$909</f>
        <v>0</v>
      </c>
    </row>
    <row r="36" spans="1:53" s="2" customFormat="1">
      <c r="A36" s="281" t="s">
        <v>238</v>
      </c>
      <c r="B36" s="279">
        <f>+'CONAP-CHD''S (ALL FUNDS)'!F956</f>
        <v>0</v>
      </c>
      <c r="C36" s="561">
        <f>+'CONAP-CHD''S (ALL FUNDS)'!G956</f>
        <v>2438351.0300000003</v>
      </c>
      <c r="D36" s="561">
        <f>+'CONAP-CHD''S (ALL FUNDS)'!H956</f>
        <v>47529862.909999996</v>
      </c>
      <c r="E36" s="649">
        <f t="shared" si="30"/>
        <v>49968213.939999998</v>
      </c>
      <c r="F36" s="279">
        <f>+'CONAP-CHD''S (ALL FUNDS)'!F957</f>
        <v>0</v>
      </c>
      <c r="G36" s="558">
        <f>+'CONAP-CHD''S (ALL FUNDS)'!G957</f>
        <v>99124849.810000002</v>
      </c>
      <c r="H36" s="279">
        <f>+'CONAP-CHD''S (ALL FUNDS)'!H957</f>
        <v>479373639.24000001</v>
      </c>
      <c r="I36" s="280">
        <f t="shared" si="2"/>
        <v>578498489.04999995</v>
      </c>
      <c r="J36" s="279">
        <f t="shared" si="49"/>
        <v>0</v>
      </c>
      <c r="K36" s="279">
        <f t="shared" si="49"/>
        <v>101563200.84</v>
      </c>
      <c r="L36" s="279">
        <f t="shared" si="49"/>
        <v>526903502.14999998</v>
      </c>
      <c r="M36" s="280">
        <f t="shared" si="3"/>
        <v>628466702.99000001</v>
      </c>
      <c r="N36" s="279">
        <f>+'CONAP-CHD''S (ALL FUNDS)'!J956</f>
        <v>0</v>
      </c>
      <c r="O36" s="279">
        <f>+'CONAP-CHD''S (ALL FUNDS)'!K956</f>
        <v>2438351.0300000003</v>
      </c>
      <c r="P36" s="279">
        <f>+'CONAP-CHD''S (ALL FUNDS)'!L956</f>
        <v>36301320.560000002</v>
      </c>
      <c r="Q36" s="280">
        <f t="shared" si="0"/>
        <v>38739671.590000004</v>
      </c>
      <c r="R36" s="279">
        <f>+'CONAP-CHD''S (ALL FUNDS)'!J957</f>
        <v>0</v>
      </c>
      <c r="S36" s="279">
        <f>+'CONAP-CHD''S (ALL FUNDS)'!K957</f>
        <v>97579261.650000006</v>
      </c>
      <c r="T36" s="279">
        <f>+'CONAP-CHD''S (ALL FUNDS)'!L957</f>
        <v>439679295.72999996</v>
      </c>
      <c r="U36" s="280">
        <f t="shared" si="4"/>
        <v>537258557.38</v>
      </c>
      <c r="V36" s="280">
        <f t="shared" si="32"/>
        <v>0</v>
      </c>
      <c r="W36" s="280">
        <f t="shared" si="20"/>
        <v>100017612.68000001</v>
      </c>
      <c r="X36" s="280">
        <f t="shared" si="20"/>
        <v>475980616.28999996</v>
      </c>
      <c r="Y36" s="280">
        <f t="shared" si="33"/>
        <v>575998228.97000003</v>
      </c>
      <c r="Z36" s="280">
        <f t="shared" si="50"/>
        <v>0</v>
      </c>
      <c r="AA36" s="280">
        <f t="shared" si="50"/>
        <v>1545588.1599999964</v>
      </c>
      <c r="AB36" s="280">
        <f t="shared" si="50"/>
        <v>50922885.860000014</v>
      </c>
      <c r="AC36" s="280">
        <f t="shared" si="6"/>
        <v>52468474.020000011</v>
      </c>
      <c r="AD36" s="242" t="str">
        <f t="shared" si="48"/>
        <v xml:space="preserve"> </v>
      </c>
      <c r="AE36" s="242">
        <f t="shared" si="48"/>
        <v>0.98478200620680634</v>
      </c>
      <c r="AF36" s="242">
        <f t="shared" si="48"/>
        <v>0.90335443652924674</v>
      </c>
      <c r="AG36" s="242">
        <f t="shared" si="48"/>
        <v>0.91651351810624904</v>
      </c>
      <c r="AI36" s="603">
        <f>+F36-'CONAP-CHD''S (ALL FUNDS)'!F958</f>
        <v>0</v>
      </c>
      <c r="AJ36" s="603">
        <f>+G36-'CONAP-CHD''S (ALL FUNDS)'!G958</f>
        <v>51280089.810000002</v>
      </c>
      <c r="AK36" s="603">
        <f>+H36-'CONAP-CHD''S (ALL FUNDS)'!H958</f>
        <v>479373639.24000001</v>
      </c>
      <c r="AL36" s="603">
        <f>+I36-'CONAP-CHD''S (ALL FUNDS)'!I958</f>
        <v>530653729.04999995</v>
      </c>
      <c r="AN36" s="37">
        <f>+AL36-'[8]CONAP-CHD''S (ALL FUNDS)'!$I$959</f>
        <v>-13719760.720000029</v>
      </c>
      <c r="AP36" s="37">
        <f>+AJ36-'[8]CONAP-CHD''S (ALL FUNDS)'!$G$959</f>
        <v>-13719760.719999999</v>
      </c>
      <c r="AQ36" s="37">
        <f>+AK36-'[8]CONAP-CHD''S (ALL FUNDS)'!$H$959</f>
        <v>0</v>
      </c>
    </row>
    <row r="37" spans="1:53" s="2" customFormat="1">
      <c r="A37" s="281" t="s">
        <v>239</v>
      </c>
      <c r="B37" s="279">
        <f>+'CONAP-CHD''S (ALL FUNDS)'!F1006</f>
        <v>0</v>
      </c>
      <c r="C37" s="561">
        <f>+'CONAP-CHD''S (ALL FUNDS)'!G1006</f>
        <v>3363736.78</v>
      </c>
      <c r="D37" s="561">
        <f>+'CONAP-CHD''S (ALL FUNDS)'!H1006</f>
        <v>7675696.0199999996</v>
      </c>
      <c r="E37" s="649">
        <f t="shared" si="30"/>
        <v>11039432.799999999</v>
      </c>
      <c r="F37" s="279">
        <f>+'CONAP-CHD''S (ALL FUNDS)'!F1007</f>
        <v>0</v>
      </c>
      <c r="G37" s="561">
        <f>+'CONAP-CHD''S (ALL FUNDS)'!G1007</f>
        <v>111052555.85000001</v>
      </c>
      <c r="H37" s="279">
        <f>+'CONAP-CHD''S (ALL FUNDS)'!H1007</f>
        <v>245607435.5</v>
      </c>
      <c r="I37" s="280">
        <f t="shared" si="2"/>
        <v>356659991.35000002</v>
      </c>
      <c r="J37" s="279">
        <f t="shared" si="49"/>
        <v>0</v>
      </c>
      <c r="K37" s="279">
        <f t="shared" si="49"/>
        <v>114416292.63000001</v>
      </c>
      <c r="L37" s="279">
        <f t="shared" si="49"/>
        <v>253283131.52000001</v>
      </c>
      <c r="M37" s="280">
        <f t="shared" si="3"/>
        <v>367699424.15000004</v>
      </c>
      <c r="N37" s="279">
        <f>+'CONAP-CHD''S (ALL FUNDS)'!J1006</f>
        <v>0</v>
      </c>
      <c r="O37" s="279">
        <f>+'CONAP-CHD''S (ALL FUNDS)'!K1006</f>
        <v>3361424.38</v>
      </c>
      <c r="P37" s="279">
        <f>+'CONAP-CHD''S (ALL FUNDS)'!L1006</f>
        <v>7309985.0600000005</v>
      </c>
      <c r="Q37" s="280">
        <f t="shared" si="0"/>
        <v>10671409.440000001</v>
      </c>
      <c r="R37" s="279">
        <f>+'CONAP-CHD''S (ALL FUNDS)'!J1007</f>
        <v>0</v>
      </c>
      <c r="S37" s="279">
        <f>+'CONAP-CHD''S (ALL FUNDS)'!K1007</f>
        <v>109024111.71000001</v>
      </c>
      <c r="T37" s="279">
        <f>+'CONAP-CHD''S (ALL FUNDS)'!L1007</f>
        <v>245604603.66999999</v>
      </c>
      <c r="U37" s="280">
        <f t="shared" si="4"/>
        <v>354628715.38</v>
      </c>
      <c r="V37" s="280">
        <f t="shared" si="32"/>
        <v>0</v>
      </c>
      <c r="W37" s="280">
        <f t="shared" si="20"/>
        <v>112385536.09</v>
      </c>
      <c r="X37" s="280">
        <f t="shared" si="20"/>
        <v>252914588.72999999</v>
      </c>
      <c r="Y37" s="280">
        <f t="shared" si="33"/>
        <v>365300124.81999999</v>
      </c>
      <c r="Z37" s="280">
        <f t="shared" si="50"/>
        <v>0</v>
      </c>
      <c r="AA37" s="280">
        <f t="shared" si="50"/>
        <v>2030756.5400000066</v>
      </c>
      <c r="AB37" s="280">
        <f t="shared" si="50"/>
        <v>368542.79000002146</v>
      </c>
      <c r="AC37" s="280">
        <f t="shared" si="6"/>
        <v>2399299.330000028</v>
      </c>
      <c r="AD37" s="242" t="str">
        <f t="shared" si="48"/>
        <v xml:space="preserve"> </v>
      </c>
      <c r="AE37" s="242">
        <f t="shared" si="48"/>
        <v>0.98225115939941288</v>
      </c>
      <c r="AF37" s="242">
        <f t="shared" si="48"/>
        <v>0.99854493748640771</v>
      </c>
      <c r="AG37" s="242">
        <f t="shared" si="48"/>
        <v>0.99347483522568347</v>
      </c>
      <c r="AI37" s="603">
        <f>+F37-'CONAP-CHD''S (ALL FUNDS)'!F1008</f>
        <v>0</v>
      </c>
      <c r="AJ37" s="603">
        <f>+G37-'CONAP-CHD''S (ALL FUNDS)'!G1008</f>
        <v>57580869.089999996</v>
      </c>
      <c r="AK37" s="603">
        <f>+H37-'CONAP-CHD''S (ALL FUNDS)'!H1008</f>
        <v>245607435.5</v>
      </c>
      <c r="AL37" s="603">
        <f>+I37-'CONAP-CHD''S (ALL FUNDS)'!I1008</f>
        <v>303188304.59000003</v>
      </c>
      <c r="AN37" s="37">
        <f>+AL37-'[8]CONAP-CHD''S (ALL FUNDS)'!$I$1009</f>
        <v>0</v>
      </c>
    </row>
    <row r="38" spans="1:53" s="2" customFormat="1">
      <c r="A38" s="281" t="s">
        <v>217</v>
      </c>
      <c r="B38" s="279">
        <f>+'CONAP-CHD''S (ALL FUNDS)'!F1056</f>
        <v>0</v>
      </c>
      <c r="C38" s="561">
        <f>+'CONAP-CHD''S (ALL FUNDS)'!G1056</f>
        <v>1110.06</v>
      </c>
      <c r="D38" s="561">
        <f>+'CONAP-CHD''S (ALL FUNDS)'!H1056</f>
        <v>11510542.890000001</v>
      </c>
      <c r="E38" s="649">
        <f t="shared" si="30"/>
        <v>11511652.950000001</v>
      </c>
      <c r="F38" s="279">
        <f>+'CONAP-CHD''S (ALL FUNDS)'!F1057</f>
        <v>0</v>
      </c>
      <c r="G38" s="279">
        <f>+'CONAP-CHD''S (ALL FUNDS)'!G1057</f>
        <v>119517650.56999999</v>
      </c>
      <c r="H38" s="279">
        <f>+'CONAP-CHD''S (ALL FUNDS)'!H1057</f>
        <v>81750948.439999998</v>
      </c>
      <c r="I38" s="280">
        <f t="shared" si="2"/>
        <v>201268599.00999999</v>
      </c>
      <c r="J38" s="279">
        <f t="shared" si="49"/>
        <v>0</v>
      </c>
      <c r="K38" s="279">
        <f t="shared" si="49"/>
        <v>119518760.63</v>
      </c>
      <c r="L38" s="279">
        <f t="shared" si="49"/>
        <v>93261491.329999998</v>
      </c>
      <c r="M38" s="280">
        <f t="shared" si="3"/>
        <v>212780251.95999998</v>
      </c>
      <c r="N38" s="279">
        <f>+'CONAP-CHD''S (ALL FUNDS)'!J1056</f>
        <v>0</v>
      </c>
      <c r="O38" s="279">
        <f>+'CONAP-CHD''S (ALL FUNDS)'!K1056</f>
        <v>1110.06</v>
      </c>
      <c r="P38" s="279">
        <f>+'CONAP-CHD''S (ALL FUNDS)'!L1056</f>
        <v>11468967.130000001</v>
      </c>
      <c r="Q38" s="280">
        <f t="shared" si="0"/>
        <v>11470077.190000001</v>
      </c>
      <c r="R38" s="279">
        <f>+'CONAP-CHD''S (ALL FUNDS)'!J1057</f>
        <v>0</v>
      </c>
      <c r="S38" s="279">
        <f>+'CONAP-CHD''S (ALL FUNDS)'!K1057</f>
        <v>114670959.09999999</v>
      </c>
      <c r="T38" s="279">
        <f>+'CONAP-CHD''S (ALL FUNDS)'!L1057</f>
        <v>81096904.859999999</v>
      </c>
      <c r="U38" s="280">
        <f t="shared" si="4"/>
        <v>195767863.95999998</v>
      </c>
      <c r="V38" s="280">
        <f t="shared" si="32"/>
        <v>0</v>
      </c>
      <c r="W38" s="280">
        <f t="shared" si="20"/>
        <v>114672069.16</v>
      </c>
      <c r="X38" s="280">
        <f t="shared" si="20"/>
        <v>92565871.989999995</v>
      </c>
      <c r="Y38" s="280">
        <f t="shared" si="33"/>
        <v>207237941.14999998</v>
      </c>
      <c r="Z38" s="280">
        <f t="shared" si="50"/>
        <v>0</v>
      </c>
      <c r="AA38" s="280">
        <f t="shared" si="50"/>
        <v>4846691.4699999988</v>
      </c>
      <c r="AB38" s="280">
        <f t="shared" si="50"/>
        <v>695619.34000000358</v>
      </c>
      <c r="AC38" s="280">
        <f t="shared" si="6"/>
        <v>5542310.8100000024</v>
      </c>
      <c r="AD38" s="242" t="str">
        <f t="shared" si="48"/>
        <v xml:space="preserve"> </v>
      </c>
      <c r="AE38" s="242">
        <f t="shared" si="48"/>
        <v>0.95944827870994964</v>
      </c>
      <c r="AF38" s="242">
        <f t="shared" si="48"/>
        <v>0.99254119433348331</v>
      </c>
      <c r="AG38" s="242">
        <f t="shared" si="48"/>
        <v>0.97395288914761746</v>
      </c>
      <c r="AI38" s="603">
        <f>+F38-'CONAP-CHD''S (ALL FUNDS)'!F1058</f>
        <v>0</v>
      </c>
      <c r="AJ38" s="603">
        <f>+G38-'CONAP-CHD''S (ALL FUNDS)'!G1058</f>
        <v>64374730.569999993</v>
      </c>
      <c r="AK38" s="603">
        <f>+H38-'CONAP-CHD''S (ALL FUNDS)'!H1058</f>
        <v>31750948.439999998</v>
      </c>
      <c r="AL38" s="603">
        <f>+I38-'CONAP-CHD''S (ALL FUNDS)'!I1058</f>
        <v>96125679.00999999</v>
      </c>
      <c r="AN38" s="37">
        <f>+AL38-'[8]CONAP-CHD''S (ALL FUNDS)'!$I$1059</f>
        <v>0</v>
      </c>
    </row>
    <row r="39" spans="1:53" ht="16.5">
      <c r="A39" s="40"/>
      <c r="B39" s="6"/>
      <c r="C39" s="6"/>
      <c r="D39" s="6"/>
      <c r="E39" s="38"/>
      <c r="F39" s="6"/>
      <c r="G39" s="6"/>
      <c r="H39" s="6"/>
      <c r="I39" s="38"/>
      <c r="J39" s="6"/>
      <c r="K39" s="6"/>
      <c r="L39" s="6"/>
      <c r="M39" s="38"/>
      <c r="N39" s="6"/>
      <c r="O39" s="6"/>
      <c r="P39" s="6"/>
      <c r="Q39" s="38"/>
      <c r="R39" s="6"/>
      <c r="S39" s="6"/>
      <c r="T39" s="6"/>
      <c r="U39" s="38"/>
      <c r="V39" s="38"/>
      <c r="W39" s="38"/>
      <c r="X39" s="38"/>
      <c r="Y39" s="38"/>
      <c r="Z39" s="38"/>
      <c r="AA39" s="38"/>
      <c r="AB39" s="38"/>
      <c r="AC39" s="38"/>
      <c r="AD39" s="156" t="str">
        <f t="shared" si="48"/>
        <v xml:space="preserve"> </v>
      </c>
      <c r="AE39" s="156" t="str">
        <f t="shared" si="48"/>
        <v xml:space="preserve"> </v>
      </c>
      <c r="AF39" s="156" t="str">
        <f t="shared" si="48"/>
        <v xml:space="preserve"> </v>
      </c>
      <c r="AG39" s="156" t="str">
        <f t="shared" si="48"/>
        <v xml:space="preserve"> </v>
      </c>
    </row>
    <row r="40" spans="1:53" s="246" customFormat="1" ht="18">
      <c r="A40" s="243" t="s">
        <v>240</v>
      </c>
      <c r="B40" s="244">
        <f t="shared" ref="B40:M40" si="51">+B15+B13+B11+B9</f>
        <v>0</v>
      </c>
      <c r="C40" s="244">
        <f t="shared" si="51"/>
        <v>2598431097.5899997</v>
      </c>
      <c r="D40" s="244">
        <f t="shared" si="51"/>
        <v>794656780.39999998</v>
      </c>
      <c r="E40" s="244">
        <f t="shared" si="51"/>
        <v>3393087877.9899998</v>
      </c>
      <c r="F40" s="244">
        <f t="shared" si="51"/>
        <v>0</v>
      </c>
      <c r="G40" s="244">
        <f t="shared" si="51"/>
        <v>902704630.12999988</v>
      </c>
      <c r="H40" s="244">
        <f t="shared" si="51"/>
        <v>2410923784.9700003</v>
      </c>
      <c r="I40" s="244">
        <f t="shared" si="51"/>
        <v>3313628415.1000004</v>
      </c>
      <c r="J40" s="244">
        <f t="shared" si="51"/>
        <v>0</v>
      </c>
      <c r="K40" s="244">
        <f t="shared" si="51"/>
        <v>3501135727.7200003</v>
      </c>
      <c r="L40" s="244">
        <f t="shared" si="51"/>
        <v>3205580565.3699994</v>
      </c>
      <c r="M40" s="244">
        <f t="shared" si="51"/>
        <v>6706716293.0900002</v>
      </c>
      <c r="N40" s="244">
        <f t="shared" ref="N40:AC40" si="52">+N15+N13+N11+N9</f>
        <v>0</v>
      </c>
      <c r="O40" s="244">
        <f t="shared" si="52"/>
        <v>534051869.95999998</v>
      </c>
      <c r="P40" s="244">
        <f t="shared" si="52"/>
        <v>380756682.74000001</v>
      </c>
      <c r="Q40" s="244">
        <f t="shared" si="52"/>
        <v>914808552.70000005</v>
      </c>
      <c r="R40" s="244">
        <f t="shared" si="52"/>
        <v>0</v>
      </c>
      <c r="S40" s="244">
        <f t="shared" si="52"/>
        <v>2135707294.1800001</v>
      </c>
      <c r="T40" s="244">
        <f t="shared" si="52"/>
        <v>2408999536.5099998</v>
      </c>
      <c r="U40" s="244">
        <f t="shared" si="52"/>
        <v>4544706830.6899996</v>
      </c>
      <c r="V40" s="244">
        <f t="shared" si="52"/>
        <v>0</v>
      </c>
      <c r="W40" s="244">
        <f t="shared" si="52"/>
        <v>2669759164.1399999</v>
      </c>
      <c r="X40" s="244">
        <f t="shared" si="52"/>
        <v>2789756219.25</v>
      </c>
      <c r="Y40" s="244">
        <f t="shared" si="52"/>
        <v>5459515383.3900003</v>
      </c>
      <c r="Z40" s="244">
        <f t="shared" si="52"/>
        <v>0</v>
      </c>
      <c r="AA40" s="244">
        <f t="shared" si="52"/>
        <v>831376563.57999992</v>
      </c>
      <c r="AB40" s="244">
        <f t="shared" si="52"/>
        <v>415824346.11999995</v>
      </c>
      <c r="AC40" s="244">
        <f t="shared" si="52"/>
        <v>1247200909.6999998</v>
      </c>
      <c r="AD40" s="245" t="str">
        <f t="shared" si="48"/>
        <v xml:space="preserve"> </v>
      </c>
      <c r="AE40" s="245">
        <f t="shared" si="48"/>
        <v>0.76254089294578498</v>
      </c>
      <c r="AF40" s="245">
        <f t="shared" si="48"/>
        <v>0.87028111206682357</v>
      </c>
      <c r="AG40" s="245">
        <f t="shared" si="48"/>
        <v>0.81403702569243852</v>
      </c>
      <c r="AI40" s="244">
        <f t="shared" ref="AI40:AL40" si="53">+AI15+AI13+AI11+AI9</f>
        <v>0</v>
      </c>
      <c r="AJ40" s="244">
        <f t="shared" si="53"/>
        <v>69519470.060000002</v>
      </c>
      <c r="AK40" s="244">
        <f t="shared" si="53"/>
        <v>165722102.55000001</v>
      </c>
      <c r="AL40" s="244">
        <f t="shared" si="53"/>
        <v>235241572.61000001</v>
      </c>
    </row>
    <row r="41" spans="1:53">
      <c r="C41" s="22"/>
      <c r="D41" s="22"/>
    </row>
    <row r="42" spans="1:53">
      <c r="B42" s="22">
        <f>+B40-'CONAP-CHD''S (ALL FUNDS)'!F1358</f>
        <v>0</v>
      </c>
      <c r="C42" s="22">
        <f>+C40-'CONAP-CHD''S (ALL FUNDS)'!G1358</f>
        <v>0</v>
      </c>
      <c r="D42" s="22">
        <f>+D40-'CONAP-CHD''S (ALL FUNDS)'!H1358</f>
        <v>0</v>
      </c>
      <c r="E42" s="22">
        <f>+E40-'CONAP-CHD''S (ALL FUNDS)'!I1358</f>
        <v>0</v>
      </c>
      <c r="F42" s="22">
        <f>+F40-'CONAP-CHD''S (ALL FUNDS)'!F1359</f>
        <v>0</v>
      </c>
      <c r="G42" s="22">
        <f>+G40-'CONAP-CHD''S (ALL FUNDS)'!G1359</f>
        <v>0</v>
      </c>
      <c r="H42" s="22">
        <f>+H40-'CONAP-CHD''S (ALL FUNDS)'!H1359</f>
        <v>0</v>
      </c>
      <c r="I42" s="22">
        <f>+I40-'CONAP-CHD''S (ALL FUNDS)'!I1359</f>
        <v>0</v>
      </c>
      <c r="J42" s="22">
        <f>+J40-'CONAP-CHD''S (ALL FUNDS)'!F1362</f>
        <v>0</v>
      </c>
      <c r="K42" s="22">
        <f>+K40-'CONAP-CHD''S (ALL FUNDS)'!G1362</f>
        <v>0</v>
      </c>
      <c r="L42" s="22">
        <f>+L40-'CONAP-CHD''S (ALL FUNDS)'!H1362</f>
        <v>0</v>
      </c>
      <c r="M42" s="22">
        <f>+M40-'CONAP-CHD''S (ALL FUNDS)'!I1362</f>
        <v>0</v>
      </c>
      <c r="N42" s="22">
        <f>+N40-'CONAP-CHD''S (ALL FUNDS)'!J1358</f>
        <v>0</v>
      </c>
      <c r="O42" s="22">
        <f>+O40-'CONAP-CHD''S (ALL FUNDS)'!K1358</f>
        <v>0</v>
      </c>
      <c r="P42" s="22">
        <f>+P40-'CONAP-CHD''S (ALL FUNDS)'!L1358</f>
        <v>0</v>
      </c>
      <c r="Q42" s="22">
        <f>+Q40-'CONAP-CHD''S (ALL FUNDS)'!M1358</f>
        <v>0</v>
      </c>
      <c r="R42" s="22">
        <f>+R40-'CONAP-CHD''S (ALL FUNDS)'!J1386</f>
        <v>0</v>
      </c>
      <c r="S42" s="22">
        <f>+S40-'CONAP-CHD''S (ALL FUNDS)'!K1386</f>
        <v>0</v>
      </c>
      <c r="T42" s="22">
        <f>+T40-'CONAP-CHD''S (ALL FUNDS)'!L1386</f>
        <v>0</v>
      </c>
      <c r="U42" s="22">
        <f>+U40-'CONAP-CHD''S (ALL FUNDS)'!M1386</f>
        <v>0</v>
      </c>
      <c r="V42" s="22">
        <f>+V40-'CONAP-CHD''S (ALL FUNDS)'!J1362</f>
        <v>0</v>
      </c>
      <c r="W42" s="22">
        <f>+W40-'CONAP-CHD''S (ALL FUNDS)'!K1362</f>
        <v>0</v>
      </c>
      <c r="X42" s="22">
        <f>+X40-'CONAP-CHD''S (ALL FUNDS)'!L1362</f>
        <v>0</v>
      </c>
      <c r="Y42" s="22">
        <f>+Y40-'CONAP-CHD''S (ALL FUNDS)'!M1362</f>
        <v>0</v>
      </c>
      <c r="Z42" s="22">
        <f>+Z40-'CONAP-CHD''S (ALL FUNDS)'!N1362</f>
        <v>0</v>
      </c>
      <c r="AA42" s="22">
        <f>+AA40-'CONAP-CHD''S (ALL FUNDS)'!O1362</f>
        <v>0</v>
      </c>
      <c r="AB42" s="22">
        <f>+AB40-'CONAP-CHD''S (ALL FUNDS)'!P1362</f>
        <v>0</v>
      </c>
      <c r="AC42" s="22">
        <f>+AC40-'CONAP-CHD''S (ALL FUNDS)'!Q1362</f>
        <v>0</v>
      </c>
      <c r="AD42" s="516"/>
      <c r="AE42" s="516">
        <f>+AE40-'CONAP-CHD''S (ALL FUNDS)'!T1362</f>
        <v>0</v>
      </c>
      <c r="AF42" s="516">
        <f>+AF40-'CONAP-CHD''S (ALL FUNDS)'!U1362</f>
        <v>0</v>
      </c>
      <c r="AG42" s="516">
        <f>+AG40-'CONAP-CHD''S (ALL FUNDS)'!V1362</f>
        <v>0</v>
      </c>
    </row>
    <row r="43" spans="1:53">
      <c r="A43" t="s">
        <v>862</v>
      </c>
      <c r="B43" s="22">
        <f>+B40-'[7]CLUSTER-CONAP'!$B$40</f>
        <v>0</v>
      </c>
      <c r="C43" s="22">
        <f>+C40-'[7]CLUSTER-CONAP'!$C$40</f>
        <v>-172151688.22000027</v>
      </c>
      <c r="D43" s="22">
        <f>+D40-'[7]CLUSTER-CONAP'!$D$40</f>
        <v>221927992.10000002</v>
      </c>
      <c r="E43" s="22">
        <f>+E40-'[7]CLUSTER-CONAP'!$E$40</f>
        <v>49776303.880000114</v>
      </c>
      <c r="F43" s="22">
        <f>+F40-'[7]CLUSTER-CONAP'!$F$40</f>
        <v>0</v>
      </c>
      <c r="G43" s="22">
        <f>+G40-'[7]CLUSTER-CONAP'!$G$40</f>
        <v>4725937.5199999809</v>
      </c>
      <c r="H43" s="22">
        <f>+H40-'[7]CLUSTER-CONAP'!$H$40</f>
        <v>-12559852.679999828</v>
      </c>
      <c r="I43" s="22">
        <f>+I40-'[7]CLUSTER-CONAP'!$I$40</f>
        <v>-7833915.1599998474</v>
      </c>
      <c r="AC43" s="22"/>
    </row>
    <row r="44" spans="1:53">
      <c r="G44" s="57"/>
      <c r="I44" s="22"/>
      <c r="AC44" s="22">
        <f>+AC40-'CONAP-CHD''S (ALL FUNDS)'!Q1362</f>
        <v>0</v>
      </c>
    </row>
    <row r="45" spans="1:53" s="585" customFormat="1" ht="15" customHeight="1">
      <c r="A45" s="585" t="s">
        <v>857</v>
      </c>
      <c r="B45" s="586">
        <f>+B13+B16</f>
        <v>0</v>
      </c>
      <c r="C45" s="586">
        <f t="shared" ref="C45:AO45" si="54">+C13+C16</f>
        <v>56157870.180000007</v>
      </c>
      <c r="D45" s="586">
        <f t="shared" si="54"/>
        <v>123878887.58000001</v>
      </c>
      <c r="E45" s="586">
        <f t="shared" si="54"/>
        <v>180036757.76000002</v>
      </c>
      <c r="F45" s="586">
        <f t="shared" si="54"/>
        <v>0</v>
      </c>
      <c r="G45" s="586">
        <f t="shared" si="54"/>
        <v>596428887.59000003</v>
      </c>
      <c r="H45" s="586">
        <f t="shared" si="54"/>
        <v>492986887.90000004</v>
      </c>
      <c r="I45" s="586">
        <f t="shared" si="54"/>
        <v>1089415775.49</v>
      </c>
      <c r="J45" s="586">
        <f t="shared" si="54"/>
        <v>0</v>
      </c>
      <c r="K45" s="586">
        <f t="shared" si="54"/>
        <v>652586757.76999998</v>
      </c>
      <c r="L45" s="586">
        <f t="shared" si="54"/>
        <v>616865775.48000002</v>
      </c>
      <c r="M45" s="586">
        <f t="shared" si="54"/>
        <v>1269452533.25</v>
      </c>
      <c r="N45" s="586">
        <f t="shared" si="54"/>
        <v>0</v>
      </c>
      <c r="O45" s="586">
        <f t="shared" si="54"/>
        <v>55926601.18</v>
      </c>
      <c r="P45" s="586">
        <f t="shared" si="54"/>
        <v>122539943.91</v>
      </c>
      <c r="Q45" s="586">
        <f t="shared" si="54"/>
        <v>178466545.08999997</v>
      </c>
      <c r="R45" s="586">
        <f t="shared" si="54"/>
        <v>0</v>
      </c>
      <c r="S45" s="586">
        <f t="shared" si="54"/>
        <v>587013572.76999998</v>
      </c>
      <c r="T45" s="586">
        <f t="shared" si="54"/>
        <v>468894706.60999995</v>
      </c>
      <c r="U45" s="586">
        <f t="shared" si="54"/>
        <v>1055908279.38</v>
      </c>
      <c r="V45" s="586">
        <f t="shared" si="54"/>
        <v>0</v>
      </c>
      <c r="W45" s="586">
        <f t="shared" si="54"/>
        <v>642940173.95000005</v>
      </c>
      <c r="X45" s="586">
        <f t="shared" si="54"/>
        <v>591434650.51999998</v>
      </c>
      <c r="Y45" s="586">
        <f t="shared" si="54"/>
        <v>1234374824.47</v>
      </c>
      <c r="Z45" s="586">
        <f t="shared" si="54"/>
        <v>0</v>
      </c>
      <c r="AA45" s="586">
        <f t="shared" si="54"/>
        <v>9646583.8199999779</v>
      </c>
      <c r="AB45" s="586">
        <f t="shared" si="54"/>
        <v>25431124.960000031</v>
      </c>
      <c r="AC45" s="586">
        <f t="shared" si="54"/>
        <v>35077708.780000009</v>
      </c>
      <c r="AD45" s="588" t="str">
        <f t="shared" ref="AD45" si="55">IF(J45=0," ",V45/J45)</f>
        <v xml:space="preserve"> </v>
      </c>
      <c r="AE45" s="588">
        <f t="shared" ref="AE45" si="56">IF(K45=0," ",W45/K45)</f>
        <v>0.98521792894945659</v>
      </c>
      <c r="AF45" s="588">
        <f t="shared" ref="AF45" si="57">IF(L45=0," ",X45/L45)</f>
        <v>0.95877364903213935</v>
      </c>
      <c r="AG45" s="588">
        <f t="shared" ref="AG45" si="58">IF(M45=0," ",Y45/M45)</f>
        <v>0.97236784530241904</v>
      </c>
      <c r="AH45" s="586"/>
      <c r="AI45" s="601"/>
      <c r="AJ45" s="601"/>
      <c r="AK45" s="601"/>
      <c r="AL45" s="601"/>
      <c r="AM45" s="586">
        <f t="shared" si="54"/>
        <v>0</v>
      </c>
      <c r="AN45" s="586">
        <f t="shared" si="54"/>
        <v>1748352.7199999988</v>
      </c>
      <c r="AO45" s="586">
        <f t="shared" si="54"/>
        <v>0</v>
      </c>
      <c r="AP45" s="587" t="str">
        <f>IF(V45=0," ",AH45/V45)</f>
        <v xml:space="preserve"> </v>
      </c>
      <c r="AQ45" s="587">
        <f>IF(W45=0," ",AI45/W45)</f>
        <v>0</v>
      </c>
      <c r="AR45" s="587">
        <f>IF(X45=0," ",AJ45/X45)</f>
        <v>0</v>
      </c>
      <c r="AS45" s="587">
        <f>IF(Y45=0," ",AK45/Y45)</f>
        <v>0</v>
      </c>
      <c r="AT45" s="586">
        <f t="shared" ref="AT45:AW45" si="59">+AT13+AT16</f>
        <v>0</v>
      </c>
      <c r="AU45" s="586">
        <f t="shared" si="59"/>
        <v>0</v>
      </c>
      <c r="AV45" s="586">
        <f t="shared" si="59"/>
        <v>0</v>
      </c>
      <c r="AW45" s="586">
        <f t="shared" si="59"/>
        <v>0</v>
      </c>
      <c r="AX45" s="587" t="e">
        <f>IF(AD45=0," ",AP45/AD45)</f>
        <v>#VALUE!</v>
      </c>
      <c r="AY45" s="587"/>
      <c r="AZ45" s="587"/>
      <c r="BA45" s="587"/>
    </row>
  </sheetData>
  <autoFilter ref="A7:BA45"/>
  <mergeCells count="10">
    <mergeCell ref="AI6:AL6"/>
    <mergeCell ref="V5:Y5"/>
    <mergeCell ref="Z5:AC5"/>
    <mergeCell ref="AD5:AG5"/>
    <mergeCell ref="A5:A7"/>
    <mergeCell ref="B5:E5"/>
    <mergeCell ref="F5:I5"/>
    <mergeCell ref="J5:M5"/>
    <mergeCell ref="N5:Q5"/>
    <mergeCell ref="R5:U5"/>
  </mergeCells>
  <pageMargins left="0.7" right="0.7" top="0.75" bottom="0.75" header="0.3" footer="0.3"/>
  <pageSetup orientation="portrait" horizontalDpi="0" verticalDpi="0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BE51"/>
  <sheetViews>
    <sheetView workbookViewId="0">
      <pane xSplit="1" ySplit="7" topLeftCell="R8" activePane="bottomRight" state="frozen"/>
      <selection pane="topRight" activeCell="B1" sqref="B1"/>
      <selection pane="bottomLeft" activeCell="A8" sqref="A8"/>
      <selection pane="bottomRight" activeCell="T15" sqref="T15"/>
    </sheetView>
  </sheetViews>
  <sheetFormatPr defaultRowHeight="15"/>
  <cols>
    <col min="1" max="1" width="36.42578125" style="249" customWidth="1"/>
    <col min="2" max="15" width="18.42578125" style="249" customWidth="1"/>
    <col min="16" max="16" width="18.5703125" style="249" customWidth="1"/>
    <col min="17" max="17" width="18.85546875" style="249" customWidth="1"/>
    <col min="18" max="19" width="18.42578125" style="249" customWidth="1"/>
    <col min="20" max="20" width="18.5703125" style="249" customWidth="1"/>
    <col min="21" max="21" width="18.85546875" style="249" customWidth="1"/>
    <col min="22" max="23" width="17.5703125" style="249" customWidth="1"/>
    <col min="24" max="24" width="19.28515625" style="249" customWidth="1"/>
    <col min="25" max="25" width="17.85546875" style="249" customWidth="1"/>
    <col min="26" max="26" width="16.85546875" style="249" customWidth="1"/>
    <col min="27" max="27" width="20.7109375" style="249" customWidth="1"/>
    <col min="28" max="29" width="17.7109375" style="249" customWidth="1"/>
    <col min="30" max="31" width="17.5703125" style="249" customWidth="1"/>
    <col min="32" max="32" width="14.5703125" style="249" customWidth="1"/>
    <col min="33" max="33" width="17.7109375" style="249" customWidth="1"/>
    <col min="34" max="35" width="15.85546875" style="249" customWidth="1"/>
    <col min="36" max="36" width="5.7109375" style="249" customWidth="1"/>
    <col min="37" max="37" width="15.85546875" style="249" customWidth="1"/>
    <col min="38" max="38" width="17" style="249" customWidth="1"/>
    <col min="39" max="39" width="16.7109375" style="249" customWidth="1"/>
    <col min="40" max="40" width="19.28515625" style="249" customWidth="1"/>
    <col min="41" max="41" width="20.140625" style="249" customWidth="1"/>
    <col min="42" max="45" width="19.5703125" style="249" customWidth="1"/>
    <col min="46" max="46" width="11" style="141" customWidth="1"/>
    <col min="47" max="47" width="8.28515625" style="141" bestFit="1" customWidth="1"/>
    <col min="48" max="48" width="7.28515625" style="141" bestFit="1" customWidth="1"/>
    <col min="49" max="49" width="8.28515625" style="141" bestFit="1" customWidth="1"/>
    <col min="50" max="50" width="15.7109375" style="249" customWidth="1"/>
    <col min="51" max="51" width="19.85546875" style="249" customWidth="1"/>
    <col min="52" max="52" width="20.7109375" style="249" customWidth="1"/>
    <col min="53" max="53" width="18.5703125" style="249" bestFit="1" customWidth="1"/>
    <col min="54" max="16384" width="9.140625" style="249"/>
  </cols>
  <sheetData>
    <row r="1" spans="1:56">
      <c r="A1" s="247" t="s">
        <v>202</v>
      </c>
      <c r="B1" s="248"/>
      <c r="C1" s="248"/>
      <c r="D1" s="248"/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112"/>
      <c r="P1" s="112"/>
      <c r="Q1" s="112"/>
      <c r="R1" s="248"/>
      <c r="S1" s="112"/>
      <c r="T1" s="112"/>
      <c r="U1" s="112"/>
      <c r="V1" s="112"/>
      <c r="W1" s="248"/>
      <c r="X1" s="248"/>
      <c r="Y1" s="248"/>
      <c r="AC1" s="248"/>
      <c r="AD1" s="248"/>
      <c r="AE1" s="248"/>
      <c r="AF1" s="248"/>
      <c r="AG1" s="248"/>
      <c r="AH1" s="248"/>
      <c r="AI1" s="248"/>
      <c r="AJ1" s="248"/>
      <c r="AK1" s="248"/>
      <c r="AL1" s="248"/>
      <c r="AM1" s="248"/>
      <c r="AN1" s="248"/>
      <c r="AO1" s="248"/>
      <c r="AP1" s="248"/>
      <c r="AQ1" s="248"/>
      <c r="AR1" s="248"/>
      <c r="AS1" s="248"/>
      <c r="BA1" s="248"/>
    </row>
    <row r="2" spans="1:56">
      <c r="A2" s="247" t="s">
        <v>729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112"/>
      <c r="P2" s="112"/>
      <c r="Q2" s="112"/>
      <c r="R2" s="248"/>
      <c r="S2" s="112"/>
      <c r="T2" s="112"/>
      <c r="U2" s="112"/>
      <c r="V2" s="112"/>
      <c r="W2" s="248"/>
      <c r="X2" s="248"/>
      <c r="Y2" s="248"/>
      <c r="AC2" s="248"/>
      <c r="AD2" s="248"/>
      <c r="AE2" s="248"/>
      <c r="AF2" s="248"/>
      <c r="AG2" s="248"/>
      <c r="AH2" s="248"/>
      <c r="AI2" s="248"/>
      <c r="AJ2" s="248"/>
      <c r="AK2" s="248"/>
      <c r="AL2" s="248"/>
      <c r="AM2" s="248"/>
      <c r="AN2" s="248"/>
      <c r="AO2" s="248"/>
      <c r="AP2" s="248"/>
      <c r="AQ2" s="248"/>
      <c r="AR2" s="248"/>
      <c r="AS2" s="248"/>
      <c r="BA2" s="248"/>
    </row>
    <row r="3" spans="1:56">
      <c r="A3" s="247" t="s">
        <v>863</v>
      </c>
      <c r="B3" s="248"/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48"/>
      <c r="AC3" s="248"/>
      <c r="AD3" s="248"/>
      <c r="AE3" s="248"/>
      <c r="AF3" s="248"/>
      <c r="AG3" s="248"/>
      <c r="AH3" s="248"/>
      <c r="AI3" s="248"/>
      <c r="AJ3" s="248"/>
      <c r="AK3" s="248"/>
      <c r="AL3" s="248"/>
      <c r="AM3" s="248"/>
      <c r="AN3" s="248"/>
      <c r="AO3" s="248"/>
      <c r="AP3" s="248"/>
      <c r="AQ3" s="248"/>
      <c r="AR3" s="248"/>
      <c r="AS3" s="248"/>
      <c r="BA3" s="248"/>
    </row>
    <row r="4" spans="1:56">
      <c r="A4" s="248"/>
      <c r="B4" s="248"/>
      <c r="C4" s="248"/>
      <c r="D4" s="248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  <c r="Y4" s="248"/>
      <c r="AC4" s="248"/>
      <c r="AD4" s="248"/>
      <c r="AE4" s="248"/>
      <c r="AF4" s="248"/>
      <c r="AG4" s="248"/>
      <c r="AH4" s="248"/>
      <c r="AI4" s="248"/>
      <c r="AJ4" s="248"/>
      <c r="AK4" s="248"/>
      <c r="AL4" s="248"/>
      <c r="AM4" s="248"/>
      <c r="AN4" s="248"/>
      <c r="AO4" s="248"/>
      <c r="AP4" s="248"/>
      <c r="AQ4" s="248"/>
      <c r="AR4" s="248"/>
      <c r="AS4" s="365"/>
      <c r="BA4" s="248"/>
    </row>
    <row r="5" spans="1:56" s="274" customFormat="1">
      <c r="A5" s="747" t="s">
        <v>1</v>
      </c>
      <c r="B5" s="744" t="s">
        <v>731</v>
      </c>
      <c r="C5" s="745"/>
      <c r="D5" s="745"/>
      <c r="E5" s="746"/>
      <c r="F5" s="744" t="s">
        <v>858</v>
      </c>
      <c r="G5" s="745"/>
      <c r="H5" s="745"/>
      <c r="I5" s="746"/>
      <c r="J5" s="744" t="s">
        <v>859</v>
      </c>
      <c r="K5" s="745"/>
      <c r="L5" s="745"/>
      <c r="M5" s="746"/>
      <c r="N5" s="744" t="s">
        <v>203</v>
      </c>
      <c r="O5" s="745"/>
      <c r="P5" s="745"/>
      <c r="Q5" s="746"/>
      <c r="R5" s="744" t="s">
        <v>868</v>
      </c>
      <c r="S5" s="745"/>
      <c r="T5" s="745"/>
      <c r="U5" s="746"/>
      <c r="V5" s="744" t="s">
        <v>204</v>
      </c>
      <c r="W5" s="745"/>
      <c r="X5" s="745"/>
      <c r="Y5" s="746"/>
      <c r="Z5" s="744" t="s">
        <v>212</v>
      </c>
      <c r="AA5" s="745"/>
      <c r="AB5" s="745"/>
      <c r="AC5" s="746"/>
      <c r="AD5" s="750" t="s">
        <v>243</v>
      </c>
      <c r="AE5" s="751"/>
      <c r="AF5" s="751"/>
      <c r="AG5" s="752"/>
      <c r="AH5" s="744" t="s">
        <v>214</v>
      </c>
      <c r="AI5" s="745"/>
      <c r="AJ5" s="745"/>
      <c r="AK5" s="746"/>
      <c r="AL5" s="744" t="s">
        <v>215</v>
      </c>
      <c r="AM5" s="745"/>
      <c r="AN5" s="745"/>
      <c r="AO5" s="746"/>
      <c r="AP5" s="744" t="s">
        <v>248</v>
      </c>
      <c r="AQ5" s="745"/>
      <c r="AR5" s="745"/>
      <c r="AS5" s="746"/>
      <c r="AT5" s="711" t="s">
        <v>211</v>
      </c>
      <c r="AU5" s="712"/>
      <c r="AV5" s="712"/>
      <c r="AW5" s="713"/>
      <c r="AX5" s="744" t="s">
        <v>218</v>
      </c>
      <c r="AY5" s="745"/>
      <c r="AZ5" s="745"/>
      <c r="BA5" s="746"/>
    </row>
    <row r="6" spans="1:56" s="274" customFormat="1">
      <c r="A6" s="748"/>
      <c r="B6" s="651" t="s">
        <v>2</v>
      </c>
      <c r="C6" s="651" t="s">
        <v>3</v>
      </c>
      <c r="D6" s="251" t="s">
        <v>4</v>
      </c>
      <c r="E6" s="251" t="s">
        <v>5</v>
      </c>
      <c r="F6" s="651" t="s">
        <v>2</v>
      </c>
      <c r="G6" s="651" t="s">
        <v>3</v>
      </c>
      <c r="H6" s="251" t="s">
        <v>4</v>
      </c>
      <c r="I6" s="251" t="s">
        <v>5</v>
      </c>
      <c r="J6" s="651" t="s">
        <v>2</v>
      </c>
      <c r="K6" s="651" t="s">
        <v>3</v>
      </c>
      <c r="L6" s="251" t="s">
        <v>4</v>
      </c>
      <c r="M6" s="251" t="s">
        <v>5</v>
      </c>
      <c r="N6" s="652" t="s">
        <v>2</v>
      </c>
      <c r="O6" s="652" t="s">
        <v>3</v>
      </c>
      <c r="P6" s="251" t="s">
        <v>4</v>
      </c>
      <c r="Q6" s="251" t="s">
        <v>5</v>
      </c>
      <c r="R6" s="651" t="s">
        <v>2</v>
      </c>
      <c r="S6" s="651" t="s">
        <v>3</v>
      </c>
      <c r="T6" s="251" t="s">
        <v>4</v>
      </c>
      <c r="U6" s="251" t="s">
        <v>5</v>
      </c>
      <c r="V6" s="651" t="s">
        <v>2</v>
      </c>
      <c r="W6" s="651" t="s">
        <v>3</v>
      </c>
      <c r="X6" s="251" t="s">
        <v>4</v>
      </c>
      <c r="Y6" s="251" t="s">
        <v>5</v>
      </c>
      <c r="Z6" s="651" t="s">
        <v>2</v>
      </c>
      <c r="AA6" s="651" t="s">
        <v>3</v>
      </c>
      <c r="AB6" s="251" t="s">
        <v>4</v>
      </c>
      <c r="AC6" s="251" t="s">
        <v>5</v>
      </c>
      <c r="AD6" s="651" t="s">
        <v>2</v>
      </c>
      <c r="AE6" s="651" t="s">
        <v>3</v>
      </c>
      <c r="AF6" s="251" t="s">
        <v>4</v>
      </c>
      <c r="AG6" s="251" t="s">
        <v>5</v>
      </c>
      <c r="AH6" s="651" t="s">
        <v>2</v>
      </c>
      <c r="AI6" s="651" t="s">
        <v>3</v>
      </c>
      <c r="AJ6" s="251" t="s">
        <v>4</v>
      </c>
      <c r="AK6" s="251" t="s">
        <v>5</v>
      </c>
      <c r="AL6" s="651" t="s">
        <v>2</v>
      </c>
      <c r="AM6" s="651" t="s">
        <v>3</v>
      </c>
      <c r="AN6" s="251" t="s">
        <v>4</v>
      </c>
      <c r="AO6" s="251" t="s">
        <v>5</v>
      </c>
      <c r="AP6" s="651" t="s">
        <v>2</v>
      </c>
      <c r="AQ6" s="651" t="s">
        <v>3</v>
      </c>
      <c r="AR6" s="251" t="s">
        <v>4</v>
      </c>
      <c r="AS6" s="251" t="s">
        <v>5</v>
      </c>
      <c r="AT6" s="189" t="s">
        <v>2</v>
      </c>
      <c r="AU6" s="189" t="s">
        <v>3</v>
      </c>
      <c r="AV6" s="189" t="s">
        <v>4</v>
      </c>
      <c r="AW6" s="189" t="s">
        <v>5</v>
      </c>
      <c r="AX6" s="651" t="s">
        <v>2</v>
      </c>
      <c r="AY6" s="651" t="s">
        <v>3</v>
      </c>
      <c r="AZ6" s="251" t="s">
        <v>4</v>
      </c>
      <c r="BA6" s="251" t="s">
        <v>5</v>
      </c>
    </row>
    <row r="7" spans="1:56" s="250" customFormat="1" ht="15.75" thickBot="1">
      <c r="A7" s="749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Y7" s="252"/>
      <c r="Z7" s="252"/>
      <c r="AA7" s="252"/>
      <c r="AB7" s="252"/>
      <c r="AC7" s="252"/>
      <c r="AD7" s="252"/>
      <c r="AE7" s="252"/>
      <c r="AF7" s="252"/>
      <c r="AG7" s="252"/>
      <c r="AH7" s="252"/>
      <c r="AI7" s="252"/>
      <c r="AJ7" s="252"/>
      <c r="AK7" s="252"/>
      <c r="AL7" s="252"/>
      <c r="AM7" s="252"/>
      <c r="AN7" s="252"/>
      <c r="AO7" s="252"/>
      <c r="AP7" s="252"/>
      <c r="AQ7" s="252"/>
      <c r="AR7" s="252"/>
      <c r="AS7" s="252"/>
      <c r="AT7" s="193"/>
      <c r="AU7" s="193"/>
      <c r="AV7" s="193"/>
      <c r="AW7" s="193"/>
      <c r="AX7" s="252"/>
      <c r="AY7" s="252"/>
      <c r="AZ7" s="252"/>
      <c r="BA7" s="252"/>
    </row>
    <row r="8" spans="1:56">
      <c r="A8" s="74"/>
      <c r="B8" s="253"/>
      <c r="C8" s="253"/>
      <c r="D8" s="253"/>
      <c r="E8" s="253"/>
      <c r="F8" s="253"/>
      <c r="G8" s="253"/>
      <c r="H8" s="253"/>
      <c r="I8" s="253"/>
      <c r="J8" s="253"/>
      <c r="K8" s="253"/>
      <c r="L8" s="253"/>
      <c r="M8" s="253"/>
      <c r="N8" s="254"/>
      <c r="O8" s="254"/>
      <c r="P8" s="254"/>
      <c r="Q8" s="559"/>
      <c r="R8" s="254"/>
      <c r="S8" s="254"/>
      <c r="T8" s="254"/>
      <c r="U8" s="559"/>
      <c r="V8" s="254"/>
      <c r="W8" s="254"/>
      <c r="X8" s="254"/>
      <c r="Y8" s="253"/>
      <c r="Z8" s="254"/>
      <c r="AA8" s="254"/>
      <c r="AB8" s="254"/>
      <c r="AC8" s="253"/>
      <c r="AD8" s="254"/>
      <c r="AE8" s="254"/>
      <c r="AF8" s="254"/>
      <c r="AG8" s="253"/>
      <c r="AH8" s="254"/>
      <c r="AI8" s="254"/>
      <c r="AJ8" s="254"/>
      <c r="AK8" s="253"/>
      <c r="AL8" s="254"/>
      <c r="AM8" s="254"/>
      <c r="AN8" s="254"/>
      <c r="AO8" s="253"/>
      <c r="AP8" s="254"/>
      <c r="AQ8" s="254"/>
      <c r="AR8" s="254"/>
      <c r="AS8" s="253"/>
      <c r="AT8" s="191"/>
      <c r="AU8" s="191"/>
      <c r="AV8" s="191"/>
      <c r="AW8" s="191"/>
      <c r="AX8" s="254"/>
      <c r="AY8" s="254"/>
      <c r="AZ8" s="254"/>
      <c r="BA8" s="253"/>
    </row>
    <row r="9" spans="1:56" s="258" customFormat="1" ht="18">
      <c r="A9" s="255" t="s">
        <v>224</v>
      </c>
      <c r="B9" s="256">
        <f>+OSEC!F132</f>
        <v>417201000</v>
      </c>
      <c r="C9" s="256">
        <f>+OSEC!G132-500000000</f>
        <v>11508492000</v>
      </c>
      <c r="D9" s="256">
        <f>+OSEC!H132</f>
        <v>8926937000</v>
      </c>
      <c r="E9" s="256">
        <f>SUM(B9:D9)</f>
        <v>20852630000</v>
      </c>
      <c r="F9" s="256">
        <v>2111469</v>
      </c>
      <c r="G9" s="256">
        <v>11690181</v>
      </c>
      <c r="H9" s="256">
        <v>451198350</v>
      </c>
      <c r="I9" s="256">
        <f>SUM(F9:H9)</f>
        <v>465000000</v>
      </c>
      <c r="J9" s="256">
        <f>+B9+F9</f>
        <v>419312469</v>
      </c>
      <c r="K9" s="256">
        <f t="shared" ref="K9:L9" si="0">+C9+G9</f>
        <v>11520182181</v>
      </c>
      <c r="L9" s="256">
        <f t="shared" si="0"/>
        <v>9378135350</v>
      </c>
      <c r="M9" s="256">
        <f>SUM(J9:L9)</f>
        <v>21317630000</v>
      </c>
      <c r="N9" s="675">
        <v>358025469</v>
      </c>
      <c r="O9" s="675">
        <v>8435783681</v>
      </c>
      <c r="P9" s="675">
        <v>8956893350</v>
      </c>
      <c r="Q9" s="559">
        <f>SUM(N9:P9)</f>
        <v>17750702500</v>
      </c>
      <c r="R9" s="675">
        <v>62653243.410000004</v>
      </c>
      <c r="S9" s="675">
        <v>-62653243.410000004</v>
      </c>
      <c r="T9" s="675">
        <v>0</v>
      </c>
      <c r="U9" s="559">
        <f>SUM(R9:T9)</f>
        <v>0</v>
      </c>
      <c r="V9" s="256">
        <v>-538016</v>
      </c>
      <c r="W9" s="256">
        <v>-2399008284.1399999</v>
      </c>
      <c r="X9" s="256">
        <v>-6538067759</v>
      </c>
      <c r="Y9" s="256">
        <f t="shared" ref="Y9:Y38" si="1">SUM(V9:X9)</f>
        <v>-8937614059.1399994</v>
      </c>
      <c r="Z9" s="256">
        <f>+N9+R9+V9</f>
        <v>420140696.41000003</v>
      </c>
      <c r="AA9" s="256">
        <f t="shared" ref="AA9:AB9" si="2">+O9+S9+W9</f>
        <v>5974122153.4500008</v>
      </c>
      <c r="AB9" s="256">
        <f t="shared" si="2"/>
        <v>2418825591</v>
      </c>
      <c r="AC9" s="557">
        <f>SUM(Z9:AB9)</f>
        <v>8813088440.8600006</v>
      </c>
      <c r="AD9" s="256">
        <v>420140696.40999997</v>
      </c>
      <c r="AE9" s="256">
        <v>3863225638.789999</v>
      </c>
      <c r="AF9" s="256">
        <v>914937168.90999997</v>
      </c>
      <c r="AG9" s="557">
        <f>SUM(AD9:AF9)</f>
        <v>5198303504.1099987</v>
      </c>
      <c r="AH9" s="256">
        <v>0</v>
      </c>
      <c r="AI9" s="256">
        <v>617568.69999999995</v>
      </c>
      <c r="AJ9" s="256">
        <v>0</v>
      </c>
      <c r="AK9" s="256">
        <f>SUM(AH9:AJ9)</f>
        <v>617568.69999999995</v>
      </c>
      <c r="AL9" s="256">
        <f>+AH9+AD9</f>
        <v>420140696.40999997</v>
      </c>
      <c r="AM9" s="256">
        <f t="shared" ref="AM9:AN9" si="3">+AI9+AE9</f>
        <v>3863843207.4899988</v>
      </c>
      <c r="AN9" s="256">
        <f t="shared" si="3"/>
        <v>914937168.90999997</v>
      </c>
      <c r="AO9" s="256">
        <f>SUM(AL9:AN9)</f>
        <v>5198921072.8099985</v>
      </c>
      <c r="AP9" s="256">
        <f>+Z9-AL9</f>
        <v>0</v>
      </c>
      <c r="AQ9" s="256">
        <f>+AA9-AM9</f>
        <v>2110278945.9600019</v>
      </c>
      <c r="AR9" s="256">
        <f>+AB9-AN9</f>
        <v>1503888422.0900002</v>
      </c>
      <c r="AS9" s="256">
        <f>SUM(AP9:AR9)</f>
        <v>3614167368.0500021</v>
      </c>
      <c r="AT9" s="233">
        <f>IF(Z9=0," ",AL9/Z9)</f>
        <v>0.99999999999999989</v>
      </c>
      <c r="AU9" s="233">
        <f t="shared" ref="AU9:AW9" si="4">IF(AA9=0," ",AM9/AA9)</f>
        <v>0.64676334166663541</v>
      </c>
      <c r="AV9" s="233">
        <f t="shared" si="4"/>
        <v>0.37825677564943538</v>
      </c>
      <c r="AW9" s="233">
        <f t="shared" si="4"/>
        <v>0.58990910027707344</v>
      </c>
      <c r="AX9" s="256">
        <f>+J9-N9</f>
        <v>61287000</v>
      </c>
      <c r="AY9" s="256">
        <f t="shared" ref="AY9:AZ9" si="5">+K9-O9</f>
        <v>3084398500</v>
      </c>
      <c r="AZ9" s="256">
        <f t="shared" si="5"/>
        <v>421242000</v>
      </c>
      <c r="BA9" s="256">
        <f>SUM(AX9:AZ9)</f>
        <v>3566927500</v>
      </c>
      <c r="BB9" s="257"/>
      <c r="BC9" s="257"/>
      <c r="BD9" s="257"/>
    </row>
    <row r="10" spans="1:56" s="568" customFormat="1" ht="16.5">
      <c r="A10" s="565"/>
      <c r="B10" s="566"/>
      <c r="C10" s="566"/>
      <c r="D10" s="566"/>
      <c r="E10" s="559"/>
      <c r="F10" s="559"/>
      <c r="G10" s="559"/>
      <c r="H10" s="559"/>
      <c r="I10" s="559"/>
      <c r="J10" s="559"/>
      <c r="K10" s="559"/>
      <c r="L10" s="559"/>
      <c r="M10" s="559"/>
      <c r="N10" s="570"/>
      <c r="O10" s="570"/>
      <c r="P10" s="566"/>
      <c r="Q10" s="559"/>
      <c r="R10" s="570"/>
      <c r="S10" s="570"/>
      <c r="T10" s="566"/>
      <c r="U10" s="559"/>
      <c r="V10" s="566"/>
      <c r="W10" s="566"/>
      <c r="X10" s="566"/>
      <c r="Y10" s="559">
        <f t="shared" si="1"/>
        <v>0</v>
      </c>
      <c r="Z10" s="559"/>
      <c r="AA10" s="559"/>
      <c r="AB10" s="559"/>
      <c r="AC10" s="559"/>
      <c r="AD10" s="566"/>
      <c r="AE10" s="566"/>
      <c r="AF10" s="566"/>
      <c r="AG10" s="559"/>
      <c r="AH10" s="566"/>
      <c r="AI10" s="566"/>
      <c r="AJ10" s="566"/>
      <c r="AK10" s="559"/>
      <c r="AL10" s="559"/>
      <c r="AM10" s="559"/>
      <c r="AN10" s="559"/>
      <c r="AO10" s="559"/>
      <c r="AP10" s="559"/>
      <c r="AQ10" s="559"/>
      <c r="AR10" s="559"/>
      <c r="AS10" s="559"/>
      <c r="AT10" s="567"/>
      <c r="AU10" s="567"/>
      <c r="AV10" s="567"/>
      <c r="AW10" s="567"/>
      <c r="AX10" s="559"/>
      <c r="AY10" s="559"/>
      <c r="AZ10" s="559"/>
      <c r="BA10" s="559"/>
    </row>
    <row r="11" spans="1:56" s="568" customFormat="1" ht="18">
      <c r="A11" s="569" t="s">
        <v>205</v>
      </c>
      <c r="B11" s="559">
        <f>+'CY-FUR (REG)'!F55+'CY-FUR (REG)'!F56+'CY-FUR (REG)'!F57+'CY-FUR (REG)'!F60</f>
        <v>193312000</v>
      </c>
      <c r="C11" s="559">
        <f>+'CY-FUR (REG)'!G55+'CY-FUR (REG)'!G56+'CY-FUR (REG)'!G57+'CY-FUR (REG)'!G60</f>
        <v>146865000</v>
      </c>
      <c r="D11" s="559">
        <f>+'CY-FUR (REG)'!H55+'CY-FUR (REG)'!H56+'CY-FUR (REG)'!H57+'CY-FUR (REG)'!H60</f>
        <v>0</v>
      </c>
      <c r="E11" s="559">
        <f t="shared" ref="E11:E38" si="6">SUM(B11:D11)</f>
        <v>340177000</v>
      </c>
      <c r="F11" s="559"/>
      <c r="G11" s="559"/>
      <c r="H11" s="559"/>
      <c r="I11" s="559">
        <f t="shared" ref="I11:I38" si="7">SUM(F11:H11)</f>
        <v>0</v>
      </c>
      <c r="J11" s="256">
        <f>+B11+F11</f>
        <v>193312000</v>
      </c>
      <c r="K11" s="256">
        <f t="shared" ref="K11:L11" si="8">+C11+G11</f>
        <v>146865000</v>
      </c>
      <c r="L11" s="256">
        <f t="shared" si="8"/>
        <v>0</v>
      </c>
      <c r="M11" s="559">
        <f t="shared" ref="M11:M38" si="9">SUM(J11:L11)</f>
        <v>340177000</v>
      </c>
      <c r="N11" s="676">
        <v>160942373</v>
      </c>
      <c r="O11" s="675">
        <v>146865000</v>
      </c>
      <c r="P11" s="676">
        <v>0</v>
      </c>
      <c r="Q11" s="559">
        <f t="shared" ref="Q11" si="10">SUM(N11:P11)</f>
        <v>307807373</v>
      </c>
      <c r="R11" s="676">
        <v>703823.67</v>
      </c>
      <c r="S11" s="675">
        <v>-703823.67</v>
      </c>
      <c r="T11" s="676">
        <v>0</v>
      </c>
      <c r="U11" s="559">
        <f t="shared" ref="U11" si="11">SUM(R11:T11)</f>
        <v>0</v>
      </c>
      <c r="V11" s="559">
        <v>0</v>
      </c>
      <c r="W11" s="559">
        <v>1000000</v>
      </c>
      <c r="X11" s="559">
        <v>0</v>
      </c>
      <c r="Y11" s="559">
        <f t="shared" si="1"/>
        <v>1000000</v>
      </c>
      <c r="Z11" s="256">
        <f>+N11+R11+V11</f>
        <v>161646196.66999999</v>
      </c>
      <c r="AA11" s="256">
        <f t="shared" ref="AA11" si="12">+O11+S11+W11</f>
        <v>147161176.33000001</v>
      </c>
      <c r="AB11" s="256">
        <f t="shared" ref="AB11" si="13">+P11+T11+X11</f>
        <v>0</v>
      </c>
      <c r="AC11" s="557">
        <f>SUM(Z11:AB11)</f>
        <v>308807373</v>
      </c>
      <c r="AD11" s="559">
        <v>161412156.63999999</v>
      </c>
      <c r="AE11" s="559">
        <v>127360862.88999999</v>
      </c>
      <c r="AF11" s="559">
        <v>0</v>
      </c>
      <c r="AG11" s="559">
        <f t="shared" ref="AG11:AG38" si="14">SUM(AD11:AF11)</f>
        <v>288773019.52999997</v>
      </c>
      <c r="AH11" s="559">
        <v>0</v>
      </c>
      <c r="AI11" s="559">
        <v>164421</v>
      </c>
      <c r="AJ11" s="559">
        <v>0</v>
      </c>
      <c r="AK11" s="559">
        <f>SUM(AH11:AJ11)</f>
        <v>164421</v>
      </c>
      <c r="AL11" s="559">
        <f t="shared" ref="AL11:AN38" si="15">+AH11+AD11</f>
        <v>161412156.63999999</v>
      </c>
      <c r="AM11" s="559">
        <f t="shared" si="15"/>
        <v>127525283.88999999</v>
      </c>
      <c r="AN11" s="559">
        <f t="shared" si="15"/>
        <v>0</v>
      </c>
      <c r="AO11" s="559">
        <f t="shared" ref="AO11:AO38" si="16">SUM(AL11:AN11)</f>
        <v>288937440.52999997</v>
      </c>
      <c r="AP11" s="559">
        <f>+Z11-AL11</f>
        <v>234040.03000000119</v>
      </c>
      <c r="AQ11" s="559">
        <f>+AA11-AM11</f>
        <v>19635892.440000027</v>
      </c>
      <c r="AR11" s="559">
        <f>+AB11-AN11</f>
        <v>0</v>
      </c>
      <c r="AS11" s="559">
        <f t="shared" ref="AS11:AS38" si="17">SUM(AP11:AR11)</f>
        <v>19869932.470000029</v>
      </c>
      <c r="AT11" s="233">
        <f>IF(Z11=0," ",AL11/Z11)</f>
        <v>0.99855214638623513</v>
      </c>
      <c r="AU11" s="233">
        <f t="shared" ref="AU11" si="18">IF(AA11=0," ",AM11/AA11)</f>
        <v>0.86656879939605991</v>
      </c>
      <c r="AV11" s="233" t="str">
        <f t="shared" ref="AV11" si="19">IF(AB11=0," ",AN11/AB11)</f>
        <v xml:space="preserve"> </v>
      </c>
      <c r="AW11" s="233">
        <f t="shared" ref="AW11" si="20">IF(AC11=0," ",AO11/AC11)</f>
        <v>0.93565590006168653</v>
      </c>
      <c r="AX11" s="256">
        <f>+J11-N11</f>
        <v>32369627</v>
      </c>
      <c r="AY11" s="256">
        <f t="shared" ref="AY11" si="21">+K11-O11</f>
        <v>0</v>
      </c>
      <c r="AZ11" s="256">
        <f t="shared" ref="AZ11" si="22">+L11-P11</f>
        <v>0</v>
      </c>
      <c r="BA11" s="559">
        <f t="shared" ref="BA11:BA38" si="23">SUM(AX11:AZ11)</f>
        <v>32369627</v>
      </c>
    </row>
    <row r="12" spans="1:56" s="568" customFormat="1" ht="18">
      <c r="A12" s="569"/>
      <c r="B12" s="559"/>
      <c r="C12" s="559"/>
      <c r="D12" s="559"/>
      <c r="E12" s="559"/>
      <c r="F12" s="559"/>
      <c r="G12" s="559"/>
      <c r="H12" s="559"/>
      <c r="I12" s="559"/>
      <c r="J12" s="559"/>
      <c r="K12" s="559"/>
      <c r="L12" s="559"/>
      <c r="M12" s="559"/>
      <c r="N12" s="559"/>
      <c r="O12" s="559"/>
      <c r="P12" s="559"/>
      <c r="Q12" s="559"/>
      <c r="R12" s="559"/>
      <c r="S12" s="559"/>
      <c r="T12" s="559"/>
      <c r="U12" s="559"/>
      <c r="V12" s="559"/>
      <c r="W12" s="559"/>
      <c r="X12" s="559"/>
      <c r="Y12" s="559">
        <f t="shared" si="1"/>
        <v>0</v>
      </c>
      <c r="Z12" s="559"/>
      <c r="AA12" s="559"/>
      <c r="AB12" s="559"/>
      <c r="AC12" s="559"/>
      <c r="AD12" s="559"/>
      <c r="AE12" s="559"/>
      <c r="AF12" s="559"/>
      <c r="AG12" s="559"/>
      <c r="AH12" s="559"/>
      <c r="AI12" s="559"/>
      <c r="AJ12" s="559"/>
      <c r="AK12" s="559"/>
      <c r="AL12" s="559"/>
      <c r="AM12" s="559"/>
      <c r="AN12" s="559"/>
      <c r="AO12" s="559"/>
      <c r="AP12" s="559"/>
      <c r="AQ12" s="559"/>
      <c r="AR12" s="559"/>
      <c r="AS12" s="559"/>
      <c r="AT12" s="567"/>
      <c r="AU12" s="567"/>
      <c r="AV12" s="567"/>
      <c r="AW12" s="567"/>
      <c r="AX12" s="559"/>
      <c r="AY12" s="559"/>
      <c r="AZ12" s="559"/>
      <c r="BA12" s="559"/>
    </row>
    <row r="13" spans="1:56" s="568" customFormat="1" ht="18">
      <c r="A13" s="569" t="s">
        <v>576</v>
      </c>
      <c r="B13" s="559">
        <f>+HOSP!B100</f>
        <v>2488978000</v>
      </c>
      <c r="C13" s="559">
        <f>+HOSP!C100</f>
        <v>766985000</v>
      </c>
      <c r="D13" s="559">
        <f>+HOSP!D100</f>
        <v>0</v>
      </c>
      <c r="E13" s="559">
        <f t="shared" si="6"/>
        <v>3255963000</v>
      </c>
      <c r="F13" s="559">
        <v>-20433102</v>
      </c>
      <c r="G13" s="559">
        <v>20433102</v>
      </c>
      <c r="H13" s="559">
        <v>0</v>
      </c>
      <c r="I13" s="559">
        <f t="shared" si="7"/>
        <v>0</v>
      </c>
      <c r="J13" s="256">
        <f>+B13+F13</f>
        <v>2468544898</v>
      </c>
      <c r="K13" s="256">
        <f t="shared" ref="K13:L13" si="24">+C13+G13</f>
        <v>787418102</v>
      </c>
      <c r="L13" s="256">
        <f t="shared" si="24"/>
        <v>0</v>
      </c>
      <c r="M13" s="559">
        <f t="shared" si="9"/>
        <v>3255963000</v>
      </c>
      <c r="N13" s="675">
        <v>2306065857</v>
      </c>
      <c r="O13" s="676">
        <v>787418102</v>
      </c>
      <c r="P13" s="676">
        <v>0</v>
      </c>
      <c r="Q13" s="559">
        <f t="shared" ref="Q13" si="25">SUM(N13:P13)</f>
        <v>3093483959</v>
      </c>
      <c r="R13" s="675"/>
      <c r="S13" s="676"/>
      <c r="T13" s="676"/>
      <c r="U13" s="559">
        <f t="shared" ref="U13" si="26">SUM(R13:T13)</f>
        <v>0</v>
      </c>
      <c r="V13" s="559">
        <v>0</v>
      </c>
      <c r="W13" s="559">
        <v>327133446</v>
      </c>
      <c r="X13" s="559">
        <v>663829588</v>
      </c>
      <c r="Y13" s="559">
        <f t="shared" si="1"/>
        <v>990963034</v>
      </c>
      <c r="Z13" s="256">
        <f>+N13+R13+V13</f>
        <v>2306065857</v>
      </c>
      <c r="AA13" s="256">
        <f t="shared" ref="AA13" si="27">+O13+S13+W13</f>
        <v>1114551548</v>
      </c>
      <c r="AB13" s="256">
        <f t="shared" ref="AB13" si="28">+P13+T13+X13</f>
        <v>663829588</v>
      </c>
      <c r="AC13" s="557">
        <f>SUM(Z13:AB13)</f>
        <v>4084446993</v>
      </c>
      <c r="AD13" s="559">
        <v>2305300366.6900001</v>
      </c>
      <c r="AE13" s="559">
        <v>782275079.55000007</v>
      </c>
      <c r="AF13" s="559">
        <v>0</v>
      </c>
      <c r="AG13" s="559">
        <f t="shared" si="14"/>
        <v>3087575446.2400002</v>
      </c>
      <c r="AH13" s="559">
        <v>0</v>
      </c>
      <c r="AI13" s="559">
        <v>207184511.28</v>
      </c>
      <c r="AJ13" s="559">
        <v>570717738</v>
      </c>
      <c r="AK13" s="559">
        <f t="shared" ref="AK13:AK38" si="29">SUM(AH13:AJ13)</f>
        <v>777902249.27999997</v>
      </c>
      <c r="AL13" s="559">
        <f t="shared" si="15"/>
        <v>2305300366.6900001</v>
      </c>
      <c r="AM13" s="559">
        <f t="shared" si="15"/>
        <v>989459590.83000004</v>
      </c>
      <c r="AN13" s="559">
        <f t="shared" si="15"/>
        <v>570717738</v>
      </c>
      <c r="AO13" s="559">
        <f t="shared" si="16"/>
        <v>3865477695.52</v>
      </c>
      <c r="AP13" s="559">
        <f>+Z13-AL13</f>
        <v>765490.30999994278</v>
      </c>
      <c r="AQ13" s="559">
        <f>+AA13-AM13</f>
        <v>125091957.16999996</v>
      </c>
      <c r="AR13" s="559">
        <f>+AB13-AN13</f>
        <v>93111850</v>
      </c>
      <c r="AS13" s="559">
        <f t="shared" si="17"/>
        <v>218969297.4799999</v>
      </c>
      <c r="AT13" s="233">
        <f>IF(Z13=0," ",AL13/Z13)</f>
        <v>0.99966805357805533</v>
      </c>
      <c r="AU13" s="233">
        <f t="shared" ref="AU13" si="30">IF(AA13=0," ",AM13/AA13)</f>
        <v>0.88776476297173479</v>
      </c>
      <c r="AV13" s="233">
        <f t="shared" ref="AV13" si="31">IF(AB13=0," ",AN13/AB13)</f>
        <v>0.85973531206927767</v>
      </c>
      <c r="AW13" s="233">
        <f t="shared" ref="AW13" si="32">IF(AC13=0," ",AO13/AC13)</f>
        <v>0.94638948727813743</v>
      </c>
      <c r="AX13" s="256">
        <f>+J13-N13</f>
        <v>162479041</v>
      </c>
      <c r="AY13" s="256">
        <f t="shared" ref="AY13" si="33">+K13-O13</f>
        <v>0</v>
      </c>
      <c r="AZ13" s="256">
        <f t="shared" ref="AZ13" si="34">+L13-P13</f>
        <v>0</v>
      </c>
      <c r="BA13" s="559">
        <f t="shared" si="23"/>
        <v>162479041</v>
      </c>
    </row>
    <row r="14" spans="1:56" s="568" customFormat="1" ht="16.5">
      <c r="A14" s="565"/>
      <c r="B14" s="570"/>
      <c r="C14" s="570"/>
      <c r="D14" s="570"/>
      <c r="E14" s="559"/>
      <c r="F14" s="559"/>
      <c r="G14" s="559"/>
      <c r="H14" s="559"/>
      <c r="I14" s="559"/>
      <c r="J14" s="559"/>
      <c r="K14" s="559"/>
      <c r="L14" s="559"/>
      <c r="M14" s="559"/>
      <c r="N14" s="570"/>
      <c r="O14" s="570"/>
      <c r="P14" s="570"/>
      <c r="Q14" s="559"/>
      <c r="R14" s="570"/>
      <c r="S14" s="570"/>
      <c r="T14" s="570"/>
      <c r="U14" s="559"/>
      <c r="V14" s="570"/>
      <c r="W14" s="570"/>
      <c r="X14" s="570"/>
      <c r="Y14" s="559"/>
      <c r="Z14" s="559"/>
      <c r="AA14" s="559"/>
      <c r="AB14" s="559"/>
      <c r="AC14" s="559"/>
      <c r="AD14" s="570"/>
      <c r="AE14" s="570"/>
      <c r="AF14" s="570"/>
      <c r="AG14" s="559"/>
      <c r="AH14" s="570"/>
      <c r="AI14" s="570"/>
      <c r="AJ14" s="570"/>
      <c r="AK14" s="559"/>
      <c r="AL14" s="559"/>
      <c r="AM14" s="559"/>
      <c r="AN14" s="559"/>
      <c r="AO14" s="559"/>
      <c r="AP14" s="559"/>
      <c r="AQ14" s="559"/>
      <c r="AR14" s="559"/>
      <c r="AS14" s="559"/>
      <c r="AT14" s="567"/>
      <c r="AU14" s="567"/>
      <c r="AV14" s="567"/>
      <c r="AW14" s="567"/>
      <c r="AX14" s="559"/>
      <c r="AY14" s="559"/>
      <c r="AZ14" s="559"/>
      <c r="BA14" s="559"/>
    </row>
    <row r="15" spans="1:56" s="568" customFormat="1" ht="18">
      <c r="A15" s="571" t="s">
        <v>575</v>
      </c>
      <c r="B15" s="559">
        <f>+B16+B22+B28+B33</f>
        <v>4610061000</v>
      </c>
      <c r="C15" s="559">
        <f t="shared" ref="C15:AS15" si="35">+C16+C22+C28+C33</f>
        <v>2269785000</v>
      </c>
      <c r="D15" s="559">
        <f t="shared" si="35"/>
        <v>0</v>
      </c>
      <c r="E15" s="559">
        <f t="shared" si="35"/>
        <v>6879846000</v>
      </c>
      <c r="F15" s="559">
        <f t="shared" si="35"/>
        <v>-4415000</v>
      </c>
      <c r="G15" s="559">
        <f t="shared" si="35"/>
        <v>4543660</v>
      </c>
      <c r="H15" s="559">
        <f t="shared" si="35"/>
        <v>171340</v>
      </c>
      <c r="I15" s="559">
        <f t="shared" si="35"/>
        <v>300000</v>
      </c>
      <c r="J15" s="559">
        <f t="shared" si="35"/>
        <v>4605646000</v>
      </c>
      <c r="K15" s="559">
        <f t="shared" si="35"/>
        <v>2274328660</v>
      </c>
      <c r="L15" s="559">
        <f t="shared" si="35"/>
        <v>171340</v>
      </c>
      <c r="M15" s="559">
        <f t="shared" si="35"/>
        <v>6880146000</v>
      </c>
      <c r="N15" s="559">
        <f t="shared" si="35"/>
        <v>4287011022.4400001</v>
      </c>
      <c r="O15" s="559">
        <f t="shared" si="35"/>
        <v>2274328660</v>
      </c>
      <c r="P15" s="559">
        <f t="shared" si="35"/>
        <v>171340</v>
      </c>
      <c r="Q15" s="559">
        <f t="shared" si="35"/>
        <v>6561511022.4400005</v>
      </c>
      <c r="R15" s="559">
        <f t="shared" si="35"/>
        <v>2224369.9</v>
      </c>
      <c r="S15" s="559">
        <f t="shared" si="35"/>
        <v>0</v>
      </c>
      <c r="T15" s="559">
        <f t="shared" si="35"/>
        <v>0</v>
      </c>
      <c r="U15" s="559">
        <f t="shared" si="35"/>
        <v>2224369.9</v>
      </c>
      <c r="V15" s="559">
        <f t="shared" si="35"/>
        <v>538016</v>
      </c>
      <c r="W15" s="559">
        <f t="shared" si="35"/>
        <v>2354393038.1400003</v>
      </c>
      <c r="X15" s="559">
        <f t="shared" si="35"/>
        <v>5874238171</v>
      </c>
      <c r="Y15" s="559">
        <f t="shared" si="35"/>
        <v>8229169225.1399994</v>
      </c>
      <c r="Z15" s="559">
        <f t="shared" si="35"/>
        <v>4289773408.3399997</v>
      </c>
      <c r="AA15" s="559">
        <f t="shared" si="35"/>
        <v>4628721698.1400003</v>
      </c>
      <c r="AB15" s="559">
        <f t="shared" si="35"/>
        <v>5874409511</v>
      </c>
      <c r="AC15" s="559">
        <f t="shared" si="35"/>
        <v>14792904617.48</v>
      </c>
      <c r="AD15" s="559">
        <f t="shared" si="35"/>
        <v>4286436104.3899999</v>
      </c>
      <c r="AE15" s="559">
        <f t="shared" si="35"/>
        <v>2213818231.1259999</v>
      </c>
      <c r="AF15" s="559">
        <f t="shared" si="35"/>
        <v>171340</v>
      </c>
      <c r="AG15" s="559">
        <f t="shared" si="35"/>
        <v>6500425675.5159998</v>
      </c>
      <c r="AH15" s="559">
        <f t="shared" si="35"/>
        <v>538016</v>
      </c>
      <c r="AI15" s="559">
        <f t="shared" si="35"/>
        <v>1480792931.0700002</v>
      </c>
      <c r="AJ15" s="559">
        <f t="shared" si="35"/>
        <v>3215316105.79</v>
      </c>
      <c r="AK15" s="559">
        <f t="shared" si="35"/>
        <v>4696647052.8599997</v>
      </c>
      <c r="AL15" s="559">
        <f t="shared" si="35"/>
        <v>4286974120.3899999</v>
      </c>
      <c r="AM15" s="559">
        <f t="shared" si="35"/>
        <v>3694611162.1960001</v>
      </c>
      <c r="AN15" s="559">
        <f t="shared" si="35"/>
        <v>3215487445.79</v>
      </c>
      <c r="AO15" s="559">
        <f t="shared" si="35"/>
        <v>11197072728.375999</v>
      </c>
      <c r="AP15" s="559">
        <f t="shared" si="35"/>
        <v>2799287.9500002265</v>
      </c>
      <c r="AQ15" s="559">
        <f t="shared" si="35"/>
        <v>934110535.94400001</v>
      </c>
      <c r="AR15" s="559">
        <f t="shared" si="35"/>
        <v>2658922065.21</v>
      </c>
      <c r="AS15" s="559">
        <f t="shared" si="35"/>
        <v>3595831889.1040001</v>
      </c>
      <c r="AT15" s="233">
        <f>IF(Z15=0," ",AL15/Z15)</f>
        <v>0.99934745085962873</v>
      </c>
      <c r="AU15" s="233">
        <f t="shared" ref="AU15" si="36">IF(AA15=0," ",AM15/AA15)</f>
        <v>0.79819254713037469</v>
      </c>
      <c r="AV15" s="233">
        <f t="shared" ref="AV15" si="37">IF(AB15=0," ",AN15/AB15)</f>
        <v>0.54737202773638916</v>
      </c>
      <c r="AW15" s="233">
        <f t="shared" ref="AW15" si="38">IF(AC15=0," ",AO15/AC15)</f>
        <v>0.75692184989450995</v>
      </c>
      <c r="AX15" s="559">
        <f t="shared" ref="AX15:AZ15" si="39">+AX16+AX22+AX28+AX33</f>
        <v>318634977.56</v>
      </c>
      <c r="AY15" s="559">
        <f t="shared" si="39"/>
        <v>0</v>
      </c>
      <c r="AZ15" s="559">
        <f t="shared" si="39"/>
        <v>0</v>
      </c>
      <c r="BA15" s="559">
        <f t="shared" si="23"/>
        <v>318634977.56</v>
      </c>
    </row>
    <row r="16" spans="1:56" s="574" customFormat="1" ht="16.5">
      <c r="A16" s="572" t="s">
        <v>577</v>
      </c>
      <c r="B16" s="562">
        <f>SUM(B17:B20)</f>
        <v>975968000</v>
      </c>
      <c r="C16" s="562">
        <f t="shared" ref="C16:AS16" si="40">SUM(C17:C20)</f>
        <v>480039000</v>
      </c>
      <c r="D16" s="562">
        <f t="shared" si="40"/>
        <v>0</v>
      </c>
      <c r="E16" s="562">
        <f t="shared" si="40"/>
        <v>1456007000</v>
      </c>
      <c r="F16" s="562">
        <f t="shared" si="40"/>
        <v>-2570000</v>
      </c>
      <c r="G16" s="562">
        <f t="shared" si="40"/>
        <v>2570000</v>
      </c>
      <c r="H16" s="562">
        <f t="shared" si="40"/>
        <v>0</v>
      </c>
      <c r="I16" s="562">
        <f t="shared" si="40"/>
        <v>0</v>
      </c>
      <c r="J16" s="562">
        <f t="shared" si="40"/>
        <v>973398000</v>
      </c>
      <c r="K16" s="562">
        <f t="shared" si="40"/>
        <v>482609000</v>
      </c>
      <c r="L16" s="562">
        <f t="shared" si="40"/>
        <v>0</v>
      </c>
      <c r="M16" s="562">
        <f t="shared" si="40"/>
        <v>1456007000</v>
      </c>
      <c r="N16" s="562">
        <f t="shared" si="40"/>
        <v>893060549</v>
      </c>
      <c r="O16" s="562">
        <f t="shared" si="40"/>
        <v>482609000</v>
      </c>
      <c r="P16" s="562">
        <f t="shared" si="40"/>
        <v>0</v>
      </c>
      <c r="Q16" s="562">
        <f t="shared" si="40"/>
        <v>1375669549</v>
      </c>
      <c r="R16" s="562">
        <f t="shared" si="40"/>
        <v>484231.57999999996</v>
      </c>
      <c r="S16" s="562">
        <f t="shared" si="40"/>
        <v>0</v>
      </c>
      <c r="T16" s="562">
        <f t="shared" si="40"/>
        <v>0</v>
      </c>
      <c r="U16" s="562">
        <f t="shared" si="40"/>
        <v>484231.57999999996</v>
      </c>
      <c r="V16" s="562">
        <f t="shared" si="40"/>
        <v>0</v>
      </c>
      <c r="W16" s="562">
        <f t="shared" si="40"/>
        <v>630641693</v>
      </c>
      <c r="X16" s="562">
        <f t="shared" si="40"/>
        <v>1500229882</v>
      </c>
      <c r="Y16" s="562">
        <f t="shared" si="40"/>
        <v>2130871575</v>
      </c>
      <c r="Z16" s="562">
        <f t="shared" si="40"/>
        <v>893544780.58000004</v>
      </c>
      <c r="AA16" s="562">
        <f t="shared" si="40"/>
        <v>1113250693</v>
      </c>
      <c r="AB16" s="562">
        <f t="shared" si="40"/>
        <v>1500229882</v>
      </c>
      <c r="AC16" s="562">
        <f t="shared" si="40"/>
        <v>3507025355.5799999</v>
      </c>
      <c r="AD16" s="562">
        <f t="shared" si="40"/>
        <v>888088593.74000001</v>
      </c>
      <c r="AE16" s="562">
        <f t="shared" si="40"/>
        <v>459689722.23000002</v>
      </c>
      <c r="AF16" s="562">
        <f t="shared" si="40"/>
        <v>0</v>
      </c>
      <c r="AG16" s="562">
        <f t="shared" si="40"/>
        <v>1347778315.97</v>
      </c>
      <c r="AH16" s="562">
        <f t="shared" si="40"/>
        <v>0</v>
      </c>
      <c r="AI16" s="562">
        <f t="shared" si="40"/>
        <v>356383326</v>
      </c>
      <c r="AJ16" s="562">
        <f t="shared" si="40"/>
        <v>1182969089.76</v>
      </c>
      <c r="AK16" s="562">
        <f t="shared" si="40"/>
        <v>1539352415.7599998</v>
      </c>
      <c r="AL16" s="562">
        <f t="shared" si="40"/>
        <v>888088593.74000001</v>
      </c>
      <c r="AM16" s="562">
        <f t="shared" si="40"/>
        <v>816073048.23000002</v>
      </c>
      <c r="AN16" s="562">
        <f t="shared" si="40"/>
        <v>1182969089.76</v>
      </c>
      <c r="AO16" s="562">
        <f t="shared" si="40"/>
        <v>2887130731.73</v>
      </c>
      <c r="AP16" s="562">
        <f t="shared" si="40"/>
        <v>5456186.8400000036</v>
      </c>
      <c r="AQ16" s="562">
        <f t="shared" si="40"/>
        <v>297177644.76999998</v>
      </c>
      <c r="AR16" s="562">
        <f t="shared" si="40"/>
        <v>317260792.24000001</v>
      </c>
      <c r="AS16" s="562">
        <f t="shared" si="40"/>
        <v>619894623.8499999</v>
      </c>
      <c r="AT16" s="233">
        <f t="shared" ref="AT16:AT38" si="41">IF(Z16=0," ",AL16/Z16)</f>
        <v>0.99389377347550678</v>
      </c>
      <c r="AU16" s="233">
        <f t="shared" ref="AU16:AU38" si="42">IF(AA16=0," ",AM16/AA16)</f>
        <v>0.73305415694899556</v>
      </c>
      <c r="AV16" s="233">
        <f t="shared" ref="AV16:AV38" si="43">IF(AB16=0," ",AN16/AB16)</f>
        <v>0.78852521467106729</v>
      </c>
      <c r="AW16" s="233">
        <f t="shared" ref="AW16:AW38" si="44">IF(AC16=0," ",AO16/AC16)</f>
        <v>0.82324204674947943</v>
      </c>
      <c r="AX16" s="562">
        <f t="shared" ref="AX16:AZ16" si="45">SUM(AX17:AX20)</f>
        <v>80337451</v>
      </c>
      <c r="AY16" s="562">
        <f t="shared" si="45"/>
        <v>0</v>
      </c>
      <c r="AZ16" s="562">
        <f t="shared" si="45"/>
        <v>0</v>
      </c>
      <c r="BA16" s="562">
        <f t="shared" ref="BA16" si="46">SUM(AX16:AZ16)</f>
        <v>80337451</v>
      </c>
    </row>
    <row r="17" spans="1:53" s="580" customFormat="1">
      <c r="A17" s="575" t="s">
        <v>216</v>
      </c>
      <c r="B17" s="576">
        <f>+'CY-FUR (REG)'!F132</f>
        <v>286581000</v>
      </c>
      <c r="C17" s="576">
        <f>+'CY-FUR (REG)'!G132</f>
        <v>136493000</v>
      </c>
      <c r="D17" s="576">
        <f>+'CY-FUR (REG)'!H132</f>
        <v>0</v>
      </c>
      <c r="E17" s="577">
        <f t="shared" si="6"/>
        <v>423074000</v>
      </c>
      <c r="F17" s="577"/>
      <c r="G17" s="577"/>
      <c r="H17" s="577"/>
      <c r="I17" s="577">
        <f t="shared" si="7"/>
        <v>0</v>
      </c>
      <c r="J17" s="577">
        <f>+B17+F17</f>
        <v>286581000</v>
      </c>
      <c r="K17" s="577">
        <f t="shared" ref="K17:L20" si="47">+C17+G17</f>
        <v>136493000</v>
      </c>
      <c r="L17" s="577">
        <f t="shared" si="47"/>
        <v>0</v>
      </c>
      <c r="M17" s="577">
        <f t="shared" si="9"/>
        <v>423074000</v>
      </c>
      <c r="N17" s="674">
        <v>240935450</v>
      </c>
      <c r="O17" s="674">
        <v>136493000</v>
      </c>
      <c r="P17" s="576"/>
      <c r="Q17" s="577">
        <f t="shared" ref="Q17" si="48">SUM(N17:P17)</f>
        <v>377428450</v>
      </c>
      <c r="R17" s="674">
        <v>484231.57999999996</v>
      </c>
      <c r="S17" s="674">
        <v>0</v>
      </c>
      <c r="T17" s="678">
        <v>0</v>
      </c>
      <c r="U17" s="577">
        <f t="shared" ref="U17" si="49">SUM(R17:T17)</f>
        <v>484231.57999999996</v>
      </c>
      <c r="V17" s="576">
        <v>0</v>
      </c>
      <c r="W17" s="576">
        <v>149966830</v>
      </c>
      <c r="X17" s="678">
        <v>166420000</v>
      </c>
      <c r="Y17" s="578">
        <f t="shared" si="1"/>
        <v>316386830</v>
      </c>
      <c r="Z17" s="577">
        <f>+N17+R17+V17</f>
        <v>241419681.58000001</v>
      </c>
      <c r="AA17" s="577">
        <f t="shared" ref="AA17:AB17" si="50">+O17+S17+W17</f>
        <v>286459830</v>
      </c>
      <c r="AB17" s="577">
        <f t="shared" si="50"/>
        <v>166420000</v>
      </c>
      <c r="AC17" s="577">
        <f t="shared" ref="AC17:AC38" si="51">SUM(Z17:AB17)</f>
        <v>694299511.58000004</v>
      </c>
      <c r="AD17" s="576">
        <v>241597564.79000002</v>
      </c>
      <c r="AE17" s="576">
        <v>126829432.29000001</v>
      </c>
      <c r="AF17" s="576">
        <v>0</v>
      </c>
      <c r="AG17" s="577">
        <f t="shared" si="14"/>
        <v>368426997.08000004</v>
      </c>
      <c r="AH17" s="576">
        <v>0</v>
      </c>
      <c r="AI17" s="576">
        <v>78038321.110000014</v>
      </c>
      <c r="AJ17" s="576">
        <v>10400000</v>
      </c>
      <c r="AK17" s="577">
        <f t="shared" si="29"/>
        <v>88438321.110000014</v>
      </c>
      <c r="AL17" s="577">
        <f t="shared" si="15"/>
        <v>241597564.79000002</v>
      </c>
      <c r="AM17" s="577">
        <f t="shared" si="15"/>
        <v>204867753.40000004</v>
      </c>
      <c r="AN17" s="577">
        <f t="shared" si="15"/>
        <v>10400000</v>
      </c>
      <c r="AO17" s="577">
        <f t="shared" si="16"/>
        <v>456865318.19000006</v>
      </c>
      <c r="AP17" s="577">
        <f t="shared" ref="AP17:AR20" si="52">+Z17-AL17</f>
        <v>-177883.21000000834</v>
      </c>
      <c r="AQ17" s="577">
        <f t="shared" si="52"/>
        <v>81592076.599999964</v>
      </c>
      <c r="AR17" s="577">
        <f t="shared" si="52"/>
        <v>156020000</v>
      </c>
      <c r="AS17" s="578">
        <f t="shared" si="17"/>
        <v>237434193.38999996</v>
      </c>
      <c r="AT17" s="233">
        <f t="shared" si="41"/>
        <v>1.0007368214920831</v>
      </c>
      <c r="AU17" s="233">
        <f t="shared" si="42"/>
        <v>0.71517096620493015</v>
      </c>
      <c r="AV17" s="233">
        <f t="shared" si="43"/>
        <v>6.2492488883547651E-2</v>
      </c>
      <c r="AW17" s="233">
        <f t="shared" si="44"/>
        <v>0.65802338986286057</v>
      </c>
      <c r="AX17" s="577">
        <f>+J17-N17</f>
        <v>45645550</v>
      </c>
      <c r="AY17" s="577">
        <f t="shared" ref="AY17:AZ17" si="53">+K17-O17</f>
        <v>0</v>
      </c>
      <c r="AZ17" s="577">
        <f t="shared" si="53"/>
        <v>0</v>
      </c>
      <c r="BA17" s="577">
        <f t="shared" si="23"/>
        <v>45645550</v>
      </c>
    </row>
    <row r="18" spans="1:53" s="580" customFormat="1">
      <c r="A18" s="575" t="s">
        <v>230</v>
      </c>
      <c r="B18" s="576">
        <f>+'CY-FUR (REG)'!F182</f>
        <v>193122000</v>
      </c>
      <c r="C18" s="576">
        <f>+'CY-FUR (REG)'!G182</f>
        <v>93964000</v>
      </c>
      <c r="D18" s="576">
        <f>+'CY-FUR (REG)'!H182</f>
        <v>0</v>
      </c>
      <c r="E18" s="577">
        <f>SUM(B18:D18)</f>
        <v>287086000</v>
      </c>
      <c r="F18" s="577">
        <v>-2570000</v>
      </c>
      <c r="G18" s="577">
        <v>2570000</v>
      </c>
      <c r="H18" s="577">
        <v>0</v>
      </c>
      <c r="I18" s="577">
        <f>SUM(F18:H18)</f>
        <v>0</v>
      </c>
      <c r="J18" s="577">
        <f t="shared" ref="J18:J20" si="54">+B18+F18</f>
        <v>190552000</v>
      </c>
      <c r="K18" s="577">
        <f t="shared" si="47"/>
        <v>96534000</v>
      </c>
      <c r="L18" s="577">
        <f t="shared" si="47"/>
        <v>0</v>
      </c>
      <c r="M18" s="577">
        <f>SUM(J18:L18)</f>
        <v>287086000</v>
      </c>
      <c r="N18" s="674">
        <v>182892000</v>
      </c>
      <c r="O18" s="674">
        <v>96534000</v>
      </c>
      <c r="P18" s="576"/>
      <c r="Q18" s="577">
        <f>SUM(N18:P18)</f>
        <v>279426000</v>
      </c>
      <c r="R18" s="674"/>
      <c r="S18" s="674"/>
      <c r="T18" s="576">
        <f>+'CY-CHD''S (ALL FUNDS)'!H492</f>
        <v>0</v>
      </c>
      <c r="U18" s="577">
        <f>SUM(R18:T18)</f>
        <v>0</v>
      </c>
      <c r="V18" s="576">
        <v>0</v>
      </c>
      <c r="W18" s="576">
        <v>170603461</v>
      </c>
      <c r="X18" s="576">
        <v>172146697</v>
      </c>
      <c r="Y18" s="578">
        <f>SUM(V18:X18)</f>
        <v>342750158</v>
      </c>
      <c r="Z18" s="577">
        <f t="shared" ref="Z18:Z20" si="55">+N18+R18+V18</f>
        <v>182892000</v>
      </c>
      <c r="AA18" s="577">
        <f t="shared" ref="AA18:AA20" si="56">+O18+S18+W18</f>
        <v>267137461</v>
      </c>
      <c r="AB18" s="577">
        <f t="shared" ref="AB18:AB20" si="57">+P18+T18+X18</f>
        <v>172146697</v>
      </c>
      <c r="AC18" s="577">
        <f>SUM(Z18:AB18)</f>
        <v>622176158</v>
      </c>
      <c r="AD18" s="576">
        <v>177342514.98000002</v>
      </c>
      <c r="AE18" s="576">
        <v>87660832.109999999</v>
      </c>
      <c r="AF18" s="576">
        <v>0</v>
      </c>
      <c r="AG18" s="577">
        <f>SUM(AD18:AF18)</f>
        <v>265003347.09000003</v>
      </c>
      <c r="AH18" s="576">
        <v>0</v>
      </c>
      <c r="AI18" s="576">
        <v>88830053.980000004</v>
      </c>
      <c r="AJ18" s="576">
        <v>85465795.680000007</v>
      </c>
      <c r="AK18" s="577">
        <f>SUM(AH18:AJ18)</f>
        <v>174295849.66000003</v>
      </c>
      <c r="AL18" s="577">
        <f t="shared" si="15"/>
        <v>177342514.98000002</v>
      </c>
      <c r="AM18" s="577">
        <f t="shared" si="15"/>
        <v>176490886.09</v>
      </c>
      <c r="AN18" s="577">
        <f t="shared" si="15"/>
        <v>85465795.680000007</v>
      </c>
      <c r="AO18" s="577">
        <f>SUM(AL18:AN18)</f>
        <v>439299196.75000006</v>
      </c>
      <c r="AP18" s="577">
        <f t="shared" si="52"/>
        <v>5549485.0199999809</v>
      </c>
      <c r="AQ18" s="577">
        <f t="shared" si="52"/>
        <v>90646574.909999996</v>
      </c>
      <c r="AR18" s="577">
        <f t="shared" si="52"/>
        <v>86680901.319999993</v>
      </c>
      <c r="AS18" s="577">
        <f>SUM(AP18:AR18)</f>
        <v>182876961.24999997</v>
      </c>
      <c r="AT18" s="233">
        <f t="shared" si="41"/>
        <v>0.9696570379240208</v>
      </c>
      <c r="AU18" s="233">
        <f t="shared" si="42"/>
        <v>0.66067441619503897</v>
      </c>
      <c r="AV18" s="233">
        <f t="shared" si="43"/>
        <v>0.49647072624344346</v>
      </c>
      <c r="AW18" s="233">
        <f t="shared" si="44"/>
        <v>0.70606883774225249</v>
      </c>
      <c r="AX18" s="577">
        <f t="shared" ref="AX18:AX20" si="58">+J18-N18</f>
        <v>7660000</v>
      </c>
      <c r="AY18" s="577">
        <f t="shared" ref="AY18:AY20" si="59">+K18-O18</f>
        <v>0</v>
      </c>
      <c r="AZ18" s="577">
        <f t="shared" ref="AZ18:AZ20" si="60">+L18-P18</f>
        <v>0</v>
      </c>
      <c r="BA18" s="577">
        <f>SUM(AX18:AZ18)</f>
        <v>7660000</v>
      </c>
    </row>
    <row r="19" spans="1:53" s="580" customFormat="1">
      <c r="A19" s="575" t="s">
        <v>231</v>
      </c>
      <c r="B19" s="576">
        <f>+'CY-FUR (REG)'!F189</f>
        <v>131750000</v>
      </c>
      <c r="C19" s="576">
        <f>+'CY-FUR (REG)'!G189</f>
        <v>71517000</v>
      </c>
      <c r="D19" s="576">
        <f>+'CY-FUR (REG)'!H189</f>
        <v>0</v>
      </c>
      <c r="E19" s="577">
        <f>SUM(B19:D19)</f>
        <v>203267000</v>
      </c>
      <c r="F19" s="577"/>
      <c r="G19" s="577"/>
      <c r="H19" s="577"/>
      <c r="I19" s="577">
        <f>SUM(F19:H19)</f>
        <v>0</v>
      </c>
      <c r="J19" s="577">
        <f t="shared" si="54"/>
        <v>131750000</v>
      </c>
      <c r="K19" s="577">
        <f t="shared" si="47"/>
        <v>71517000</v>
      </c>
      <c r="L19" s="577">
        <f t="shared" si="47"/>
        <v>0</v>
      </c>
      <c r="M19" s="577">
        <f>SUM(J19:L19)</f>
        <v>203267000</v>
      </c>
      <c r="N19" s="674">
        <v>104718368</v>
      </c>
      <c r="O19" s="674">
        <v>71517000</v>
      </c>
      <c r="P19" s="576"/>
      <c r="Q19" s="577">
        <f>SUM(N19:P19)</f>
        <v>176235368</v>
      </c>
      <c r="R19" s="674"/>
      <c r="S19" s="674"/>
      <c r="T19" s="576">
        <f>+'CY-CHD''S (ALL FUNDS)'!H554</f>
        <v>0</v>
      </c>
      <c r="U19" s="577">
        <f>SUM(R19:T19)</f>
        <v>0</v>
      </c>
      <c r="V19" s="576">
        <f>+'CY-CHD''S (ALL FUNDS)'!F555</f>
        <v>0</v>
      </c>
      <c r="W19" s="576">
        <v>108329796</v>
      </c>
      <c r="X19" s="576">
        <v>807285385</v>
      </c>
      <c r="Y19" s="578">
        <f>SUM(V19:X19)</f>
        <v>915615181</v>
      </c>
      <c r="Z19" s="577">
        <f t="shared" si="55"/>
        <v>104718368</v>
      </c>
      <c r="AA19" s="577">
        <f t="shared" si="56"/>
        <v>179846796</v>
      </c>
      <c r="AB19" s="577">
        <f t="shared" si="57"/>
        <v>807285385</v>
      </c>
      <c r="AC19" s="577">
        <f>SUM(Z19:AB19)</f>
        <v>1091850549</v>
      </c>
      <c r="AD19" s="576">
        <v>104718567.06</v>
      </c>
      <c r="AE19" s="576">
        <v>69475061.170000002</v>
      </c>
      <c r="AF19" s="576">
        <v>0</v>
      </c>
      <c r="AG19" s="577">
        <f>SUM(AD19:AF19)</f>
        <v>174193628.23000002</v>
      </c>
      <c r="AH19" s="576">
        <v>0</v>
      </c>
      <c r="AI19" s="576">
        <v>81703628.189999998</v>
      </c>
      <c r="AJ19" s="576">
        <v>737358617.38999999</v>
      </c>
      <c r="AK19" s="577">
        <f>SUM(AH19:AJ19)</f>
        <v>819062245.57999992</v>
      </c>
      <c r="AL19" s="577">
        <f t="shared" si="15"/>
        <v>104718567.06</v>
      </c>
      <c r="AM19" s="577">
        <f t="shared" si="15"/>
        <v>151178689.36000001</v>
      </c>
      <c r="AN19" s="577">
        <f t="shared" si="15"/>
        <v>737358617.38999999</v>
      </c>
      <c r="AO19" s="577">
        <f>SUM(AL19:AN19)</f>
        <v>993255873.80999994</v>
      </c>
      <c r="AP19" s="577">
        <f t="shared" si="52"/>
        <v>-199.06000000238419</v>
      </c>
      <c r="AQ19" s="577">
        <f t="shared" si="52"/>
        <v>28668106.639999986</v>
      </c>
      <c r="AR19" s="577">
        <f t="shared" si="52"/>
        <v>69926767.610000014</v>
      </c>
      <c r="AS19" s="577">
        <f>SUM(AP19:AR19)</f>
        <v>98594675.189999998</v>
      </c>
      <c r="AT19" s="233">
        <f t="shared" si="41"/>
        <v>1.0000019009081578</v>
      </c>
      <c r="AU19" s="233">
        <f t="shared" si="42"/>
        <v>0.84059706773981124</v>
      </c>
      <c r="AV19" s="233">
        <f t="shared" si="43"/>
        <v>0.91338036224946639</v>
      </c>
      <c r="AW19" s="233">
        <f t="shared" si="44"/>
        <v>0.90969947738699164</v>
      </c>
      <c r="AX19" s="577">
        <f t="shared" si="58"/>
        <v>27031632</v>
      </c>
      <c r="AY19" s="577">
        <f t="shared" si="59"/>
        <v>0</v>
      </c>
      <c r="AZ19" s="577">
        <f t="shared" si="60"/>
        <v>0</v>
      </c>
      <c r="BA19" s="577">
        <f>SUM(AX19:AZ19)</f>
        <v>27031632</v>
      </c>
    </row>
    <row r="20" spans="1:53" s="580" customFormat="1">
      <c r="A20" s="575" t="s">
        <v>232</v>
      </c>
      <c r="B20" s="576">
        <f>+'CY-FUR (REG)'!F197</f>
        <v>364515000</v>
      </c>
      <c r="C20" s="576">
        <f>+'CY-FUR (REG)'!G197</f>
        <v>178065000</v>
      </c>
      <c r="D20" s="576">
        <f>+'CY-FUR (REG)'!H197</f>
        <v>0</v>
      </c>
      <c r="E20" s="577">
        <f>SUM(B20:D20)</f>
        <v>542580000</v>
      </c>
      <c r="F20" s="577"/>
      <c r="G20" s="577"/>
      <c r="H20" s="577"/>
      <c r="I20" s="577">
        <f>SUM(F20:H20)</f>
        <v>0</v>
      </c>
      <c r="J20" s="577">
        <f t="shared" si="54"/>
        <v>364515000</v>
      </c>
      <c r="K20" s="577">
        <f t="shared" si="47"/>
        <v>178065000</v>
      </c>
      <c r="L20" s="577">
        <f t="shared" si="47"/>
        <v>0</v>
      </c>
      <c r="M20" s="577">
        <f>SUM(J20:L20)</f>
        <v>542580000</v>
      </c>
      <c r="N20" s="673">
        <v>364514731</v>
      </c>
      <c r="O20" s="674">
        <v>178065000</v>
      </c>
      <c r="P20" s="576"/>
      <c r="Q20" s="577">
        <f>SUM(N20:P20)</f>
        <v>542579731</v>
      </c>
      <c r="R20" s="673"/>
      <c r="S20" s="674"/>
      <c r="T20" s="576">
        <f>+'CY-CHD''S (ALL FUNDS)'!H630</f>
        <v>0</v>
      </c>
      <c r="U20" s="577">
        <f>SUM(R20:T20)</f>
        <v>0</v>
      </c>
      <c r="V20" s="576">
        <f>+'CY-CHD''S (ALL FUNDS)'!F631</f>
        <v>0</v>
      </c>
      <c r="W20" s="576">
        <v>201741606</v>
      </c>
      <c r="X20" s="576">
        <v>354377800</v>
      </c>
      <c r="Y20" s="578">
        <f>SUM(V20:X20)</f>
        <v>556119406</v>
      </c>
      <c r="Z20" s="577">
        <f t="shared" si="55"/>
        <v>364514731</v>
      </c>
      <c r="AA20" s="577">
        <f t="shared" si="56"/>
        <v>379806606</v>
      </c>
      <c r="AB20" s="577">
        <f t="shared" si="57"/>
        <v>354377800</v>
      </c>
      <c r="AC20" s="577">
        <f>SUM(Z20:AB20)</f>
        <v>1098699137</v>
      </c>
      <c r="AD20" s="576">
        <v>364429946.90999997</v>
      </c>
      <c r="AE20" s="576">
        <v>175724396.66000003</v>
      </c>
      <c r="AF20" s="576">
        <v>0</v>
      </c>
      <c r="AG20" s="577">
        <f>SUM(AD20:AF20)</f>
        <v>540154343.56999993</v>
      </c>
      <c r="AH20" s="576">
        <v>0</v>
      </c>
      <c r="AI20" s="576">
        <v>107811322.72</v>
      </c>
      <c r="AJ20" s="576">
        <v>349744676.69</v>
      </c>
      <c r="AK20" s="577">
        <f t="shared" ref="AK20" si="61">SUM(AH20:AJ20)</f>
        <v>457555999.40999997</v>
      </c>
      <c r="AL20" s="577">
        <f t="shared" si="15"/>
        <v>364429946.90999997</v>
      </c>
      <c r="AM20" s="577">
        <f t="shared" si="15"/>
        <v>283535719.38</v>
      </c>
      <c r="AN20" s="577">
        <f t="shared" si="15"/>
        <v>349744676.69</v>
      </c>
      <c r="AO20" s="577">
        <f>SUM(AL20:AN20)</f>
        <v>997710342.98000002</v>
      </c>
      <c r="AP20" s="577">
        <f t="shared" si="52"/>
        <v>84784.090000033379</v>
      </c>
      <c r="AQ20" s="577">
        <f t="shared" si="52"/>
        <v>96270886.620000005</v>
      </c>
      <c r="AR20" s="577">
        <f t="shared" si="52"/>
        <v>4633123.3100000024</v>
      </c>
      <c r="AS20" s="577">
        <f>SUM(AP20:AR20)</f>
        <v>100988794.02000004</v>
      </c>
      <c r="AT20" s="233">
        <f t="shared" si="41"/>
        <v>0.99976740558668931</v>
      </c>
      <c r="AU20" s="233">
        <f t="shared" si="42"/>
        <v>0.74652656088872771</v>
      </c>
      <c r="AV20" s="233">
        <f t="shared" si="43"/>
        <v>0.9869260339953575</v>
      </c>
      <c r="AW20" s="233">
        <f t="shared" si="44"/>
        <v>0.90808330450158536</v>
      </c>
      <c r="AX20" s="577">
        <f t="shared" si="58"/>
        <v>269</v>
      </c>
      <c r="AY20" s="577">
        <f t="shared" si="59"/>
        <v>0</v>
      </c>
      <c r="AZ20" s="577">
        <f t="shared" si="60"/>
        <v>0</v>
      </c>
      <c r="BA20" s="577">
        <f>SUM(AX20:AZ20)</f>
        <v>269</v>
      </c>
    </row>
    <row r="21" spans="1:53" s="584" customFormat="1" ht="16.5">
      <c r="A21" s="581"/>
      <c r="B21" s="582"/>
      <c r="C21" s="582"/>
      <c r="D21" s="582"/>
      <c r="E21" s="263"/>
      <c r="F21" s="263"/>
      <c r="G21" s="263"/>
      <c r="H21" s="263"/>
      <c r="I21" s="263"/>
      <c r="J21" s="263"/>
      <c r="K21" s="263"/>
      <c r="L21" s="263"/>
      <c r="M21" s="263"/>
      <c r="N21" s="583"/>
      <c r="O21" s="582"/>
      <c r="P21" s="582"/>
      <c r="Q21" s="263"/>
      <c r="R21" s="583"/>
      <c r="S21" s="582"/>
      <c r="T21" s="582"/>
      <c r="U21" s="263"/>
      <c r="V21" s="582"/>
      <c r="W21" s="582"/>
      <c r="X21" s="582"/>
      <c r="Y21" s="263"/>
      <c r="Z21" s="263"/>
      <c r="AA21" s="263"/>
      <c r="AB21" s="263"/>
      <c r="AC21" s="263"/>
      <c r="AD21" s="582"/>
      <c r="AE21" s="582"/>
      <c r="AF21" s="582"/>
      <c r="AG21" s="263"/>
      <c r="AH21" s="582"/>
      <c r="AI21" s="582"/>
      <c r="AJ21" s="582"/>
      <c r="AK21" s="263"/>
      <c r="AL21" s="263"/>
      <c r="AM21" s="263"/>
      <c r="AN21" s="263"/>
      <c r="AO21" s="263"/>
      <c r="AP21" s="263"/>
      <c r="AQ21" s="263"/>
      <c r="AR21" s="263"/>
      <c r="AS21" s="263"/>
      <c r="AT21" s="233" t="str">
        <f t="shared" si="41"/>
        <v xml:space="preserve"> </v>
      </c>
      <c r="AU21" s="233" t="str">
        <f t="shared" si="42"/>
        <v xml:space="preserve"> </v>
      </c>
      <c r="AV21" s="233" t="str">
        <f t="shared" si="43"/>
        <v xml:space="preserve"> </v>
      </c>
      <c r="AW21" s="233" t="str">
        <f t="shared" si="44"/>
        <v xml:space="preserve"> </v>
      </c>
      <c r="AX21" s="263"/>
      <c r="AY21" s="263"/>
      <c r="AZ21" s="263"/>
      <c r="BA21" s="263"/>
    </row>
    <row r="22" spans="1:53" s="574" customFormat="1" ht="16.5">
      <c r="A22" s="572" t="s">
        <v>578</v>
      </c>
      <c r="B22" s="562">
        <f>SUM(B23:B26)</f>
        <v>1308582000</v>
      </c>
      <c r="C22" s="562">
        <f t="shared" ref="C22:AS22" si="62">SUM(C23:C26)</f>
        <v>615647000</v>
      </c>
      <c r="D22" s="562">
        <f t="shared" si="62"/>
        <v>0</v>
      </c>
      <c r="E22" s="562">
        <f t="shared" si="62"/>
        <v>1924229000</v>
      </c>
      <c r="F22" s="562">
        <f t="shared" si="62"/>
        <v>0</v>
      </c>
      <c r="G22" s="562">
        <f t="shared" si="62"/>
        <v>128660</v>
      </c>
      <c r="H22" s="562">
        <f t="shared" si="62"/>
        <v>171340</v>
      </c>
      <c r="I22" s="562">
        <f t="shared" si="62"/>
        <v>300000</v>
      </c>
      <c r="J22" s="562">
        <f t="shared" si="62"/>
        <v>1308582000</v>
      </c>
      <c r="K22" s="562">
        <f t="shared" si="62"/>
        <v>615775660</v>
      </c>
      <c r="L22" s="562">
        <f t="shared" si="62"/>
        <v>171340</v>
      </c>
      <c r="M22" s="562">
        <f t="shared" si="62"/>
        <v>1924529000</v>
      </c>
      <c r="N22" s="562">
        <f t="shared" si="62"/>
        <v>1235504315</v>
      </c>
      <c r="O22" s="562">
        <f t="shared" si="62"/>
        <v>615775660</v>
      </c>
      <c r="P22" s="562">
        <f t="shared" si="62"/>
        <v>171340</v>
      </c>
      <c r="Q22" s="562">
        <f t="shared" si="62"/>
        <v>1851451315</v>
      </c>
      <c r="R22" s="562">
        <f t="shared" si="62"/>
        <v>0</v>
      </c>
      <c r="S22" s="562">
        <f t="shared" si="62"/>
        <v>0</v>
      </c>
      <c r="T22" s="562">
        <f t="shared" si="62"/>
        <v>0</v>
      </c>
      <c r="U22" s="562">
        <f t="shared" si="62"/>
        <v>0</v>
      </c>
      <c r="V22" s="562">
        <f t="shared" si="62"/>
        <v>538016</v>
      </c>
      <c r="W22" s="562">
        <f t="shared" si="62"/>
        <v>539060906.39999998</v>
      </c>
      <c r="X22" s="562">
        <f t="shared" si="62"/>
        <v>1132565900</v>
      </c>
      <c r="Y22" s="562">
        <f t="shared" si="62"/>
        <v>1672164822.4000001</v>
      </c>
      <c r="Z22" s="562">
        <f t="shared" si="62"/>
        <v>1236042331</v>
      </c>
      <c r="AA22" s="562">
        <f t="shared" si="62"/>
        <v>1154836566.4000001</v>
      </c>
      <c r="AB22" s="562">
        <f t="shared" si="62"/>
        <v>1132737240</v>
      </c>
      <c r="AC22" s="562">
        <f t="shared" si="62"/>
        <v>3523616137.4000001</v>
      </c>
      <c r="AD22" s="562">
        <f t="shared" si="62"/>
        <v>1235190375.72</v>
      </c>
      <c r="AE22" s="562">
        <f t="shared" si="62"/>
        <v>606854624.78999996</v>
      </c>
      <c r="AF22" s="562">
        <f t="shared" si="62"/>
        <v>171340</v>
      </c>
      <c r="AG22" s="562">
        <f t="shared" si="62"/>
        <v>1842216340.51</v>
      </c>
      <c r="AH22" s="562">
        <f t="shared" si="62"/>
        <v>538016</v>
      </c>
      <c r="AI22" s="562">
        <f t="shared" si="62"/>
        <v>370488144.5</v>
      </c>
      <c r="AJ22" s="562">
        <f t="shared" si="62"/>
        <v>396527671.23000002</v>
      </c>
      <c r="AK22" s="562">
        <f t="shared" si="62"/>
        <v>767553831.73000002</v>
      </c>
      <c r="AL22" s="562">
        <f t="shared" si="62"/>
        <v>1235728391.72</v>
      </c>
      <c r="AM22" s="562">
        <f t="shared" si="62"/>
        <v>977342769.28999996</v>
      </c>
      <c r="AN22" s="562">
        <f t="shared" si="62"/>
        <v>396699011.23000002</v>
      </c>
      <c r="AO22" s="562">
        <f t="shared" si="62"/>
        <v>2609770172.2399998</v>
      </c>
      <c r="AP22" s="562">
        <f t="shared" si="62"/>
        <v>313939.2800000906</v>
      </c>
      <c r="AQ22" s="562">
        <f t="shared" si="62"/>
        <v>177493797.11000001</v>
      </c>
      <c r="AR22" s="562">
        <f t="shared" si="62"/>
        <v>736038228.76999998</v>
      </c>
      <c r="AS22" s="562">
        <f t="shared" si="62"/>
        <v>913845965.16000009</v>
      </c>
      <c r="AT22" s="233">
        <f t="shared" si="41"/>
        <v>0.99974601251743056</v>
      </c>
      <c r="AU22" s="233">
        <f t="shared" si="42"/>
        <v>0.8463039686530659</v>
      </c>
      <c r="AV22" s="233">
        <f t="shared" si="43"/>
        <v>0.35021273886077942</v>
      </c>
      <c r="AW22" s="233">
        <f t="shared" si="44"/>
        <v>0.74065110116270849</v>
      </c>
      <c r="AX22" s="562">
        <f t="shared" ref="AX22:AZ22" si="63">SUM(AX23:AX26)</f>
        <v>73077685</v>
      </c>
      <c r="AY22" s="562">
        <f t="shared" si="63"/>
        <v>0</v>
      </c>
      <c r="AZ22" s="562">
        <f t="shared" si="63"/>
        <v>0</v>
      </c>
      <c r="BA22" s="562">
        <f t="shared" ref="BA22" si="64">SUM(AX22:AZ22)</f>
        <v>73077685</v>
      </c>
    </row>
    <row r="23" spans="1:53" s="580" customFormat="1">
      <c r="A23" s="575" t="s">
        <v>226</v>
      </c>
      <c r="B23" s="576">
        <f>+'CY-FUR (REG)'!F151</f>
        <v>293910000</v>
      </c>
      <c r="C23" s="576">
        <f>+'CY-FUR (REG)'!G151</f>
        <v>146203000</v>
      </c>
      <c r="D23" s="576">
        <f>+'CY-FUR (REG)'!H151</f>
        <v>0</v>
      </c>
      <c r="E23" s="577">
        <f t="shared" si="6"/>
        <v>440113000</v>
      </c>
      <c r="F23" s="577">
        <v>0</v>
      </c>
      <c r="G23" s="577">
        <v>-171340</v>
      </c>
      <c r="H23" s="577">
        <v>171340</v>
      </c>
      <c r="I23" s="577">
        <f t="shared" si="7"/>
        <v>0</v>
      </c>
      <c r="J23" s="577">
        <f t="shared" ref="J23:J26" si="65">+B23+F23</f>
        <v>293910000</v>
      </c>
      <c r="K23" s="577">
        <f t="shared" ref="K23:L26" si="66">+C23+G23</f>
        <v>146031660</v>
      </c>
      <c r="L23" s="577">
        <f t="shared" si="66"/>
        <v>171340</v>
      </c>
      <c r="M23" s="577">
        <f t="shared" si="9"/>
        <v>440113000</v>
      </c>
      <c r="N23" s="674">
        <v>267256064</v>
      </c>
      <c r="O23" s="674">
        <v>146031660</v>
      </c>
      <c r="P23" s="674">
        <v>171340</v>
      </c>
      <c r="Q23" s="577">
        <f t="shared" ref="Q23:Q26" si="67">SUM(N23:P23)</f>
        <v>413459064</v>
      </c>
      <c r="R23" s="674"/>
      <c r="S23" s="674"/>
      <c r="T23" s="674"/>
      <c r="U23" s="577">
        <f t="shared" ref="U23:U26" si="68">SUM(R23:T23)</f>
        <v>0</v>
      </c>
      <c r="V23" s="576">
        <f>+'CY-CHD''S (ALL FUNDS)'!F175</f>
        <v>0</v>
      </c>
      <c r="W23" s="576">
        <f>+'CY-CHD''S (ALL FUNDS)'!G175</f>
        <v>104669364</v>
      </c>
      <c r="X23" s="576">
        <f>+'CY-CHD''S (ALL FUNDS)'!H175</f>
        <v>207941500</v>
      </c>
      <c r="Y23" s="578">
        <f t="shared" si="1"/>
        <v>312610864</v>
      </c>
      <c r="Z23" s="577">
        <f t="shared" ref="Z23:Z26" si="69">+N23+R23+V23</f>
        <v>267256064</v>
      </c>
      <c r="AA23" s="577">
        <f t="shared" ref="AA23:AA26" si="70">+O23+S23+W23</f>
        <v>250701024</v>
      </c>
      <c r="AB23" s="577">
        <f t="shared" ref="AB23:AB26" si="71">+P23+T23+X23</f>
        <v>208112840</v>
      </c>
      <c r="AC23" s="577">
        <f t="shared" si="51"/>
        <v>726069928</v>
      </c>
      <c r="AD23" s="576">
        <v>267217563.69</v>
      </c>
      <c r="AE23" s="576">
        <v>144607618.06999999</v>
      </c>
      <c r="AF23" s="576">
        <v>171340</v>
      </c>
      <c r="AG23" s="577">
        <f t="shared" si="14"/>
        <v>411996521.75999999</v>
      </c>
      <c r="AH23" s="576">
        <v>0</v>
      </c>
      <c r="AI23" s="576">
        <v>79292009.769999996</v>
      </c>
      <c r="AJ23" s="576">
        <v>98144850.359999999</v>
      </c>
      <c r="AK23" s="577">
        <f t="shared" si="29"/>
        <v>177436860.13</v>
      </c>
      <c r="AL23" s="577">
        <f t="shared" si="15"/>
        <v>267217563.69</v>
      </c>
      <c r="AM23" s="577">
        <f t="shared" si="15"/>
        <v>223899627.83999997</v>
      </c>
      <c r="AN23" s="577">
        <f t="shared" si="15"/>
        <v>98316190.359999999</v>
      </c>
      <c r="AO23" s="577">
        <f t="shared" si="16"/>
        <v>589433381.88999999</v>
      </c>
      <c r="AP23" s="577">
        <f t="shared" ref="AP23:AR26" si="72">+Z23-AL23</f>
        <v>38500.310000002384</v>
      </c>
      <c r="AQ23" s="577">
        <f t="shared" si="72"/>
        <v>26801396.160000026</v>
      </c>
      <c r="AR23" s="577">
        <f t="shared" si="72"/>
        <v>109796649.64</v>
      </c>
      <c r="AS23" s="577">
        <f t="shared" si="17"/>
        <v>136636546.11000001</v>
      </c>
      <c r="AT23" s="233">
        <f t="shared" si="41"/>
        <v>0.99985594223972407</v>
      </c>
      <c r="AU23" s="233">
        <f t="shared" si="42"/>
        <v>0.89309418951555608</v>
      </c>
      <c r="AV23" s="233">
        <f t="shared" si="43"/>
        <v>0.47241770551014534</v>
      </c>
      <c r="AW23" s="233">
        <f t="shared" si="44"/>
        <v>0.81181351707214622</v>
      </c>
      <c r="AX23" s="577">
        <f t="shared" ref="AX23:AX26" si="73">+J23-N23</f>
        <v>26653936</v>
      </c>
      <c r="AY23" s="577">
        <f t="shared" ref="AY23:AY26" si="74">+K23-O23</f>
        <v>0</v>
      </c>
      <c r="AZ23" s="577">
        <f t="shared" ref="AZ23:AZ26" si="75">+L23-P23</f>
        <v>0</v>
      </c>
      <c r="BA23" s="577">
        <f t="shared" si="23"/>
        <v>26653936</v>
      </c>
    </row>
    <row r="24" spans="1:53" s="580" customFormat="1">
      <c r="A24" s="575" t="s">
        <v>227</v>
      </c>
      <c r="B24" s="576">
        <f>+'CY-FUR (REG)'!F142</f>
        <v>342915000</v>
      </c>
      <c r="C24" s="576">
        <f>+'CY-FUR (REG)'!G142</f>
        <v>130697000</v>
      </c>
      <c r="D24" s="576">
        <f>+'CY-FUR (REG)'!H142</f>
        <v>0</v>
      </c>
      <c r="E24" s="577">
        <f t="shared" si="6"/>
        <v>473612000</v>
      </c>
      <c r="F24" s="577"/>
      <c r="G24" s="577"/>
      <c r="H24" s="577"/>
      <c r="I24" s="577">
        <f t="shared" si="7"/>
        <v>0</v>
      </c>
      <c r="J24" s="577">
        <f t="shared" si="65"/>
        <v>342915000</v>
      </c>
      <c r="K24" s="577">
        <f t="shared" si="66"/>
        <v>130697000</v>
      </c>
      <c r="L24" s="577">
        <f t="shared" si="66"/>
        <v>0</v>
      </c>
      <c r="M24" s="577">
        <f t="shared" si="9"/>
        <v>473612000</v>
      </c>
      <c r="N24" s="673">
        <v>331256663</v>
      </c>
      <c r="O24" s="674">
        <v>130697000</v>
      </c>
      <c r="P24" s="576"/>
      <c r="Q24" s="577">
        <f t="shared" si="67"/>
        <v>461953663</v>
      </c>
      <c r="R24" s="673"/>
      <c r="S24" s="674"/>
      <c r="T24" s="576">
        <f>+'CY-CHD''S (ALL FUNDS)'!H250</f>
        <v>0</v>
      </c>
      <c r="U24" s="577">
        <f t="shared" si="68"/>
        <v>0</v>
      </c>
      <c r="V24" s="576">
        <v>0</v>
      </c>
      <c r="W24" s="576">
        <v>124632748.40000001</v>
      </c>
      <c r="X24" s="576">
        <v>72595000</v>
      </c>
      <c r="Y24" s="578">
        <f t="shared" si="1"/>
        <v>197227748.40000001</v>
      </c>
      <c r="Z24" s="577">
        <f t="shared" si="69"/>
        <v>331256663</v>
      </c>
      <c r="AA24" s="577">
        <f t="shared" si="70"/>
        <v>255329748.40000001</v>
      </c>
      <c r="AB24" s="577">
        <f t="shared" si="71"/>
        <v>72595000</v>
      </c>
      <c r="AC24" s="577">
        <f t="shared" si="51"/>
        <v>659181411.39999998</v>
      </c>
      <c r="AD24" s="576">
        <v>331255694.28999996</v>
      </c>
      <c r="AE24" s="576">
        <v>126861171.19</v>
      </c>
      <c r="AF24" s="576">
        <v>0</v>
      </c>
      <c r="AG24" s="577">
        <f t="shared" si="14"/>
        <v>458116865.47999996</v>
      </c>
      <c r="AH24" s="576">
        <v>0</v>
      </c>
      <c r="AI24" s="576">
        <v>96687517.150000006</v>
      </c>
      <c r="AJ24" s="576">
        <v>52950000</v>
      </c>
      <c r="AK24" s="577">
        <f t="shared" si="29"/>
        <v>149637517.15000001</v>
      </c>
      <c r="AL24" s="577">
        <f t="shared" si="15"/>
        <v>331255694.28999996</v>
      </c>
      <c r="AM24" s="577">
        <f t="shared" si="15"/>
        <v>223548688.34</v>
      </c>
      <c r="AN24" s="577">
        <f t="shared" si="15"/>
        <v>52950000</v>
      </c>
      <c r="AO24" s="577">
        <f t="shared" si="16"/>
        <v>607754382.63</v>
      </c>
      <c r="AP24" s="577">
        <f t="shared" si="72"/>
        <v>968.71000003814697</v>
      </c>
      <c r="AQ24" s="577">
        <f t="shared" si="72"/>
        <v>31781060.060000002</v>
      </c>
      <c r="AR24" s="577">
        <f t="shared" si="72"/>
        <v>19645000</v>
      </c>
      <c r="AS24" s="577">
        <f t="shared" si="17"/>
        <v>51427028.770000041</v>
      </c>
      <c r="AT24" s="233">
        <f t="shared" si="41"/>
        <v>0.99999707565127516</v>
      </c>
      <c r="AU24" s="233">
        <f t="shared" si="42"/>
        <v>0.87552934877681488</v>
      </c>
      <c r="AV24" s="233">
        <f t="shared" si="43"/>
        <v>0.72938907638267103</v>
      </c>
      <c r="AW24" s="233">
        <f t="shared" si="44"/>
        <v>0.92198349668147217</v>
      </c>
      <c r="AX24" s="577">
        <f t="shared" si="73"/>
        <v>11658337</v>
      </c>
      <c r="AY24" s="577">
        <f t="shared" si="74"/>
        <v>0</v>
      </c>
      <c r="AZ24" s="577">
        <f t="shared" si="75"/>
        <v>0</v>
      </c>
      <c r="BA24" s="577">
        <f t="shared" si="23"/>
        <v>11658337</v>
      </c>
    </row>
    <row r="25" spans="1:53" s="580" customFormat="1">
      <c r="A25" s="575" t="s">
        <v>228</v>
      </c>
      <c r="B25" s="576">
        <f>+'CY-FUR (REG)'!F161</f>
        <v>295171000</v>
      </c>
      <c r="C25" s="576">
        <f>+'CY-FUR (REG)'!G161</f>
        <v>128150000</v>
      </c>
      <c r="D25" s="576">
        <f>+'CY-FUR (REG)'!H161</f>
        <v>0</v>
      </c>
      <c r="E25" s="577">
        <f t="shared" si="6"/>
        <v>423321000</v>
      </c>
      <c r="F25" s="577">
        <v>0</v>
      </c>
      <c r="G25" s="577">
        <v>300000</v>
      </c>
      <c r="H25" s="577">
        <v>0</v>
      </c>
      <c r="I25" s="577">
        <f t="shared" si="7"/>
        <v>300000</v>
      </c>
      <c r="J25" s="577">
        <f t="shared" si="65"/>
        <v>295171000</v>
      </c>
      <c r="K25" s="577">
        <f t="shared" si="66"/>
        <v>128450000</v>
      </c>
      <c r="L25" s="577">
        <f t="shared" si="66"/>
        <v>0</v>
      </c>
      <c r="M25" s="577">
        <f t="shared" si="9"/>
        <v>423621000</v>
      </c>
      <c r="N25" s="673">
        <v>269652400</v>
      </c>
      <c r="O25" s="674">
        <v>128450000</v>
      </c>
      <c r="P25" s="576"/>
      <c r="Q25" s="577">
        <f t="shared" si="67"/>
        <v>398102400</v>
      </c>
      <c r="R25" s="673"/>
      <c r="S25" s="674"/>
      <c r="T25" s="576">
        <f>+'CY-CHD''S (ALL FUNDS)'!H340</f>
        <v>0</v>
      </c>
      <c r="U25" s="577">
        <f t="shared" si="68"/>
        <v>0</v>
      </c>
      <c r="V25" s="576">
        <f>+'CY-CHD''S (ALL FUNDS)'!F341</f>
        <v>0</v>
      </c>
      <c r="W25" s="576">
        <v>140827342</v>
      </c>
      <c r="X25" s="576">
        <v>558545500</v>
      </c>
      <c r="Y25" s="578">
        <f t="shared" si="1"/>
        <v>699372842</v>
      </c>
      <c r="Z25" s="577">
        <f t="shared" si="69"/>
        <v>269652400</v>
      </c>
      <c r="AA25" s="577">
        <f t="shared" si="70"/>
        <v>269277342</v>
      </c>
      <c r="AB25" s="577">
        <f t="shared" si="71"/>
        <v>558545500</v>
      </c>
      <c r="AC25" s="577">
        <f t="shared" si="51"/>
        <v>1097475242</v>
      </c>
      <c r="AD25" s="576">
        <v>269377929.73999995</v>
      </c>
      <c r="AE25" s="576">
        <v>127271192.49000001</v>
      </c>
      <c r="AF25" s="576">
        <v>0</v>
      </c>
      <c r="AG25" s="577">
        <f t="shared" si="14"/>
        <v>396649122.22999996</v>
      </c>
      <c r="AH25" s="576">
        <v>0</v>
      </c>
      <c r="AI25" s="576">
        <v>78442158.809999987</v>
      </c>
      <c r="AJ25" s="576">
        <v>80000000</v>
      </c>
      <c r="AK25" s="577">
        <f t="shared" si="29"/>
        <v>158442158.81</v>
      </c>
      <c r="AL25" s="577">
        <f t="shared" si="15"/>
        <v>269377929.73999995</v>
      </c>
      <c r="AM25" s="577">
        <f t="shared" si="15"/>
        <v>205713351.30000001</v>
      </c>
      <c r="AN25" s="577">
        <f t="shared" si="15"/>
        <v>80000000</v>
      </c>
      <c r="AO25" s="577">
        <f t="shared" si="16"/>
        <v>555091281.03999996</v>
      </c>
      <c r="AP25" s="577">
        <f t="shared" si="72"/>
        <v>274470.26000005007</v>
      </c>
      <c r="AQ25" s="577">
        <f t="shared" si="72"/>
        <v>63563990.699999988</v>
      </c>
      <c r="AR25" s="577">
        <f t="shared" si="72"/>
        <v>478545500</v>
      </c>
      <c r="AS25" s="577">
        <f t="shared" si="17"/>
        <v>542383960.96000004</v>
      </c>
      <c r="AT25" s="233">
        <f t="shared" si="41"/>
        <v>0.99898213307205852</v>
      </c>
      <c r="AU25" s="233">
        <f t="shared" si="42"/>
        <v>0.76394601109810423</v>
      </c>
      <c r="AV25" s="233">
        <f t="shared" si="43"/>
        <v>0.1432291550106482</v>
      </c>
      <c r="AW25" s="233">
        <f t="shared" si="44"/>
        <v>0.50578934248067531</v>
      </c>
      <c r="AX25" s="577">
        <f t="shared" si="73"/>
        <v>25518600</v>
      </c>
      <c r="AY25" s="577">
        <f t="shared" si="74"/>
        <v>0</v>
      </c>
      <c r="AZ25" s="577">
        <f t="shared" si="75"/>
        <v>0</v>
      </c>
      <c r="BA25" s="577">
        <f t="shared" si="23"/>
        <v>25518600</v>
      </c>
    </row>
    <row r="26" spans="1:53" s="580" customFormat="1">
      <c r="A26" s="575" t="s">
        <v>229</v>
      </c>
      <c r="B26" s="576">
        <f>+'CY-FUR (REG)'!F171</f>
        <v>376586000</v>
      </c>
      <c r="C26" s="576">
        <f>+'CY-FUR (REG)'!G171</f>
        <v>210597000</v>
      </c>
      <c r="D26" s="576">
        <f>+'CY-FUR (REG)'!H171</f>
        <v>0</v>
      </c>
      <c r="E26" s="577">
        <f t="shared" si="6"/>
        <v>587183000</v>
      </c>
      <c r="F26" s="577"/>
      <c r="G26" s="577"/>
      <c r="H26" s="577"/>
      <c r="I26" s="577">
        <f t="shared" si="7"/>
        <v>0</v>
      </c>
      <c r="J26" s="577">
        <f t="shared" si="65"/>
        <v>376586000</v>
      </c>
      <c r="K26" s="577">
        <f t="shared" si="66"/>
        <v>210597000</v>
      </c>
      <c r="L26" s="577">
        <f t="shared" si="66"/>
        <v>0</v>
      </c>
      <c r="M26" s="577">
        <f t="shared" si="9"/>
        <v>587183000</v>
      </c>
      <c r="N26" s="674">
        <v>367339188</v>
      </c>
      <c r="O26" s="674">
        <v>210597000</v>
      </c>
      <c r="P26" s="576"/>
      <c r="Q26" s="577">
        <f t="shared" si="67"/>
        <v>577936188</v>
      </c>
      <c r="R26" s="674"/>
      <c r="S26" s="674"/>
      <c r="T26" s="576">
        <f>+'CY-CHD''S (ALL FUNDS)'!H445</f>
        <v>0</v>
      </c>
      <c r="U26" s="577">
        <f t="shared" si="68"/>
        <v>0</v>
      </c>
      <c r="V26" s="576">
        <v>538016</v>
      </c>
      <c r="W26" s="576">
        <v>168931452</v>
      </c>
      <c r="X26" s="576">
        <v>293483900</v>
      </c>
      <c r="Y26" s="578">
        <f t="shared" si="1"/>
        <v>462953368</v>
      </c>
      <c r="Z26" s="577">
        <f t="shared" si="69"/>
        <v>367877204</v>
      </c>
      <c r="AA26" s="577">
        <f t="shared" si="70"/>
        <v>379528452</v>
      </c>
      <c r="AB26" s="577">
        <f t="shared" si="71"/>
        <v>293483900</v>
      </c>
      <c r="AC26" s="577">
        <f t="shared" si="51"/>
        <v>1040889556</v>
      </c>
      <c r="AD26" s="576">
        <v>367339188</v>
      </c>
      <c r="AE26" s="576">
        <v>208114643.03999999</v>
      </c>
      <c r="AF26" s="576">
        <v>0</v>
      </c>
      <c r="AG26" s="577">
        <f t="shared" si="14"/>
        <v>575453831.03999996</v>
      </c>
      <c r="AH26" s="576">
        <v>538016</v>
      </c>
      <c r="AI26" s="576">
        <v>116066458.77</v>
      </c>
      <c r="AJ26" s="576">
        <v>165432820.87</v>
      </c>
      <c r="AK26" s="577">
        <f t="shared" si="29"/>
        <v>282037295.63999999</v>
      </c>
      <c r="AL26" s="577">
        <f t="shared" si="15"/>
        <v>367877204</v>
      </c>
      <c r="AM26" s="577">
        <f t="shared" si="15"/>
        <v>324181101.81</v>
      </c>
      <c r="AN26" s="577">
        <f t="shared" si="15"/>
        <v>165432820.87</v>
      </c>
      <c r="AO26" s="577">
        <f t="shared" si="16"/>
        <v>857491126.67999995</v>
      </c>
      <c r="AP26" s="577">
        <f t="shared" si="72"/>
        <v>0</v>
      </c>
      <c r="AQ26" s="577">
        <f t="shared" si="72"/>
        <v>55347350.189999998</v>
      </c>
      <c r="AR26" s="577">
        <f t="shared" si="72"/>
        <v>128051079.13</v>
      </c>
      <c r="AS26" s="577">
        <f t="shared" si="17"/>
        <v>183398429.31999999</v>
      </c>
      <c r="AT26" s="233">
        <f t="shared" si="41"/>
        <v>1</v>
      </c>
      <c r="AU26" s="233">
        <f t="shared" si="42"/>
        <v>0.8541681133566239</v>
      </c>
      <c r="AV26" s="233">
        <f t="shared" si="43"/>
        <v>0.56368618813502203</v>
      </c>
      <c r="AW26" s="233">
        <f t="shared" si="44"/>
        <v>0.82380606255213495</v>
      </c>
      <c r="AX26" s="577">
        <f t="shared" si="73"/>
        <v>9246812</v>
      </c>
      <c r="AY26" s="577">
        <f t="shared" si="74"/>
        <v>0</v>
      </c>
      <c r="AZ26" s="577">
        <f t="shared" si="75"/>
        <v>0</v>
      </c>
      <c r="BA26" s="577">
        <f t="shared" si="23"/>
        <v>9246812</v>
      </c>
    </row>
    <row r="27" spans="1:53" s="584" customFormat="1" ht="16.5">
      <c r="A27" s="581"/>
      <c r="B27" s="582"/>
      <c r="C27" s="582"/>
      <c r="D27" s="582"/>
      <c r="E27" s="263"/>
      <c r="F27" s="263"/>
      <c r="G27" s="263"/>
      <c r="H27" s="263"/>
      <c r="I27" s="263"/>
      <c r="J27" s="263"/>
      <c r="K27" s="263"/>
      <c r="L27" s="263"/>
      <c r="M27" s="263"/>
      <c r="N27" s="583"/>
      <c r="O27" s="583"/>
      <c r="P27" s="582"/>
      <c r="Q27" s="263"/>
      <c r="R27" s="583"/>
      <c r="S27" s="583"/>
      <c r="T27" s="582"/>
      <c r="U27" s="263"/>
      <c r="V27" s="582"/>
      <c r="W27" s="582"/>
      <c r="X27" s="582"/>
      <c r="Y27" s="263"/>
      <c r="Z27" s="263"/>
      <c r="AA27" s="263"/>
      <c r="AB27" s="263"/>
      <c r="AC27" s="263"/>
      <c r="AD27" s="582"/>
      <c r="AE27" s="582"/>
      <c r="AF27" s="582"/>
      <c r="AG27" s="263"/>
      <c r="AH27" s="582"/>
      <c r="AI27" s="582"/>
      <c r="AJ27" s="582"/>
      <c r="AK27" s="263"/>
      <c r="AL27" s="263"/>
      <c r="AM27" s="263"/>
      <c r="AN27" s="263"/>
      <c r="AO27" s="263"/>
      <c r="AP27" s="263"/>
      <c r="AQ27" s="263"/>
      <c r="AR27" s="263"/>
      <c r="AS27" s="263"/>
      <c r="AT27" s="233" t="str">
        <f t="shared" si="41"/>
        <v xml:space="preserve"> </v>
      </c>
      <c r="AU27" s="233" t="str">
        <f t="shared" si="42"/>
        <v xml:space="preserve"> </v>
      </c>
      <c r="AV27" s="233" t="str">
        <f t="shared" si="43"/>
        <v xml:space="preserve"> </v>
      </c>
      <c r="AW27" s="233" t="str">
        <f t="shared" si="44"/>
        <v xml:space="preserve"> </v>
      </c>
      <c r="AX27" s="263"/>
      <c r="AY27" s="263"/>
      <c r="AZ27" s="263"/>
      <c r="BA27" s="263"/>
    </row>
    <row r="28" spans="1:53" s="574" customFormat="1" ht="16.5">
      <c r="A28" s="572" t="s">
        <v>579</v>
      </c>
      <c r="B28" s="562">
        <f>SUM(B29:B31)</f>
        <v>1017731000</v>
      </c>
      <c r="C28" s="562">
        <f t="shared" ref="C28:AS28" si="76">SUM(C29:C31)</f>
        <v>527259000</v>
      </c>
      <c r="D28" s="562">
        <f t="shared" si="76"/>
        <v>0</v>
      </c>
      <c r="E28" s="562">
        <f t="shared" si="76"/>
        <v>1544990000</v>
      </c>
      <c r="F28" s="562">
        <f t="shared" si="76"/>
        <v>0</v>
      </c>
      <c r="G28" s="562">
        <f t="shared" si="76"/>
        <v>0</v>
      </c>
      <c r="H28" s="562">
        <f t="shared" si="76"/>
        <v>0</v>
      </c>
      <c r="I28" s="562">
        <f t="shared" si="76"/>
        <v>0</v>
      </c>
      <c r="J28" s="562">
        <f t="shared" si="76"/>
        <v>1017731000</v>
      </c>
      <c r="K28" s="562">
        <f t="shared" si="76"/>
        <v>527259000</v>
      </c>
      <c r="L28" s="562">
        <f t="shared" si="76"/>
        <v>0</v>
      </c>
      <c r="M28" s="562">
        <f t="shared" si="76"/>
        <v>1544990000</v>
      </c>
      <c r="N28" s="562">
        <f t="shared" si="76"/>
        <v>947180408</v>
      </c>
      <c r="O28" s="562">
        <f t="shared" si="76"/>
        <v>527259000</v>
      </c>
      <c r="P28" s="562">
        <f t="shared" si="76"/>
        <v>0</v>
      </c>
      <c r="Q28" s="562">
        <f t="shared" si="76"/>
        <v>1474439408</v>
      </c>
      <c r="R28" s="562">
        <f t="shared" si="76"/>
        <v>1740138.3199999998</v>
      </c>
      <c r="S28" s="562">
        <f t="shared" si="76"/>
        <v>0</v>
      </c>
      <c r="T28" s="562">
        <f t="shared" si="76"/>
        <v>0</v>
      </c>
      <c r="U28" s="562">
        <f t="shared" si="76"/>
        <v>1740138.3199999998</v>
      </c>
      <c r="V28" s="562">
        <f t="shared" si="76"/>
        <v>0</v>
      </c>
      <c r="W28" s="562">
        <f t="shared" si="76"/>
        <v>503887999.5</v>
      </c>
      <c r="X28" s="562">
        <f t="shared" si="76"/>
        <v>1286096062</v>
      </c>
      <c r="Y28" s="562">
        <f t="shared" si="76"/>
        <v>1789984061.5</v>
      </c>
      <c r="Z28" s="562">
        <f t="shared" si="76"/>
        <v>948920546.31999993</v>
      </c>
      <c r="AA28" s="562">
        <f t="shared" si="76"/>
        <v>1031146999.5</v>
      </c>
      <c r="AB28" s="562">
        <f t="shared" si="76"/>
        <v>1286096062</v>
      </c>
      <c r="AC28" s="562">
        <f t="shared" si="76"/>
        <v>3266163607.8199997</v>
      </c>
      <c r="AD28" s="562">
        <f t="shared" si="76"/>
        <v>951066064.90999997</v>
      </c>
      <c r="AE28" s="562">
        <f t="shared" si="76"/>
        <v>510851671.59999996</v>
      </c>
      <c r="AF28" s="562">
        <f t="shared" si="76"/>
        <v>0</v>
      </c>
      <c r="AG28" s="562">
        <f t="shared" si="76"/>
        <v>1461917736.5099998</v>
      </c>
      <c r="AH28" s="562">
        <f t="shared" si="76"/>
        <v>0</v>
      </c>
      <c r="AI28" s="562">
        <f t="shared" si="76"/>
        <v>248444907.38000005</v>
      </c>
      <c r="AJ28" s="562">
        <f t="shared" si="76"/>
        <v>688690203.27999997</v>
      </c>
      <c r="AK28" s="562">
        <f t="shared" si="76"/>
        <v>937135110.66000009</v>
      </c>
      <c r="AL28" s="562">
        <f t="shared" si="76"/>
        <v>951066064.90999997</v>
      </c>
      <c r="AM28" s="562">
        <f t="shared" si="76"/>
        <v>759296578.98000002</v>
      </c>
      <c r="AN28" s="562">
        <f t="shared" si="76"/>
        <v>688690203.27999997</v>
      </c>
      <c r="AO28" s="562">
        <f t="shared" si="76"/>
        <v>2399052847.1700001</v>
      </c>
      <c r="AP28" s="562">
        <f t="shared" si="76"/>
        <v>-2145518.589999944</v>
      </c>
      <c r="AQ28" s="562">
        <f t="shared" si="76"/>
        <v>271850420.51999998</v>
      </c>
      <c r="AR28" s="562">
        <f t="shared" si="76"/>
        <v>597405858.72000003</v>
      </c>
      <c r="AS28" s="562">
        <f t="shared" si="76"/>
        <v>867110760.6500001</v>
      </c>
      <c r="AT28" s="233">
        <f t="shared" si="41"/>
        <v>1.0022610097318692</v>
      </c>
      <c r="AU28" s="233">
        <f t="shared" si="42"/>
        <v>0.7363611389532051</v>
      </c>
      <c r="AV28" s="233">
        <f t="shared" si="43"/>
        <v>0.5354889293487316</v>
      </c>
      <c r="AW28" s="233">
        <f t="shared" si="44"/>
        <v>0.73451704667398687</v>
      </c>
      <c r="AX28" s="562">
        <f t="shared" ref="AX28:AZ28" si="77">SUM(AX29:AX31)</f>
        <v>70550592</v>
      </c>
      <c r="AY28" s="562">
        <f t="shared" si="77"/>
        <v>0</v>
      </c>
      <c r="AZ28" s="562">
        <f t="shared" si="77"/>
        <v>0</v>
      </c>
      <c r="BA28" s="562">
        <f t="shared" ref="BA28" si="78">SUM(AX28:AZ28)</f>
        <v>70550592</v>
      </c>
    </row>
    <row r="29" spans="1:53" s="580" customFormat="1">
      <c r="A29" s="575" t="s">
        <v>233</v>
      </c>
      <c r="B29" s="576">
        <f>+'CY-FUR (REG)'!F206</f>
        <v>345553000</v>
      </c>
      <c r="C29" s="576">
        <f>+'CY-FUR (REG)'!G206</f>
        <v>172823000</v>
      </c>
      <c r="D29" s="576">
        <f>+'CY-FUR (REG)'!H206</f>
        <v>0</v>
      </c>
      <c r="E29" s="577">
        <f t="shared" si="6"/>
        <v>518376000</v>
      </c>
      <c r="F29" s="577"/>
      <c r="G29" s="577"/>
      <c r="H29" s="577"/>
      <c r="I29" s="577">
        <f t="shared" si="7"/>
        <v>0</v>
      </c>
      <c r="J29" s="577">
        <f t="shared" ref="J29:J31" si="79">+B29+F29</f>
        <v>345553000</v>
      </c>
      <c r="K29" s="577">
        <f t="shared" ref="K29:L31" si="80">+C29+G29</f>
        <v>172823000</v>
      </c>
      <c r="L29" s="577">
        <f t="shared" si="80"/>
        <v>0</v>
      </c>
      <c r="M29" s="577">
        <f t="shared" si="9"/>
        <v>518376000</v>
      </c>
      <c r="N29" s="674">
        <v>333214000</v>
      </c>
      <c r="O29" s="674">
        <v>172823000</v>
      </c>
      <c r="P29" s="576"/>
      <c r="Q29" s="577">
        <f t="shared" ref="Q29:Q31" si="81">SUM(N29:P29)</f>
        <v>506037000</v>
      </c>
      <c r="R29" s="674"/>
      <c r="S29" s="674"/>
      <c r="T29" s="576"/>
      <c r="U29" s="577">
        <f t="shared" ref="U29:U31" si="82">SUM(R29:T29)</f>
        <v>0</v>
      </c>
      <c r="V29" s="576">
        <f>+'CY-CHD''S (ALL FUNDS)'!F721</f>
        <v>0</v>
      </c>
      <c r="W29" s="576">
        <v>184981402</v>
      </c>
      <c r="X29" s="576">
        <v>132263062</v>
      </c>
      <c r="Y29" s="578">
        <f t="shared" si="1"/>
        <v>317244464</v>
      </c>
      <c r="Z29" s="577">
        <f t="shared" ref="Z29:Z31" si="83">+N29+R29+V29</f>
        <v>333214000</v>
      </c>
      <c r="AA29" s="577">
        <f t="shared" ref="AA29:AA31" si="84">+O29+S29+W29</f>
        <v>357804402</v>
      </c>
      <c r="AB29" s="577">
        <f t="shared" ref="AB29:AB31" si="85">+P29+T29+X29</f>
        <v>132263062</v>
      </c>
      <c r="AC29" s="577">
        <f t="shared" si="51"/>
        <v>823281464</v>
      </c>
      <c r="AD29" s="576">
        <v>331782372.79999995</v>
      </c>
      <c r="AE29" s="576">
        <v>170085674.74000001</v>
      </c>
      <c r="AF29" s="576">
        <v>0</v>
      </c>
      <c r="AG29" s="577">
        <f t="shared" si="14"/>
        <v>501868047.53999996</v>
      </c>
      <c r="AH29" s="576">
        <v>0</v>
      </c>
      <c r="AI29" s="576">
        <v>90365598.420000017</v>
      </c>
      <c r="AJ29" s="576">
        <v>94450000</v>
      </c>
      <c r="AK29" s="577">
        <f t="shared" si="29"/>
        <v>184815598.42000002</v>
      </c>
      <c r="AL29" s="577">
        <f t="shared" si="15"/>
        <v>331782372.79999995</v>
      </c>
      <c r="AM29" s="577">
        <f t="shared" si="15"/>
        <v>260451273.16000003</v>
      </c>
      <c r="AN29" s="577">
        <f t="shared" si="15"/>
        <v>94450000</v>
      </c>
      <c r="AO29" s="577">
        <f t="shared" si="16"/>
        <v>686683645.96000004</v>
      </c>
      <c r="AP29" s="577">
        <f t="shared" ref="AP29:AR31" si="86">+Z29-AL29</f>
        <v>1431627.2000000477</v>
      </c>
      <c r="AQ29" s="577">
        <f t="shared" si="86"/>
        <v>97353128.839999974</v>
      </c>
      <c r="AR29" s="577">
        <f t="shared" si="86"/>
        <v>37813062</v>
      </c>
      <c r="AS29" s="577">
        <f t="shared" si="17"/>
        <v>136597818.04000002</v>
      </c>
      <c r="AT29" s="233">
        <f t="shared" si="41"/>
        <v>0.99570358028174077</v>
      </c>
      <c r="AU29" s="233">
        <f t="shared" si="42"/>
        <v>0.72791522883499915</v>
      </c>
      <c r="AV29" s="233">
        <f t="shared" si="43"/>
        <v>0.71410716319269851</v>
      </c>
      <c r="AW29" s="233">
        <f t="shared" si="44"/>
        <v>0.83408126623387702</v>
      </c>
      <c r="AX29" s="577">
        <f t="shared" ref="AX29:AX31" si="87">+J29-N29</f>
        <v>12339000</v>
      </c>
      <c r="AY29" s="577">
        <f t="shared" ref="AY29:AY31" si="88">+K29-O29</f>
        <v>0</v>
      </c>
      <c r="AZ29" s="577">
        <f t="shared" ref="AZ29:AZ31" si="89">+L29-P29</f>
        <v>0</v>
      </c>
      <c r="BA29" s="577">
        <f t="shared" si="23"/>
        <v>12339000</v>
      </c>
    </row>
    <row r="30" spans="1:53" s="580" customFormat="1">
      <c r="A30" s="575" t="s">
        <v>234</v>
      </c>
      <c r="B30" s="576">
        <f>+'CY-FUR (REG)'!F216</f>
        <v>435020000</v>
      </c>
      <c r="C30" s="576">
        <f>+'CY-FUR (REG)'!G216</f>
        <v>262480000</v>
      </c>
      <c r="D30" s="576">
        <f>+'CY-FUR (REG)'!H216</f>
        <v>0</v>
      </c>
      <c r="E30" s="577">
        <f t="shared" si="6"/>
        <v>697500000</v>
      </c>
      <c r="F30" s="577"/>
      <c r="G30" s="577"/>
      <c r="H30" s="577"/>
      <c r="I30" s="577">
        <f t="shared" si="7"/>
        <v>0</v>
      </c>
      <c r="J30" s="577">
        <f t="shared" si="79"/>
        <v>435020000</v>
      </c>
      <c r="K30" s="577">
        <f t="shared" si="80"/>
        <v>262480000</v>
      </c>
      <c r="L30" s="577">
        <f t="shared" si="80"/>
        <v>0</v>
      </c>
      <c r="M30" s="577">
        <f t="shared" si="9"/>
        <v>697500000</v>
      </c>
      <c r="N30" s="674">
        <v>398087033</v>
      </c>
      <c r="O30" s="674">
        <v>262480000</v>
      </c>
      <c r="P30" s="576"/>
      <c r="Q30" s="577">
        <f t="shared" si="81"/>
        <v>660567033</v>
      </c>
      <c r="R30" s="674">
        <v>1740138.3199999998</v>
      </c>
      <c r="S30" s="674">
        <v>0</v>
      </c>
      <c r="T30" s="576">
        <v>0</v>
      </c>
      <c r="U30" s="577">
        <f t="shared" si="82"/>
        <v>1740138.3199999998</v>
      </c>
      <c r="V30" s="576">
        <f>+'CY-CHD''S (ALL FUNDS)'!F839</f>
        <v>0</v>
      </c>
      <c r="W30" s="576">
        <v>178207893</v>
      </c>
      <c r="X30" s="576">
        <v>476400000</v>
      </c>
      <c r="Y30" s="578">
        <f t="shared" si="1"/>
        <v>654607893</v>
      </c>
      <c r="Z30" s="577">
        <f t="shared" si="83"/>
        <v>399827171.31999999</v>
      </c>
      <c r="AA30" s="577">
        <f t="shared" si="84"/>
        <v>440687893</v>
      </c>
      <c r="AB30" s="577">
        <f t="shared" si="85"/>
        <v>476400000</v>
      </c>
      <c r="AC30" s="577">
        <f t="shared" si="51"/>
        <v>1316915064.3199999</v>
      </c>
      <c r="AD30" s="576">
        <v>403471784.94</v>
      </c>
      <c r="AE30" s="576">
        <v>249283811.42999995</v>
      </c>
      <c r="AF30" s="576">
        <v>0</v>
      </c>
      <c r="AG30" s="577">
        <f t="shared" si="14"/>
        <v>652755596.36999989</v>
      </c>
      <c r="AH30" s="576">
        <v>0</v>
      </c>
      <c r="AI30" s="576">
        <v>96049488.540000007</v>
      </c>
      <c r="AJ30" s="576">
        <v>241431108.02999997</v>
      </c>
      <c r="AK30" s="577">
        <f t="shared" si="29"/>
        <v>337480596.56999999</v>
      </c>
      <c r="AL30" s="577">
        <f t="shared" si="15"/>
        <v>403471784.94</v>
      </c>
      <c r="AM30" s="577">
        <f t="shared" si="15"/>
        <v>345333299.96999997</v>
      </c>
      <c r="AN30" s="577">
        <f t="shared" si="15"/>
        <v>241431108.02999997</v>
      </c>
      <c r="AO30" s="577">
        <f t="shared" si="16"/>
        <v>990236192.93999994</v>
      </c>
      <c r="AP30" s="577">
        <f t="shared" si="86"/>
        <v>-3644613.6200000048</v>
      </c>
      <c r="AQ30" s="577">
        <f t="shared" si="86"/>
        <v>95354593.030000031</v>
      </c>
      <c r="AR30" s="577">
        <f t="shared" si="86"/>
        <v>234968891.97000003</v>
      </c>
      <c r="AS30" s="577">
        <f t="shared" si="17"/>
        <v>326678871.38000005</v>
      </c>
      <c r="AT30" s="233">
        <f t="shared" si="41"/>
        <v>1.0091154725877374</v>
      </c>
      <c r="AU30" s="233">
        <f t="shared" si="42"/>
        <v>0.78362329770198602</v>
      </c>
      <c r="AV30" s="233">
        <f t="shared" si="43"/>
        <v>0.50678234263224176</v>
      </c>
      <c r="AW30" s="233">
        <f t="shared" si="44"/>
        <v>0.7519362635974679</v>
      </c>
      <c r="AX30" s="577">
        <f t="shared" si="87"/>
        <v>36932967</v>
      </c>
      <c r="AY30" s="577">
        <f t="shared" si="88"/>
        <v>0</v>
      </c>
      <c r="AZ30" s="577">
        <f t="shared" si="89"/>
        <v>0</v>
      </c>
      <c r="BA30" s="577">
        <f t="shared" si="23"/>
        <v>36932967</v>
      </c>
    </row>
    <row r="31" spans="1:53" s="580" customFormat="1">
      <c r="A31" s="575" t="s">
        <v>235</v>
      </c>
      <c r="B31" s="576">
        <f>+'CY-FUR (REG)'!F228</f>
        <v>237158000</v>
      </c>
      <c r="C31" s="576">
        <f>+'CY-FUR (REG)'!G228</f>
        <v>91956000</v>
      </c>
      <c r="D31" s="576">
        <f>+'CY-FUR (REG)'!H228</f>
        <v>0</v>
      </c>
      <c r="E31" s="577">
        <f t="shared" si="6"/>
        <v>329114000</v>
      </c>
      <c r="F31" s="577"/>
      <c r="G31" s="577"/>
      <c r="H31" s="577"/>
      <c r="I31" s="577">
        <f t="shared" si="7"/>
        <v>0</v>
      </c>
      <c r="J31" s="577">
        <f t="shared" si="79"/>
        <v>237158000</v>
      </c>
      <c r="K31" s="577">
        <f t="shared" si="80"/>
        <v>91956000</v>
      </c>
      <c r="L31" s="577">
        <f t="shared" si="80"/>
        <v>0</v>
      </c>
      <c r="M31" s="577">
        <f t="shared" si="9"/>
        <v>329114000</v>
      </c>
      <c r="N31" s="674">
        <v>215879375</v>
      </c>
      <c r="O31" s="674">
        <v>91956000</v>
      </c>
      <c r="P31" s="576"/>
      <c r="Q31" s="577">
        <f t="shared" si="81"/>
        <v>307835375</v>
      </c>
      <c r="R31" s="674"/>
      <c r="S31" s="674"/>
      <c r="T31" s="576"/>
      <c r="U31" s="577">
        <f t="shared" si="82"/>
        <v>0</v>
      </c>
      <c r="V31" s="576">
        <f>+'CY-CHD''S (ALL FUNDS)'!F901</f>
        <v>0</v>
      </c>
      <c r="W31" s="576">
        <v>140698704.5</v>
      </c>
      <c r="X31" s="576">
        <v>677433000</v>
      </c>
      <c r="Y31" s="578">
        <f t="shared" si="1"/>
        <v>818131704.5</v>
      </c>
      <c r="Z31" s="577">
        <f t="shared" si="83"/>
        <v>215879375</v>
      </c>
      <c r="AA31" s="577">
        <f t="shared" si="84"/>
        <v>232654704.5</v>
      </c>
      <c r="AB31" s="577">
        <f t="shared" si="85"/>
        <v>677433000</v>
      </c>
      <c r="AC31" s="577">
        <f t="shared" si="51"/>
        <v>1125967079.5</v>
      </c>
      <c r="AD31" s="576">
        <v>215811907.16999999</v>
      </c>
      <c r="AE31" s="576">
        <v>91482185.430000007</v>
      </c>
      <c r="AF31" s="576">
        <v>0</v>
      </c>
      <c r="AG31" s="577">
        <f t="shared" si="14"/>
        <v>307294092.60000002</v>
      </c>
      <c r="AH31" s="576">
        <v>0</v>
      </c>
      <c r="AI31" s="576">
        <v>62029820.420000002</v>
      </c>
      <c r="AJ31" s="576">
        <v>352809095.25</v>
      </c>
      <c r="AK31" s="577">
        <f t="shared" si="29"/>
        <v>414838915.67000002</v>
      </c>
      <c r="AL31" s="577">
        <f t="shared" si="15"/>
        <v>215811907.16999999</v>
      </c>
      <c r="AM31" s="577">
        <f t="shared" si="15"/>
        <v>153512005.85000002</v>
      </c>
      <c r="AN31" s="577">
        <f t="shared" si="15"/>
        <v>352809095.25</v>
      </c>
      <c r="AO31" s="577">
        <f t="shared" si="16"/>
        <v>722133008.26999998</v>
      </c>
      <c r="AP31" s="577">
        <f t="shared" si="86"/>
        <v>67467.830000013113</v>
      </c>
      <c r="AQ31" s="577">
        <f t="shared" si="86"/>
        <v>79142698.649999976</v>
      </c>
      <c r="AR31" s="577">
        <f t="shared" si="86"/>
        <v>324623904.75</v>
      </c>
      <c r="AS31" s="577">
        <f t="shared" si="17"/>
        <v>403834071.23000002</v>
      </c>
      <c r="AT31" s="233">
        <f t="shared" si="41"/>
        <v>0.99968747440555628</v>
      </c>
      <c r="AU31" s="233">
        <f t="shared" si="42"/>
        <v>0.65982764535070915</v>
      </c>
      <c r="AV31" s="233">
        <f t="shared" si="43"/>
        <v>0.52080293586229187</v>
      </c>
      <c r="AW31" s="233">
        <f t="shared" si="44"/>
        <v>0.64134469063755606</v>
      </c>
      <c r="AX31" s="577">
        <f t="shared" si="87"/>
        <v>21278625</v>
      </c>
      <c r="AY31" s="577">
        <f t="shared" si="88"/>
        <v>0</v>
      </c>
      <c r="AZ31" s="577">
        <f t="shared" si="89"/>
        <v>0</v>
      </c>
      <c r="BA31" s="577">
        <f t="shared" si="23"/>
        <v>21278625</v>
      </c>
    </row>
    <row r="32" spans="1:53" s="584" customFormat="1" ht="16.5">
      <c r="A32" s="581"/>
      <c r="B32" s="582"/>
      <c r="C32" s="582"/>
      <c r="D32" s="582"/>
      <c r="E32" s="263"/>
      <c r="F32" s="263"/>
      <c r="G32" s="263"/>
      <c r="H32" s="263"/>
      <c r="I32" s="263"/>
      <c r="J32" s="263"/>
      <c r="K32" s="263"/>
      <c r="L32" s="263"/>
      <c r="M32" s="263"/>
      <c r="N32" s="582"/>
      <c r="O32" s="582"/>
      <c r="P32" s="582"/>
      <c r="Q32" s="263"/>
      <c r="R32" s="582"/>
      <c r="S32" s="582"/>
      <c r="T32" s="582"/>
      <c r="U32" s="263"/>
      <c r="V32" s="582"/>
      <c r="W32" s="582"/>
      <c r="X32" s="582"/>
      <c r="Y32" s="263"/>
      <c r="Z32" s="263"/>
      <c r="AA32" s="263"/>
      <c r="AB32" s="263"/>
      <c r="AC32" s="263"/>
      <c r="AD32" s="582"/>
      <c r="AE32" s="582"/>
      <c r="AF32" s="582"/>
      <c r="AG32" s="263"/>
      <c r="AH32" s="582"/>
      <c r="AI32" s="582"/>
      <c r="AJ32" s="582"/>
      <c r="AK32" s="263"/>
      <c r="AL32" s="263"/>
      <c r="AM32" s="263"/>
      <c r="AN32" s="263"/>
      <c r="AO32" s="263"/>
      <c r="AP32" s="263"/>
      <c r="AQ32" s="263"/>
      <c r="AR32" s="263"/>
      <c r="AS32" s="263"/>
      <c r="AT32" s="233" t="str">
        <f t="shared" si="41"/>
        <v xml:space="preserve"> </v>
      </c>
      <c r="AU32" s="233" t="str">
        <f t="shared" si="42"/>
        <v xml:space="preserve"> </v>
      </c>
      <c r="AV32" s="233" t="str">
        <f t="shared" si="43"/>
        <v xml:space="preserve"> </v>
      </c>
      <c r="AW32" s="233" t="str">
        <f t="shared" si="44"/>
        <v xml:space="preserve"> </v>
      </c>
      <c r="AX32" s="263"/>
      <c r="AY32" s="263"/>
      <c r="AZ32" s="263"/>
      <c r="BA32" s="263"/>
    </row>
    <row r="33" spans="1:57" s="574" customFormat="1" ht="16.5">
      <c r="A33" s="572" t="s">
        <v>580</v>
      </c>
      <c r="B33" s="562">
        <f>SUM(B34:B38)</f>
        <v>1307780000</v>
      </c>
      <c r="C33" s="562">
        <f t="shared" ref="C33:AS33" si="90">SUM(C34:C38)</f>
        <v>646840000</v>
      </c>
      <c r="D33" s="562">
        <f t="shared" si="90"/>
        <v>0</v>
      </c>
      <c r="E33" s="562">
        <f t="shared" si="90"/>
        <v>1954620000</v>
      </c>
      <c r="F33" s="562">
        <f t="shared" si="90"/>
        <v>-1845000</v>
      </c>
      <c r="G33" s="562">
        <f t="shared" si="90"/>
        <v>1845000</v>
      </c>
      <c r="H33" s="562">
        <f t="shared" si="90"/>
        <v>0</v>
      </c>
      <c r="I33" s="562">
        <f t="shared" si="90"/>
        <v>0</v>
      </c>
      <c r="J33" s="562">
        <f t="shared" si="90"/>
        <v>1305935000</v>
      </c>
      <c r="K33" s="562">
        <f t="shared" si="90"/>
        <v>648685000</v>
      </c>
      <c r="L33" s="562">
        <f t="shared" si="90"/>
        <v>0</v>
      </c>
      <c r="M33" s="562">
        <f t="shared" si="90"/>
        <v>1954620000</v>
      </c>
      <c r="N33" s="562">
        <f t="shared" si="90"/>
        <v>1211265750.4400001</v>
      </c>
      <c r="O33" s="562">
        <f t="shared" si="90"/>
        <v>648685000</v>
      </c>
      <c r="P33" s="562">
        <f t="shared" si="90"/>
        <v>0</v>
      </c>
      <c r="Q33" s="562">
        <f t="shared" si="90"/>
        <v>1859950750.4400001</v>
      </c>
      <c r="R33" s="562">
        <f t="shared" si="90"/>
        <v>0</v>
      </c>
      <c r="S33" s="562">
        <f t="shared" si="90"/>
        <v>0</v>
      </c>
      <c r="T33" s="562">
        <f t="shared" si="90"/>
        <v>0</v>
      </c>
      <c r="U33" s="562">
        <f t="shared" si="90"/>
        <v>0</v>
      </c>
      <c r="V33" s="562">
        <f t="shared" si="90"/>
        <v>0</v>
      </c>
      <c r="W33" s="562">
        <f t="shared" si="90"/>
        <v>680802439.24000001</v>
      </c>
      <c r="X33" s="562">
        <f t="shared" si="90"/>
        <v>1955346327</v>
      </c>
      <c r="Y33" s="562">
        <f t="shared" si="90"/>
        <v>2636148766.2399998</v>
      </c>
      <c r="Z33" s="562">
        <f t="shared" si="90"/>
        <v>1211265750.4400001</v>
      </c>
      <c r="AA33" s="562">
        <f t="shared" si="90"/>
        <v>1329487439.24</v>
      </c>
      <c r="AB33" s="562">
        <f t="shared" si="90"/>
        <v>1955346327</v>
      </c>
      <c r="AC33" s="562">
        <f t="shared" si="90"/>
        <v>4496099516.6800003</v>
      </c>
      <c r="AD33" s="562">
        <f t="shared" si="90"/>
        <v>1212091070.02</v>
      </c>
      <c r="AE33" s="562">
        <f t="shared" si="90"/>
        <v>636422212.50600004</v>
      </c>
      <c r="AF33" s="562">
        <f t="shared" si="90"/>
        <v>0</v>
      </c>
      <c r="AG33" s="562">
        <f t="shared" si="90"/>
        <v>1848513282.5259998</v>
      </c>
      <c r="AH33" s="562">
        <f t="shared" si="90"/>
        <v>0</v>
      </c>
      <c r="AI33" s="562">
        <f t="shared" si="90"/>
        <v>505476553.19</v>
      </c>
      <c r="AJ33" s="562">
        <f t="shared" si="90"/>
        <v>947129141.51999998</v>
      </c>
      <c r="AK33" s="562">
        <f t="shared" si="90"/>
        <v>1452605694.7099998</v>
      </c>
      <c r="AL33" s="562">
        <f t="shared" si="90"/>
        <v>1212091070.02</v>
      </c>
      <c r="AM33" s="562">
        <f t="shared" si="90"/>
        <v>1141898765.6959999</v>
      </c>
      <c r="AN33" s="562">
        <f t="shared" si="90"/>
        <v>947129141.51999998</v>
      </c>
      <c r="AO33" s="562">
        <f t="shared" si="90"/>
        <v>3301118977.2360001</v>
      </c>
      <c r="AP33" s="562">
        <f t="shared" si="90"/>
        <v>-825319.57999992371</v>
      </c>
      <c r="AQ33" s="562">
        <f t="shared" si="90"/>
        <v>187588673.544</v>
      </c>
      <c r="AR33" s="562">
        <f t="shared" si="90"/>
        <v>1008217185.48</v>
      </c>
      <c r="AS33" s="562">
        <f t="shared" si="90"/>
        <v>1194980539.4440002</v>
      </c>
      <c r="AT33" s="233">
        <f t="shared" si="41"/>
        <v>1.0006813695340597</v>
      </c>
      <c r="AU33" s="233">
        <f t="shared" si="42"/>
        <v>0.85890150744768601</v>
      </c>
      <c r="AV33" s="233">
        <f t="shared" si="43"/>
        <v>0.48437922655529658</v>
      </c>
      <c r="AW33" s="233">
        <f t="shared" si="44"/>
        <v>0.73421839640987419</v>
      </c>
      <c r="AX33" s="562">
        <f t="shared" ref="AX33:AZ33" si="91">SUM(AX34:AX38)</f>
        <v>94669249.560000002</v>
      </c>
      <c r="AY33" s="562">
        <f t="shared" si="91"/>
        <v>0</v>
      </c>
      <c r="AZ33" s="562">
        <f t="shared" si="91"/>
        <v>0</v>
      </c>
      <c r="BA33" s="562">
        <f t="shared" ref="BA33" si="92">SUM(AX33:AZ33)</f>
        <v>94669249.560000002</v>
      </c>
    </row>
    <row r="34" spans="1:57" s="580" customFormat="1">
      <c r="A34" s="575" t="s">
        <v>236</v>
      </c>
      <c r="B34" s="576">
        <f>+'CY-FUR (REG)'!F236</f>
        <v>294024000</v>
      </c>
      <c r="C34" s="576">
        <f>+'CY-FUR (REG)'!G236</f>
        <v>169797000</v>
      </c>
      <c r="D34" s="576">
        <f>+'CY-FUR (REG)'!H236</f>
        <v>0</v>
      </c>
      <c r="E34" s="577">
        <f t="shared" si="6"/>
        <v>463821000</v>
      </c>
      <c r="F34" s="577"/>
      <c r="G34" s="577"/>
      <c r="H34" s="576"/>
      <c r="I34" s="577">
        <f t="shared" si="7"/>
        <v>0</v>
      </c>
      <c r="J34" s="577">
        <f t="shared" ref="J34:J38" si="93">+B34+F34</f>
        <v>294024000</v>
      </c>
      <c r="K34" s="577">
        <f t="shared" ref="K34:L38" si="94">+C34+G34</f>
        <v>169797000</v>
      </c>
      <c r="L34" s="577">
        <f t="shared" si="94"/>
        <v>0</v>
      </c>
      <c r="M34" s="577">
        <f t="shared" si="9"/>
        <v>463821000</v>
      </c>
      <c r="N34" s="673">
        <v>267256534.44</v>
      </c>
      <c r="O34" s="674">
        <v>169797000</v>
      </c>
      <c r="P34" s="576"/>
      <c r="Q34" s="577">
        <f t="shared" ref="Q34:Q38" si="95">SUM(N34:P34)</f>
        <v>437053534.44</v>
      </c>
      <c r="R34" s="673"/>
      <c r="S34" s="674"/>
      <c r="T34" s="576"/>
      <c r="U34" s="577">
        <f t="shared" ref="U34:U38" si="96">SUM(R34:T34)</f>
        <v>0</v>
      </c>
      <c r="V34" s="576">
        <f>+'CY-CHD''S (ALL FUNDS)'!F1047</f>
        <v>0</v>
      </c>
      <c r="W34" s="576">
        <v>158997572</v>
      </c>
      <c r="X34" s="576">
        <v>600550000</v>
      </c>
      <c r="Y34" s="578">
        <f t="shared" si="1"/>
        <v>759547572</v>
      </c>
      <c r="Z34" s="577">
        <f t="shared" ref="Z34:Z38" si="97">+N34+R34+V34</f>
        <v>267256534.44</v>
      </c>
      <c r="AA34" s="577">
        <f t="shared" ref="AA34:AA38" si="98">+O34+S34+W34</f>
        <v>328794572</v>
      </c>
      <c r="AB34" s="577">
        <f t="shared" ref="AB34:AB38" si="99">+P34+T34+X34</f>
        <v>600550000</v>
      </c>
      <c r="AC34" s="577">
        <f t="shared" si="51"/>
        <v>1196601106.4400001</v>
      </c>
      <c r="AD34" s="576">
        <v>267169499.48999998</v>
      </c>
      <c r="AE34" s="576">
        <v>167739605.06999999</v>
      </c>
      <c r="AF34" s="576">
        <v>0</v>
      </c>
      <c r="AG34" s="577">
        <f t="shared" si="14"/>
        <v>434909104.55999994</v>
      </c>
      <c r="AH34" s="576">
        <v>0</v>
      </c>
      <c r="AI34" s="576">
        <v>127752636.51999998</v>
      </c>
      <c r="AJ34" s="576">
        <v>187475651.41</v>
      </c>
      <c r="AK34" s="577">
        <f t="shared" si="29"/>
        <v>315228287.92999995</v>
      </c>
      <c r="AL34" s="577">
        <f t="shared" si="15"/>
        <v>267169499.48999998</v>
      </c>
      <c r="AM34" s="577">
        <f t="shared" si="15"/>
        <v>295492241.58999997</v>
      </c>
      <c r="AN34" s="577">
        <f t="shared" si="15"/>
        <v>187475651.41</v>
      </c>
      <c r="AO34" s="577">
        <f t="shared" si="16"/>
        <v>750137392.48999989</v>
      </c>
      <c r="AP34" s="577">
        <f t="shared" ref="AP34:AR38" si="100">+Z34-AL34</f>
        <v>87034.950000017881</v>
      </c>
      <c r="AQ34" s="577">
        <f t="shared" si="100"/>
        <v>33302330.410000026</v>
      </c>
      <c r="AR34" s="577">
        <f t="shared" si="100"/>
        <v>413074348.59000003</v>
      </c>
      <c r="AS34" s="577">
        <f t="shared" si="17"/>
        <v>446463713.95000005</v>
      </c>
      <c r="AT34" s="233">
        <f t="shared" si="41"/>
        <v>0.99967433930031913</v>
      </c>
      <c r="AU34" s="233">
        <f t="shared" si="42"/>
        <v>0.89871386803186026</v>
      </c>
      <c r="AV34" s="233">
        <f t="shared" si="43"/>
        <v>0.31217326019482139</v>
      </c>
      <c r="AW34" s="233">
        <f t="shared" si="44"/>
        <v>0.62689010435710579</v>
      </c>
      <c r="AX34" s="577">
        <f t="shared" ref="AX34:AX38" si="101">+J34-N34</f>
        <v>26767465.560000002</v>
      </c>
      <c r="AY34" s="577">
        <f t="shared" ref="AY34:AY38" si="102">+K34-O34</f>
        <v>0</v>
      </c>
      <c r="AZ34" s="577">
        <f t="shared" ref="AZ34:AZ38" si="103">+L34-P34</f>
        <v>0</v>
      </c>
      <c r="BA34" s="577">
        <f t="shared" si="23"/>
        <v>26767465.560000002</v>
      </c>
    </row>
    <row r="35" spans="1:57" s="580" customFormat="1">
      <c r="A35" s="575" t="s">
        <v>237</v>
      </c>
      <c r="B35" s="576">
        <f>+'CY-FUR (REG)'!F250</f>
        <v>312691000</v>
      </c>
      <c r="C35" s="576">
        <f>+'CY-FUR (REG)'!G250</f>
        <v>168039000</v>
      </c>
      <c r="D35" s="576">
        <f>+'CY-FUR (REG)'!H250</f>
        <v>0</v>
      </c>
      <c r="E35" s="577">
        <f t="shared" si="6"/>
        <v>480730000</v>
      </c>
      <c r="F35" s="577"/>
      <c r="G35" s="577"/>
      <c r="H35" s="577"/>
      <c r="I35" s="577">
        <f t="shared" si="7"/>
        <v>0</v>
      </c>
      <c r="J35" s="577">
        <f t="shared" si="93"/>
        <v>312691000</v>
      </c>
      <c r="K35" s="577">
        <f t="shared" si="94"/>
        <v>168039000</v>
      </c>
      <c r="L35" s="577">
        <f t="shared" si="94"/>
        <v>0</v>
      </c>
      <c r="M35" s="577">
        <f t="shared" si="9"/>
        <v>480730000</v>
      </c>
      <c r="N35" s="673">
        <v>292101552</v>
      </c>
      <c r="O35" s="674">
        <v>168039000</v>
      </c>
      <c r="P35" s="576"/>
      <c r="Q35" s="577">
        <f t="shared" si="95"/>
        <v>460140552</v>
      </c>
      <c r="R35" s="673"/>
      <c r="S35" s="674"/>
      <c r="T35" s="576"/>
      <c r="U35" s="577">
        <f t="shared" si="96"/>
        <v>0</v>
      </c>
      <c r="V35" s="576">
        <f>+'CY-CHD''S (ALL FUNDS)'!F1123</f>
        <v>0</v>
      </c>
      <c r="W35" s="677">
        <v>155995772</v>
      </c>
      <c r="X35" s="677">
        <v>519111001</v>
      </c>
      <c r="Y35" s="578">
        <f t="shared" si="1"/>
        <v>675106773</v>
      </c>
      <c r="Z35" s="577">
        <f t="shared" si="97"/>
        <v>292101552</v>
      </c>
      <c r="AA35" s="577">
        <f t="shared" si="98"/>
        <v>324034772</v>
      </c>
      <c r="AB35" s="577">
        <f t="shared" si="99"/>
        <v>519111001</v>
      </c>
      <c r="AC35" s="577">
        <f t="shared" si="51"/>
        <v>1135247325</v>
      </c>
      <c r="AD35" s="576">
        <v>293675406.34999996</v>
      </c>
      <c r="AE35" s="576">
        <v>166572973.93000001</v>
      </c>
      <c r="AF35" s="576">
        <v>0</v>
      </c>
      <c r="AG35" s="577">
        <f t="shared" si="14"/>
        <v>460248380.27999997</v>
      </c>
      <c r="AH35" s="576">
        <v>0</v>
      </c>
      <c r="AI35" s="576">
        <v>111848064.89</v>
      </c>
      <c r="AJ35" s="576">
        <v>329081419.28000003</v>
      </c>
      <c r="AK35" s="577">
        <f t="shared" si="29"/>
        <v>440929484.17000002</v>
      </c>
      <c r="AL35" s="577">
        <f t="shared" si="15"/>
        <v>293675406.34999996</v>
      </c>
      <c r="AM35" s="577">
        <f t="shared" si="15"/>
        <v>278421038.81999999</v>
      </c>
      <c r="AN35" s="577">
        <f t="shared" si="15"/>
        <v>329081419.28000003</v>
      </c>
      <c r="AO35" s="577">
        <f t="shared" si="16"/>
        <v>901177864.45000005</v>
      </c>
      <c r="AP35" s="577">
        <f t="shared" si="100"/>
        <v>-1573854.3499999642</v>
      </c>
      <c r="AQ35" s="577">
        <f t="shared" si="100"/>
        <v>45613733.180000007</v>
      </c>
      <c r="AR35" s="577">
        <f t="shared" si="100"/>
        <v>190029581.71999997</v>
      </c>
      <c r="AS35" s="577">
        <f t="shared" si="17"/>
        <v>234069460.55000001</v>
      </c>
      <c r="AT35" s="233">
        <f t="shared" si="41"/>
        <v>1.0053880383011453</v>
      </c>
      <c r="AU35" s="233">
        <f t="shared" si="42"/>
        <v>0.85923198026414271</v>
      </c>
      <c r="AV35" s="233">
        <f t="shared" si="43"/>
        <v>0.63393266304522033</v>
      </c>
      <c r="AW35" s="233">
        <f t="shared" si="44"/>
        <v>0.79381632936241453</v>
      </c>
      <c r="AX35" s="577">
        <f t="shared" si="101"/>
        <v>20589448</v>
      </c>
      <c r="AY35" s="577">
        <f t="shared" si="102"/>
        <v>0</v>
      </c>
      <c r="AZ35" s="577">
        <f t="shared" si="103"/>
        <v>0</v>
      </c>
      <c r="BA35" s="577">
        <f t="shared" si="23"/>
        <v>20589448</v>
      </c>
    </row>
    <row r="36" spans="1:57" s="580" customFormat="1">
      <c r="A36" s="575" t="s">
        <v>238</v>
      </c>
      <c r="B36" s="576">
        <f>+'CY-FUR (REG)'!F259</f>
        <v>372003000</v>
      </c>
      <c r="C36" s="576">
        <f>+'CY-FUR (REG)'!G259</f>
        <v>140005000</v>
      </c>
      <c r="D36" s="576">
        <f>+'CY-FUR (REG)'!H259</f>
        <v>0</v>
      </c>
      <c r="E36" s="577">
        <f t="shared" si="6"/>
        <v>512008000</v>
      </c>
      <c r="F36" s="577"/>
      <c r="G36" s="577"/>
      <c r="H36" s="577"/>
      <c r="I36" s="577">
        <f t="shared" si="7"/>
        <v>0</v>
      </c>
      <c r="J36" s="577">
        <f t="shared" si="93"/>
        <v>372003000</v>
      </c>
      <c r="K36" s="577">
        <f t="shared" si="94"/>
        <v>140005000</v>
      </c>
      <c r="L36" s="577">
        <f t="shared" si="94"/>
        <v>0</v>
      </c>
      <c r="M36" s="577">
        <f t="shared" si="9"/>
        <v>512008000</v>
      </c>
      <c r="N36" s="674">
        <v>356612491</v>
      </c>
      <c r="O36" s="674">
        <v>140005000</v>
      </c>
      <c r="P36" s="576"/>
      <c r="Q36" s="577">
        <f t="shared" si="95"/>
        <v>496617491</v>
      </c>
      <c r="R36" s="674"/>
      <c r="S36" s="674"/>
      <c r="T36" s="576"/>
      <c r="U36" s="577">
        <f t="shared" si="96"/>
        <v>0</v>
      </c>
      <c r="V36" s="576">
        <f>+'CY-CHD''S (ALL FUNDS)'!F1185</f>
        <v>0</v>
      </c>
      <c r="W36" s="576">
        <v>153351973</v>
      </c>
      <c r="X36" s="576">
        <v>161109163</v>
      </c>
      <c r="Y36" s="578">
        <f t="shared" si="1"/>
        <v>314461136</v>
      </c>
      <c r="Z36" s="577">
        <f t="shared" si="97"/>
        <v>356612491</v>
      </c>
      <c r="AA36" s="577">
        <f t="shared" si="98"/>
        <v>293356973</v>
      </c>
      <c r="AB36" s="577">
        <f t="shared" si="99"/>
        <v>161109163</v>
      </c>
      <c r="AC36" s="577">
        <f t="shared" si="51"/>
        <v>811078627</v>
      </c>
      <c r="AD36" s="576">
        <v>356847808.90999997</v>
      </c>
      <c r="AE36" s="576">
        <v>133493773.64</v>
      </c>
      <c r="AF36" s="576">
        <v>0</v>
      </c>
      <c r="AG36" s="577">
        <f t="shared" si="14"/>
        <v>490341582.54999995</v>
      </c>
      <c r="AH36" s="576">
        <v>0</v>
      </c>
      <c r="AI36" s="576">
        <v>116971225.14</v>
      </c>
      <c r="AJ36" s="576">
        <v>10037400</v>
      </c>
      <c r="AK36" s="577">
        <f t="shared" si="29"/>
        <v>127008625.14</v>
      </c>
      <c r="AL36" s="577">
        <f t="shared" si="15"/>
        <v>356847808.90999997</v>
      </c>
      <c r="AM36" s="577">
        <f t="shared" si="15"/>
        <v>250464998.78</v>
      </c>
      <c r="AN36" s="577">
        <f t="shared" si="15"/>
        <v>10037400</v>
      </c>
      <c r="AO36" s="577">
        <f t="shared" si="16"/>
        <v>617350207.68999994</v>
      </c>
      <c r="AP36" s="577">
        <f t="shared" si="100"/>
        <v>-235317.90999996662</v>
      </c>
      <c r="AQ36" s="577">
        <f t="shared" si="100"/>
        <v>42891974.219999999</v>
      </c>
      <c r="AR36" s="577">
        <f t="shared" si="100"/>
        <v>151071763</v>
      </c>
      <c r="AS36" s="577">
        <f t="shared" si="17"/>
        <v>193728419.31000003</v>
      </c>
      <c r="AT36" s="233">
        <f t="shared" si="41"/>
        <v>1.0006598700716851</v>
      </c>
      <c r="AU36" s="233">
        <f t="shared" si="42"/>
        <v>0.85378914371331482</v>
      </c>
      <c r="AV36" s="233">
        <f t="shared" si="43"/>
        <v>6.2301856785141392E-2</v>
      </c>
      <c r="AW36" s="233">
        <f t="shared" si="44"/>
        <v>0.76114717752265459</v>
      </c>
      <c r="AX36" s="577">
        <f t="shared" si="101"/>
        <v>15390509</v>
      </c>
      <c r="AY36" s="577">
        <f t="shared" si="102"/>
        <v>0</v>
      </c>
      <c r="AZ36" s="577">
        <f t="shared" si="103"/>
        <v>0</v>
      </c>
      <c r="BA36" s="577">
        <f t="shared" si="23"/>
        <v>15390509</v>
      </c>
    </row>
    <row r="37" spans="1:57" s="580" customFormat="1">
      <c r="A37" s="575" t="s">
        <v>239</v>
      </c>
      <c r="B37" s="576">
        <f>+'CY-FUR (REG)'!F267</f>
        <v>171084000</v>
      </c>
      <c r="C37" s="576">
        <f>+'CY-FUR (REG)'!G267</f>
        <v>85773000</v>
      </c>
      <c r="D37" s="576">
        <f>+'CY-FUR (REG)'!H267</f>
        <v>0</v>
      </c>
      <c r="E37" s="577">
        <f t="shared" si="6"/>
        <v>256857000</v>
      </c>
      <c r="F37" s="577"/>
      <c r="G37" s="577"/>
      <c r="H37" s="577"/>
      <c r="I37" s="577">
        <f t="shared" si="7"/>
        <v>0</v>
      </c>
      <c r="J37" s="577">
        <f t="shared" si="93"/>
        <v>171084000</v>
      </c>
      <c r="K37" s="577">
        <f t="shared" si="94"/>
        <v>85773000</v>
      </c>
      <c r="L37" s="577">
        <f t="shared" si="94"/>
        <v>0</v>
      </c>
      <c r="M37" s="577">
        <f t="shared" si="9"/>
        <v>256857000</v>
      </c>
      <c r="N37" s="674">
        <v>152840000</v>
      </c>
      <c r="O37" s="674">
        <v>85773000</v>
      </c>
      <c r="P37" s="576"/>
      <c r="Q37" s="577">
        <f t="shared" si="95"/>
        <v>238613000</v>
      </c>
      <c r="R37" s="674"/>
      <c r="S37" s="674"/>
      <c r="T37" s="576"/>
      <c r="U37" s="577">
        <f t="shared" si="96"/>
        <v>0</v>
      </c>
      <c r="V37" s="576">
        <f>+'CY-CHD''S (ALL FUNDS)'!F1247</f>
        <v>0</v>
      </c>
      <c r="W37" s="576">
        <v>109765812.23999999</v>
      </c>
      <c r="X37" s="576">
        <v>439686000</v>
      </c>
      <c r="Y37" s="578">
        <f t="shared" si="1"/>
        <v>549451812.24000001</v>
      </c>
      <c r="Z37" s="577">
        <f t="shared" si="97"/>
        <v>152840000</v>
      </c>
      <c r="AA37" s="577">
        <f t="shared" si="98"/>
        <v>195538812.24000001</v>
      </c>
      <c r="AB37" s="577">
        <f t="shared" si="99"/>
        <v>439686000</v>
      </c>
      <c r="AC37" s="577">
        <f t="shared" si="51"/>
        <v>788064812.24000001</v>
      </c>
      <c r="AD37" s="576">
        <v>151944376.74000001</v>
      </c>
      <c r="AE37" s="576">
        <v>85567166.340000004</v>
      </c>
      <c r="AF37" s="576">
        <v>0</v>
      </c>
      <c r="AG37" s="577">
        <f t="shared" si="14"/>
        <v>237511543.08000001</v>
      </c>
      <c r="AH37" s="576">
        <v>0</v>
      </c>
      <c r="AI37" s="576">
        <v>97075362.840000004</v>
      </c>
      <c r="AJ37" s="576">
        <v>304391795.78999996</v>
      </c>
      <c r="AK37" s="577">
        <f t="shared" si="29"/>
        <v>401467158.63</v>
      </c>
      <c r="AL37" s="577">
        <f t="shared" si="15"/>
        <v>151944376.74000001</v>
      </c>
      <c r="AM37" s="577">
        <f t="shared" si="15"/>
        <v>182642529.18000001</v>
      </c>
      <c r="AN37" s="577">
        <f t="shared" si="15"/>
        <v>304391795.78999996</v>
      </c>
      <c r="AO37" s="577">
        <f t="shared" si="16"/>
        <v>638978701.71000004</v>
      </c>
      <c r="AP37" s="577">
        <f t="shared" si="100"/>
        <v>895623.25999999046</v>
      </c>
      <c r="AQ37" s="577">
        <f t="shared" si="100"/>
        <v>12896283.060000002</v>
      </c>
      <c r="AR37" s="577">
        <f t="shared" si="100"/>
        <v>135294204.21000004</v>
      </c>
      <c r="AS37" s="577">
        <f t="shared" si="17"/>
        <v>149086110.53000003</v>
      </c>
      <c r="AT37" s="233">
        <f t="shared" si="41"/>
        <v>0.99414012522899775</v>
      </c>
      <c r="AU37" s="233">
        <f t="shared" si="42"/>
        <v>0.93404745118236987</v>
      </c>
      <c r="AV37" s="233">
        <f t="shared" si="43"/>
        <v>0.69229358176061995</v>
      </c>
      <c r="AW37" s="233">
        <f t="shared" si="44"/>
        <v>0.81081998813493938</v>
      </c>
      <c r="AX37" s="577">
        <f t="shared" si="101"/>
        <v>18244000</v>
      </c>
      <c r="AY37" s="577">
        <f t="shared" si="102"/>
        <v>0</v>
      </c>
      <c r="AZ37" s="577">
        <f t="shared" si="103"/>
        <v>0</v>
      </c>
      <c r="BA37" s="577">
        <f t="shared" si="23"/>
        <v>18244000</v>
      </c>
    </row>
    <row r="38" spans="1:57" s="580" customFormat="1">
      <c r="A38" s="575" t="s">
        <v>217</v>
      </c>
      <c r="B38" s="576">
        <f>+'CY-FUR (REG)'!F275</f>
        <v>157978000</v>
      </c>
      <c r="C38" s="576">
        <f>+'CY-FUR (REG)'!G275</f>
        <v>83226000</v>
      </c>
      <c r="D38" s="576">
        <f>+'CY-FUR (REG)'!H275</f>
        <v>0</v>
      </c>
      <c r="E38" s="577">
        <f t="shared" si="6"/>
        <v>241204000</v>
      </c>
      <c r="F38" s="577">
        <v>-1845000</v>
      </c>
      <c r="G38" s="577">
        <v>1845000</v>
      </c>
      <c r="H38" s="577"/>
      <c r="I38" s="577">
        <f t="shared" si="7"/>
        <v>0</v>
      </c>
      <c r="J38" s="577">
        <f t="shared" si="93"/>
        <v>156133000</v>
      </c>
      <c r="K38" s="577">
        <f t="shared" si="94"/>
        <v>85071000</v>
      </c>
      <c r="L38" s="577">
        <f t="shared" si="94"/>
        <v>0</v>
      </c>
      <c r="M38" s="577">
        <f t="shared" si="9"/>
        <v>241204000</v>
      </c>
      <c r="N38" s="674">
        <v>142455173</v>
      </c>
      <c r="O38" s="674">
        <v>85071000</v>
      </c>
      <c r="P38" s="576"/>
      <c r="Q38" s="577">
        <f t="shared" si="95"/>
        <v>227526173</v>
      </c>
      <c r="R38" s="674"/>
      <c r="S38" s="674"/>
      <c r="T38" s="576"/>
      <c r="U38" s="577">
        <f t="shared" si="96"/>
        <v>0</v>
      </c>
      <c r="V38" s="576">
        <f>+'CY-CHD''S (ALL FUNDS)'!F1309</f>
        <v>0</v>
      </c>
      <c r="W38" s="576">
        <v>102691310</v>
      </c>
      <c r="X38" s="576">
        <v>234890163</v>
      </c>
      <c r="Y38" s="578">
        <f t="shared" si="1"/>
        <v>337581473</v>
      </c>
      <c r="Z38" s="577">
        <f t="shared" si="97"/>
        <v>142455173</v>
      </c>
      <c r="AA38" s="577">
        <f t="shared" si="98"/>
        <v>187762310</v>
      </c>
      <c r="AB38" s="577">
        <f t="shared" si="99"/>
        <v>234890163</v>
      </c>
      <c r="AC38" s="577">
        <f t="shared" si="51"/>
        <v>565107646</v>
      </c>
      <c r="AD38" s="576">
        <v>142453978.53</v>
      </c>
      <c r="AE38" s="576">
        <v>83048693.526000023</v>
      </c>
      <c r="AF38" s="576">
        <v>0</v>
      </c>
      <c r="AG38" s="577">
        <f t="shared" si="14"/>
        <v>225502672.05600002</v>
      </c>
      <c r="AH38" s="576">
        <v>0</v>
      </c>
      <c r="AI38" s="576">
        <v>51829263.799999997</v>
      </c>
      <c r="AJ38" s="576">
        <v>116142875.04000001</v>
      </c>
      <c r="AK38" s="577">
        <f t="shared" si="29"/>
        <v>167972138.84</v>
      </c>
      <c r="AL38" s="577">
        <f t="shared" si="15"/>
        <v>142453978.53</v>
      </c>
      <c r="AM38" s="577">
        <f t="shared" si="15"/>
        <v>134877957.32600003</v>
      </c>
      <c r="AN38" s="577">
        <f t="shared" si="15"/>
        <v>116142875.04000001</v>
      </c>
      <c r="AO38" s="577">
        <f t="shared" si="16"/>
        <v>393474810.89600009</v>
      </c>
      <c r="AP38" s="577">
        <f t="shared" si="100"/>
        <v>1194.4699999988079</v>
      </c>
      <c r="AQ38" s="577">
        <f t="shared" si="100"/>
        <v>52884352.673999965</v>
      </c>
      <c r="AR38" s="577">
        <f t="shared" si="100"/>
        <v>118747287.95999999</v>
      </c>
      <c r="AS38" s="577">
        <f t="shared" si="17"/>
        <v>171632835.10399997</v>
      </c>
      <c r="AT38" s="233">
        <f t="shared" si="41"/>
        <v>0.99999161511670764</v>
      </c>
      <c r="AU38" s="233">
        <f t="shared" si="42"/>
        <v>0.71834415184815326</v>
      </c>
      <c r="AV38" s="233">
        <f t="shared" si="43"/>
        <v>0.49445610474543372</v>
      </c>
      <c r="AW38" s="233">
        <f t="shared" si="44"/>
        <v>0.69628293597004365</v>
      </c>
      <c r="AX38" s="577">
        <f t="shared" si="101"/>
        <v>13677827</v>
      </c>
      <c r="AY38" s="577">
        <f t="shared" si="102"/>
        <v>0</v>
      </c>
      <c r="AZ38" s="577">
        <f t="shared" si="103"/>
        <v>0</v>
      </c>
      <c r="BA38" s="577">
        <f t="shared" si="23"/>
        <v>13677827</v>
      </c>
    </row>
    <row r="39" spans="1:57" ht="16.5">
      <c r="A39" s="266"/>
      <c r="B39" s="267"/>
      <c r="C39" s="267"/>
      <c r="D39" s="267"/>
      <c r="E39" s="265"/>
      <c r="F39" s="265"/>
      <c r="G39" s="265"/>
      <c r="H39" s="265"/>
      <c r="I39" s="265"/>
      <c r="J39" s="265"/>
      <c r="K39" s="265"/>
      <c r="L39" s="265"/>
      <c r="M39" s="265"/>
      <c r="N39" s="590"/>
      <c r="O39" s="267"/>
      <c r="P39" s="267"/>
      <c r="Q39" s="265"/>
      <c r="R39" s="590"/>
      <c r="S39" s="267"/>
      <c r="T39" s="267"/>
      <c r="U39" s="265"/>
      <c r="V39" s="267"/>
      <c r="W39" s="267"/>
      <c r="X39" s="267"/>
      <c r="Y39" s="265"/>
      <c r="Z39" s="265"/>
      <c r="AA39" s="265"/>
      <c r="AB39" s="265"/>
      <c r="AC39" s="265"/>
      <c r="AD39" s="267"/>
      <c r="AE39" s="267"/>
      <c r="AF39" s="267"/>
      <c r="AG39" s="265"/>
      <c r="AH39" s="267"/>
      <c r="AI39" s="267"/>
      <c r="AJ39" s="267"/>
      <c r="AK39" s="265"/>
      <c r="AL39" s="265"/>
      <c r="AM39" s="265"/>
      <c r="AN39" s="265"/>
      <c r="AO39" s="265"/>
      <c r="AP39" s="265"/>
      <c r="AQ39" s="265"/>
      <c r="AR39" s="265"/>
      <c r="AS39" s="265"/>
      <c r="AT39" s="75"/>
      <c r="AU39" s="75"/>
      <c r="AV39" s="75"/>
      <c r="AW39" s="75"/>
      <c r="AX39" s="265"/>
      <c r="AY39" s="265"/>
      <c r="AZ39" s="265"/>
      <c r="BA39" s="265"/>
    </row>
    <row r="40" spans="1:57" s="273" customFormat="1" ht="15" customHeight="1">
      <c r="A40" s="269" t="s">
        <v>240</v>
      </c>
      <c r="B40" s="270">
        <f>+B9+B11+B13+B15</f>
        <v>7709552000</v>
      </c>
      <c r="C40" s="270">
        <f t="shared" ref="C40:AS40" si="104">+C9+C11+C13+C15</f>
        <v>14692127000</v>
      </c>
      <c r="D40" s="270">
        <f t="shared" si="104"/>
        <v>8926937000</v>
      </c>
      <c r="E40" s="270">
        <f t="shared" si="104"/>
        <v>31328616000</v>
      </c>
      <c r="F40" s="270">
        <f t="shared" si="104"/>
        <v>-22736633</v>
      </c>
      <c r="G40" s="270">
        <f t="shared" si="104"/>
        <v>36666943</v>
      </c>
      <c r="H40" s="270">
        <f t="shared" si="104"/>
        <v>451369690</v>
      </c>
      <c r="I40" s="270">
        <f t="shared" si="104"/>
        <v>465300000</v>
      </c>
      <c r="J40" s="270">
        <f t="shared" si="104"/>
        <v>7686815367</v>
      </c>
      <c r="K40" s="270">
        <f t="shared" si="104"/>
        <v>14728793943</v>
      </c>
      <c r="L40" s="270">
        <f t="shared" si="104"/>
        <v>9378306690</v>
      </c>
      <c r="M40" s="270">
        <f t="shared" si="104"/>
        <v>31793916000</v>
      </c>
      <c r="N40" s="270">
        <f t="shared" si="104"/>
        <v>7112044721.4400005</v>
      </c>
      <c r="O40" s="270">
        <f t="shared" si="104"/>
        <v>11644395443</v>
      </c>
      <c r="P40" s="270">
        <f t="shared" si="104"/>
        <v>8957064690</v>
      </c>
      <c r="Q40" s="270">
        <f t="shared" si="104"/>
        <v>27713504854.440002</v>
      </c>
      <c r="R40" s="270">
        <f t="shared" si="104"/>
        <v>65581436.980000004</v>
      </c>
      <c r="S40" s="270">
        <f t="shared" si="104"/>
        <v>-63357067.080000006</v>
      </c>
      <c r="T40" s="270">
        <f t="shared" si="104"/>
        <v>0</v>
      </c>
      <c r="U40" s="270">
        <f t="shared" si="104"/>
        <v>2224369.9</v>
      </c>
      <c r="V40" s="270">
        <f t="shared" si="104"/>
        <v>0</v>
      </c>
      <c r="W40" s="270">
        <f t="shared" si="104"/>
        <v>283518200.00000048</v>
      </c>
      <c r="X40" s="270">
        <f t="shared" si="104"/>
        <v>0</v>
      </c>
      <c r="Y40" s="270">
        <f t="shared" si="104"/>
        <v>283518200</v>
      </c>
      <c r="Z40" s="270">
        <f t="shared" si="104"/>
        <v>7177626158.4200001</v>
      </c>
      <c r="AA40" s="270">
        <f t="shared" si="104"/>
        <v>11864556575.920002</v>
      </c>
      <c r="AB40" s="270">
        <f t="shared" si="104"/>
        <v>8957064690</v>
      </c>
      <c r="AC40" s="270">
        <f t="shared" si="104"/>
        <v>27999247424.34</v>
      </c>
      <c r="AD40" s="270">
        <f t="shared" si="104"/>
        <v>7173289324.1299992</v>
      </c>
      <c r="AE40" s="270">
        <f t="shared" si="104"/>
        <v>6986679812.355999</v>
      </c>
      <c r="AF40" s="270">
        <f t="shared" si="104"/>
        <v>915108508.90999997</v>
      </c>
      <c r="AG40" s="270">
        <f t="shared" si="104"/>
        <v>15075077645.396</v>
      </c>
      <c r="AH40" s="270">
        <f t="shared" si="104"/>
        <v>538016</v>
      </c>
      <c r="AI40" s="270">
        <f t="shared" si="104"/>
        <v>1688759432.0500002</v>
      </c>
      <c r="AJ40" s="270">
        <f t="shared" si="104"/>
        <v>3786033843.79</v>
      </c>
      <c r="AK40" s="270">
        <f t="shared" si="104"/>
        <v>5475331291.8400002</v>
      </c>
      <c r="AL40" s="270">
        <f t="shared" si="104"/>
        <v>7173827340.1299992</v>
      </c>
      <c r="AM40" s="270">
        <f t="shared" si="104"/>
        <v>8675439244.4059982</v>
      </c>
      <c r="AN40" s="270">
        <f t="shared" si="104"/>
        <v>4701142352.6999998</v>
      </c>
      <c r="AO40" s="270">
        <f t="shared" si="104"/>
        <v>20550408937.236</v>
      </c>
      <c r="AP40" s="270">
        <f t="shared" si="104"/>
        <v>3798818.2900001705</v>
      </c>
      <c r="AQ40" s="270">
        <f t="shared" si="104"/>
        <v>3189117331.5140018</v>
      </c>
      <c r="AR40" s="270">
        <f t="shared" si="104"/>
        <v>4255922337.3000002</v>
      </c>
      <c r="AS40" s="270">
        <f t="shared" si="104"/>
        <v>7448838487.104002</v>
      </c>
      <c r="AT40" s="233">
        <f t="shared" ref="AT40" si="105">IF(Z40=0," ",AL40/Z40)</f>
        <v>0.99947074169005801</v>
      </c>
      <c r="AU40" s="233">
        <f t="shared" ref="AU40" si="106">IF(AA40=0," ",AM40/AA40)</f>
        <v>0.73120636147611673</v>
      </c>
      <c r="AV40" s="233">
        <f t="shared" ref="AV40" si="107">IF(AB40=0," ",AN40/AB40)</f>
        <v>0.52485300881532426</v>
      </c>
      <c r="AW40" s="233">
        <f t="shared" ref="AW40" si="108">IF(AC40=0," ",AO40/AC40)</f>
        <v>0.73396290356616312</v>
      </c>
      <c r="AX40" s="270">
        <f t="shared" ref="AX40:BA40" si="109">+AX15+AX13+AX11+AX9</f>
        <v>574770645.55999994</v>
      </c>
      <c r="AY40" s="270">
        <f t="shared" si="109"/>
        <v>3084398500</v>
      </c>
      <c r="AZ40" s="270">
        <f t="shared" si="109"/>
        <v>421242000</v>
      </c>
      <c r="BA40" s="270">
        <f t="shared" si="109"/>
        <v>4080411145.5599999</v>
      </c>
      <c r="BB40" s="272"/>
      <c r="BC40" s="272"/>
      <c r="BD40" s="272"/>
      <c r="BE40" s="272"/>
    </row>
    <row r="41" spans="1:57" ht="15" customHeight="1">
      <c r="F41" s="268">
        <f>+F40-[10]sumcur!$J$288</f>
        <v>0</v>
      </c>
      <c r="M41" s="268">
        <f>+M40-[10]sumcur!$Q$288</f>
        <v>0</v>
      </c>
      <c r="N41" s="564"/>
      <c r="O41" s="564"/>
      <c r="P41" s="564"/>
      <c r="Q41" s="564">
        <f>+Q40-[10]sumcur!$U$288</f>
        <v>0</v>
      </c>
      <c r="R41" s="564"/>
      <c r="S41" s="564"/>
      <c r="T41" s="564"/>
      <c r="U41" s="564">
        <f>+U40-[10]sumcur!$Y$288</f>
        <v>0</v>
      </c>
      <c r="W41" s="268"/>
    </row>
    <row r="42" spans="1:57" ht="15" customHeight="1">
      <c r="B42" s="268">
        <f>+B40-'CY-FUR (REG)'!F306</f>
        <v>0</v>
      </c>
      <c r="C42" s="268">
        <f>+C40-'CY-FUR (REG)'!G306</f>
        <v>-500000000</v>
      </c>
      <c r="D42" s="268">
        <f>+D40-'CY-FUR (REG)'!H306</f>
        <v>0</v>
      </c>
      <c r="E42" s="268">
        <f>+E40-[10]sumcur!$I$288</f>
        <v>0</v>
      </c>
      <c r="F42" s="268"/>
      <c r="G42" s="268"/>
      <c r="H42" s="268"/>
      <c r="I42" s="268">
        <f>+I40-[10]sumcur!$M$288</f>
        <v>0</v>
      </c>
      <c r="J42" s="268"/>
      <c r="K42" s="268"/>
      <c r="L42" s="268"/>
      <c r="M42" s="268"/>
      <c r="N42" s="564"/>
      <c r="O42" s="268"/>
      <c r="P42" s="268"/>
      <c r="Q42" s="268"/>
      <c r="R42" s="564"/>
      <c r="S42" s="268"/>
      <c r="T42" s="268"/>
      <c r="U42" s="268"/>
      <c r="V42" s="268"/>
      <c r="W42" s="268"/>
      <c r="X42" s="268"/>
      <c r="Z42" s="268"/>
      <c r="AA42" s="268"/>
      <c r="AB42" s="268"/>
      <c r="AC42" s="268"/>
      <c r="AD42" s="268"/>
      <c r="AE42" s="268"/>
      <c r="AF42" s="268"/>
      <c r="AG42" s="268">
        <f>+AG40-[10]sumcur!$AG$288</f>
        <v>0</v>
      </c>
      <c r="AH42" s="268"/>
      <c r="AI42" s="268"/>
      <c r="AJ42" s="268"/>
      <c r="AK42" s="268">
        <f>+AK40-[10]sumcur!$AK$288</f>
        <v>0</v>
      </c>
      <c r="AL42" s="268"/>
      <c r="AM42" s="268"/>
      <c r="AN42" s="268"/>
      <c r="AO42" s="268">
        <f>+AO40-[10]sumcur!$AO$288</f>
        <v>0</v>
      </c>
      <c r="AP42" s="268"/>
      <c r="AQ42" s="268"/>
      <c r="AR42" s="268"/>
      <c r="AS42" s="268">
        <f>+AS40-[10]sumcur!$AW$288</f>
        <v>-990963034.00000095</v>
      </c>
      <c r="AT42" s="268">
        <f>+AT40-'CY-CHD''S (ALL FUNDS)'!S1691</f>
        <v>8.3187961138264654E-5</v>
      </c>
      <c r="AU42" s="268">
        <f>+AU40-'CY-CHD''S (ALL FUNDS)'!T1691</f>
        <v>0.21022004500826208</v>
      </c>
      <c r="AV42" s="268">
        <f>+AV40-'CY-CHD''S (ALL FUNDS)'!U1691</f>
        <v>0.5211296267629133</v>
      </c>
      <c r="AW42" s="268">
        <f>+AW40-'CY-CHD''S (ALL FUNDS)'!V1691</f>
        <v>0.2486555496497449</v>
      </c>
      <c r="AX42" s="268"/>
      <c r="AY42" s="268"/>
      <c r="AZ42" s="268"/>
      <c r="BA42" s="268">
        <f>+BA40-[10]sumcur!$BA$288</f>
        <v>0</v>
      </c>
    </row>
    <row r="43" spans="1:57" ht="15" customHeight="1">
      <c r="N43" s="268"/>
      <c r="O43" s="268"/>
      <c r="P43" s="268"/>
      <c r="Q43" s="268"/>
      <c r="R43" s="268"/>
      <c r="S43" s="268"/>
      <c r="T43" s="268"/>
      <c r="U43" s="268"/>
      <c r="AS43" s="268"/>
    </row>
    <row r="44" spans="1:57" ht="15" customHeight="1"/>
    <row r="45" spans="1:57" s="585" customFormat="1" ht="15" customHeight="1">
      <c r="A45" s="585" t="s">
        <v>857</v>
      </c>
      <c r="B45" s="586">
        <f>+B13+B16</f>
        <v>3464946000</v>
      </c>
      <c r="C45" s="586">
        <f t="shared" ref="C45:AS45" si="110">+C13+C16</f>
        <v>1247024000</v>
      </c>
      <c r="D45" s="586">
        <f t="shared" si="110"/>
        <v>0</v>
      </c>
      <c r="E45" s="586">
        <f t="shared" si="110"/>
        <v>4711970000</v>
      </c>
      <c r="F45" s="586">
        <f t="shared" si="110"/>
        <v>-23003102</v>
      </c>
      <c r="G45" s="586">
        <f t="shared" si="110"/>
        <v>23003102</v>
      </c>
      <c r="H45" s="586">
        <f t="shared" si="110"/>
        <v>0</v>
      </c>
      <c r="I45" s="586">
        <f t="shared" si="110"/>
        <v>0</v>
      </c>
      <c r="J45" s="586">
        <f t="shared" si="110"/>
        <v>3441942898</v>
      </c>
      <c r="K45" s="586">
        <f t="shared" si="110"/>
        <v>1270027102</v>
      </c>
      <c r="L45" s="586">
        <f t="shared" si="110"/>
        <v>0</v>
      </c>
      <c r="M45" s="586">
        <f t="shared" si="110"/>
        <v>4711970000</v>
      </c>
      <c r="N45" s="586">
        <f t="shared" si="110"/>
        <v>3199126406</v>
      </c>
      <c r="O45" s="586">
        <f t="shared" si="110"/>
        <v>1270027102</v>
      </c>
      <c r="P45" s="586">
        <f t="shared" si="110"/>
        <v>0</v>
      </c>
      <c r="Q45" s="586">
        <f t="shared" si="110"/>
        <v>4469153508</v>
      </c>
      <c r="R45" s="586">
        <f t="shared" si="110"/>
        <v>484231.57999999996</v>
      </c>
      <c r="S45" s="586">
        <f t="shared" si="110"/>
        <v>0</v>
      </c>
      <c r="T45" s="586">
        <f t="shared" si="110"/>
        <v>0</v>
      </c>
      <c r="U45" s="586">
        <f t="shared" si="110"/>
        <v>484231.57999999996</v>
      </c>
      <c r="V45" s="586">
        <f t="shared" si="110"/>
        <v>0</v>
      </c>
      <c r="W45" s="586">
        <f t="shared" si="110"/>
        <v>957775139</v>
      </c>
      <c r="X45" s="586">
        <f t="shared" si="110"/>
        <v>2164059470</v>
      </c>
      <c r="Y45" s="586">
        <f t="shared" si="110"/>
        <v>3121834609</v>
      </c>
      <c r="Z45" s="586">
        <f t="shared" si="110"/>
        <v>3199610637.5799999</v>
      </c>
      <c r="AA45" s="586">
        <f t="shared" si="110"/>
        <v>2227802241</v>
      </c>
      <c r="AB45" s="586">
        <f t="shared" si="110"/>
        <v>2164059470</v>
      </c>
      <c r="AC45" s="586">
        <f t="shared" si="110"/>
        <v>7591472348.5799999</v>
      </c>
      <c r="AD45" s="586">
        <f t="shared" si="110"/>
        <v>3193388960.4300003</v>
      </c>
      <c r="AE45" s="586">
        <f t="shared" si="110"/>
        <v>1241964801.7800002</v>
      </c>
      <c r="AF45" s="586">
        <f t="shared" si="110"/>
        <v>0</v>
      </c>
      <c r="AG45" s="586">
        <f t="shared" si="110"/>
        <v>4435353762.21</v>
      </c>
      <c r="AH45" s="586">
        <f t="shared" si="110"/>
        <v>0</v>
      </c>
      <c r="AI45" s="586">
        <f t="shared" si="110"/>
        <v>563567837.27999997</v>
      </c>
      <c r="AJ45" s="586">
        <f t="shared" si="110"/>
        <v>1753686827.76</v>
      </c>
      <c r="AK45" s="586">
        <f t="shared" si="110"/>
        <v>2317254665.04</v>
      </c>
      <c r="AL45" s="586">
        <f t="shared" si="110"/>
        <v>3193388960.4300003</v>
      </c>
      <c r="AM45" s="586">
        <f t="shared" si="110"/>
        <v>1805532639.0599999</v>
      </c>
      <c r="AN45" s="586">
        <f t="shared" si="110"/>
        <v>1753686827.76</v>
      </c>
      <c r="AO45" s="586">
        <f t="shared" si="110"/>
        <v>6752608427.25</v>
      </c>
      <c r="AP45" s="586">
        <f t="shared" si="110"/>
        <v>6221677.1499999464</v>
      </c>
      <c r="AQ45" s="586">
        <f t="shared" si="110"/>
        <v>422269601.93999994</v>
      </c>
      <c r="AR45" s="586">
        <f t="shared" si="110"/>
        <v>410372642.24000001</v>
      </c>
      <c r="AS45" s="586">
        <f t="shared" si="110"/>
        <v>838863921.3299998</v>
      </c>
      <c r="AT45" s="587">
        <f>IF(Z45=0," ",AL45/Z45)</f>
        <v>0.998055489290814</v>
      </c>
      <c r="AU45" s="587">
        <f>IF(AA45=0," ",AM45/AA45)</f>
        <v>0.81045462915485056</v>
      </c>
      <c r="AV45" s="587">
        <f>IF(AB45=0," ",AN45/AB45)</f>
        <v>0.81036905504265089</v>
      </c>
      <c r="AW45" s="587">
        <f>IF(AC45=0," ",AO45/AC45)</f>
        <v>0.88949917976228798</v>
      </c>
      <c r="AX45" s="586">
        <f t="shared" ref="AX45:BA45" si="111">+AX13+AX16</f>
        <v>242816492</v>
      </c>
      <c r="AY45" s="586">
        <f t="shared" si="111"/>
        <v>0</v>
      </c>
      <c r="AZ45" s="586">
        <f t="shared" si="111"/>
        <v>0</v>
      </c>
      <c r="BA45" s="586">
        <f t="shared" si="111"/>
        <v>242816492</v>
      </c>
      <c r="BB45" s="587" t="str">
        <f>IF(AH45=0," ",AT45/AH45)</f>
        <v xml:space="preserve"> </v>
      </c>
      <c r="BC45" s="587"/>
      <c r="BD45" s="587"/>
      <c r="BE45" s="587"/>
    </row>
    <row r="46" spans="1:57" ht="15" customHeight="1">
      <c r="N46" s="268"/>
      <c r="R46" s="268"/>
    </row>
    <row r="47" spans="1:57" ht="15" customHeight="1"/>
    <row r="48" spans="1:57" ht="15" customHeight="1">
      <c r="V48" s="249" t="s">
        <v>870</v>
      </c>
    </row>
    <row r="51" spans="18:18">
      <c r="R51" s="249" t="s">
        <v>869</v>
      </c>
    </row>
  </sheetData>
  <mergeCells count="14">
    <mergeCell ref="AX5:BA5"/>
    <mergeCell ref="Z5:AC5"/>
    <mergeCell ref="AD5:AG5"/>
    <mergeCell ref="AH5:AK5"/>
    <mergeCell ref="AL5:AO5"/>
    <mergeCell ref="AP5:AS5"/>
    <mergeCell ref="AT5:AW5"/>
    <mergeCell ref="V5:Y5"/>
    <mergeCell ref="N5:Q5"/>
    <mergeCell ref="A5:A7"/>
    <mergeCell ref="B5:E5"/>
    <mergeCell ref="F5:I5"/>
    <mergeCell ref="J5:M5"/>
    <mergeCell ref="R5:U5"/>
  </mergeCells>
  <pageMargins left="0.7" right="0.7" top="0.75" bottom="0.75" header="0.3" footer="0.3"/>
  <pageSetup orientation="portrait" horizontalDpi="0" verticalDpi="0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0.39997558519241921"/>
    <pageSetUpPr fitToPage="1"/>
  </sheetPr>
  <dimension ref="A1:AN326"/>
  <sheetViews>
    <sheetView workbookViewId="0">
      <pane xSplit="1" ySplit="6" topLeftCell="B289" activePane="bottomRight" state="frozen"/>
      <selection pane="topRight" activeCell="J1" sqref="J1"/>
      <selection pane="bottomLeft" activeCell="A7" sqref="A7"/>
      <selection pane="bottomRight" activeCell="B305" sqref="B305"/>
    </sheetView>
  </sheetViews>
  <sheetFormatPr defaultRowHeight="15"/>
  <cols>
    <col min="1" max="1" width="59.5703125" style="111" customWidth="1"/>
    <col min="2" max="2" width="15.140625" style="114" customWidth="1"/>
    <col min="3" max="3" width="21.140625" style="114" customWidth="1"/>
    <col min="4" max="4" width="23.28515625" style="114" customWidth="1"/>
    <col min="5" max="5" width="20.140625" style="114" customWidth="1"/>
    <col min="6" max="6" width="23.7109375" style="114" customWidth="1"/>
    <col min="7" max="7" width="17.7109375" style="114" customWidth="1"/>
    <col min="8" max="8" width="17.85546875" style="114" customWidth="1"/>
    <col min="9" max="11" width="20.5703125" style="114" customWidth="1"/>
    <col min="12" max="12" width="16.42578125" style="114" customWidth="1"/>
    <col min="13" max="13" width="16.5703125" style="114" customWidth="1"/>
    <col min="14" max="14" width="17.7109375" style="114" customWidth="1"/>
    <col min="15" max="15" width="17.5703125" style="114" customWidth="1"/>
    <col min="16" max="16" width="15.7109375" style="114" customWidth="1"/>
    <col min="17" max="17" width="18.140625" style="114" customWidth="1"/>
    <col min="18" max="20" width="18" style="114" customWidth="1"/>
    <col min="21" max="21" width="18.140625" style="114" customWidth="1"/>
    <col min="22" max="22" width="18" style="114" customWidth="1"/>
    <col min="23" max="23" width="15.140625" style="114" customWidth="1"/>
    <col min="24" max="24" width="22.28515625" style="114" customWidth="1"/>
    <col min="25" max="25" width="17.140625" style="114" customWidth="1"/>
    <col min="26" max="26" width="18.5703125" style="114" customWidth="1"/>
    <col min="27" max="27" width="18.140625" style="114" customWidth="1"/>
    <col min="28" max="28" width="18.28515625" style="114" customWidth="1"/>
    <col min="29" max="29" width="18.140625" style="114" customWidth="1"/>
    <col min="30" max="31" width="12.42578125" style="141" customWidth="1"/>
    <col min="32" max="32" width="11" style="141" customWidth="1"/>
    <col min="33" max="33" width="11.42578125" style="141" customWidth="1"/>
    <col min="34" max="16384" width="9.140625" style="114"/>
  </cols>
  <sheetData>
    <row r="1" spans="1:40">
      <c r="A1" s="85" t="s">
        <v>202</v>
      </c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</row>
    <row r="2" spans="1:40">
      <c r="A2" s="86" t="s">
        <v>730</v>
      </c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  <c r="S2" s="112"/>
      <c r="T2" s="112"/>
      <c r="U2" s="112"/>
      <c r="V2" s="112"/>
      <c r="W2" s="112"/>
      <c r="X2" s="112"/>
      <c r="Y2" s="112"/>
      <c r="Z2" s="112"/>
      <c r="AA2" s="112"/>
      <c r="AB2" s="112"/>
      <c r="AC2" s="112"/>
    </row>
    <row r="3" spans="1:40" ht="15.75">
      <c r="A3" s="87" t="s">
        <v>257</v>
      </c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</row>
    <row r="4" spans="1:40" s="211" customFormat="1">
      <c r="A4" s="706" t="s">
        <v>1</v>
      </c>
      <c r="B4" s="750" t="s">
        <v>203</v>
      </c>
      <c r="C4" s="751"/>
      <c r="D4" s="751"/>
      <c r="E4" s="752"/>
      <c r="F4" s="750" t="s">
        <v>204</v>
      </c>
      <c r="G4" s="751"/>
      <c r="H4" s="751"/>
      <c r="I4" s="752"/>
      <c r="J4" s="750" t="s">
        <v>212</v>
      </c>
      <c r="K4" s="751"/>
      <c r="L4" s="751"/>
      <c r="M4" s="752"/>
      <c r="N4" s="750" t="s">
        <v>243</v>
      </c>
      <c r="O4" s="751"/>
      <c r="P4" s="751"/>
      <c r="Q4" s="752"/>
      <c r="R4" s="750" t="s">
        <v>214</v>
      </c>
      <c r="S4" s="751"/>
      <c r="T4" s="751"/>
      <c r="U4" s="752"/>
      <c r="V4" s="750" t="s">
        <v>247</v>
      </c>
      <c r="W4" s="751"/>
      <c r="X4" s="751"/>
      <c r="Y4" s="752"/>
      <c r="Z4" s="750" t="s">
        <v>246</v>
      </c>
      <c r="AA4" s="751"/>
      <c r="AB4" s="751"/>
      <c r="AC4" s="752"/>
      <c r="AD4" s="757" t="s">
        <v>245</v>
      </c>
      <c r="AE4" s="751"/>
      <c r="AF4" s="751"/>
      <c r="AG4" s="752"/>
    </row>
    <row r="5" spans="1:40" s="211" customFormat="1">
      <c r="A5" s="707"/>
      <c r="B5" s="212" t="s">
        <v>2</v>
      </c>
      <c r="C5" s="212" t="s">
        <v>3</v>
      </c>
      <c r="D5" s="212" t="s">
        <v>4</v>
      </c>
      <c r="E5" s="212" t="s">
        <v>5</v>
      </c>
      <c r="F5" s="212" t="s">
        <v>2</v>
      </c>
      <c r="G5" s="212" t="s">
        <v>3</v>
      </c>
      <c r="H5" s="212" t="s">
        <v>4</v>
      </c>
      <c r="I5" s="212" t="s">
        <v>5</v>
      </c>
      <c r="J5" s="212" t="s">
        <v>2</v>
      </c>
      <c r="K5" s="212" t="s">
        <v>3</v>
      </c>
      <c r="L5" s="212" t="s">
        <v>4</v>
      </c>
      <c r="M5" s="212" t="s">
        <v>5</v>
      </c>
      <c r="N5" s="212" t="s">
        <v>2</v>
      </c>
      <c r="O5" s="212" t="s">
        <v>3</v>
      </c>
      <c r="P5" s="212" t="s">
        <v>4</v>
      </c>
      <c r="Q5" s="212" t="s">
        <v>5</v>
      </c>
      <c r="R5" s="212" t="s">
        <v>2</v>
      </c>
      <c r="S5" s="212" t="s">
        <v>3</v>
      </c>
      <c r="T5" s="212" t="s">
        <v>4</v>
      </c>
      <c r="U5" s="212" t="s">
        <v>5</v>
      </c>
      <c r="V5" s="212" t="s">
        <v>2</v>
      </c>
      <c r="W5" s="212" t="s">
        <v>3</v>
      </c>
      <c r="X5" s="212" t="s">
        <v>4</v>
      </c>
      <c r="Y5" s="212" t="s">
        <v>5</v>
      </c>
      <c r="Z5" s="212" t="s">
        <v>2</v>
      </c>
      <c r="AA5" s="212" t="s">
        <v>3</v>
      </c>
      <c r="AB5" s="212" t="s">
        <v>4</v>
      </c>
      <c r="AC5" s="212" t="s">
        <v>5</v>
      </c>
      <c r="AD5" s="205" t="s">
        <v>2</v>
      </c>
      <c r="AE5" s="205" t="s">
        <v>3</v>
      </c>
      <c r="AF5" s="205" t="s">
        <v>4</v>
      </c>
      <c r="AG5" s="205" t="s">
        <v>5</v>
      </c>
    </row>
    <row r="6" spans="1:40" s="211" customFormat="1" ht="3.75" customHeight="1" thickBot="1">
      <c r="A6" s="765"/>
      <c r="B6" s="213"/>
      <c r="C6" s="213"/>
      <c r="D6" s="213"/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  <c r="U6" s="213"/>
      <c r="V6" s="213"/>
      <c r="W6" s="213"/>
      <c r="X6" s="213"/>
      <c r="Y6" s="213"/>
      <c r="Z6" s="213"/>
      <c r="AA6" s="213"/>
      <c r="AB6" s="213"/>
      <c r="AC6" s="213"/>
      <c r="AD6" s="210"/>
      <c r="AE6" s="210"/>
      <c r="AF6" s="210"/>
      <c r="AG6" s="210"/>
    </row>
    <row r="7" spans="1:40">
      <c r="A7" s="88"/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  <c r="Y7" s="158"/>
      <c r="Z7" s="158"/>
      <c r="AA7" s="158"/>
      <c r="AB7" s="158"/>
      <c r="AC7" s="158"/>
      <c r="AD7" s="154"/>
      <c r="AE7" s="154"/>
      <c r="AF7" s="154"/>
      <c r="AG7" s="154"/>
      <c r="AH7" s="159"/>
      <c r="AI7" s="159"/>
      <c r="AJ7" s="159"/>
      <c r="AK7" s="159"/>
      <c r="AL7" s="159"/>
      <c r="AM7" s="159"/>
      <c r="AN7" s="159"/>
    </row>
    <row r="8" spans="1:40" s="137" customFormat="1" ht="15" customHeight="1">
      <c r="A8" s="143" t="s">
        <v>258</v>
      </c>
      <c r="B8" s="133">
        <v>0</v>
      </c>
      <c r="C8" s="133">
        <v>6802488.2600000203</v>
      </c>
      <c r="D8" s="133"/>
      <c r="E8" s="133">
        <f>SUM(B8:D8)</f>
        <v>6802488.2600000203</v>
      </c>
      <c r="F8" s="133"/>
      <c r="G8" s="133">
        <v>-2500000</v>
      </c>
      <c r="H8" s="133"/>
      <c r="I8" s="133">
        <f>SUM(F8:H8)</f>
        <v>-2500000</v>
      </c>
      <c r="J8" s="133">
        <f t="shared" ref="J8:J21" si="0">+B8+F8</f>
        <v>0</v>
      </c>
      <c r="K8" s="133">
        <f t="shared" ref="K8:K21" si="1">+C8+G8</f>
        <v>4302488.2600000203</v>
      </c>
      <c r="L8" s="133">
        <f t="shared" ref="L8:L21" si="2">+D8+H8</f>
        <v>0</v>
      </c>
      <c r="M8" s="133">
        <f>SUM(J8:L8)</f>
        <v>4302488.2600000203</v>
      </c>
      <c r="N8" s="133">
        <f>+'OSEC-CONAP'!I14</f>
        <v>0</v>
      </c>
      <c r="O8" s="133">
        <f>+'OSEC-CONAP'!I15</f>
        <v>4192181.1500000013</v>
      </c>
      <c r="P8" s="133">
        <f>+'OSEC-CONAP'!I16</f>
        <v>0</v>
      </c>
      <c r="Q8" s="133">
        <f>SUM(N8:P8)</f>
        <v>4192181.1500000013</v>
      </c>
      <c r="R8" s="133"/>
      <c r="S8" s="133"/>
      <c r="T8" s="133"/>
      <c r="U8" s="133">
        <f>SUM(R8:T8)</f>
        <v>0</v>
      </c>
      <c r="V8" s="133">
        <f t="shared" ref="V8" si="3">+R8+N8</f>
        <v>0</v>
      </c>
      <c r="W8" s="133">
        <f t="shared" ref="W8" si="4">+S8+O8</f>
        <v>4192181.1500000013</v>
      </c>
      <c r="X8" s="133">
        <f t="shared" ref="X8" si="5">+T8+P8</f>
        <v>0</v>
      </c>
      <c r="Y8" s="133">
        <f>SUM(V8:X8)</f>
        <v>4192181.1500000013</v>
      </c>
      <c r="Z8" s="133">
        <f t="shared" ref="Z8:Z21" si="6">+J8-V8</f>
        <v>0</v>
      </c>
      <c r="AA8" s="133">
        <f t="shared" ref="AA8:AA21" si="7">+K8-W8</f>
        <v>110307.11000001896</v>
      </c>
      <c r="AB8" s="133">
        <f t="shared" ref="AB8:AB21" si="8">+L8-X8</f>
        <v>0</v>
      </c>
      <c r="AC8" s="133">
        <f>SUM(Z8:AB8)</f>
        <v>110307.11000001896</v>
      </c>
      <c r="AD8" s="84" t="str">
        <f>IF(J8=0," ",V8/J8)</f>
        <v xml:space="preserve"> </v>
      </c>
      <c r="AE8" s="84">
        <f>+W8/K8</f>
        <v>0.9743620195258782</v>
      </c>
      <c r="AF8" s="84" t="str">
        <f>IF(L8=0," ",X8/L8)</f>
        <v xml:space="preserve"> </v>
      </c>
      <c r="AG8" s="84">
        <f>IF(M8=0," ",Y8/M8)</f>
        <v>0.9743620195258782</v>
      </c>
    </row>
    <row r="9" spans="1:40" ht="15" customHeight="1">
      <c r="A9" s="89" t="s">
        <v>259</v>
      </c>
      <c r="B9" s="116"/>
      <c r="C9" s="116"/>
      <c r="D9" s="116"/>
      <c r="E9" s="133">
        <f t="shared" ref="E9:E72" si="9">SUM(B9:D9)</f>
        <v>0</v>
      </c>
      <c r="F9" s="116"/>
      <c r="G9" s="116"/>
      <c r="H9" s="116"/>
      <c r="I9" s="133">
        <f t="shared" ref="I9:I72" si="10">SUM(F9:H9)</f>
        <v>0</v>
      </c>
      <c r="J9" s="116">
        <f t="shared" si="0"/>
        <v>0</v>
      </c>
      <c r="K9" s="116">
        <f t="shared" si="1"/>
        <v>0</v>
      </c>
      <c r="L9" s="116">
        <f t="shared" si="2"/>
        <v>0</v>
      </c>
      <c r="M9" s="133">
        <f t="shared" ref="M9:M72" si="11">SUM(J9:L9)</f>
        <v>0</v>
      </c>
      <c r="N9" s="116"/>
      <c r="O9" s="116"/>
      <c r="P9" s="116"/>
      <c r="Q9" s="133">
        <f t="shared" ref="Q9:Q72" si="12">SUM(N9:P9)</f>
        <v>0</v>
      </c>
      <c r="R9" s="116"/>
      <c r="S9" s="116"/>
      <c r="T9" s="116"/>
      <c r="U9" s="133">
        <f t="shared" ref="U9:U72" si="13">SUM(R9:T9)</f>
        <v>0</v>
      </c>
      <c r="V9" s="130">
        <f t="shared" ref="V9" si="14">+R9+N9</f>
        <v>0</v>
      </c>
      <c r="W9" s="130">
        <f t="shared" ref="W9" si="15">+S9+O9</f>
        <v>0</v>
      </c>
      <c r="X9" s="130">
        <f t="shared" ref="X9" si="16">+T9+P9</f>
        <v>0</v>
      </c>
      <c r="Y9" s="133">
        <f t="shared" ref="Y9:Y72" si="17">SUM(V9:X9)</f>
        <v>0</v>
      </c>
      <c r="Z9" s="130">
        <f t="shared" si="6"/>
        <v>0</v>
      </c>
      <c r="AA9" s="130">
        <f t="shared" si="7"/>
        <v>0</v>
      </c>
      <c r="AB9" s="130">
        <f t="shared" si="8"/>
        <v>0</v>
      </c>
      <c r="AC9" s="133">
        <f t="shared" ref="AC9:AC72" si="18">SUM(Z9:AB9)</f>
        <v>0</v>
      </c>
      <c r="AD9" s="155"/>
      <c r="AE9" s="155"/>
      <c r="AF9" s="155"/>
      <c r="AG9" s="155"/>
    </row>
    <row r="10" spans="1:40" ht="15" customHeight="1">
      <c r="A10" s="90" t="s">
        <v>260</v>
      </c>
      <c r="B10" s="116">
        <v>0</v>
      </c>
      <c r="C10" s="116">
        <v>10166797.879999999</v>
      </c>
      <c r="D10" s="116">
        <v>0</v>
      </c>
      <c r="E10" s="133">
        <f t="shared" si="9"/>
        <v>10166797.879999999</v>
      </c>
      <c r="F10" s="116">
        <f>-+'OSEC-CONAP'!H26</f>
        <v>0</v>
      </c>
      <c r="G10" s="116">
        <f>-+'OSEC-CONAP'!H27</f>
        <v>0</v>
      </c>
      <c r="H10" s="116">
        <f>-+'OSEC-CONAP'!H28</f>
        <v>0</v>
      </c>
      <c r="I10" s="133">
        <f t="shared" si="10"/>
        <v>0</v>
      </c>
      <c r="J10" s="116">
        <f t="shared" si="0"/>
        <v>0</v>
      </c>
      <c r="K10" s="116">
        <f t="shared" si="1"/>
        <v>10166797.879999999</v>
      </c>
      <c r="L10" s="116">
        <f t="shared" si="2"/>
        <v>0</v>
      </c>
      <c r="M10" s="133">
        <f t="shared" si="11"/>
        <v>10166797.879999999</v>
      </c>
      <c r="N10" s="116">
        <f>+'OSEC-CONAP'!I26</f>
        <v>0</v>
      </c>
      <c r="O10" s="116">
        <f>+'OSEC-CONAP'!I27</f>
        <v>843231.53</v>
      </c>
      <c r="P10" s="116">
        <f>+'OSEC-CONAP'!I28</f>
        <v>0</v>
      </c>
      <c r="Q10" s="133">
        <f t="shared" si="12"/>
        <v>843231.53</v>
      </c>
      <c r="R10" s="116"/>
      <c r="S10" s="116"/>
      <c r="T10" s="116"/>
      <c r="U10" s="133">
        <f t="shared" si="13"/>
        <v>0</v>
      </c>
      <c r="V10" s="130">
        <f t="shared" ref="V10:V71" si="19">+R10+N10</f>
        <v>0</v>
      </c>
      <c r="W10" s="130">
        <f>+S10+O10</f>
        <v>843231.53</v>
      </c>
      <c r="X10" s="130">
        <f t="shared" ref="X10:X71" si="20">+T10+P10</f>
        <v>0</v>
      </c>
      <c r="Y10" s="133">
        <f t="shared" si="17"/>
        <v>843231.53</v>
      </c>
      <c r="Z10" s="130">
        <f t="shared" si="6"/>
        <v>0</v>
      </c>
      <c r="AA10" s="130">
        <f t="shared" si="7"/>
        <v>9323566.3499999996</v>
      </c>
      <c r="AB10" s="130">
        <f t="shared" si="8"/>
        <v>0</v>
      </c>
      <c r="AC10" s="133">
        <f t="shared" si="18"/>
        <v>9323566.3499999996</v>
      </c>
      <c r="AD10" s="155" t="str">
        <f t="shared" ref="AD10:AD28" si="21">IF(J10=0," ",V10/J10)</f>
        <v xml:space="preserve"> </v>
      </c>
      <c r="AE10" s="155">
        <f t="shared" ref="AE10:AE28" si="22">IF(K10=0," ",W10/K10)</f>
        <v>8.2939735790242747E-2</v>
      </c>
      <c r="AF10" s="155" t="str">
        <f t="shared" ref="AF10:AF28" si="23">IF(L10=0," ",X10/L10)</f>
        <v xml:space="preserve"> </v>
      </c>
      <c r="AG10" s="155">
        <f t="shared" ref="AG10:AG28" si="24">IF(M10=0," ",Y10/M10)</f>
        <v>8.2939735790242747E-2</v>
      </c>
    </row>
    <row r="11" spans="1:40" ht="15" customHeight="1">
      <c r="A11" s="91" t="s">
        <v>261</v>
      </c>
      <c r="B11" s="116">
        <v>0</v>
      </c>
      <c r="C11" s="116">
        <v>1728166.879999999</v>
      </c>
      <c r="D11" s="116">
        <v>69619040.090000004</v>
      </c>
      <c r="E11" s="133">
        <f t="shared" si="9"/>
        <v>71347206.969999999</v>
      </c>
      <c r="F11" s="116">
        <f>-+'OSEC-CONAP'!H32</f>
        <v>0</v>
      </c>
      <c r="G11" s="116">
        <f>-+'OSEC-CONAP'!H33</f>
        <v>0</v>
      </c>
      <c r="H11" s="116">
        <f>-+'OSEC-CONAP'!H34</f>
        <v>0</v>
      </c>
      <c r="I11" s="133">
        <f t="shared" si="10"/>
        <v>0</v>
      </c>
      <c r="J11" s="116">
        <f t="shared" si="0"/>
        <v>0</v>
      </c>
      <c r="K11" s="116">
        <f t="shared" si="1"/>
        <v>1728166.879999999</v>
      </c>
      <c r="L11" s="116">
        <f t="shared" si="2"/>
        <v>69619040.090000004</v>
      </c>
      <c r="M11" s="133">
        <f t="shared" si="11"/>
        <v>71347206.969999999</v>
      </c>
      <c r="N11" s="116">
        <f>+'OSEC-CONAP'!I32</f>
        <v>0</v>
      </c>
      <c r="O11" s="116">
        <f>+'OSEC-CONAP'!I33</f>
        <v>1617095.69</v>
      </c>
      <c r="P11" s="116">
        <f>+'OSEC-CONAP'!I34</f>
        <v>10000</v>
      </c>
      <c r="Q11" s="133">
        <f t="shared" si="12"/>
        <v>1627095.69</v>
      </c>
      <c r="R11" s="116"/>
      <c r="S11" s="116"/>
      <c r="T11" s="116"/>
      <c r="U11" s="133">
        <f t="shared" si="13"/>
        <v>0</v>
      </c>
      <c r="V11" s="130">
        <f t="shared" si="19"/>
        <v>0</v>
      </c>
      <c r="W11" s="130">
        <f t="shared" ref="W11:W71" si="25">+S11+O11</f>
        <v>1617095.69</v>
      </c>
      <c r="X11" s="130">
        <f t="shared" si="20"/>
        <v>10000</v>
      </c>
      <c r="Y11" s="133">
        <f t="shared" si="17"/>
        <v>1627095.69</v>
      </c>
      <c r="Z11" s="130">
        <f t="shared" si="6"/>
        <v>0</v>
      </c>
      <c r="AA11" s="130">
        <f t="shared" si="7"/>
        <v>111071.18999999901</v>
      </c>
      <c r="AB11" s="130">
        <f t="shared" si="8"/>
        <v>69609040.090000004</v>
      </c>
      <c r="AC11" s="133">
        <f t="shared" si="18"/>
        <v>69720111.280000001</v>
      </c>
      <c r="AD11" s="155" t="str">
        <f t="shared" si="21"/>
        <v xml:space="preserve"> </v>
      </c>
      <c r="AE11" s="155">
        <f t="shared" si="22"/>
        <v>0.93572889789439828</v>
      </c>
      <c r="AF11" s="155">
        <f t="shared" si="23"/>
        <v>1.4363886642321556E-4</v>
      </c>
      <c r="AG11" s="155">
        <f t="shared" si="24"/>
        <v>2.28053172520707E-2</v>
      </c>
    </row>
    <row r="12" spans="1:40" ht="15" customHeight="1">
      <c r="A12" s="91" t="s">
        <v>262</v>
      </c>
      <c r="B12" s="116">
        <v>0</v>
      </c>
      <c r="C12" s="116">
        <v>717322.62999999523</v>
      </c>
      <c r="D12" s="116">
        <v>0</v>
      </c>
      <c r="E12" s="133">
        <f t="shared" si="9"/>
        <v>717322.62999999523</v>
      </c>
      <c r="F12" s="116">
        <f>-+'OSEC-CONAP'!H38</f>
        <v>0</v>
      </c>
      <c r="G12" s="116">
        <f>-+'OSEC-CONAP'!H39</f>
        <v>0</v>
      </c>
      <c r="H12" s="116">
        <f>-+'OSEC-CONAP'!H40</f>
        <v>0</v>
      </c>
      <c r="I12" s="133">
        <f t="shared" si="10"/>
        <v>0</v>
      </c>
      <c r="J12" s="116">
        <f t="shared" si="0"/>
        <v>0</v>
      </c>
      <c r="K12" s="116">
        <f t="shared" si="1"/>
        <v>717322.62999999523</v>
      </c>
      <c r="L12" s="116">
        <f t="shared" si="2"/>
        <v>0</v>
      </c>
      <c r="M12" s="133">
        <f t="shared" si="11"/>
        <v>717322.62999999523</v>
      </c>
      <c r="N12" s="116">
        <f>+'OSEC-CONAP'!I38</f>
        <v>0</v>
      </c>
      <c r="O12" s="116">
        <f>+'OSEC-CONAP'!I39</f>
        <v>717260.15999999992</v>
      </c>
      <c r="P12" s="116">
        <f>+'OSEC-CONAP'!I40</f>
        <v>0</v>
      </c>
      <c r="Q12" s="133">
        <f t="shared" si="12"/>
        <v>717260.15999999992</v>
      </c>
      <c r="R12" s="116"/>
      <c r="S12" s="116"/>
      <c r="T12" s="116"/>
      <c r="U12" s="133">
        <f t="shared" si="13"/>
        <v>0</v>
      </c>
      <c r="V12" s="130">
        <f t="shared" si="19"/>
        <v>0</v>
      </c>
      <c r="W12" s="130">
        <f t="shared" si="25"/>
        <v>717260.15999999992</v>
      </c>
      <c r="X12" s="130">
        <f t="shared" si="20"/>
        <v>0</v>
      </c>
      <c r="Y12" s="133">
        <f t="shared" si="17"/>
        <v>717260.15999999992</v>
      </c>
      <c r="Z12" s="130">
        <f t="shared" si="6"/>
        <v>0</v>
      </c>
      <c r="AA12" s="130">
        <f t="shared" si="7"/>
        <v>62.469999995315447</v>
      </c>
      <c r="AB12" s="130">
        <f t="shared" si="8"/>
        <v>0</v>
      </c>
      <c r="AC12" s="133">
        <f t="shared" si="18"/>
        <v>62.469999995315447</v>
      </c>
      <c r="AD12" s="155" t="str">
        <f t="shared" si="21"/>
        <v xml:space="preserve"> </v>
      </c>
      <c r="AE12" s="155">
        <f t="shared" si="22"/>
        <v>0.99991291226934342</v>
      </c>
      <c r="AF12" s="155" t="str">
        <f t="shared" si="23"/>
        <v xml:space="preserve"> </v>
      </c>
      <c r="AG12" s="155">
        <f t="shared" si="24"/>
        <v>0.99991291226934342</v>
      </c>
    </row>
    <row r="13" spans="1:40" ht="15" customHeight="1">
      <c r="A13" s="91" t="s">
        <v>263</v>
      </c>
      <c r="B13" s="116">
        <v>0</v>
      </c>
      <c r="C13" s="116">
        <v>0</v>
      </c>
      <c r="D13" s="116">
        <v>0</v>
      </c>
      <c r="E13" s="133">
        <f t="shared" si="9"/>
        <v>0</v>
      </c>
      <c r="F13" s="116"/>
      <c r="G13" s="116"/>
      <c r="H13" s="116"/>
      <c r="I13" s="133">
        <f t="shared" si="10"/>
        <v>0</v>
      </c>
      <c r="J13" s="116">
        <f t="shared" si="0"/>
        <v>0</v>
      </c>
      <c r="K13" s="116">
        <f t="shared" si="1"/>
        <v>0</v>
      </c>
      <c r="L13" s="116">
        <f t="shared" si="2"/>
        <v>0</v>
      </c>
      <c r="M13" s="133">
        <f t="shared" si="11"/>
        <v>0</v>
      </c>
      <c r="N13" s="116"/>
      <c r="O13" s="116"/>
      <c r="P13" s="116"/>
      <c r="Q13" s="133">
        <f t="shared" si="12"/>
        <v>0</v>
      </c>
      <c r="R13" s="116"/>
      <c r="S13" s="116"/>
      <c r="T13" s="116"/>
      <c r="U13" s="133">
        <f t="shared" si="13"/>
        <v>0</v>
      </c>
      <c r="V13" s="130">
        <f t="shared" si="19"/>
        <v>0</v>
      </c>
      <c r="W13" s="130">
        <f t="shared" si="25"/>
        <v>0</v>
      </c>
      <c r="X13" s="130">
        <f t="shared" si="20"/>
        <v>0</v>
      </c>
      <c r="Y13" s="133">
        <f t="shared" si="17"/>
        <v>0</v>
      </c>
      <c r="Z13" s="130">
        <f t="shared" si="6"/>
        <v>0</v>
      </c>
      <c r="AA13" s="130">
        <f t="shared" si="7"/>
        <v>0</v>
      </c>
      <c r="AB13" s="130">
        <f t="shared" si="8"/>
        <v>0</v>
      </c>
      <c r="AC13" s="133">
        <f t="shared" si="18"/>
        <v>0</v>
      </c>
      <c r="AD13" s="155" t="str">
        <f t="shared" si="21"/>
        <v xml:space="preserve"> </v>
      </c>
      <c r="AE13" s="155" t="str">
        <f t="shared" si="22"/>
        <v xml:space="preserve"> </v>
      </c>
      <c r="AF13" s="155" t="str">
        <f t="shared" si="23"/>
        <v xml:space="preserve"> </v>
      </c>
      <c r="AG13" s="155" t="str">
        <f t="shared" si="24"/>
        <v xml:space="preserve"> </v>
      </c>
    </row>
    <row r="14" spans="1:40" ht="15" customHeight="1">
      <c r="A14" s="91" t="s">
        <v>264</v>
      </c>
      <c r="B14" s="116">
        <v>0</v>
      </c>
      <c r="C14" s="116">
        <v>0</v>
      </c>
      <c r="D14" s="116">
        <v>0</v>
      </c>
      <c r="E14" s="133">
        <f t="shared" si="9"/>
        <v>0</v>
      </c>
      <c r="F14" s="116"/>
      <c r="G14" s="116"/>
      <c r="H14" s="116"/>
      <c r="I14" s="133">
        <f t="shared" si="10"/>
        <v>0</v>
      </c>
      <c r="J14" s="116">
        <f t="shared" si="0"/>
        <v>0</v>
      </c>
      <c r="K14" s="116">
        <f t="shared" si="1"/>
        <v>0</v>
      </c>
      <c r="L14" s="116">
        <f t="shared" si="2"/>
        <v>0</v>
      </c>
      <c r="M14" s="133">
        <f t="shared" si="11"/>
        <v>0</v>
      </c>
      <c r="N14" s="116"/>
      <c r="O14" s="116"/>
      <c r="P14" s="116"/>
      <c r="Q14" s="133">
        <f t="shared" si="12"/>
        <v>0</v>
      </c>
      <c r="R14" s="116"/>
      <c r="S14" s="116"/>
      <c r="T14" s="116"/>
      <c r="U14" s="133">
        <f t="shared" si="13"/>
        <v>0</v>
      </c>
      <c r="V14" s="130">
        <f t="shared" si="19"/>
        <v>0</v>
      </c>
      <c r="W14" s="130">
        <f t="shared" si="25"/>
        <v>0</v>
      </c>
      <c r="X14" s="130">
        <f t="shared" si="20"/>
        <v>0</v>
      </c>
      <c r="Y14" s="133">
        <f t="shared" si="17"/>
        <v>0</v>
      </c>
      <c r="Z14" s="130">
        <f t="shared" si="6"/>
        <v>0</v>
      </c>
      <c r="AA14" s="130">
        <f t="shared" si="7"/>
        <v>0</v>
      </c>
      <c r="AB14" s="130">
        <f t="shared" si="8"/>
        <v>0</v>
      </c>
      <c r="AC14" s="133">
        <f t="shared" si="18"/>
        <v>0</v>
      </c>
      <c r="AD14" s="155" t="str">
        <f t="shared" si="21"/>
        <v xml:space="preserve"> </v>
      </c>
      <c r="AE14" s="155" t="str">
        <f t="shared" si="22"/>
        <v xml:space="preserve"> </v>
      </c>
      <c r="AF14" s="155" t="str">
        <f t="shared" si="23"/>
        <v xml:space="preserve"> </v>
      </c>
      <c r="AG14" s="155" t="str">
        <f t="shared" si="24"/>
        <v xml:space="preserve"> </v>
      </c>
    </row>
    <row r="15" spans="1:40" ht="15" customHeight="1">
      <c r="A15" s="91" t="s">
        <v>265</v>
      </c>
      <c r="B15" s="116">
        <v>0</v>
      </c>
      <c r="C15" s="116">
        <v>1782956.2400000021</v>
      </c>
      <c r="D15" s="116">
        <v>0</v>
      </c>
      <c r="E15" s="133">
        <f t="shared" si="9"/>
        <v>1782956.2400000021</v>
      </c>
      <c r="F15" s="116">
        <f>-+'OSEC-CONAP'!H44</f>
        <v>0</v>
      </c>
      <c r="G15" s="116">
        <f>-+'OSEC-CONAP'!H45</f>
        <v>0</v>
      </c>
      <c r="H15" s="116">
        <f>-+'OSEC-CONAP'!H46</f>
        <v>0</v>
      </c>
      <c r="I15" s="133">
        <f t="shared" si="10"/>
        <v>0</v>
      </c>
      <c r="J15" s="116">
        <f t="shared" si="0"/>
        <v>0</v>
      </c>
      <c r="K15" s="116">
        <f t="shared" si="1"/>
        <v>1782956.2400000021</v>
      </c>
      <c r="L15" s="116">
        <f t="shared" si="2"/>
        <v>0</v>
      </c>
      <c r="M15" s="133">
        <f t="shared" si="11"/>
        <v>1782956.2400000021</v>
      </c>
      <c r="N15" s="116">
        <f>+'OSEC-CONAP'!I44</f>
        <v>0</v>
      </c>
      <c r="O15" s="116">
        <f>+'OSEC-CONAP'!I45</f>
        <v>1538504.6</v>
      </c>
      <c r="P15" s="116">
        <f>+'OSEC-CONAP'!I46</f>
        <v>0</v>
      </c>
      <c r="Q15" s="133">
        <f t="shared" si="12"/>
        <v>1538504.6</v>
      </c>
      <c r="R15" s="116"/>
      <c r="S15" s="116"/>
      <c r="T15" s="116"/>
      <c r="U15" s="133">
        <f t="shared" si="13"/>
        <v>0</v>
      </c>
      <c r="V15" s="130">
        <f t="shared" si="19"/>
        <v>0</v>
      </c>
      <c r="W15" s="130">
        <f t="shared" si="25"/>
        <v>1538504.6</v>
      </c>
      <c r="X15" s="130">
        <f t="shared" si="20"/>
        <v>0</v>
      </c>
      <c r="Y15" s="133">
        <f t="shared" si="17"/>
        <v>1538504.6</v>
      </c>
      <c r="Z15" s="130">
        <f t="shared" si="6"/>
        <v>0</v>
      </c>
      <c r="AA15" s="130">
        <f t="shared" si="7"/>
        <v>244451.64000000199</v>
      </c>
      <c r="AB15" s="130">
        <f t="shared" si="8"/>
        <v>0</v>
      </c>
      <c r="AC15" s="133">
        <f t="shared" si="18"/>
        <v>244451.64000000199</v>
      </c>
      <c r="AD15" s="155" t="str">
        <f t="shared" si="21"/>
        <v xml:space="preserve"> </v>
      </c>
      <c r="AE15" s="155">
        <f t="shared" si="22"/>
        <v>0.86289532265805824</v>
      </c>
      <c r="AF15" s="155" t="str">
        <f t="shared" si="23"/>
        <v xml:space="preserve"> </v>
      </c>
      <c r="AG15" s="155">
        <f t="shared" si="24"/>
        <v>0.86289532265805824</v>
      </c>
    </row>
    <row r="16" spans="1:40" ht="15" customHeight="1">
      <c r="A16" s="92" t="s">
        <v>266</v>
      </c>
      <c r="B16" s="116">
        <v>0</v>
      </c>
      <c r="C16" s="116">
        <v>4119086.2699999996</v>
      </c>
      <c r="D16" s="116">
        <v>0</v>
      </c>
      <c r="E16" s="133">
        <f t="shared" si="9"/>
        <v>4119086.2699999996</v>
      </c>
      <c r="F16" s="116">
        <f>-+'OSEC-CONAP'!H50</f>
        <v>0</v>
      </c>
      <c r="G16" s="116">
        <f>-+'OSEC-CONAP'!H51</f>
        <v>0</v>
      </c>
      <c r="H16" s="116">
        <f>-+'OSEC-CONAP'!H52</f>
        <v>0</v>
      </c>
      <c r="I16" s="133">
        <f t="shared" si="10"/>
        <v>0</v>
      </c>
      <c r="J16" s="116">
        <f t="shared" si="0"/>
        <v>0</v>
      </c>
      <c r="K16" s="116">
        <f t="shared" si="1"/>
        <v>4119086.2699999996</v>
      </c>
      <c r="L16" s="116">
        <f t="shared" si="2"/>
        <v>0</v>
      </c>
      <c r="M16" s="133">
        <f t="shared" si="11"/>
        <v>4119086.2699999996</v>
      </c>
      <c r="N16" s="116">
        <f>+'OSEC-CONAP'!I50</f>
        <v>0</v>
      </c>
      <c r="O16" s="116">
        <f>+'OSEC-CONAP'!I51</f>
        <v>1194661.3</v>
      </c>
      <c r="P16" s="116">
        <f>+'OSEC-CONAP'!I52</f>
        <v>0</v>
      </c>
      <c r="Q16" s="133">
        <f t="shared" si="12"/>
        <v>1194661.3</v>
      </c>
      <c r="R16" s="116"/>
      <c r="S16" s="116"/>
      <c r="T16" s="116"/>
      <c r="U16" s="133">
        <f t="shared" si="13"/>
        <v>0</v>
      </c>
      <c r="V16" s="130">
        <f t="shared" si="19"/>
        <v>0</v>
      </c>
      <c r="W16" s="130">
        <f t="shared" si="25"/>
        <v>1194661.3</v>
      </c>
      <c r="X16" s="130">
        <f t="shared" si="20"/>
        <v>0</v>
      </c>
      <c r="Y16" s="133">
        <f t="shared" si="17"/>
        <v>1194661.3</v>
      </c>
      <c r="Z16" s="130">
        <f t="shared" si="6"/>
        <v>0</v>
      </c>
      <c r="AA16" s="130">
        <f t="shared" si="7"/>
        <v>2924424.9699999997</v>
      </c>
      <c r="AB16" s="130">
        <f t="shared" si="8"/>
        <v>0</v>
      </c>
      <c r="AC16" s="133">
        <f t="shared" si="18"/>
        <v>2924424.9699999997</v>
      </c>
      <c r="AD16" s="155" t="str">
        <f t="shared" si="21"/>
        <v xml:space="preserve"> </v>
      </c>
      <c r="AE16" s="155">
        <f t="shared" si="22"/>
        <v>0.29003065769729564</v>
      </c>
      <c r="AF16" s="155" t="str">
        <f t="shared" si="23"/>
        <v xml:space="preserve"> </v>
      </c>
      <c r="AG16" s="155">
        <f t="shared" si="24"/>
        <v>0.29003065769729564</v>
      </c>
    </row>
    <row r="17" spans="1:33" ht="15" customHeight="1">
      <c r="A17" s="91" t="s">
        <v>267</v>
      </c>
      <c r="B17" s="116">
        <v>0</v>
      </c>
      <c r="C17" s="116">
        <v>209754.03000000119</v>
      </c>
      <c r="D17" s="116">
        <v>0</v>
      </c>
      <c r="E17" s="133">
        <f t="shared" si="9"/>
        <v>209754.03000000119</v>
      </c>
      <c r="F17" s="116">
        <f>-+'OSEC-CONAP'!H56</f>
        <v>0</v>
      </c>
      <c r="G17" s="116">
        <f>-+'OSEC-CONAP'!H57</f>
        <v>0</v>
      </c>
      <c r="H17" s="116">
        <f>-+'OSEC-CONAP'!H58</f>
        <v>0</v>
      </c>
      <c r="I17" s="133">
        <f t="shared" si="10"/>
        <v>0</v>
      </c>
      <c r="J17" s="116">
        <f t="shared" si="0"/>
        <v>0</v>
      </c>
      <c r="K17" s="116">
        <f t="shared" si="1"/>
        <v>209754.03000000119</v>
      </c>
      <c r="L17" s="116">
        <f t="shared" si="2"/>
        <v>0</v>
      </c>
      <c r="M17" s="133">
        <f t="shared" si="11"/>
        <v>209754.03000000119</v>
      </c>
      <c r="N17" s="116">
        <f>+'OSEC-CONAP'!I56</f>
        <v>0</v>
      </c>
      <c r="O17" s="116">
        <f>+'OSEC-CONAP'!I57</f>
        <v>160149.61000000002</v>
      </c>
      <c r="P17" s="116">
        <f>+'OSEC-CONAP'!I58</f>
        <v>0</v>
      </c>
      <c r="Q17" s="133">
        <f t="shared" si="12"/>
        <v>160149.61000000002</v>
      </c>
      <c r="R17" s="116"/>
      <c r="S17" s="116"/>
      <c r="T17" s="116"/>
      <c r="U17" s="133">
        <f t="shared" si="13"/>
        <v>0</v>
      </c>
      <c r="V17" s="130">
        <f t="shared" si="19"/>
        <v>0</v>
      </c>
      <c r="W17" s="130">
        <f t="shared" si="25"/>
        <v>160149.61000000002</v>
      </c>
      <c r="X17" s="130">
        <f t="shared" si="20"/>
        <v>0</v>
      </c>
      <c r="Y17" s="133">
        <f t="shared" si="17"/>
        <v>160149.61000000002</v>
      </c>
      <c r="Z17" s="130">
        <f t="shared" si="6"/>
        <v>0</v>
      </c>
      <c r="AA17" s="130">
        <f t="shared" si="7"/>
        <v>49604.420000001177</v>
      </c>
      <c r="AB17" s="130">
        <f t="shared" si="8"/>
        <v>0</v>
      </c>
      <c r="AC17" s="133">
        <f t="shared" si="18"/>
        <v>49604.420000001177</v>
      </c>
      <c r="AD17" s="155" t="str">
        <f t="shared" si="21"/>
        <v xml:space="preserve"> </v>
      </c>
      <c r="AE17" s="155">
        <f t="shared" si="22"/>
        <v>0.76351148056606644</v>
      </c>
      <c r="AF17" s="155" t="str">
        <f t="shared" si="23"/>
        <v xml:space="preserve"> </v>
      </c>
      <c r="AG17" s="155">
        <f t="shared" si="24"/>
        <v>0.76351148056606644</v>
      </c>
    </row>
    <row r="18" spans="1:33" ht="15" customHeight="1">
      <c r="A18" s="91" t="s">
        <v>268</v>
      </c>
      <c r="B18" s="116">
        <v>0</v>
      </c>
      <c r="C18" s="116">
        <v>660359.62999999523</v>
      </c>
      <c r="D18" s="116">
        <v>0</v>
      </c>
      <c r="E18" s="133">
        <f t="shared" si="9"/>
        <v>660359.62999999523</v>
      </c>
      <c r="F18" s="116">
        <f>-+'OSEC-CONAP'!H62</f>
        <v>0</v>
      </c>
      <c r="G18" s="116">
        <f>-+'OSEC-CONAP'!H63</f>
        <v>0</v>
      </c>
      <c r="H18" s="116">
        <f>-+'OSEC-CONAP'!H64</f>
        <v>0</v>
      </c>
      <c r="I18" s="133">
        <f t="shared" si="10"/>
        <v>0</v>
      </c>
      <c r="J18" s="116">
        <f t="shared" si="0"/>
        <v>0</v>
      </c>
      <c r="K18" s="116">
        <f t="shared" si="1"/>
        <v>660359.62999999523</v>
      </c>
      <c r="L18" s="116">
        <f t="shared" si="2"/>
        <v>0</v>
      </c>
      <c r="M18" s="133">
        <f t="shared" si="11"/>
        <v>660359.62999999523</v>
      </c>
      <c r="N18" s="116">
        <f>+'OSEC-CONAP'!I62</f>
        <v>0</v>
      </c>
      <c r="O18" s="116">
        <f>+'OSEC-CONAP'!I63</f>
        <v>0</v>
      </c>
      <c r="P18" s="116">
        <f>+'OSEC-CONAP'!I64</f>
        <v>0</v>
      </c>
      <c r="Q18" s="133">
        <f t="shared" si="12"/>
        <v>0</v>
      </c>
      <c r="R18" s="116"/>
      <c r="S18" s="116"/>
      <c r="T18" s="116"/>
      <c r="U18" s="133">
        <f t="shared" si="13"/>
        <v>0</v>
      </c>
      <c r="V18" s="130">
        <f t="shared" si="19"/>
        <v>0</v>
      </c>
      <c r="W18" s="130">
        <f t="shared" si="25"/>
        <v>0</v>
      </c>
      <c r="X18" s="130">
        <f t="shared" si="20"/>
        <v>0</v>
      </c>
      <c r="Y18" s="133">
        <f t="shared" si="17"/>
        <v>0</v>
      </c>
      <c r="Z18" s="130">
        <f t="shared" si="6"/>
        <v>0</v>
      </c>
      <c r="AA18" s="130">
        <f t="shared" si="7"/>
        <v>660359.62999999523</v>
      </c>
      <c r="AB18" s="130">
        <f t="shared" si="8"/>
        <v>0</v>
      </c>
      <c r="AC18" s="133">
        <f t="shared" si="18"/>
        <v>660359.62999999523</v>
      </c>
      <c r="AD18" s="155" t="str">
        <f t="shared" si="21"/>
        <v xml:space="preserve"> </v>
      </c>
      <c r="AE18" s="155">
        <f t="shared" si="22"/>
        <v>0</v>
      </c>
      <c r="AF18" s="155" t="str">
        <f t="shared" si="23"/>
        <v xml:space="preserve"> </v>
      </c>
      <c r="AG18" s="155">
        <f t="shared" si="24"/>
        <v>0</v>
      </c>
    </row>
    <row r="19" spans="1:33" ht="15" customHeight="1">
      <c r="A19" s="92" t="s">
        <v>269</v>
      </c>
      <c r="B19" s="116">
        <v>0</v>
      </c>
      <c r="C19" s="116">
        <v>47500</v>
      </c>
      <c r="D19" s="116">
        <v>0</v>
      </c>
      <c r="E19" s="133">
        <f t="shared" si="9"/>
        <v>47500</v>
      </c>
      <c r="F19" s="116">
        <f>-+'OSEC-CONAP'!H68</f>
        <v>0</v>
      </c>
      <c r="G19" s="116">
        <f>-+'OSEC-CONAP'!H69</f>
        <v>0</v>
      </c>
      <c r="H19" s="116">
        <f>-+'OSEC-CONAP'!H70</f>
        <v>0</v>
      </c>
      <c r="I19" s="133">
        <f t="shared" si="10"/>
        <v>0</v>
      </c>
      <c r="J19" s="116">
        <f t="shared" si="0"/>
        <v>0</v>
      </c>
      <c r="K19" s="116">
        <f t="shared" si="1"/>
        <v>47500</v>
      </c>
      <c r="L19" s="116">
        <f t="shared" si="2"/>
        <v>0</v>
      </c>
      <c r="M19" s="133">
        <f t="shared" si="11"/>
        <v>47500</v>
      </c>
      <c r="N19" s="116">
        <f>+'OSEC-CONAP'!I68</f>
        <v>0</v>
      </c>
      <c r="O19" s="116">
        <f>+'OSEC-CONAP'!I69</f>
        <v>0</v>
      </c>
      <c r="P19" s="116">
        <f>+'OSEC-CONAP'!I70</f>
        <v>0</v>
      </c>
      <c r="Q19" s="133">
        <f t="shared" si="12"/>
        <v>0</v>
      </c>
      <c r="R19" s="116"/>
      <c r="S19" s="116"/>
      <c r="T19" s="116"/>
      <c r="U19" s="133">
        <f t="shared" si="13"/>
        <v>0</v>
      </c>
      <c r="V19" s="130">
        <f t="shared" si="19"/>
        <v>0</v>
      </c>
      <c r="W19" s="130">
        <f t="shared" si="25"/>
        <v>0</v>
      </c>
      <c r="X19" s="130">
        <f t="shared" si="20"/>
        <v>0</v>
      </c>
      <c r="Y19" s="133">
        <f t="shared" si="17"/>
        <v>0</v>
      </c>
      <c r="Z19" s="130">
        <f t="shared" si="6"/>
        <v>0</v>
      </c>
      <c r="AA19" s="130">
        <f t="shared" si="7"/>
        <v>47500</v>
      </c>
      <c r="AB19" s="130">
        <f t="shared" si="8"/>
        <v>0</v>
      </c>
      <c r="AC19" s="133">
        <f t="shared" si="18"/>
        <v>47500</v>
      </c>
      <c r="AD19" s="155" t="str">
        <f t="shared" si="21"/>
        <v xml:space="preserve"> </v>
      </c>
      <c r="AE19" s="155">
        <f t="shared" si="22"/>
        <v>0</v>
      </c>
      <c r="AF19" s="155" t="str">
        <f t="shared" si="23"/>
        <v xml:space="preserve"> </v>
      </c>
      <c r="AG19" s="155">
        <f t="shared" si="24"/>
        <v>0</v>
      </c>
    </row>
    <row r="20" spans="1:33" ht="15" customHeight="1">
      <c r="A20" s="91" t="s">
        <v>270</v>
      </c>
      <c r="B20" s="116">
        <v>0</v>
      </c>
      <c r="C20" s="116"/>
      <c r="D20" s="116">
        <v>0</v>
      </c>
      <c r="E20" s="133">
        <f t="shared" si="9"/>
        <v>0</v>
      </c>
      <c r="F20" s="116"/>
      <c r="G20" s="116"/>
      <c r="H20" s="116"/>
      <c r="I20" s="133">
        <f t="shared" si="10"/>
        <v>0</v>
      </c>
      <c r="J20" s="116">
        <f t="shared" si="0"/>
        <v>0</v>
      </c>
      <c r="K20" s="116">
        <f t="shared" si="1"/>
        <v>0</v>
      </c>
      <c r="L20" s="116">
        <f t="shared" si="2"/>
        <v>0</v>
      </c>
      <c r="M20" s="133">
        <f t="shared" si="11"/>
        <v>0</v>
      </c>
      <c r="N20" s="116"/>
      <c r="O20" s="116"/>
      <c r="P20" s="116"/>
      <c r="Q20" s="133">
        <f t="shared" si="12"/>
        <v>0</v>
      </c>
      <c r="R20" s="116"/>
      <c r="S20" s="116"/>
      <c r="T20" s="116"/>
      <c r="U20" s="133">
        <f t="shared" si="13"/>
        <v>0</v>
      </c>
      <c r="V20" s="130">
        <f t="shared" si="19"/>
        <v>0</v>
      </c>
      <c r="W20" s="130">
        <f t="shared" si="25"/>
        <v>0</v>
      </c>
      <c r="X20" s="130">
        <f t="shared" si="20"/>
        <v>0</v>
      </c>
      <c r="Y20" s="133">
        <f t="shared" si="17"/>
        <v>0</v>
      </c>
      <c r="Z20" s="130">
        <f t="shared" si="6"/>
        <v>0</v>
      </c>
      <c r="AA20" s="130">
        <f t="shared" si="7"/>
        <v>0</v>
      </c>
      <c r="AB20" s="130">
        <f t="shared" si="8"/>
        <v>0</v>
      </c>
      <c r="AC20" s="133">
        <f t="shared" si="18"/>
        <v>0</v>
      </c>
      <c r="AD20" s="155" t="str">
        <f t="shared" si="21"/>
        <v xml:space="preserve"> </v>
      </c>
      <c r="AE20" s="155" t="str">
        <f t="shared" si="22"/>
        <v xml:space="preserve"> </v>
      </c>
      <c r="AF20" s="155" t="str">
        <f t="shared" si="23"/>
        <v xml:space="preserve"> </v>
      </c>
      <c r="AG20" s="155" t="str">
        <f t="shared" si="24"/>
        <v xml:space="preserve"> </v>
      </c>
    </row>
    <row r="21" spans="1:33" ht="15" customHeight="1">
      <c r="A21" s="91" t="s">
        <v>271</v>
      </c>
      <c r="B21" s="116">
        <v>0</v>
      </c>
      <c r="C21" s="116"/>
      <c r="D21" s="116">
        <v>0</v>
      </c>
      <c r="E21" s="133">
        <f t="shared" si="9"/>
        <v>0</v>
      </c>
      <c r="F21" s="116"/>
      <c r="G21" s="116"/>
      <c r="H21" s="116"/>
      <c r="I21" s="133">
        <f t="shared" si="10"/>
        <v>0</v>
      </c>
      <c r="J21" s="116">
        <f t="shared" si="0"/>
        <v>0</v>
      </c>
      <c r="K21" s="116">
        <f t="shared" si="1"/>
        <v>0</v>
      </c>
      <c r="L21" s="116">
        <f t="shared" si="2"/>
        <v>0</v>
      </c>
      <c r="M21" s="133">
        <f t="shared" si="11"/>
        <v>0</v>
      </c>
      <c r="N21" s="116"/>
      <c r="O21" s="116"/>
      <c r="P21" s="116"/>
      <c r="Q21" s="133">
        <f t="shared" si="12"/>
        <v>0</v>
      </c>
      <c r="R21" s="116"/>
      <c r="S21" s="116"/>
      <c r="T21" s="116"/>
      <c r="U21" s="133">
        <f t="shared" si="13"/>
        <v>0</v>
      </c>
      <c r="V21" s="130">
        <f t="shared" si="19"/>
        <v>0</v>
      </c>
      <c r="W21" s="130">
        <f t="shared" si="25"/>
        <v>0</v>
      </c>
      <c r="X21" s="130">
        <f t="shared" si="20"/>
        <v>0</v>
      </c>
      <c r="Y21" s="133">
        <f t="shared" si="17"/>
        <v>0</v>
      </c>
      <c r="Z21" s="130">
        <f t="shared" si="6"/>
        <v>0</v>
      </c>
      <c r="AA21" s="130">
        <f t="shared" si="7"/>
        <v>0</v>
      </c>
      <c r="AB21" s="130">
        <f t="shared" si="8"/>
        <v>0</v>
      </c>
      <c r="AC21" s="133">
        <f t="shared" si="18"/>
        <v>0</v>
      </c>
      <c r="AD21" s="155" t="str">
        <f t="shared" si="21"/>
        <v xml:space="preserve"> </v>
      </c>
      <c r="AE21" s="155" t="str">
        <f t="shared" si="22"/>
        <v xml:space="preserve"> </v>
      </c>
      <c r="AF21" s="155" t="str">
        <f t="shared" si="23"/>
        <v xml:space="preserve"> </v>
      </c>
      <c r="AG21" s="155" t="str">
        <f t="shared" si="24"/>
        <v xml:space="preserve"> </v>
      </c>
    </row>
    <row r="22" spans="1:33" s="137" customFormat="1" ht="15" customHeight="1">
      <c r="A22" s="144" t="s">
        <v>272</v>
      </c>
      <c r="B22" s="133">
        <f>SUM(B10:B21)</f>
        <v>0</v>
      </c>
      <c r="C22" s="133">
        <f>SUM(C10:C21)</f>
        <v>19431943.559999991</v>
      </c>
      <c r="D22" s="133">
        <f>SUM(D10:D21)</f>
        <v>69619040.090000004</v>
      </c>
      <c r="E22" s="133">
        <f t="shared" si="9"/>
        <v>89050983.649999991</v>
      </c>
      <c r="F22" s="133">
        <f t="shared" ref="F22:H22" si="26">SUM(F10:F21)</f>
        <v>0</v>
      </c>
      <c r="G22" s="133">
        <f t="shared" si="26"/>
        <v>0</v>
      </c>
      <c r="H22" s="133">
        <f t="shared" si="26"/>
        <v>0</v>
      </c>
      <c r="I22" s="133">
        <f t="shared" si="10"/>
        <v>0</v>
      </c>
      <c r="J22" s="133">
        <f>SUM(J10:J21)</f>
        <v>0</v>
      </c>
      <c r="K22" s="133">
        <f>SUM(K10:K21)</f>
        <v>19431943.559999991</v>
      </c>
      <c r="L22" s="133">
        <f>SUM(L10:L21)</f>
        <v>69619040.090000004</v>
      </c>
      <c r="M22" s="133">
        <f t="shared" si="11"/>
        <v>89050983.649999991</v>
      </c>
      <c r="N22" s="133">
        <f t="shared" ref="N22:AB22" si="27">SUM(N10:N21)</f>
        <v>0</v>
      </c>
      <c r="O22" s="133">
        <f t="shared" si="27"/>
        <v>6070902.8900000006</v>
      </c>
      <c r="P22" s="133">
        <f t="shared" si="27"/>
        <v>10000</v>
      </c>
      <c r="Q22" s="133">
        <f t="shared" si="12"/>
        <v>6080902.8900000006</v>
      </c>
      <c r="R22" s="133">
        <f t="shared" si="27"/>
        <v>0</v>
      </c>
      <c r="S22" s="133">
        <f t="shared" si="27"/>
        <v>0</v>
      </c>
      <c r="T22" s="133">
        <f t="shared" si="27"/>
        <v>0</v>
      </c>
      <c r="U22" s="133">
        <f t="shared" si="13"/>
        <v>0</v>
      </c>
      <c r="V22" s="133">
        <f t="shared" si="27"/>
        <v>0</v>
      </c>
      <c r="W22" s="133">
        <f t="shared" si="27"/>
        <v>6070902.8900000006</v>
      </c>
      <c r="X22" s="133">
        <f t="shared" si="27"/>
        <v>10000</v>
      </c>
      <c r="Y22" s="133">
        <f t="shared" si="17"/>
        <v>6080902.8900000006</v>
      </c>
      <c r="Z22" s="133">
        <f t="shared" si="27"/>
        <v>0</v>
      </c>
      <c r="AA22" s="133">
        <f t="shared" si="27"/>
        <v>13361040.669999994</v>
      </c>
      <c r="AB22" s="133">
        <f t="shared" si="27"/>
        <v>69609040.090000004</v>
      </c>
      <c r="AC22" s="133">
        <f t="shared" si="18"/>
        <v>82970080.75999999</v>
      </c>
      <c r="AD22" s="84" t="str">
        <f t="shared" si="21"/>
        <v xml:space="preserve"> </v>
      </c>
      <c r="AE22" s="84">
        <f t="shared" si="22"/>
        <v>0.31241871772912888</v>
      </c>
      <c r="AF22" s="84">
        <f t="shared" si="23"/>
        <v>1.4363886642321556E-4</v>
      </c>
      <c r="AG22" s="84">
        <f t="shared" si="24"/>
        <v>6.828563414751232E-2</v>
      </c>
    </row>
    <row r="23" spans="1:33" ht="15" customHeight="1">
      <c r="A23" s="91"/>
      <c r="B23" s="116"/>
      <c r="C23" s="116"/>
      <c r="D23" s="116"/>
      <c r="E23" s="133">
        <f t="shared" si="9"/>
        <v>0</v>
      </c>
      <c r="F23" s="116"/>
      <c r="G23" s="116"/>
      <c r="H23" s="116"/>
      <c r="I23" s="133">
        <f t="shared" si="10"/>
        <v>0</v>
      </c>
      <c r="J23" s="116">
        <f t="shared" ref="J23:L27" si="28">+B23+F23</f>
        <v>0</v>
      </c>
      <c r="K23" s="116">
        <f t="shared" si="28"/>
        <v>0</v>
      </c>
      <c r="L23" s="116">
        <f t="shared" si="28"/>
        <v>0</v>
      </c>
      <c r="M23" s="133">
        <f t="shared" si="11"/>
        <v>0</v>
      </c>
      <c r="N23" s="116"/>
      <c r="O23" s="116"/>
      <c r="P23" s="116"/>
      <c r="Q23" s="133">
        <f t="shared" si="12"/>
        <v>0</v>
      </c>
      <c r="R23" s="116"/>
      <c r="S23" s="116"/>
      <c r="T23" s="116"/>
      <c r="U23" s="133">
        <f t="shared" si="13"/>
        <v>0</v>
      </c>
      <c r="V23" s="130">
        <f t="shared" si="19"/>
        <v>0</v>
      </c>
      <c r="W23" s="130">
        <f t="shared" si="25"/>
        <v>0</v>
      </c>
      <c r="X23" s="130">
        <f t="shared" si="20"/>
        <v>0</v>
      </c>
      <c r="Y23" s="133">
        <f t="shared" si="17"/>
        <v>0</v>
      </c>
      <c r="Z23" s="130">
        <f t="shared" ref="Z23:AB27" si="29">+J23-V23</f>
        <v>0</v>
      </c>
      <c r="AA23" s="130">
        <f t="shared" si="29"/>
        <v>0</v>
      </c>
      <c r="AB23" s="130">
        <f t="shared" si="29"/>
        <v>0</v>
      </c>
      <c r="AC23" s="133">
        <f t="shared" si="18"/>
        <v>0</v>
      </c>
      <c r="AD23" s="155" t="str">
        <f t="shared" si="21"/>
        <v xml:space="preserve"> </v>
      </c>
      <c r="AE23" s="155" t="str">
        <f t="shared" si="22"/>
        <v xml:space="preserve"> </v>
      </c>
      <c r="AF23" s="155" t="str">
        <f t="shared" si="23"/>
        <v xml:space="preserve"> </v>
      </c>
      <c r="AG23" s="155" t="str">
        <f t="shared" si="24"/>
        <v xml:space="preserve"> </v>
      </c>
    </row>
    <row r="24" spans="1:33" ht="15" customHeight="1">
      <c r="A24" s="91" t="s">
        <v>273</v>
      </c>
      <c r="B24" s="116"/>
      <c r="C24" s="116"/>
      <c r="D24" s="116"/>
      <c r="E24" s="133">
        <f t="shared" si="9"/>
        <v>0</v>
      </c>
      <c r="F24" s="116"/>
      <c r="G24" s="116"/>
      <c r="H24" s="116"/>
      <c r="I24" s="133">
        <f t="shared" si="10"/>
        <v>0</v>
      </c>
      <c r="J24" s="116">
        <f t="shared" si="28"/>
        <v>0</v>
      </c>
      <c r="K24" s="116">
        <f t="shared" si="28"/>
        <v>0</v>
      </c>
      <c r="L24" s="116">
        <f t="shared" si="28"/>
        <v>0</v>
      </c>
      <c r="M24" s="133">
        <f t="shared" si="11"/>
        <v>0</v>
      </c>
      <c r="N24" s="116"/>
      <c r="O24" s="116"/>
      <c r="P24" s="116"/>
      <c r="Q24" s="133">
        <f t="shared" si="12"/>
        <v>0</v>
      </c>
      <c r="R24" s="116"/>
      <c r="S24" s="116"/>
      <c r="T24" s="116"/>
      <c r="U24" s="133">
        <f t="shared" si="13"/>
        <v>0</v>
      </c>
      <c r="V24" s="130">
        <f t="shared" si="19"/>
        <v>0</v>
      </c>
      <c r="W24" s="130">
        <f t="shared" si="25"/>
        <v>0</v>
      </c>
      <c r="X24" s="130">
        <f t="shared" si="20"/>
        <v>0</v>
      </c>
      <c r="Y24" s="133">
        <f t="shared" si="17"/>
        <v>0</v>
      </c>
      <c r="Z24" s="130">
        <f t="shared" si="29"/>
        <v>0</v>
      </c>
      <c r="AA24" s="130">
        <f t="shared" si="29"/>
        <v>0</v>
      </c>
      <c r="AB24" s="130">
        <f t="shared" si="29"/>
        <v>0</v>
      </c>
      <c r="AC24" s="133">
        <f t="shared" si="18"/>
        <v>0</v>
      </c>
      <c r="AD24" s="155" t="str">
        <f t="shared" si="21"/>
        <v xml:space="preserve"> </v>
      </c>
      <c r="AE24" s="155" t="str">
        <f t="shared" si="22"/>
        <v xml:space="preserve"> </v>
      </c>
      <c r="AF24" s="155" t="str">
        <f t="shared" si="23"/>
        <v xml:space="preserve"> </v>
      </c>
      <c r="AG24" s="155" t="str">
        <f t="shared" si="24"/>
        <v xml:space="preserve"> </v>
      </c>
    </row>
    <row r="25" spans="1:33" ht="15" customHeight="1">
      <c r="A25" s="91" t="s">
        <v>274</v>
      </c>
      <c r="B25" s="116">
        <v>0</v>
      </c>
      <c r="C25" s="116">
        <v>1885900.4299999997</v>
      </c>
      <c r="D25" s="116">
        <v>0</v>
      </c>
      <c r="E25" s="133">
        <f t="shared" si="9"/>
        <v>1885900.4299999997</v>
      </c>
      <c r="F25" s="116">
        <f>-+'OSEC-CONAP'!H80</f>
        <v>0</v>
      </c>
      <c r="G25" s="116">
        <f>-+'OSEC-CONAP'!H81</f>
        <v>0</v>
      </c>
      <c r="H25" s="116">
        <f>-+'OSEC-CONAP'!H82</f>
        <v>0</v>
      </c>
      <c r="I25" s="133">
        <f t="shared" si="10"/>
        <v>0</v>
      </c>
      <c r="J25" s="116">
        <f t="shared" si="28"/>
        <v>0</v>
      </c>
      <c r="K25" s="116">
        <f t="shared" si="28"/>
        <v>1885900.4299999997</v>
      </c>
      <c r="L25" s="116">
        <f t="shared" si="28"/>
        <v>0</v>
      </c>
      <c r="M25" s="133">
        <f t="shared" si="11"/>
        <v>1885900.4299999997</v>
      </c>
      <c r="N25" s="116">
        <f>+'OSEC-CONAP'!I80</f>
        <v>0</v>
      </c>
      <c r="O25" s="116">
        <f>+'OSEC-CONAP'!I81</f>
        <v>537195.21</v>
      </c>
      <c r="P25" s="116">
        <f>+'OSEC-CONAP'!I82</f>
        <v>0</v>
      </c>
      <c r="Q25" s="133">
        <f t="shared" si="12"/>
        <v>537195.21</v>
      </c>
      <c r="R25" s="116"/>
      <c r="S25" s="116"/>
      <c r="T25" s="116"/>
      <c r="U25" s="133">
        <f t="shared" si="13"/>
        <v>0</v>
      </c>
      <c r="V25" s="130">
        <f t="shared" si="19"/>
        <v>0</v>
      </c>
      <c r="W25" s="130">
        <f t="shared" si="25"/>
        <v>537195.21</v>
      </c>
      <c r="X25" s="130">
        <f t="shared" si="20"/>
        <v>0</v>
      </c>
      <c r="Y25" s="133">
        <f t="shared" si="17"/>
        <v>537195.21</v>
      </c>
      <c r="Z25" s="130">
        <f t="shared" si="29"/>
        <v>0</v>
      </c>
      <c r="AA25" s="130">
        <f t="shared" si="29"/>
        <v>1348705.2199999997</v>
      </c>
      <c r="AB25" s="130">
        <f t="shared" si="29"/>
        <v>0</v>
      </c>
      <c r="AC25" s="133">
        <f t="shared" si="18"/>
        <v>1348705.2199999997</v>
      </c>
      <c r="AD25" s="155" t="str">
        <f t="shared" si="21"/>
        <v xml:space="preserve"> </v>
      </c>
      <c r="AE25" s="155">
        <f t="shared" si="22"/>
        <v>0.28484812954838767</v>
      </c>
      <c r="AF25" s="155" t="str">
        <f t="shared" si="23"/>
        <v xml:space="preserve"> </v>
      </c>
      <c r="AG25" s="155">
        <f t="shared" si="24"/>
        <v>0.28484812954838767</v>
      </c>
    </row>
    <row r="26" spans="1:33" ht="15" customHeight="1">
      <c r="A26" s="91" t="s">
        <v>275</v>
      </c>
      <c r="B26" s="116">
        <v>0</v>
      </c>
      <c r="C26" s="116">
        <v>1252304.5500000026</v>
      </c>
      <c r="D26" s="116">
        <v>0</v>
      </c>
      <c r="E26" s="133">
        <f t="shared" si="9"/>
        <v>1252304.5500000026</v>
      </c>
      <c r="F26" s="116">
        <f>-+'OSEC-CONAP'!H86</f>
        <v>0</v>
      </c>
      <c r="G26" s="116">
        <f>-+'OSEC-CONAP'!H87</f>
        <v>0</v>
      </c>
      <c r="H26" s="116">
        <f>-+'OSEC-CONAP'!H88</f>
        <v>0</v>
      </c>
      <c r="I26" s="133">
        <f t="shared" si="10"/>
        <v>0</v>
      </c>
      <c r="J26" s="116">
        <f t="shared" si="28"/>
        <v>0</v>
      </c>
      <c r="K26" s="116">
        <f t="shared" si="28"/>
        <v>1252304.5500000026</v>
      </c>
      <c r="L26" s="116">
        <f t="shared" si="28"/>
        <v>0</v>
      </c>
      <c r="M26" s="133">
        <f t="shared" si="11"/>
        <v>1252304.5500000026</v>
      </c>
      <c r="N26" s="116">
        <f>+'OSEC-CONAP'!I86</f>
        <v>0</v>
      </c>
      <c r="O26" s="116">
        <f>+'OSEC-CONAP'!I87</f>
        <v>97629.14</v>
      </c>
      <c r="P26" s="116">
        <f>+'OSEC-CONAP'!I88</f>
        <v>0</v>
      </c>
      <c r="Q26" s="133">
        <f t="shared" si="12"/>
        <v>97629.14</v>
      </c>
      <c r="R26" s="116"/>
      <c r="S26" s="116"/>
      <c r="T26" s="116"/>
      <c r="U26" s="133">
        <f t="shared" si="13"/>
        <v>0</v>
      </c>
      <c r="V26" s="130">
        <f t="shared" si="19"/>
        <v>0</v>
      </c>
      <c r="W26" s="130">
        <f t="shared" si="25"/>
        <v>97629.14</v>
      </c>
      <c r="X26" s="130">
        <f t="shared" si="20"/>
        <v>0</v>
      </c>
      <c r="Y26" s="133">
        <f t="shared" si="17"/>
        <v>97629.14</v>
      </c>
      <c r="Z26" s="130">
        <f t="shared" si="29"/>
        <v>0</v>
      </c>
      <c r="AA26" s="130">
        <f t="shared" si="29"/>
        <v>1154675.4100000027</v>
      </c>
      <c r="AB26" s="130">
        <f t="shared" si="29"/>
        <v>0</v>
      </c>
      <c r="AC26" s="133">
        <f t="shared" si="18"/>
        <v>1154675.4100000027</v>
      </c>
      <c r="AD26" s="155" t="str">
        <f t="shared" si="21"/>
        <v xml:space="preserve"> </v>
      </c>
      <c r="AE26" s="155">
        <f t="shared" si="22"/>
        <v>7.7959582595144128E-2</v>
      </c>
      <c r="AF26" s="155" t="str">
        <f t="shared" si="23"/>
        <v xml:space="preserve"> </v>
      </c>
      <c r="AG26" s="155">
        <f t="shared" si="24"/>
        <v>7.7959582595144128E-2</v>
      </c>
    </row>
    <row r="27" spans="1:33" ht="37.5" customHeight="1">
      <c r="A27" s="92" t="s">
        <v>570</v>
      </c>
      <c r="B27" s="116">
        <v>0</v>
      </c>
      <c r="C27" s="116">
        <v>378902624.80999994</v>
      </c>
      <c r="D27" s="116">
        <v>1105000</v>
      </c>
      <c r="E27" s="133">
        <f t="shared" si="9"/>
        <v>380007624.80999994</v>
      </c>
      <c r="F27" s="116">
        <f>-+'OSEC-CONAP'!H92</f>
        <v>0</v>
      </c>
      <c r="G27" s="116">
        <f>-+'OSEC-CONAP'!H93</f>
        <v>-16152734.08</v>
      </c>
      <c r="H27" s="116">
        <f>-+'OSEC-CONAP'!H94</f>
        <v>0</v>
      </c>
      <c r="I27" s="133">
        <f t="shared" si="10"/>
        <v>-16152734.08</v>
      </c>
      <c r="J27" s="116">
        <f t="shared" si="28"/>
        <v>0</v>
      </c>
      <c r="K27" s="116">
        <f t="shared" si="28"/>
        <v>362749890.72999996</v>
      </c>
      <c r="L27" s="116">
        <f t="shared" si="28"/>
        <v>1105000</v>
      </c>
      <c r="M27" s="133">
        <f t="shared" si="11"/>
        <v>363854890.72999996</v>
      </c>
      <c r="N27" s="116">
        <f>+'OSEC-CONAP'!I92</f>
        <v>0</v>
      </c>
      <c r="O27" s="116">
        <f>+'OSEC-CONAP'!I93</f>
        <v>4394185.33</v>
      </c>
      <c r="P27" s="116">
        <f>+'OSEC-CONAP'!I94</f>
        <v>0</v>
      </c>
      <c r="Q27" s="133">
        <f t="shared" si="12"/>
        <v>4394185.33</v>
      </c>
      <c r="R27" s="116"/>
      <c r="S27" s="116"/>
      <c r="T27" s="116"/>
      <c r="U27" s="133">
        <f t="shared" si="13"/>
        <v>0</v>
      </c>
      <c r="V27" s="130">
        <f t="shared" si="19"/>
        <v>0</v>
      </c>
      <c r="W27" s="130">
        <f t="shared" si="25"/>
        <v>4394185.33</v>
      </c>
      <c r="X27" s="130">
        <f t="shared" si="20"/>
        <v>0</v>
      </c>
      <c r="Y27" s="133">
        <f t="shared" si="17"/>
        <v>4394185.33</v>
      </c>
      <c r="Z27" s="130">
        <f t="shared" si="29"/>
        <v>0</v>
      </c>
      <c r="AA27" s="130">
        <f t="shared" si="29"/>
        <v>358355705.39999998</v>
      </c>
      <c r="AB27" s="130">
        <f t="shared" si="29"/>
        <v>1105000</v>
      </c>
      <c r="AC27" s="133">
        <f t="shared" si="18"/>
        <v>359460705.39999998</v>
      </c>
      <c r="AD27" s="155" t="str">
        <f t="shared" si="21"/>
        <v xml:space="preserve"> </v>
      </c>
      <c r="AE27" s="155">
        <f t="shared" si="22"/>
        <v>1.2113540051403231E-2</v>
      </c>
      <c r="AF27" s="155">
        <f t="shared" si="23"/>
        <v>0</v>
      </c>
      <c r="AG27" s="155">
        <f t="shared" si="24"/>
        <v>1.2076752139249719E-2</v>
      </c>
    </row>
    <row r="28" spans="1:33" s="137" customFormat="1" ht="15" customHeight="1">
      <c r="A28" s="145" t="s">
        <v>272</v>
      </c>
      <c r="B28" s="133">
        <f>SUM(B25:B27)</f>
        <v>0</v>
      </c>
      <c r="C28" s="133">
        <f>SUM(C25:C27)</f>
        <v>382040829.78999996</v>
      </c>
      <c r="D28" s="133">
        <f>SUM(D25:D27)</f>
        <v>1105000</v>
      </c>
      <c r="E28" s="133">
        <f t="shared" si="9"/>
        <v>383145829.78999996</v>
      </c>
      <c r="F28" s="133">
        <f t="shared" ref="F28:H28" si="30">SUM(F25:F27)</f>
        <v>0</v>
      </c>
      <c r="G28" s="133">
        <f t="shared" si="30"/>
        <v>-16152734.08</v>
      </c>
      <c r="H28" s="133">
        <f t="shared" si="30"/>
        <v>0</v>
      </c>
      <c r="I28" s="133">
        <f t="shared" si="10"/>
        <v>-16152734.08</v>
      </c>
      <c r="J28" s="133">
        <f>SUM(J25:J27)</f>
        <v>0</v>
      </c>
      <c r="K28" s="133">
        <f>SUM(K25:K27)</f>
        <v>365888095.70999998</v>
      </c>
      <c r="L28" s="133">
        <f>SUM(L25:L27)</f>
        <v>1105000</v>
      </c>
      <c r="M28" s="133">
        <f t="shared" si="11"/>
        <v>366993095.70999998</v>
      </c>
      <c r="N28" s="133">
        <f t="shared" ref="N28:AB28" si="31">SUM(N25:N27)</f>
        <v>0</v>
      </c>
      <c r="O28" s="133">
        <f t="shared" si="31"/>
        <v>5029009.68</v>
      </c>
      <c r="P28" s="133">
        <f t="shared" si="31"/>
        <v>0</v>
      </c>
      <c r="Q28" s="133">
        <f t="shared" si="12"/>
        <v>5029009.68</v>
      </c>
      <c r="R28" s="133">
        <f t="shared" si="31"/>
        <v>0</v>
      </c>
      <c r="S28" s="133">
        <f t="shared" si="31"/>
        <v>0</v>
      </c>
      <c r="T28" s="133">
        <f t="shared" si="31"/>
        <v>0</v>
      </c>
      <c r="U28" s="133">
        <f t="shared" si="13"/>
        <v>0</v>
      </c>
      <c r="V28" s="133">
        <f t="shared" si="31"/>
        <v>0</v>
      </c>
      <c r="W28" s="133">
        <f t="shared" si="31"/>
        <v>5029009.68</v>
      </c>
      <c r="X28" s="133">
        <f t="shared" si="31"/>
        <v>0</v>
      </c>
      <c r="Y28" s="133">
        <f t="shared" si="17"/>
        <v>5029009.68</v>
      </c>
      <c r="Z28" s="133">
        <f t="shared" si="31"/>
        <v>0</v>
      </c>
      <c r="AA28" s="133">
        <f t="shared" si="31"/>
        <v>360859086.02999997</v>
      </c>
      <c r="AB28" s="133">
        <f t="shared" si="31"/>
        <v>1105000</v>
      </c>
      <c r="AC28" s="133">
        <f t="shared" si="18"/>
        <v>361964086.02999997</v>
      </c>
      <c r="AD28" s="84" t="str">
        <f t="shared" si="21"/>
        <v xml:space="preserve"> </v>
      </c>
      <c r="AE28" s="84">
        <f t="shared" si="22"/>
        <v>1.374466603030986E-2</v>
      </c>
      <c r="AF28" s="84">
        <f t="shared" si="23"/>
        <v>0</v>
      </c>
      <c r="AG28" s="84">
        <f t="shared" si="24"/>
        <v>1.370328144803561E-2</v>
      </c>
    </row>
    <row r="29" spans="1:33" ht="15" customHeight="1">
      <c r="A29" s="91"/>
      <c r="B29" s="116"/>
      <c r="C29" s="116"/>
      <c r="D29" s="116"/>
      <c r="E29" s="133">
        <f t="shared" si="9"/>
        <v>0</v>
      </c>
      <c r="F29" s="116">
        <v>0</v>
      </c>
      <c r="G29" s="116">
        <v>0</v>
      </c>
      <c r="H29" s="116">
        <v>0</v>
      </c>
      <c r="I29" s="133">
        <f t="shared" si="10"/>
        <v>0</v>
      </c>
      <c r="J29" s="116">
        <f t="shared" ref="J29:J47" si="32">+B29+F29</f>
        <v>0</v>
      </c>
      <c r="K29" s="116">
        <f t="shared" ref="K29:K47" si="33">+C29+G29</f>
        <v>0</v>
      </c>
      <c r="L29" s="116">
        <f t="shared" ref="L29:L47" si="34">+D29+H29</f>
        <v>0</v>
      </c>
      <c r="M29" s="133">
        <f t="shared" si="11"/>
        <v>0</v>
      </c>
      <c r="N29" s="116">
        <v>0</v>
      </c>
      <c r="O29" s="116">
        <v>0</v>
      </c>
      <c r="P29" s="116">
        <v>0</v>
      </c>
      <c r="Q29" s="133">
        <f t="shared" si="12"/>
        <v>0</v>
      </c>
      <c r="R29" s="116"/>
      <c r="S29" s="116"/>
      <c r="T29" s="116"/>
      <c r="U29" s="133">
        <f t="shared" si="13"/>
        <v>0</v>
      </c>
      <c r="V29" s="130">
        <f t="shared" si="19"/>
        <v>0</v>
      </c>
      <c r="W29" s="130">
        <f t="shared" si="25"/>
        <v>0</v>
      </c>
      <c r="X29" s="130">
        <f t="shared" si="20"/>
        <v>0</v>
      </c>
      <c r="Y29" s="133">
        <f t="shared" si="17"/>
        <v>0</v>
      </c>
      <c r="Z29" s="130">
        <f t="shared" ref="Z29:Z47" si="35">+J29-V29</f>
        <v>0</v>
      </c>
      <c r="AA29" s="130">
        <f t="shared" ref="AA29:AA47" si="36">+K29-W29</f>
        <v>0</v>
      </c>
      <c r="AB29" s="130">
        <f t="shared" ref="AB29:AB47" si="37">+L29-X29</f>
        <v>0</v>
      </c>
      <c r="AC29" s="133">
        <f t="shared" si="18"/>
        <v>0</v>
      </c>
      <c r="AD29" s="155"/>
      <c r="AE29" s="155" t="str">
        <f t="shared" ref="AE29:AE46" si="38">IF(K29=0," ",W29/K29)</f>
        <v xml:space="preserve"> </v>
      </c>
      <c r="AF29" s="155" t="str">
        <f t="shared" ref="AF29:AF46" si="39">IF(L29=0," ",X29/L29)</f>
        <v xml:space="preserve"> </v>
      </c>
      <c r="AG29" s="155" t="str">
        <f t="shared" ref="AG29:AG46" si="40">IF(M29=0," ",Y29/M29)</f>
        <v xml:space="preserve"> </v>
      </c>
    </row>
    <row r="30" spans="1:33" ht="15" customHeight="1">
      <c r="A30" s="91" t="s">
        <v>276</v>
      </c>
      <c r="B30" s="116"/>
      <c r="C30" s="116"/>
      <c r="D30" s="116"/>
      <c r="E30" s="133">
        <f t="shared" si="9"/>
        <v>0</v>
      </c>
      <c r="F30" s="116"/>
      <c r="G30" s="116"/>
      <c r="H30" s="116"/>
      <c r="I30" s="133">
        <f t="shared" si="10"/>
        <v>0</v>
      </c>
      <c r="J30" s="116">
        <f t="shared" si="32"/>
        <v>0</v>
      </c>
      <c r="K30" s="116">
        <f t="shared" si="33"/>
        <v>0</v>
      </c>
      <c r="L30" s="116">
        <f t="shared" si="34"/>
        <v>0</v>
      </c>
      <c r="M30" s="133">
        <f t="shared" si="11"/>
        <v>0</v>
      </c>
      <c r="N30" s="116"/>
      <c r="O30" s="116"/>
      <c r="P30" s="116"/>
      <c r="Q30" s="133">
        <f t="shared" si="12"/>
        <v>0</v>
      </c>
      <c r="R30" s="116"/>
      <c r="S30" s="116"/>
      <c r="T30" s="116"/>
      <c r="U30" s="133">
        <f t="shared" si="13"/>
        <v>0</v>
      </c>
      <c r="V30" s="130">
        <f t="shared" si="19"/>
        <v>0</v>
      </c>
      <c r="W30" s="130">
        <f t="shared" si="25"/>
        <v>0</v>
      </c>
      <c r="X30" s="130">
        <f t="shared" si="20"/>
        <v>0</v>
      </c>
      <c r="Y30" s="133">
        <f t="shared" si="17"/>
        <v>0</v>
      </c>
      <c r="Z30" s="130">
        <f t="shared" si="35"/>
        <v>0</v>
      </c>
      <c r="AA30" s="130">
        <f t="shared" si="36"/>
        <v>0</v>
      </c>
      <c r="AB30" s="130">
        <f t="shared" si="37"/>
        <v>0</v>
      </c>
      <c r="AC30" s="133">
        <f t="shared" si="18"/>
        <v>0</v>
      </c>
      <c r="AD30" s="155"/>
      <c r="AE30" s="155" t="str">
        <f t="shared" si="38"/>
        <v xml:space="preserve"> </v>
      </c>
      <c r="AF30" s="155" t="str">
        <f t="shared" si="39"/>
        <v xml:space="preserve"> </v>
      </c>
      <c r="AG30" s="155" t="str">
        <f t="shared" si="40"/>
        <v xml:space="preserve"> </v>
      </c>
    </row>
    <row r="31" spans="1:33" ht="15" customHeight="1">
      <c r="A31" s="91" t="s">
        <v>277</v>
      </c>
      <c r="B31" s="116">
        <v>0</v>
      </c>
      <c r="C31" s="116">
        <v>2699023.2099999934</v>
      </c>
      <c r="D31" s="116">
        <v>0</v>
      </c>
      <c r="E31" s="133">
        <f t="shared" si="9"/>
        <v>2699023.2099999934</v>
      </c>
      <c r="F31" s="116">
        <f>-+'OSEC-CONAP'!H98</f>
        <v>0</v>
      </c>
      <c r="G31" s="116">
        <f>-+'OSEC-CONAP'!H99</f>
        <v>0</v>
      </c>
      <c r="H31" s="116">
        <f>-+'OSEC-CONAP'!H100</f>
        <v>0</v>
      </c>
      <c r="I31" s="133">
        <f t="shared" si="10"/>
        <v>0</v>
      </c>
      <c r="J31" s="116">
        <f t="shared" si="32"/>
        <v>0</v>
      </c>
      <c r="K31" s="116">
        <f t="shared" si="33"/>
        <v>2699023.2099999934</v>
      </c>
      <c r="L31" s="116">
        <f t="shared" si="34"/>
        <v>0</v>
      </c>
      <c r="M31" s="133">
        <f t="shared" si="11"/>
        <v>2699023.2099999934</v>
      </c>
      <c r="N31" s="116">
        <f>+'OSEC-CONAP'!I98</f>
        <v>0</v>
      </c>
      <c r="O31" s="116">
        <f>+'OSEC-CONAP'!I99</f>
        <v>2381125.02</v>
      </c>
      <c r="P31" s="116">
        <f>+'OSEC-CONAP'!I100</f>
        <v>0</v>
      </c>
      <c r="Q31" s="133">
        <f t="shared" si="12"/>
        <v>2381125.02</v>
      </c>
      <c r="R31" s="116"/>
      <c r="S31" s="116"/>
      <c r="T31" s="116"/>
      <c r="U31" s="133">
        <f t="shared" si="13"/>
        <v>0</v>
      </c>
      <c r="V31" s="130">
        <f t="shared" si="19"/>
        <v>0</v>
      </c>
      <c r="W31" s="130">
        <f t="shared" si="25"/>
        <v>2381125.02</v>
      </c>
      <c r="X31" s="130">
        <f t="shared" si="20"/>
        <v>0</v>
      </c>
      <c r="Y31" s="133">
        <f t="shared" si="17"/>
        <v>2381125.02</v>
      </c>
      <c r="Z31" s="130">
        <f t="shared" si="35"/>
        <v>0</v>
      </c>
      <c r="AA31" s="130">
        <f t="shared" si="36"/>
        <v>317898.18999999342</v>
      </c>
      <c r="AB31" s="130">
        <f t="shared" si="37"/>
        <v>0</v>
      </c>
      <c r="AC31" s="133">
        <f t="shared" si="18"/>
        <v>317898.18999999342</v>
      </c>
      <c r="AD31" s="155" t="str">
        <f t="shared" ref="AD31:AD46" si="41">IF(J31=0," ",V31/J31)</f>
        <v xml:space="preserve"> </v>
      </c>
      <c r="AE31" s="155">
        <f t="shared" si="38"/>
        <v>0.88221731890923816</v>
      </c>
      <c r="AF31" s="155" t="str">
        <f t="shared" si="39"/>
        <v xml:space="preserve"> </v>
      </c>
      <c r="AG31" s="155">
        <f t="shared" si="40"/>
        <v>0.88221731890923816</v>
      </c>
    </row>
    <row r="32" spans="1:33" ht="15" customHeight="1">
      <c r="A32" s="91" t="s">
        <v>278</v>
      </c>
      <c r="B32" s="116">
        <v>0</v>
      </c>
      <c r="C32" s="116">
        <v>4055203.5599999875</v>
      </c>
      <c r="D32" s="116">
        <v>0</v>
      </c>
      <c r="E32" s="133">
        <f t="shared" si="9"/>
        <v>4055203.5599999875</v>
      </c>
      <c r="F32" s="116">
        <f>-+'OSEC-CONAP'!H104</f>
        <v>0</v>
      </c>
      <c r="G32" s="116">
        <f>-+'OSEC-CONAP'!H105</f>
        <v>-1200000</v>
      </c>
      <c r="H32" s="116">
        <f>-+'OSEC-CONAP'!H106</f>
        <v>0</v>
      </c>
      <c r="I32" s="133">
        <f t="shared" si="10"/>
        <v>-1200000</v>
      </c>
      <c r="J32" s="116">
        <f t="shared" si="32"/>
        <v>0</v>
      </c>
      <c r="K32" s="116">
        <f t="shared" si="33"/>
        <v>2855203.5599999875</v>
      </c>
      <c r="L32" s="116">
        <f t="shared" si="34"/>
        <v>0</v>
      </c>
      <c r="M32" s="133">
        <f t="shared" si="11"/>
        <v>2855203.5599999875</v>
      </c>
      <c r="N32" s="116">
        <f>+'OSEC-CONAP'!I104</f>
        <v>0</v>
      </c>
      <c r="O32" s="116">
        <f>+'OSEC-CONAP'!I105</f>
        <v>2534445.67</v>
      </c>
      <c r="P32" s="116">
        <f>+'OSEC-CONAP'!I106</f>
        <v>0</v>
      </c>
      <c r="Q32" s="133">
        <f t="shared" si="12"/>
        <v>2534445.67</v>
      </c>
      <c r="R32" s="116"/>
      <c r="S32" s="116"/>
      <c r="T32" s="116"/>
      <c r="U32" s="133">
        <f t="shared" si="13"/>
        <v>0</v>
      </c>
      <c r="V32" s="130">
        <f t="shared" si="19"/>
        <v>0</v>
      </c>
      <c r="W32" s="130">
        <f t="shared" si="25"/>
        <v>2534445.67</v>
      </c>
      <c r="X32" s="130">
        <f t="shared" si="20"/>
        <v>0</v>
      </c>
      <c r="Y32" s="133">
        <f t="shared" si="17"/>
        <v>2534445.67</v>
      </c>
      <c r="Z32" s="130">
        <f t="shared" si="35"/>
        <v>0</v>
      </c>
      <c r="AA32" s="130">
        <f t="shared" si="36"/>
        <v>320757.88999998756</v>
      </c>
      <c r="AB32" s="130">
        <f t="shared" si="37"/>
        <v>0</v>
      </c>
      <c r="AC32" s="133">
        <f t="shared" si="18"/>
        <v>320757.88999998756</v>
      </c>
      <c r="AD32" s="155" t="str">
        <f t="shared" si="41"/>
        <v xml:space="preserve"> </v>
      </c>
      <c r="AE32" s="155">
        <f t="shared" si="38"/>
        <v>0.88765848624817878</v>
      </c>
      <c r="AF32" s="155" t="str">
        <f t="shared" si="39"/>
        <v xml:space="preserve"> </v>
      </c>
      <c r="AG32" s="155">
        <f t="shared" si="40"/>
        <v>0.88765848624817878</v>
      </c>
    </row>
    <row r="33" spans="1:33" ht="15" customHeight="1">
      <c r="A33" s="91" t="s">
        <v>279</v>
      </c>
      <c r="B33" s="116">
        <v>0</v>
      </c>
      <c r="C33" s="116">
        <v>185189467.05000001</v>
      </c>
      <c r="D33" s="116">
        <v>0</v>
      </c>
      <c r="E33" s="133">
        <f t="shared" si="9"/>
        <v>185189467.05000001</v>
      </c>
      <c r="F33" s="116">
        <f>-+'OSEC-CONAP'!H110</f>
        <v>0</v>
      </c>
      <c r="G33" s="116">
        <f>-+'OSEC-CONAP'!H111</f>
        <v>0</v>
      </c>
      <c r="H33" s="116">
        <f>-+'OSEC-CONAP'!H112</f>
        <v>0</v>
      </c>
      <c r="I33" s="133">
        <f t="shared" si="10"/>
        <v>0</v>
      </c>
      <c r="J33" s="116">
        <f t="shared" si="32"/>
        <v>0</v>
      </c>
      <c r="K33" s="116">
        <f t="shared" si="33"/>
        <v>185189467.05000001</v>
      </c>
      <c r="L33" s="116">
        <f t="shared" si="34"/>
        <v>0</v>
      </c>
      <c r="M33" s="133">
        <f t="shared" si="11"/>
        <v>185189467.05000001</v>
      </c>
      <c r="N33" s="116">
        <f>+'OSEC-CONAP'!I110</f>
        <v>0</v>
      </c>
      <c r="O33" s="116">
        <f>+'OSEC-CONAP'!I111</f>
        <v>1881282.0699999998</v>
      </c>
      <c r="P33" s="116">
        <f>+'OSEC-CONAP'!I112</f>
        <v>0</v>
      </c>
      <c r="Q33" s="133">
        <f t="shared" si="12"/>
        <v>1881282.0699999998</v>
      </c>
      <c r="R33" s="116"/>
      <c r="S33" s="116"/>
      <c r="T33" s="116"/>
      <c r="U33" s="133">
        <f t="shared" si="13"/>
        <v>0</v>
      </c>
      <c r="V33" s="130">
        <f t="shared" si="19"/>
        <v>0</v>
      </c>
      <c r="W33" s="130">
        <f t="shared" si="25"/>
        <v>1881282.0699999998</v>
      </c>
      <c r="X33" s="130">
        <f t="shared" si="20"/>
        <v>0</v>
      </c>
      <c r="Y33" s="133">
        <f t="shared" si="17"/>
        <v>1881282.0699999998</v>
      </c>
      <c r="Z33" s="130">
        <f t="shared" si="35"/>
        <v>0</v>
      </c>
      <c r="AA33" s="130">
        <f t="shared" si="36"/>
        <v>183308184.98000002</v>
      </c>
      <c r="AB33" s="130">
        <f t="shared" si="37"/>
        <v>0</v>
      </c>
      <c r="AC33" s="133">
        <f t="shared" si="18"/>
        <v>183308184.98000002</v>
      </c>
      <c r="AD33" s="155" t="str">
        <f t="shared" si="41"/>
        <v xml:space="preserve"> </v>
      </c>
      <c r="AE33" s="155">
        <f t="shared" si="38"/>
        <v>1.0158688288098293E-2</v>
      </c>
      <c r="AF33" s="155" t="str">
        <f t="shared" si="39"/>
        <v xml:space="preserve"> </v>
      </c>
      <c r="AG33" s="155">
        <f t="shared" si="40"/>
        <v>1.0158688288098293E-2</v>
      </c>
    </row>
    <row r="34" spans="1:33" ht="15" customHeight="1">
      <c r="A34" s="91" t="s">
        <v>280</v>
      </c>
      <c r="B34" s="116">
        <v>0</v>
      </c>
      <c r="C34" s="116">
        <v>3175976.5900000036</v>
      </c>
      <c r="D34" s="116">
        <v>0</v>
      </c>
      <c r="E34" s="133">
        <f t="shared" si="9"/>
        <v>3175976.5900000036</v>
      </c>
      <c r="F34" s="116">
        <f>-+'OSEC-CONAP'!H116</f>
        <v>0</v>
      </c>
      <c r="G34" s="116">
        <f>-+'OSEC-CONAP'!H117</f>
        <v>0</v>
      </c>
      <c r="H34" s="116">
        <f>-+'OSEC-CONAP'!H118</f>
        <v>0</v>
      </c>
      <c r="I34" s="133">
        <f t="shared" si="10"/>
        <v>0</v>
      </c>
      <c r="J34" s="116">
        <f t="shared" si="32"/>
        <v>0</v>
      </c>
      <c r="K34" s="116">
        <f t="shared" si="33"/>
        <v>3175976.5900000036</v>
      </c>
      <c r="L34" s="116">
        <f t="shared" si="34"/>
        <v>0</v>
      </c>
      <c r="M34" s="133">
        <f t="shared" si="11"/>
        <v>3175976.5900000036</v>
      </c>
      <c r="N34" s="116">
        <f>+'OSEC-CONAP'!I116</f>
        <v>0</v>
      </c>
      <c r="O34" s="116">
        <f>+'OSEC-CONAP'!I117</f>
        <v>27747.96</v>
      </c>
      <c r="P34" s="116">
        <f>+'OSEC-CONAP'!I118</f>
        <v>0</v>
      </c>
      <c r="Q34" s="133">
        <f t="shared" si="12"/>
        <v>27747.96</v>
      </c>
      <c r="R34" s="116"/>
      <c r="S34" s="116"/>
      <c r="T34" s="116"/>
      <c r="U34" s="133">
        <f t="shared" si="13"/>
        <v>0</v>
      </c>
      <c r="V34" s="130">
        <f t="shared" si="19"/>
        <v>0</v>
      </c>
      <c r="W34" s="130">
        <f t="shared" si="25"/>
        <v>27747.96</v>
      </c>
      <c r="X34" s="130">
        <f t="shared" si="20"/>
        <v>0</v>
      </c>
      <c r="Y34" s="133">
        <f t="shared" si="17"/>
        <v>27747.96</v>
      </c>
      <c r="Z34" s="130">
        <f t="shared" si="35"/>
        <v>0</v>
      </c>
      <c r="AA34" s="130">
        <f t="shared" si="36"/>
        <v>3148228.6300000036</v>
      </c>
      <c r="AB34" s="130">
        <f t="shared" si="37"/>
        <v>0</v>
      </c>
      <c r="AC34" s="133">
        <f t="shared" si="18"/>
        <v>3148228.6300000036</v>
      </c>
      <c r="AD34" s="155" t="str">
        <f t="shared" si="41"/>
        <v xml:space="preserve"> </v>
      </c>
      <c r="AE34" s="155">
        <f t="shared" si="38"/>
        <v>8.7368276225234919E-3</v>
      </c>
      <c r="AF34" s="155" t="str">
        <f t="shared" si="39"/>
        <v xml:space="preserve"> </v>
      </c>
      <c r="AG34" s="155">
        <f t="shared" si="40"/>
        <v>8.7368276225234919E-3</v>
      </c>
    </row>
    <row r="35" spans="1:33" ht="15" customHeight="1">
      <c r="A35" s="91" t="s">
        <v>281</v>
      </c>
      <c r="B35" s="116">
        <v>0</v>
      </c>
      <c r="C35" s="116">
        <v>726406381.47000003</v>
      </c>
      <c r="D35" s="116">
        <v>0</v>
      </c>
      <c r="E35" s="133">
        <f t="shared" si="9"/>
        <v>726406381.47000003</v>
      </c>
      <c r="F35" s="116">
        <f>-+'OSEC-CONAP'!H122</f>
        <v>0</v>
      </c>
      <c r="G35" s="116">
        <f>-+'OSEC-CONAP'!H123</f>
        <v>0</v>
      </c>
      <c r="H35" s="116">
        <f>-+'OSEC-CONAP'!H124</f>
        <v>0</v>
      </c>
      <c r="I35" s="133">
        <f t="shared" si="10"/>
        <v>0</v>
      </c>
      <c r="J35" s="116">
        <f t="shared" si="32"/>
        <v>0</v>
      </c>
      <c r="K35" s="116">
        <f t="shared" si="33"/>
        <v>726406381.47000003</v>
      </c>
      <c r="L35" s="116">
        <f t="shared" si="34"/>
        <v>0</v>
      </c>
      <c r="M35" s="133">
        <f t="shared" si="11"/>
        <v>726406381.47000003</v>
      </c>
      <c r="N35" s="116">
        <f>+'OSEC-CONAP'!I122</f>
        <v>0</v>
      </c>
      <c r="O35" s="116">
        <f>+'OSEC-CONAP'!I123</f>
        <v>1484755.55</v>
      </c>
      <c r="P35" s="116">
        <f>+'OSEC-CONAP'!I124</f>
        <v>0</v>
      </c>
      <c r="Q35" s="133">
        <f t="shared" si="12"/>
        <v>1484755.55</v>
      </c>
      <c r="R35" s="116"/>
      <c r="S35" s="116"/>
      <c r="T35" s="116"/>
      <c r="U35" s="133">
        <f t="shared" si="13"/>
        <v>0</v>
      </c>
      <c r="V35" s="130">
        <f t="shared" si="19"/>
        <v>0</v>
      </c>
      <c r="W35" s="130">
        <f t="shared" si="25"/>
        <v>1484755.55</v>
      </c>
      <c r="X35" s="130">
        <f t="shared" si="20"/>
        <v>0</v>
      </c>
      <c r="Y35" s="133">
        <f t="shared" si="17"/>
        <v>1484755.55</v>
      </c>
      <c r="Z35" s="130">
        <f t="shared" si="35"/>
        <v>0</v>
      </c>
      <c r="AA35" s="130">
        <f t="shared" si="36"/>
        <v>724921625.92000008</v>
      </c>
      <c r="AB35" s="130">
        <f t="shared" si="37"/>
        <v>0</v>
      </c>
      <c r="AC35" s="133">
        <f t="shared" si="18"/>
        <v>724921625.92000008</v>
      </c>
      <c r="AD35" s="155" t="str">
        <f t="shared" si="41"/>
        <v xml:space="preserve"> </v>
      </c>
      <c r="AE35" s="155">
        <f t="shared" si="38"/>
        <v>2.0439737148169853E-3</v>
      </c>
      <c r="AF35" s="155" t="str">
        <f t="shared" si="39"/>
        <v xml:space="preserve"> </v>
      </c>
      <c r="AG35" s="155">
        <f t="shared" si="40"/>
        <v>2.0439737148169853E-3</v>
      </c>
    </row>
    <row r="36" spans="1:33" ht="15" customHeight="1">
      <c r="A36" s="91" t="s">
        <v>282</v>
      </c>
      <c r="B36" s="116">
        <v>0</v>
      </c>
      <c r="C36" s="116">
        <v>228582748.7700001</v>
      </c>
      <c r="D36" s="116">
        <v>6500000</v>
      </c>
      <c r="E36" s="133">
        <f t="shared" si="9"/>
        <v>235082748.7700001</v>
      </c>
      <c r="F36" s="116">
        <f>-+'OSEC-CONAP'!H128</f>
        <v>0</v>
      </c>
      <c r="G36" s="116">
        <f>-+'OSEC-CONAP'!H129</f>
        <v>0</v>
      </c>
      <c r="H36" s="116">
        <f>-+'OSEC-CONAP'!H130</f>
        <v>0</v>
      </c>
      <c r="I36" s="133">
        <f t="shared" si="10"/>
        <v>0</v>
      </c>
      <c r="J36" s="116">
        <f t="shared" si="32"/>
        <v>0</v>
      </c>
      <c r="K36" s="116">
        <f t="shared" si="33"/>
        <v>228582748.7700001</v>
      </c>
      <c r="L36" s="116">
        <f t="shared" si="34"/>
        <v>6500000</v>
      </c>
      <c r="M36" s="133">
        <f t="shared" si="11"/>
        <v>235082748.7700001</v>
      </c>
      <c r="N36" s="116">
        <f>+'OSEC-CONAP'!I128</f>
        <v>0</v>
      </c>
      <c r="O36" s="116">
        <f>+'OSEC-CONAP'!I129</f>
        <v>5883147.1299999999</v>
      </c>
      <c r="P36" s="116">
        <f>+'OSEC-CONAP'!I130</f>
        <v>6446541.6399999997</v>
      </c>
      <c r="Q36" s="133">
        <f t="shared" si="12"/>
        <v>12329688.77</v>
      </c>
      <c r="R36" s="116"/>
      <c r="S36" s="116"/>
      <c r="T36" s="116"/>
      <c r="U36" s="133">
        <f t="shared" si="13"/>
        <v>0</v>
      </c>
      <c r="V36" s="130">
        <f t="shared" si="19"/>
        <v>0</v>
      </c>
      <c r="W36" s="130">
        <f t="shared" si="25"/>
        <v>5883147.1299999999</v>
      </c>
      <c r="X36" s="130">
        <f t="shared" si="20"/>
        <v>6446541.6399999997</v>
      </c>
      <c r="Y36" s="133">
        <f t="shared" si="17"/>
        <v>12329688.77</v>
      </c>
      <c r="Z36" s="130">
        <f t="shared" si="35"/>
        <v>0</v>
      </c>
      <c r="AA36" s="130">
        <f t="shared" si="36"/>
        <v>222699601.6400001</v>
      </c>
      <c r="AB36" s="130">
        <f t="shared" si="37"/>
        <v>53458.360000000335</v>
      </c>
      <c r="AC36" s="133">
        <f t="shared" si="18"/>
        <v>222753060.00000012</v>
      </c>
      <c r="AD36" s="155" t="str">
        <f t="shared" si="41"/>
        <v xml:space="preserve"> </v>
      </c>
      <c r="AE36" s="155">
        <f t="shared" si="38"/>
        <v>2.57374940219991E-2</v>
      </c>
      <c r="AF36" s="155">
        <f t="shared" si="39"/>
        <v>0.99177563692307691</v>
      </c>
      <c r="AG36" s="155">
        <f t="shared" si="40"/>
        <v>5.2448292503432914E-2</v>
      </c>
    </row>
    <row r="37" spans="1:33" ht="15" customHeight="1">
      <c r="A37" s="91" t="s">
        <v>283</v>
      </c>
      <c r="B37" s="116">
        <v>0</v>
      </c>
      <c r="C37" s="116">
        <v>7204749.3299999833</v>
      </c>
      <c r="D37" s="116">
        <v>0</v>
      </c>
      <c r="E37" s="133">
        <f t="shared" si="9"/>
        <v>7204749.3299999833</v>
      </c>
      <c r="F37" s="116">
        <f>-+'OSEC-CONAP'!H134</f>
        <v>0</v>
      </c>
      <c r="G37" s="116">
        <f>-+'OSEC-CONAP'!H135</f>
        <v>0</v>
      </c>
      <c r="H37" s="116">
        <f>-+'OSEC-CONAP'!H136</f>
        <v>0</v>
      </c>
      <c r="I37" s="133">
        <f t="shared" si="10"/>
        <v>0</v>
      </c>
      <c r="J37" s="116">
        <f t="shared" si="32"/>
        <v>0</v>
      </c>
      <c r="K37" s="116">
        <f t="shared" si="33"/>
        <v>7204749.3299999833</v>
      </c>
      <c r="L37" s="116">
        <f t="shared" si="34"/>
        <v>0</v>
      </c>
      <c r="M37" s="133">
        <f t="shared" si="11"/>
        <v>7204749.3299999833</v>
      </c>
      <c r="N37" s="116">
        <f>+'OSEC-CONAP'!I134</f>
        <v>0</v>
      </c>
      <c r="O37" s="116">
        <f>+'OSEC-CONAP'!I135</f>
        <v>494300.81</v>
      </c>
      <c r="P37" s="116">
        <f>+'OSEC-CONAP'!I136</f>
        <v>0</v>
      </c>
      <c r="Q37" s="133">
        <f t="shared" si="12"/>
        <v>494300.81</v>
      </c>
      <c r="R37" s="116"/>
      <c r="S37" s="116"/>
      <c r="T37" s="116"/>
      <c r="U37" s="133">
        <f t="shared" si="13"/>
        <v>0</v>
      </c>
      <c r="V37" s="130">
        <f t="shared" si="19"/>
        <v>0</v>
      </c>
      <c r="W37" s="130">
        <f t="shared" si="25"/>
        <v>494300.81</v>
      </c>
      <c r="X37" s="130">
        <f t="shared" si="20"/>
        <v>0</v>
      </c>
      <c r="Y37" s="133">
        <f t="shared" si="17"/>
        <v>494300.81</v>
      </c>
      <c r="Z37" s="130">
        <f t="shared" si="35"/>
        <v>0</v>
      </c>
      <c r="AA37" s="130">
        <f t="shared" si="36"/>
        <v>6710448.5199999837</v>
      </c>
      <c r="AB37" s="130">
        <f t="shared" si="37"/>
        <v>0</v>
      </c>
      <c r="AC37" s="133">
        <f t="shared" si="18"/>
        <v>6710448.5199999837</v>
      </c>
      <c r="AD37" s="155" t="str">
        <f t="shared" si="41"/>
        <v xml:space="preserve"> </v>
      </c>
      <c r="AE37" s="155">
        <f t="shared" si="38"/>
        <v>6.8607634680886417E-2</v>
      </c>
      <c r="AF37" s="155" t="str">
        <f t="shared" si="39"/>
        <v xml:space="preserve"> </v>
      </c>
      <c r="AG37" s="155">
        <f t="shared" si="40"/>
        <v>6.8607634680886417E-2</v>
      </c>
    </row>
    <row r="38" spans="1:33" ht="15" customHeight="1">
      <c r="A38" s="91" t="s">
        <v>284</v>
      </c>
      <c r="B38" s="116">
        <v>0</v>
      </c>
      <c r="C38" s="116">
        <v>1889928.379999999</v>
      </c>
      <c r="D38" s="116">
        <v>0</v>
      </c>
      <c r="E38" s="133">
        <f t="shared" si="9"/>
        <v>1889928.379999999</v>
      </c>
      <c r="F38" s="116">
        <f>-+'OSEC-CONAP'!H140</f>
        <v>0</v>
      </c>
      <c r="G38" s="116">
        <f>-+'OSEC-CONAP'!H141</f>
        <v>0</v>
      </c>
      <c r="H38" s="116">
        <f>-+'OSEC-CONAP'!H142</f>
        <v>0</v>
      </c>
      <c r="I38" s="133">
        <f t="shared" si="10"/>
        <v>0</v>
      </c>
      <c r="J38" s="116">
        <f t="shared" si="32"/>
        <v>0</v>
      </c>
      <c r="K38" s="116">
        <f t="shared" si="33"/>
        <v>1889928.379999999</v>
      </c>
      <c r="L38" s="116">
        <f t="shared" si="34"/>
        <v>0</v>
      </c>
      <c r="M38" s="133">
        <f t="shared" si="11"/>
        <v>1889928.379999999</v>
      </c>
      <c r="N38" s="116">
        <f>+'OSEC-CONAP'!I140</f>
        <v>0</v>
      </c>
      <c r="O38" s="116">
        <f>+'OSEC-CONAP'!I141</f>
        <v>313713.39</v>
      </c>
      <c r="P38" s="116">
        <f>+'OSEC-CONAP'!I142</f>
        <v>0</v>
      </c>
      <c r="Q38" s="133">
        <f t="shared" si="12"/>
        <v>313713.39</v>
      </c>
      <c r="R38" s="116"/>
      <c r="S38" s="116"/>
      <c r="T38" s="116"/>
      <c r="U38" s="133">
        <f t="shared" si="13"/>
        <v>0</v>
      </c>
      <c r="V38" s="130">
        <f t="shared" si="19"/>
        <v>0</v>
      </c>
      <c r="W38" s="130">
        <f t="shared" si="25"/>
        <v>313713.39</v>
      </c>
      <c r="X38" s="130">
        <f t="shared" si="20"/>
        <v>0</v>
      </c>
      <c r="Y38" s="133">
        <f t="shared" si="17"/>
        <v>313713.39</v>
      </c>
      <c r="Z38" s="130">
        <f t="shared" si="35"/>
        <v>0</v>
      </c>
      <c r="AA38" s="130">
        <f t="shared" si="36"/>
        <v>1576214.9899999988</v>
      </c>
      <c r="AB38" s="130">
        <f t="shared" si="37"/>
        <v>0</v>
      </c>
      <c r="AC38" s="133">
        <f t="shared" si="18"/>
        <v>1576214.9899999988</v>
      </c>
      <c r="AD38" s="155" t="str">
        <f t="shared" si="41"/>
        <v xml:space="preserve"> </v>
      </c>
      <c r="AE38" s="155">
        <f t="shared" si="38"/>
        <v>0.16599221077361681</v>
      </c>
      <c r="AF38" s="155" t="str">
        <f t="shared" si="39"/>
        <v xml:space="preserve"> </v>
      </c>
      <c r="AG38" s="155">
        <f t="shared" si="40"/>
        <v>0.16599221077361681</v>
      </c>
    </row>
    <row r="39" spans="1:33" ht="15" customHeight="1">
      <c r="A39" s="91" t="s">
        <v>285</v>
      </c>
      <c r="B39" s="116">
        <v>0</v>
      </c>
      <c r="C39" s="116">
        <v>259717796.68999994</v>
      </c>
      <c r="D39" s="116">
        <v>2500000</v>
      </c>
      <c r="E39" s="133">
        <f t="shared" si="9"/>
        <v>262217796.68999994</v>
      </c>
      <c r="F39" s="116">
        <f>-+'OSEC-CONAP'!H146</f>
        <v>0</v>
      </c>
      <c r="G39" s="116">
        <f>-+'OSEC-CONAP'!H147</f>
        <v>0</v>
      </c>
      <c r="H39" s="116">
        <f>-+'OSEC-CONAP'!H148</f>
        <v>0</v>
      </c>
      <c r="I39" s="133">
        <f t="shared" si="10"/>
        <v>0</v>
      </c>
      <c r="J39" s="116">
        <f t="shared" si="32"/>
        <v>0</v>
      </c>
      <c r="K39" s="116">
        <f t="shared" si="33"/>
        <v>259717796.68999994</v>
      </c>
      <c r="L39" s="116">
        <f t="shared" si="34"/>
        <v>2500000</v>
      </c>
      <c r="M39" s="133">
        <f t="shared" si="11"/>
        <v>262217796.68999994</v>
      </c>
      <c r="N39" s="116">
        <f>+'OSEC-CONAP'!I146</f>
        <v>0</v>
      </c>
      <c r="O39" s="116">
        <f>+'OSEC-CONAP'!I147</f>
        <v>1003228.94</v>
      </c>
      <c r="P39" s="116">
        <f>+'OSEC-CONAP'!I148</f>
        <v>0</v>
      </c>
      <c r="Q39" s="133">
        <f t="shared" si="12"/>
        <v>1003228.94</v>
      </c>
      <c r="R39" s="116"/>
      <c r="S39" s="116"/>
      <c r="T39" s="116"/>
      <c r="U39" s="133">
        <f t="shared" si="13"/>
        <v>0</v>
      </c>
      <c r="V39" s="130">
        <f t="shared" si="19"/>
        <v>0</v>
      </c>
      <c r="W39" s="130">
        <f t="shared" si="25"/>
        <v>1003228.94</v>
      </c>
      <c r="X39" s="130">
        <f t="shared" si="20"/>
        <v>0</v>
      </c>
      <c r="Y39" s="133">
        <f t="shared" si="17"/>
        <v>1003228.94</v>
      </c>
      <c r="Z39" s="130">
        <f t="shared" si="35"/>
        <v>0</v>
      </c>
      <c r="AA39" s="130">
        <f t="shared" si="36"/>
        <v>258714567.74999994</v>
      </c>
      <c r="AB39" s="130">
        <f t="shared" si="37"/>
        <v>2500000</v>
      </c>
      <c r="AC39" s="133">
        <f t="shared" si="18"/>
        <v>261214567.74999994</v>
      </c>
      <c r="AD39" s="155" t="str">
        <f t="shared" si="41"/>
        <v xml:space="preserve"> </v>
      </c>
      <c r="AE39" s="155">
        <f t="shared" si="38"/>
        <v>3.8627654815563428E-3</v>
      </c>
      <c r="AF39" s="155">
        <f t="shared" si="39"/>
        <v>0</v>
      </c>
      <c r="AG39" s="155">
        <f t="shared" si="40"/>
        <v>3.8259376467343321E-3</v>
      </c>
    </row>
    <row r="40" spans="1:33" ht="15" customHeight="1">
      <c r="A40" s="91" t="s">
        <v>286</v>
      </c>
      <c r="B40" s="116">
        <v>0</v>
      </c>
      <c r="C40" s="116">
        <v>6479707.0900000036</v>
      </c>
      <c r="D40" s="116">
        <v>0</v>
      </c>
      <c r="E40" s="133">
        <f t="shared" si="9"/>
        <v>6479707.0900000036</v>
      </c>
      <c r="F40" s="116">
        <f>-+'OSEC-CONAP'!H152</f>
        <v>0</v>
      </c>
      <c r="G40" s="116">
        <f>-+'OSEC-CONAP'!H153</f>
        <v>-1500000</v>
      </c>
      <c r="H40" s="116">
        <f>-+'OSEC-CONAP'!H154</f>
        <v>0</v>
      </c>
      <c r="I40" s="133">
        <f t="shared" si="10"/>
        <v>-1500000</v>
      </c>
      <c r="J40" s="116">
        <f t="shared" si="32"/>
        <v>0</v>
      </c>
      <c r="K40" s="116">
        <f t="shared" si="33"/>
        <v>4979707.0900000036</v>
      </c>
      <c r="L40" s="116">
        <f t="shared" si="34"/>
        <v>0</v>
      </c>
      <c r="M40" s="133">
        <f t="shared" si="11"/>
        <v>4979707.0900000036</v>
      </c>
      <c r="N40" s="116">
        <f>+'OSEC-CONAP'!I152</f>
        <v>0</v>
      </c>
      <c r="O40" s="116">
        <f>+'OSEC-CONAP'!I153</f>
        <v>96604.90000000014</v>
      </c>
      <c r="P40" s="116">
        <f>+'OSEC-CONAP'!I154</f>
        <v>0</v>
      </c>
      <c r="Q40" s="133">
        <f t="shared" si="12"/>
        <v>96604.90000000014</v>
      </c>
      <c r="R40" s="116"/>
      <c r="S40" s="116"/>
      <c r="T40" s="116"/>
      <c r="U40" s="133">
        <f t="shared" si="13"/>
        <v>0</v>
      </c>
      <c r="V40" s="130">
        <f t="shared" si="19"/>
        <v>0</v>
      </c>
      <c r="W40" s="130">
        <f t="shared" si="25"/>
        <v>96604.90000000014</v>
      </c>
      <c r="X40" s="130">
        <f t="shared" si="20"/>
        <v>0</v>
      </c>
      <c r="Y40" s="133">
        <f t="shared" si="17"/>
        <v>96604.90000000014</v>
      </c>
      <c r="Z40" s="130">
        <f t="shared" si="35"/>
        <v>0</v>
      </c>
      <c r="AA40" s="130">
        <f t="shared" si="36"/>
        <v>4883102.1900000032</v>
      </c>
      <c r="AB40" s="130">
        <f t="shared" si="37"/>
        <v>0</v>
      </c>
      <c r="AC40" s="133">
        <f t="shared" si="18"/>
        <v>4883102.1900000032</v>
      </c>
      <c r="AD40" s="155" t="str">
        <f t="shared" si="41"/>
        <v xml:space="preserve"> </v>
      </c>
      <c r="AE40" s="155">
        <f t="shared" si="38"/>
        <v>1.939971533546566E-2</v>
      </c>
      <c r="AF40" s="155" t="str">
        <f t="shared" si="39"/>
        <v xml:space="preserve"> </v>
      </c>
      <c r="AG40" s="155">
        <f t="shared" si="40"/>
        <v>1.939971533546566E-2</v>
      </c>
    </row>
    <row r="41" spans="1:33" ht="15" customHeight="1">
      <c r="A41" s="91" t="s">
        <v>287</v>
      </c>
      <c r="B41" s="116">
        <v>0</v>
      </c>
      <c r="C41" s="116">
        <v>440998.89999999851</v>
      </c>
      <c r="D41" s="116">
        <v>0</v>
      </c>
      <c r="E41" s="133">
        <f t="shared" si="9"/>
        <v>440998.89999999851</v>
      </c>
      <c r="F41" s="116">
        <f>-+'OSEC-CONAP'!H158</f>
        <v>0</v>
      </c>
      <c r="G41" s="116">
        <f>-+'OSEC-CONAP'!H159</f>
        <v>0</v>
      </c>
      <c r="H41" s="116">
        <f>-+'OSEC-CONAP'!H160</f>
        <v>0</v>
      </c>
      <c r="I41" s="133">
        <f t="shared" si="10"/>
        <v>0</v>
      </c>
      <c r="J41" s="116">
        <f t="shared" si="32"/>
        <v>0</v>
      </c>
      <c r="K41" s="116">
        <f t="shared" si="33"/>
        <v>440998.89999999851</v>
      </c>
      <c r="L41" s="116">
        <f t="shared" si="34"/>
        <v>0</v>
      </c>
      <c r="M41" s="133">
        <f t="shared" si="11"/>
        <v>440998.89999999851</v>
      </c>
      <c r="N41" s="116">
        <f>+'OSEC-CONAP'!I158</f>
        <v>0</v>
      </c>
      <c r="O41" s="116">
        <f>+'OSEC-CONAP'!I159</f>
        <v>34454.75</v>
      </c>
      <c r="P41" s="116">
        <f>+'OSEC-CONAP'!I160</f>
        <v>0</v>
      </c>
      <c r="Q41" s="133">
        <f t="shared" si="12"/>
        <v>34454.75</v>
      </c>
      <c r="R41" s="116"/>
      <c r="S41" s="116"/>
      <c r="T41" s="116"/>
      <c r="U41" s="133">
        <f t="shared" si="13"/>
        <v>0</v>
      </c>
      <c r="V41" s="130">
        <f t="shared" si="19"/>
        <v>0</v>
      </c>
      <c r="W41" s="130">
        <f t="shared" si="25"/>
        <v>34454.75</v>
      </c>
      <c r="X41" s="130">
        <f t="shared" si="20"/>
        <v>0</v>
      </c>
      <c r="Y41" s="133">
        <f t="shared" si="17"/>
        <v>34454.75</v>
      </c>
      <c r="Z41" s="130">
        <f t="shared" si="35"/>
        <v>0</v>
      </c>
      <c r="AA41" s="130">
        <f t="shared" si="36"/>
        <v>406544.14999999851</v>
      </c>
      <c r="AB41" s="130">
        <f t="shared" si="37"/>
        <v>0</v>
      </c>
      <c r="AC41" s="133">
        <f t="shared" si="18"/>
        <v>406544.14999999851</v>
      </c>
      <c r="AD41" s="155" t="str">
        <f t="shared" si="41"/>
        <v xml:space="preserve"> </v>
      </c>
      <c r="AE41" s="155">
        <f t="shared" si="38"/>
        <v>7.8128879686548233E-2</v>
      </c>
      <c r="AF41" s="155" t="str">
        <f t="shared" si="39"/>
        <v xml:space="preserve"> </v>
      </c>
      <c r="AG41" s="155">
        <f t="shared" si="40"/>
        <v>7.8128879686548233E-2</v>
      </c>
    </row>
    <row r="42" spans="1:33" ht="15" customHeight="1">
      <c r="A42" s="91" t="s">
        <v>288</v>
      </c>
      <c r="B42" s="116">
        <v>0</v>
      </c>
      <c r="C42" s="116">
        <v>35366000.930000007</v>
      </c>
      <c r="D42" s="116">
        <v>0</v>
      </c>
      <c r="E42" s="133">
        <f t="shared" si="9"/>
        <v>35366000.930000007</v>
      </c>
      <c r="F42" s="116">
        <f>-+'OSEC-CONAP'!H164</f>
        <v>0</v>
      </c>
      <c r="G42" s="116">
        <f>-+'OSEC-CONAP'!H165</f>
        <v>0</v>
      </c>
      <c r="H42" s="116">
        <f>-+'OSEC-CONAP'!H166</f>
        <v>0</v>
      </c>
      <c r="I42" s="133">
        <f t="shared" si="10"/>
        <v>0</v>
      </c>
      <c r="J42" s="116">
        <f t="shared" si="32"/>
        <v>0</v>
      </c>
      <c r="K42" s="116">
        <f t="shared" si="33"/>
        <v>35366000.930000007</v>
      </c>
      <c r="L42" s="116">
        <f t="shared" si="34"/>
        <v>0</v>
      </c>
      <c r="M42" s="133">
        <f t="shared" si="11"/>
        <v>35366000.930000007</v>
      </c>
      <c r="N42" s="116">
        <f>+'OSEC-CONAP'!I164</f>
        <v>0</v>
      </c>
      <c r="O42" s="116">
        <f>+'OSEC-CONAP'!I165</f>
        <v>2959088.6</v>
      </c>
      <c r="P42" s="116">
        <f>+'OSEC-CONAP'!I166</f>
        <v>0</v>
      </c>
      <c r="Q42" s="133">
        <f t="shared" si="12"/>
        <v>2959088.6</v>
      </c>
      <c r="R42" s="116"/>
      <c r="S42" s="116"/>
      <c r="T42" s="116"/>
      <c r="U42" s="133">
        <f t="shared" si="13"/>
        <v>0</v>
      </c>
      <c r="V42" s="130">
        <f t="shared" si="19"/>
        <v>0</v>
      </c>
      <c r="W42" s="130">
        <f t="shared" si="25"/>
        <v>2959088.6</v>
      </c>
      <c r="X42" s="130">
        <f t="shared" si="20"/>
        <v>0</v>
      </c>
      <c r="Y42" s="133">
        <f t="shared" si="17"/>
        <v>2959088.6</v>
      </c>
      <c r="Z42" s="130">
        <f t="shared" si="35"/>
        <v>0</v>
      </c>
      <c r="AA42" s="130">
        <f t="shared" si="36"/>
        <v>32406912.330000006</v>
      </c>
      <c r="AB42" s="130">
        <f t="shared" si="37"/>
        <v>0</v>
      </c>
      <c r="AC42" s="133">
        <f t="shared" si="18"/>
        <v>32406912.330000006</v>
      </c>
      <c r="AD42" s="155" t="str">
        <f t="shared" si="41"/>
        <v xml:space="preserve"> </v>
      </c>
      <c r="AE42" s="155">
        <f t="shared" si="38"/>
        <v>8.3670432680724341E-2</v>
      </c>
      <c r="AF42" s="155" t="str">
        <f t="shared" si="39"/>
        <v xml:space="preserve"> </v>
      </c>
      <c r="AG42" s="155">
        <f t="shared" si="40"/>
        <v>8.3670432680724341E-2</v>
      </c>
    </row>
    <row r="43" spans="1:33" ht="15" customHeight="1">
      <c r="A43" s="91" t="s">
        <v>289</v>
      </c>
      <c r="B43" s="116">
        <v>0</v>
      </c>
      <c r="C43" s="116">
        <v>4096324.0600000024</v>
      </c>
      <c r="D43" s="116">
        <v>0</v>
      </c>
      <c r="E43" s="133">
        <f t="shared" si="9"/>
        <v>4096324.0600000024</v>
      </c>
      <c r="F43" s="116">
        <f>-+'OSEC-CONAP'!H170</f>
        <v>0</v>
      </c>
      <c r="G43" s="116">
        <f>-+'OSEC-CONAP'!H171</f>
        <v>0</v>
      </c>
      <c r="H43" s="116">
        <f>-+'OSEC-CONAP'!H172</f>
        <v>0</v>
      </c>
      <c r="I43" s="133">
        <f t="shared" si="10"/>
        <v>0</v>
      </c>
      <c r="J43" s="116">
        <f t="shared" si="32"/>
        <v>0</v>
      </c>
      <c r="K43" s="116">
        <f t="shared" si="33"/>
        <v>4096324.0600000024</v>
      </c>
      <c r="L43" s="116">
        <f t="shared" si="34"/>
        <v>0</v>
      </c>
      <c r="M43" s="133">
        <f t="shared" si="11"/>
        <v>4096324.0600000024</v>
      </c>
      <c r="N43" s="116">
        <f>+'OSEC-CONAP'!I170</f>
        <v>0</v>
      </c>
      <c r="O43" s="116">
        <f>+'OSEC-CONAP'!I171</f>
        <v>218813.67</v>
      </c>
      <c r="P43" s="116">
        <f>+'OSEC-CONAP'!I172</f>
        <v>0</v>
      </c>
      <c r="Q43" s="133">
        <f t="shared" si="12"/>
        <v>218813.67</v>
      </c>
      <c r="R43" s="116"/>
      <c r="S43" s="116"/>
      <c r="T43" s="116"/>
      <c r="U43" s="133">
        <f t="shared" si="13"/>
        <v>0</v>
      </c>
      <c r="V43" s="130">
        <f t="shared" si="19"/>
        <v>0</v>
      </c>
      <c r="W43" s="130">
        <f t="shared" si="25"/>
        <v>218813.67</v>
      </c>
      <c r="X43" s="130">
        <f t="shared" si="20"/>
        <v>0</v>
      </c>
      <c r="Y43" s="133">
        <f t="shared" si="17"/>
        <v>218813.67</v>
      </c>
      <c r="Z43" s="130">
        <f t="shared" si="35"/>
        <v>0</v>
      </c>
      <c r="AA43" s="130">
        <f t="shared" si="36"/>
        <v>3877510.3900000025</v>
      </c>
      <c r="AB43" s="130">
        <f t="shared" si="37"/>
        <v>0</v>
      </c>
      <c r="AC43" s="133">
        <f t="shared" si="18"/>
        <v>3877510.3900000025</v>
      </c>
      <c r="AD43" s="155" t="str">
        <f t="shared" si="41"/>
        <v xml:space="preserve"> </v>
      </c>
      <c r="AE43" s="155">
        <f t="shared" si="38"/>
        <v>5.3417079995375143E-2</v>
      </c>
      <c r="AF43" s="155" t="str">
        <f t="shared" si="39"/>
        <v xml:space="preserve"> </v>
      </c>
      <c r="AG43" s="155">
        <f t="shared" si="40"/>
        <v>5.3417079995375143E-2</v>
      </c>
    </row>
    <row r="44" spans="1:33" ht="15" customHeight="1">
      <c r="A44" s="91" t="s">
        <v>290</v>
      </c>
      <c r="B44" s="116">
        <v>0</v>
      </c>
      <c r="C44" s="116">
        <v>30865883.309999987</v>
      </c>
      <c r="D44" s="116">
        <v>0</v>
      </c>
      <c r="E44" s="133">
        <f t="shared" si="9"/>
        <v>30865883.309999987</v>
      </c>
      <c r="F44" s="116">
        <f>-+'OSEC-CONAP'!H176</f>
        <v>0</v>
      </c>
      <c r="G44" s="116">
        <f>-+'OSEC-CONAP'!H177</f>
        <v>0</v>
      </c>
      <c r="H44" s="116">
        <f>-+'OSEC-CONAP'!H178</f>
        <v>0</v>
      </c>
      <c r="I44" s="133">
        <f t="shared" si="10"/>
        <v>0</v>
      </c>
      <c r="J44" s="116">
        <f t="shared" si="32"/>
        <v>0</v>
      </c>
      <c r="K44" s="116">
        <f t="shared" si="33"/>
        <v>30865883.309999987</v>
      </c>
      <c r="L44" s="116">
        <f t="shared" si="34"/>
        <v>0</v>
      </c>
      <c r="M44" s="133">
        <f t="shared" si="11"/>
        <v>30865883.309999987</v>
      </c>
      <c r="N44" s="116">
        <f>+'OSEC-CONAP'!I176</f>
        <v>0</v>
      </c>
      <c r="O44" s="116">
        <f>+'OSEC-CONAP'!I177</f>
        <v>481553.82</v>
      </c>
      <c r="P44" s="116">
        <f>+'OSEC-CONAP'!I178</f>
        <v>0</v>
      </c>
      <c r="Q44" s="133">
        <f t="shared" si="12"/>
        <v>481553.82</v>
      </c>
      <c r="R44" s="116"/>
      <c r="S44" s="116"/>
      <c r="T44" s="116"/>
      <c r="U44" s="133">
        <f t="shared" si="13"/>
        <v>0</v>
      </c>
      <c r="V44" s="130">
        <f t="shared" si="19"/>
        <v>0</v>
      </c>
      <c r="W44" s="130">
        <f t="shared" si="25"/>
        <v>481553.82</v>
      </c>
      <c r="X44" s="130">
        <f t="shared" si="20"/>
        <v>0</v>
      </c>
      <c r="Y44" s="133">
        <f t="shared" si="17"/>
        <v>481553.82</v>
      </c>
      <c r="Z44" s="130">
        <f t="shared" si="35"/>
        <v>0</v>
      </c>
      <c r="AA44" s="130">
        <f t="shared" si="36"/>
        <v>30384329.489999987</v>
      </c>
      <c r="AB44" s="130">
        <f t="shared" si="37"/>
        <v>0</v>
      </c>
      <c r="AC44" s="133">
        <f t="shared" si="18"/>
        <v>30384329.489999987</v>
      </c>
      <c r="AD44" s="155" t="str">
        <f t="shared" si="41"/>
        <v xml:space="preserve"> </v>
      </c>
      <c r="AE44" s="155">
        <f t="shared" si="38"/>
        <v>1.5601491626322104E-2</v>
      </c>
      <c r="AF44" s="155" t="str">
        <f t="shared" si="39"/>
        <v xml:space="preserve"> </v>
      </c>
      <c r="AG44" s="155">
        <f t="shared" si="40"/>
        <v>1.5601491626322104E-2</v>
      </c>
    </row>
    <row r="45" spans="1:33" ht="15" customHeight="1">
      <c r="A45" s="91" t="s">
        <v>291</v>
      </c>
      <c r="B45" s="116">
        <v>0</v>
      </c>
      <c r="C45" s="116">
        <v>9149458.4299999774</v>
      </c>
      <c r="D45" s="116">
        <v>0</v>
      </c>
      <c r="E45" s="133">
        <f t="shared" si="9"/>
        <v>9149458.4299999774</v>
      </c>
      <c r="F45" s="116">
        <f>-+'OSEC-CONAP'!H182</f>
        <v>0</v>
      </c>
      <c r="G45" s="116">
        <f>-+'OSEC-CONAP'!H183</f>
        <v>0</v>
      </c>
      <c r="H45" s="116">
        <f>-+'OSEC-CONAP'!H184</f>
        <v>0</v>
      </c>
      <c r="I45" s="133">
        <f t="shared" si="10"/>
        <v>0</v>
      </c>
      <c r="J45" s="116">
        <f t="shared" si="32"/>
        <v>0</v>
      </c>
      <c r="K45" s="116">
        <f t="shared" si="33"/>
        <v>9149458.4299999774</v>
      </c>
      <c r="L45" s="116">
        <f t="shared" si="34"/>
        <v>0</v>
      </c>
      <c r="M45" s="133">
        <f t="shared" si="11"/>
        <v>9149458.4299999774</v>
      </c>
      <c r="N45" s="116">
        <f>+'OSEC-CONAP'!I182</f>
        <v>0</v>
      </c>
      <c r="O45" s="116">
        <f>+'OSEC-CONAP'!I183</f>
        <v>855328.42</v>
      </c>
      <c r="P45" s="116">
        <f>+'OSEC-CONAP'!I184</f>
        <v>0</v>
      </c>
      <c r="Q45" s="133">
        <f t="shared" si="12"/>
        <v>855328.42</v>
      </c>
      <c r="R45" s="116"/>
      <c r="S45" s="116"/>
      <c r="T45" s="116"/>
      <c r="U45" s="133">
        <f t="shared" si="13"/>
        <v>0</v>
      </c>
      <c r="V45" s="130">
        <f t="shared" si="19"/>
        <v>0</v>
      </c>
      <c r="W45" s="130">
        <f t="shared" si="25"/>
        <v>855328.42</v>
      </c>
      <c r="X45" s="130">
        <f t="shared" si="20"/>
        <v>0</v>
      </c>
      <c r="Y45" s="133">
        <f t="shared" si="17"/>
        <v>855328.42</v>
      </c>
      <c r="Z45" s="130">
        <f t="shared" si="35"/>
        <v>0</v>
      </c>
      <c r="AA45" s="130">
        <f t="shared" si="36"/>
        <v>8294130.0099999774</v>
      </c>
      <c r="AB45" s="130">
        <f t="shared" si="37"/>
        <v>0</v>
      </c>
      <c r="AC45" s="133">
        <f t="shared" si="18"/>
        <v>8294130.0099999774</v>
      </c>
      <c r="AD45" s="155" t="str">
        <f t="shared" si="41"/>
        <v xml:space="preserve"> </v>
      </c>
      <c r="AE45" s="155">
        <f t="shared" si="38"/>
        <v>9.3484048978842368E-2</v>
      </c>
      <c r="AF45" s="155" t="str">
        <f t="shared" si="39"/>
        <v xml:space="preserve"> </v>
      </c>
      <c r="AG45" s="155">
        <f t="shared" si="40"/>
        <v>9.3484048978842368E-2</v>
      </c>
    </row>
    <row r="46" spans="1:33" ht="15" customHeight="1">
      <c r="A46" s="91" t="s">
        <v>292</v>
      </c>
      <c r="B46" s="116">
        <v>0</v>
      </c>
      <c r="C46" s="116">
        <v>0</v>
      </c>
      <c r="D46" s="116">
        <v>1662105082</v>
      </c>
      <c r="E46" s="133">
        <f t="shared" si="9"/>
        <v>1662105082</v>
      </c>
      <c r="F46" s="116">
        <f>-+'OSEC-CONAP'!H188</f>
        <v>0</v>
      </c>
      <c r="G46" s="116">
        <f>-+'OSEC-CONAP'!H189</f>
        <v>0</v>
      </c>
      <c r="H46" s="116">
        <f>-+'OSEC-CONAP'!H190</f>
        <v>-182750000</v>
      </c>
      <c r="I46" s="133">
        <f t="shared" si="10"/>
        <v>-182750000</v>
      </c>
      <c r="J46" s="116">
        <f t="shared" si="32"/>
        <v>0</v>
      </c>
      <c r="K46" s="116">
        <f t="shared" si="33"/>
        <v>0</v>
      </c>
      <c r="L46" s="116">
        <f t="shared" si="34"/>
        <v>1479355082</v>
      </c>
      <c r="M46" s="133">
        <f t="shared" si="11"/>
        <v>1479355082</v>
      </c>
      <c r="N46" s="116">
        <f>+'OSEC-CONAP'!I188</f>
        <v>0</v>
      </c>
      <c r="O46" s="116">
        <f>+'OSEC-CONAP'!I189</f>
        <v>0</v>
      </c>
      <c r="P46" s="116">
        <f>+'OSEC-CONAP'!I190</f>
        <v>115442479</v>
      </c>
      <c r="Q46" s="133">
        <f t="shared" si="12"/>
        <v>115442479</v>
      </c>
      <c r="R46" s="116"/>
      <c r="S46" s="116"/>
      <c r="T46" s="116"/>
      <c r="U46" s="133">
        <f t="shared" si="13"/>
        <v>0</v>
      </c>
      <c r="V46" s="130">
        <f t="shared" si="19"/>
        <v>0</v>
      </c>
      <c r="W46" s="130">
        <f t="shared" si="25"/>
        <v>0</v>
      </c>
      <c r="X46" s="130">
        <f t="shared" si="20"/>
        <v>115442479</v>
      </c>
      <c r="Y46" s="133">
        <f t="shared" si="17"/>
        <v>115442479</v>
      </c>
      <c r="Z46" s="130">
        <f t="shared" si="35"/>
        <v>0</v>
      </c>
      <c r="AA46" s="130">
        <f t="shared" si="36"/>
        <v>0</v>
      </c>
      <c r="AB46" s="130">
        <f t="shared" si="37"/>
        <v>1363912603</v>
      </c>
      <c r="AC46" s="133">
        <f t="shared" si="18"/>
        <v>1363912603</v>
      </c>
      <c r="AD46" s="155" t="str">
        <f t="shared" si="41"/>
        <v xml:space="preserve"> </v>
      </c>
      <c r="AE46" s="155" t="str">
        <f t="shared" si="38"/>
        <v xml:space="preserve"> </v>
      </c>
      <c r="AF46" s="155">
        <f t="shared" si="39"/>
        <v>7.8035679469143165E-2</v>
      </c>
      <c r="AG46" s="155">
        <f t="shared" si="40"/>
        <v>7.8035679469143165E-2</v>
      </c>
    </row>
    <row r="47" spans="1:33" ht="15" customHeight="1">
      <c r="A47" s="91"/>
      <c r="B47" s="116"/>
      <c r="C47" s="116"/>
      <c r="D47" s="116"/>
      <c r="E47" s="133">
        <f t="shared" si="9"/>
        <v>0</v>
      </c>
      <c r="F47" s="116"/>
      <c r="G47" s="116"/>
      <c r="H47" s="116"/>
      <c r="I47" s="133">
        <f t="shared" si="10"/>
        <v>0</v>
      </c>
      <c r="J47" s="116">
        <f t="shared" si="32"/>
        <v>0</v>
      </c>
      <c r="K47" s="116">
        <f t="shared" si="33"/>
        <v>0</v>
      </c>
      <c r="L47" s="116">
        <f t="shared" si="34"/>
        <v>0</v>
      </c>
      <c r="M47" s="133">
        <f t="shared" si="11"/>
        <v>0</v>
      </c>
      <c r="N47" s="116"/>
      <c r="O47" s="116"/>
      <c r="P47" s="116"/>
      <c r="Q47" s="133">
        <f t="shared" si="12"/>
        <v>0</v>
      </c>
      <c r="R47" s="116"/>
      <c r="S47" s="116"/>
      <c r="T47" s="116"/>
      <c r="U47" s="133">
        <f t="shared" si="13"/>
        <v>0</v>
      </c>
      <c r="V47" s="130">
        <f t="shared" si="19"/>
        <v>0</v>
      </c>
      <c r="W47" s="130">
        <f t="shared" si="25"/>
        <v>0</v>
      </c>
      <c r="X47" s="130">
        <f t="shared" si="20"/>
        <v>0</v>
      </c>
      <c r="Y47" s="133">
        <f t="shared" si="17"/>
        <v>0</v>
      </c>
      <c r="Z47" s="130">
        <f t="shared" si="35"/>
        <v>0</v>
      </c>
      <c r="AA47" s="130">
        <f t="shared" si="36"/>
        <v>0</v>
      </c>
      <c r="AB47" s="130">
        <f t="shared" si="37"/>
        <v>0</v>
      </c>
      <c r="AC47" s="133">
        <f t="shared" si="18"/>
        <v>0</v>
      </c>
      <c r="AD47" s="155"/>
      <c r="AE47" s="155"/>
      <c r="AF47" s="155"/>
      <c r="AG47" s="155"/>
    </row>
    <row r="48" spans="1:33" s="137" customFormat="1" ht="15" customHeight="1">
      <c r="A48" s="145" t="s">
        <v>272</v>
      </c>
      <c r="B48" s="133">
        <f>SUM(B31:B46)</f>
        <v>0</v>
      </c>
      <c r="C48" s="133">
        <f>SUM(C31:C46)</f>
        <v>1505319647.7700002</v>
      </c>
      <c r="D48" s="133">
        <f>SUM(D31:D46)</f>
        <v>1671105082</v>
      </c>
      <c r="E48" s="133">
        <f t="shared" si="9"/>
        <v>3176424729.7700005</v>
      </c>
      <c r="F48" s="133">
        <f t="shared" ref="F48:H48" si="42">SUM(F31:F46)</f>
        <v>0</v>
      </c>
      <c r="G48" s="133">
        <f t="shared" si="42"/>
        <v>-2700000</v>
      </c>
      <c r="H48" s="133">
        <f t="shared" si="42"/>
        <v>-182750000</v>
      </c>
      <c r="I48" s="133">
        <f t="shared" si="10"/>
        <v>-185450000</v>
      </c>
      <c r="J48" s="133">
        <f>SUM(J31:J46)</f>
        <v>0</v>
      </c>
      <c r="K48" s="133">
        <f>SUM(K31:K46)</f>
        <v>1502619647.7700002</v>
      </c>
      <c r="L48" s="133">
        <f>SUM(L31:L46)</f>
        <v>1488355082</v>
      </c>
      <c r="M48" s="133">
        <f t="shared" si="11"/>
        <v>2990974729.7700005</v>
      </c>
      <c r="N48" s="133">
        <f t="shared" ref="N48:AB48" si="43">SUM(N31:N46)</f>
        <v>0</v>
      </c>
      <c r="O48" s="133">
        <f t="shared" si="43"/>
        <v>20649590.700000003</v>
      </c>
      <c r="P48" s="133">
        <f t="shared" si="43"/>
        <v>121889020.64</v>
      </c>
      <c r="Q48" s="133">
        <f t="shared" si="12"/>
        <v>142538611.34</v>
      </c>
      <c r="R48" s="133">
        <f t="shared" si="43"/>
        <v>0</v>
      </c>
      <c r="S48" s="133">
        <f t="shared" si="43"/>
        <v>0</v>
      </c>
      <c r="T48" s="133">
        <f t="shared" si="43"/>
        <v>0</v>
      </c>
      <c r="U48" s="133">
        <f t="shared" si="13"/>
        <v>0</v>
      </c>
      <c r="V48" s="133">
        <f t="shared" si="43"/>
        <v>0</v>
      </c>
      <c r="W48" s="133">
        <f t="shared" si="43"/>
        <v>20649590.700000003</v>
      </c>
      <c r="X48" s="133">
        <f t="shared" si="43"/>
        <v>121889020.64</v>
      </c>
      <c r="Y48" s="133">
        <f t="shared" si="17"/>
        <v>142538611.34</v>
      </c>
      <c r="Z48" s="133">
        <f t="shared" si="43"/>
        <v>0</v>
      </c>
      <c r="AA48" s="133">
        <f t="shared" si="43"/>
        <v>1481970057.0700004</v>
      </c>
      <c r="AB48" s="133">
        <f t="shared" si="43"/>
        <v>1366466061.3599999</v>
      </c>
      <c r="AC48" s="133">
        <f t="shared" si="18"/>
        <v>2848436118.4300003</v>
      </c>
      <c r="AD48" s="84" t="str">
        <f t="shared" ref="AD48:AD61" si="44">IF(J48=0," ",V48/J48)</f>
        <v xml:space="preserve"> </v>
      </c>
      <c r="AE48" s="84">
        <f t="shared" ref="AE48:AE61" si="45">IF(K48=0," ",W48/K48)</f>
        <v>1.3742393646087044E-2</v>
      </c>
      <c r="AF48" s="84">
        <f t="shared" ref="AF48:AF61" si="46">IF(L48=0," ",X48/L48)</f>
        <v>8.1895121744879423E-2</v>
      </c>
      <c r="AG48" s="84">
        <f t="shared" ref="AG48:AG61" si="47">IF(M48=0," ",Y48/M48)</f>
        <v>4.7656240596509795E-2</v>
      </c>
    </row>
    <row r="49" spans="1:33" ht="15" customHeight="1">
      <c r="A49" s="91"/>
      <c r="B49" s="116"/>
      <c r="C49" s="116"/>
      <c r="D49" s="116"/>
      <c r="E49" s="133">
        <f t="shared" si="9"/>
        <v>0</v>
      </c>
      <c r="F49" s="116"/>
      <c r="G49" s="116"/>
      <c r="H49" s="116"/>
      <c r="I49" s="133">
        <f t="shared" si="10"/>
        <v>0</v>
      </c>
      <c r="J49" s="116">
        <f t="shared" ref="J49:L51" si="48">+B49+F49</f>
        <v>0</v>
      </c>
      <c r="K49" s="116">
        <f t="shared" si="48"/>
        <v>0</v>
      </c>
      <c r="L49" s="116">
        <f t="shared" si="48"/>
        <v>0</v>
      </c>
      <c r="M49" s="133">
        <f t="shared" si="11"/>
        <v>0</v>
      </c>
      <c r="N49" s="116"/>
      <c r="O49" s="116"/>
      <c r="P49" s="116"/>
      <c r="Q49" s="133">
        <f t="shared" si="12"/>
        <v>0</v>
      </c>
      <c r="R49" s="116"/>
      <c r="S49" s="116"/>
      <c r="T49" s="116"/>
      <c r="U49" s="133">
        <f t="shared" si="13"/>
        <v>0</v>
      </c>
      <c r="V49" s="130">
        <f t="shared" si="19"/>
        <v>0</v>
      </c>
      <c r="W49" s="130">
        <f t="shared" si="25"/>
        <v>0</v>
      </c>
      <c r="X49" s="130">
        <f t="shared" si="20"/>
        <v>0</v>
      </c>
      <c r="Y49" s="133">
        <f t="shared" si="17"/>
        <v>0</v>
      </c>
      <c r="Z49" s="130">
        <f t="shared" ref="Z49:AB51" si="49">+J49-V49</f>
        <v>0</v>
      </c>
      <c r="AA49" s="130">
        <f t="shared" si="49"/>
        <v>0</v>
      </c>
      <c r="AB49" s="130">
        <f t="shared" si="49"/>
        <v>0</v>
      </c>
      <c r="AC49" s="133">
        <f t="shared" si="18"/>
        <v>0</v>
      </c>
      <c r="AD49" s="155" t="str">
        <f t="shared" si="44"/>
        <v xml:space="preserve"> </v>
      </c>
      <c r="AE49" s="155" t="str">
        <f t="shared" si="45"/>
        <v xml:space="preserve"> </v>
      </c>
      <c r="AF49" s="155" t="str">
        <f t="shared" si="46"/>
        <v xml:space="preserve"> </v>
      </c>
      <c r="AG49" s="155" t="str">
        <f t="shared" si="47"/>
        <v xml:space="preserve"> </v>
      </c>
    </row>
    <row r="50" spans="1:33" ht="15" customHeight="1">
      <c r="A50" s="91" t="s">
        <v>293</v>
      </c>
      <c r="B50" s="116"/>
      <c r="C50" s="116"/>
      <c r="D50" s="116"/>
      <c r="E50" s="133">
        <f t="shared" si="9"/>
        <v>0</v>
      </c>
      <c r="F50" s="116"/>
      <c r="G50" s="116"/>
      <c r="H50" s="116"/>
      <c r="I50" s="133">
        <f t="shared" si="10"/>
        <v>0</v>
      </c>
      <c r="J50" s="116">
        <f t="shared" si="48"/>
        <v>0</v>
      </c>
      <c r="K50" s="116">
        <f t="shared" si="48"/>
        <v>0</v>
      </c>
      <c r="L50" s="116">
        <f t="shared" si="48"/>
        <v>0</v>
      </c>
      <c r="M50" s="133">
        <f t="shared" si="11"/>
        <v>0</v>
      </c>
      <c r="N50" s="116"/>
      <c r="O50" s="116"/>
      <c r="P50" s="116"/>
      <c r="Q50" s="133">
        <f t="shared" si="12"/>
        <v>0</v>
      </c>
      <c r="R50" s="116"/>
      <c r="S50" s="116"/>
      <c r="T50" s="116"/>
      <c r="U50" s="133">
        <f t="shared" si="13"/>
        <v>0</v>
      </c>
      <c r="V50" s="130">
        <f t="shared" si="19"/>
        <v>0</v>
      </c>
      <c r="W50" s="130">
        <f t="shared" si="25"/>
        <v>0</v>
      </c>
      <c r="X50" s="130">
        <f t="shared" si="20"/>
        <v>0</v>
      </c>
      <c r="Y50" s="133">
        <f t="shared" si="17"/>
        <v>0</v>
      </c>
      <c r="Z50" s="130">
        <f t="shared" si="49"/>
        <v>0</v>
      </c>
      <c r="AA50" s="130">
        <f t="shared" si="49"/>
        <v>0</v>
      </c>
      <c r="AB50" s="130">
        <f t="shared" si="49"/>
        <v>0</v>
      </c>
      <c r="AC50" s="133">
        <f t="shared" si="18"/>
        <v>0</v>
      </c>
      <c r="AD50" s="155" t="str">
        <f t="shared" si="44"/>
        <v xml:space="preserve"> </v>
      </c>
      <c r="AE50" s="155" t="str">
        <f t="shared" si="45"/>
        <v xml:space="preserve"> </v>
      </c>
      <c r="AF50" s="155" t="str">
        <f t="shared" si="46"/>
        <v xml:space="preserve"> </v>
      </c>
      <c r="AG50" s="155" t="str">
        <f t="shared" si="47"/>
        <v xml:space="preserve"> </v>
      </c>
    </row>
    <row r="51" spans="1:33" ht="57.75" customHeight="1">
      <c r="A51" s="146" t="s">
        <v>294</v>
      </c>
      <c r="B51" s="116">
        <v>0</v>
      </c>
      <c r="C51" s="116">
        <v>37552795.609999999</v>
      </c>
      <c r="D51" s="116">
        <v>208950</v>
      </c>
      <c r="E51" s="133">
        <f t="shared" si="9"/>
        <v>37761745.609999999</v>
      </c>
      <c r="F51" s="116">
        <f>-+'OSEC-CONAP'!H194</f>
        <v>0</v>
      </c>
      <c r="G51" s="116">
        <f>-+'OSEC-CONAP'!H195</f>
        <v>0</v>
      </c>
      <c r="H51" s="116">
        <f>-+'OSEC-CONAP'!H196</f>
        <v>0</v>
      </c>
      <c r="I51" s="133">
        <f t="shared" si="10"/>
        <v>0</v>
      </c>
      <c r="J51" s="116">
        <f t="shared" si="48"/>
        <v>0</v>
      </c>
      <c r="K51" s="116">
        <f t="shared" si="48"/>
        <v>37552795.609999999</v>
      </c>
      <c r="L51" s="116">
        <f t="shared" si="48"/>
        <v>208950</v>
      </c>
      <c r="M51" s="133">
        <f t="shared" si="11"/>
        <v>37761745.609999999</v>
      </c>
      <c r="N51" s="116">
        <f>+'OSEC-CONAP'!I194</f>
        <v>0</v>
      </c>
      <c r="O51" s="116">
        <f>+'OSEC-CONAP'!I195</f>
        <v>272385.83</v>
      </c>
      <c r="P51" s="116">
        <f>+'OSEC-CONAP'!I196</f>
        <v>0</v>
      </c>
      <c r="Q51" s="133">
        <f t="shared" si="12"/>
        <v>272385.83</v>
      </c>
      <c r="R51" s="116"/>
      <c r="S51" s="116"/>
      <c r="T51" s="116"/>
      <c r="U51" s="133">
        <f t="shared" si="13"/>
        <v>0</v>
      </c>
      <c r="V51" s="130">
        <f t="shared" si="19"/>
        <v>0</v>
      </c>
      <c r="W51" s="130">
        <f t="shared" si="25"/>
        <v>272385.83</v>
      </c>
      <c r="X51" s="130">
        <f t="shared" si="20"/>
        <v>0</v>
      </c>
      <c r="Y51" s="133">
        <f t="shared" si="17"/>
        <v>272385.83</v>
      </c>
      <c r="Z51" s="130">
        <f t="shared" si="49"/>
        <v>0</v>
      </c>
      <c r="AA51" s="130">
        <f t="shared" si="49"/>
        <v>37280409.780000001</v>
      </c>
      <c r="AB51" s="130">
        <f t="shared" si="49"/>
        <v>208950</v>
      </c>
      <c r="AC51" s="133">
        <f t="shared" si="18"/>
        <v>37489359.780000001</v>
      </c>
      <c r="AD51" s="155" t="str">
        <f t="shared" si="44"/>
        <v xml:space="preserve"> </v>
      </c>
      <c r="AE51" s="155">
        <f t="shared" si="45"/>
        <v>7.2534101809311347E-3</v>
      </c>
      <c r="AF51" s="155">
        <f t="shared" si="46"/>
        <v>0</v>
      </c>
      <c r="AG51" s="155">
        <f t="shared" si="47"/>
        <v>7.2132743229928247E-3</v>
      </c>
    </row>
    <row r="52" spans="1:33" s="137" customFormat="1" ht="15" customHeight="1">
      <c r="A52" s="147" t="s">
        <v>272</v>
      </c>
      <c r="B52" s="133">
        <f>+B51</f>
        <v>0</v>
      </c>
      <c r="C52" s="133">
        <f>+C51</f>
        <v>37552795.609999999</v>
      </c>
      <c r="D52" s="133">
        <f>+D51</f>
        <v>208950</v>
      </c>
      <c r="E52" s="133">
        <f t="shared" si="9"/>
        <v>37761745.609999999</v>
      </c>
      <c r="F52" s="133">
        <f>+F51</f>
        <v>0</v>
      </c>
      <c r="G52" s="133">
        <f>+G51</f>
        <v>0</v>
      </c>
      <c r="H52" s="133">
        <f>+H51</f>
        <v>0</v>
      </c>
      <c r="I52" s="133">
        <f t="shared" si="10"/>
        <v>0</v>
      </c>
      <c r="J52" s="133">
        <f>+J51</f>
        <v>0</v>
      </c>
      <c r="K52" s="133">
        <f>+K51</f>
        <v>37552795.609999999</v>
      </c>
      <c r="L52" s="133">
        <f>+L51</f>
        <v>208950</v>
      </c>
      <c r="M52" s="133">
        <f t="shared" si="11"/>
        <v>37761745.609999999</v>
      </c>
      <c r="N52" s="133">
        <f t="shared" ref="N52:AB52" si="50">+N51</f>
        <v>0</v>
      </c>
      <c r="O52" s="133">
        <f t="shared" si="50"/>
        <v>272385.83</v>
      </c>
      <c r="P52" s="133">
        <f t="shared" si="50"/>
        <v>0</v>
      </c>
      <c r="Q52" s="133">
        <f t="shared" si="12"/>
        <v>272385.83</v>
      </c>
      <c r="R52" s="133">
        <f t="shared" si="50"/>
        <v>0</v>
      </c>
      <c r="S52" s="133">
        <f t="shared" si="50"/>
        <v>0</v>
      </c>
      <c r="T52" s="133">
        <f t="shared" si="50"/>
        <v>0</v>
      </c>
      <c r="U52" s="133">
        <f t="shared" si="13"/>
        <v>0</v>
      </c>
      <c r="V52" s="133">
        <f t="shared" si="50"/>
        <v>0</v>
      </c>
      <c r="W52" s="133">
        <f t="shared" si="50"/>
        <v>272385.83</v>
      </c>
      <c r="X52" s="133">
        <f t="shared" si="50"/>
        <v>0</v>
      </c>
      <c r="Y52" s="133">
        <f t="shared" si="17"/>
        <v>272385.83</v>
      </c>
      <c r="Z52" s="133">
        <f t="shared" si="50"/>
        <v>0</v>
      </c>
      <c r="AA52" s="133">
        <f t="shared" si="50"/>
        <v>37280409.780000001</v>
      </c>
      <c r="AB52" s="133">
        <f t="shared" si="50"/>
        <v>208950</v>
      </c>
      <c r="AC52" s="133">
        <f t="shared" si="18"/>
        <v>37489359.780000001</v>
      </c>
      <c r="AD52" s="84" t="str">
        <f t="shared" si="44"/>
        <v xml:space="preserve"> </v>
      </c>
      <c r="AE52" s="84">
        <f t="shared" si="45"/>
        <v>7.2534101809311347E-3</v>
      </c>
      <c r="AF52" s="84">
        <f t="shared" si="46"/>
        <v>0</v>
      </c>
      <c r="AG52" s="84">
        <f t="shared" si="47"/>
        <v>7.2132743229928247E-3</v>
      </c>
    </row>
    <row r="53" spans="1:33" ht="15" customHeight="1">
      <c r="A53" s="93"/>
      <c r="B53" s="116"/>
      <c r="C53" s="116"/>
      <c r="D53" s="116"/>
      <c r="E53" s="133">
        <f t="shared" si="9"/>
        <v>0</v>
      </c>
      <c r="F53" s="116"/>
      <c r="G53" s="116"/>
      <c r="H53" s="116"/>
      <c r="I53" s="133">
        <f t="shared" si="10"/>
        <v>0</v>
      </c>
      <c r="J53" s="116">
        <f t="shared" ref="J53:L55" si="51">+B53+F53</f>
        <v>0</v>
      </c>
      <c r="K53" s="116">
        <f t="shared" si="51"/>
        <v>0</v>
      </c>
      <c r="L53" s="116">
        <f t="shared" si="51"/>
        <v>0</v>
      </c>
      <c r="M53" s="133">
        <f t="shared" si="11"/>
        <v>0</v>
      </c>
      <c r="N53" s="116"/>
      <c r="O53" s="116"/>
      <c r="P53" s="116"/>
      <c r="Q53" s="133">
        <f t="shared" si="12"/>
        <v>0</v>
      </c>
      <c r="R53" s="116"/>
      <c r="S53" s="116"/>
      <c r="T53" s="116"/>
      <c r="U53" s="133">
        <f t="shared" si="13"/>
        <v>0</v>
      </c>
      <c r="V53" s="130">
        <f t="shared" si="19"/>
        <v>0</v>
      </c>
      <c r="W53" s="130">
        <f t="shared" si="25"/>
        <v>0</v>
      </c>
      <c r="X53" s="130">
        <f t="shared" si="20"/>
        <v>0</v>
      </c>
      <c r="Y53" s="133">
        <f t="shared" si="17"/>
        <v>0</v>
      </c>
      <c r="Z53" s="130">
        <f t="shared" ref="Z53:AB55" si="52">+J53-V53</f>
        <v>0</v>
      </c>
      <c r="AA53" s="130">
        <f t="shared" si="52"/>
        <v>0</v>
      </c>
      <c r="AB53" s="130">
        <f t="shared" si="52"/>
        <v>0</v>
      </c>
      <c r="AC53" s="133">
        <f t="shared" si="18"/>
        <v>0</v>
      </c>
      <c r="AD53" s="155" t="str">
        <f t="shared" si="44"/>
        <v xml:space="preserve"> </v>
      </c>
      <c r="AE53" s="155" t="str">
        <f t="shared" si="45"/>
        <v xml:space="preserve"> </v>
      </c>
      <c r="AF53" s="155" t="str">
        <f t="shared" si="46"/>
        <v xml:space="preserve"> </v>
      </c>
      <c r="AG53" s="155" t="str">
        <f t="shared" si="47"/>
        <v xml:space="preserve"> </v>
      </c>
    </row>
    <row r="54" spans="1:33" s="202" customFormat="1" ht="15" customHeight="1">
      <c r="A54" s="147" t="s">
        <v>297</v>
      </c>
      <c r="B54" s="133"/>
      <c r="C54" s="133"/>
      <c r="D54" s="133">
        <v>10000000</v>
      </c>
      <c r="E54" s="133">
        <f t="shared" si="9"/>
        <v>10000000</v>
      </c>
      <c r="F54" s="133"/>
      <c r="G54" s="133"/>
      <c r="H54" s="133">
        <v>-10000000</v>
      </c>
      <c r="I54" s="133">
        <f t="shared" si="10"/>
        <v>-10000000</v>
      </c>
      <c r="J54" s="133">
        <f t="shared" si="51"/>
        <v>0</v>
      </c>
      <c r="K54" s="133">
        <f t="shared" si="51"/>
        <v>0</v>
      </c>
      <c r="L54" s="133">
        <f t="shared" si="51"/>
        <v>0</v>
      </c>
      <c r="M54" s="133">
        <f t="shared" si="11"/>
        <v>0</v>
      </c>
      <c r="N54" s="133"/>
      <c r="O54" s="133"/>
      <c r="P54" s="133"/>
      <c r="Q54" s="133">
        <f t="shared" si="12"/>
        <v>0</v>
      </c>
      <c r="R54" s="133"/>
      <c r="S54" s="133"/>
      <c r="T54" s="133"/>
      <c r="U54" s="133">
        <f t="shared" si="13"/>
        <v>0</v>
      </c>
      <c r="V54" s="133">
        <f t="shared" si="19"/>
        <v>0</v>
      </c>
      <c r="W54" s="133">
        <f t="shared" si="25"/>
        <v>0</v>
      </c>
      <c r="X54" s="133">
        <f t="shared" si="20"/>
        <v>0</v>
      </c>
      <c r="Y54" s="133">
        <f t="shared" si="17"/>
        <v>0</v>
      </c>
      <c r="Z54" s="133">
        <f t="shared" si="52"/>
        <v>0</v>
      </c>
      <c r="AA54" s="133">
        <f t="shared" si="52"/>
        <v>0</v>
      </c>
      <c r="AB54" s="133">
        <f t="shared" si="52"/>
        <v>0</v>
      </c>
      <c r="AC54" s="133">
        <f t="shared" si="18"/>
        <v>0</v>
      </c>
      <c r="AD54" s="84" t="str">
        <f t="shared" si="44"/>
        <v xml:space="preserve"> </v>
      </c>
      <c r="AE54" s="84" t="str">
        <f t="shared" si="45"/>
        <v xml:space="preserve"> </v>
      </c>
      <c r="AF54" s="84" t="str">
        <f t="shared" si="46"/>
        <v xml:space="preserve"> </v>
      </c>
      <c r="AG54" s="84" t="str">
        <f t="shared" si="47"/>
        <v xml:space="preserve"> </v>
      </c>
    </row>
    <row r="55" spans="1:33" ht="15" customHeight="1">
      <c r="A55" s="94"/>
      <c r="B55" s="116"/>
      <c r="C55" s="116"/>
      <c r="D55" s="116"/>
      <c r="E55" s="133">
        <f t="shared" si="9"/>
        <v>0</v>
      </c>
      <c r="F55" s="116"/>
      <c r="G55" s="116"/>
      <c r="H55" s="116"/>
      <c r="I55" s="133">
        <f t="shared" si="10"/>
        <v>0</v>
      </c>
      <c r="J55" s="116">
        <f t="shared" si="51"/>
        <v>0</v>
      </c>
      <c r="K55" s="116">
        <f t="shared" si="51"/>
        <v>0</v>
      </c>
      <c r="L55" s="116">
        <f t="shared" si="51"/>
        <v>0</v>
      </c>
      <c r="M55" s="133">
        <f t="shared" si="11"/>
        <v>0</v>
      </c>
      <c r="N55" s="116"/>
      <c r="O55" s="116"/>
      <c r="P55" s="116"/>
      <c r="Q55" s="133">
        <f t="shared" si="12"/>
        <v>0</v>
      </c>
      <c r="R55" s="116"/>
      <c r="S55" s="116"/>
      <c r="T55" s="116"/>
      <c r="U55" s="133">
        <f t="shared" si="13"/>
        <v>0</v>
      </c>
      <c r="V55" s="130">
        <f t="shared" si="19"/>
        <v>0</v>
      </c>
      <c r="W55" s="130">
        <f t="shared" si="25"/>
        <v>0</v>
      </c>
      <c r="X55" s="130">
        <f t="shared" si="20"/>
        <v>0</v>
      </c>
      <c r="Y55" s="133">
        <f t="shared" si="17"/>
        <v>0</v>
      </c>
      <c r="Z55" s="130">
        <f t="shared" si="52"/>
        <v>0</v>
      </c>
      <c r="AA55" s="130">
        <f t="shared" si="52"/>
        <v>0</v>
      </c>
      <c r="AB55" s="130">
        <f t="shared" si="52"/>
        <v>0</v>
      </c>
      <c r="AC55" s="133">
        <f t="shared" si="18"/>
        <v>0</v>
      </c>
      <c r="AD55" s="155" t="str">
        <f t="shared" si="44"/>
        <v xml:space="preserve"> </v>
      </c>
      <c r="AE55" s="155" t="str">
        <f t="shared" si="45"/>
        <v xml:space="preserve"> </v>
      </c>
      <c r="AF55" s="155" t="str">
        <f t="shared" si="46"/>
        <v xml:space="preserve"> </v>
      </c>
      <c r="AG55" s="155" t="str">
        <f t="shared" si="47"/>
        <v xml:space="preserve"> </v>
      </c>
    </row>
    <row r="56" spans="1:33" s="137" customFormat="1" ht="15" customHeight="1">
      <c r="A56" s="148" t="s">
        <v>295</v>
      </c>
      <c r="B56" s="133">
        <f>+B54+B52+B48+B28+B22+B8</f>
        <v>0</v>
      </c>
      <c r="C56" s="133">
        <f>+C54+C52+C48+C28+C22+C8</f>
        <v>1951147704.99</v>
      </c>
      <c r="D56" s="133">
        <f>+D54+D52+D48+D28+D22+D8</f>
        <v>1752038072.0899999</v>
      </c>
      <c r="E56" s="133">
        <f t="shared" si="9"/>
        <v>3703185777.0799999</v>
      </c>
      <c r="F56" s="133">
        <f>+F54+F52+F48+F28+F22+F8</f>
        <v>0</v>
      </c>
      <c r="G56" s="133">
        <f>+G54+G52+G48+G28+G22+G8</f>
        <v>-21352734.079999998</v>
      </c>
      <c r="H56" s="133">
        <f>+H54+H52+H48+H28+H22+H8</f>
        <v>-192750000</v>
      </c>
      <c r="I56" s="133">
        <f t="shared" si="10"/>
        <v>-214102734.07999998</v>
      </c>
      <c r="J56" s="133">
        <f>+J54+J52+J48+J28+J22+J8</f>
        <v>0</v>
      </c>
      <c r="K56" s="133">
        <f>+K54+K52+K48+K28+K22+K8</f>
        <v>1929794970.9100001</v>
      </c>
      <c r="L56" s="133">
        <f>+L54+L52+L48+L28+L22+L8</f>
        <v>1559288072.0899999</v>
      </c>
      <c r="M56" s="133">
        <f t="shared" si="11"/>
        <v>3489083043</v>
      </c>
      <c r="N56" s="133">
        <f t="shared" ref="N56:AB56" si="53">+N54+N52+N48+N28+N22+N8</f>
        <v>0</v>
      </c>
      <c r="O56" s="133">
        <f t="shared" si="53"/>
        <v>36214070.25</v>
      </c>
      <c r="P56" s="133">
        <f t="shared" si="53"/>
        <v>121899020.64</v>
      </c>
      <c r="Q56" s="133">
        <f t="shared" si="12"/>
        <v>158113090.88999999</v>
      </c>
      <c r="R56" s="133">
        <f t="shared" si="53"/>
        <v>0</v>
      </c>
      <c r="S56" s="133">
        <f t="shared" si="53"/>
        <v>0</v>
      </c>
      <c r="T56" s="133">
        <f t="shared" si="53"/>
        <v>0</v>
      </c>
      <c r="U56" s="133">
        <f t="shared" si="13"/>
        <v>0</v>
      </c>
      <c r="V56" s="133">
        <f t="shared" si="53"/>
        <v>0</v>
      </c>
      <c r="W56" s="133">
        <f t="shared" si="53"/>
        <v>36214070.25</v>
      </c>
      <c r="X56" s="133">
        <f t="shared" si="53"/>
        <v>121899020.64</v>
      </c>
      <c r="Y56" s="133">
        <f t="shared" si="17"/>
        <v>158113090.88999999</v>
      </c>
      <c r="Z56" s="133">
        <f t="shared" si="53"/>
        <v>0</v>
      </c>
      <c r="AA56" s="133">
        <f t="shared" si="53"/>
        <v>1893580900.6600006</v>
      </c>
      <c r="AB56" s="133">
        <f t="shared" si="53"/>
        <v>1437389051.4499998</v>
      </c>
      <c r="AC56" s="133">
        <f t="shared" si="18"/>
        <v>3330969952.1100006</v>
      </c>
      <c r="AD56" s="84" t="str">
        <f t="shared" si="44"/>
        <v xml:space="preserve"> </v>
      </c>
      <c r="AE56" s="84">
        <f t="shared" si="45"/>
        <v>1.8765760506113848E-2</v>
      </c>
      <c r="AF56" s="84">
        <f t="shared" si="46"/>
        <v>7.8176074595768572E-2</v>
      </c>
      <c r="AG56" s="84">
        <f t="shared" si="47"/>
        <v>4.5316516959152238E-2</v>
      </c>
    </row>
    <row r="57" spans="1:33" ht="15" customHeight="1">
      <c r="A57" s="94"/>
      <c r="B57" s="116"/>
      <c r="C57" s="116"/>
      <c r="D57" s="116"/>
      <c r="E57" s="133">
        <f t="shared" si="9"/>
        <v>0</v>
      </c>
      <c r="F57" s="116"/>
      <c r="G57" s="116"/>
      <c r="H57" s="116"/>
      <c r="I57" s="133">
        <f t="shared" si="10"/>
        <v>0</v>
      </c>
      <c r="J57" s="116">
        <f t="shared" ref="J57:L58" si="54">+B57+F57</f>
        <v>0</v>
      </c>
      <c r="K57" s="116">
        <f t="shared" si="54"/>
        <v>0</v>
      </c>
      <c r="L57" s="116">
        <f t="shared" si="54"/>
        <v>0</v>
      </c>
      <c r="M57" s="133">
        <f t="shared" si="11"/>
        <v>0</v>
      </c>
      <c r="N57" s="116"/>
      <c r="O57" s="116"/>
      <c r="P57" s="116"/>
      <c r="Q57" s="133">
        <f t="shared" si="12"/>
        <v>0</v>
      </c>
      <c r="R57" s="116"/>
      <c r="S57" s="116"/>
      <c r="T57" s="116"/>
      <c r="U57" s="133">
        <f t="shared" si="13"/>
        <v>0</v>
      </c>
      <c r="V57" s="130">
        <f t="shared" si="19"/>
        <v>0</v>
      </c>
      <c r="W57" s="130">
        <f t="shared" si="25"/>
        <v>0</v>
      </c>
      <c r="X57" s="130">
        <f t="shared" si="20"/>
        <v>0</v>
      </c>
      <c r="Y57" s="133">
        <f t="shared" si="17"/>
        <v>0</v>
      </c>
      <c r="Z57" s="130">
        <f t="shared" ref="Z57:AB58" si="55">+J57-V57</f>
        <v>0</v>
      </c>
      <c r="AA57" s="130">
        <f t="shared" si="55"/>
        <v>0</v>
      </c>
      <c r="AB57" s="130">
        <f t="shared" si="55"/>
        <v>0</v>
      </c>
      <c r="AC57" s="133">
        <f t="shared" si="18"/>
        <v>0</v>
      </c>
      <c r="AD57" s="155" t="str">
        <f t="shared" si="44"/>
        <v xml:space="preserve"> </v>
      </c>
      <c r="AE57" s="155" t="str">
        <f t="shared" si="45"/>
        <v xml:space="preserve"> </v>
      </c>
      <c r="AF57" s="155" t="str">
        <f t="shared" si="46"/>
        <v xml:space="preserve"> </v>
      </c>
      <c r="AG57" s="155" t="str">
        <f t="shared" si="47"/>
        <v xml:space="preserve"> </v>
      </c>
    </row>
    <row r="58" spans="1:33" ht="15" customHeight="1">
      <c r="A58" s="94" t="s">
        <v>296</v>
      </c>
      <c r="B58" s="116"/>
      <c r="C58" s="116"/>
      <c r="D58" s="116"/>
      <c r="E58" s="133">
        <f t="shared" si="9"/>
        <v>0</v>
      </c>
      <c r="F58" s="116"/>
      <c r="G58" s="116"/>
      <c r="H58" s="116"/>
      <c r="I58" s="133">
        <f t="shared" si="10"/>
        <v>0</v>
      </c>
      <c r="J58" s="116">
        <f t="shared" si="54"/>
        <v>0</v>
      </c>
      <c r="K58" s="116">
        <f t="shared" si="54"/>
        <v>0</v>
      </c>
      <c r="L58" s="116">
        <f t="shared" si="54"/>
        <v>0</v>
      </c>
      <c r="M58" s="133">
        <f t="shared" si="11"/>
        <v>0</v>
      </c>
      <c r="N58" s="116"/>
      <c r="O58" s="116"/>
      <c r="P58" s="116"/>
      <c r="Q58" s="133">
        <f t="shared" si="12"/>
        <v>0</v>
      </c>
      <c r="R58" s="116"/>
      <c r="S58" s="116"/>
      <c r="T58" s="116"/>
      <c r="U58" s="133">
        <f t="shared" si="13"/>
        <v>0</v>
      </c>
      <c r="V58" s="130">
        <f t="shared" si="19"/>
        <v>0</v>
      </c>
      <c r="W58" s="130">
        <f t="shared" si="25"/>
        <v>0</v>
      </c>
      <c r="X58" s="130">
        <f t="shared" si="20"/>
        <v>0</v>
      </c>
      <c r="Y58" s="133">
        <f t="shared" si="17"/>
        <v>0</v>
      </c>
      <c r="Z58" s="130">
        <f t="shared" si="55"/>
        <v>0</v>
      </c>
      <c r="AA58" s="130">
        <f t="shared" si="55"/>
        <v>0</v>
      </c>
      <c r="AB58" s="130">
        <f t="shared" si="55"/>
        <v>0</v>
      </c>
      <c r="AC58" s="133">
        <f t="shared" si="18"/>
        <v>0</v>
      </c>
      <c r="AD58" s="155" t="str">
        <f t="shared" si="44"/>
        <v xml:space="preserve"> </v>
      </c>
      <c r="AE58" s="155" t="str">
        <f t="shared" si="45"/>
        <v xml:space="preserve"> </v>
      </c>
      <c r="AF58" s="155" t="str">
        <f t="shared" si="46"/>
        <v xml:space="preserve"> </v>
      </c>
      <c r="AG58" s="155" t="str">
        <f t="shared" si="47"/>
        <v xml:space="preserve"> </v>
      </c>
    </row>
    <row r="59" spans="1:33" s="127" customFormat="1" ht="15" customHeight="1">
      <c r="A59" s="149" t="s">
        <v>298</v>
      </c>
      <c r="B59" s="126">
        <f>SUM(B60:B61)</f>
        <v>0</v>
      </c>
      <c r="C59" s="126">
        <f>SUM(C60:C61)</f>
        <v>55243013.969999999</v>
      </c>
      <c r="D59" s="126">
        <f>SUM(D60:D61)</f>
        <v>0</v>
      </c>
      <c r="E59" s="133">
        <f t="shared" si="9"/>
        <v>55243013.969999999</v>
      </c>
      <c r="F59" s="126">
        <f>SUM(F60:F61)</f>
        <v>0</v>
      </c>
      <c r="G59" s="126">
        <f>SUM(G60:G61)</f>
        <v>0</v>
      </c>
      <c r="H59" s="126">
        <f>SUM(H60:H61)</f>
        <v>0</v>
      </c>
      <c r="I59" s="133">
        <f t="shared" si="10"/>
        <v>0</v>
      </c>
      <c r="J59" s="126">
        <f>SUM(J60:J61)</f>
        <v>0</v>
      </c>
      <c r="K59" s="126">
        <f>SUM(K60:K61)</f>
        <v>55243013.969999999</v>
      </c>
      <c r="L59" s="126">
        <f>SUM(L60:L61)</f>
        <v>0</v>
      </c>
      <c r="M59" s="133">
        <f t="shared" si="11"/>
        <v>55243013.969999999</v>
      </c>
      <c r="N59" s="126">
        <f t="shared" ref="N59:AB59" si="56">SUM(N60:N61)</f>
        <v>0</v>
      </c>
      <c r="O59" s="126">
        <f t="shared" si="56"/>
        <v>7137608.7899999991</v>
      </c>
      <c r="P59" s="126">
        <f t="shared" si="56"/>
        <v>0</v>
      </c>
      <c r="Q59" s="133">
        <f t="shared" si="12"/>
        <v>7137608.7899999991</v>
      </c>
      <c r="R59" s="126">
        <f t="shared" si="56"/>
        <v>0</v>
      </c>
      <c r="S59" s="126">
        <f t="shared" si="56"/>
        <v>0</v>
      </c>
      <c r="T59" s="126">
        <f t="shared" si="56"/>
        <v>0</v>
      </c>
      <c r="U59" s="133">
        <f t="shared" si="13"/>
        <v>0</v>
      </c>
      <c r="V59" s="126">
        <f t="shared" si="56"/>
        <v>0</v>
      </c>
      <c r="W59" s="126">
        <f t="shared" si="56"/>
        <v>7137608.7899999991</v>
      </c>
      <c r="X59" s="126">
        <f t="shared" si="56"/>
        <v>0</v>
      </c>
      <c r="Y59" s="133">
        <f t="shared" si="17"/>
        <v>7137608.7899999991</v>
      </c>
      <c r="Z59" s="126">
        <f t="shared" si="56"/>
        <v>0</v>
      </c>
      <c r="AA59" s="126">
        <f t="shared" si="56"/>
        <v>48105405.18</v>
      </c>
      <c r="AB59" s="126">
        <f t="shared" si="56"/>
        <v>0</v>
      </c>
      <c r="AC59" s="133">
        <f t="shared" si="18"/>
        <v>48105405.18</v>
      </c>
      <c r="AD59" s="156" t="str">
        <f t="shared" si="44"/>
        <v xml:space="preserve"> </v>
      </c>
      <c r="AE59" s="156">
        <f t="shared" si="45"/>
        <v>0.12920382645805883</v>
      </c>
      <c r="AF59" s="156" t="str">
        <f t="shared" si="46"/>
        <v xml:space="preserve"> </v>
      </c>
      <c r="AG59" s="156">
        <f t="shared" si="47"/>
        <v>0.12920382645805883</v>
      </c>
    </row>
    <row r="60" spans="1:33" ht="15" customHeight="1">
      <c r="A60" s="94" t="s">
        <v>299</v>
      </c>
      <c r="B60" s="116">
        <v>0</v>
      </c>
      <c r="C60" s="116">
        <v>13858613.98</v>
      </c>
      <c r="D60" s="116">
        <v>0</v>
      </c>
      <c r="E60" s="133">
        <f t="shared" si="9"/>
        <v>13858613.98</v>
      </c>
      <c r="F60" s="116"/>
      <c r="G60" s="116"/>
      <c r="H60" s="116"/>
      <c r="I60" s="133">
        <f t="shared" si="10"/>
        <v>0</v>
      </c>
      <c r="J60" s="116">
        <f t="shared" ref="J60:L63" si="57">+B60+F60</f>
        <v>0</v>
      </c>
      <c r="K60" s="116">
        <f t="shared" si="57"/>
        <v>13858613.98</v>
      </c>
      <c r="L60" s="116">
        <f t="shared" si="57"/>
        <v>0</v>
      </c>
      <c r="M60" s="133">
        <f t="shared" si="11"/>
        <v>13858613.98</v>
      </c>
      <c r="N60" s="116">
        <f>+'FAPS-CONAP'!I19</f>
        <v>0</v>
      </c>
      <c r="O60" s="116">
        <f>+'FAPS-CONAP'!I20</f>
        <v>413348.6</v>
      </c>
      <c r="P60" s="116">
        <f>+'FAPS-CONAP'!I21</f>
        <v>0</v>
      </c>
      <c r="Q60" s="133">
        <f t="shared" si="12"/>
        <v>413348.6</v>
      </c>
      <c r="R60" s="116"/>
      <c r="S60" s="116"/>
      <c r="T60" s="116"/>
      <c r="U60" s="133">
        <f t="shared" si="13"/>
        <v>0</v>
      </c>
      <c r="V60" s="130">
        <f t="shared" si="19"/>
        <v>0</v>
      </c>
      <c r="W60" s="130">
        <f t="shared" si="25"/>
        <v>413348.6</v>
      </c>
      <c r="X60" s="130">
        <f t="shared" si="20"/>
        <v>0</v>
      </c>
      <c r="Y60" s="133">
        <f t="shared" si="17"/>
        <v>413348.6</v>
      </c>
      <c r="Z60" s="130">
        <f t="shared" ref="Z60:AB63" si="58">+J60-V60</f>
        <v>0</v>
      </c>
      <c r="AA60" s="130">
        <f t="shared" si="58"/>
        <v>13445265.380000001</v>
      </c>
      <c r="AB60" s="130">
        <f t="shared" si="58"/>
        <v>0</v>
      </c>
      <c r="AC60" s="133">
        <f t="shared" si="18"/>
        <v>13445265.380000001</v>
      </c>
      <c r="AD60" s="155" t="str">
        <f t="shared" si="44"/>
        <v xml:space="preserve"> </v>
      </c>
      <c r="AE60" s="155">
        <f t="shared" si="45"/>
        <v>2.9826113967567194E-2</v>
      </c>
      <c r="AF60" s="155" t="str">
        <f t="shared" si="46"/>
        <v xml:space="preserve"> </v>
      </c>
      <c r="AG60" s="155">
        <f t="shared" si="47"/>
        <v>2.9826113967567194E-2</v>
      </c>
    </row>
    <row r="61" spans="1:33" ht="15" customHeight="1">
      <c r="A61" s="94" t="s">
        <v>300</v>
      </c>
      <c r="B61" s="116">
        <v>0</v>
      </c>
      <c r="C61" s="116">
        <v>41384399.989999995</v>
      </c>
      <c r="D61" s="116">
        <v>0</v>
      </c>
      <c r="E61" s="133">
        <f t="shared" si="9"/>
        <v>41384399.989999995</v>
      </c>
      <c r="F61" s="116"/>
      <c r="G61" s="116"/>
      <c r="H61" s="116"/>
      <c r="I61" s="133">
        <f t="shared" si="10"/>
        <v>0</v>
      </c>
      <c r="J61" s="116">
        <f t="shared" si="57"/>
        <v>0</v>
      </c>
      <c r="K61" s="116">
        <f t="shared" si="57"/>
        <v>41384399.989999995</v>
      </c>
      <c r="L61" s="116">
        <f t="shared" si="57"/>
        <v>0</v>
      </c>
      <c r="M61" s="133">
        <f t="shared" si="11"/>
        <v>41384399.989999995</v>
      </c>
      <c r="N61" s="116">
        <f>+'FAPS-CONAP'!J19</f>
        <v>0</v>
      </c>
      <c r="O61" s="116">
        <f>+'FAPS-CONAP'!J20</f>
        <v>6724260.1899999995</v>
      </c>
      <c r="P61" s="116">
        <f>+'FAPS-CONAP'!J21</f>
        <v>0</v>
      </c>
      <c r="Q61" s="133">
        <f t="shared" si="12"/>
        <v>6724260.1899999995</v>
      </c>
      <c r="R61" s="116"/>
      <c r="S61" s="116"/>
      <c r="T61" s="116"/>
      <c r="U61" s="133">
        <f t="shared" si="13"/>
        <v>0</v>
      </c>
      <c r="V61" s="130">
        <f t="shared" si="19"/>
        <v>0</v>
      </c>
      <c r="W61" s="130">
        <f t="shared" si="25"/>
        <v>6724260.1899999995</v>
      </c>
      <c r="X61" s="130">
        <f t="shared" si="20"/>
        <v>0</v>
      </c>
      <c r="Y61" s="133">
        <f t="shared" si="17"/>
        <v>6724260.1899999995</v>
      </c>
      <c r="Z61" s="130">
        <f t="shared" si="58"/>
        <v>0</v>
      </c>
      <c r="AA61" s="130">
        <f t="shared" si="58"/>
        <v>34660139.799999997</v>
      </c>
      <c r="AB61" s="130">
        <f t="shared" si="58"/>
        <v>0</v>
      </c>
      <c r="AC61" s="133">
        <f t="shared" si="18"/>
        <v>34660139.799999997</v>
      </c>
      <c r="AD61" s="155" t="str">
        <f t="shared" si="44"/>
        <v xml:space="preserve"> </v>
      </c>
      <c r="AE61" s="155">
        <f t="shared" si="45"/>
        <v>0.16248296922571864</v>
      </c>
      <c r="AF61" s="155" t="str">
        <f t="shared" si="46"/>
        <v xml:space="preserve"> </v>
      </c>
      <c r="AG61" s="155">
        <f t="shared" si="47"/>
        <v>0.16248296922571864</v>
      </c>
    </row>
    <row r="62" spans="1:33" ht="15" customHeight="1">
      <c r="A62" s="94"/>
      <c r="B62" s="116"/>
      <c r="C62" s="116"/>
      <c r="D62" s="116"/>
      <c r="E62" s="133">
        <f t="shared" si="9"/>
        <v>0</v>
      </c>
      <c r="F62" s="116"/>
      <c r="G62" s="116"/>
      <c r="H62" s="116"/>
      <c r="I62" s="133">
        <f t="shared" si="10"/>
        <v>0</v>
      </c>
      <c r="J62" s="116">
        <f t="shared" si="57"/>
        <v>0</v>
      </c>
      <c r="K62" s="116">
        <f t="shared" si="57"/>
        <v>0</v>
      </c>
      <c r="L62" s="116">
        <f t="shared" si="57"/>
        <v>0</v>
      </c>
      <c r="M62" s="133">
        <f t="shared" si="11"/>
        <v>0</v>
      </c>
      <c r="N62" s="116"/>
      <c r="O62" s="116"/>
      <c r="P62" s="116"/>
      <c r="Q62" s="133">
        <f t="shared" si="12"/>
        <v>0</v>
      </c>
      <c r="R62" s="116"/>
      <c r="S62" s="116"/>
      <c r="T62" s="116"/>
      <c r="U62" s="133">
        <f t="shared" si="13"/>
        <v>0</v>
      </c>
      <c r="V62" s="130">
        <f t="shared" si="19"/>
        <v>0</v>
      </c>
      <c r="W62" s="130">
        <f t="shared" si="25"/>
        <v>0</v>
      </c>
      <c r="X62" s="130">
        <f t="shared" si="20"/>
        <v>0</v>
      </c>
      <c r="Y62" s="133">
        <f t="shared" si="17"/>
        <v>0</v>
      </c>
      <c r="Z62" s="130">
        <f t="shared" si="58"/>
        <v>0</v>
      </c>
      <c r="AA62" s="130">
        <f t="shared" si="58"/>
        <v>0</v>
      </c>
      <c r="AB62" s="130">
        <f t="shared" si="58"/>
        <v>0</v>
      </c>
      <c r="AC62" s="133">
        <f t="shared" si="18"/>
        <v>0</v>
      </c>
      <c r="AD62" s="155"/>
      <c r="AE62" s="155"/>
      <c r="AF62" s="155"/>
      <c r="AG62" s="155"/>
    </row>
    <row r="63" spans="1:33" s="127" customFormat="1" ht="15" customHeight="1">
      <c r="A63" s="149" t="s">
        <v>301</v>
      </c>
      <c r="B63" s="126"/>
      <c r="C63" s="126"/>
      <c r="D63" s="126"/>
      <c r="E63" s="133">
        <f t="shared" si="9"/>
        <v>0</v>
      </c>
      <c r="F63" s="126"/>
      <c r="G63" s="126"/>
      <c r="H63" s="126"/>
      <c r="I63" s="133">
        <f t="shared" si="10"/>
        <v>0</v>
      </c>
      <c r="J63" s="126">
        <f t="shared" si="57"/>
        <v>0</v>
      </c>
      <c r="K63" s="126">
        <f t="shared" si="57"/>
        <v>0</v>
      </c>
      <c r="L63" s="126">
        <f t="shared" si="57"/>
        <v>0</v>
      </c>
      <c r="M63" s="133">
        <f t="shared" si="11"/>
        <v>0</v>
      </c>
      <c r="N63" s="126"/>
      <c r="O63" s="126"/>
      <c r="P63" s="126"/>
      <c r="Q63" s="133">
        <f t="shared" si="12"/>
        <v>0</v>
      </c>
      <c r="R63" s="126"/>
      <c r="S63" s="126"/>
      <c r="T63" s="126"/>
      <c r="U63" s="133">
        <f t="shared" si="13"/>
        <v>0</v>
      </c>
      <c r="V63" s="160">
        <f t="shared" si="19"/>
        <v>0</v>
      </c>
      <c r="W63" s="160">
        <f t="shared" si="25"/>
        <v>0</v>
      </c>
      <c r="X63" s="160">
        <f t="shared" si="20"/>
        <v>0</v>
      </c>
      <c r="Y63" s="133">
        <f t="shared" si="17"/>
        <v>0</v>
      </c>
      <c r="Z63" s="160">
        <f t="shared" si="58"/>
        <v>0</v>
      </c>
      <c r="AA63" s="160">
        <f t="shared" si="58"/>
        <v>0</v>
      </c>
      <c r="AB63" s="160">
        <f t="shared" si="58"/>
        <v>0</v>
      </c>
      <c r="AC63" s="133">
        <f t="shared" si="18"/>
        <v>0</v>
      </c>
      <c r="AD63" s="156" t="str">
        <f t="shared" ref="AD63:AD87" si="59">IF(J63=0," ",V63/J63)</f>
        <v xml:space="preserve"> </v>
      </c>
      <c r="AE63" s="156" t="str">
        <f t="shared" ref="AE63:AE87" si="60">IF(K63=0," ",W63/K63)</f>
        <v xml:space="preserve"> </v>
      </c>
      <c r="AF63" s="156" t="str">
        <f t="shared" ref="AF63:AF87" si="61">IF(L63=0," ",X63/L63)</f>
        <v xml:space="preserve"> </v>
      </c>
      <c r="AG63" s="156" t="str">
        <f t="shared" ref="AG63:AG87" si="62">IF(M63=0," ",Y63/M63)</f>
        <v xml:space="preserve"> </v>
      </c>
    </row>
    <row r="64" spans="1:33" s="127" customFormat="1" ht="15" customHeight="1">
      <c r="A64" s="149" t="s">
        <v>302</v>
      </c>
      <c r="B64" s="126">
        <f>SUM(B65:B66)</f>
        <v>0</v>
      </c>
      <c r="C64" s="126">
        <f t="shared" ref="C64" si="63">SUM(C65:C66)</f>
        <v>13391000</v>
      </c>
      <c r="D64" s="126">
        <f t="shared" ref="D64" si="64">SUM(D65:D66)</f>
        <v>0</v>
      </c>
      <c r="E64" s="133">
        <f t="shared" si="9"/>
        <v>13391000</v>
      </c>
      <c r="F64" s="126">
        <f t="shared" ref="F64" si="65">SUM(F65:F66)</f>
        <v>0</v>
      </c>
      <c r="G64" s="126">
        <f t="shared" ref="G64" si="66">SUM(G65:G66)</f>
        <v>0</v>
      </c>
      <c r="H64" s="126">
        <f t="shared" ref="H64" si="67">SUM(H65:H66)</f>
        <v>0</v>
      </c>
      <c r="I64" s="133">
        <f t="shared" si="10"/>
        <v>0</v>
      </c>
      <c r="J64" s="126">
        <f t="shared" ref="J64" si="68">SUM(J65:J66)</f>
        <v>0</v>
      </c>
      <c r="K64" s="126">
        <f t="shared" ref="K64" si="69">SUM(K65:K66)</f>
        <v>13391000</v>
      </c>
      <c r="L64" s="126">
        <f t="shared" ref="L64" si="70">SUM(L65:L66)</f>
        <v>0</v>
      </c>
      <c r="M64" s="133">
        <f t="shared" si="11"/>
        <v>13391000</v>
      </c>
      <c r="N64" s="126">
        <f t="shared" ref="N64" si="71">SUM(N65:N66)</f>
        <v>0</v>
      </c>
      <c r="O64" s="126">
        <f t="shared" ref="O64" si="72">SUM(O65:O66)</f>
        <v>2122690.6</v>
      </c>
      <c r="P64" s="126">
        <f t="shared" ref="P64" si="73">SUM(P65:P66)</f>
        <v>0</v>
      </c>
      <c r="Q64" s="133">
        <f t="shared" si="12"/>
        <v>2122690.6</v>
      </c>
      <c r="R64" s="126">
        <f t="shared" ref="R64" si="74">SUM(R65:R66)</f>
        <v>0</v>
      </c>
      <c r="S64" s="126">
        <f t="shared" ref="S64" si="75">SUM(S65:S66)</f>
        <v>0</v>
      </c>
      <c r="T64" s="126">
        <f t="shared" ref="T64" si="76">SUM(T65:T66)</f>
        <v>0</v>
      </c>
      <c r="U64" s="133">
        <f t="shared" si="13"/>
        <v>0</v>
      </c>
      <c r="V64" s="126">
        <f t="shared" ref="V64" si="77">SUM(V65:V66)</f>
        <v>0</v>
      </c>
      <c r="W64" s="126">
        <f t="shared" ref="W64" si="78">SUM(W65:W66)</f>
        <v>2122690.6</v>
      </c>
      <c r="X64" s="126">
        <f t="shared" ref="X64" si="79">SUM(X65:X66)</f>
        <v>0</v>
      </c>
      <c r="Y64" s="133">
        <f t="shared" si="17"/>
        <v>2122690.6</v>
      </c>
      <c r="Z64" s="126">
        <f t="shared" ref="Z64" si="80">SUM(Z65:Z66)</f>
        <v>0</v>
      </c>
      <c r="AA64" s="126">
        <f t="shared" ref="AA64" si="81">SUM(AA65:AA66)</f>
        <v>11268309.4</v>
      </c>
      <c r="AB64" s="126">
        <f t="shared" ref="AB64" si="82">SUM(AB65:AB66)</f>
        <v>0</v>
      </c>
      <c r="AC64" s="133">
        <f t="shared" si="18"/>
        <v>11268309.4</v>
      </c>
      <c r="AD64" s="156" t="str">
        <f t="shared" si="59"/>
        <v xml:space="preserve"> </v>
      </c>
      <c r="AE64" s="156">
        <f t="shared" si="60"/>
        <v>0.15851621238145022</v>
      </c>
      <c r="AF64" s="156" t="str">
        <f t="shared" si="61"/>
        <v xml:space="preserve"> </v>
      </c>
      <c r="AG64" s="156">
        <f t="shared" si="62"/>
        <v>0.15851621238145022</v>
      </c>
    </row>
    <row r="65" spans="1:33" ht="15" customHeight="1">
      <c r="A65" s="94" t="s">
        <v>299</v>
      </c>
      <c r="B65" s="116">
        <v>0</v>
      </c>
      <c r="C65" s="116">
        <v>13391000</v>
      </c>
      <c r="D65" s="116">
        <v>0</v>
      </c>
      <c r="E65" s="133">
        <f t="shared" si="9"/>
        <v>13391000</v>
      </c>
      <c r="F65" s="116"/>
      <c r="G65" s="116"/>
      <c r="H65" s="116"/>
      <c r="I65" s="133">
        <f t="shared" si="10"/>
        <v>0</v>
      </c>
      <c r="J65" s="116">
        <f t="shared" ref="J65:L67" si="83">+B65+F65</f>
        <v>0</v>
      </c>
      <c r="K65" s="116">
        <f t="shared" si="83"/>
        <v>13391000</v>
      </c>
      <c r="L65" s="116">
        <f t="shared" si="83"/>
        <v>0</v>
      </c>
      <c r="M65" s="133">
        <f t="shared" si="11"/>
        <v>13391000</v>
      </c>
      <c r="N65" s="116">
        <f>+'FAPS-CONAP'!I25</f>
        <v>0</v>
      </c>
      <c r="O65" s="116">
        <f>+'FAPS-CONAP'!I26</f>
        <v>2122690.6</v>
      </c>
      <c r="P65" s="116">
        <f>+'FAPS-CONAP'!I27</f>
        <v>0</v>
      </c>
      <c r="Q65" s="133">
        <f t="shared" si="12"/>
        <v>2122690.6</v>
      </c>
      <c r="R65" s="116"/>
      <c r="S65" s="116"/>
      <c r="T65" s="116"/>
      <c r="U65" s="133">
        <f t="shared" si="13"/>
        <v>0</v>
      </c>
      <c r="V65" s="130">
        <f t="shared" si="19"/>
        <v>0</v>
      </c>
      <c r="W65" s="130">
        <f t="shared" si="25"/>
        <v>2122690.6</v>
      </c>
      <c r="X65" s="130">
        <f t="shared" si="20"/>
        <v>0</v>
      </c>
      <c r="Y65" s="133">
        <f t="shared" si="17"/>
        <v>2122690.6</v>
      </c>
      <c r="Z65" s="130">
        <f t="shared" ref="Z65:AB67" si="84">+J65-V65</f>
        <v>0</v>
      </c>
      <c r="AA65" s="130">
        <f t="shared" si="84"/>
        <v>11268309.4</v>
      </c>
      <c r="AB65" s="130">
        <f t="shared" si="84"/>
        <v>0</v>
      </c>
      <c r="AC65" s="133">
        <f t="shared" si="18"/>
        <v>11268309.4</v>
      </c>
      <c r="AD65" s="155" t="str">
        <f t="shared" si="59"/>
        <v xml:space="preserve"> </v>
      </c>
      <c r="AE65" s="155">
        <f t="shared" si="60"/>
        <v>0.15851621238145022</v>
      </c>
      <c r="AF65" s="155" t="str">
        <f t="shared" si="61"/>
        <v xml:space="preserve"> </v>
      </c>
      <c r="AG65" s="155">
        <f t="shared" si="62"/>
        <v>0.15851621238145022</v>
      </c>
    </row>
    <row r="66" spans="1:33" ht="15" customHeight="1">
      <c r="A66" s="94" t="s">
        <v>300</v>
      </c>
      <c r="B66" s="116">
        <v>0</v>
      </c>
      <c r="C66" s="116">
        <v>0</v>
      </c>
      <c r="D66" s="116">
        <v>0</v>
      </c>
      <c r="E66" s="133">
        <f t="shared" si="9"/>
        <v>0</v>
      </c>
      <c r="F66" s="116"/>
      <c r="G66" s="116"/>
      <c r="H66" s="116"/>
      <c r="I66" s="133">
        <f t="shared" si="10"/>
        <v>0</v>
      </c>
      <c r="J66" s="116">
        <f t="shared" si="83"/>
        <v>0</v>
      </c>
      <c r="K66" s="116">
        <f t="shared" si="83"/>
        <v>0</v>
      </c>
      <c r="L66" s="116">
        <f t="shared" si="83"/>
        <v>0</v>
      </c>
      <c r="M66" s="133">
        <f t="shared" si="11"/>
        <v>0</v>
      </c>
      <c r="N66" s="116">
        <f>+'FAPS-CONAP'!J25</f>
        <v>0</v>
      </c>
      <c r="O66" s="116">
        <f>+'FAPS-CONAP'!J26</f>
        <v>0</v>
      </c>
      <c r="P66" s="116">
        <f>+'FAPS-CONAP'!J27</f>
        <v>0</v>
      </c>
      <c r="Q66" s="133">
        <f t="shared" si="12"/>
        <v>0</v>
      </c>
      <c r="R66" s="116"/>
      <c r="S66" s="116"/>
      <c r="T66" s="116"/>
      <c r="U66" s="133">
        <f t="shared" si="13"/>
        <v>0</v>
      </c>
      <c r="V66" s="130">
        <f t="shared" si="19"/>
        <v>0</v>
      </c>
      <c r="W66" s="130">
        <f t="shared" si="25"/>
        <v>0</v>
      </c>
      <c r="X66" s="130">
        <f t="shared" si="20"/>
        <v>0</v>
      </c>
      <c r="Y66" s="133">
        <f t="shared" si="17"/>
        <v>0</v>
      </c>
      <c r="Z66" s="130">
        <f t="shared" si="84"/>
        <v>0</v>
      </c>
      <c r="AA66" s="130">
        <f t="shared" si="84"/>
        <v>0</v>
      </c>
      <c r="AB66" s="130">
        <f t="shared" si="84"/>
        <v>0</v>
      </c>
      <c r="AC66" s="133">
        <f t="shared" si="18"/>
        <v>0</v>
      </c>
      <c r="AD66" s="155" t="str">
        <f t="shared" si="59"/>
        <v xml:space="preserve"> </v>
      </c>
      <c r="AE66" s="155" t="str">
        <f t="shared" si="60"/>
        <v xml:space="preserve"> </v>
      </c>
      <c r="AF66" s="155" t="str">
        <f t="shared" si="61"/>
        <v xml:space="preserve"> </v>
      </c>
      <c r="AG66" s="155" t="str">
        <f t="shared" si="62"/>
        <v xml:space="preserve"> </v>
      </c>
    </row>
    <row r="67" spans="1:33" ht="15" customHeight="1">
      <c r="A67" s="94"/>
      <c r="B67" s="116"/>
      <c r="C67" s="116"/>
      <c r="D67" s="116"/>
      <c r="E67" s="133">
        <f t="shared" si="9"/>
        <v>0</v>
      </c>
      <c r="F67" s="116"/>
      <c r="G67" s="116"/>
      <c r="H67" s="116"/>
      <c r="I67" s="133">
        <f t="shared" si="10"/>
        <v>0</v>
      </c>
      <c r="J67" s="116">
        <f t="shared" si="83"/>
        <v>0</v>
      </c>
      <c r="K67" s="116">
        <f t="shared" si="83"/>
        <v>0</v>
      </c>
      <c r="L67" s="116">
        <f t="shared" si="83"/>
        <v>0</v>
      </c>
      <c r="M67" s="133">
        <f t="shared" si="11"/>
        <v>0</v>
      </c>
      <c r="N67" s="116"/>
      <c r="O67" s="116"/>
      <c r="P67" s="116"/>
      <c r="Q67" s="133">
        <f t="shared" si="12"/>
        <v>0</v>
      </c>
      <c r="R67" s="116"/>
      <c r="S67" s="116"/>
      <c r="T67" s="116"/>
      <c r="U67" s="133">
        <f t="shared" si="13"/>
        <v>0</v>
      </c>
      <c r="V67" s="130">
        <f t="shared" si="19"/>
        <v>0</v>
      </c>
      <c r="W67" s="130">
        <f t="shared" si="25"/>
        <v>0</v>
      </c>
      <c r="X67" s="130">
        <f t="shared" si="20"/>
        <v>0</v>
      </c>
      <c r="Y67" s="133">
        <f t="shared" si="17"/>
        <v>0</v>
      </c>
      <c r="Z67" s="130">
        <f t="shared" si="84"/>
        <v>0</v>
      </c>
      <c r="AA67" s="130">
        <f t="shared" si="84"/>
        <v>0</v>
      </c>
      <c r="AB67" s="130">
        <f t="shared" si="84"/>
        <v>0</v>
      </c>
      <c r="AC67" s="133">
        <f t="shared" si="18"/>
        <v>0</v>
      </c>
      <c r="AD67" s="155" t="str">
        <f t="shared" si="59"/>
        <v xml:space="preserve"> </v>
      </c>
      <c r="AE67" s="155" t="str">
        <f t="shared" si="60"/>
        <v xml:space="preserve"> </v>
      </c>
      <c r="AF67" s="155" t="str">
        <f t="shared" si="61"/>
        <v xml:space="preserve"> </v>
      </c>
      <c r="AG67" s="155" t="str">
        <f t="shared" si="62"/>
        <v xml:space="preserve"> </v>
      </c>
    </row>
    <row r="68" spans="1:33" s="127" customFormat="1" ht="15" customHeight="1">
      <c r="A68" s="149" t="s">
        <v>303</v>
      </c>
      <c r="B68" s="126">
        <f>SUM(B69:B70)</f>
        <v>0</v>
      </c>
      <c r="C68" s="126">
        <f>SUM(C69:C70)</f>
        <v>67432869.170000002</v>
      </c>
      <c r="D68" s="126">
        <f>SUM(D69:D70)</f>
        <v>85004350</v>
      </c>
      <c r="E68" s="133">
        <f t="shared" si="9"/>
        <v>152437219.17000002</v>
      </c>
      <c r="F68" s="126">
        <f>SUM(F69:F70)</f>
        <v>0</v>
      </c>
      <c r="G68" s="126">
        <f>SUM(G69:G70)</f>
        <v>0</v>
      </c>
      <c r="H68" s="126">
        <f>SUM(H69:H70)</f>
        <v>0</v>
      </c>
      <c r="I68" s="133">
        <f t="shared" si="10"/>
        <v>0</v>
      </c>
      <c r="J68" s="126">
        <f>SUM(J69:J70)</f>
        <v>0</v>
      </c>
      <c r="K68" s="126">
        <f>SUM(K69:K70)</f>
        <v>67432869.170000002</v>
      </c>
      <c r="L68" s="126">
        <f>SUM(L69:L70)</f>
        <v>85004350</v>
      </c>
      <c r="M68" s="133">
        <f t="shared" si="11"/>
        <v>152437219.17000002</v>
      </c>
      <c r="N68" s="126">
        <f t="shared" ref="N68:AB68" si="85">SUM(N69:N70)</f>
        <v>0</v>
      </c>
      <c r="O68" s="126">
        <f t="shared" si="85"/>
        <v>4266308.7699999996</v>
      </c>
      <c r="P68" s="126">
        <f t="shared" si="85"/>
        <v>0</v>
      </c>
      <c r="Q68" s="133">
        <f t="shared" si="12"/>
        <v>4266308.7699999996</v>
      </c>
      <c r="R68" s="126">
        <f t="shared" si="85"/>
        <v>0</v>
      </c>
      <c r="S68" s="126">
        <f t="shared" si="85"/>
        <v>0</v>
      </c>
      <c r="T68" s="126">
        <f t="shared" si="85"/>
        <v>0</v>
      </c>
      <c r="U68" s="133">
        <f t="shared" si="13"/>
        <v>0</v>
      </c>
      <c r="V68" s="126">
        <f t="shared" si="85"/>
        <v>0</v>
      </c>
      <c r="W68" s="126">
        <f t="shared" si="85"/>
        <v>4266308.7699999996</v>
      </c>
      <c r="X68" s="126">
        <f t="shared" si="85"/>
        <v>0</v>
      </c>
      <c r="Y68" s="133">
        <f t="shared" si="17"/>
        <v>4266308.7699999996</v>
      </c>
      <c r="Z68" s="126">
        <f t="shared" si="85"/>
        <v>0</v>
      </c>
      <c r="AA68" s="126">
        <f t="shared" si="85"/>
        <v>63166560.399999999</v>
      </c>
      <c r="AB68" s="126">
        <f t="shared" si="85"/>
        <v>85004350</v>
      </c>
      <c r="AC68" s="133">
        <f t="shared" si="18"/>
        <v>148170910.40000001</v>
      </c>
      <c r="AD68" s="156" t="str">
        <f t="shared" si="59"/>
        <v xml:space="preserve"> </v>
      </c>
      <c r="AE68" s="156">
        <f t="shared" si="60"/>
        <v>6.3267495844563953E-2</v>
      </c>
      <c r="AF68" s="156">
        <f t="shared" si="61"/>
        <v>0</v>
      </c>
      <c r="AG68" s="156">
        <f t="shared" si="62"/>
        <v>2.7987316963858776E-2</v>
      </c>
    </row>
    <row r="69" spans="1:33" ht="15" customHeight="1">
      <c r="A69" s="94" t="s">
        <v>299</v>
      </c>
      <c r="B69" s="116">
        <v>0</v>
      </c>
      <c r="C69" s="116">
        <v>37982754.460000001</v>
      </c>
      <c r="D69" s="116">
        <v>7291920</v>
      </c>
      <c r="E69" s="133">
        <f t="shared" si="9"/>
        <v>45274674.460000001</v>
      </c>
      <c r="F69" s="116"/>
      <c r="G69" s="116"/>
      <c r="H69" s="116"/>
      <c r="I69" s="133">
        <f t="shared" si="10"/>
        <v>0</v>
      </c>
      <c r="J69" s="116">
        <f t="shared" ref="J69:L71" si="86">+B69+F69</f>
        <v>0</v>
      </c>
      <c r="K69" s="116">
        <f t="shared" si="86"/>
        <v>37982754.460000001</v>
      </c>
      <c r="L69" s="116">
        <f t="shared" si="86"/>
        <v>7291920</v>
      </c>
      <c r="M69" s="133">
        <f t="shared" si="11"/>
        <v>45274674.460000001</v>
      </c>
      <c r="N69" s="116">
        <f>+'FAPS-CONAP'!I31</f>
        <v>0</v>
      </c>
      <c r="O69" s="116">
        <f>+'FAPS-CONAP'!I32</f>
        <v>1947477.5</v>
      </c>
      <c r="P69" s="116">
        <f>+'FAPS-CONAP'!I33</f>
        <v>0</v>
      </c>
      <c r="Q69" s="133">
        <f t="shared" si="12"/>
        <v>1947477.5</v>
      </c>
      <c r="R69" s="116"/>
      <c r="S69" s="116"/>
      <c r="T69" s="116"/>
      <c r="U69" s="133">
        <f t="shared" si="13"/>
        <v>0</v>
      </c>
      <c r="V69" s="130">
        <f t="shared" si="19"/>
        <v>0</v>
      </c>
      <c r="W69" s="130">
        <f t="shared" si="25"/>
        <v>1947477.5</v>
      </c>
      <c r="X69" s="130">
        <f t="shared" si="20"/>
        <v>0</v>
      </c>
      <c r="Y69" s="133">
        <f t="shared" si="17"/>
        <v>1947477.5</v>
      </c>
      <c r="Z69" s="130">
        <f t="shared" ref="Z69:AB71" si="87">+J69-V69</f>
        <v>0</v>
      </c>
      <c r="AA69" s="130">
        <f t="shared" si="87"/>
        <v>36035276.960000001</v>
      </c>
      <c r="AB69" s="130">
        <f t="shared" si="87"/>
        <v>7291920</v>
      </c>
      <c r="AC69" s="133">
        <f t="shared" si="18"/>
        <v>43327196.960000001</v>
      </c>
      <c r="AD69" s="155" t="str">
        <f t="shared" si="59"/>
        <v xml:space="preserve"> </v>
      </c>
      <c r="AE69" s="155">
        <f t="shared" si="60"/>
        <v>5.1272676973727831E-2</v>
      </c>
      <c r="AF69" s="155">
        <f t="shared" si="61"/>
        <v>0</v>
      </c>
      <c r="AG69" s="155">
        <f t="shared" si="62"/>
        <v>4.3014721215071106E-2</v>
      </c>
    </row>
    <row r="70" spans="1:33" ht="15" customHeight="1">
      <c r="A70" s="94" t="s">
        <v>300</v>
      </c>
      <c r="B70" s="116">
        <v>0</v>
      </c>
      <c r="C70" s="116">
        <v>29450114.709999997</v>
      </c>
      <c r="D70" s="116">
        <v>77712430</v>
      </c>
      <c r="E70" s="133">
        <f t="shared" si="9"/>
        <v>107162544.70999999</v>
      </c>
      <c r="F70" s="116"/>
      <c r="G70" s="116"/>
      <c r="H70" s="116"/>
      <c r="I70" s="133">
        <f t="shared" si="10"/>
        <v>0</v>
      </c>
      <c r="J70" s="116">
        <f t="shared" si="86"/>
        <v>0</v>
      </c>
      <c r="K70" s="116">
        <f t="shared" si="86"/>
        <v>29450114.709999997</v>
      </c>
      <c r="L70" s="116">
        <f t="shared" si="86"/>
        <v>77712430</v>
      </c>
      <c r="M70" s="133">
        <f t="shared" si="11"/>
        <v>107162544.70999999</v>
      </c>
      <c r="N70" s="116">
        <f>+'FAPS-CONAP'!J31</f>
        <v>0</v>
      </c>
      <c r="O70" s="116">
        <f>+'FAPS-CONAP'!J32</f>
        <v>2318831.27</v>
      </c>
      <c r="P70" s="116">
        <f>+'FAPS-CONAP'!J33</f>
        <v>0</v>
      </c>
      <c r="Q70" s="133">
        <f t="shared" si="12"/>
        <v>2318831.27</v>
      </c>
      <c r="R70" s="116"/>
      <c r="S70" s="116"/>
      <c r="T70" s="116"/>
      <c r="U70" s="133">
        <f t="shared" si="13"/>
        <v>0</v>
      </c>
      <c r="V70" s="130">
        <f t="shared" si="19"/>
        <v>0</v>
      </c>
      <c r="W70" s="130">
        <f t="shared" si="25"/>
        <v>2318831.27</v>
      </c>
      <c r="X70" s="130">
        <f t="shared" si="20"/>
        <v>0</v>
      </c>
      <c r="Y70" s="133">
        <f t="shared" si="17"/>
        <v>2318831.27</v>
      </c>
      <c r="Z70" s="130">
        <f t="shared" si="87"/>
        <v>0</v>
      </c>
      <c r="AA70" s="130">
        <f t="shared" si="87"/>
        <v>27131283.439999998</v>
      </c>
      <c r="AB70" s="130">
        <f t="shared" si="87"/>
        <v>77712430</v>
      </c>
      <c r="AC70" s="133">
        <f t="shared" si="18"/>
        <v>104843713.44</v>
      </c>
      <c r="AD70" s="155" t="str">
        <f t="shared" si="59"/>
        <v xml:space="preserve"> </v>
      </c>
      <c r="AE70" s="155">
        <f t="shared" si="60"/>
        <v>7.8737597215966848E-2</v>
      </c>
      <c r="AF70" s="155">
        <f t="shared" si="61"/>
        <v>0</v>
      </c>
      <c r="AG70" s="155">
        <f t="shared" si="62"/>
        <v>2.1638449108082963E-2</v>
      </c>
    </row>
    <row r="71" spans="1:33" ht="15" customHeight="1">
      <c r="A71" s="94"/>
      <c r="B71" s="116"/>
      <c r="C71" s="116"/>
      <c r="D71" s="116"/>
      <c r="E71" s="133">
        <f t="shared" si="9"/>
        <v>0</v>
      </c>
      <c r="F71" s="116"/>
      <c r="G71" s="116"/>
      <c r="H71" s="116"/>
      <c r="I71" s="133">
        <f t="shared" si="10"/>
        <v>0</v>
      </c>
      <c r="J71" s="116">
        <f t="shared" si="86"/>
        <v>0</v>
      </c>
      <c r="K71" s="116">
        <f t="shared" si="86"/>
        <v>0</v>
      </c>
      <c r="L71" s="116">
        <f t="shared" si="86"/>
        <v>0</v>
      </c>
      <c r="M71" s="133">
        <f t="shared" si="11"/>
        <v>0</v>
      </c>
      <c r="N71" s="116"/>
      <c r="O71" s="116"/>
      <c r="P71" s="116"/>
      <c r="Q71" s="133">
        <f t="shared" si="12"/>
        <v>0</v>
      </c>
      <c r="R71" s="116"/>
      <c r="S71" s="116"/>
      <c r="T71" s="116"/>
      <c r="U71" s="133">
        <f t="shared" si="13"/>
        <v>0</v>
      </c>
      <c r="V71" s="130">
        <f t="shared" si="19"/>
        <v>0</v>
      </c>
      <c r="W71" s="130">
        <f t="shared" si="25"/>
        <v>0</v>
      </c>
      <c r="X71" s="130">
        <f t="shared" si="20"/>
        <v>0</v>
      </c>
      <c r="Y71" s="133">
        <f t="shared" si="17"/>
        <v>0</v>
      </c>
      <c r="Z71" s="130">
        <f t="shared" si="87"/>
        <v>0</v>
      </c>
      <c r="AA71" s="130">
        <f t="shared" si="87"/>
        <v>0</v>
      </c>
      <c r="AB71" s="130">
        <f t="shared" si="87"/>
        <v>0</v>
      </c>
      <c r="AC71" s="133">
        <f t="shared" si="18"/>
        <v>0</v>
      </c>
      <c r="AD71" s="155" t="str">
        <f t="shared" si="59"/>
        <v xml:space="preserve"> </v>
      </c>
      <c r="AE71" s="155" t="str">
        <f t="shared" si="60"/>
        <v xml:space="preserve"> </v>
      </c>
      <c r="AF71" s="155" t="str">
        <f t="shared" si="61"/>
        <v xml:space="preserve"> </v>
      </c>
      <c r="AG71" s="155" t="str">
        <f t="shared" si="62"/>
        <v xml:space="preserve"> </v>
      </c>
    </row>
    <row r="72" spans="1:33" s="127" customFormat="1" ht="15" customHeight="1">
      <c r="A72" s="149" t="s">
        <v>304</v>
      </c>
      <c r="B72" s="126">
        <f>SUM(B73:B74)</f>
        <v>0</v>
      </c>
      <c r="C72" s="126">
        <f>SUM(C73:C74)</f>
        <v>15645926.530000001</v>
      </c>
      <c r="D72" s="126">
        <f>SUM(D73:D74)</f>
        <v>0</v>
      </c>
      <c r="E72" s="133">
        <f t="shared" si="9"/>
        <v>15645926.530000001</v>
      </c>
      <c r="F72" s="126">
        <f>SUM(F73:F74)</f>
        <v>0</v>
      </c>
      <c r="G72" s="126">
        <f>SUM(G73:G74)</f>
        <v>0</v>
      </c>
      <c r="H72" s="126">
        <f>SUM(H73:H74)</f>
        <v>0</v>
      </c>
      <c r="I72" s="133">
        <f t="shared" si="10"/>
        <v>0</v>
      </c>
      <c r="J72" s="126">
        <f>SUM(J73:J74)</f>
        <v>0</v>
      </c>
      <c r="K72" s="126">
        <f>SUM(K73:K74)</f>
        <v>15645926.530000001</v>
      </c>
      <c r="L72" s="126">
        <f>SUM(L73:L74)</f>
        <v>0</v>
      </c>
      <c r="M72" s="133">
        <f t="shared" si="11"/>
        <v>15645926.530000001</v>
      </c>
      <c r="N72" s="126">
        <f t="shared" ref="N72:AB72" si="88">SUM(N73:N74)</f>
        <v>0</v>
      </c>
      <c r="O72" s="126">
        <f t="shared" si="88"/>
        <v>8620</v>
      </c>
      <c r="P72" s="126">
        <f t="shared" si="88"/>
        <v>0</v>
      </c>
      <c r="Q72" s="133">
        <f t="shared" si="12"/>
        <v>8620</v>
      </c>
      <c r="R72" s="126">
        <f t="shared" si="88"/>
        <v>0</v>
      </c>
      <c r="S72" s="126">
        <f t="shared" si="88"/>
        <v>0</v>
      </c>
      <c r="T72" s="126">
        <f t="shared" si="88"/>
        <v>0</v>
      </c>
      <c r="U72" s="133">
        <f t="shared" si="13"/>
        <v>0</v>
      </c>
      <c r="V72" s="126">
        <f t="shared" si="88"/>
        <v>0</v>
      </c>
      <c r="W72" s="126">
        <f t="shared" si="88"/>
        <v>8620</v>
      </c>
      <c r="X72" s="126">
        <f t="shared" si="88"/>
        <v>0</v>
      </c>
      <c r="Y72" s="133">
        <f t="shared" si="17"/>
        <v>8620</v>
      </c>
      <c r="Z72" s="126">
        <f t="shared" si="88"/>
        <v>0</v>
      </c>
      <c r="AA72" s="126">
        <f t="shared" si="88"/>
        <v>15637306.530000001</v>
      </c>
      <c r="AB72" s="126">
        <f t="shared" si="88"/>
        <v>0</v>
      </c>
      <c r="AC72" s="133">
        <f t="shared" si="18"/>
        <v>15637306.530000001</v>
      </c>
      <c r="AD72" s="156" t="str">
        <f t="shared" si="59"/>
        <v xml:space="preserve"> </v>
      </c>
      <c r="AE72" s="156">
        <f t="shared" si="60"/>
        <v>5.5094212435880582E-4</v>
      </c>
      <c r="AF72" s="156" t="str">
        <f t="shared" si="61"/>
        <v xml:space="preserve"> </v>
      </c>
      <c r="AG72" s="156">
        <f t="shared" si="62"/>
        <v>5.5094212435880582E-4</v>
      </c>
    </row>
    <row r="73" spans="1:33" ht="15" customHeight="1">
      <c r="A73" s="94" t="s">
        <v>299</v>
      </c>
      <c r="B73" s="116">
        <v>0</v>
      </c>
      <c r="C73" s="116">
        <v>6768926.5300000003</v>
      </c>
      <c r="D73" s="116">
        <v>0</v>
      </c>
      <c r="E73" s="133">
        <f t="shared" ref="E73:E136" si="89">SUM(B73:D73)</f>
        <v>6768926.5300000003</v>
      </c>
      <c r="F73" s="116"/>
      <c r="G73" s="116"/>
      <c r="H73" s="116"/>
      <c r="I73" s="133">
        <f t="shared" ref="I73:I136" si="90">SUM(F73:H73)</f>
        <v>0</v>
      </c>
      <c r="J73" s="116">
        <f t="shared" ref="J73:L75" si="91">+B73+F73</f>
        <v>0</v>
      </c>
      <c r="K73" s="116">
        <f t="shared" si="91"/>
        <v>6768926.5300000003</v>
      </c>
      <c r="L73" s="116">
        <f t="shared" si="91"/>
        <v>0</v>
      </c>
      <c r="M73" s="133">
        <f t="shared" ref="M73:M136" si="92">SUM(J73:L73)</f>
        <v>6768926.5300000003</v>
      </c>
      <c r="N73" s="116">
        <f>+'FAPS-CONAP'!I37</f>
        <v>0</v>
      </c>
      <c r="O73" s="116">
        <f>+'FAPS-CONAP'!I38</f>
        <v>8620</v>
      </c>
      <c r="P73" s="116">
        <f>+'FAPS-CONAP'!I39</f>
        <v>0</v>
      </c>
      <c r="Q73" s="133">
        <f t="shared" ref="Q73:Q136" si="93">SUM(N73:P73)</f>
        <v>8620</v>
      </c>
      <c r="R73" s="116"/>
      <c r="S73" s="116"/>
      <c r="T73" s="116"/>
      <c r="U73" s="133">
        <f t="shared" ref="U73:U136" si="94">SUM(R73:T73)</f>
        <v>0</v>
      </c>
      <c r="V73" s="130">
        <f t="shared" ref="V73:V119" si="95">+R73+N73</f>
        <v>0</v>
      </c>
      <c r="W73" s="130">
        <f t="shared" ref="W73:W119" si="96">+S73+O73</f>
        <v>8620</v>
      </c>
      <c r="X73" s="130">
        <f t="shared" ref="X73:X119" si="97">+T73+P73</f>
        <v>0</v>
      </c>
      <c r="Y73" s="133">
        <f t="shared" ref="Y73:Y136" si="98">SUM(V73:X73)</f>
        <v>8620</v>
      </c>
      <c r="Z73" s="130">
        <f t="shared" ref="Z73:AB75" si="99">+J73-V73</f>
        <v>0</v>
      </c>
      <c r="AA73" s="130">
        <f t="shared" si="99"/>
        <v>6760306.5300000003</v>
      </c>
      <c r="AB73" s="130">
        <f t="shared" si="99"/>
        <v>0</v>
      </c>
      <c r="AC73" s="133">
        <f t="shared" ref="AC73:AC136" si="100">SUM(Z73:AB73)</f>
        <v>6760306.5300000003</v>
      </c>
      <c r="AD73" s="155" t="str">
        <f t="shared" si="59"/>
        <v xml:space="preserve"> </v>
      </c>
      <c r="AE73" s="155">
        <f t="shared" si="60"/>
        <v>1.2734663261295583E-3</v>
      </c>
      <c r="AF73" s="155" t="str">
        <f t="shared" si="61"/>
        <v xml:space="preserve"> </v>
      </c>
      <c r="AG73" s="155">
        <f t="shared" si="62"/>
        <v>1.2734663261295583E-3</v>
      </c>
    </row>
    <row r="74" spans="1:33" ht="15" customHeight="1">
      <c r="A74" s="94" t="s">
        <v>300</v>
      </c>
      <c r="B74" s="116">
        <v>0</v>
      </c>
      <c r="C74" s="116">
        <v>8877000</v>
      </c>
      <c r="D74" s="116">
        <v>0</v>
      </c>
      <c r="E74" s="133">
        <f t="shared" si="89"/>
        <v>8877000</v>
      </c>
      <c r="F74" s="116"/>
      <c r="G74" s="116"/>
      <c r="H74" s="116"/>
      <c r="I74" s="133">
        <f t="shared" si="90"/>
        <v>0</v>
      </c>
      <c r="J74" s="116">
        <f t="shared" si="91"/>
        <v>0</v>
      </c>
      <c r="K74" s="116">
        <f t="shared" si="91"/>
        <v>8877000</v>
      </c>
      <c r="L74" s="116">
        <f t="shared" si="91"/>
        <v>0</v>
      </c>
      <c r="M74" s="133">
        <f t="shared" si="92"/>
        <v>8877000</v>
      </c>
      <c r="N74" s="116">
        <f>+'FAPS-CONAP'!J37</f>
        <v>0</v>
      </c>
      <c r="O74" s="116">
        <f>+'FAPS-CONAP'!J38</f>
        <v>0</v>
      </c>
      <c r="P74" s="116">
        <f>+'FAPS-CONAP'!J39</f>
        <v>0</v>
      </c>
      <c r="Q74" s="133">
        <f t="shared" si="93"/>
        <v>0</v>
      </c>
      <c r="R74" s="116"/>
      <c r="S74" s="116"/>
      <c r="T74" s="116"/>
      <c r="U74" s="133">
        <f t="shared" si="94"/>
        <v>0</v>
      </c>
      <c r="V74" s="130">
        <f t="shared" si="95"/>
        <v>0</v>
      </c>
      <c r="W74" s="130">
        <f t="shared" si="96"/>
        <v>0</v>
      </c>
      <c r="X74" s="130">
        <f t="shared" si="97"/>
        <v>0</v>
      </c>
      <c r="Y74" s="133">
        <f t="shared" si="98"/>
        <v>0</v>
      </c>
      <c r="Z74" s="130">
        <f t="shared" si="99"/>
        <v>0</v>
      </c>
      <c r="AA74" s="130">
        <f t="shared" si="99"/>
        <v>8877000</v>
      </c>
      <c r="AB74" s="130">
        <f t="shared" si="99"/>
        <v>0</v>
      </c>
      <c r="AC74" s="133">
        <f t="shared" si="100"/>
        <v>8877000</v>
      </c>
      <c r="AD74" s="155" t="str">
        <f t="shared" si="59"/>
        <v xml:space="preserve"> </v>
      </c>
      <c r="AE74" s="155">
        <f t="shared" si="60"/>
        <v>0</v>
      </c>
      <c r="AF74" s="155" t="str">
        <f t="shared" si="61"/>
        <v xml:space="preserve"> </v>
      </c>
      <c r="AG74" s="155">
        <f t="shared" si="62"/>
        <v>0</v>
      </c>
    </row>
    <row r="75" spans="1:33" ht="15" customHeight="1">
      <c r="A75" s="94"/>
      <c r="B75" s="116"/>
      <c r="C75" s="116"/>
      <c r="D75" s="116"/>
      <c r="E75" s="133">
        <f t="shared" si="89"/>
        <v>0</v>
      </c>
      <c r="F75" s="116"/>
      <c r="G75" s="116"/>
      <c r="H75" s="116"/>
      <c r="I75" s="133">
        <f t="shared" si="90"/>
        <v>0</v>
      </c>
      <c r="J75" s="116">
        <f t="shared" si="91"/>
        <v>0</v>
      </c>
      <c r="K75" s="116">
        <f t="shared" si="91"/>
        <v>0</v>
      </c>
      <c r="L75" s="116">
        <f t="shared" si="91"/>
        <v>0</v>
      </c>
      <c r="M75" s="133">
        <f t="shared" si="92"/>
        <v>0</v>
      </c>
      <c r="N75" s="116"/>
      <c r="O75" s="116"/>
      <c r="P75" s="116"/>
      <c r="Q75" s="133">
        <f t="shared" si="93"/>
        <v>0</v>
      </c>
      <c r="R75" s="116"/>
      <c r="S75" s="116"/>
      <c r="T75" s="116"/>
      <c r="U75" s="133">
        <f t="shared" si="94"/>
        <v>0</v>
      </c>
      <c r="V75" s="130">
        <f t="shared" si="95"/>
        <v>0</v>
      </c>
      <c r="W75" s="130">
        <f t="shared" si="96"/>
        <v>0</v>
      </c>
      <c r="X75" s="130">
        <f t="shared" si="97"/>
        <v>0</v>
      </c>
      <c r="Y75" s="133">
        <f t="shared" si="98"/>
        <v>0</v>
      </c>
      <c r="Z75" s="130">
        <f t="shared" si="99"/>
        <v>0</v>
      </c>
      <c r="AA75" s="130">
        <f t="shared" si="99"/>
        <v>0</v>
      </c>
      <c r="AB75" s="130">
        <f t="shared" si="99"/>
        <v>0</v>
      </c>
      <c r="AC75" s="133">
        <f t="shared" si="100"/>
        <v>0</v>
      </c>
      <c r="AD75" s="155" t="str">
        <f t="shared" si="59"/>
        <v xml:space="preserve"> </v>
      </c>
      <c r="AE75" s="155" t="str">
        <f t="shared" si="60"/>
        <v xml:space="preserve"> </v>
      </c>
      <c r="AF75" s="155" t="str">
        <f t="shared" si="61"/>
        <v xml:space="preserve"> </v>
      </c>
      <c r="AG75" s="155" t="str">
        <f t="shared" si="62"/>
        <v xml:space="preserve"> </v>
      </c>
    </row>
    <row r="76" spans="1:33" s="137" customFormat="1" ht="15" customHeight="1">
      <c r="A76" s="148" t="s">
        <v>200</v>
      </c>
      <c r="B76" s="133">
        <f>SUM(B77:B78)</f>
        <v>0</v>
      </c>
      <c r="C76" s="133">
        <f>SUM(C77:C78)</f>
        <v>151712809.66999999</v>
      </c>
      <c r="D76" s="133">
        <f>SUM(D77:D78)</f>
        <v>85004350</v>
      </c>
      <c r="E76" s="133">
        <f t="shared" si="89"/>
        <v>236717159.66999999</v>
      </c>
      <c r="F76" s="133">
        <f>SUM(F77:F78)</f>
        <v>0</v>
      </c>
      <c r="G76" s="133">
        <f>SUM(G77:G78)</f>
        <v>0</v>
      </c>
      <c r="H76" s="133">
        <f>SUM(H77:H78)</f>
        <v>0</v>
      </c>
      <c r="I76" s="133">
        <f t="shared" si="90"/>
        <v>0</v>
      </c>
      <c r="J76" s="133">
        <f>SUM(J77:J78)</f>
        <v>0</v>
      </c>
      <c r="K76" s="133">
        <f>SUM(K77:K78)</f>
        <v>151712809.66999999</v>
      </c>
      <c r="L76" s="133">
        <f>SUM(L77:L78)</f>
        <v>85004350</v>
      </c>
      <c r="M76" s="133">
        <f t="shared" si="92"/>
        <v>236717159.66999999</v>
      </c>
      <c r="N76" s="133">
        <f t="shared" ref="N76:AB76" si="101">SUM(N77:N78)</f>
        <v>0</v>
      </c>
      <c r="O76" s="133">
        <f t="shared" si="101"/>
        <v>13535228.16</v>
      </c>
      <c r="P76" s="133">
        <f t="shared" si="101"/>
        <v>0</v>
      </c>
      <c r="Q76" s="133">
        <f t="shared" si="93"/>
        <v>13535228.16</v>
      </c>
      <c r="R76" s="133">
        <f t="shared" si="101"/>
        <v>0</v>
      </c>
      <c r="S76" s="133">
        <f t="shared" si="101"/>
        <v>0</v>
      </c>
      <c r="T76" s="133">
        <f t="shared" si="101"/>
        <v>0</v>
      </c>
      <c r="U76" s="133">
        <f t="shared" si="94"/>
        <v>0</v>
      </c>
      <c r="V76" s="133">
        <f t="shared" si="101"/>
        <v>0</v>
      </c>
      <c r="W76" s="133">
        <f t="shared" si="101"/>
        <v>13535228.16</v>
      </c>
      <c r="X76" s="133">
        <f t="shared" si="101"/>
        <v>0</v>
      </c>
      <c r="Y76" s="133">
        <f t="shared" si="98"/>
        <v>13535228.16</v>
      </c>
      <c r="Z76" s="133">
        <f t="shared" si="101"/>
        <v>0</v>
      </c>
      <c r="AA76" s="133">
        <f t="shared" si="101"/>
        <v>138177581.50999999</v>
      </c>
      <c r="AB76" s="133">
        <f t="shared" si="101"/>
        <v>85004350</v>
      </c>
      <c r="AC76" s="133">
        <f t="shared" si="100"/>
        <v>223181931.50999999</v>
      </c>
      <c r="AD76" s="84" t="str">
        <f t="shared" si="59"/>
        <v xml:space="preserve"> </v>
      </c>
      <c r="AE76" s="84">
        <f t="shared" si="60"/>
        <v>8.9216119518459383E-2</v>
      </c>
      <c r="AF76" s="84">
        <f t="shared" si="61"/>
        <v>0</v>
      </c>
      <c r="AG76" s="84">
        <f t="shared" si="62"/>
        <v>5.7178905740796482E-2</v>
      </c>
    </row>
    <row r="77" spans="1:33" s="127" customFormat="1" ht="15" customHeight="1">
      <c r="A77" s="149" t="s">
        <v>299</v>
      </c>
      <c r="B77" s="126">
        <f t="shared" ref="B77:D78" si="102">+B60+B65+B69+B73</f>
        <v>0</v>
      </c>
      <c r="C77" s="126">
        <f t="shared" si="102"/>
        <v>72001294.969999999</v>
      </c>
      <c r="D77" s="126">
        <f t="shared" si="102"/>
        <v>7291920</v>
      </c>
      <c r="E77" s="133">
        <f t="shared" si="89"/>
        <v>79293214.969999999</v>
      </c>
      <c r="F77" s="126">
        <f t="shared" ref="F77:H78" si="103">+F60+F65+F69+F73</f>
        <v>0</v>
      </c>
      <c r="G77" s="126">
        <f t="shared" si="103"/>
        <v>0</v>
      </c>
      <c r="H77" s="126">
        <f t="shared" si="103"/>
        <v>0</v>
      </c>
      <c r="I77" s="133">
        <f t="shared" si="90"/>
        <v>0</v>
      </c>
      <c r="J77" s="126">
        <f t="shared" ref="J77:L79" si="104">+B77+F77</f>
        <v>0</v>
      </c>
      <c r="K77" s="126">
        <f t="shared" si="104"/>
        <v>72001294.969999999</v>
      </c>
      <c r="L77" s="126">
        <f t="shared" si="104"/>
        <v>7291920</v>
      </c>
      <c r="M77" s="133">
        <f t="shared" si="92"/>
        <v>79293214.969999999</v>
      </c>
      <c r="N77" s="126">
        <f t="shared" ref="N77:T77" si="105">+N60+N65+N69+N73</f>
        <v>0</v>
      </c>
      <c r="O77" s="126">
        <f t="shared" si="105"/>
        <v>4492136.7</v>
      </c>
      <c r="P77" s="126">
        <f t="shared" si="105"/>
        <v>0</v>
      </c>
      <c r="Q77" s="133">
        <f t="shared" si="93"/>
        <v>4492136.7</v>
      </c>
      <c r="R77" s="126">
        <f t="shared" si="105"/>
        <v>0</v>
      </c>
      <c r="S77" s="126">
        <f t="shared" si="105"/>
        <v>0</v>
      </c>
      <c r="T77" s="126">
        <f t="shared" si="105"/>
        <v>0</v>
      </c>
      <c r="U77" s="133">
        <f t="shared" si="94"/>
        <v>0</v>
      </c>
      <c r="V77" s="160">
        <f t="shared" si="95"/>
        <v>0</v>
      </c>
      <c r="W77" s="160">
        <f t="shared" si="96"/>
        <v>4492136.7</v>
      </c>
      <c r="X77" s="160">
        <f t="shared" si="97"/>
        <v>0</v>
      </c>
      <c r="Y77" s="133">
        <f t="shared" si="98"/>
        <v>4492136.7</v>
      </c>
      <c r="Z77" s="160">
        <f t="shared" ref="Z77:AB79" si="106">+J77-V77</f>
        <v>0</v>
      </c>
      <c r="AA77" s="160">
        <f t="shared" si="106"/>
        <v>67509158.269999996</v>
      </c>
      <c r="AB77" s="160">
        <f t="shared" si="106"/>
        <v>7291920</v>
      </c>
      <c r="AC77" s="133">
        <f t="shared" si="100"/>
        <v>74801078.269999996</v>
      </c>
      <c r="AD77" s="156" t="str">
        <f t="shared" si="59"/>
        <v xml:space="preserve"> </v>
      </c>
      <c r="AE77" s="156">
        <f t="shared" si="60"/>
        <v>6.2389665378542014E-2</v>
      </c>
      <c r="AF77" s="156">
        <f t="shared" si="61"/>
        <v>0</v>
      </c>
      <c r="AG77" s="156">
        <f t="shared" si="62"/>
        <v>5.6652220517222907E-2</v>
      </c>
    </row>
    <row r="78" spans="1:33" s="127" customFormat="1" ht="15" customHeight="1">
      <c r="A78" s="149" t="s">
        <v>300</v>
      </c>
      <c r="B78" s="126">
        <f t="shared" si="102"/>
        <v>0</v>
      </c>
      <c r="C78" s="126">
        <f t="shared" si="102"/>
        <v>79711514.699999988</v>
      </c>
      <c r="D78" s="126">
        <f t="shared" si="102"/>
        <v>77712430</v>
      </c>
      <c r="E78" s="133">
        <f t="shared" si="89"/>
        <v>157423944.69999999</v>
      </c>
      <c r="F78" s="126">
        <f t="shared" si="103"/>
        <v>0</v>
      </c>
      <c r="G78" s="126">
        <f t="shared" si="103"/>
        <v>0</v>
      </c>
      <c r="H78" s="126">
        <f t="shared" si="103"/>
        <v>0</v>
      </c>
      <c r="I78" s="133">
        <f t="shared" si="90"/>
        <v>0</v>
      </c>
      <c r="J78" s="126">
        <f t="shared" si="104"/>
        <v>0</v>
      </c>
      <c r="K78" s="126">
        <f t="shared" si="104"/>
        <v>79711514.699999988</v>
      </c>
      <c r="L78" s="126">
        <f t="shared" si="104"/>
        <v>77712430</v>
      </c>
      <c r="M78" s="133">
        <f t="shared" si="92"/>
        <v>157423944.69999999</v>
      </c>
      <c r="N78" s="126">
        <f t="shared" ref="N78:T78" si="107">+N61+N66+N70+N74</f>
        <v>0</v>
      </c>
      <c r="O78" s="126">
        <f t="shared" si="107"/>
        <v>9043091.459999999</v>
      </c>
      <c r="P78" s="126">
        <f t="shared" si="107"/>
        <v>0</v>
      </c>
      <c r="Q78" s="133">
        <f t="shared" si="93"/>
        <v>9043091.459999999</v>
      </c>
      <c r="R78" s="126">
        <f t="shared" si="107"/>
        <v>0</v>
      </c>
      <c r="S78" s="126">
        <f t="shared" si="107"/>
        <v>0</v>
      </c>
      <c r="T78" s="126">
        <f t="shared" si="107"/>
        <v>0</v>
      </c>
      <c r="U78" s="133">
        <f t="shared" si="94"/>
        <v>0</v>
      </c>
      <c r="V78" s="160">
        <f t="shared" si="95"/>
        <v>0</v>
      </c>
      <c r="W78" s="160">
        <f t="shared" si="96"/>
        <v>9043091.459999999</v>
      </c>
      <c r="X78" s="160">
        <f t="shared" si="97"/>
        <v>0</v>
      </c>
      <c r="Y78" s="133">
        <f t="shared" si="98"/>
        <v>9043091.459999999</v>
      </c>
      <c r="Z78" s="160">
        <f t="shared" si="106"/>
        <v>0</v>
      </c>
      <c r="AA78" s="160">
        <f t="shared" si="106"/>
        <v>70668423.239999995</v>
      </c>
      <c r="AB78" s="160">
        <f t="shared" si="106"/>
        <v>77712430</v>
      </c>
      <c r="AC78" s="133">
        <f t="shared" si="100"/>
        <v>148380853.24000001</v>
      </c>
      <c r="AD78" s="156" t="str">
        <f t="shared" si="59"/>
        <v xml:space="preserve"> </v>
      </c>
      <c r="AE78" s="156">
        <f t="shared" si="60"/>
        <v>0.11344774332835506</v>
      </c>
      <c r="AF78" s="156">
        <f t="shared" si="61"/>
        <v>0</v>
      </c>
      <c r="AG78" s="156">
        <f t="shared" si="62"/>
        <v>5.7444192986227459E-2</v>
      </c>
    </row>
    <row r="79" spans="1:33" ht="15" customHeight="1">
      <c r="A79" s="94"/>
      <c r="B79" s="116"/>
      <c r="C79" s="116"/>
      <c r="D79" s="116"/>
      <c r="E79" s="133">
        <f t="shared" si="89"/>
        <v>0</v>
      </c>
      <c r="F79" s="116"/>
      <c r="G79" s="116"/>
      <c r="H79" s="116"/>
      <c r="I79" s="133">
        <f t="shared" si="90"/>
        <v>0</v>
      </c>
      <c r="J79" s="116">
        <f t="shared" si="104"/>
        <v>0</v>
      </c>
      <c r="K79" s="116">
        <f t="shared" si="104"/>
        <v>0</v>
      </c>
      <c r="L79" s="116">
        <f t="shared" si="104"/>
        <v>0</v>
      </c>
      <c r="M79" s="133">
        <f t="shared" si="92"/>
        <v>0</v>
      </c>
      <c r="N79" s="116"/>
      <c r="O79" s="116"/>
      <c r="P79" s="116"/>
      <c r="Q79" s="133">
        <f t="shared" si="93"/>
        <v>0</v>
      </c>
      <c r="R79" s="116"/>
      <c r="S79" s="116"/>
      <c r="T79" s="116"/>
      <c r="U79" s="133">
        <f t="shared" si="94"/>
        <v>0</v>
      </c>
      <c r="V79" s="130">
        <f t="shared" si="95"/>
        <v>0</v>
      </c>
      <c r="W79" s="130">
        <f t="shared" si="96"/>
        <v>0</v>
      </c>
      <c r="X79" s="130">
        <f t="shared" si="97"/>
        <v>0</v>
      </c>
      <c r="Y79" s="133">
        <f t="shared" si="98"/>
        <v>0</v>
      </c>
      <c r="Z79" s="130">
        <f t="shared" si="106"/>
        <v>0</v>
      </c>
      <c r="AA79" s="130">
        <f t="shared" si="106"/>
        <v>0</v>
      </c>
      <c r="AB79" s="130">
        <f t="shared" si="106"/>
        <v>0</v>
      </c>
      <c r="AC79" s="133">
        <f t="shared" si="100"/>
        <v>0</v>
      </c>
      <c r="AD79" s="155" t="str">
        <f t="shared" si="59"/>
        <v xml:space="preserve"> </v>
      </c>
      <c r="AE79" s="155" t="str">
        <f t="shared" si="60"/>
        <v xml:space="preserve"> </v>
      </c>
      <c r="AF79" s="155" t="str">
        <f t="shared" si="61"/>
        <v xml:space="preserve"> </v>
      </c>
      <c r="AG79" s="155" t="str">
        <f t="shared" si="62"/>
        <v xml:space="preserve"> </v>
      </c>
    </row>
    <row r="80" spans="1:33" s="162" customFormat="1" ht="15" customHeight="1">
      <c r="A80" s="150" t="s">
        <v>305</v>
      </c>
      <c r="B80" s="161">
        <f>+B76+B56</f>
        <v>0</v>
      </c>
      <c r="C80" s="161">
        <f>+C76+C56</f>
        <v>2102860514.6600001</v>
      </c>
      <c r="D80" s="161">
        <f>+D76+D56</f>
        <v>1837042422.0899999</v>
      </c>
      <c r="E80" s="133">
        <f t="shared" si="89"/>
        <v>3939902936.75</v>
      </c>
      <c r="F80" s="161">
        <f>+F76+F56</f>
        <v>0</v>
      </c>
      <c r="G80" s="161">
        <f>+G76+G56</f>
        <v>-21352734.079999998</v>
      </c>
      <c r="H80" s="161">
        <f>+H76+H56</f>
        <v>-192750000</v>
      </c>
      <c r="I80" s="133">
        <f t="shared" si="90"/>
        <v>-214102734.07999998</v>
      </c>
      <c r="J80" s="161">
        <f>+J76+J56</f>
        <v>0</v>
      </c>
      <c r="K80" s="161">
        <f>+K76+K56</f>
        <v>2081507780.5800002</v>
      </c>
      <c r="L80" s="161">
        <f>+L76+L56</f>
        <v>1644292422.0899999</v>
      </c>
      <c r="M80" s="133">
        <f t="shared" si="92"/>
        <v>3725800202.6700001</v>
      </c>
      <c r="N80" s="161">
        <f t="shared" ref="N80:AB80" si="108">+N76+N56</f>
        <v>0</v>
      </c>
      <c r="O80" s="161">
        <f t="shared" si="108"/>
        <v>49749298.409999996</v>
      </c>
      <c r="P80" s="161">
        <f t="shared" si="108"/>
        <v>121899020.64</v>
      </c>
      <c r="Q80" s="133">
        <f t="shared" si="93"/>
        <v>171648319.05000001</v>
      </c>
      <c r="R80" s="161">
        <f t="shared" si="108"/>
        <v>0</v>
      </c>
      <c r="S80" s="161">
        <f t="shared" si="108"/>
        <v>0</v>
      </c>
      <c r="T80" s="161">
        <f t="shared" si="108"/>
        <v>0</v>
      </c>
      <c r="U80" s="133">
        <f t="shared" si="94"/>
        <v>0</v>
      </c>
      <c r="V80" s="161">
        <f t="shared" si="108"/>
        <v>0</v>
      </c>
      <c r="W80" s="161">
        <f t="shared" si="108"/>
        <v>49749298.409999996</v>
      </c>
      <c r="X80" s="161">
        <f t="shared" si="108"/>
        <v>121899020.64</v>
      </c>
      <c r="Y80" s="133">
        <f t="shared" si="98"/>
        <v>171648319.05000001</v>
      </c>
      <c r="Z80" s="161">
        <f t="shared" si="108"/>
        <v>0</v>
      </c>
      <c r="AA80" s="161">
        <f t="shared" si="108"/>
        <v>2031758482.1700006</v>
      </c>
      <c r="AB80" s="161">
        <f t="shared" si="108"/>
        <v>1522393401.4499998</v>
      </c>
      <c r="AC80" s="133">
        <f t="shared" si="100"/>
        <v>3554151883.6200004</v>
      </c>
      <c r="AD80" s="157" t="str">
        <f t="shared" si="59"/>
        <v xml:space="preserve"> </v>
      </c>
      <c r="AE80" s="157">
        <f t="shared" si="60"/>
        <v>2.3900606509449435E-2</v>
      </c>
      <c r="AF80" s="157">
        <f t="shared" si="61"/>
        <v>7.4134636274160171E-2</v>
      </c>
      <c r="AG80" s="157">
        <f t="shared" si="62"/>
        <v>4.607018887566558E-2</v>
      </c>
    </row>
    <row r="81" spans="1:33" ht="15" customHeight="1">
      <c r="A81" s="94"/>
      <c r="B81" s="116"/>
      <c r="C81" s="116"/>
      <c r="D81" s="116"/>
      <c r="E81" s="133">
        <f t="shared" si="89"/>
        <v>0</v>
      </c>
      <c r="F81" s="116"/>
      <c r="G81" s="116"/>
      <c r="H81" s="116"/>
      <c r="I81" s="133">
        <f t="shared" si="90"/>
        <v>0</v>
      </c>
      <c r="J81" s="116">
        <f>+B81+F81</f>
        <v>0</v>
      </c>
      <c r="K81" s="116">
        <f>+C81+G81</f>
        <v>0</v>
      </c>
      <c r="L81" s="116">
        <f>+D81+H81</f>
        <v>0</v>
      </c>
      <c r="M81" s="133">
        <f t="shared" si="92"/>
        <v>0</v>
      </c>
      <c r="N81" s="116"/>
      <c r="O81" s="116"/>
      <c r="P81" s="116"/>
      <c r="Q81" s="133">
        <f t="shared" si="93"/>
        <v>0</v>
      </c>
      <c r="R81" s="116"/>
      <c r="S81" s="116"/>
      <c r="T81" s="116"/>
      <c r="U81" s="133">
        <f t="shared" si="94"/>
        <v>0</v>
      </c>
      <c r="V81" s="130">
        <f t="shared" si="95"/>
        <v>0</v>
      </c>
      <c r="W81" s="130">
        <f t="shared" si="96"/>
        <v>0</v>
      </c>
      <c r="X81" s="130">
        <f t="shared" si="97"/>
        <v>0</v>
      </c>
      <c r="Y81" s="133">
        <f t="shared" si="98"/>
        <v>0</v>
      </c>
      <c r="Z81" s="130">
        <f>+J81-V81</f>
        <v>0</v>
      </c>
      <c r="AA81" s="130">
        <f>+K81-W81</f>
        <v>0</v>
      </c>
      <c r="AB81" s="130">
        <f>+L81-X81</f>
        <v>0</v>
      </c>
      <c r="AC81" s="133">
        <f t="shared" si="100"/>
        <v>0</v>
      </c>
      <c r="AD81" s="155" t="str">
        <f t="shared" si="59"/>
        <v xml:space="preserve"> </v>
      </c>
      <c r="AE81" s="155" t="str">
        <f t="shared" si="60"/>
        <v xml:space="preserve"> </v>
      </c>
      <c r="AF81" s="155" t="str">
        <f t="shared" si="61"/>
        <v xml:space="preserve"> </v>
      </c>
      <c r="AG81" s="155" t="str">
        <f t="shared" si="62"/>
        <v xml:space="preserve"> </v>
      </c>
    </row>
    <row r="82" spans="1:33" s="137" customFormat="1" ht="15" customHeight="1">
      <c r="A82" s="151" t="s">
        <v>205</v>
      </c>
      <c r="B82" s="133">
        <f>SUM(B83:B87)</f>
        <v>0</v>
      </c>
      <c r="C82" s="133">
        <f t="shared" ref="C82:AC82" si="109">SUM(C83:C87)</f>
        <v>11336287.73</v>
      </c>
      <c r="D82" s="133">
        <f t="shared" si="109"/>
        <v>0</v>
      </c>
      <c r="E82" s="133">
        <f t="shared" si="109"/>
        <v>11336287.73</v>
      </c>
      <c r="F82" s="133">
        <f>SUM(F83:F87)</f>
        <v>0</v>
      </c>
      <c r="G82" s="133">
        <f>SUM(G83:G87)</f>
        <v>34037210.469999991</v>
      </c>
      <c r="H82" s="133">
        <f>SUM(H83:H87)</f>
        <v>2716725.69</v>
      </c>
      <c r="I82" s="133">
        <f>SUM(I83:I87)</f>
        <v>36753936.159999989</v>
      </c>
      <c r="J82" s="133">
        <f t="shared" si="109"/>
        <v>0</v>
      </c>
      <c r="K82" s="133">
        <f t="shared" si="109"/>
        <v>45373498.199999988</v>
      </c>
      <c r="L82" s="133">
        <f t="shared" si="109"/>
        <v>2716725.69</v>
      </c>
      <c r="M82" s="133">
        <f t="shared" si="109"/>
        <v>48090223.889999986</v>
      </c>
      <c r="N82" s="133">
        <f t="shared" si="109"/>
        <v>0</v>
      </c>
      <c r="O82" s="133">
        <f t="shared" si="109"/>
        <v>11167474.220000001</v>
      </c>
      <c r="P82" s="133">
        <f t="shared" si="109"/>
        <v>0</v>
      </c>
      <c r="Q82" s="133">
        <f t="shared" si="109"/>
        <v>11167474.220000001</v>
      </c>
      <c r="R82" s="133">
        <f t="shared" si="109"/>
        <v>0</v>
      </c>
      <c r="S82" s="133">
        <f t="shared" si="109"/>
        <v>34037210.469999999</v>
      </c>
      <c r="T82" s="133">
        <f t="shared" si="109"/>
        <v>2644364.85</v>
      </c>
      <c r="U82" s="133">
        <f t="shared" si="109"/>
        <v>36681575.32</v>
      </c>
      <c r="V82" s="133">
        <f t="shared" si="109"/>
        <v>0</v>
      </c>
      <c r="W82" s="133">
        <f t="shared" si="109"/>
        <v>45204684.690000005</v>
      </c>
      <c r="X82" s="133">
        <f t="shared" si="109"/>
        <v>2644364.85</v>
      </c>
      <c r="Y82" s="133">
        <f t="shared" si="109"/>
        <v>47849049.539999999</v>
      </c>
      <c r="Z82" s="133">
        <f t="shared" si="109"/>
        <v>0</v>
      </c>
      <c r="AA82" s="133">
        <f t="shared" si="109"/>
        <v>168813.50999999978</v>
      </c>
      <c r="AB82" s="133">
        <f t="shared" si="109"/>
        <v>72360.839999999851</v>
      </c>
      <c r="AC82" s="133">
        <f t="shared" si="109"/>
        <v>241174.34999999963</v>
      </c>
      <c r="AD82" s="84" t="str">
        <f t="shared" si="59"/>
        <v xml:space="preserve"> </v>
      </c>
      <c r="AE82" s="84">
        <f t="shared" si="60"/>
        <v>0.99627946892576202</v>
      </c>
      <c r="AF82" s="84">
        <f t="shared" si="61"/>
        <v>0.9733646866644089</v>
      </c>
      <c r="AG82" s="84">
        <f t="shared" si="62"/>
        <v>0.99498496096521316</v>
      </c>
    </row>
    <row r="83" spans="1:33" ht="15" customHeight="1">
      <c r="A83" s="95" t="s">
        <v>43</v>
      </c>
      <c r="B83" s="116"/>
      <c r="C83" s="116"/>
      <c r="D83" s="116"/>
      <c r="E83" s="133">
        <f t="shared" si="89"/>
        <v>0</v>
      </c>
      <c r="F83" s="116"/>
      <c r="G83" s="116"/>
      <c r="H83" s="116"/>
      <c r="I83" s="133">
        <f t="shared" si="90"/>
        <v>0</v>
      </c>
      <c r="J83" s="116">
        <f t="shared" ref="J83:L87" si="110">+B83+F83</f>
        <v>0</v>
      </c>
      <c r="K83" s="116">
        <f t="shared" si="110"/>
        <v>0</v>
      </c>
      <c r="L83" s="116">
        <f t="shared" si="110"/>
        <v>0</v>
      </c>
      <c r="M83" s="133">
        <f t="shared" si="92"/>
        <v>0</v>
      </c>
      <c r="N83" s="116"/>
      <c r="O83" s="116"/>
      <c r="P83" s="116"/>
      <c r="Q83" s="133">
        <f t="shared" si="93"/>
        <v>0</v>
      </c>
      <c r="R83" s="116"/>
      <c r="S83" s="116"/>
      <c r="T83" s="116"/>
      <c r="U83" s="133">
        <f t="shared" si="94"/>
        <v>0</v>
      </c>
      <c r="V83" s="130">
        <f t="shared" si="95"/>
        <v>0</v>
      </c>
      <c r="W83" s="130">
        <f t="shared" si="96"/>
        <v>0</v>
      </c>
      <c r="X83" s="130">
        <f t="shared" si="97"/>
        <v>0</v>
      </c>
      <c r="Y83" s="133">
        <f t="shared" si="98"/>
        <v>0</v>
      </c>
      <c r="Z83" s="130">
        <f t="shared" ref="Z83:AB87" si="111">+J83-V83</f>
        <v>0</v>
      </c>
      <c r="AA83" s="130">
        <f t="shared" si="111"/>
        <v>0</v>
      </c>
      <c r="AB83" s="130">
        <f t="shared" si="111"/>
        <v>0</v>
      </c>
      <c r="AC83" s="133">
        <f t="shared" si="100"/>
        <v>0</v>
      </c>
      <c r="AD83" s="155" t="str">
        <f t="shared" si="59"/>
        <v xml:space="preserve"> </v>
      </c>
      <c r="AE83" s="155" t="str">
        <f t="shared" si="60"/>
        <v xml:space="preserve"> </v>
      </c>
      <c r="AF83" s="155" t="str">
        <f t="shared" si="61"/>
        <v xml:space="preserve"> </v>
      </c>
      <c r="AG83" s="155" t="str">
        <f t="shared" si="62"/>
        <v xml:space="preserve"> </v>
      </c>
    </row>
    <row r="84" spans="1:33" ht="15" customHeight="1">
      <c r="A84" s="96" t="s">
        <v>44</v>
      </c>
      <c r="B84" s="116">
        <f>+'CONAP-CHD''S (ALL FUNDS)'!F859</f>
        <v>0</v>
      </c>
      <c r="C84" s="116">
        <f>+'CONAP-CHD''S (ALL FUNDS)'!G859</f>
        <v>0</v>
      </c>
      <c r="D84" s="116">
        <f>+'CONAP-CHD''S (ALL FUNDS)'!H859</f>
        <v>0</v>
      </c>
      <c r="E84" s="133">
        <f t="shared" si="89"/>
        <v>0</v>
      </c>
      <c r="F84" s="116">
        <f>+'CONAP-CHD''S (ALL FUNDS)'!F862</f>
        <v>0</v>
      </c>
      <c r="G84" s="116">
        <f>+'CONAP-CHD''S (ALL FUNDS)'!G862</f>
        <v>34037210.469999991</v>
      </c>
      <c r="H84" s="116">
        <f>+'CONAP-CHD''S (ALL FUNDS)'!H862</f>
        <v>2716725.69</v>
      </c>
      <c r="I84" s="133">
        <f t="shared" si="90"/>
        <v>36753936.159999989</v>
      </c>
      <c r="J84" s="116">
        <f t="shared" si="110"/>
        <v>0</v>
      </c>
      <c r="K84" s="116">
        <f t="shared" si="110"/>
        <v>34037210.469999991</v>
      </c>
      <c r="L84" s="116">
        <f t="shared" si="110"/>
        <v>2716725.69</v>
      </c>
      <c r="M84" s="133">
        <f t="shared" si="92"/>
        <v>36753936.159999989</v>
      </c>
      <c r="N84" s="116">
        <f>+'CONAP-CHD''S (ALL FUNDS)'!J859</f>
        <v>0</v>
      </c>
      <c r="O84" s="116">
        <f>+'CONAP-CHD''S (ALL FUNDS)'!K859</f>
        <v>0</v>
      </c>
      <c r="P84" s="116">
        <f>+'CONAP-CHD''S (ALL FUNDS)'!L859</f>
        <v>0</v>
      </c>
      <c r="Q84" s="133">
        <f t="shared" si="93"/>
        <v>0</v>
      </c>
      <c r="R84" s="116">
        <f>+'CONAP-CHD''S (ALL FUNDS)'!J862</f>
        <v>0</v>
      </c>
      <c r="S84" s="116">
        <f>+'CONAP-CHD''S (ALL FUNDS)'!K862</f>
        <v>34037210.469999999</v>
      </c>
      <c r="T84" s="116">
        <f>+'CONAP-CHD''S (ALL FUNDS)'!L862</f>
        <v>2644364.85</v>
      </c>
      <c r="U84" s="133">
        <f t="shared" si="94"/>
        <v>36681575.32</v>
      </c>
      <c r="V84" s="130">
        <f t="shared" si="95"/>
        <v>0</v>
      </c>
      <c r="W84" s="130">
        <f t="shared" si="96"/>
        <v>34037210.469999999</v>
      </c>
      <c r="X84" s="130">
        <f t="shared" si="97"/>
        <v>2644364.85</v>
      </c>
      <c r="Y84" s="133">
        <f t="shared" si="98"/>
        <v>36681575.32</v>
      </c>
      <c r="Z84" s="130">
        <f t="shared" si="111"/>
        <v>0</v>
      </c>
      <c r="AA84" s="130">
        <f t="shared" si="111"/>
        <v>0</v>
      </c>
      <c r="AB84" s="130">
        <f t="shared" si="111"/>
        <v>72360.839999999851</v>
      </c>
      <c r="AC84" s="133">
        <f t="shared" si="100"/>
        <v>72360.839999999851</v>
      </c>
      <c r="AD84" s="155" t="str">
        <f t="shared" si="59"/>
        <v xml:space="preserve"> </v>
      </c>
      <c r="AE84" s="155">
        <f t="shared" si="60"/>
        <v>1.0000000000000002</v>
      </c>
      <c r="AF84" s="155">
        <f t="shared" si="61"/>
        <v>0.9733646866644089</v>
      </c>
      <c r="AG84" s="155">
        <f t="shared" si="62"/>
        <v>0.99803120842118831</v>
      </c>
    </row>
    <row r="85" spans="1:33" ht="15" customHeight="1">
      <c r="A85" s="97" t="s">
        <v>45</v>
      </c>
      <c r="B85" s="116">
        <f>+'CONAP-CHD''S (ALL FUNDS)'!F868</f>
        <v>0</v>
      </c>
      <c r="C85" s="116">
        <f>+'CONAP-CHD''S (ALL FUNDS)'!G868</f>
        <v>0</v>
      </c>
      <c r="D85" s="116">
        <f>+'CONAP-CHD''S (ALL FUNDS)'!H868</f>
        <v>0</v>
      </c>
      <c r="E85" s="133">
        <f t="shared" si="89"/>
        <v>0</v>
      </c>
      <c r="F85" s="116">
        <f>+'CONAP-CHD''S (ALL FUNDS)'!F871</f>
        <v>0</v>
      </c>
      <c r="G85" s="116">
        <f>+'CONAP-CHD''S (ALL FUNDS)'!G871</f>
        <v>0</v>
      </c>
      <c r="H85" s="116">
        <f>+'CONAP-CHD''S (ALL FUNDS)'!H871</f>
        <v>0</v>
      </c>
      <c r="I85" s="133">
        <f t="shared" si="90"/>
        <v>0</v>
      </c>
      <c r="J85" s="116">
        <f t="shared" si="110"/>
        <v>0</v>
      </c>
      <c r="K85" s="116">
        <f t="shared" si="110"/>
        <v>0</v>
      </c>
      <c r="L85" s="116">
        <f t="shared" si="110"/>
        <v>0</v>
      </c>
      <c r="M85" s="133">
        <f t="shared" si="92"/>
        <v>0</v>
      </c>
      <c r="N85" s="116">
        <f>+'CONAP-CHD''S (ALL FUNDS)'!J868</f>
        <v>0</v>
      </c>
      <c r="O85" s="116">
        <f>+'CONAP-CHD''S (ALL FUNDS)'!K868</f>
        <v>0</v>
      </c>
      <c r="P85" s="116">
        <f>+'CONAP-CHD''S (ALL FUNDS)'!L868</f>
        <v>0</v>
      </c>
      <c r="Q85" s="133">
        <f t="shared" si="93"/>
        <v>0</v>
      </c>
      <c r="R85" s="116">
        <f>+'CONAP-CHD''S (ALL FUNDS)'!J871</f>
        <v>0</v>
      </c>
      <c r="S85" s="116">
        <f>+'CONAP-CHD''S (ALL FUNDS)'!K871</f>
        <v>0</v>
      </c>
      <c r="T85" s="116">
        <f>+'CONAP-CHD''S (ALL FUNDS)'!L871</f>
        <v>0</v>
      </c>
      <c r="U85" s="133">
        <f t="shared" si="94"/>
        <v>0</v>
      </c>
      <c r="V85" s="130">
        <f t="shared" si="95"/>
        <v>0</v>
      </c>
      <c r="W85" s="130">
        <f t="shared" si="96"/>
        <v>0</v>
      </c>
      <c r="X85" s="130">
        <f t="shared" si="97"/>
        <v>0</v>
      </c>
      <c r="Y85" s="133">
        <f t="shared" si="98"/>
        <v>0</v>
      </c>
      <c r="Z85" s="130">
        <f t="shared" si="111"/>
        <v>0</v>
      </c>
      <c r="AA85" s="130">
        <f t="shared" si="111"/>
        <v>0</v>
      </c>
      <c r="AB85" s="130">
        <f t="shared" si="111"/>
        <v>0</v>
      </c>
      <c r="AC85" s="133">
        <f t="shared" si="100"/>
        <v>0</v>
      </c>
      <c r="AD85" s="155" t="str">
        <f t="shared" si="59"/>
        <v xml:space="preserve"> </v>
      </c>
      <c r="AE85" s="155" t="str">
        <f t="shared" si="60"/>
        <v xml:space="preserve"> </v>
      </c>
      <c r="AF85" s="155" t="str">
        <f t="shared" si="61"/>
        <v xml:space="preserve"> </v>
      </c>
      <c r="AG85" s="155" t="str">
        <f t="shared" si="62"/>
        <v xml:space="preserve"> </v>
      </c>
    </row>
    <row r="86" spans="1:33" ht="15" customHeight="1">
      <c r="A86" s="97" t="s">
        <v>46</v>
      </c>
      <c r="B86" s="116">
        <f>+'CONAP-CHD''S (ALL FUNDS)'!F877</f>
        <v>0</v>
      </c>
      <c r="C86" s="116">
        <f>+'CONAP-CHD''S (ALL FUNDS)'!G877</f>
        <v>6336287.7300000004</v>
      </c>
      <c r="D86" s="116">
        <f>+'CONAP-CHD''S (ALL FUNDS)'!H877</f>
        <v>0</v>
      </c>
      <c r="E86" s="133">
        <f t="shared" si="89"/>
        <v>6336287.7300000004</v>
      </c>
      <c r="F86" s="116">
        <f>+'CONAP-CHD''S (ALL FUNDS)'!F880</f>
        <v>0</v>
      </c>
      <c r="G86" s="116">
        <f>+'CONAP-CHD''S (ALL FUNDS)'!G880</f>
        <v>0</v>
      </c>
      <c r="H86" s="116">
        <f>+'CONAP-CHD''S (ALL FUNDS)'!H880</f>
        <v>0</v>
      </c>
      <c r="I86" s="133">
        <f t="shared" si="90"/>
        <v>0</v>
      </c>
      <c r="J86" s="116">
        <f t="shared" si="110"/>
        <v>0</v>
      </c>
      <c r="K86" s="116">
        <f t="shared" si="110"/>
        <v>6336287.7300000004</v>
      </c>
      <c r="L86" s="116">
        <f t="shared" si="110"/>
        <v>0</v>
      </c>
      <c r="M86" s="133">
        <f t="shared" si="92"/>
        <v>6336287.7300000004</v>
      </c>
      <c r="N86" s="116">
        <f>+'CONAP-CHD''S (ALL FUNDS)'!J877</f>
        <v>0</v>
      </c>
      <c r="O86" s="116">
        <f>+'CONAP-CHD''S (ALL FUNDS)'!K877</f>
        <v>6336287.7300000004</v>
      </c>
      <c r="P86" s="116">
        <f>+'CONAP-CHD''S (ALL FUNDS)'!L877</f>
        <v>0</v>
      </c>
      <c r="Q86" s="133">
        <f t="shared" si="93"/>
        <v>6336287.7300000004</v>
      </c>
      <c r="R86" s="116">
        <f>+'CONAP-CHD''S (ALL FUNDS)'!J880</f>
        <v>0</v>
      </c>
      <c r="S86" s="116">
        <f>+'CONAP-CHD''S (ALL FUNDS)'!K880</f>
        <v>0</v>
      </c>
      <c r="T86" s="116">
        <f>+'CONAP-CHD''S (ALL FUNDS)'!L880</f>
        <v>0</v>
      </c>
      <c r="U86" s="133">
        <f t="shared" si="94"/>
        <v>0</v>
      </c>
      <c r="V86" s="130">
        <f t="shared" si="95"/>
        <v>0</v>
      </c>
      <c r="W86" s="130">
        <f t="shared" si="96"/>
        <v>6336287.7300000004</v>
      </c>
      <c r="X86" s="130">
        <f t="shared" si="97"/>
        <v>0</v>
      </c>
      <c r="Y86" s="133">
        <f t="shared" si="98"/>
        <v>6336287.7300000004</v>
      </c>
      <c r="Z86" s="130">
        <f t="shared" si="111"/>
        <v>0</v>
      </c>
      <c r="AA86" s="130">
        <f t="shared" si="111"/>
        <v>0</v>
      </c>
      <c r="AB86" s="130">
        <f t="shared" si="111"/>
        <v>0</v>
      </c>
      <c r="AC86" s="133">
        <f t="shared" si="100"/>
        <v>0</v>
      </c>
      <c r="AD86" s="155" t="str">
        <f t="shared" si="59"/>
        <v xml:space="preserve"> </v>
      </c>
      <c r="AE86" s="155">
        <f t="shared" si="60"/>
        <v>1</v>
      </c>
      <c r="AF86" s="155" t="str">
        <f t="shared" si="61"/>
        <v xml:space="preserve"> </v>
      </c>
      <c r="AG86" s="155">
        <f t="shared" si="62"/>
        <v>1</v>
      </c>
    </row>
    <row r="87" spans="1:33" ht="15" customHeight="1">
      <c r="A87" s="97" t="s">
        <v>49</v>
      </c>
      <c r="B87" s="116">
        <f>+'CONAP-CHD''S (ALL FUNDS)'!F889</f>
        <v>0</v>
      </c>
      <c r="C87" s="116">
        <f>+'CONAP-CHD''S (ALL FUNDS)'!G889</f>
        <v>5000000</v>
      </c>
      <c r="D87" s="116">
        <f>+'CONAP-CHD''S (ALL FUNDS)'!H889</f>
        <v>0</v>
      </c>
      <c r="E87" s="133">
        <f t="shared" si="89"/>
        <v>5000000</v>
      </c>
      <c r="F87" s="116">
        <f>+'CONAP-CHD''S (ALL FUNDS)'!F892</f>
        <v>0</v>
      </c>
      <c r="G87" s="116">
        <f>+'CONAP-CHD''S (ALL FUNDS)'!G892</f>
        <v>0</v>
      </c>
      <c r="H87" s="116">
        <f>+'CONAP-CHD''S (ALL FUNDS)'!H892</f>
        <v>0</v>
      </c>
      <c r="I87" s="133">
        <f t="shared" si="90"/>
        <v>0</v>
      </c>
      <c r="J87" s="116">
        <f t="shared" si="110"/>
        <v>0</v>
      </c>
      <c r="K87" s="116">
        <f t="shared" si="110"/>
        <v>5000000</v>
      </c>
      <c r="L87" s="116">
        <f t="shared" si="110"/>
        <v>0</v>
      </c>
      <c r="M87" s="133">
        <f t="shared" si="92"/>
        <v>5000000</v>
      </c>
      <c r="N87" s="116">
        <f>+'CONAP-CHD''S (ALL FUNDS)'!J889</f>
        <v>0</v>
      </c>
      <c r="O87" s="116">
        <f>+'CONAP-CHD''S (ALL FUNDS)'!K889</f>
        <v>4831186.49</v>
      </c>
      <c r="P87" s="116">
        <f>+'CONAP-CHD''S (ALL FUNDS)'!L889</f>
        <v>0</v>
      </c>
      <c r="Q87" s="133">
        <f t="shared" si="93"/>
        <v>4831186.49</v>
      </c>
      <c r="R87" s="116">
        <f>+'CONAP-CHD''S (ALL FUNDS)'!J892</f>
        <v>0</v>
      </c>
      <c r="S87" s="116">
        <f>+'CONAP-CHD''S (ALL FUNDS)'!K892</f>
        <v>0</v>
      </c>
      <c r="T87" s="116">
        <f>+'CONAP-CHD''S (ALL FUNDS)'!L892</f>
        <v>0</v>
      </c>
      <c r="U87" s="133">
        <f t="shared" si="94"/>
        <v>0</v>
      </c>
      <c r="V87" s="130">
        <f t="shared" si="95"/>
        <v>0</v>
      </c>
      <c r="W87" s="130">
        <f t="shared" si="96"/>
        <v>4831186.49</v>
      </c>
      <c r="X87" s="130">
        <f t="shared" si="97"/>
        <v>0</v>
      </c>
      <c r="Y87" s="133">
        <f t="shared" si="98"/>
        <v>4831186.49</v>
      </c>
      <c r="Z87" s="130">
        <f t="shared" si="111"/>
        <v>0</v>
      </c>
      <c r="AA87" s="130">
        <f t="shared" si="111"/>
        <v>168813.50999999978</v>
      </c>
      <c r="AB87" s="130">
        <f t="shared" si="111"/>
        <v>0</v>
      </c>
      <c r="AC87" s="133">
        <f t="shared" si="100"/>
        <v>168813.50999999978</v>
      </c>
      <c r="AD87" s="155" t="str">
        <f t="shared" si="59"/>
        <v xml:space="preserve"> </v>
      </c>
      <c r="AE87" s="155">
        <f t="shared" si="60"/>
        <v>0.96623729800000002</v>
      </c>
      <c r="AF87" s="155" t="str">
        <f t="shared" si="61"/>
        <v xml:space="preserve"> </v>
      </c>
      <c r="AG87" s="155">
        <f t="shared" si="62"/>
        <v>0.96623729800000002</v>
      </c>
    </row>
    <row r="88" spans="1:33" ht="15" customHeight="1">
      <c r="A88" s="98"/>
      <c r="B88" s="116"/>
      <c r="C88" s="116"/>
      <c r="D88" s="116"/>
      <c r="E88" s="133">
        <f t="shared" si="89"/>
        <v>0</v>
      </c>
      <c r="F88" s="116"/>
      <c r="G88" s="116"/>
      <c r="H88" s="116"/>
      <c r="I88" s="133">
        <f t="shared" si="90"/>
        <v>0</v>
      </c>
      <c r="J88" s="116"/>
      <c r="K88" s="116"/>
      <c r="L88" s="116"/>
      <c r="M88" s="133">
        <f t="shared" si="92"/>
        <v>0</v>
      </c>
      <c r="N88" s="116"/>
      <c r="O88" s="116"/>
      <c r="P88" s="116"/>
      <c r="Q88" s="133">
        <f t="shared" si="93"/>
        <v>0</v>
      </c>
      <c r="R88" s="116"/>
      <c r="S88" s="116"/>
      <c r="T88" s="116"/>
      <c r="U88" s="133">
        <f t="shared" si="94"/>
        <v>0</v>
      </c>
      <c r="V88" s="130"/>
      <c r="W88" s="130"/>
      <c r="X88" s="130"/>
      <c r="Y88" s="133">
        <f t="shared" si="98"/>
        <v>0</v>
      </c>
      <c r="Z88" s="130"/>
      <c r="AA88" s="130"/>
      <c r="AB88" s="130"/>
      <c r="AC88" s="133">
        <f t="shared" si="100"/>
        <v>0</v>
      </c>
      <c r="AD88" s="155"/>
      <c r="AE88" s="155"/>
      <c r="AF88" s="155"/>
      <c r="AG88" s="155"/>
    </row>
    <row r="89" spans="1:33" s="137" customFormat="1" ht="15" customHeight="1">
      <c r="A89" s="153" t="s">
        <v>249</v>
      </c>
      <c r="B89" s="133">
        <f t="shared" ref="B89:AC89" si="112">SUM(B90:B101)</f>
        <v>0</v>
      </c>
      <c r="C89" s="133">
        <f t="shared" si="112"/>
        <v>64318737.210000001</v>
      </c>
      <c r="D89" s="133">
        <f t="shared" si="112"/>
        <v>93051647</v>
      </c>
      <c r="E89" s="133">
        <f t="shared" si="112"/>
        <v>157370384.21000001</v>
      </c>
      <c r="F89" s="133">
        <f>SUM(F90:F101)</f>
        <v>0</v>
      </c>
      <c r="G89" s="133">
        <f t="shared" ref="G89" si="113">SUM(G90:G101)</f>
        <v>83302786.439999998</v>
      </c>
      <c r="H89" s="133">
        <f t="shared" ref="H89" si="114">SUM(H90:H101)</f>
        <v>7883145.8300000001</v>
      </c>
      <c r="I89" s="133">
        <f>SUM(I90:I101)</f>
        <v>91185932.269999996</v>
      </c>
      <c r="J89" s="133">
        <f t="shared" si="112"/>
        <v>0</v>
      </c>
      <c r="K89" s="133">
        <f t="shared" si="112"/>
        <v>147621523.64999998</v>
      </c>
      <c r="L89" s="133">
        <f t="shared" si="112"/>
        <v>100934792.83</v>
      </c>
      <c r="M89" s="133">
        <f t="shared" si="112"/>
        <v>248556316.48000002</v>
      </c>
      <c r="N89" s="133">
        <f t="shared" si="112"/>
        <v>0</v>
      </c>
      <c r="O89" s="133">
        <f t="shared" si="112"/>
        <v>63109736.899999999</v>
      </c>
      <c r="P89" s="133">
        <f t="shared" si="112"/>
        <v>90505542.300000012</v>
      </c>
      <c r="Q89" s="133">
        <f t="shared" si="112"/>
        <v>153615279.19999999</v>
      </c>
      <c r="R89" s="133">
        <f t="shared" si="112"/>
        <v>0</v>
      </c>
      <c r="S89" s="133">
        <f t="shared" si="112"/>
        <v>82407928.340000004</v>
      </c>
      <c r="T89" s="133">
        <f t="shared" si="112"/>
        <v>7688024.4399999995</v>
      </c>
      <c r="U89" s="133">
        <f t="shared" si="112"/>
        <v>90095952.780000001</v>
      </c>
      <c r="V89" s="133">
        <f t="shared" si="112"/>
        <v>0</v>
      </c>
      <c r="W89" s="133">
        <f t="shared" si="112"/>
        <v>145517665.24000001</v>
      </c>
      <c r="X89" s="133">
        <f t="shared" si="112"/>
        <v>98193566.74000001</v>
      </c>
      <c r="Y89" s="133">
        <f t="shared" si="112"/>
        <v>243711231.98000002</v>
      </c>
      <c r="Z89" s="133">
        <f t="shared" si="112"/>
        <v>0</v>
      </c>
      <c r="AA89" s="133">
        <f t="shared" si="112"/>
        <v>2103858.41</v>
      </c>
      <c r="AB89" s="133">
        <f t="shared" si="112"/>
        <v>2741226.0899999943</v>
      </c>
      <c r="AC89" s="133">
        <f t="shared" si="112"/>
        <v>4845084.4999999944</v>
      </c>
      <c r="AD89" s="84" t="str">
        <f t="shared" ref="AD89:AD120" si="115">IF(J89=0," ",V89/J89)</f>
        <v xml:space="preserve"> </v>
      </c>
      <c r="AE89" s="84">
        <f t="shared" ref="AE89:AE120" si="116">IF(K89=0," ",W89/K89)</f>
        <v>0.98574829497771566</v>
      </c>
      <c r="AF89" s="84">
        <f t="shared" ref="AF89:AF120" si="117">IF(L89=0," ",X89/L89)</f>
        <v>0.97284161374743283</v>
      </c>
      <c r="AG89" s="84">
        <f t="shared" ref="AG89:AG120" si="118">IF(M89=0," ",Y89/M89)</f>
        <v>0.98050709566099536</v>
      </c>
    </row>
    <row r="90" spans="1:33" ht="15" customHeight="1">
      <c r="A90" s="99" t="s">
        <v>91</v>
      </c>
      <c r="B90" s="116">
        <f>+'CONAP-CHD''S (ALL FUNDS)'!F748</f>
        <v>0</v>
      </c>
      <c r="C90" s="116">
        <f>+'CONAP-CHD''S (ALL FUNDS)'!G748</f>
        <v>0</v>
      </c>
      <c r="D90" s="116">
        <f>+'CONAP-CHD''S (ALL FUNDS)'!H748</f>
        <v>0</v>
      </c>
      <c r="E90" s="133">
        <f t="shared" si="89"/>
        <v>0</v>
      </c>
      <c r="F90" s="116">
        <f>+'CONAP-CHD''S (ALL FUNDS)'!F751</f>
        <v>0</v>
      </c>
      <c r="G90" s="116">
        <f>+'CONAP-CHD''S (ALL FUNDS)'!G751</f>
        <v>78040675.439999998</v>
      </c>
      <c r="H90" s="116">
        <f>+'CONAP-CHD''S (ALL FUNDS)'!H751</f>
        <v>4903.83</v>
      </c>
      <c r="I90" s="133">
        <f t="shared" si="90"/>
        <v>78045579.269999996</v>
      </c>
      <c r="J90" s="116">
        <f t="shared" ref="J90:J102" si="119">+B90+F90</f>
        <v>0</v>
      </c>
      <c r="K90" s="116">
        <f t="shared" ref="K90:K102" si="120">+C90+G90</f>
        <v>78040675.439999998</v>
      </c>
      <c r="L90" s="116">
        <f t="shared" ref="L90:L102" si="121">+D90+H90</f>
        <v>4903.83</v>
      </c>
      <c r="M90" s="133">
        <f t="shared" si="92"/>
        <v>78045579.269999996</v>
      </c>
      <c r="N90" s="116">
        <f>+'CONAP-CHD''S (ALL FUNDS)'!J748</f>
        <v>0</v>
      </c>
      <c r="O90" s="116">
        <f>+'CONAP-CHD''S (ALL FUNDS)'!K748</f>
        <v>0</v>
      </c>
      <c r="P90" s="116">
        <f>+'CONAP-CHD''S (ALL FUNDS)'!L748</f>
        <v>0</v>
      </c>
      <c r="Q90" s="133">
        <f t="shared" si="93"/>
        <v>0</v>
      </c>
      <c r="R90" s="116">
        <f>+'CONAP-CHD''S (ALL FUNDS)'!J751</f>
        <v>0</v>
      </c>
      <c r="S90" s="116">
        <f>+'CONAP-CHD''S (ALL FUNDS)'!K751</f>
        <v>78040675.439999998</v>
      </c>
      <c r="T90" s="116">
        <f>+'CONAP-CHD''S (ALL FUNDS)'!L751</f>
        <v>4903.83</v>
      </c>
      <c r="U90" s="133">
        <f t="shared" si="94"/>
        <v>78045579.269999996</v>
      </c>
      <c r="V90" s="130">
        <f t="shared" si="95"/>
        <v>0</v>
      </c>
      <c r="W90" s="130">
        <f t="shared" si="96"/>
        <v>78040675.439999998</v>
      </c>
      <c r="X90" s="130">
        <f t="shared" si="97"/>
        <v>4903.83</v>
      </c>
      <c r="Y90" s="133">
        <f t="shared" si="98"/>
        <v>78045579.269999996</v>
      </c>
      <c r="Z90" s="130">
        <f t="shared" ref="Z90:Z102" si="122">+J90-V90</f>
        <v>0</v>
      </c>
      <c r="AA90" s="130">
        <f t="shared" ref="AA90:AA102" si="123">+K90-W90</f>
        <v>0</v>
      </c>
      <c r="AB90" s="130">
        <f t="shared" ref="AB90:AB102" si="124">+L90-X90</f>
        <v>0</v>
      </c>
      <c r="AC90" s="133">
        <f t="shared" si="100"/>
        <v>0</v>
      </c>
      <c r="AD90" s="155" t="str">
        <f t="shared" si="115"/>
        <v xml:space="preserve"> </v>
      </c>
      <c r="AE90" s="155">
        <f t="shared" si="116"/>
        <v>1</v>
      </c>
      <c r="AF90" s="155">
        <f t="shared" si="117"/>
        <v>1</v>
      </c>
      <c r="AG90" s="155">
        <f t="shared" si="118"/>
        <v>1</v>
      </c>
    </row>
    <row r="91" spans="1:33" ht="15" customHeight="1">
      <c r="A91" s="99" t="s">
        <v>92</v>
      </c>
      <c r="B91" s="116">
        <f>+'CONAP-CHD''S (ALL FUNDS)'!F757</f>
        <v>0</v>
      </c>
      <c r="C91" s="116">
        <f>+'CONAP-CHD''S (ALL FUNDS)'!G757</f>
        <v>2000000</v>
      </c>
      <c r="D91" s="116">
        <f>+'CONAP-CHD''S (ALL FUNDS)'!H757</f>
        <v>0</v>
      </c>
      <c r="E91" s="133">
        <f t="shared" si="89"/>
        <v>2000000</v>
      </c>
      <c r="F91" s="116">
        <f>+'CONAP-CHD''S (ALL FUNDS)'!F760</f>
        <v>0</v>
      </c>
      <c r="G91" s="116">
        <f>+'CONAP-CHD''S (ALL FUNDS)'!G760</f>
        <v>0</v>
      </c>
      <c r="H91" s="116">
        <f>+'CONAP-CHD''S (ALL FUNDS)'!H760</f>
        <v>0</v>
      </c>
      <c r="I91" s="133">
        <f t="shared" si="90"/>
        <v>0</v>
      </c>
      <c r="J91" s="116">
        <f t="shared" si="119"/>
        <v>0</v>
      </c>
      <c r="K91" s="116">
        <f t="shared" si="120"/>
        <v>2000000</v>
      </c>
      <c r="L91" s="116">
        <f t="shared" si="121"/>
        <v>0</v>
      </c>
      <c r="M91" s="133">
        <f t="shared" si="92"/>
        <v>2000000</v>
      </c>
      <c r="N91" s="116">
        <f>+'CONAP-CHD''S (ALL FUNDS)'!J757</f>
        <v>0</v>
      </c>
      <c r="O91" s="116">
        <f>+'CONAP-CHD''S (ALL FUNDS)'!K757</f>
        <v>1996219.5</v>
      </c>
      <c r="P91" s="116">
        <f>+'CONAP-CHD''S (ALL FUNDS)'!L757</f>
        <v>0</v>
      </c>
      <c r="Q91" s="133">
        <f t="shared" si="93"/>
        <v>1996219.5</v>
      </c>
      <c r="R91" s="116">
        <f>+'CONAP-CHD''S (ALL FUNDS)'!J760</f>
        <v>0</v>
      </c>
      <c r="S91" s="116">
        <f>+'CONAP-CHD''S (ALL FUNDS)'!K760</f>
        <v>0</v>
      </c>
      <c r="T91" s="116">
        <f>+'CONAP-CHD''S (ALL FUNDS)'!L760</f>
        <v>0</v>
      </c>
      <c r="U91" s="133">
        <f t="shared" si="94"/>
        <v>0</v>
      </c>
      <c r="V91" s="130">
        <f t="shared" si="95"/>
        <v>0</v>
      </c>
      <c r="W91" s="130">
        <f t="shared" si="96"/>
        <v>1996219.5</v>
      </c>
      <c r="X91" s="130">
        <f t="shared" si="97"/>
        <v>0</v>
      </c>
      <c r="Y91" s="133">
        <f t="shared" si="98"/>
        <v>1996219.5</v>
      </c>
      <c r="Z91" s="130">
        <f t="shared" si="122"/>
        <v>0</v>
      </c>
      <c r="AA91" s="130">
        <f t="shared" si="123"/>
        <v>3780.5</v>
      </c>
      <c r="AB91" s="130">
        <f t="shared" si="124"/>
        <v>0</v>
      </c>
      <c r="AC91" s="133">
        <f t="shared" si="100"/>
        <v>3780.5</v>
      </c>
      <c r="AD91" s="155" t="str">
        <f t="shared" si="115"/>
        <v xml:space="preserve"> </v>
      </c>
      <c r="AE91" s="155">
        <f t="shared" si="116"/>
        <v>0.99810975000000002</v>
      </c>
      <c r="AF91" s="155" t="str">
        <f t="shared" si="117"/>
        <v xml:space="preserve"> </v>
      </c>
      <c r="AG91" s="155">
        <f t="shared" si="118"/>
        <v>0.99810975000000002</v>
      </c>
    </row>
    <row r="92" spans="1:33" ht="15" customHeight="1">
      <c r="A92" s="99" t="s">
        <v>93</v>
      </c>
      <c r="B92" s="116">
        <f>+'CONAP-CHD''S (ALL FUNDS)'!F766</f>
        <v>0</v>
      </c>
      <c r="C92" s="116">
        <f>+'CONAP-CHD''S (ALL FUNDS)'!G766</f>
        <v>68572.25</v>
      </c>
      <c r="D92" s="116">
        <f>+'CONAP-CHD''S (ALL FUNDS)'!H766</f>
        <v>10000000</v>
      </c>
      <c r="E92" s="133">
        <f t="shared" si="89"/>
        <v>10068572.25</v>
      </c>
      <c r="F92" s="116">
        <f>+'CONAP-CHD''S (ALL FUNDS)'!F769</f>
        <v>0</v>
      </c>
      <c r="G92" s="116">
        <f>+'CONAP-CHD''S (ALL FUNDS)'!G769</f>
        <v>0</v>
      </c>
      <c r="H92" s="116">
        <f>+'CONAP-CHD''S (ALL FUNDS)'!H769</f>
        <v>2378242</v>
      </c>
      <c r="I92" s="133">
        <f t="shared" si="90"/>
        <v>2378242</v>
      </c>
      <c r="J92" s="116">
        <f t="shared" si="119"/>
        <v>0</v>
      </c>
      <c r="K92" s="116">
        <f t="shared" si="120"/>
        <v>68572.25</v>
      </c>
      <c r="L92" s="116">
        <f t="shared" si="121"/>
        <v>12378242</v>
      </c>
      <c r="M92" s="133">
        <f t="shared" si="92"/>
        <v>12446814.25</v>
      </c>
      <c r="N92" s="116">
        <f>+'CONAP-CHD''S (ALL FUNDS)'!J766</f>
        <v>0</v>
      </c>
      <c r="O92" s="116">
        <f>+'CONAP-CHD''S (ALL FUNDS)'!K766</f>
        <v>62785.95</v>
      </c>
      <c r="P92" s="116">
        <f>+'CONAP-CHD''S (ALL FUNDS)'!L766</f>
        <v>9993526.7400000002</v>
      </c>
      <c r="Q92" s="133">
        <f t="shared" si="93"/>
        <v>10056312.689999999</v>
      </c>
      <c r="R92" s="116">
        <f>+'CONAP-CHD''S (ALL FUNDS)'!J769</f>
        <v>0</v>
      </c>
      <c r="S92" s="116">
        <f>+'CONAP-CHD''S (ALL FUNDS)'!K769</f>
        <v>0</v>
      </c>
      <c r="T92" s="116">
        <f>+'CONAP-CHD''S (ALL FUNDS)'!L769</f>
        <v>2183120.61</v>
      </c>
      <c r="U92" s="133">
        <f t="shared" si="94"/>
        <v>2183120.61</v>
      </c>
      <c r="V92" s="130">
        <f t="shared" si="95"/>
        <v>0</v>
      </c>
      <c r="W92" s="130">
        <f t="shared" si="96"/>
        <v>62785.95</v>
      </c>
      <c r="X92" s="130">
        <f t="shared" si="97"/>
        <v>12176647.35</v>
      </c>
      <c r="Y92" s="133">
        <f t="shared" si="98"/>
        <v>12239433.299999999</v>
      </c>
      <c r="Z92" s="130">
        <f t="shared" si="122"/>
        <v>0</v>
      </c>
      <c r="AA92" s="130">
        <f t="shared" si="123"/>
        <v>5786.3000000000029</v>
      </c>
      <c r="AB92" s="130">
        <f t="shared" si="124"/>
        <v>201594.65000000037</v>
      </c>
      <c r="AC92" s="133">
        <f t="shared" si="100"/>
        <v>207380.95000000036</v>
      </c>
      <c r="AD92" s="155" t="str">
        <f t="shared" si="115"/>
        <v xml:space="preserve"> </v>
      </c>
      <c r="AE92" s="155">
        <f t="shared" si="116"/>
        <v>0.91561746916573394</v>
      </c>
      <c r="AF92" s="155">
        <f t="shared" si="117"/>
        <v>0.98371378989035763</v>
      </c>
      <c r="AG92" s="155">
        <f t="shared" si="118"/>
        <v>0.98333863221265627</v>
      </c>
    </row>
    <row r="93" spans="1:33" ht="15" customHeight="1">
      <c r="A93" s="99" t="s">
        <v>94</v>
      </c>
      <c r="B93" s="116">
        <f>+'CONAP-CHD''S (ALL FUNDS)'!F775</f>
        <v>0</v>
      </c>
      <c r="C93" s="116">
        <f>+'CONAP-CHD''S (ALL FUNDS)'!G775</f>
        <v>0</v>
      </c>
      <c r="D93" s="116">
        <f>+'CONAP-CHD''S (ALL FUNDS)'!H775</f>
        <v>0</v>
      </c>
      <c r="E93" s="133">
        <f t="shared" si="89"/>
        <v>0</v>
      </c>
      <c r="F93" s="116">
        <f>+'CONAP-CHD''S (ALL FUNDS)'!F778</f>
        <v>0</v>
      </c>
      <c r="G93" s="116">
        <f>+'CONAP-CHD''S (ALL FUNDS)'!G778</f>
        <v>44432</v>
      </c>
      <c r="H93" s="116">
        <f>+'CONAP-CHD''S (ALL FUNDS)'!H778</f>
        <v>0</v>
      </c>
      <c r="I93" s="133">
        <f t="shared" si="90"/>
        <v>44432</v>
      </c>
      <c r="J93" s="116">
        <f t="shared" si="119"/>
        <v>0</v>
      </c>
      <c r="K93" s="116">
        <f t="shared" si="120"/>
        <v>44432</v>
      </c>
      <c r="L93" s="116">
        <f t="shared" si="121"/>
        <v>0</v>
      </c>
      <c r="M93" s="133">
        <f t="shared" si="92"/>
        <v>44432</v>
      </c>
      <c r="N93" s="116">
        <f>+'CONAP-CHD''S (ALL FUNDS)'!J775</f>
        <v>0</v>
      </c>
      <c r="O93" s="116">
        <f>+'CONAP-CHD''S (ALL FUNDS)'!K775</f>
        <v>0</v>
      </c>
      <c r="P93" s="116">
        <f>+'CONAP-CHD''S (ALL FUNDS)'!L775</f>
        <v>0</v>
      </c>
      <c r="Q93" s="133">
        <f t="shared" si="93"/>
        <v>0</v>
      </c>
      <c r="R93" s="116">
        <f>+'CONAP-CHD''S (ALL FUNDS)'!J778</f>
        <v>0</v>
      </c>
      <c r="S93" s="116">
        <f>+'CONAP-CHD''S (ALL FUNDS)'!K778</f>
        <v>44430.7</v>
      </c>
      <c r="T93" s="116">
        <f>+'CONAP-CHD''S (ALL FUNDS)'!L778</f>
        <v>0</v>
      </c>
      <c r="U93" s="133">
        <f t="shared" si="94"/>
        <v>44430.7</v>
      </c>
      <c r="V93" s="130">
        <f t="shared" si="95"/>
        <v>0</v>
      </c>
      <c r="W93" s="130">
        <f t="shared" si="96"/>
        <v>44430.7</v>
      </c>
      <c r="X93" s="130">
        <f t="shared" si="97"/>
        <v>0</v>
      </c>
      <c r="Y93" s="133">
        <f t="shared" si="98"/>
        <v>44430.7</v>
      </c>
      <c r="Z93" s="130">
        <f t="shared" si="122"/>
        <v>0</v>
      </c>
      <c r="AA93" s="130">
        <f t="shared" si="123"/>
        <v>1.3000000000029104</v>
      </c>
      <c r="AB93" s="130">
        <f t="shared" si="124"/>
        <v>0</v>
      </c>
      <c r="AC93" s="133">
        <f t="shared" si="100"/>
        <v>1.3000000000029104</v>
      </c>
      <c r="AD93" s="155" t="str">
        <f t="shared" si="115"/>
        <v xml:space="preserve"> </v>
      </c>
      <c r="AE93" s="155">
        <f t="shared" si="116"/>
        <v>0.99997074180770606</v>
      </c>
      <c r="AF93" s="155" t="str">
        <f t="shared" si="117"/>
        <v xml:space="preserve"> </v>
      </c>
      <c r="AG93" s="155">
        <f t="shared" si="118"/>
        <v>0.99997074180770606</v>
      </c>
    </row>
    <row r="94" spans="1:33" ht="15" customHeight="1">
      <c r="A94" s="99" t="s">
        <v>95</v>
      </c>
      <c r="B94" s="116">
        <f>+'CONAP-CHD''S (ALL FUNDS)'!F784</f>
        <v>0</v>
      </c>
      <c r="C94" s="116">
        <f>+'CONAP-CHD''S (ALL FUNDS)'!G784</f>
        <v>0</v>
      </c>
      <c r="D94" s="116">
        <f>+'CONAP-CHD''S (ALL FUNDS)'!H784</f>
        <v>0</v>
      </c>
      <c r="E94" s="133">
        <f t="shared" si="89"/>
        <v>0</v>
      </c>
      <c r="F94" s="116">
        <f>+'CONAP-CHD''S (ALL FUNDS)'!F787</f>
        <v>0</v>
      </c>
      <c r="G94" s="116">
        <f>+'CONAP-CHD''S (ALL FUNDS)'!G787</f>
        <v>0</v>
      </c>
      <c r="H94" s="116">
        <f>+'CONAP-CHD''S (ALL FUNDS)'!H787</f>
        <v>0</v>
      </c>
      <c r="I94" s="133">
        <f t="shared" si="90"/>
        <v>0</v>
      </c>
      <c r="J94" s="116">
        <f t="shared" si="119"/>
        <v>0</v>
      </c>
      <c r="K94" s="116">
        <f t="shared" si="120"/>
        <v>0</v>
      </c>
      <c r="L94" s="116">
        <f t="shared" si="121"/>
        <v>0</v>
      </c>
      <c r="M94" s="133">
        <f t="shared" si="92"/>
        <v>0</v>
      </c>
      <c r="N94" s="116">
        <f>+'CONAP-CHD''S (ALL FUNDS)'!J784</f>
        <v>0</v>
      </c>
      <c r="O94" s="116">
        <f>+'CONAP-CHD''S (ALL FUNDS)'!K784</f>
        <v>0</v>
      </c>
      <c r="P94" s="116">
        <f>+'CONAP-CHD''S (ALL FUNDS)'!L784</f>
        <v>0</v>
      </c>
      <c r="Q94" s="133">
        <f t="shared" si="93"/>
        <v>0</v>
      </c>
      <c r="R94" s="116">
        <f>+'CONAP-CHD''S (ALL FUNDS)'!J787</f>
        <v>0</v>
      </c>
      <c r="S94" s="116">
        <f>+'CONAP-CHD''S (ALL FUNDS)'!K787</f>
        <v>0</v>
      </c>
      <c r="T94" s="116">
        <f>+'CONAP-CHD''S (ALL FUNDS)'!L787</f>
        <v>0</v>
      </c>
      <c r="U94" s="133">
        <f t="shared" si="94"/>
        <v>0</v>
      </c>
      <c r="V94" s="130">
        <f t="shared" si="95"/>
        <v>0</v>
      </c>
      <c r="W94" s="130">
        <f t="shared" si="96"/>
        <v>0</v>
      </c>
      <c r="X94" s="130">
        <f t="shared" si="97"/>
        <v>0</v>
      </c>
      <c r="Y94" s="133">
        <f t="shared" si="98"/>
        <v>0</v>
      </c>
      <c r="Z94" s="130">
        <f t="shared" si="122"/>
        <v>0</v>
      </c>
      <c r="AA94" s="130">
        <f t="shared" si="123"/>
        <v>0</v>
      </c>
      <c r="AB94" s="130">
        <f t="shared" si="124"/>
        <v>0</v>
      </c>
      <c r="AC94" s="133">
        <f t="shared" si="100"/>
        <v>0</v>
      </c>
      <c r="AD94" s="155" t="str">
        <f t="shared" si="115"/>
        <v xml:space="preserve"> </v>
      </c>
      <c r="AE94" s="155" t="str">
        <f t="shared" si="116"/>
        <v xml:space="preserve"> </v>
      </c>
      <c r="AF94" s="155" t="str">
        <f t="shared" si="117"/>
        <v xml:space="preserve"> </v>
      </c>
      <c r="AG94" s="155" t="str">
        <f t="shared" si="118"/>
        <v xml:space="preserve"> </v>
      </c>
    </row>
    <row r="95" spans="1:33" ht="15" customHeight="1">
      <c r="A95" s="99" t="s">
        <v>96</v>
      </c>
      <c r="B95" s="116">
        <f>+'CONAP-CHD''S (ALL FUNDS)'!F793</f>
        <v>0</v>
      </c>
      <c r="C95" s="116">
        <f>+'CONAP-CHD''S (ALL FUNDS)'!G793</f>
        <v>0</v>
      </c>
      <c r="D95" s="116">
        <f>+'CONAP-CHD''S (ALL FUNDS)'!H793</f>
        <v>0</v>
      </c>
      <c r="E95" s="133">
        <f t="shared" si="89"/>
        <v>0</v>
      </c>
      <c r="F95" s="116">
        <f>+'CONAP-CHD''S (ALL FUNDS)'!F796</f>
        <v>0</v>
      </c>
      <c r="G95" s="116">
        <f>+'CONAP-CHD''S (ALL FUNDS)'!G796</f>
        <v>210300</v>
      </c>
      <c r="H95" s="116">
        <f>+'CONAP-CHD''S (ALL FUNDS)'!H796</f>
        <v>5500000</v>
      </c>
      <c r="I95" s="133">
        <f t="shared" si="90"/>
        <v>5710300</v>
      </c>
      <c r="J95" s="116">
        <f t="shared" si="119"/>
        <v>0</v>
      </c>
      <c r="K95" s="116">
        <f t="shared" si="120"/>
        <v>210300</v>
      </c>
      <c r="L95" s="116">
        <f t="shared" si="121"/>
        <v>5500000</v>
      </c>
      <c r="M95" s="133">
        <f t="shared" si="92"/>
        <v>5710300</v>
      </c>
      <c r="N95" s="116">
        <f>+'CONAP-CHD''S (ALL FUNDS)'!J793</f>
        <v>0</v>
      </c>
      <c r="O95" s="116">
        <f>+'CONAP-CHD''S (ALL FUNDS)'!K793</f>
        <v>0</v>
      </c>
      <c r="P95" s="116">
        <f>+'CONAP-CHD''S (ALL FUNDS)'!L793</f>
        <v>0</v>
      </c>
      <c r="Q95" s="133">
        <f t="shared" si="93"/>
        <v>0</v>
      </c>
      <c r="R95" s="116">
        <f>+'CONAP-CHD''S (ALL FUNDS)'!J796</f>
        <v>0</v>
      </c>
      <c r="S95" s="116">
        <f>+'CONAP-CHD''S (ALL FUNDS)'!K796</f>
        <v>210293.2</v>
      </c>
      <c r="T95" s="116">
        <f>+'CONAP-CHD''S (ALL FUNDS)'!L796</f>
        <v>5500000</v>
      </c>
      <c r="U95" s="133">
        <f t="shared" si="94"/>
        <v>5710293.2000000002</v>
      </c>
      <c r="V95" s="130">
        <f t="shared" si="95"/>
        <v>0</v>
      </c>
      <c r="W95" s="130">
        <f t="shared" si="96"/>
        <v>210293.2</v>
      </c>
      <c r="X95" s="130">
        <f t="shared" si="97"/>
        <v>5500000</v>
      </c>
      <c r="Y95" s="133">
        <f t="shared" si="98"/>
        <v>5710293.2000000002</v>
      </c>
      <c r="Z95" s="130">
        <f t="shared" si="122"/>
        <v>0</v>
      </c>
      <c r="AA95" s="130">
        <f t="shared" si="123"/>
        <v>6.7999999999883585</v>
      </c>
      <c r="AB95" s="130">
        <f t="shared" si="124"/>
        <v>0</v>
      </c>
      <c r="AC95" s="133">
        <f t="shared" si="100"/>
        <v>6.7999999999883585</v>
      </c>
      <c r="AD95" s="155" t="str">
        <f t="shared" si="115"/>
        <v xml:space="preserve"> </v>
      </c>
      <c r="AE95" s="155">
        <f t="shared" si="116"/>
        <v>0.99996766524013325</v>
      </c>
      <c r="AF95" s="155">
        <f t="shared" si="117"/>
        <v>1</v>
      </c>
      <c r="AG95" s="155">
        <f t="shared" si="118"/>
        <v>0.99999880916939565</v>
      </c>
    </row>
    <row r="96" spans="1:33" ht="15" customHeight="1">
      <c r="A96" s="99" t="s">
        <v>97</v>
      </c>
      <c r="B96" s="116">
        <f>+'CONAP-CHD''S (ALL FUNDS)'!F802</f>
        <v>0</v>
      </c>
      <c r="C96" s="116">
        <f>+'CONAP-CHD''S (ALL FUNDS)'!G802</f>
        <v>4031801.07</v>
      </c>
      <c r="D96" s="116">
        <f>+'CONAP-CHD''S (ALL FUNDS)'!H802</f>
        <v>33500000</v>
      </c>
      <c r="E96" s="133">
        <f t="shared" si="89"/>
        <v>37531801.07</v>
      </c>
      <c r="F96" s="116">
        <f>+'CONAP-CHD''S (ALL FUNDS)'!F805</f>
        <v>0</v>
      </c>
      <c r="G96" s="116">
        <f>+'CONAP-CHD''S (ALL FUNDS)'!G805</f>
        <v>1627379</v>
      </c>
      <c r="H96" s="116">
        <f>+'CONAP-CHD''S (ALL FUNDS)'!H805</f>
        <v>0</v>
      </c>
      <c r="I96" s="133">
        <f t="shared" si="90"/>
        <v>1627379</v>
      </c>
      <c r="J96" s="116">
        <f t="shared" si="119"/>
        <v>0</v>
      </c>
      <c r="K96" s="116">
        <f t="shared" si="120"/>
        <v>5659180.0700000003</v>
      </c>
      <c r="L96" s="116">
        <f t="shared" si="121"/>
        <v>33500000</v>
      </c>
      <c r="M96" s="133">
        <f t="shared" si="92"/>
        <v>39159180.07</v>
      </c>
      <c r="N96" s="116">
        <f>+'CONAP-CHD''S (ALL FUNDS)'!J802</f>
        <v>0</v>
      </c>
      <c r="O96" s="116">
        <f>+'CONAP-CHD''S (ALL FUNDS)'!K802</f>
        <v>4022761.2</v>
      </c>
      <c r="P96" s="116">
        <f>+'CONAP-CHD''S (ALL FUNDS)'!L802</f>
        <v>31608822.550000001</v>
      </c>
      <c r="Q96" s="133">
        <f t="shared" si="93"/>
        <v>35631583.75</v>
      </c>
      <c r="R96" s="116">
        <f>+'CONAP-CHD''S (ALL FUNDS)'!J805</f>
        <v>0</v>
      </c>
      <c r="S96" s="116">
        <f>+'CONAP-CHD''S (ALL FUNDS)'!K805</f>
        <v>732529</v>
      </c>
      <c r="T96" s="116">
        <f>+'CONAP-CHD''S (ALL FUNDS)'!L805</f>
        <v>0</v>
      </c>
      <c r="U96" s="133">
        <f t="shared" si="94"/>
        <v>732529</v>
      </c>
      <c r="V96" s="130">
        <f t="shared" si="95"/>
        <v>0</v>
      </c>
      <c r="W96" s="130">
        <f t="shared" si="96"/>
        <v>4755290.2</v>
      </c>
      <c r="X96" s="130">
        <f t="shared" si="97"/>
        <v>31608822.550000001</v>
      </c>
      <c r="Y96" s="133">
        <f t="shared" si="98"/>
        <v>36364112.75</v>
      </c>
      <c r="Z96" s="130">
        <f t="shared" si="122"/>
        <v>0</v>
      </c>
      <c r="AA96" s="130">
        <f t="shared" si="123"/>
        <v>903889.87000000011</v>
      </c>
      <c r="AB96" s="130">
        <f t="shared" si="124"/>
        <v>1891177.4499999993</v>
      </c>
      <c r="AC96" s="133">
        <f t="shared" si="100"/>
        <v>2795067.3199999994</v>
      </c>
      <c r="AD96" s="155" t="str">
        <f t="shared" si="115"/>
        <v xml:space="preserve"> </v>
      </c>
      <c r="AE96" s="155">
        <f t="shared" si="116"/>
        <v>0.84027900529413613</v>
      </c>
      <c r="AF96" s="155">
        <f t="shared" si="117"/>
        <v>0.94354694179104481</v>
      </c>
      <c r="AG96" s="155">
        <f t="shared" si="118"/>
        <v>0.92862293554145914</v>
      </c>
    </row>
    <row r="97" spans="1:37" ht="15" customHeight="1">
      <c r="A97" s="99" t="s">
        <v>98</v>
      </c>
      <c r="B97" s="116">
        <f>+'CONAP-CHD''S (ALL FUNDS)'!F811</f>
        <v>0</v>
      </c>
      <c r="C97" s="116">
        <f>+'CONAP-CHD''S (ALL FUNDS)'!G811</f>
        <v>3380000</v>
      </c>
      <c r="D97" s="116">
        <f>+'CONAP-CHD''S (ALL FUNDS)'!H811</f>
        <v>0</v>
      </c>
      <c r="E97" s="133">
        <f t="shared" si="89"/>
        <v>3380000</v>
      </c>
      <c r="F97" s="116">
        <f>+'CONAP-CHD''S (ALL FUNDS)'!F814</f>
        <v>0</v>
      </c>
      <c r="G97" s="116">
        <f>+'CONAP-CHD''S (ALL FUNDS)'!G814</f>
        <v>3380000</v>
      </c>
      <c r="H97" s="116">
        <f>+'CONAP-CHD''S (ALL FUNDS)'!H814</f>
        <v>0</v>
      </c>
      <c r="I97" s="133">
        <f t="shared" si="90"/>
        <v>3380000</v>
      </c>
      <c r="J97" s="116">
        <f t="shared" si="119"/>
        <v>0</v>
      </c>
      <c r="K97" s="116">
        <f t="shared" si="120"/>
        <v>6760000</v>
      </c>
      <c r="L97" s="116">
        <f t="shared" si="121"/>
        <v>0</v>
      </c>
      <c r="M97" s="133">
        <f t="shared" si="92"/>
        <v>6760000</v>
      </c>
      <c r="N97" s="116">
        <f>+'CONAP-CHD''S (ALL FUNDS)'!J811</f>
        <v>0</v>
      </c>
      <c r="O97" s="116">
        <f>+'CONAP-CHD''S (ALL FUNDS)'!K811</f>
        <v>3380000</v>
      </c>
      <c r="P97" s="116">
        <f>+'CONAP-CHD''S (ALL FUNDS)'!L811</f>
        <v>0</v>
      </c>
      <c r="Q97" s="133">
        <f t="shared" si="93"/>
        <v>3380000</v>
      </c>
      <c r="R97" s="116">
        <f>+'CONAP-CHD''S (ALL FUNDS)'!J814</f>
        <v>0</v>
      </c>
      <c r="S97" s="116">
        <f>+'CONAP-CHD''S (ALL FUNDS)'!K814</f>
        <v>3380000</v>
      </c>
      <c r="T97" s="116">
        <f>+'CONAP-CHD''S (ALL FUNDS)'!L814</f>
        <v>0</v>
      </c>
      <c r="U97" s="133">
        <f t="shared" si="94"/>
        <v>3380000</v>
      </c>
      <c r="V97" s="130">
        <f t="shared" si="95"/>
        <v>0</v>
      </c>
      <c r="W97" s="130">
        <f t="shared" si="96"/>
        <v>6760000</v>
      </c>
      <c r="X97" s="130">
        <f t="shared" si="97"/>
        <v>0</v>
      </c>
      <c r="Y97" s="133">
        <f t="shared" si="98"/>
        <v>6760000</v>
      </c>
      <c r="Z97" s="130">
        <f t="shared" si="122"/>
        <v>0</v>
      </c>
      <c r="AA97" s="130">
        <f t="shared" si="123"/>
        <v>0</v>
      </c>
      <c r="AB97" s="130">
        <f t="shared" si="124"/>
        <v>0</v>
      </c>
      <c r="AC97" s="133">
        <f t="shared" si="100"/>
        <v>0</v>
      </c>
      <c r="AD97" s="155" t="str">
        <f t="shared" si="115"/>
        <v xml:space="preserve"> </v>
      </c>
      <c r="AE97" s="155">
        <f t="shared" si="116"/>
        <v>1</v>
      </c>
      <c r="AF97" s="155" t="str">
        <f t="shared" si="117"/>
        <v xml:space="preserve"> </v>
      </c>
      <c r="AG97" s="155">
        <f t="shared" si="118"/>
        <v>1</v>
      </c>
    </row>
    <row r="98" spans="1:37" ht="15" customHeight="1">
      <c r="A98" s="99" t="s">
        <v>99</v>
      </c>
      <c r="B98" s="116">
        <f>+'CONAP-CHD''S (ALL FUNDS)'!F820</f>
        <v>0</v>
      </c>
      <c r="C98" s="116">
        <f>+'CONAP-CHD''S (ALL FUNDS)'!G820</f>
        <v>0</v>
      </c>
      <c r="D98" s="116">
        <f>+'CONAP-CHD''S (ALL FUNDS)'!H820</f>
        <v>0</v>
      </c>
      <c r="E98" s="133">
        <f t="shared" si="89"/>
        <v>0</v>
      </c>
      <c r="F98" s="116">
        <f>+'CONAP-CHD''S (ALL FUNDS)'!F823</f>
        <v>0</v>
      </c>
      <c r="G98" s="116">
        <f>+'CONAP-CHD''S (ALL FUNDS)'!G823</f>
        <v>0</v>
      </c>
      <c r="H98" s="116">
        <f>+'CONAP-CHD''S (ALL FUNDS)'!H823</f>
        <v>0</v>
      </c>
      <c r="I98" s="133">
        <f t="shared" si="90"/>
        <v>0</v>
      </c>
      <c r="J98" s="116">
        <f t="shared" si="119"/>
        <v>0</v>
      </c>
      <c r="K98" s="116">
        <f t="shared" si="120"/>
        <v>0</v>
      </c>
      <c r="L98" s="116">
        <f t="shared" si="121"/>
        <v>0</v>
      </c>
      <c r="M98" s="133">
        <f t="shared" si="92"/>
        <v>0</v>
      </c>
      <c r="N98" s="116">
        <f>+'CONAP-CHD''S (ALL FUNDS)'!J820</f>
        <v>0</v>
      </c>
      <c r="O98" s="116">
        <f>+'CONAP-CHD''S (ALL FUNDS)'!K820</f>
        <v>0</v>
      </c>
      <c r="P98" s="116">
        <f>+'CONAP-CHD''S (ALL FUNDS)'!L820</f>
        <v>0</v>
      </c>
      <c r="Q98" s="133">
        <f t="shared" si="93"/>
        <v>0</v>
      </c>
      <c r="R98" s="116">
        <f>+'CONAP-CHD''S (ALL FUNDS)'!J823</f>
        <v>0</v>
      </c>
      <c r="S98" s="116">
        <f>+'CONAP-CHD''S (ALL FUNDS)'!K823</f>
        <v>0</v>
      </c>
      <c r="T98" s="116">
        <f>+'CONAP-CHD''S (ALL FUNDS)'!L823</f>
        <v>0</v>
      </c>
      <c r="U98" s="133">
        <f t="shared" si="94"/>
        <v>0</v>
      </c>
      <c r="V98" s="130">
        <f t="shared" si="95"/>
        <v>0</v>
      </c>
      <c r="W98" s="130">
        <f t="shared" si="96"/>
        <v>0</v>
      </c>
      <c r="X98" s="130">
        <f t="shared" si="97"/>
        <v>0</v>
      </c>
      <c r="Y98" s="133">
        <f t="shared" si="98"/>
        <v>0</v>
      </c>
      <c r="Z98" s="130">
        <f t="shared" si="122"/>
        <v>0</v>
      </c>
      <c r="AA98" s="130">
        <f t="shared" si="123"/>
        <v>0</v>
      </c>
      <c r="AB98" s="130">
        <f t="shared" si="124"/>
        <v>0</v>
      </c>
      <c r="AC98" s="133">
        <f t="shared" si="100"/>
        <v>0</v>
      </c>
      <c r="AD98" s="155" t="str">
        <f t="shared" si="115"/>
        <v xml:space="preserve"> </v>
      </c>
      <c r="AE98" s="155" t="str">
        <f t="shared" si="116"/>
        <v xml:space="preserve"> </v>
      </c>
      <c r="AF98" s="155" t="str">
        <f t="shared" si="117"/>
        <v xml:space="preserve"> </v>
      </c>
      <c r="AG98" s="155" t="str">
        <f t="shared" si="118"/>
        <v xml:space="preserve"> </v>
      </c>
    </row>
    <row r="99" spans="1:37" ht="15" customHeight="1">
      <c r="A99" s="99" t="s">
        <v>100</v>
      </c>
      <c r="B99" s="116">
        <f>+'CONAP-CHD''S (ALL FUNDS)'!F829</f>
        <v>0</v>
      </c>
      <c r="C99" s="116">
        <f>+'CONAP-CHD''S (ALL FUNDS)'!G829</f>
        <v>1809403.89</v>
      </c>
      <c r="D99" s="116">
        <f>+'CONAP-CHD''S (ALL FUNDS)'!H829</f>
        <v>49551647</v>
      </c>
      <c r="E99" s="133">
        <f t="shared" si="89"/>
        <v>51361050.890000001</v>
      </c>
      <c r="F99" s="116">
        <f>+'CONAP-CHD''S (ALL FUNDS)'!F832</f>
        <v>0</v>
      </c>
      <c r="G99" s="116">
        <f>+'CONAP-CHD''S (ALL FUNDS)'!G832</f>
        <v>0</v>
      </c>
      <c r="H99" s="116">
        <f>+'CONAP-CHD''S (ALL FUNDS)'!H832</f>
        <v>0</v>
      </c>
      <c r="I99" s="133">
        <f t="shared" si="90"/>
        <v>0</v>
      </c>
      <c r="J99" s="116">
        <f t="shared" si="119"/>
        <v>0</v>
      </c>
      <c r="K99" s="116">
        <f t="shared" si="120"/>
        <v>1809403.89</v>
      </c>
      <c r="L99" s="116">
        <f t="shared" si="121"/>
        <v>49551647</v>
      </c>
      <c r="M99" s="133">
        <f t="shared" si="92"/>
        <v>51361050.890000001</v>
      </c>
      <c r="N99" s="116">
        <f>+'CONAP-CHD''S (ALL FUNDS)'!J829</f>
        <v>0</v>
      </c>
      <c r="O99" s="116">
        <f>+'CONAP-CHD''S (ALL FUNDS)'!K829</f>
        <v>1692818.25</v>
      </c>
      <c r="P99" s="116">
        <f>+'CONAP-CHD''S (ALL FUNDS)'!L829</f>
        <v>48903193.010000005</v>
      </c>
      <c r="Q99" s="133">
        <f t="shared" si="93"/>
        <v>50596011.260000005</v>
      </c>
      <c r="R99" s="116">
        <f>+'CONAP-CHD''S (ALL FUNDS)'!J832</f>
        <v>0</v>
      </c>
      <c r="S99" s="116">
        <f>+'CONAP-CHD''S (ALL FUNDS)'!K832</f>
        <v>0</v>
      </c>
      <c r="T99" s="116">
        <f>+'CONAP-CHD''S (ALL FUNDS)'!L832</f>
        <v>0</v>
      </c>
      <c r="U99" s="133">
        <f t="shared" si="94"/>
        <v>0</v>
      </c>
      <c r="V99" s="130">
        <f t="shared" si="95"/>
        <v>0</v>
      </c>
      <c r="W99" s="130">
        <f t="shared" si="96"/>
        <v>1692818.25</v>
      </c>
      <c r="X99" s="130">
        <f t="shared" si="97"/>
        <v>48903193.010000005</v>
      </c>
      <c r="Y99" s="133">
        <f t="shared" si="98"/>
        <v>50596011.260000005</v>
      </c>
      <c r="Z99" s="130">
        <f t="shared" si="122"/>
        <v>0</v>
      </c>
      <c r="AA99" s="130">
        <f t="shared" si="123"/>
        <v>116585.6399999999</v>
      </c>
      <c r="AB99" s="130">
        <f t="shared" si="124"/>
        <v>648453.98999999464</v>
      </c>
      <c r="AC99" s="133">
        <f t="shared" si="100"/>
        <v>765039.62999999453</v>
      </c>
      <c r="AD99" s="155" t="str">
        <f t="shared" si="115"/>
        <v xml:space="preserve"> </v>
      </c>
      <c r="AE99" s="155">
        <f t="shared" si="116"/>
        <v>0.93556682361283094</v>
      </c>
      <c r="AF99" s="155">
        <f t="shared" si="117"/>
        <v>0.98691357342774111</v>
      </c>
      <c r="AG99" s="155">
        <f t="shared" si="118"/>
        <v>0.98510467335182683</v>
      </c>
    </row>
    <row r="100" spans="1:37" ht="15" customHeight="1">
      <c r="A100" s="99" t="s">
        <v>101</v>
      </c>
      <c r="B100" s="116">
        <f>+'CONAP-CHD''S (ALL FUNDS)'!F838</f>
        <v>0</v>
      </c>
      <c r="C100" s="116">
        <f>+'CONAP-CHD''S (ALL FUNDS)'!G838</f>
        <v>0</v>
      </c>
      <c r="D100" s="116">
        <f>+'CONAP-CHD''S (ALL FUNDS)'!H838</f>
        <v>0</v>
      </c>
      <c r="E100" s="133">
        <f t="shared" si="89"/>
        <v>0</v>
      </c>
      <c r="F100" s="116">
        <f>+'CONAP-CHD''S (ALL FUNDS)'!F841</f>
        <v>0</v>
      </c>
      <c r="G100" s="116">
        <f>+'CONAP-CHD''S (ALL FUNDS)'!G841</f>
        <v>0</v>
      </c>
      <c r="H100" s="116">
        <f>+'CONAP-CHD''S (ALL FUNDS)'!H841</f>
        <v>0</v>
      </c>
      <c r="I100" s="133">
        <f t="shared" si="90"/>
        <v>0</v>
      </c>
      <c r="J100" s="116">
        <f t="shared" si="119"/>
        <v>0</v>
      </c>
      <c r="K100" s="116">
        <f t="shared" si="120"/>
        <v>0</v>
      </c>
      <c r="L100" s="116">
        <f t="shared" si="121"/>
        <v>0</v>
      </c>
      <c r="M100" s="133">
        <f t="shared" si="92"/>
        <v>0</v>
      </c>
      <c r="N100" s="116">
        <f>+'CONAP-CHD''S (ALL FUNDS)'!J838</f>
        <v>0</v>
      </c>
      <c r="O100" s="116">
        <f>+'CONAP-CHD''S (ALL FUNDS)'!K838</f>
        <v>0</v>
      </c>
      <c r="P100" s="116">
        <f>+'CONAP-CHD''S (ALL FUNDS)'!L838</f>
        <v>0</v>
      </c>
      <c r="Q100" s="133">
        <f t="shared" si="93"/>
        <v>0</v>
      </c>
      <c r="R100" s="116">
        <f>+'CONAP-CHD''S (ALL FUNDS)'!J841</f>
        <v>0</v>
      </c>
      <c r="S100" s="116">
        <f>+'CONAP-CHD''S (ALL FUNDS)'!K841</f>
        <v>0</v>
      </c>
      <c r="T100" s="116">
        <f>+'CONAP-CHD''S (ALL FUNDS)'!L841</f>
        <v>0</v>
      </c>
      <c r="U100" s="133">
        <f t="shared" si="94"/>
        <v>0</v>
      </c>
      <c r="V100" s="130">
        <f t="shared" si="95"/>
        <v>0</v>
      </c>
      <c r="W100" s="130">
        <f t="shared" si="96"/>
        <v>0</v>
      </c>
      <c r="X100" s="130">
        <f t="shared" si="97"/>
        <v>0</v>
      </c>
      <c r="Y100" s="133">
        <f t="shared" si="98"/>
        <v>0</v>
      </c>
      <c r="Z100" s="130">
        <f t="shared" si="122"/>
        <v>0</v>
      </c>
      <c r="AA100" s="130">
        <f t="shared" si="123"/>
        <v>0</v>
      </c>
      <c r="AB100" s="130">
        <f t="shared" si="124"/>
        <v>0</v>
      </c>
      <c r="AC100" s="133">
        <f t="shared" si="100"/>
        <v>0</v>
      </c>
      <c r="AD100" s="155" t="str">
        <f t="shared" si="115"/>
        <v xml:space="preserve"> </v>
      </c>
      <c r="AE100" s="155" t="str">
        <f t="shared" si="116"/>
        <v xml:space="preserve"> </v>
      </c>
      <c r="AF100" s="155" t="str">
        <f t="shared" si="117"/>
        <v xml:space="preserve"> </v>
      </c>
      <c r="AG100" s="155" t="str">
        <f t="shared" si="118"/>
        <v xml:space="preserve"> </v>
      </c>
    </row>
    <row r="101" spans="1:37" ht="15" customHeight="1">
      <c r="A101" s="99" t="s">
        <v>102</v>
      </c>
      <c r="B101" s="116">
        <f>+'CONAP-CHD''S (ALL FUNDS)'!F847</f>
        <v>0</v>
      </c>
      <c r="C101" s="116">
        <f>+'CONAP-CHD''S (ALL FUNDS)'!G847</f>
        <v>53028960</v>
      </c>
      <c r="D101" s="116">
        <f>+'CONAP-CHD''S (ALL FUNDS)'!H847</f>
        <v>0</v>
      </c>
      <c r="E101" s="133">
        <f t="shared" si="89"/>
        <v>53028960</v>
      </c>
      <c r="F101" s="116">
        <f>+'CONAP-CHD''S (ALL FUNDS)'!F850</f>
        <v>0</v>
      </c>
      <c r="G101" s="116">
        <f>+'CONAP-CHD''S (ALL FUNDS)'!G850</f>
        <v>0</v>
      </c>
      <c r="H101" s="116">
        <f>+'CONAP-CHD''S (ALL FUNDS)'!H850</f>
        <v>0</v>
      </c>
      <c r="I101" s="133">
        <f t="shared" si="90"/>
        <v>0</v>
      </c>
      <c r="J101" s="116">
        <f t="shared" si="119"/>
        <v>0</v>
      </c>
      <c r="K101" s="116">
        <f t="shared" si="120"/>
        <v>53028960</v>
      </c>
      <c r="L101" s="116">
        <f t="shared" si="121"/>
        <v>0</v>
      </c>
      <c r="M101" s="133">
        <f t="shared" si="92"/>
        <v>53028960</v>
      </c>
      <c r="N101" s="116">
        <f>+'CONAP-CHD''S (ALL FUNDS)'!J847</f>
        <v>0</v>
      </c>
      <c r="O101" s="116">
        <f>+'CONAP-CHD''S (ALL FUNDS)'!K847</f>
        <v>51955152</v>
      </c>
      <c r="P101" s="116">
        <f>+'CONAP-CHD''S (ALL FUNDS)'!L847</f>
        <v>0</v>
      </c>
      <c r="Q101" s="133">
        <f t="shared" si="93"/>
        <v>51955152</v>
      </c>
      <c r="R101" s="116">
        <f>+'CONAP-CHD''S (ALL FUNDS)'!J850</f>
        <v>0</v>
      </c>
      <c r="S101" s="116">
        <f>+'CONAP-CHD''S (ALL FUNDS)'!K850</f>
        <v>0</v>
      </c>
      <c r="T101" s="116">
        <f>+'CONAP-CHD''S (ALL FUNDS)'!L850</f>
        <v>0</v>
      </c>
      <c r="U101" s="133">
        <f t="shared" si="94"/>
        <v>0</v>
      </c>
      <c r="V101" s="130">
        <f t="shared" si="95"/>
        <v>0</v>
      </c>
      <c r="W101" s="130">
        <f t="shared" si="96"/>
        <v>51955152</v>
      </c>
      <c r="X101" s="130">
        <f t="shared" si="97"/>
        <v>0</v>
      </c>
      <c r="Y101" s="133">
        <f t="shared" si="98"/>
        <v>51955152</v>
      </c>
      <c r="Z101" s="130">
        <f t="shared" si="122"/>
        <v>0</v>
      </c>
      <c r="AA101" s="130">
        <f t="shared" si="123"/>
        <v>1073808</v>
      </c>
      <c r="AB101" s="130">
        <f t="shared" si="124"/>
        <v>0</v>
      </c>
      <c r="AC101" s="133">
        <f t="shared" si="100"/>
        <v>1073808</v>
      </c>
      <c r="AD101" s="155" t="str">
        <f t="shared" si="115"/>
        <v xml:space="preserve"> </v>
      </c>
      <c r="AE101" s="155">
        <f t="shared" si="116"/>
        <v>0.97975053631072528</v>
      </c>
      <c r="AF101" s="155" t="str">
        <f t="shared" si="117"/>
        <v xml:space="preserve"> </v>
      </c>
      <c r="AG101" s="155">
        <f t="shared" si="118"/>
        <v>0.97975053631072528</v>
      </c>
    </row>
    <row r="102" spans="1:37" ht="15" customHeight="1">
      <c r="A102" s="97"/>
      <c r="B102" s="116"/>
      <c r="C102" s="116"/>
      <c r="D102" s="116"/>
      <c r="E102" s="133">
        <f t="shared" si="89"/>
        <v>0</v>
      </c>
      <c r="F102" s="116"/>
      <c r="G102" s="116"/>
      <c r="H102" s="116"/>
      <c r="I102" s="133">
        <f t="shared" si="90"/>
        <v>0</v>
      </c>
      <c r="J102" s="116">
        <f t="shared" si="119"/>
        <v>0</v>
      </c>
      <c r="K102" s="116">
        <f t="shared" si="120"/>
        <v>0</v>
      </c>
      <c r="L102" s="116">
        <f t="shared" si="121"/>
        <v>0</v>
      </c>
      <c r="M102" s="133">
        <f t="shared" si="92"/>
        <v>0</v>
      </c>
      <c r="N102" s="116"/>
      <c r="O102" s="116"/>
      <c r="P102" s="116"/>
      <c r="Q102" s="133">
        <f t="shared" si="93"/>
        <v>0</v>
      </c>
      <c r="R102" s="116"/>
      <c r="S102" s="116"/>
      <c r="T102" s="116"/>
      <c r="U102" s="133">
        <f t="shared" si="94"/>
        <v>0</v>
      </c>
      <c r="V102" s="130">
        <f t="shared" si="95"/>
        <v>0</v>
      </c>
      <c r="W102" s="130">
        <f t="shared" si="96"/>
        <v>0</v>
      </c>
      <c r="X102" s="130">
        <f t="shared" si="97"/>
        <v>0</v>
      </c>
      <c r="Y102" s="133">
        <f t="shared" si="98"/>
        <v>0</v>
      </c>
      <c r="Z102" s="130">
        <f t="shared" si="122"/>
        <v>0</v>
      </c>
      <c r="AA102" s="130">
        <f t="shared" si="123"/>
        <v>0</v>
      </c>
      <c r="AB102" s="130">
        <f t="shared" si="124"/>
        <v>0</v>
      </c>
      <c r="AC102" s="133">
        <f t="shared" si="100"/>
        <v>0</v>
      </c>
      <c r="AD102" s="155" t="str">
        <f t="shared" si="115"/>
        <v xml:space="preserve"> </v>
      </c>
      <c r="AE102" s="155" t="str">
        <f t="shared" si="116"/>
        <v xml:space="preserve"> </v>
      </c>
      <c r="AF102" s="155" t="str">
        <f t="shared" si="117"/>
        <v xml:space="preserve"> </v>
      </c>
      <c r="AG102" s="155" t="str">
        <f t="shared" si="118"/>
        <v xml:space="preserve"> </v>
      </c>
    </row>
    <row r="103" spans="1:37" s="137" customFormat="1" ht="15" customHeight="1">
      <c r="A103" s="100" t="s">
        <v>306</v>
      </c>
      <c r="B103" s="133">
        <f t="shared" ref="B103" si="125">+B104+B110+B115+B121+B127+B134+B137+B141+B146+B152+B160+B164+B174+B179+B183+B187</f>
        <v>0</v>
      </c>
      <c r="C103" s="133">
        <f t="shared" ref="C103:D103" si="126">+C104+C110+C115+C121+C127+C134+C137+C141+C146+C152+C160+C164+C174+C179+C183+C187</f>
        <v>936015540.19999981</v>
      </c>
      <c r="D103" s="133">
        <f t="shared" si="126"/>
        <v>817928687.92999995</v>
      </c>
      <c r="E103" s="133">
        <f t="shared" si="89"/>
        <v>1753944228.1299996</v>
      </c>
      <c r="F103" s="133">
        <f t="shared" ref="F103" si="127">+F104+F110+F115+F121+F127+F134+F137+F141+F146+F152+F160+F164+F174+F179+F183+F187</f>
        <v>0</v>
      </c>
      <c r="G103" s="133">
        <f t="shared" ref="G103" si="128">+G104+G110+G115+G121+G127+G134+G137+G141+G146+G152+G160+G164+G174+G179+G183+G187</f>
        <v>1352756955.5699999</v>
      </c>
      <c r="H103" s="133">
        <f t="shared" ref="H103" si="129">+H104+H110+H115+H121+H127+H134+H137+H141+H146+H152+H160+H164+H174+H179+H183+H187</f>
        <v>1226546835.5799997</v>
      </c>
      <c r="I103" s="133">
        <f t="shared" si="90"/>
        <v>2579303791.1499996</v>
      </c>
      <c r="J103" s="133">
        <f>+J104+J110+J115+J121+J127+J134+J137+J141+J146+J152+J160+J164+J174+J179+J183+J187</f>
        <v>0</v>
      </c>
      <c r="K103" s="133">
        <f>+K104+K110+K115+K121+K127+K134+K137+K141+K146+K152+K160+K164+K174+K179+K183+K187</f>
        <v>2288772495.7699995</v>
      </c>
      <c r="L103" s="133">
        <f>+L104+L110+L115+L121+L127+L134+L137+L141+L146+L152+L160+L164+L174+L179+L183+L187</f>
        <v>2044475523.51</v>
      </c>
      <c r="M103" s="133">
        <f t="shared" si="92"/>
        <v>4333248019.2799997</v>
      </c>
      <c r="N103" s="133">
        <f t="shared" ref="N103:AB103" si="130">+N104+N110+N115+N121+N127+N134+N137+N141+N146+N152+N160+N164+N174+N179+N183+N187</f>
        <v>0</v>
      </c>
      <c r="O103" s="133">
        <f t="shared" si="130"/>
        <v>913472861.61000001</v>
      </c>
      <c r="P103" s="133">
        <f t="shared" si="130"/>
        <v>859497906.4000001</v>
      </c>
      <c r="Q103" s="133">
        <f t="shared" si="93"/>
        <v>1772970768.0100002</v>
      </c>
      <c r="R103" s="133">
        <f t="shared" si="130"/>
        <v>0</v>
      </c>
      <c r="S103" s="133">
        <f t="shared" si="130"/>
        <v>1339954331.25</v>
      </c>
      <c r="T103" s="133">
        <f t="shared" si="130"/>
        <v>1208557130.77</v>
      </c>
      <c r="U103" s="133">
        <f t="shared" si="94"/>
        <v>2548511462.02</v>
      </c>
      <c r="V103" s="133">
        <f t="shared" si="130"/>
        <v>0</v>
      </c>
      <c r="W103" s="133">
        <f t="shared" si="130"/>
        <v>2253427192.8599997</v>
      </c>
      <c r="X103" s="133">
        <f t="shared" si="130"/>
        <v>2068055037.1700003</v>
      </c>
      <c r="Y103" s="133">
        <f t="shared" si="98"/>
        <v>4321482230.0299997</v>
      </c>
      <c r="Z103" s="133">
        <f t="shared" si="130"/>
        <v>0</v>
      </c>
      <c r="AA103" s="133">
        <f t="shared" si="130"/>
        <v>35345302.910000026</v>
      </c>
      <c r="AB103" s="133">
        <f t="shared" si="130"/>
        <v>-23579513.660000063</v>
      </c>
      <c r="AC103" s="133">
        <f t="shared" si="100"/>
        <v>11765789.249999963</v>
      </c>
      <c r="AD103" s="84" t="str">
        <f t="shared" si="115"/>
        <v xml:space="preserve"> </v>
      </c>
      <c r="AE103" s="84">
        <f t="shared" si="116"/>
        <v>0.98455709207650677</v>
      </c>
      <c r="AF103" s="84">
        <f t="shared" si="117"/>
        <v>1.0115332824427843</v>
      </c>
      <c r="AG103" s="84">
        <f t="shared" si="118"/>
        <v>0.99728476440821057</v>
      </c>
    </row>
    <row r="104" spans="1:37" s="127" customFormat="1" ht="15" customHeight="1">
      <c r="A104" s="169" t="s">
        <v>115</v>
      </c>
      <c r="B104" s="170">
        <f t="shared" ref="B104:AC104" si="131">SUM(B105:B108)</f>
        <v>0</v>
      </c>
      <c r="C104" s="170">
        <f t="shared" si="131"/>
        <v>5089933.4400000004</v>
      </c>
      <c r="D104" s="170">
        <f t="shared" si="131"/>
        <v>5000000</v>
      </c>
      <c r="E104" s="170">
        <f t="shared" si="131"/>
        <v>10089933.440000001</v>
      </c>
      <c r="F104" s="170">
        <f>SUM(F105:F108)</f>
        <v>0</v>
      </c>
      <c r="G104" s="170">
        <f t="shared" ref="G104" si="132">SUM(G105:G108)</f>
        <v>25405939.880000003</v>
      </c>
      <c r="H104" s="170">
        <f t="shared" ref="H104" si="133">SUM(H105:H108)</f>
        <v>27775455</v>
      </c>
      <c r="I104" s="170">
        <f>SUM(I105:I108)</f>
        <v>53181394.880000003</v>
      </c>
      <c r="J104" s="170">
        <f t="shared" si="131"/>
        <v>0</v>
      </c>
      <c r="K104" s="170">
        <f t="shared" si="131"/>
        <v>30495873.32</v>
      </c>
      <c r="L104" s="170">
        <f t="shared" si="131"/>
        <v>32775455</v>
      </c>
      <c r="M104" s="170">
        <f t="shared" si="131"/>
        <v>63271328.320000008</v>
      </c>
      <c r="N104" s="170">
        <f t="shared" si="131"/>
        <v>0</v>
      </c>
      <c r="O104" s="170">
        <f t="shared" si="131"/>
        <v>4820161.49</v>
      </c>
      <c r="P104" s="170">
        <f t="shared" si="131"/>
        <v>5000000</v>
      </c>
      <c r="Q104" s="170">
        <f t="shared" si="131"/>
        <v>9820161.4900000002</v>
      </c>
      <c r="R104" s="170">
        <f t="shared" si="131"/>
        <v>0</v>
      </c>
      <c r="S104" s="170">
        <f t="shared" si="131"/>
        <v>25398651.149999999</v>
      </c>
      <c r="T104" s="170">
        <f t="shared" si="131"/>
        <v>27040937.699999999</v>
      </c>
      <c r="U104" s="170">
        <f t="shared" si="131"/>
        <v>52439588.849999994</v>
      </c>
      <c r="V104" s="170">
        <f t="shared" si="131"/>
        <v>0</v>
      </c>
      <c r="W104" s="170">
        <f t="shared" si="131"/>
        <v>30218812.640000001</v>
      </c>
      <c r="X104" s="170">
        <f t="shared" si="131"/>
        <v>32040937.699999999</v>
      </c>
      <c r="Y104" s="170">
        <f t="shared" si="131"/>
        <v>62259750.339999996</v>
      </c>
      <c r="Z104" s="170">
        <f t="shared" si="131"/>
        <v>0</v>
      </c>
      <c r="AA104" s="170">
        <f t="shared" si="131"/>
        <v>277060.6800000004</v>
      </c>
      <c r="AB104" s="170">
        <f t="shared" si="131"/>
        <v>734517.30000000075</v>
      </c>
      <c r="AC104" s="170">
        <f t="shared" si="131"/>
        <v>1011577.9800000011</v>
      </c>
      <c r="AD104" s="156" t="str">
        <f t="shared" si="115"/>
        <v xml:space="preserve"> </v>
      </c>
      <c r="AE104" s="156">
        <f t="shared" si="116"/>
        <v>0.99091481404409243</v>
      </c>
      <c r="AF104" s="156">
        <f t="shared" si="117"/>
        <v>0.97758940951391826</v>
      </c>
      <c r="AG104" s="156">
        <f t="shared" si="118"/>
        <v>0.98401206349131998</v>
      </c>
      <c r="AH104" s="171"/>
      <c r="AI104" s="171"/>
      <c r="AJ104" s="171"/>
      <c r="AK104" s="171"/>
    </row>
    <row r="105" spans="1:37" ht="15" customHeight="1">
      <c r="A105" s="101" t="s">
        <v>718</v>
      </c>
      <c r="B105" s="163">
        <f>+'CONAP-CHD''S (ALL FUNDS)'!F21</f>
        <v>0</v>
      </c>
      <c r="C105" s="163">
        <f>+'CONAP-CHD''S (ALL FUNDS)'!G21</f>
        <v>0</v>
      </c>
      <c r="D105" s="163">
        <f>+'CONAP-CHD''S (ALL FUNDS)'!H21</f>
        <v>0</v>
      </c>
      <c r="E105" s="133">
        <f t="shared" si="89"/>
        <v>0</v>
      </c>
      <c r="F105" s="163">
        <f>+'CONAP-CHD''S (ALL FUNDS)'!F24</f>
        <v>0</v>
      </c>
      <c r="G105" s="163">
        <f>+'CONAP-CHD''S (ALL FUNDS)'!G24</f>
        <v>6011560.6200000001</v>
      </c>
      <c r="H105" s="163">
        <f>+'CONAP-CHD''S (ALL FUNDS)'!H24</f>
        <v>270455</v>
      </c>
      <c r="I105" s="133">
        <f t="shared" si="90"/>
        <v>6282015.6200000001</v>
      </c>
      <c r="J105" s="116">
        <f t="shared" ref="J105:L109" si="134">+B105+F105</f>
        <v>0</v>
      </c>
      <c r="K105" s="116">
        <f t="shared" si="134"/>
        <v>6011560.6200000001</v>
      </c>
      <c r="L105" s="116">
        <f t="shared" si="134"/>
        <v>270455</v>
      </c>
      <c r="M105" s="133">
        <f t="shared" si="92"/>
        <v>6282015.6200000001</v>
      </c>
      <c r="N105" s="163">
        <f>+'CONAP-CHD''S (ALL FUNDS)'!J21</f>
        <v>0</v>
      </c>
      <c r="O105" s="163">
        <f>+'CONAP-CHD''S (ALL FUNDS)'!K21</f>
        <v>0</v>
      </c>
      <c r="P105" s="163">
        <f>+'CONAP-CHD''S (ALL FUNDS)'!L21</f>
        <v>0</v>
      </c>
      <c r="Q105" s="133">
        <f t="shared" si="93"/>
        <v>0</v>
      </c>
      <c r="R105" s="163">
        <f>+'CONAP-CHD''S (ALL FUNDS)'!J24</f>
        <v>0</v>
      </c>
      <c r="S105" s="163">
        <f>+'CONAP-CHD''S (ALL FUNDS)'!K24</f>
        <v>6005159.0899999999</v>
      </c>
      <c r="T105" s="163">
        <f>+'CONAP-CHD''S (ALL FUNDS)'!L24</f>
        <v>269570</v>
      </c>
      <c r="U105" s="133">
        <f t="shared" si="94"/>
        <v>6274729.0899999999</v>
      </c>
      <c r="V105" s="130">
        <f t="shared" si="95"/>
        <v>0</v>
      </c>
      <c r="W105" s="130">
        <f t="shared" si="96"/>
        <v>6005159.0899999999</v>
      </c>
      <c r="X105" s="130">
        <f t="shared" si="97"/>
        <v>269570</v>
      </c>
      <c r="Y105" s="133">
        <f t="shared" si="98"/>
        <v>6274729.0899999999</v>
      </c>
      <c r="Z105" s="130">
        <f t="shared" ref="Z105:AB109" si="135">+J105-V105</f>
        <v>0</v>
      </c>
      <c r="AA105" s="130">
        <f t="shared" si="135"/>
        <v>6401.5300000002608</v>
      </c>
      <c r="AB105" s="130">
        <f t="shared" si="135"/>
        <v>885</v>
      </c>
      <c r="AC105" s="133">
        <f t="shared" si="100"/>
        <v>7286.5300000002608</v>
      </c>
      <c r="AD105" s="155" t="str">
        <f t="shared" si="115"/>
        <v xml:space="preserve"> </v>
      </c>
      <c r="AE105" s="155">
        <f t="shared" si="116"/>
        <v>0.9989351300927245</v>
      </c>
      <c r="AF105" s="155">
        <f t="shared" si="117"/>
        <v>0.99672773659203939</v>
      </c>
      <c r="AG105" s="155">
        <f t="shared" si="118"/>
        <v>0.99884009680319763</v>
      </c>
      <c r="AH105" s="159"/>
      <c r="AI105" s="159"/>
      <c r="AJ105" s="159"/>
      <c r="AK105" s="159"/>
    </row>
    <row r="106" spans="1:37" ht="15" customHeight="1">
      <c r="A106" s="101" t="s">
        <v>121</v>
      </c>
      <c r="B106" s="163">
        <f>+'CONAP-CHD''S (ALL FUNDS)'!F30</f>
        <v>0</v>
      </c>
      <c r="C106" s="163">
        <f>+'CONAP-CHD''S (ALL FUNDS)'!G30</f>
        <v>3537473.4400000004</v>
      </c>
      <c r="D106" s="163">
        <f>+'CONAP-CHD''S (ALL FUNDS)'!H30</f>
        <v>0</v>
      </c>
      <c r="E106" s="133">
        <f t="shared" si="89"/>
        <v>3537473.4400000004</v>
      </c>
      <c r="F106" s="163">
        <f>+'CONAP-CHD''S (ALL FUNDS)'!F33</f>
        <v>0</v>
      </c>
      <c r="G106" s="163">
        <f>+'CONAP-CHD''S (ALL FUNDS)'!G33</f>
        <v>0</v>
      </c>
      <c r="H106" s="163">
        <f>+'CONAP-CHD''S (ALL FUNDS)'!H33</f>
        <v>0</v>
      </c>
      <c r="I106" s="133">
        <f t="shared" si="90"/>
        <v>0</v>
      </c>
      <c r="J106" s="116">
        <f t="shared" si="134"/>
        <v>0</v>
      </c>
      <c r="K106" s="116">
        <f t="shared" si="134"/>
        <v>3537473.4400000004</v>
      </c>
      <c r="L106" s="116">
        <f t="shared" si="134"/>
        <v>0</v>
      </c>
      <c r="M106" s="133">
        <f t="shared" si="92"/>
        <v>3537473.4400000004</v>
      </c>
      <c r="N106" s="163">
        <f>+'CONAP-CHD''S (ALL FUNDS)'!J30</f>
        <v>0</v>
      </c>
      <c r="O106" s="163">
        <f>+'CONAP-CHD''S (ALL FUNDS)'!K30</f>
        <v>3495032.87</v>
      </c>
      <c r="P106" s="163">
        <f>+'CONAP-CHD''S (ALL FUNDS)'!L30</f>
        <v>0</v>
      </c>
      <c r="Q106" s="133">
        <f t="shared" si="93"/>
        <v>3495032.87</v>
      </c>
      <c r="R106" s="163">
        <f>+'CONAP-CHD''S (ALL FUNDS)'!J33</f>
        <v>0</v>
      </c>
      <c r="S106" s="163">
        <f>+'CONAP-CHD''S (ALL FUNDS)'!K33</f>
        <v>0</v>
      </c>
      <c r="T106" s="163">
        <f>+'CONAP-CHD''S (ALL FUNDS)'!L33</f>
        <v>0</v>
      </c>
      <c r="U106" s="133">
        <f t="shared" si="94"/>
        <v>0</v>
      </c>
      <c r="V106" s="130">
        <f t="shared" si="95"/>
        <v>0</v>
      </c>
      <c r="W106" s="130">
        <f t="shared" si="96"/>
        <v>3495032.87</v>
      </c>
      <c r="X106" s="130">
        <f t="shared" si="97"/>
        <v>0</v>
      </c>
      <c r="Y106" s="133">
        <f t="shared" si="98"/>
        <v>3495032.87</v>
      </c>
      <c r="Z106" s="130">
        <f t="shared" si="135"/>
        <v>0</v>
      </c>
      <c r="AA106" s="130">
        <f t="shared" si="135"/>
        <v>42440.570000000298</v>
      </c>
      <c r="AB106" s="130">
        <f t="shared" si="135"/>
        <v>0</v>
      </c>
      <c r="AC106" s="133">
        <f t="shared" si="100"/>
        <v>42440.570000000298</v>
      </c>
      <c r="AD106" s="155" t="str">
        <f t="shared" si="115"/>
        <v xml:space="preserve"> </v>
      </c>
      <c r="AE106" s="155">
        <f t="shared" si="116"/>
        <v>0.98800257564619332</v>
      </c>
      <c r="AF106" s="155" t="str">
        <f t="shared" si="117"/>
        <v xml:space="preserve"> </v>
      </c>
      <c r="AG106" s="155">
        <f t="shared" si="118"/>
        <v>0.98800257564619332</v>
      </c>
      <c r="AH106" s="159"/>
      <c r="AI106" s="159"/>
      <c r="AJ106" s="159"/>
      <c r="AK106" s="159"/>
    </row>
    <row r="107" spans="1:37" ht="15" customHeight="1">
      <c r="A107" s="102" t="s">
        <v>122</v>
      </c>
      <c r="B107" s="163">
        <f>+'CONAP-CHD''S (ALL FUNDS)'!F39</f>
        <v>0</v>
      </c>
      <c r="C107" s="163">
        <f>+'CONAP-CHD''S (ALL FUNDS)'!G39</f>
        <v>0</v>
      </c>
      <c r="D107" s="163">
        <f>+'CONAP-CHD''S (ALL FUNDS)'!H39</f>
        <v>0</v>
      </c>
      <c r="E107" s="133">
        <f t="shared" si="89"/>
        <v>0</v>
      </c>
      <c r="F107" s="163">
        <f>+'CONAP-CHD''S (ALL FUNDS)'!F42</f>
        <v>0</v>
      </c>
      <c r="G107" s="163">
        <f>+'CONAP-CHD''S (ALL FUNDS)'!G42</f>
        <v>19144379.260000002</v>
      </c>
      <c r="H107" s="163">
        <f>+'CONAP-CHD''S (ALL FUNDS)'!H42</f>
        <v>27505000</v>
      </c>
      <c r="I107" s="133">
        <f t="shared" si="90"/>
        <v>46649379.260000005</v>
      </c>
      <c r="J107" s="116">
        <f t="shared" si="134"/>
        <v>0</v>
      </c>
      <c r="K107" s="116">
        <f t="shared" si="134"/>
        <v>19144379.260000002</v>
      </c>
      <c r="L107" s="116">
        <f t="shared" si="134"/>
        <v>27505000</v>
      </c>
      <c r="M107" s="133">
        <f t="shared" si="92"/>
        <v>46649379.260000005</v>
      </c>
      <c r="N107" s="163">
        <f>+'CONAP-CHD''S (ALL FUNDS)'!J39</f>
        <v>0</v>
      </c>
      <c r="O107" s="163">
        <f>+'CONAP-CHD''S (ALL FUNDS)'!K39</f>
        <v>0</v>
      </c>
      <c r="P107" s="163">
        <f>+'CONAP-CHD''S (ALL FUNDS)'!L39</f>
        <v>0</v>
      </c>
      <c r="Q107" s="133">
        <f t="shared" si="93"/>
        <v>0</v>
      </c>
      <c r="R107" s="163">
        <f>+'CONAP-CHD''S (ALL FUNDS)'!J42</f>
        <v>0</v>
      </c>
      <c r="S107" s="163">
        <f>+'CONAP-CHD''S (ALL FUNDS)'!K42</f>
        <v>19144379.259999998</v>
      </c>
      <c r="T107" s="163">
        <f>+'CONAP-CHD''S (ALL FUNDS)'!L42</f>
        <v>26771367.699999999</v>
      </c>
      <c r="U107" s="133">
        <f t="shared" si="94"/>
        <v>45915746.959999993</v>
      </c>
      <c r="V107" s="130">
        <f t="shared" si="95"/>
        <v>0</v>
      </c>
      <c r="W107" s="130">
        <f t="shared" si="96"/>
        <v>19144379.259999998</v>
      </c>
      <c r="X107" s="130">
        <f t="shared" si="97"/>
        <v>26771367.699999999</v>
      </c>
      <c r="Y107" s="133">
        <f t="shared" si="98"/>
        <v>45915746.959999993</v>
      </c>
      <c r="Z107" s="130">
        <f t="shared" si="135"/>
        <v>0</v>
      </c>
      <c r="AA107" s="130">
        <f t="shared" si="135"/>
        <v>0</v>
      </c>
      <c r="AB107" s="130">
        <f t="shared" si="135"/>
        <v>733632.30000000075</v>
      </c>
      <c r="AC107" s="133">
        <f t="shared" si="100"/>
        <v>733632.30000000075</v>
      </c>
      <c r="AD107" s="155" t="str">
        <f t="shared" si="115"/>
        <v xml:space="preserve"> </v>
      </c>
      <c r="AE107" s="155">
        <f t="shared" si="116"/>
        <v>0.99999999999999978</v>
      </c>
      <c r="AF107" s="155">
        <f t="shared" si="117"/>
        <v>0.97332731139792761</v>
      </c>
      <c r="AG107" s="155">
        <f t="shared" si="118"/>
        <v>0.98427348205618947</v>
      </c>
      <c r="AH107" s="159"/>
      <c r="AI107" s="159"/>
      <c r="AJ107" s="159"/>
      <c r="AK107" s="159"/>
    </row>
    <row r="108" spans="1:37" ht="15" customHeight="1">
      <c r="A108" s="101" t="s">
        <v>123</v>
      </c>
      <c r="B108" s="163">
        <f>+'CONAP-CHD''S (ALL FUNDS)'!F48</f>
        <v>0</v>
      </c>
      <c r="C108" s="163">
        <f>+'CONAP-CHD''S (ALL FUNDS)'!G48</f>
        <v>1552460</v>
      </c>
      <c r="D108" s="163">
        <f>+'CONAP-CHD''S (ALL FUNDS)'!H48</f>
        <v>5000000</v>
      </c>
      <c r="E108" s="133">
        <f t="shared" si="89"/>
        <v>6552460</v>
      </c>
      <c r="F108" s="163">
        <f>+'CONAP-CHD''S (ALL FUNDS)'!F51</f>
        <v>0</v>
      </c>
      <c r="G108" s="163">
        <f>+'CONAP-CHD''S (ALL FUNDS)'!G51</f>
        <v>250000</v>
      </c>
      <c r="H108" s="163">
        <f>+'CONAP-CHD''S (ALL FUNDS)'!H51</f>
        <v>0</v>
      </c>
      <c r="I108" s="133">
        <f t="shared" si="90"/>
        <v>250000</v>
      </c>
      <c r="J108" s="116">
        <f t="shared" si="134"/>
        <v>0</v>
      </c>
      <c r="K108" s="116">
        <f t="shared" si="134"/>
        <v>1802460</v>
      </c>
      <c r="L108" s="116">
        <f t="shared" si="134"/>
        <v>5000000</v>
      </c>
      <c r="M108" s="133">
        <f t="shared" si="92"/>
        <v>6802460</v>
      </c>
      <c r="N108" s="163">
        <f>+'CONAP-CHD''S (ALL FUNDS)'!J48</f>
        <v>0</v>
      </c>
      <c r="O108" s="163">
        <f>+'CONAP-CHD''S (ALL FUNDS)'!K48</f>
        <v>1325128.6200000001</v>
      </c>
      <c r="P108" s="163">
        <f>+'CONAP-CHD''S (ALL FUNDS)'!L48</f>
        <v>5000000</v>
      </c>
      <c r="Q108" s="133">
        <f t="shared" si="93"/>
        <v>6325128.6200000001</v>
      </c>
      <c r="R108" s="163">
        <f>+'CONAP-CHD''S (ALL FUNDS)'!J51</f>
        <v>0</v>
      </c>
      <c r="S108" s="163">
        <f>+'CONAP-CHD''S (ALL FUNDS)'!K51</f>
        <v>249112.8</v>
      </c>
      <c r="T108" s="163">
        <f>+'CONAP-CHD''S (ALL FUNDS)'!L51</f>
        <v>0</v>
      </c>
      <c r="U108" s="133">
        <f t="shared" si="94"/>
        <v>249112.8</v>
      </c>
      <c r="V108" s="130">
        <f t="shared" si="95"/>
        <v>0</v>
      </c>
      <c r="W108" s="130">
        <f t="shared" si="96"/>
        <v>1574241.4200000002</v>
      </c>
      <c r="X108" s="130">
        <f t="shared" si="97"/>
        <v>5000000</v>
      </c>
      <c r="Y108" s="133">
        <f t="shared" si="98"/>
        <v>6574241.4199999999</v>
      </c>
      <c r="Z108" s="130">
        <f t="shared" si="135"/>
        <v>0</v>
      </c>
      <c r="AA108" s="130">
        <f t="shared" si="135"/>
        <v>228218.57999999984</v>
      </c>
      <c r="AB108" s="130">
        <f t="shared" si="135"/>
        <v>0</v>
      </c>
      <c r="AC108" s="133">
        <f t="shared" si="100"/>
        <v>228218.57999999984</v>
      </c>
      <c r="AD108" s="155" t="str">
        <f t="shared" si="115"/>
        <v xml:space="preserve"> </v>
      </c>
      <c r="AE108" s="155">
        <f t="shared" si="116"/>
        <v>0.87338494058120575</v>
      </c>
      <c r="AF108" s="155">
        <f t="shared" si="117"/>
        <v>1</v>
      </c>
      <c r="AG108" s="155">
        <f t="shared" si="118"/>
        <v>0.96645058111330306</v>
      </c>
      <c r="AH108" s="159"/>
      <c r="AI108" s="159"/>
      <c r="AJ108" s="159"/>
      <c r="AK108" s="159"/>
    </row>
    <row r="109" spans="1:37" ht="15" customHeight="1">
      <c r="A109" s="103"/>
      <c r="B109" s="163"/>
      <c r="C109" s="163"/>
      <c r="D109" s="163"/>
      <c r="E109" s="133">
        <f t="shared" si="89"/>
        <v>0</v>
      </c>
      <c r="F109" s="163"/>
      <c r="G109" s="163"/>
      <c r="H109" s="163"/>
      <c r="I109" s="133">
        <f t="shared" si="90"/>
        <v>0</v>
      </c>
      <c r="J109" s="116">
        <f t="shared" si="134"/>
        <v>0</v>
      </c>
      <c r="K109" s="116">
        <f t="shared" si="134"/>
        <v>0</v>
      </c>
      <c r="L109" s="116">
        <f t="shared" si="134"/>
        <v>0</v>
      </c>
      <c r="M109" s="133">
        <f t="shared" si="92"/>
        <v>0</v>
      </c>
      <c r="N109" s="163"/>
      <c r="O109" s="163"/>
      <c r="P109" s="163"/>
      <c r="Q109" s="133">
        <f t="shared" si="93"/>
        <v>0</v>
      </c>
      <c r="R109" s="163"/>
      <c r="S109" s="163"/>
      <c r="T109" s="163"/>
      <c r="U109" s="133">
        <f t="shared" si="94"/>
        <v>0</v>
      </c>
      <c r="V109" s="130">
        <f t="shared" si="95"/>
        <v>0</v>
      </c>
      <c r="W109" s="130">
        <f t="shared" si="96"/>
        <v>0</v>
      </c>
      <c r="X109" s="130">
        <f t="shared" si="97"/>
        <v>0</v>
      </c>
      <c r="Y109" s="133">
        <f t="shared" si="98"/>
        <v>0</v>
      </c>
      <c r="Z109" s="130">
        <f t="shared" si="135"/>
        <v>0</v>
      </c>
      <c r="AA109" s="130">
        <f t="shared" si="135"/>
        <v>0</v>
      </c>
      <c r="AB109" s="130">
        <f t="shared" si="135"/>
        <v>0</v>
      </c>
      <c r="AC109" s="133">
        <f t="shared" si="100"/>
        <v>0</v>
      </c>
      <c r="AD109" s="155" t="str">
        <f t="shared" si="115"/>
        <v xml:space="preserve"> </v>
      </c>
      <c r="AE109" s="155" t="str">
        <f t="shared" si="116"/>
        <v xml:space="preserve"> </v>
      </c>
      <c r="AF109" s="155" t="str">
        <f t="shared" si="117"/>
        <v xml:space="preserve"> </v>
      </c>
      <c r="AG109" s="155" t="str">
        <f t="shared" si="118"/>
        <v xml:space="preserve"> </v>
      </c>
      <c r="AH109" s="159"/>
      <c r="AI109" s="159"/>
      <c r="AJ109" s="159"/>
      <c r="AK109" s="159"/>
    </row>
    <row r="110" spans="1:37" s="127" customFormat="1" ht="15" customHeight="1">
      <c r="A110" s="169" t="s">
        <v>124</v>
      </c>
      <c r="B110" s="170">
        <f t="shared" ref="B110:AC110" si="136">SUM(B111:B113)</f>
        <v>0</v>
      </c>
      <c r="C110" s="170">
        <f t="shared" si="136"/>
        <v>2675905.66</v>
      </c>
      <c r="D110" s="170">
        <f t="shared" si="136"/>
        <v>67921450.420000002</v>
      </c>
      <c r="E110" s="170">
        <f t="shared" si="136"/>
        <v>70597356.079999998</v>
      </c>
      <c r="F110" s="170">
        <f>SUM(F111:F113)</f>
        <v>0</v>
      </c>
      <c r="G110" s="170">
        <f t="shared" ref="G110" si="137">SUM(G111:G113)</f>
        <v>32044079.41</v>
      </c>
      <c r="H110" s="170">
        <f t="shared" ref="H110" si="138">SUM(H111:H113)</f>
        <v>126145743.78</v>
      </c>
      <c r="I110" s="170">
        <f>SUM(I111:I113)</f>
        <v>158189823.19</v>
      </c>
      <c r="J110" s="170">
        <f t="shared" si="136"/>
        <v>0</v>
      </c>
      <c r="K110" s="170">
        <f t="shared" si="136"/>
        <v>34719985.07</v>
      </c>
      <c r="L110" s="170">
        <f t="shared" si="136"/>
        <v>194067194.19999999</v>
      </c>
      <c r="M110" s="170">
        <f t="shared" si="136"/>
        <v>228787179.26999998</v>
      </c>
      <c r="N110" s="170">
        <f t="shared" si="136"/>
        <v>0</v>
      </c>
      <c r="O110" s="170">
        <f t="shared" si="136"/>
        <v>2675905.66</v>
      </c>
      <c r="P110" s="170">
        <f t="shared" si="136"/>
        <v>67921450.420000002</v>
      </c>
      <c r="Q110" s="170">
        <f t="shared" si="136"/>
        <v>70597356.079999998</v>
      </c>
      <c r="R110" s="170">
        <f t="shared" si="136"/>
        <v>0</v>
      </c>
      <c r="S110" s="170">
        <f t="shared" si="136"/>
        <v>32044079.41</v>
      </c>
      <c r="T110" s="170">
        <f t="shared" si="136"/>
        <v>125810228.87</v>
      </c>
      <c r="U110" s="170">
        <f t="shared" si="136"/>
        <v>157854308.28</v>
      </c>
      <c r="V110" s="170">
        <f t="shared" si="136"/>
        <v>0</v>
      </c>
      <c r="W110" s="170">
        <f t="shared" si="136"/>
        <v>34719985.07</v>
      </c>
      <c r="X110" s="170">
        <f t="shared" si="136"/>
        <v>193731679.29000002</v>
      </c>
      <c r="Y110" s="170">
        <f t="shared" si="136"/>
        <v>228451664.36000001</v>
      </c>
      <c r="Z110" s="170">
        <f t="shared" si="136"/>
        <v>0</v>
      </c>
      <c r="AA110" s="170">
        <f t="shared" si="136"/>
        <v>0</v>
      </c>
      <c r="AB110" s="170">
        <f t="shared" si="136"/>
        <v>335514.90999999642</v>
      </c>
      <c r="AC110" s="170">
        <f t="shared" si="136"/>
        <v>335514.90999999642</v>
      </c>
      <c r="AD110" s="156" t="str">
        <f t="shared" si="115"/>
        <v xml:space="preserve"> </v>
      </c>
      <c r="AE110" s="156">
        <f t="shared" si="116"/>
        <v>1</v>
      </c>
      <c r="AF110" s="156">
        <f t="shared" si="117"/>
        <v>0.9982711405120116</v>
      </c>
      <c r="AG110" s="156">
        <f t="shared" si="118"/>
        <v>0.99853350650560702</v>
      </c>
      <c r="AH110" s="171"/>
      <c r="AI110" s="171"/>
      <c r="AJ110" s="171"/>
      <c r="AK110" s="171"/>
    </row>
    <row r="111" spans="1:37" ht="15" customHeight="1">
      <c r="A111" s="101" t="s">
        <v>125</v>
      </c>
      <c r="B111" s="163">
        <f>+'CONAP-CHD''S (ALL FUNDS)'!F132</f>
        <v>0</v>
      </c>
      <c r="C111" s="163">
        <f>+'CONAP-CHD''S (ALL FUNDS)'!G132</f>
        <v>1260000</v>
      </c>
      <c r="D111" s="163">
        <f>+'CONAP-CHD''S (ALL FUNDS)'!H132</f>
        <v>60525678.420000002</v>
      </c>
      <c r="E111" s="133">
        <f t="shared" si="89"/>
        <v>61785678.420000002</v>
      </c>
      <c r="F111" s="163">
        <f>+'CONAP-CHD''S (ALL FUNDS)'!F135</f>
        <v>0</v>
      </c>
      <c r="G111" s="163">
        <f>+'CONAP-CHD''S (ALL FUNDS)'!G135</f>
        <v>0</v>
      </c>
      <c r="H111" s="163">
        <f>+'CONAP-CHD''S (ALL FUNDS)'!H135</f>
        <v>0</v>
      </c>
      <c r="I111" s="133">
        <f t="shared" si="90"/>
        <v>0</v>
      </c>
      <c r="J111" s="116">
        <f t="shared" ref="J111:L114" si="139">+B111+F111</f>
        <v>0</v>
      </c>
      <c r="K111" s="116">
        <f t="shared" si="139"/>
        <v>1260000</v>
      </c>
      <c r="L111" s="116">
        <f t="shared" si="139"/>
        <v>60525678.420000002</v>
      </c>
      <c r="M111" s="133">
        <f t="shared" si="92"/>
        <v>61785678.420000002</v>
      </c>
      <c r="N111" s="163">
        <f>+'CONAP-CHD''S (ALL FUNDS)'!J132</f>
        <v>0</v>
      </c>
      <c r="O111" s="163">
        <f>+'CONAP-CHD''S (ALL FUNDS)'!K132</f>
        <v>1260000</v>
      </c>
      <c r="P111" s="163">
        <f>+'CONAP-CHD''S (ALL FUNDS)'!L132</f>
        <v>60525678.420000002</v>
      </c>
      <c r="Q111" s="133">
        <f t="shared" si="93"/>
        <v>61785678.420000002</v>
      </c>
      <c r="R111" s="163">
        <f>+'CONAP-CHD''S (ALL FUNDS)'!J135</f>
        <v>0</v>
      </c>
      <c r="S111" s="163">
        <f>+'CONAP-CHD''S (ALL FUNDS)'!K135</f>
        <v>0</v>
      </c>
      <c r="T111" s="163">
        <f>+'CONAP-CHD''S (ALL FUNDS)'!L135</f>
        <v>0</v>
      </c>
      <c r="U111" s="133">
        <f t="shared" si="94"/>
        <v>0</v>
      </c>
      <c r="V111" s="130">
        <f t="shared" si="95"/>
        <v>0</v>
      </c>
      <c r="W111" s="130">
        <f t="shared" si="96"/>
        <v>1260000</v>
      </c>
      <c r="X111" s="130">
        <f t="shared" si="97"/>
        <v>60525678.420000002</v>
      </c>
      <c r="Y111" s="133">
        <f t="shared" si="98"/>
        <v>61785678.420000002</v>
      </c>
      <c r="Z111" s="130">
        <f t="shared" ref="Z111:AB114" si="140">+J111-V111</f>
        <v>0</v>
      </c>
      <c r="AA111" s="130">
        <f t="shared" si="140"/>
        <v>0</v>
      </c>
      <c r="AB111" s="130">
        <f t="shared" si="140"/>
        <v>0</v>
      </c>
      <c r="AC111" s="133">
        <f t="shared" si="100"/>
        <v>0</v>
      </c>
      <c r="AD111" s="155" t="str">
        <f t="shared" si="115"/>
        <v xml:space="preserve"> </v>
      </c>
      <c r="AE111" s="155">
        <f t="shared" si="116"/>
        <v>1</v>
      </c>
      <c r="AF111" s="155">
        <f t="shared" si="117"/>
        <v>1</v>
      </c>
      <c r="AG111" s="155">
        <f t="shared" si="118"/>
        <v>1</v>
      </c>
      <c r="AH111" s="159"/>
      <c r="AI111" s="159"/>
      <c r="AJ111" s="159"/>
      <c r="AK111" s="159"/>
    </row>
    <row r="112" spans="1:37" ht="15" customHeight="1">
      <c r="A112" s="101" t="s">
        <v>126</v>
      </c>
      <c r="B112" s="163">
        <f>+'CONAP-CHD''S (ALL FUNDS)'!F123</f>
        <v>0</v>
      </c>
      <c r="C112" s="163">
        <f>+'CONAP-CHD''S (ALL FUNDS)'!G123</f>
        <v>0</v>
      </c>
      <c r="D112" s="163">
        <f>+'CONAP-CHD''S (ALL FUNDS)'!H123</f>
        <v>0</v>
      </c>
      <c r="E112" s="133">
        <f t="shared" si="89"/>
        <v>0</v>
      </c>
      <c r="F112" s="163">
        <f>+'CONAP-CHD''S (ALL FUNDS)'!F126</f>
        <v>0</v>
      </c>
      <c r="G112" s="163">
        <f>+'CONAP-CHD''S (ALL FUNDS)'!G126</f>
        <v>0</v>
      </c>
      <c r="H112" s="163">
        <f>+'CONAP-CHD''S (ALL FUNDS)'!H126</f>
        <v>0</v>
      </c>
      <c r="I112" s="133">
        <f t="shared" si="90"/>
        <v>0</v>
      </c>
      <c r="J112" s="116">
        <f t="shared" si="139"/>
        <v>0</v>
      </c>
      <c r="K112" s="116">
        <f t="shared" si="139"/>
        <v>0</v>
      </c>
      <c r="L112" s="116">
        <f t="shared" si="139"/>
        <v>0</v>
      </c>
      <c r="M112" s="133">
        <f t="shared" si="92"/>
        <v>0</v>
      </c>
      <c r="N112" s="163">
        <f>+'CONAP-CHD''S (ALL FUNDS)'!J123</f>
        <v>0</v>
      </c>
      <c r="O112" s="163">
        <f>+'CONAP-CHD''S (ALL FUNDS)'!K123</f>
        <v>0</v>
      </c>
      <c r="P112" s="163">
        <f>+'CONAP-CHD''S (ALL FUNDS)'!L123</f>
        <v>0</v>
      </c>
      <c r="Q112" s="133">
        <f t="shared" si="93"/>
        <v>0</v>
      </c>
      <c r="R112" s="163">
        <f>+'CONAP-CHD''S (ALL FUNDS)'!J126</f>
        <v>0</v>
      </c>
      <c r="S112" s="163">
        <f>+'CONAP-CHD''S (ALL FUNDS)'!K126</f>
        <v>0</v>
      </c>
      <c r="T112" s="163">
        <f>+'CONAP-CHD''S (ALL FUNDS)'!L126</f>
        <v>0</v>
      </c>
      <c r="U112" s="133">
        <f t="shared" si="94"/>
        <v>0</v>
      </c>
      <c r="V112" s="130">
        <f t="shared" si="95"/>
        <v>0</v>
      </c>
      <c r="W112" s="130">
        <f t="shared" si="96"/>
        <v>0</v>
      </c>
      <c r="X112" s="130">
        <f t="shared" si="97"/>
        <v>0</v>
      </c>
      <c r="Y112" s="133">
        <f t="shared" si="98"/>
        <v>0</v>
      </c>
      <c r="Z112" s="130">
        <f t="shared" si="140"/>
        <v>0</v>
      </c>
      <c r="AA112" s="130">
        <f t="shared" si="140"/>
        <v>0</v>
      </c>
      <c r="AB112" s="130">
        <f t="shared" si="140"/>
        <v>0</v>
      </c>
      <c r="AC112" s="133">
        <f t="shared" si="100"/>
        <v>0</v>
      </c>
      <c r="AD112" s="155" t="str">
        <f t="shared" si="115"/>
        <v xml:space="preserve"> </v>
      </c>
      <c r="AE112" s="155" t="str">
        <f t="shared" si="116"/>
        <v xml:space="preserve"> </v>
      </c>
      <c r="AF112" s="155" t="str">
        <f t="shared" si="117"/>
        <v xml:space="preserve"> </v>
      </c>
      <c r="AG112" s="155" t="str">
        <f t="shared" si="118"/>
        <v xml:space="preserve"> </v>
      </c>
      <c r="AH112" s="159"/>
      <c r="AI112" s="159"/>
      <c r="AJ112" s="159"/>
      <c r="AK112" s="159"/>
    </row>
    <row r="113" spans="1:37" ht="15" customHeight="1">
      <c r="A113" s="101" t="s">
        <v>127</v>
      </c>
      <c r="B113" s="163">
        <f>+'CONAP-CHD''S (ALL FUNDS)'!F141</f>
        <v>0</v>
      </c>
      <c r="C113" s="163">
        <f>+'CONAP-CHD''S (ALL FUNDS)'!G141</f>
        <v>1415905.6600000001</v>
      </c>
      <c r="D113" s="163">
        <f>+'CONAP-CHD''S (ALL FUNDS)'!H141</f>
        <v>7395772</v>
      </c>
      <c r="E113" s="133">
        <f t="shared" si="89"/>
        <v>8811677.6600000001</v>
      </c>
      <c r="F113" s="163">
        <f>+'CONAP-CHD''S (ALL FUNDS)'!F144</f>
        <v>0</v>
      </c>
      <c r="G113" s="163">
        <f>+'CONAP-CHD''S (ALL FUNDS)'!G144</f>
        <v>32044079.41</v>
      </c>
      <c r="H113" s="163">
        <f>+'CONAP-CHD''S (ALL FUNDS)'!H144</f>
        <v>126145743.78</v>
      </c>
      <c r="I113" s="133">
        <f t="shared" si="90"/>
        <v>158189823.19</v>
      </c>
      <c r="J113" s="116">
        <f t="shared" si="139"/>
        <v>0</v>
      </c>
      <c r="K113" s="116">
        <f t="shared" si="139"/>
        <v>33459985.07</v>
      </c>
      <c r="L113" s="116">
        <f t="shared" si="139"/>
        <v>133541515.78</v>
      </c>
      <c r="M113" s="133">
        <f t="shared" si="92"/>
        <v>167001500.84999999</v>
      </c>
      <c r="N113" s="163">
        <f>+'CONAP-CHD''S (ALL FUNDS)'!J141</f>
        <v>0</v>
      </c>
      <c r="O113" s="163">
        <f>+'CONAP-CHD''S (ALL FUNDS)'!K141</f>
        <v>1415905.6600000001</v>
      </c>
      <c r="P113" s="163">
        <f>+'CONAP-CHD''S (ALL FUNDS)'!L141</f>
        <v>7395772</v>
      </c>
      <c r="Q113" s="133">
        <f t="shared" si="93"/>
        <v>8811677.6600000001</v>
      </c>
      <c r="R113" s="163">
        <f>+'CONAP-CHD''S (ALL FUNDS)'!J144</f>
        <v>0</v>
      </c>
      <c r="S113" s="163">
        <f>+'CONAP-CHD''S (ALL FUNDS)'!K144</f>
        <v>32044079.41</v>
      </c>
      <c r="T113" s="163">
        <f>+'CONAP-CHD''S (ALL FUNDS)'!L144</f>
        <v>125810228.87</v>
      </c>
      <c r="U113" s="133">
        <f t="shared" si="94"/>
        <v>157854308.28</v>
      </c>
      <c r="V113" s="130">
        <f t="shared" si="95"/>
        <v>0</v>
      </c>
      <c r="W113" s="130">
        <f t="shared" si="96"/>
        <v>33459985.07</v>
      </c>
      <c r="X113" s="130">
        <f t="shared" si="97"/>
        <v>133206000.87</v>
      </c>
      <c r="Y113" s="133">
        <f t="shared" si="98"/>
        <v>166665985.94</v>
      </c>
      <c r="Z113" s="130">
        <f t="shared" si="140"/>
        <v>0</v>
      </c>
      <c r="AA113" s="130">
        <f t="shared" si="140"/>
        <v>0</v>
      </c>
      <c r="AB113" s="130">
        <f t="shared" si="140"/>
        <v>335514.90999999642</v>
      </c>
      <c r="AC113" s="133">
        <f t="shared" si="100"/>
        <v>335514.90999999642</v>
      </c>
      <c r="AD113" s="155" t="str">
        <f t="shared" si="115"/>
        <v xml:space="preserve"> </v>
      </c>
      <c r="AE113" s="155">
        <f t="shared" si="116"/>
        <v>1</v>
      </c>
      <c r="AF113" s="155">
        <f t="shared" si="117"/>
        <v>0.9974875610177083</v>
      </c>
      <c r="AG113" s="155">
        <f t="shared" si="118"/>
        <v>0.99799094673824906</v>
      </c>
      <c r="AH113" s="159"/>
      <c r="AI113" s="159"/>
      <c r="AJ113" s="159"/>
      <c r="AK113" s="159"/>
    </row>
    <row r="114" spans="1:37" ht="15" customHeight="1">
      <c r="A114" s="103"/>
      <c r="B114" s="163"/>
      <c r="C114" s="163"/>
      <c r="D114" s="163"/>
      <c r="E114" s="133">
        <f t="shared" si="89"/>
        <v>0</v>
      </c>
      <c r="F114" s="163"/>
      <c r="G114" s="163"/>
      <c r="H114" s="163"/>
      <c r="I114" s="133">
        <f t="shared" si="90"/>
        <v>0</v>
      </c>
      <c r="J114" s="116">
        <f t="shared" si="139"/>
        <v>0</v>
      </c>
      <c r="K114" s="116">
        <f t="shared" si="139"/>
        <v>0</v>
      </c>
      <c r="L114" s="116">
        <f t="shared" si="139"/>
        <v>0</v>
      </c>
      <c r="M114" s="133">
        <f t="shared" si="92"/>
        <v>0</v>
      </c>
      <c r="N114" s="163"/>
      <c r="O114" s="163"/>
      <c r="P114" s="163"/>
      <c r="Q114" s="133">
        <f t="shared" si="93"/>
        <v>0</v>
      </c>
      <c r="R114" s="163"/>
      <c r="S114" s="163"/>
      <c r="T114" s="163"/>
      <c r="U114" s="133">
        <f t="shared" si="94"/>
        <v>0</v>
      </c>
      <c r="V114" s="130">
        <f t="shared" si="95"/>
        <v>0</v>
      </c>
      <c r="W114" s="130">
        <f t="shared" si="96"/>
        <v>0</v>
      </c>
      <c r="X114" s="130">
        <f t="shared" si="97"/>
        <v>0</v>
      </c>
      <c r="Y114" s="133">
        <f t="shared" si="98"/>
        <v>0</v>
      </c>
      <c r="Z114" s="130">
        <f t="shared" si="140"/>
        <v>0</v>
      </c>
      <c r="AA114" s="130">
        <f t="shared" si="140"/>
        <v>0</v>
      </c>
      <c r="AB114" s="130">
        <f t="shared" si="140"/>
        <v>0</v>
      </c>
      <c r="AC114" s="133">
        <f t="shared" si="100"/>
        <v>0</v>
      </c>
      <c r="AD114" s="155" t="str">
        <f t="shared" si="115"/>
        <v xml:space="preserve"> </v>
      </c>
      <c r="AE114" s="155" t="str">
        <f t="shared" si="116"/>
        <v xml:space="preserve"> </v>
      </c>
      <c r="AF114" s="155" t="str">
        <f t="shared" si="117"/>
        <v xml:space="preserve"> </v>
      </c>
      <c r="AG114" s="155" t="str">
        <f t="shared" si="118"/>
        <v xml:space="preserve"> </v>
      </c>
      <c r="AH114" s="159"/>
      <c r="AI114" s="159"/>
      <c r="AJ114" s="159"/>
      <c r="AK114" s="159"/>
    </row>
    <row r="115" spans="1:37" s="127" customFormat="1" ht="15" customHeight="1">
      <c r="A115" s="169" t="s">
        <v>128</v>
      </c>
      <c r="B115" s="170">
        <f t="shared" ref="B115:AC115" si="141">SUM(B116:B119)</f>
        <v>0</v>
      </c>
      <c r="C115" s="170">
        <f t="shared" si="141"/>
        <v>40734742.620000005</v>
      </c>
      <c r="D115" s="170">
        <f t="shared" si="141"/>
        <v>127427103.63000001</v>
      </c>
      <c r="E115" s="170">
        <f t="shared" si="141"/>
        <v>168161846.25</v>
      </c>
      <c r="F115" s="170">
        <f>SUM(F116:F119)</f>
        <v>0</v>
      </c>
      <c r="G115" s="170">
        <f t="shared" ref="G115" si="142">SUM(G116:G119)</f>
        <v>73905406.730000004</v>
      </c>
      <c r="H115" s="170">
        <f t="shared" ref="H115" si="143">SUM(H116:H119)</f>
        <v>36573545.359999999</v>
      </c>
      <c r="I115" s="170">
        <f>SUM(I116:I119)</f>
        <v>110478952.09</v>
      </c>
      <c r="J115" s="170">
        <f t="shared" si="141"/>
        <v>0</v>
      </c>
      <c r="K115" s="170">
        <f t="shared" si="141"/>
        <v>114640149.34999999</v>
      </c>
      <c r="L115" s="170">
        <f t="shared" si="141"/>
        <v>164000648.99000001</v>
      </c>
      <c r="M115" s="170">
        <f t="shared" si="141"/>
        <v>278640798.34000003</v>
      </c>
      <c r="N115" s="170">
        <f t="shared" si="141"/>
        <v>0</v>
      </c>
      <c r="O115" s="170">
        <f t="shared" si="141"/>
        <v>38415343.780000001</v>
      </c>
      <c r="P115" s="170">
        <f t="shared" si="141"/>
        <v>126684051.55000001</v>
      </c>
      <c r="Q115" s="170">
        <f t="shared" si="141"/>
        <v>165099395.33000001</v>
      </c>
      <c r="R115" s="170">
        <f t="shared" si="141"/>
        <v>0</v>
      </c>
      <c r="S115" s="170">
        <f t="shared" si="141"/>
        <v>73771989.710000008</v>
      </c>
      <c r="T115" s="170">
        <f t="shared" si="141"/>
        <v>36078030.450000003</v>
      </c>
      <c r="U115" s="170">
        <f t="shared" si="141"/>
        <v>109850020.16</v>
      </c>
      <c r="V115" s="170">
        <f t="shared" si="141"/>
        <v>0</v>
      </c>
      <c r="W115" s="170">
        <f t="shared" si="141"/>
        <v>112187333.49000001</v>
      </c>
      <c r="X115" s="170">
        <f t="shared" si="141"/>
        <v>162762082</v>
      </c>
      <c r="Y115" s="170">
        <f t="shared" si="141"/>
        <v>274949415.49000001</v>
      </c>
      <c r="Z115" s="170">
        <f t="shared" si="141"/>
        <v>0</v>
      </c>
      <c r="AA115" s="170">
        <f t="shared" si="141"/>
        <v>2452815.8599999994</v>
      </c>
      <c r="AB115" s="170">
        <f t="shared" si="141"/>
        <v>1238566.9899999984</v>
      </c>
      <c r="AC115" s="170">
        <f t="shared" si="141"/>
        <v>3691382.8499999978</v>
      </c>
      <c r="AD115" s="156" t="str">
        <f t="shared" si="115"/>
        <v xml:space="preserve"> </v>
      </c>
      <c r="AE115" s="156">
        <f t="shared" si="116"/>
        <v>0.97860421611532045</v>
      </c>
      <c r="AF115" s="156">
        <f t="shared" si="117"/>
        <v>0.99244779214211809</v>
      </c>
      <c r="AG115" s="156">
        <f t="shared" si="118"/>
        <v>0.98675218104458717</v>
      </c>
      <c r="AH115" s="171"/>
      <c r="AI115" s="171"/>
      <c r="AJ115" s="171"/>
      <c r="AK115" s="171"/>
    </row>
    <row r="116" spans="1:37" ht="15" customHeight="1">
      <c r="A116" s="101" t="s">
        <v>129</v>
      </c>
      <c r="B116" s="163">
        <f>+'CONAP-CHD''S (ALL FUNDS)'!F72</f>
        <v>0</v>
      </c>
      <c r="C116" s="163">
        <f>+'CONAP-CHD''S (ALL FUNDS)'!G72</f>
        <v>30189933.75</v>
      </c>
      <c r="D116" s="163">
        <f>+'CONAP-CHD''S (ALL FUNDS)'!H72</f>
        <v>123633391.63000001</v>
      </c>
      <c r="E116" s="133">
        <f t="shared" si="89"/>
        <v>153823325.38</v>
      </c>
      <c r="F116" s="163">
        <f>+'CONAP-CHD''S (ALL FUNDS)'!F75</f>
        <v>0</v>
      </c>
      <c r="G116" s="163">
        <f>+'CONAP-CHD''S (ALL FUNDS)'!G75</f>
        <v>13122630.730000004</v>
      </c>
      <c r="H116" s="163">
        <f>+'CONAP-CHD''S (ALL FUNDS)'!H75</f>
        <v>3000000</v>
      </c>
      <c r="I116" s="133">
        <f t="shared" si="90"/>
        <v>16122630.730000004</v>
      </c>
      <c r="J116" s="116">
        <f t="shared" ref="J116:L120" si="144">+B116+F116</f>
        <v>0</v>
      </c>
      <c r="K116" s="116">
        <f t="shared" si="144"/>
        <v>43312564.480000004</v>
      </c>
      <c r="L116" s="116">
        <f t="shared" si="144"/>
        <v>126633391.63000001</v>
      </c>
      <c r="M116" s="133">
        <f t="shared" si="92"/>
        <v>169945956.11000001</v>
      </c>
      <c r="N116" s="163">
        <f>+'CONAP-CHD''S (ALL FUNDS)'!J72</f>
        <v>0</v>
      </c>
      <c r="O116" s="163">
        <f>+'CONAP-CHD''S (ALL FUNDS)'!K72</f>
        <v>27870534.910000004</v>
      </c>
      <c r="P116" s="163">
        <f>+'CONAP-CHD''S (ALL FUNDS)'!L72</f>
        <v>122890339.55000001</v>
      </c>
      <c r="Q116" s="133">
        <f t="shared" si="93"/>
        <v>150760874.46000001</v>
      </c>
      <c r="R116" s="163">
        <f>+'CONAP-CHD''S (ALL FUNDS)'!J75</f>
        <v>0</v>
      </c>
      <c r="S116" s="163">
        <f>+'CONAP-CHD''S (ALL FUNDS)'!K75</f>
        <v>12989213.710000001</v>
      </c>
      <c r="T116" s="163">
        <f>+'CONAP-CHD''S (ALL FUNDS)'!L75</f>
        <v>2840000</v>
      </c>
      <c r="U116" s="133">
        <f t="shared" si="94"/>
        <v>15829213.710000001</v>
      </c>
      <c r="V116" s="130">
        <f t="shared" si="95"/>
        <v>0</v>
      </c>
      <c r="W116" s="130">
        <f t="shared" si="96"/>
        <v>40859748.620000005</v>
      </c>
      <c r="X116" s="130">
        <f t="shared" si="97"/>
        <v>125730339.55000001</v>
      </c>
      <c r="Y116" s="133">
        <f t="shared" si="98"/>
        <v>166590088.17000002</v>
      </c>
      <c r="Z116" s="130">
        <f t="shared" ref="Z116:AB120" si="145">+J116-V116</f>
        <v>0</v>
      </c>
      <c r="AA116" s="130">
        <f t="shared" si="145"/>
        <v>2452815.8599999994</v>
      </c>
      <c r="AB116" s="130">
        <f t="shared" si="145"/>
        <v>903052.07999999821</v>
      </c>
      <c r="AC116" s="133">
        <f t="shared" si="100"/>
        <v>3355867.9399999976</v>
      </c>
      <c r="AD116" s="155" t="str">
        <f t="shared" si="115"/>
        <v xml:space="preserve"> </v>
      </c>
      <c r="AE116" s="155">
        <f t="shared" si="116"/>
        <v>0.94336941510049332</v>
      </c>
      <c r="AF116" s="155">
        <f t="shared" si="117"/>
        <v>0.99286876811577029</v>
      </c>
      <c r="AG116" s="155">
        <f t="shared" si="118"/>
        <v>0.98025332278087352</v>
      </c>
      <c r="AH116" s="159"/>
      <c r="AI116" s="159"/>
      <c r="AJ116" s="159"/>
      <c r="AK116" s="159"/>
    </row>
    <row r="117" spans="1:37" ht="15" customHeight="1">
      <c r="A117" s="101" t="s">
        <v>130</v>
      </c>
      <c r="B117" s="163">
        <f>+'CONAP-CHD''S (ALL FUNDS)'!F81</f>
        <v>0</v>
      </c>
      <c r="C117" s="163">
        <f>+'CONAP-CHD''S (ALL FUNDS)'!G81</f>
        <v>344808.87</v>
      </c>
      <c r="D117" s="163">
        <f>+'CONAP-CHD''S (ALL FUNDS)'!H81</f>
        <v>0</v>
      </c>
      <c r="E117" s="133">
        <f t="shared" si="89"/>
        <v>344808.87</v>
      </c>
      <c r="F117" s="163">
        <f>+'CONAP-CHD''S (ALL FUNDS)'!F84</f>
        <v>0</v>
      </c>
      <c r="G117" s="163">
        <f>+'CONAP-CHD''S (ALL FUNDS)'!G84</f>
        <v>56282776</v>
      </c>
      <c r="H117" s="163">
        <f>+'CONAP-CHD''S (ALL FUNDS)'!H84</f>
        <v>33573545.359999999</v>
      </c>
      <c r="I117" s="133">
        <f t="shared" si="90"/>
        <v>89856321.359999999</v>
      </c>
      <c r="J117" s="116">
        <f t="shared" si="144"/>
        <v>0</v>
      </c>
      <c r="K117" s="116">
        <f t="shared" si="144"/>
        <v>56627584.869999997</v>
      </c>
      <c r="L117" s="116">
        <f t="shared" si="144"/>
        <v>33573545.359999999</v>
      </c>
      <c r="M117" s="133">
        <f t="shared" si="92"/>
        <v>90201130.229999989</v>
      </c>
      <c r="N117" s="163">
        <f>+'CONAP-CHD''S (ALL FUNDS)'!J81</f>
        <v>0</v>
      </c>
      <c r="O117" s="163">
        <f>+'CONAP-CHD''S (ALL FUNDS)'!K81</f>
        <v>344808.87</v>
      </c>
      <c r="P117" s="163">
        <f>+'CONAP-CHD''S (ALL FUNDS)'!L81</f>
        <v>0</v>
      </c>
      <c r="Q117" s="133">
        <f t="shared" si="93"/>
        <v>344808.87</v>
      </c>
      <c r="R117" s="163">
        <f>+'CONAP-CHD''S (ALL FUNDS)'!J84</f>
        <v>0</v>
      </c>
      <c r="S117" s="163">
        <f>+'CONAP-CHD''S (ALL FUNDS)'!K84</f>
        <v>56282776</v>
      </c>
      <c r="T117" s="163">
        <f>+'CONAP-CHD''S (ALL FUNDS)'!L84</f>
        <v>33238030.449999999</v>
      </c>
      <c r="U117" s="133">
        <f t="shared" si="94"/>
        <v>89520806.450000003</v>
      </c>
      <c r="V117" s="130">
        <f t="shared" si="95"/>
        <v>0</v>
      </c>
      <c r="W117" s="130">
        <f t="shared" si="96"/>
        <v>56627584.869999997</v>
      </c>
      <c r="X117" s="130">
        <f t="shared" si="97"/>
        <v>33238030.449999999</v>
      </c>
      <c r="Y117" s="133">
        <f t="shared" si="98"/>
        <v>89865615.319999993</v>
      </c>
      <c r="Z117" s="130">
        <f t="shared" si="145"/>
        <v>0</v>
      </c>
      <c r="AA117" s="130">
        <f t="shared" si="145"/>
        <v>0</v>
      </c>
      <c r="AB117" s="130">
        <f t="shared" si="145"/>
        <v>335514.91000000015</v>
      </c>
      <c r="AC117" s="133">
        <f t="shared" si="100"/>
        <v>335514.91000000015</v>
      </c>
      <c r="AD117" s="155" t="str">
        <f t="shared" si="115"/>
        <v xml:space="preserve"> </v>
      </c>
      <c r="AE117" s="155">
        <f t="shared" si="116"/>
        <v>1</v>
      </c>
      <c r="AF117" s="155">
        <f t="shared" si="117"/>
        <v>0.99000656896963468</v>
      </c>
      <c r="AG117" s="155">
        <f t="shared" si="118"/>
        <v>0.99628036911350804</v>
      </c>
      <c r="AH117" s="159"/>
      <c r="AI117" s="159"/>
      <c r="AJ117" s="159"/>
      <c r="AK117" s="159"/>
    </row>
    <row r="118" spans="1:37" ht="15" customHeight="1">
      <c r="A118" s="99" t="s">
        <v>131</v>
      </c>
      <c r="B118" s="163">
        <f>+'CONAP-CHD''S (ALL FUNDS)'!F90</f>
        <v>0</v>
      </c>
      <c r="C118" s="163">
        <f>+'CONAP-CHD''S (ALL FUNDS)'!G90</f>
        <v>0</v>
      </c>
      <c r="D118" s="163">
        <f>+'CONAP-CHD''S (ALL FUNDS)'!H90</f>
        <v>0</v>
      </c>
      <c r="E118" s="133">
        <f t="shared" si="89"/>
        <v>0</v>
      </c>
      <c r="F118" s="163">
        <f>+'CONAP-CHD''S (ALL FUNDS)'!F93</f>
        <v>0</v>
      </c>
      <c r="G118" s="163">
        <f>+'CONAP-CHD''S (ALL FUNDS)'!G93</f>
        <v>0</v>
      </c>
      <c r="H118" s="163">
        <f>+'CONAP-CHD''S (ALL FUNDS)'!H93</f>
        <v>0</v>
      </c>
      <c r="I118" s="133">
        <f t="shared" si="90"/>
        <v>0</v>
      </c>
      <c r="J118" s="116">
        <f t="shared" si="144"/>
        <v>0</v>
      </c>
      <c r="K118" s="116">
        <f t="shared" si="144"/>
        <v>0</v>
      </c>
      <c r="L118" s="116">
        <f t="shared" si="144"/>
        <v>0</v>
      </c>
      <c r="M118" s="133">
        <f t="shared" si="92"/>
        <v>0</v>
      </c>
      <c r="N118" s="163">
        <f>+'CONAP-CHD''S (ALL FUNDS)'!J90</f>
        <v>0</v>
      </c>
      <c r="O118" s="163">
        <f>+'CONAP-CHD''S (ALL FUNDS)'!K90</f>
        <v>0</v>
      </c>
      <c r="P118" s="163">
        <f>+'CONAP-CHD''S (ALL FUNDS)'!L90</f>
        <v>0</v>
      </c>
      <c r="Q118" s="133">
        <f t="shared" si="93"/>
        <v>0</v>
      </c>
      <c r="R118" s="163">
        <f>+'CONAP-CHD''S (ALL FUNDS)'!J93</f>
        <v>0</v>
      </c>
      <c r="S118" s="163">
        <f>+'CONAP-CHD''S (ALL FUNDS)'!K93</f>
        <v>0</v>
      </c>
      <c r="T118" s="163">
        <f>+'CONAP-CHD''S (ALL FUNDS)'!L93</f>
        <v>0</v>
      </c>
      <c r="U118" s="133">
        <f t="shared" si="94"/>
        <v>0</v>
      </c>
      <c r="V118" s="130">
        <f t="shared" si="95"/>
        <v>0</v>
      </c>
      <c r="W118" s="130">
        <f t="shared" si="96"/>
        <v>0</v>
      </c>
      <c r="X118" s="130">
        <f t="shared" si="97"/>
        <v>0</v>
      </c>
      <c r="Y118" s="133">
        <f t="shared" si="98"/>
        <v>0</v>
      </c>
      <c r="Z118" s="130">
        <f t="shared" si="145"/>
        <v>0</v>
      </c>
      <c r="AA118" s="130">
        <f t="shared" si="145"/>
        <v>0</v>
      </c>
      <c r="AB118" s="130">
        <f t="shared" si="145"/>
        <v>0</v>
      </c>
      <c r="AC118" s="133">
        <f t="shared" si="100"/>
        <v>0</v>
      </c>
      <c r="AD118" s="155" t="str">
        <f t="shared" si="115"/>
        <v xml:space="preserve"> </v>
      </c>
      <c r="AE118" s="155" t="str">
        <f t="shared" si="116"/>
        <v xml:space="preserve"> </v>
      </c>
      <c r="AF118" s="155" t="str">
        <f t="shared" si="117"/>
        <v xml:space="preserve"> </v>
      </c>
      <c r="AG118" s="155" t="str">
        <f t="shared" si="118"/>
        <v xml:space="preserve"> </v>
      </c>
      <c r="AH118" s="159"/>
      <c r="AI118" s="159"/>
      <c r="AJ118" s="159"/>
      <c r="AK118" s="159"/>
    </row>
    <row r="119" spans="1:37" ht="15" customHeight="1">
      <c r="A119" s="101" t="s">
        <v>132</v>
      </c>
      <c r="B119" s="163">
        <f>+'CONAP-CHD''S (ALL FUNDS)'!F99</f>
        <v>0</v>
      </c>
      <c r="C119" s="163">
        <f>+'CONAP-CHD''S (ALL FUNDS)'!G99</f>
        <v>10200000</v>
      </c>
      <c r="D119" s="163">
        <f>+'CONAP-CHD''S (ALL FUNDS)'!H99</f>
        <v>3793712</v>
      </c>
      <c r="E119" s="133">
        <f t="shared" si="89"/>
        <v>13993712</v>
      </c>
      <c r="F119" s="163">
        <f>+'CONAP-CHD''S (ALL FUNDS)'!F102</f>
        <v>0</v>
      </c>
      <c r="G119" s="163">
        <f>+'CONAP-CHD''S (ALL FUNDS)'!G102</f>
        <v>4500000</v>
      </c>
      <c r="H119" s="163">
        <f>+'CONAP-CHD''S (ALL FUNDS)'!H102</f>
        <v>0</v>
      </c>
      <c r="I119" s="133">
        <f t="shared" si="90"/>
        <v>4500000</v>
      </c>
      <c r="J119" s="116">
        <f t="shared" si="144"/>
        <v>0</v>
      </c>
      <c r="K119" s="116">
        <f t="shared" si="144"/>
        <v>14700000</v>
      </c>
      <c r="L119" s="116">
        <f t="shared" si="144"/>
        <v>3793712</v>
      </c>
      <c r="M119" s="133">
        <f t="shared" si="92"/>
        <v>18493712</v>
      </c>
      <c r="N119" s="163">
        <f>+'CONAP-CHD''S (ALL FUNDS)'!J99</f>
        <v>0</v>
      </c>
      <c r="O119" s="163">
        <f>+'CONAP-CHD''S (ALL FUNDS)'!K99</f>
        <v>10200000</v>
      </c>
      <c r="P119" s="163">
        <f>+'CONAP-CHD''S (ALL FUNDS)'!L99</f>
        <v>3793712</v>
      </c>
      <c r="Q119" s="133">
        <f t="shared" si="93"/>
        <v>13993712</v>
      </c>
      <c r="R119" s="163">
        <f>+'CONAP-CHD''S (ALL FUNDS)'!J102</f>
        <v>0</v>
      </c>
      <c r="S119" s="163">
        <f>+'CONAP-CHD''S (ALL FUNDS)'!K102</f>
        <v>4500000</v>
      </c>
      <c r="T119" s="163">
        <f>+'CONAP-CHD''S (ALL FUNDS)'!L102</f>
        <v>0</v>
      </c>
      <c r="U119" s="133">
        <f t="shared" si="94"/>
        <v>4500000</v>
      </c>
      <c r="V119" s="130">
        <f t="shared" si="95"/>
        <v>0</v>
      </c>
      <c r="W119" s="130">
        <f t="shared" si="96"/>
        <v>14700000</v>
      </c>
      <c r="X119" s="130">
        <f t="shared" si="97"/>
        <v>3793712</v>
      </c>
      <c r="Y119" s="133">
        <f t="shared" si="98"/>
        <v>18493712</v>
      </c>
      <c r="Z119" s="130">
        <f t="shared" si="145"/>
        <v>0</v>
      </c>
      <c r="AA119" s="130">
        <f t="shared" si="145"/>
        <v>0</v>
      </c>
      <c r="AB119" s="130">
        <f t="shared" si="145"/>
        <v>0</v>
      </c>
      <c r="AC119" s="133">
        <f t="shared" si="100"/>
        <v>0</v>
      </c>
      <c r="AD119" s="155" t="str">
        <f t="shared" si="115"/>
        <v xml:space="preserve"> </v>
      </c>
      <c r="AE119" s="155">
        <f t="shared" si="116"/>
        <v>1</v>
      </c>
      <c r="AF119" s="155">
        <f t="shared" si="117"/>
        <v>1</v>
      </c>
      <c r="AG119" s="155">
        <f t="shared" si="118"/>
        <v>1</v>
      </c>
      <c r="AH119" s="159"/>
      <c r="AI119" s="159"/>
      <c r="AJ119" s="159"/>
      <c r="AK119" s="159"/>
    </row>
    <row r="120" spans="1:37" ht="15" customHeight="1">
      <c r="A120" s="103"/>
      <c r="B120" s="163"/>
      <c r="C120" s="163"/>
      <c r="D120" s="163"/>
      <c r="E120" s="133">
        <f t="shared" si="89"/>
        <v>0</v>
      </c>
      <c r="F120" s="163"/>
      <c r="G120" s="163"/>
      <c r="H120" s="163"/>
      <c r="I120" s="133">
        <f t="shared" si="90"/>
        <v>0</v>
      </c>
      <c r="J120" s="116">
        <f t="shared" si="144"/>
        <v>0</v>
      </c>
      <c r="K120" s="116">
        <f t="shared" si="144"/>
        <v>0</v>
      </c>
      <c r="L120" s="116">
        <f t="shared" si="144"/>
        <v>0</v>
      </c>
      <c r="M120" s="133">
        <f t="shared" si="92"/>
        <v>0</v>
      </c>
      <c r="N120" s="163"/>
      <c r="O120" s="163"/>
      <c r="P120" s="163"/>
      <c r="Q120" s="133">
        <f t="shared" si="93"/>
        <v>0</v>
      </c>
      <c r="R120" s="163"/>
      <c r="S120" s="163"/>
      <c r="T120" s="163"/>
      <c r="U120" s="133">
        <f t="shared" si="94"/>
        <v>0</v>
      </c>
      <c r="V120" s="130">
        <f t="shared" ref="V120:V182" si="146">+R120+N120</f>
        <v>0</v>
      </c>
      <c r="W120" s="130">
        <f t="shared" ref="W120:W182" si="147">+S120+O120</f>
        <v>0</v>
      </c>
      <c r="X120" s="130">
        <f t="shared" ref="X120:X182" si="148">+T120+P120</f>
        <v>0</v>
      </c>
      <c r="Y120" s="133">
        <f t="shared" si="98"/>
        <v>0</v>
      </c>
      <c r="Z120" s="130">
        <f t="shared" si="145"/>
        <v>0</v>
      </c>
      <c r="AA120" s="130">
        <f t="shared" si="145"/>
        <v>0</v>
      </c>
      <c r="AB120" s="130">
        <f t="shared" si="145"/>
        <v>0</v>
      </c>
      <c r="AC120" s="133">
        <f t="shared" si="100"/>
        <v>0</v>
      </c>
      <c r="AD120" s="155" t="str">
        <f t="shared" si="115"/>
        <v xml:space="preserve"> </v>
      </c>
      <c r="AE120" s="155" t="str">
        <f t="shared" si="116"/>
        <v xml:space="preserve"> </v>
      </c>
      <c r="AF120" s="155" t="str">
        <f t="shared" si="117"/>
        <v xml:space="preserve"> </v>
      </c>
      <c r="AG120" s="155" t="str">
        <f t="shared" si="118"/>
        <v xml:space="preserve"> </v>
      </c>
      <c r="AH120" s="159"/>
      <c r="AI120" s="159"/>
      <c r="AJ120" s="159"/>
      <c r="AK120" s="159"/>
    </row>
    <row r="121" spans="1:37" s="127" customFormat="1" ht="15" customHeight="1">
      <c r="A121" s="169" t="s">
        <v>133</v>
      </c>
      <c r="B121" s="170">
        <f t="shared" ref="B121:AC121" si="149">SUM(B122:B125)</f>
        <v>0</v>
      </c>
      <c r="C121" s="170">
        <f t="shared" si="149"/>
        <v>557912.78</v>
      </c>
      <c r="D121" s="170">
        <f t="shared" si="149"/>
        <v>13729.54</v>
      </c>
      <c r="E121" s="170">
        <f t="shared" si="149"/>
        <v>571642.31999999995</v>
      </c>
      <c r="F121" s="170">
        <f>SUM(F122:F125)</f>
        <v>0</v>
      </c>
      <c r="G121" s="170">
        <f t="shared" ref="G121" si="150">SUM(G122:G125)</f>
        <v>17165517.289999999</v>
      </c>
      <c r="H121" s="170">
        <f t="shared" ref="H121" si="151">SUM(H122:H125)</f>
        <v>39955000</v>
      </c>
      <c r="I121" s="170">
        <f>SUM(I122:I125)</f>
        <v>57120517.290000007</v>
      </c>
      <c r="J121" s="170">
        <f t="shared" si="149"/>
        <v>0</v>
      </c>
      <c r="K121" s="170">
        <f t="shared" si="149"/>
        <v>17723430.07</v>
      </c>
      <c r="L121" s="170">
        <f t="shared" si="149"/>
        <v>39968729.539999999</v>
      </c>
      <c r="M121" s="170">
        <f t="shared" si="149"/>
        <v>57692159.609999999</v>
      </c>
      <c r="N121" s="170">
        <f t="shared" si="149"/>
        <v>0</v>
      </c>
      <c r="O121" s="170">
        <f t="shared" si="149"/>
        <v>435900</v>
      </c>
      <c r="P121" s="170">
        <f t="shared" si="149"/>
        <v>0</v>
      </c>
      <c r="Q121" s="170">
        <f t="shared" si="149"/>
        <v>435900</v>
      </c>
      <c r="R121" s="170">
        <f t="shared" si="149"/>
        <v>0</v>
      </c>
      <c r="S121" s="170">
        <f t="shared" si="149"/>
        <v>17162320.84</v>
      </c>
      <c r="T121" s="170">
        <f t="shared" si="149"/>
        <v>39945333.409999996</v>
      </c>
      <c r="U121" s="170">
        <f t="shared" si="149"/>
        <v>57107654.25</v>
      </c>
      <c r="V121" s="170">
        <f t="shared" si="149"/>
        <v>0</v>
      </c>
      <c r="W121" s="170">
        <f t="shared" si="149"/>
        <v>17598220.84</v>
      </c>
      <c r="X121" s="170">
        <f t="shared" si="149"/>
        <v>39945333.409999996</v>
      </c>
      <c r="Y121" s="170">
        <f t="shared" si="149"/>
        <v>57543554.25</v>
      </c>
      <c r="Z121" s="170">
        <f t="shared" si="149"/>
        <v>0</v>
      </c>
      <c r="AA121" s="170">
        <f t="shared" si="149"/>
        <v>125209.23000000045</v>
      </c>
      <c r="AB121" s="170">
        <f t="shared" si="149"/>
        <v>23396.129999998957</v>
      </c>
      <c r="AC121" s="170">
        <f t="shared" si="149"/>
        <v>148605.3599999994</v>
      </c>
      <c r="AD121" s="156" t="str">
        <f t="shared" ref="AD121:AD152" si="152">IF(J121=0," ",V121/J121)</f>
        <v xml:space="preserve"> </v>
      </c>
      <c r="AE121" s="156">
        <f t="shared" ref="AE121:AE152" si="153">IF(K121=0," ",W121/K121)</f>
        <v>0.99293538386726066</v>
      </c>
      <c r="AF121" s="156">
        <f t="shared" ref="AF121:AF152" si="154">IF(L121=0," ",X121/L121)</f>
        <v>0.99941463913741391</v>
      </c>
      <c r="AG121" s="156">
        <f t="shared" ref="AG121:AG152" si="155">IF(M121=0," ",Y121/M121)</f>
        <v>0.99742416714845528</v>
      </c>
      <c r="AH121" s="171"/>
      <c r="AI121" s="171"/>
      <c r="AJ121" s="171"/>
      <c r="AK121" s="171"/>
    </row>
    <row r="122" spans="1:37" ht="15" customHeight="1">
      <c r="A122" s="101" t="s">
        <v>134</v>
      </c>
      <c r="B122" s="163">
        <f>+'CONAP-CHD''S (ALL FUNDS)'!F167</f>
        <v>0</v>
      </c>
      <c r="C122" s="163">
        <f>+'CONAP-CHD''S (ALL FUNDS)'!G167</f>
        <v>1012.78</v>
      </c>
      <c r="D122" s="163">
        <f>+'CONAP-CHD''S (ALL FUNDS)'!H167</f>
        <v>13729.54</v>
      </c>
      <c r="E122" s="133">
        <f t="shared" si="89"/>
        <v>14742.320000000002</v>
      </c>
      <c r="F122" s="163">
        <f>+'CONAP-CHD''S (ALL FUNDS)'!F170</f>
        <v>0</v>
      </c>
      <c r="G122" s="163">
        <f>+'CONAP-CHD''S (ALL FUNDS)'!G170</f>
        <v>1547016.92</v>
      </c>
      <c r="H122" s="163">
        <f>+'CONAP-CHD''S (ALL FUNDS)'!H170</f>
        <v>25235000</v>
      </c>
      <c r="I122" s="133">
        <f t="shared" si="90"/>
        <v>26782016.920000002</v>
      </c>
      <c r="J122" s="116">
        <f t="shared" ref="J122:L126" si="156">+B122+F122</f>
        <v>0</v>
      </c>
      <c r="K122" s="116">
        <f t="shared" si="156"/>
        <v>1548029.7</v>
      </c>
      <c r="L122" s="116">
        <f t="shared" si="156"/>
        <v>25248729.539999999</v>
      </c>
      <c r="M122" s="133">
        <f t="shared" si="92"/>
        <v>26796759.239999998</v>
      </c>
      <c r="N122" s="163">
        <f>+'CONAP-CHD''S (ALL FUNDS)'!J167</f>
        <v>0</v>
      </c>
      <c r="O122" s="163">
        <f>+'CONAP-CHD''S (ALL FUNDS)'!K167</f>
        <v>-121000</v>
      </c>
      <c r="P122" s="163">
        <f>+'CONAP-CHD''S (ALL FUNDS)'!L167</f>
        <v>0</v>
      </c>
      <c r="Q122" s="133">
        <f t="shared" si="93"/>
        <v>-121000</v>
      </c>
      <c r="R122" s="163">
        <f>+'CONAP-CHD''S (ALL FUNDS)'!J170</f>
        <v>0</v>
      </c>
      <c r="S122" s="163">
        <f>+'CONAP-CHD''S (ALL FUNDS)'!K170</f>
        <v>1546858.95</v>
      </c>
      <c r="T122" s="163">
        <f>+'CONAP-CHD''S (ALL FUNDS)'!L170</f>
        <v>25228250</v>
      </c>
      <c r="U122" s="133">
        <f t="shared" si="94"/>
        <v>26775108.949999999</v>
      </c>
      <c r="V122" s="130">
        <f t="shared" si="146"/>
        <v>0</v>
      </c>
      <c r="W122" s="130">
        <f t="shared" si="147"/>
        <v>1425858.95</v>
      </c>
      <c r="X122" s="130">
        <f t="shared" si="148"/>
        <v>25228250</v>
      </c>
      <c r="Y122" s="133">
        <f t="shared" si="98"/>
        <v>26654108.949999999</v>
      </c>
      <c r="Z122" s="130">
        <f t="shared" ref="Z122:AB126" si="157">+J122-V122</f>
        <v>0</v>
      </c>
      <c r="AA122" s="130">
        <f t="shared" si="157"/>
        <v>122170.75</v>
      </c>
      <c r="AB122" s="130">
        <f t="shared" si="157"/>
        <v>20479.539999999106</v>
      </c>
      <c r="AC122" s="133">
        <f t="shared" si="100"/>
        <v>142650.28999999911</v>
      </c>
      <c r="AD122" s="155" t="str">
        <f t="shared" si="152"/>
        <v xml:space="preserve"> </v>
      </c>
      <c r="AE122" s="155">
        <f t="shared" si="153"/>
        <v>0.92107984103922558</v>
      </c>
      <c r="AF122" s="155">
        <f t="shared" si="154"/>
        <v>0.99918888829762487</v>
      </c>
      <c r="AG122" s="155">
        <f t="shared" si="155"/>
        <v>0.99467658425698502</v>
      </c>
      <c r="AH122" s="159"/>
      <c r="AI122" s="159"/>
      <c r="AJ122" s="159"/>
      <c r="AK122" s="159"/>
    </row>
    <row r="123" spans="1:37" ht="15" customHeight="1">
      <c r="A123" s="101" t="s">
        <v>135</v>
      </c>
      <c r="B123" s="165">
        <f>+'CONAP-CHD''S (ALL FUNDS)'!F176</f>
        <v>0</v>
      </c>
      <c r="C123" s="165">
        <f>+'CONAP-CHD''S (ALL FUNDS)'!G176</f>
        <v>0</v>
      </c>
      <c r="D123" s="165">
        <f>+'CONAP-CHD''S (ALL FUNDS)'!H176</f>
        <v>0</v>
      </c>
      <c r="E123" s="133">
        <f t="shared" si="89"/>
        <v>0</v>
      </c>
      <c r="F123" s="165">
        <f>+'CONAP-CHD''S (ALL FUNDS)'!F179</f>
        <v>0</v>
      </c>
      <c r="G123" s="165">
        <f>+'CONAP-CHD''S (ALL FUNDS)'!G179</f>
        <v>5750000</v>
      </c>
      <c r="H123" s="165">
        <f>+'CONAP-CHD''S (ALL FUNDS)'!H179</f>
        <v>0</v>
      </c>
      <c r="I123" s="133">
        <f t="shared" si="90"/>
        <v>5750000</v>
      </c>
      <c r="J123" s="116">
        <f t="shared" si="156"/>
        <v>0</v>
      </c>
      <c r="K123" s="116">
        <f t="shared" si="156"/>
        <v>5750000</v>
      </c>
      <c r="L123" s="116">
        <f t="shared" si="156"/>
        <v>0</v>
      </c>
      <c r="M123" s="133">
        <f t="shared" si="92"/>
        <v>5750000</v>
      </c>
      <c r="N123" s="165">
        <f>+'CONAP-CHD''S (ALL FUNDS)'!J176</f>
        <v>0</v>
      </c>
      <c r="O123" s="165">
        <f>+'CONAP-CHD''S (ALL FUNDS)'!K176</f>
        <v>0</v>
      </c>
      <c r="P123" s="165">
        <f>+'CONAP-CHD''S (ALL FUNDS)'!L176</f>
        <v>0</v>
      </c>
      <c r="Q123" s="133">
        <f t="shared" si="93"/>
        <v>0</v>
      </c>
      <c r="R123" s="165">
        <f>+'CONAP-CHD''S (ALL FUNDS)'!J179</f>
        <v>0</v>
      </c>
      <c r="S123" s="165">
        <f>+'CONAP-CHD''S (ALL FUNDS)'!K179</f>
        <v>5750000</v>
      </c>
      <c r="T123" s="165">
        <f>+'CONAP-CHD''S (ALL FUNDS)'!L179</f>
        <v>0</v>
      </c>
      <c r="U123" s="133">
        <f t="shared" si="94"/>
        <v>5750000</v>
      </c>
      <c r="V123" s="130">
        <f t="shared" si="146"/>
        <v>0</v>
      </c>
      <c r="W123" s="130">
        <f t="shared" si="147"/>
        <v>5750000</v>
      </c>
      <c r="X123" s="130">
        <f t="shared" si="148"/>
        <v>0</v>
      </c>
      <c r="Y123" s="133">
        <f t="shared" si="98"/>
        <v>5750000</v>
      </c>
      <c r="Z123" s="130">
        <f t="shared" si="157"/>
        <v>0</v>
      </c>
      <c r="AA123" s="130">
        <f t="shared" si="157"/>
        <v>0</v>
      </c>
      <c r="AB123" s="130">
        <f t="shared" si="157"/>
        <v>0</v>
      </c>
      <c r="AC123" s="133">
        <f t="shared" si="100"/>
        <v>0</v>
      </c>
      <c r="AD123" s="155" t="str">
        <f t="shared" si="152"/>
        <v xml:space="preserve"> </v>
      </c>
      <c r="AE123" s="155">
        <f t="shared" si="153"/>
        <v>1</v>
      </c>
      <c r="AF123" s="155" t="str">
        <f t="shared" si="154"/>
        <v xml:space="preserve"> </v>
      </c>
      <c r="AG123" s="155">
        <f t="shared" si="155"/>
        <v>1</v>
      </c>
    </row>
    <row r="124" spans="1:37" ht="15" customHeight="1">
      <c r="A124" s="102" t="s">
        <v>136</v>
      </c>
      <c r="B124" s="165">
        <f>+'CONAP-CHD''S (ALL FUNDS)'!F185</f>
        <v>0</v>
      </c>
      <c r="C124" s="165">
        <f>+'CONAP-CHD''S (ALL FUNDS)'!G185</f>
        <v>556900</v>
      </c>
      <c r="D124" s="165">
        <f>+'CONAP-CHD''S (ALL FUNDS)'!H185</f>
        <v>0</v>
      </c>
      <c r="E124" s="133">
        <f t="shared" si="89"/>
        <v>556900</v>
      </c>
      <c r="F124" s="165">
        <f>+'CONAP-CHD''S (ALL FUNDS)'!F188</f>
        <v>0</v>
      </c>
      <c r="G124" s="165">
        <f>+'CONAP-CHD''S (ALL FUNDS)'!G188</f>
        <v>0</v>
      </c>
      <c r="H124" s="165">
        <f>+'CONAP-CHD''S (ALL FUNDS)'!H188</f>
        <v>0</v>
      </c>
      <c r="I124" s="133">
        <f t="shared" si="90"/>
        <v>0</v>
      </c>
      <c r="J124" s="116">
        <f t="shared" si="156"/>
        <v>0</v>
      </c>
      <c r="K124" s="116">
        <f t="shared" si="156"/>
        <v>556900</v>
      </c>
      <c r="L124" s="116">
        <f t="shared" si="156"/>
        <v>0</v>
      </c>
      <c r="M124" s="133">
        <f t="shared" si="92"/>
        <v>556900</v>
      </c>
      <c r="N124" s="165">
        <f>+'CONAP-CHD''S (ALL FUNDS)'!J185</f>
        <v>0</v>
      </c>
      <c r="O124" s="165">
        <f>+'CONAP-CHD''S (ALL FUNDS)'!K185</f>
        <v>556900</v>
      </c>
      <c r="P124" s="165">
        <f>+'CONAP-CHD''S (ALL FUNDS)'!L185</f>
        <v>0</v>
      </c>
      <c r="Q124" s="133">
        <f t="shared" si="93"/>
        <v>556900</v>
      </c>
      <c r="R124" s="165">
        <f>+'CONAP-CHD''S (ALL FUNDS)'!J188</f>
        <v>0</v>
      </c>
      <c r="S124" s="165">
        <f>+'CONAP-CHD''S (ALL FUNDS)'!K188</f>
        <v>0</v>
      </c>
      <c r="T124" s="165">
        <f>+'CONAP-CHD''S (ALL FUNDS)'!L188</f>
        <v>0</v>
      </c>
      <c r="U124" s="133">
        <f t="shared" si="94"/>
        <v>0</v>
      </c>
      <c r="V124" s="130">
        <f t="shared" si="146"/>
        <v>0</v>
      </c>
      <c r="W124" s="130">
        <f t="shared" si="147"/>
        <v>556900</v>
      </c>
      <c r="X124" s="130">
        <f t="shared" si="148"/>
        <v>0</v>
      </c>
      <c r="Y124" s="133">
        <f t="shared" si="98"/>
        <v>556900</v>
      </c>
      <c r="Z124" s="130">
        <f t="shared" si="157"/>
        <v>0</v>
      </c>
      <c r="AA124" s="130">
        <f t="shared" si="157"/>
        <v>0</v>
      </c>
      <c r="AB124" s="130">
        <f t="shared" si="157"/>
        <v>0</v>
      </c>
      <c r="AC124" s="133">
        <f t="shared" si="100"/>
        <v>0</v>
      </c>
      <c r="AD124" s="155" t="str">
        <f t="shared" si="152"/>
        <v xml:space="preserve"> </v>
      </c>
      <c r="AE124" s="155">
        <f t="shared" si="153"/>
        <v>1</v>
      </c>
      <c r="AF124" s="155" t="str">
        <f t="shared" si="154"/>
        <v xml:space="preserve"> </v>
      </c>
      <c r="AG124" s="155">
        <f t="shared" si="155"/>
        <v>1</v>
      </c>
    </row>
    <row r="125" spans="1:37" ht="15" customHeight="1">
      <c r="A125" s="102" t="s">
        <v>137</v>
      </c>
      <c r="B125" s="165">
        <f>+'CONAP-CHD''S (ALL FUNDS)'!F194</f>
        <v>0</v>
      </c>
      <c r="C125" s="165">
        <f>+'CONAP-CHD''S (ALL FUNDS)'!G194</f>
        <v>0</v>
      </c>
      <c r="D125" s="165">
        <f>+'CONAP-CHD''S (ALL FUNDS)'!H194</f>
        <v>0</v>
      </c>
      <c r="E125" s="133">
        <f t="shared" si="89"/>
        <v>0</v>
      </c>
      <c r="F125" s="165">
        <f>+'CONAP-CHD''S (ALL FUNDS)'!F197</f>
        <v>0</v>
      </c>
      <c r="G125" s="165">
        <f>+'CONAP-CHD''S (ALL FUNDS)'!G197</f>
        <v>9868500.370000001</v>
      </c>
      <c r="H125" s="165">
        <f>+'CONAP-CHD''S (ALL FUNDS)'!H197</f>
        <v>14720000</v>
      </c>
      <c r="I125" s="133">
        <f t="shared" si="90"/>
        <v>24588500.370000001</v>
      </c>
      <c r="J125" s="116">
        <f t="shared" si="156"/>
        <v>0</v>
      </c>
      <c r="K125" s="116">
        <f t="shared" si="156"/>
        <v>9868500.370000001</v>
      </c>
      <c r="L125" s="116">
        <f t="shared" si="156"/>
        <v>14720000</v>
      </c>
      <c r="M125" s="133">
        <f t="shared" si="92"/>
        <v>24588500.370000001</v>
      </c>
      <c r="N125" s="165">
        <f>+'CONAP-CHD''S (ALL FUNDS)'!J194</f>
        <v>0</v>
      </c>
      <c r="O125" s="165">
        <f>+'CONAP-CHD''S (ALL FUNDS)'!K194</f>
        <v>0</v>
      </c>
      <c r="P125" s="165">
        <f>+'CONAP-CHD''S (ALL FUNDS)'!L194</f>
        <v>0</v>
      </c>
      <c r="Q125" s="133">
        <f t="shared" si="93"/>
        <v>0</v>
      </c>
      <c r="R125" s="165">
        <f>+'CONAP-CHD''S (ALL FUNDS)'!J197</f>
        <v>0</v>
      </c>
      <c r="S125" s="165">
        <f>+'CONAP-CHD''S (ALL FUNDS)'!K197</f>
        <v>9865461.8900000006</v>
      </c>
      <c r="T125" s="165">
        <f>+'CONAP-CHD''S (ALL FUNDS)'!L197</f>
        <v>14717083.41</v>
      </c>
      <c r="U125" s="133">
        <f t="shared" si="94"/>
        <v>24582545.300000001</v>
      </c>
      <c r="V125" s="130">
        <f t="shared" si="146"/>
        <v>0</v>
      </c>
      <c r="W125" s="130">
        <f t="shared" si="147"/>
        <v>9865461.8900000006</v>
      </c>
      <c r="X125" s="130">
        <f t="shared" si="148"/>
        <v>14717083.41</v>
      </c>
      <c r="Y125" s="133">
        <f t="shared" si="98"/>
        <v>24582545.300000001</v>
      </c>
      <c r="Z125" s="130">
        <f t="shared" si="157"/>
        <v>0</v>
      </c>
      <c r="AA125" s="130">
        <f t="shared" si="157"/>
        <v>3038.480000000447</v>
      </c>
      <c r="AB125" s="130">
        <f t="shared" si="157"/>
        <v>2916.589999999851</v>
      </c>
      <c r="AC125" s="133">
        <f t="shared" si="100"/>
        <v>5955.070000000298</v>
      </c>
      <c r="AD125" s="155" t="str">
        <f t="shared" si="152"/>
        <v xml:space="preserve"> </v>
      </c>
      <c r="AE125" s="155">
        <f t="shared" si="153"/>
        <v>0.99969210316805202</v>
      </c>
      <c r="AF125" s="155">
        <f t="shared" si="154"/>
        <v>0.9998018620923913</v>
      </c>
      <c r="AG125" s="155">
        <f t="shared" si="155"/>
        <v>0.99975781076883952</v>
      </c>
    </row>
    <row r="126" spans="1:37" ht="15" customHeight="1">
      <c r="A126" s="103"/>
      <c r="B126" s="165"/>
      <c r="C126" s="165"/>
      <c r="D126" s="165"/>
      <c r="E126" s="133">
        <f t="shared" si="89"/>
        <v>0</v>
      </c>
      <c r="F126" s="165"/>
      <c r="G126" s="165"/>
      <c r="H126" s="165"/>
      <c r="I126" s="133">
        <f t="shared" si="90"/>
        <v>0</v>
      </c>
      <c r="J126" s="116">
        <f t="shared" si="156"/>
        <v>0</v>
      </c>
      <c r="K126" s="116">
        <f t="shared" si="156"/>
        <v>0</v>
      </c>
      <c r="L126" s="116">
        <f t="shared" si="156"/>
        <v>0</v>
      </c>
      <c r="M126" s="133">
        <f t="shared" si="92"/>
        <v>0</v>
      </c>
      <c r="N126" s="165"/>
      <c r="O126" s="165"/>
      <c r="P126" s="165"/>
      <c r="Q126" s="133">
        <f t="shared" si="93"/>
        <v>0</v>
      </c>
      <c r="R126" s="165"/>
      <c r="S126" s="165"/>
      <c r="T126" s="165"/>
      <c r="U126" s="133">
        <f t="shared" si="94"/>
        <v>0</v>
      </c>
      <c r="V126" s="130">
        <f t="shared" si="146"/>
        <v>0</v>
      </c>
      <c r="W126" s="130">
        <f t="shared" si="147"/>
        <v>0</v>
      </c>
      <c r="X126" s="130">
        <f t="shared" si="148"/>
        <v>0</v>
      </c>
      <c r="Y126" s="133">
        <f t="shared" si="98"/>
        <v>0</v>
      </c>
      <c r="Z126" s="130">
        <f t="shared" si="157"/>
        <v>0</v>
      </c>
      <c r="AA126" s="130">
        <f t="shared" si="157"/>
        <v>0</v>
      </c>
      <c r="AB126" s="130">
        <f t="shared" si="157"/>
        <v>0</v>
      </c>
      <c r="AC126" s="133">
        <f t="shared" si="100"/>
        <v>0</v>
      </c>
      <c r="AD126" s="155" t="str">
        <f t="shared" si="152"/>
        <v xml:space="preserve"> </v>
      </c>
      <c r="AE126" s="155" t="str">
        <f t="shared" si="153"/>
        <v xml:space="preserve"> </v>
      </c>
      <c r="AF126" s="155" t="str">
        <f t="shared" si="154"/>
        <v xml:space="preserve"> </v>
      </c>
      <c r="AG126" s="155" t="str">
        <f t="shared" si="155"/>
        <v xml:space="preserve"> </v>
      </c>
    </row>
    <row r="127" spans="1:37" s="127" customFormat="1" ht="15" customHeight="1">
      <c r="A127" s="169" t="s">
        <v>138</v>
      </c>
      <c r="B127" s="172">
        <f t="shared" ref="B127:AC127" si="158">SUM(B128:B132)</f>
        <v>0</v>
      </c>
      <c r="C127" s="172">
        <f t="shared" si="158"/>
        <v>49515680</v>
      </c>
      <c r="D127" s="172">
        <f t="shared" si="158"/>
        <v>0</v>
      </c>
      <c r="E127" s="172">
        <f t="shared" si="158"/>
        <v>49515680</v>
      </c>
      <c r="F127" s="172">
        <f>SUM(F128:F132)</f>
        <v>0</v>
      </c>
      <c r="G127" s="172">
        <f t="shared" ref="G127" si="159">SUM(G128:G132)</f>
        <v>400000</v>
      </c>
      <c r="H127" s="172">
        <f t="shared" ref="H127" si="160">SUM(H128:H132)</f>
        <v>11691041.109999999</v>
      </c>
      <c r="I127" s="172">
        <f>SUM(I128:I132)</f>
        <v>12091041.109999999</v>
      </c>
      <c r="J127" s="172">
        <f t="shared" si="158"/>
        <v>0</v>
      </c>
      <c r="K127" s="172">
        <f t="shared" si="158"/>
        <v>49915680</v>
      </c>
      <c r="L127" s="172">
        <f t="shared" si="158"/>
        <v>11691041.109999999</v>
      </c>
      <c r="M127" s="172">
        <f t="shared" si="158"/>
        <v>61606721.109999999</v>
      </c>
      <c r="N127" s="172">
        <f t="shared" si="158"/>
        <v>0</v>
      </c>
      <c r="O127" s="172">
        <f t="shared" si="158"/>
        <v>49515680</v>
      </c>
      <c r="P127" s="172">
        <f t="shared" si="158"/>
        <v>0</v>
      </c>
      <c r="Q127" s="172">
        <f t="shared" si="158"/>
        <v>49515680</v>
      </c>
      <c r="R127" s="172">
        <f t="shared" si="158"/>
        <v>0</v>
      </c>
      <c r="S127" s="172">
        <f t="shared" si="158"/>
        <v>400000</v>
      </c>
      <c r="T127" s="172">
        <f t="shared" si="158"/>
        <v>11691041.01</v>
      </c>
      <c r="U127" s="172">
        <f t="shared" si="158"/>
        <v>12091041.01</v>
      </c>
      <c r="V127" s="172">
        <f t="shared" si="158"/>
        <v>0</v>
      </c>
      <c r="W127" s="172">
        <f t="shared" si="158"/>
        <v>49915680</v>
      </c>
      <c r="X127" s="172">
        <f t="shared" si="158"/>
        <v>11691041.01</v>
      </c>
      <c r="Y127" s="172">
        <f t="shared" si="158"/>
        <v>61606721.009999998</v>
      </c>
      <c r="Z127" s="172">
        <f t="shared" si="158"/>
        <v>0</v>
      </c>
      <c r="AA127" s="172">
        <f t="shared" si="158"/>
        <v>0</v>
      </c>
      <c r="AB127" s="172">
        <f t="shared" si="158"/>
        <v>0.10000000009313226</v>
      </c>
      <c r="AC127" s="172">
        <f t="shared" si="158"/>
        <v>0.10000000009313226</v>
      </c>
      <c r="AD127" s="156" t="str">
        <f t="shared" si="152"/>
        <v xml:space="preserve"> </v>
      </c>
      <c r="AE127" s="156">
        <f t="shared" si="153"/>
        <v>1</v>
      </c>
      <c r="AF127" s="156">
        <f t="shared" si="154"/>
        <v>0.99999999144644192</v>
      </c>
      <c r="AG127" s="156">
        <f t="shared" si="155"/>
        <v>0.99999999837680043</v>
      </c>
    </row>
    <row r="128" spans="1:37" ht="15" customHeight="1">
      <c r="A128" s="101" t="s">
        <v>139</v>
      </c>
      <c r="B128" s="165">
        <f>+'CONAP-CHD''S (ALL FUNDS)'!F218</f>
        <v>0</v>
      </c>
      <c r="C128" s="165">
        <f>+'CONAP-CHD''S (ALL FUNDS)'!G218</f>
        <v>43665680</v>
      </c>
      <c r="D128" s="165">
        <f>+'CONAP-CHD''S (ALL FUNDS)'!H218</f>
        <v>0</v>
      </c>
      <c r="E128" s="133">
        <f t="shared" si="89"/>
        <v>43665680</v>
      </c>
      <c r="F128" s="165">
        <f>+'CONAP-CHD''S (ALL FUNDS)'!F221</f>
        <v>0</v>
      </c>
      <c r="G128" s="165">
        <f>+'CONAP-CHD''S (ALL FUNDS)'!G221</f>
        <v>0</v>
      </c>
      <c r="H128" s="165">
        <f>+'CONAP-CHD''S (ALL FUNDS)'!H221</f>
        <v>0</v>
      </c>
      <c r="I128" s="133">
        <f t="shared" si="90"/>
        <v>0</v>
      </c>
      <c r="J128" s="116">
        <f t="shared" ref="J128:L133" si="161">+B128+F128</f>
        <v>0</v>
      </c>
      <c r="K128" s="116">
        <f t="shared" si="161"/>
        <v>43665680</v>
      </c>
      <c r="L128" s="116">
        <f t="shared" si="161"/>
        <v>0</v>
      </c>
      <c r="M128" s="133">
        <f t="shared" si="92"/>
        <v>43665680</v>
      </c>
      <c r="N128" s="165">
        <f>+'CONAP-CHD''S (ALL FUNDS)'!J218</f>
        <v>0</v>
      </c>
      <c r="O128" s="165">
        <f>+'CONAP-CHD''S (ALL FUNDS)'!K218</f>
        <v>43665680</v>
      </c>
      <c r="P128" s="165">
        <f>+'CONAP-CHD''S (ALL FUNDS)'!L218</f>
        <v>0</v>
      </c>
      <c r="Q128" s="133">
        <f t="shared" si="93"/>
        <v>43665680</v>
      </c>
      <c r="R128" s="165">
        <f>+'CONAP-CHD''S (ALL FUNDS)'!J221</f>
        <v>0</v>
      </c>
      <c r="S128" s="165">
        <f>+'CONAP-CHD''S (ALL FUNDS)'!K221</f>
        <v>0</v>
      </c>
      <c r="T128" s="165">
        <f>+'CONAP-CHD''S (ALL FUNDS)'!L221</f>
        <v>0</v>
      </c>
      <c r="U128" s="133">
        <f t="shared" si="94"/>
        <v>0</v>
      </c>
      <c r="V128" s="130">
        <f t="shared" si="146"/>
        <v>0</v>
      </c>
      <c r="W128" s="130">
        <f t="shared" si="147"/>
        <v>43665680</v>
      </c>
      <c r="X128" s="130">
        <f t="shared" si="148"/>
        <v>0</v>
      </c>
      <c r="Y128" s="133">
        <f t="shared" si="98"/>
        <v>43665680</v>
      </c>
      <c r="Z128" s="130">
        <f t="shared" ref="Z128:AB133" si="162">+J128-V128</f>
        <v>0</v>
      </c>
      <c r="AA128" s="130">
        <f t="shared" si="162"/>
        <v>0</v>
      </c>
      <c r="AB128" s="130">
        <f t="shared" si="162"/>
        <v>0</v>
      </c>
      <c r="AC128" s="133">
        <f t="shared" si="100"/>
        <v>0</v>
      </c>
      <c r="AD128" s="155" t="str">
        <f t="shared" si="152"/>
        <v xml:space="preserve"> </v>
      </c>
      <c r="AE128" s="155">
        <f t="shared" si="153"/>
        <v>1</v>
      </c>
      <c r="AF128" s="155" t="str">
        <f t="shared" si="154"/>
        <v xml:space="preserve"> </v>
      </c>
      <c r="AG128" s="155">
        <f t="shared" si="155"/>
        <v>1</v>
      </c>
    </row>
    <row r="129" spans="1:33" ht="15" customHeight="1">
      <c r="A129" s="101" t="s">
        <v>140</v>
      </c>
      <c r="B129" s="165">
        <f>+'CONAP-CHD''S (ALL FUNDS)'!F227</f>
        <v>0</v>
      </c>
      <c r="C129" s="165">
        <f>+'CONAP-CHD''S (ALL FUNDS)'!G227</f>
        <v>0</v>
      </c>
      <c r="D129" s="165">
        <f>+'CONAP-CHD''S (ALL FUNDS)'!H227</f>
        <v>0</v>
      </c>
      <c r="E129" s="133">
        <f t="shared" si="89"/>
        <v>0</v>
      </c>
      <c r="F129" s="165">
        <f>+'CONAP-CHD''S (ALL FUNDS)'!F230</f>
        <v>0</v>
      </c>
      <c r="G129" s="165">
        <f>+'CONAP-CHD''S (ALL FUNDS)'!G230</f>
        <v>0</v>
      </c>
      <c r="H129" s="165">
        <f>+'CONAP-CHD''S (ALL FUNDS)'!H230</f>
        <v>1691041.11</v>
      </c>
      <c r="I129" s="133">
        <f t="shared" si="90"/>
        <v>1691041.11</v>
      </c>
      <c r="J129" s="116">
        <f t="shared" si="161"/>
        <v>0</v>
      </c>
      <c r="K129" s="116">
        <f t="shared" si="161"/>
        <v>0</v>
      </c>
      <c r="L129" s="116">
        <f t="shared" si="161"/>
        <v>1691041.11</v>
      </c>
      <c r="M129" s="133">
        <f t="shared" si="92"/>
        <v>1691041.11</v>
      </c>
      <c r="N129" s="165">
        <f>+'CONAP-CHD''S (ALL FUNDS)'!J227</f>
        <v>0</v>
      </c>
      <c r="O129" s="165">
        <f>+'CONAP-CHD''S (ALL FUNDS)'!K227</f>
        <v>0</v>
      </c>
      <c r="P129" s="165">
        <f>+'CONAP-CHD''S (ALL FUNDS)'!L227</f>
        <v>0</v>
      </c>
      <c r="Q129" s="133">
        <f t="shared" si="93"/>
        <v>0</v>
      </c>
      <c r="R129" s="165">
        <f>+'CONAP-CHD''S (ALL FUNDS)'!J230</f>
        <v>0</v>
      </c>
      <c r="S129" s="165">
        <f>+'CONAP-CHD''S (ALL FUNDS)'!K230</f>
        <v>0</v>
      </c>
      <c r="T129" s="165">
        <f>+'CONAP-CHD''S (ALL FUNDS)'!L230</f>
        <v>1691041.01</v>
      </c>
      <c r="U129" s="133">
        <f t="shared" si="94"/>
        <v>1691041.01</v>
      </c>
      <c r="V129" s="130">
        <f t="shared" si="146"/>
        <v>0</v>
      </c>
      <c r="W129" s="130">
        <f t="shared" si="147"/>
        <v>0</v>
      </c>
      <c r="X129" s="130">
        <f t="shared" si="148"/>
        <v>1691041.01</v>
      </c>
      <c r="Y129" s="133">
        <f t="shared" si="98"/>
        <v>1691041.01</v>
      </c>
      <c r="Z129" s="130">
        <f t="shared" si="162"/>
        <v>0</v>
      </c>
      <c r="AA129" s="130">
        <f t="shared" si="162"/>
        <v>0</v>
      </c>
      <c r="AB129" s="130">
        <f t="shared" si="162"/>
        <v>0.10000000009313226</v>
      </c>
      <c r="AC129" s="133">
        <f t="shared" si="100"/>
        <v>0.10000000009313226</v>
      </c>
      <c r="AD129" s="155" t="str">
        <f t="shared" si="152"/>
        <v xml:space="preserve"> </v>
      </c>
      <c r="AE129" s="155" t="str">
        <f t="shared" si="153"/>
        <v xml:space="preserve"> </v>
      </c>
      <c r="AF129" s="155">
        <f t="shared" si="154"/>
        <v>0.99999994086483202</v>
      </c>
      <c r="AG129" s="155">
        <f t="shared" si="155"/>
        <v>0.99999994086483202</v>
      </c>
    </row>
    <row r="130" spans="1:33" ht="15" customHeight="1">
      <c r="A130" s="101" t="s">
        <v>141</v>
      </c>
      <c r="B130" s="165">
        <f>+'CONAP-CHD''S (ALL FUNDS)'!F236</f>
        <v>0</v>
      </c>
      <c r="C130" s="165">
        <f>+'CONAP-CHD''S (ALL FUNDS)'!G236</f>
        <v>4600000</v>
      </c>
      <c r="D130" s="165">
        <f>+'CONAP-CHD''S (ALL FUNDS)'!H236</f>
        <v>0</v>
      </c>
      <c r="E130" s="133">
        <f t="shared" si="89"/>
        <v>4600000</v>
      </c>
      <c r="F130" s="165">
        <f>+'CONAP-CHD''S (ALL FUNDS)'!F241</f>
        <v>0</v>
      </c>
      <c r="G130" s="165">
        <f>+'CONAP-CHD''S (ALL FUNDS)'!G241</f>
        <v>0</v>
      </c>
      <c r="H130" s="165">
        <f>+'CONAP-CHD''S (ALL FUNDS)'!H241</f>
        <v>10000000</v>
      </c>
      <c r="I130" s="133">
        <f t="shared" si="90"/>
        <v>10000000</v>
      </c>
      <c r="J130" s="116">
        <f t="shared" si="161"/>
        <v>0</v>
      </c>
      <c r="K130" s="116">
        <f t="shared" si="161"/>
        <v>4600000</v>
      </c>
      <c r="L130" s="116">
        <f t="shared" si="161"/>
        <v>10000000</v>
      </c>
      <c r="M130" s="133">
        <f t="shared" si="92"/>
        <v>14600000</v>
      </c>
      <c r="N130" s="165">
        <f>+'CONAP-CHD''S (ALL FUNDS)'!J236</f>
        <v>0</v>
      </c>
      <c r="O130" s="165">
        <f>+'CONAP-CHD''S (ALL FUNDS)'!K236</f>
        <v>4600000</v>
      </c>
      <c r="P130" s="165">
        <f>+'CONAP-CHD''S (ALL FUNDS)'!L236</f>
        <v>0</v>
      </c>
      <c r="Q130" s="133">
        <f t="shared" si="93"/>
        <v>4600000</v>
      </c>
      <c r="R130" s="165">
        <f>+'CONAP-CHD''S (ALL FUNDS)'!J241</f>
        <v>0</v>
      </c>
      <c r="S130" s="165">
        <f>+'CONAP-CHD''S (ALL FUNDS)'!K241</f>
        <v>0</v>
      </c>
      <c r="T130" s="165">
        <f>+'CONAP-CHD''S (ALL FUNDS)'!L241</f>
        <v>10000000</v>
      </c>
      <c r="U130" s="133">
        <f t="shared" si="94"/>
        <v>10000000</v>
      </c>
      <c r="V130" s="130">
        <f t="shared" si="146"/>
        <v>0</v>
      </c>
      <c r="W130" s="130">
        <f t="shared" si="147"/>
        <v>4600000</v>
      </c>
      <c r="X130" s="130">
        <f t="shared" si="148"/>
        <v>10000000</v>
      </c>
      <c r="Y130" s="133">
        <f t="shared" si="98"/>
        <v>14600000</v>
      </c>
      <c r="Z130" s="130">
        <f t="shared" si="162"/>
        <v>0</v>
      </c>
      <c r="AA130" s="130">
        <f t="shared" si="162"/>
        <v>0</v>
      </c>
      <c r="AB130" s="130">
        <f t="shared" si="162"/>
        <v>0</v>
      </c>
      <c r="AC130" s="133">
        <f t="shared" si="100"/>
        <v>0</v>
      </c>
      <c r="AD130" s="155" t="str">
        <f t="shared" si="152"/>
        <v xml:space="preserve"> </v>
      </c>
      <c r="AE130" s="155">
        <f t="shared" si="153"/>
        <v>1</v>
      </c>
      <c r="AF130" s="155">
        <f t="shared" si="154"/>
        <v>1</v>
      </c>
      <c r="AG130" s="155">
        <f t="shared" si="155"/>
        <v>1</v>
      </c>
    </row>
    <row r="131" spans="1:33" ht="15" customHeight="1">
      <c r="A131" s="99" t="s">
        <v>142</v>
      </c>
      <c r="B131" s="165">
        <f>+'CONAP-CHD''S (ALL FUNDS)'!F247</f>
        <v>0</v>
      </c>
      <c r="C131" s="165">
        <f>+'CONAP-CHD''S (ALL FUNDS)'!G247</f>
        <v>1250000</v>
      </c>
      <c r="D131" s="165">
        <f>+'CONAP-CHD''S (ALL FUNDS)'!H247</f>
        <v>0</v>
      </c>
      <c r="E131" s="133">
        <f t="shared" si="89"/>
        <v>1250000</v>
      </c>
      <c r="F131" s="165">
        <f>+'CONAP-CHD''S (ALL FUNDS)'!F250</f>
        <v>0</v>
      </c>
      <c r="G131" s="165">
        <f>+'CONAP-CHD''S (ALL FUNDS)'!G250</f>
        <v>0</v>
      </c>
      <c r="H131" s="165">
        <f>+'CONAP-CHD''S (ALL FUNDS)'!H250</f>
        <v>0</v>
      </c>
      <c r="I131" s="133">
        <f t="shared" si="90"/>
        <v>0</v>
      </c>
      <c r="J131" s="116">
        <f t="shared" si="161"/>
        <v>0</v>
      </c>
      <c r="K131" s="116">
        <f t="shared" si="161"/>
        <v>1250000</v>
      </c>
      <c r="L131" s="116">
        <f t="shared" si="161"/>
        <v>0</v>
      </c>
      <c r="M131" s="133">
        <f t="shared" si="92"/>
        <v>1250000</v>
      </c>
      <c r="N131" s="165">
        <f>+'CONAP-CHD''S (ALL FUNDS)'!J247</f>
        <v>0</v>
      </c>
      <c r="O131" s="165">
        <f>+'CONAP-CHD''S (ALL FUNDS)'!K247</f>
        <v>1250000</v>
      </c>
      <c r="P131" s="165">
        <f>+'CONAP-CHD''S (ALL FUNDS)'!L247</f>
        <v>0</v>
      </c>
      <c r="Q131" s="133">
        <f t="shared" si="93"/>
        <v>1250000</v>
      </c>
      <c r="R131" s="165">
        <f>+'CONAP-CHD''S (ALL FUNDS)'!J250</f>
        <v>0</v>
      </c>
      <c r="S131" s="165">
        <f>+'CONAP-CHD''S (ALL FUNDS)'!K250</f>
        <v>0</v>
      </c>
      <c r="T131" s="165">
        <f>+'CONAP-CHD''S (ALL FUNDS)'!L250</f>
        <v>0</v>
      </c>
      <c r="U131" s="133">
        <f t="shared" si="94"/>
        <v>0</v>
      </c>
      <c r="V131" s="130">
        <f t="shared" si="146"/>
        <v>0</v>
      </c>
      <c r="W131" s="130">
        <f t="shared" si="147"/>
        <v>1250000</v>
      </c>
      <c r="X131" s="130">
        <f t="shared" si="148"/>
        <v>0</v>
      </c>
      <c r="Y131" s="133">
        <f t="shared" si="98"/>
        <v>1250000</v>
      </c>
      <c r="Z131" s="130">
        <f t="shared" si="162"/>
        <v>0</v>
      </c>
      <c r="AA131" s="130">
        <f t="shared" si="162"/>
        <v>0</v>
      </c>
      <c r="AB131" s="130">
        <f t="shared" si="162"/>
        <v>0</v>
      </c>
      <c r="AC131" s="133">
        <f t="shared" si="100"/>
        <v>0</v>
      </c>
      <c r="AD131" s="155" t="str">
        <f t="shared" si="152"/>
        <v xml:space="preserve"> </v>
      </c>
      <c r="AE131" s="155">
        <f t="shared" si="153"/>
        <v>1</v>
      </c>
      <c r="AF131" s="155" t="str">
        <f t="shared" si="154"/>
        <v xml:space="preserve"> </v>
      </c>
      <c r="AG131" s="155">
        <f t="shared" si="155"/>
        <v>1</v>
      </c>
    </row>
    <row r="132" spans="1:33" ht="15" customHeight="1">
      <c r="A132" s="102" t="s">
        <v>143</v>
      </c>
      <c r="B132" s="165">
        <f>+'CONAP-CHD''S (ALL FUNDS)'!F256</f>
        <v>0</v>
      </c>
      <c r="C132" s="165">
        <f>+'CONAP-CHD''S (ALL FUNDS)'!G256</f>
        <v>0</v>
      </c>
      <c r="D132" s="165">
        <f>+'CONAP-CHD''S (ALL FUNDS)'!H256</f>
        <v>0</v>
      </c>
      <c r="E132" s="133">
        <f t="shared" si="89"/>
        <v>0</v>
      </c>
      <c r="F132" s="165">
        <f>+'CONAP-CHD''S (ALL FUNDS)'!F259</f>
        <v>0</v>
      </c>
      <c r="G132" s="165">
        <f>+'CONAP-CHD''S (ALL FUNDS)'!G259</f>
        <v>400000</v>
      </c>
      <c r="H132" s="165">
        <f>+'CONAP-CHD''S (ALL FUNDS)'!H259</f>
        <v>0</v>
      </c>
      <c r="I132" s="133">
        <f t="shared" si="90"/>
        <v>400000</v>
      </c>
      <c r="J132" s="116">
        <f t="shared" si="161"/>
        <v>0</v>
      </c>
      <c r="K132" s="116">
        <f t="shared" si="161"/>
        <v>400000</v>
      </c>
      <c r="L132" s="116">
        <f t="shared" si="161"/>
        <v>0</v>
      </c>
      <c r="M132" s="133">
        <f t="shared" si="92"/>
        <v>400000</v>
      </c>
      <c r="N132" s="165">
        <f>+'CONAP-CHD''S (ALL FUNDS)'!J256</f>
        <v>0</v>
      </c>
      <c r="O132" s="165">
        <f>+'CONAP-CHD''S (ALL FUNDS)'!K256</f>
        <v>0</v>
      </c>
      <c r="P132" s="165">
        <f>+'CONAP-CHD''S (ALL FUNDS)'!L256</f>
        <v>0</v>
      </c>
      <c r="Q132" s="133">
        <f t="shared" si="93"/>
        <v>0</v>
      </c>
      <c r="R132" s="165">
        <f>+'CONAP-CHD''S (ALL FUNDS)'!J259</f>
        <v>0</v>
      </c>
      <c r="S132" s="165">
        <f>+'CONAP-CHD''S (ALL FUNDS)'!K259</f>
        <v>400000</v>
      </c>
      <c r="T132" s="165">
        <f>+'CONAP-CHD''S (ALL FUNDS)'!L259</f>
        <v>0</v>
      </c>
      <c r="U132" s="133">
        <f t="shared" si="94"/>
        <v>400000</v>
      </c>
      <c r="V132" s="130">
        <f t="shared" si="146"/>
        <v>0</v>
      </c>
      <c r="W132" s="130">
        <f t="shared" si="147"/>
        <v>400000</v>
      </c>
      <c r="X132" s="130">
        <f t="shared" si="148"/>
        <v>0</v>
      </c>
      <c r="Y132" s="133">
        <f t="shared" si="98"/>
        <v>400000</v>
      </c>
      <c r="Z132" s="130">
        <f t="shared" si="162"/>
        <v>0</v>
      </c>
      <c r="AA132" s="130">
        <f t="shared" si="162"/>
        <v>0</v>
      </c>
      <c r="AB132" s="130">
        <f t="shared" si="162"/>
        <v>0</v>
      </c>
      <c r="AC132" s="133">
        <f t="shared" si="100"/>
        <v>0</v>
      </c>
      <c r="AD132" s="155" t="str">
        <f t="shared" si="152"/>
        <v xml:space="preserve"> </v>
      </c>
      <c r="AE132" s="155">
        <f t="shared" si="153"/>
        <v>1</v>
      </c>
      <c r="AF132" s="155" t="str">
        <f t="shared" si="154"/>
        <v xml:space="preserve"> </v>
      </c>
      <c r="AG132" s="155">
        <f t="shared" si="155"/>
        <v>1</v>
      </c>
    </row>
    <row r="133" spans="1:33" ht="15" customHeight="1">
      <c r="A133" s="103"/>
      <c r="B133" s="165"/>
      <c r="C133" s="165"/>
      <c r="D133" s="165"/>
      <c r="E133" s="133">
        <f t="shared" si="89"/>
        <v>0</v>
      </c>
      <c r="F133" s="165"/>
      <c r="G133" s="165"/>
      <c r="H133" s="165"/>
      <c r="I133" s="133">
        <f t="shared" si="90"/>
        <v>0</v>
      </c>
      <c r="J133" s="116">
        <f t="shared" si="161"/>
        <v>0</v>
      </c>
      <c r="K133" s="116">
        <f t="shared" si="161"/>
        <v>0</v>
      </c>
      <c r="L133" s="116">
        <f t="shared" si="161"/>
        <v>0</v>
      </c>
      <c r="M133" s="133">
        <f t="shared" si="92"/>
        <v>0</v>
      </c>
      <c r="N133" s="165"/>
      <c r="O133" s="165"/>
      <c r="P133" s="165"/>
      <c r="Q133" s="133">
        <f t="shared" si="93"/>
        <v>0</v>
      </c>
      <c r="R133" s="165"/>
      <c r="S133" s="165"/>
      <c r="T133" s="165"/>
      <c r="U133" s="133">
        <f t="shared" si="94"/>
        <v>0</v>
      </c>
      <c r="V133" s="130">
        <f t="shared" si="146"/>
        <v>0</v>
      </c>
      <c r="W133" s="130">
        <f t="shared" si="147"/>
        <v>0</v>
      </c>
      <c r="X133" s="130">
        <f t="shared" si="148"/>
        <v>0</v>
      </c>
      <c r="Y133" s="133">
        <f t="shared" si="98"/>
        <v>0</v>
      </c>
      <c r="Z133" s="130">
        <f t="shared" si="162"/>
        <v>0</v>
      </c>
      <c r="AA133" s="130">
        <f t="shared" si="162"/>
        <v>0</v>
      </c>
      <c r="AB133" s="130">
        <f t="shared" si="162"/>
        <v>0</v>
      </c>
      <c r="AC133" s="133">
        <f t="shared" si="100"/>
        <v>0</v>
      </c>
      <c r="AD133" s="155" t="str">
        <f t="shared" si="152"/>
        <v xml:space="preserve"> </v>
      </c>
      <c r="AE133" s="155" t="str">
        <f t="shared" si="153"/>
        <v xml:space="preserve"> </v>
      </c>
      <c r="AF133" s="155" t="str">
        <f t="shared" si="154"/>
        <v xml:space="preserve"> </v>
      </c>
      <c r="AG133" s="155" t="str">
        <f t="shared" si="155"/>
        <v xml:space="preserve"> </v>
      </c>
    </row>
    <row r="134" spans="1:33" s="127" customFormat="1" ht="15" customHeight="1">
      <c r="A134" s="169" t="s">
        <v>144</v>
      </c>
      <c r="B134" s="172">
        <f>+B135</f>
        <v>0</v>
      </c>
      <c r="C134" s="172">
        <f t="shared" ref="C134:AC134" si="163">+C135</f>
        <v>97213310.679999992</v>
      </c>
      <c r="D134" s="172">
        <f t="shared" si="163"/>
        <v>64523237.170000002</v>
      </c>
      <c r="E134" s="172">
        <f t="shared" si="163"/>
        <v>161736547.84999999</v>
      </c>
      <c r="F134" s="172">
        <f t="shared" ref="F134:G134" si="164">+F135</f>
        <v>0</v>
      </c>
      <c r="G134" s="172">
        <f t="shared" si="164"/>
        <v>0</v>
      </c>
      <c r="H134" s="172">
        <f t="shared" ref="H134" si="165">+H135</f>
        <v>0</v>
      </c>
      <c r="I134" s="172">
        <f>+I135</f>
        <v>0</v>
      </c>
      <c r="J134" s="172">
        <f t="shared" si="163"/>
        <v>0</v>
      </c>
      <c r="K134" s="172">
        <f t="shared" si="163"/>
        <v>97213310.679999992</v>
      </c>
      <c r="L134" s="172">
        <f t="shared" si="163"/>
        <v>64523237.170000002</v>
      </c>
      <c r="M134" s="172">
        <f t="shared" si="163"/>
        <v>161736547.84999999</v>
      </c>
      <c r="N134" s="172">
        <f t="shared" si="163"/>
        <v>0</v>
      </c>
      <c r="O134" s="172">
        <f t="shared" si="163"/>
        <v>94868267.060000002</v>
      </c>
      <c r="P134" s="172">
        <f t="shared" si="163"/>
        <v>64498586.389999993</v>
      </c>
      <c r="Q134" s="172">
        <f t="shared" si="163"/>
        <v>159366853.44999999</v>
      </c>
      <c r="R134" s="172">
        <f t="shared" si="163"/>
        <v>0</v>
      </c>
      <c r="S134" s="172">
        <f t="shared" si="163"/>
        <v>0</v>
      </c>
      <c r="T134" s="172">
        <f t="shared" si="163"/>
        <v>0</v>
      </c>
      <c r="U134" s="172">
        <f t="shared" si="163"/>
        <v>0</v>
      </c>
      <c r="V134" s="172">
        <f t="shared" si="163"/>
        <v>0</v>
      </c>
      <c r="W134" s="172">
        <f t="shared" si="163"/>
        <v>94868267.060000002</v>
      </c>
      <c r="X134" s="172">
        <f t="shared" si="163"/>
        <v>64498586.389999993</v>
      </c>
      <c r="Y134" s="172">
        <f t="shared" si="163"/>
        <v>159366853.44999999</v>
      </c>
      <c r="Z134" s="172">
        <f t="shared" si="163"/>
        <v>0</v>
      </c>
      <c r="AA134" s="172">
        <f t="shared" si="163"/>
        <v>2345043.6199999899</v>
      </c>
      <c r="AB134" s="172">
        <f t="shared" si="163"/>
        <v>24650.780000008643</v>
      </c>
      <c r="AC134" s="172">
        <f t="shared" si="163"/>
        <v>2369694.3999999985</v>
      </c>
      <c r="AD134" s="156" t="str">
        <f t="shared" si="152"/>
        <v xml:space="preserve"> </v>
      </c>
      <c r="AE134" s="156">
        <f t="shared" si="153"/>
        <v>0.97587734021610228</v>
      </c>
      <c r="AF134" s="156">
        <f t="shared" si="154"/>
        <v>0.99961795500224115</v>
      </c>
      <c r="AG134" s="156">
        <f t="shared" si="155"/>
        <v>0.98534842970558678</v>
      </c>
    </row>
    <row r="135" spans="1:33" ht="15" customHeight="1">
      <c r="A135" s="101" t="s">
        <v>145</v>
      </c>
      <c r="B135" s="165">
        <f>+'CONAP-CHD''S (ALL FUNDS)'!F280</f>
        <v>0</v>
      </c>
      <c r="C135" s="165">
        <f>+'CONAP-CHD''S (ALL FUNDS)'!G280</f>
        <v>97213310.679999992</v>
      </c>
      <c r="D135" s="165">
        <f>+'CONAP-CHD''S (ALL FUNDS)'!H280</f>
        <v>64523237.170000002</v>
      </c>
      <c r="E135" s="133">
        <f t="shared" si="89"/>
        <v>161736547.84999999</v>
      </c>
      <c r="F135" s="165">
        <f>+'CONAP-CHD''S (ALL FUNDS)'!F283</f>
        <v>0</v>
      </c>
      <c r="G135" s="165">
        <f>+'CONAP-CHD''S (ALL FUNDS)'!G283</f>
        <v>0</v>
      </c>
      <c r="H135" s="165">
        <f>+'CONAP-CHD''S (ALL FUNDS)'!H283</f>
        <v>0</v>
      </c>
      <c r="I135" s="133">
        <f t="shared" si="90"/>
        <v>0</v>
      </c>
      <c r="J135" s="116">
        <f t="shared" ref="J135:L136" si="166">+B135+F135</f>
        <v>0</v>
      </c>
      <c r="K135" s="116">
        <f t="shared" si="166"/>
        <v>97213310.679999992</v>
      </c>
      <c r="L135" s="116">
        <f t="shared" si="166"/>
        <v>64523237.170000002</v>
      </c>
      <c r="M135" s="133">
        <f t="shared" si="92"/>
        <v>161736547.84999999</v>
      </c>
      <c r="N135" s="165">
        <f>+'CONAP-CHD''S (ALL FUNDS)'!J280</f>
        <v>0</v>
      </c>
      <c r="O135" s="165">
        <f>+'CONAP-CHD''S (ALL FUNDS)'!K280</f>
        <v>94868267.060000002</v>
      </c>
      <c r="P135" s="165">
        <f>+'CONAP-CHD''S (ALL FUNDS)'!L280</f>
        <v>64498586.389999993</v>
      </c>
      <c r="Q135" s="133">
        <f t="shared" si="93"/>
        <v>159366853.44999999</v>
      </c>
      <c r="R135" s="165">
        <f>+'CONAP-CHD''S (ALL FUNDS)'!J283</f>
        <v>0</v>
      </c>
      <c r="S135" s="165">
        <f>+'CONAP-CHD''S (ALL FUNDS)'!K283</f>
        <v>0</v>
      </c>
      <c r="T135" s="165">
        <f>+'CONAP-CHD''S (ALL FUNDS)'!L283</f>
        <v>0</v>
      </c>
      <c r="U135" s="133">
        <f t="shared" si="94"/>
        <v>0</v>
      </c>
      <c r="V135" s="130">
        <f t="shared" si="146"/>
        <v>0</v>
      </c>
      <c r="W135" s="130">
        <f t="shared" si="147"/>
        <v>94868267.060000002</v>
      </c>
      <c r="X135" s="130">
        <f t="shared" si="148"/>
        <v>64498586.389999993</v>
      </c>
      <c r="Y135" s="133">
        <f t="shared" si="98"/>
        <v>159366853.44999999</v>
      </c>
      <c r="Z135" s="130">
        <f t="shared" ref="Z135:AB136" si="167">+J135-V135</f>
        <v>0</v>
      </c>
      <c r="AA135" s="130">
        <f t="shared" si="167"/>
        <v>2345043.6199999899</v>
      </c>
      <c r="AB135" s="130">
        <f t="shared" si="167"/>
        <v>24650.780000008643</v>
      </c>
      <c r="AC135" s="133">
        <f t="shared" si="100"/>
        <v>2369694.3999999985</v>
      </c>
      <c r="AD135" s="155" t="str">
        <f t="shared" si="152"/>
        <v xml:space="preserve"> </v>
      </c>
      <c r="AE135" s="155">
        <f t="shared" si="153"/>
        <v>0.97587734021610228</v>
      </c>
      <c r="AF135" s="155">
        <f t="shared" si="154"/>
        <v>0.99961795500224115</v>
      </c>
      <c r="AG135" s="155">
        <f t="shared" si="155"/>
        <v>0.98534842970558678</v>
      </c>
    </row>
    <row r="136" spans="1:33" ht="15" customHeight="1">
      <c r="A136" s="103"/>
      <c r="B136" s="165"/>
      <c r="C136" s="165"/>
      <c r="D136" s="165"/>
      <c r="E136" s="133">
        <f t="shared" si="89"/>
        <v>0</v>
      </c>
      <c r="F136" s="165"/>
      <c r="G136" s="165"/>
      <c r="H136" s="165"/>
      <c r="I136" s="133">
        <f t="shared" si="90"/>
        <v>0</v>
      </c>
      <c r="J136" s="116">
        <f t="shared" si="166"/>
        <v>0</v>
      </c>
      <c r="K136" s="116">
        <f t="shared" si="166"/>
        <v>0</v>
      </c>
      <c r="L136" s="116">
        <f t="shared" si="166"/>
        <v>0</v>
      </c>
      <c r="M136" s="133">
        <f t="shared" si="92"/>
        <v>0</v>
      </c>
      <c r="N136" s="165"/>
      <c r="O136" s="165"/>
      <c r="P136" s="165"/>
      <c r="Q136" s="133">
        <f t="shared" si="93"/>
        <v>0</v>
      </c>
      <c r="R136" s="165"/>
      <c r="S136" s="165"/>
      <c r="T136" s="165"/>
      <c r="U136" s="133">
        <f t="shared" si="94"/>
        <v>0</v>
      </c>
      <c r="V136" s="130">
        <f t="shared" si="146"/>
        <v>0</v>
      </c>
      <c r="W136" s="130">
        <f t="shared" si="147"/>
        <v>0</v>
      </c>
      <c r="X136" s="130">
        <f t="shared" si="148"/>
        <v>0</v>
      </c>
      <c r="Y136" s="133">
        <f t="shared" si="98"/>
        <v>0</v>
      </c>
      <c r="Z136" s="130">
        <f t="shared" si="167"/>
        <v>0</v>
      </c>
      <c r="AA136" s="130">
        <f t="shared" si="167"/>
        <v>0</v>
      </c>
      <c r="AB136" s="130">
        <f t="shared" si="167"/>
        <v>0</v>
      </c>
      <c r="AC136" s="133">
        <f t="shared" si="100"/>
        <v>0</v>
      </c>
      <c r="AD136" s="155" t="str">
        <f t="shared" si="152"/>
        <v xml:space="preserve"> </v>
      </c>
      <c r="AE136" s="155" t="str">
        <f t="shared" si="153"/>
        <v xml:space="preserve"> </v>
      </c>
      <c r="AF136" s="155" t="str">
        <f t="shared" si="154"/>
        <v xml:space="preserve"> </v>
      </c>
      <c r="AG136" s="155" t="str">
        <f t="shared" si="155"/>
        <v xml:space="preserve"> </v>
      </c>
    </row>
    <row r="137" spans="1:33" s="127" customFormat="1" ht="15" customHeight="1">
      <c r="A137" s="169" t="s">
        <v>146</v>
      </c>
      <c r="B137" s="172">
        <f t="shared" ref="B137:AC137" si="168">SUM(B138:B139)</f>
        <v>0</v>
      </c>
      <c r="C137" s="172">
        <f t="shared" si="168"/>
        <v>0</v>
      </c>
      <c r="D137" s="172">
        <f t="shared" si="168"/>
        <v>5000000</v>
      </c>
      <c r="E137" s="172">
        <f t="shared" si="168"/>
        <v>5000000</v>
      </c>
      <c r="F137" s="172">
        <f>SUM(F138:F139)</f>
        <v>0</v>
      </c>
      <c r="G137" s="172">
        <f t="shared" ref="G137" si="169">SUM(G138:G139)</f>
        <v>1290238.57</v>
      </c>
      <c r="H137" s="172">
        <f t="shared" ref="H137" si="170">SUM(H138:H139)</f>
        <v>22180603.629999999</v>
      </c>
      <c r="I137" s="172">
        <f>SUM(I138:I139)</f>
        <v>23470842.199999999</v>
      </c>
      <c r="J137" s="172">
        <f t="shared" si="168"/>
        <v>0</v>
      </c>
      <c r="K137" s="172">
        <f t="shared" si="168"/>
        <v>1290238.57</v>
      </c>
      <c r="L137" s="172">
        <f t="shared" si="168"/>
        <v>27180603.629999999</v>
      </c>
      <c r="M137" s="172">
        <f t="shared" si="168"/>
        <v>28470842.199999999</v>
      </c>
      <c r="N137" s="172">
        <f t="shared" si="168"/>
        <v>0</v>
      </c>
      <c r="O137" s="172">
        <f t="shared" si="168"/>
        <v>0</v>
      </c>
      <c r="P137" s="172">
        <f t="shared" si="168"/>
        <v>5000000</v>
      </c>
      <c r="Q137" s="172">
        <f t="shared" si="168"/>
        <v>5000000</v>
      </c>
      <c r="R137" s="172">
        <f t="shared" si="168"/>
        <v>0</v>
      </c>
      <c r="S137" s="172">
        <f t="shared" si="168"/>
        <v>1290238.57</v>
      </c>
      <c r="T137" s="172">
        <f t="shared" si="168"/>
        <v>21978810.749999996</v>
      </c>
      <c r="U137" s="172">
        <f t="shared" si="168"/>
        <v>23269049.319999997</v>
      </c>
      <c r="V137" s="172">
        <f t="shared" si="168"/>
        <v>0</v>
      </c>
      <c r="W137" s="172">
        <f t="shared" si="168"/>
        <v>1290238.57</v>
      </c>
      <c r="X137" s="172">
        <f t="shared" si="168"/>
        <v>26978810.749999996</v>
      </c>
      <c r="Y137" s="172">
        <f t="shared" si="168"/>
        <v>28269049.319999997</v>
      </c>
      <c r="Z137" s="172">
        <f t="shared" si="168"/>
        <v>0</v>
      </c>
      <c r="AA137" s="172">
        <f t="shared" si="168"/>
        <v>0</v>
      </c>
      <c r="AB137" s="172">
        <f t="shared" si="168"/>
        <v>201792.88000000268</v>
      </c>
      <c r="AC137" s="172">
        <f t="shared" si="168"/>
        <v>201792.88000000268</v>
      </c>
      <c r="AD137" s="156" t="str">
        <f t="shared" si="152"/>
        <v xml:space="preserve"> </v>
      </c>
      <c r="AE137" s="156">
        <f t="shared" si="153"/>
        <v>1</v>
      </c>
      <c r="AF137" s="156">
        <f t="shared" si="154"/>
        <v>0.99257584994259374</v>
      </c>
      <c r="AG137" s="156">
        <f t="shared" si="155"/>
        <v>0.99291229677778892</v>
      </c>
    </row>
    <row r="138" spans="1:33" ht="15" customHeight="1">
      <c r="A138" s="101" t="s">
        <v>147</v>
      </c>
      <c r="B138" s="165">
        <f>+'CONAP-CHD''S (ALL FUNDS)'!F304</f>
        <v>0</v>
      </c>
      <c r="C138" s="165">
        <f>+'CONAP-CHD''S (ALL FUNDS)'!G304</f>
        <v>0</v>
      </c>
      <c r="D138" s="165">
        <f>+'CONAP-CHD''S (ALL FUNDS)'!H304</f>
        <v>5000000</v>
      </c>
      <c r="E138" s="133">
        <f t="shared" ref="E138:E200" si="171">SUM(B138:D138)</f>
        <v>5000000</v>
      </c>
      <c r="F138" s="165">
        <f>+'CONAP-CHD''S (ALL FUNDS)'!F307</f>
        <v>0</v>
      </c>
      <c r="G138" s="165">
        <f>+'CONAP-CHD''S (ALL FUNDS)'!G307</f>
        <v>1290238.57</v>
      </c>
      <c r="H138" s="165">
        <f>+'CONAP-CHD''S (ALL FUNDS)'!H307</f>
        <v>2180603.63</v>
      </c>
      <c r="I138" s="133">
        <f t="shared" ref="I138:I200" si="172">SUM(F138:H138)</f>
        <v>3470842.2</v>
      </c>
      <c r="J138" s="116">
        <f t="shared" ref="J138:L140" si="173">+B138+F138</f>
        <v>0</v>
      </c>
      <c r="K138" s="116">
        <f t="shared" si="173"/>
        <v>1290238.57</v>
      </c>
      <c r="L138" s="116">
        <f t="shared" si="173"/>
        <v>7180603.6299999999</v>
      </c>
      <c r="M138" s="133">
        <f t="shared" ref="M138:M200" si="174">SUM(J138:L138)</f>
        <v>8470842.1999999993</v>
      </c>
      <c r="N138" s="165">
        <f>+'CONAP-CHD''S (ALL FUNDS)'!J304</f>
        <v>0</v>
      </c>
      <c r="O138" s="165">
        <f>+'CONAP-CHD''S (ALL FUNDS)'!K304</f>
        <v>0</v>
      </c>
      <c r="P138" s="165">
        <f>+'CONAP-CHD''S (ALL FUNDS)'!L304</f>
        <v>5000000</v>
      </c>
      <c r="Q138" s="133">
        <f t="shared" ref="Q138:Q200" si="175">SUM(N138:P138)</f>
        <v>5000000</v>
      </c>
      <c r="R138" s="165">
        <f>+'CONAP-CHD''S (ALL FUNDS)'!J307</f>
        <v>0</v>
      </c>
      <c r="S138" s="165">
        <f>+'CONAP-CHD''S (ALL FUNDS)'!K307</f>
        <v>1290238.57</v>
      </c>
      <c r="T138" s="165">
        <f>+'CONAP-CHD''S (ALL FUNDS)'!L307</f>
        <v>1980603.63</v>
      </c>
      <c r="U138" s="133">
        <f t="shared" ref="U138:U200" si="176">SUM(R138:T138)</f>
        <v>3270842.2</v>
      </c>
      <c r="V138" s="130">
        <f t="shared" si="146"/>
        <v>0</v>
      </c>
      <c r="W138" s="130">
        <f t="shared" si="147"/>
        <v>1290238.57</v>
      </c>
      <c r="X138" s="130">
        <f t="shared" si="148"/>
        <v>6980603.6299999999</v>
      </c>
      <c r="Y138" s="133">
        <f t="shared" ref="Y138:Y200" si="177">SUM(V138:X138)</f>
        <v>8270842.2000000002</v>
      </c>
      <c r="Z138" s="130">
        <f t="shared" ref="Z138:AB140" si="178">+J138-V138</f>
        <v>0</v>
      </c>
      <c r="AA138" s="130">
        <f t="shared" si="178"/>
        <v>0</v>
      </c>
      <c r="AB138" s="130">
        <f t="shared" si="178"/>
        <v>200000</v>
      </c>
      <c r="AC138" s="133">
        <f t="shared" ref="AC138:AC200" si="179">SUM(Z138:AB138)</f>
        <v>200000</v>
      </c>
      <c r="AD138" s="155" t="str">
        <f t="shared" si="152"/>
        <v xml:space="preserve"> </v>
      </c>
      <c r="AE138" s="155">
        <f t="shared" si="153"/>
        <v>1</v>
      </c>
      <c r="AF138" s="155">
        <f t="shared" si="154"/>
        <v>0.97214718841123393</v>
      </c>
      <c r="AG138" s="155">
        <f t="shared" si="155"/>
        <v>0.97638959677468684</v>
      </c>
    </row>
    <row r="139" spans="1:33" ht="15" customHeight="1">
      <c r="A139" s="102" t="s">
        <v>148</v>
      </c>
      <c r="B139" s="165">
        <f>+'CONAP-CHD''S (ALL FUNDS)'!F313</f>
        <v>0</v>
      </c>
      <c r="C139" s="165">
        <f>+'CONAP-CHD''S (ALL FUNDS)'!G313</f>
        <v>0</v>
      </c>
      <c r="D139" s="165">
        <f>+'CONAP-CHD''S (ALL FUNDS)'!H313</f>
        <v>0</v>
      </c>
      <c r="E139" s="133">
        <f t="shared" si="171"/>
        <v>0</v>
      </c>
      <c r="F139" s="165">
        <f>+'CONAP-CHD''S (ALL FUNDS)'!F316</f>
        <v>0</v>
      </c>
      <c r="G139" s="165">
        <f>+'CONAP-CHD''S (ALL FUNDS)'!G316</f>
        <v>0</v>
      </c>
      <c r="H139" s="165">
        <f>+'CONAP-CHD''S (ALL FUNDS)'!H316</f>
        <v>20000000</v>
      </c>
      <c r="I139" s="133">
        <f t="shared" si="172"/>
        <v>20000000</v>
      </c>
      <c r="J139" s="116">
        <f t="shared" si="173"/>
        <v>0</v>
      </c>
      <c r="K139" s="116">
        <f t="shared" si="173"/>
        <v>0</v>
      </c>
      <c r="L139" s="116">
        <f t="shared" si="173"/>
        <v>20000000</v>
      </c>
      <c r="M139" s="133">
        <f t="shared" si="174"/>
        <v>20000000</v>
      </c>
      <c r="N139" s="165">
        <f>+'CONAP-CHD''S (ALL FUNDS)'!J313</f>
        <v>0</v>
      </c>
      <c r="O139" s="165">
        <f>+'CONAP-CHD''S (ALL FUNDS)'!K313</f>
        <v>0</v>
      </c>
      <c r="P139" s="165">
        <f>+'CONAP-CHD''S (ALL FUNDS)'!L313</f>
        <v>0</v>
      </c>
      <c r="Q139" s="133">
        <f t="shared" si="175"/>
        <v>0</v>
      </c>
      <c r="R139" s="165">
        <f>+'CONAP-CHD''S (ALL FUNDS)'!J316</f>
        <v>0</v>
      </c>
      <c r="S139" s="165">
        <f>+'CONAP-CHD''S (ALL FUNDS)'!K316</f>
        <v>0</v>
      </c>
      <c r="T139" s="165">
        <f>+'CONAP-CHD''S (ALL FUNDS)'!L316</f>
        <v>19998207.119999997</v>
      </c>
      <c r="U139" s="133">
        <f t="shared" si="176"/>
        <v>19998207.119999997</v>
      </c>
      <c r="V139" s="130">
        <f t="shared" si="146"/>
        <v>0</v>
      </c>
      <c r="W139" s="130">
        <f t="shared" si="147"/>
        <v>0</v>
      </c>
      <c r="X139" s="130">
        <f t="shared" si="148"/>
        <v>19998207.119999997</v>
      </c>
      <c r="Y139" s="133">
        <f t="shared" si="177"/>
        <v>19998207.119999997</v>
      </c>
      <c r="Z139" s="130">
        <f t="shared" si="178"/>
        <v>0</v>
      </c>
      <c r="AA139" s="130">
        <f t="shared" si="178"/>
        <v>0</v>
      </c>
      <c r="AB139" s="130">
        <f t="shared" si="178"/>
        <v>1792.8800000026822</v>
      </c>
      <c r="AC139" s="133">
        <f t="shared" si="179"/>
        <v>1792.8800000026822</v>
      </c>
      <c r="AD139" s="155" t="str">
        <f t="shared" si="152"/>
        <v xml:space="preserve"> </v>
      </c>
      <c r="AE139" s="155" t="str">
        <f t="shared" si="153"/>
        <v xml:space="preserve"> </v>
      </c>
      <c r="AF139" s="155">
        <f t="shared" si="154"/>
        <v>0.99991035599999989</v>
      </c>
      <c r="AG139" s="155">
        <f t="shared" si="155"/>
        <v>0.99991035599999989</v>
      </c>
    </row>
    <row r="140" spans="1:33" ht="15" customHeight="1">
      <c r="A140" s="103"/>
      <c r="B140" s="165"/>
      <c r="C140" s="165"/>
      <c r="D140" s="165"/>
      <c r="E140" s="133">
        <f t="shared" si="171"/>
        <v>0</v>
      </c>
      <c r="F140" s="165"/>
      <c r="G140" s="165"/>
      <c r="H140" s="165"/>
      <c r="I140" s="133">
        <f t="shared" si="172"/>
        <v>0</v>
      </c>
      <c r="J140" s="116">
        <f t="shared" si="173"/>
        <v>0</v>
      </c>
      <c r="K140" s="116">
        <f t="shared" si="173"/>
        <v>0</v>
      </c>
      <c r="L140" s="116">
        <f t="shared" si="173"/>
        <v>0</v>
      </c>
      <c r="M140" s="133">
        <f t="shared" si="174"/>
        <v>0</v>
      </c>
      <c r="N140" s="165"/>
      <c r="O140" s="165"/>
      <c r="P140" s="165"/>
      <c r="Q140" s="133">
        <f t="shared" si="175"/>
        <v>0</v>
      </c>
      <c r="R140" s="165"/>
      <c r="S140" s="165"/>
      <c r="T140" s="165"/>
      <c r="U140" s="133">
        <f t="shared" si="176"/>
        <v>0</v>
      </c>
      <c r="V140" s="130">
        <f t="shared" si="146"/>
        <v>0</v>
      </c>
      <c r="W140" s="130">
        <f t="shared" si="147"/>
        <v>0</v>
      </c>
      <c r="X140" s="130">
        <f t="shared" si="148"/>
        <v>0</v>
      </c>
      <c r="Y140" s="133">
        <f t="shared" si="177"/>
        <v>0</v>
      </c>
      <c r="Z140" s="130">
        <f t="shared" si="178"/>
        <v>0</v>
      </c>
      <c r="AA140" s="130">
        <f t="shared" si="178"/>
        <v>0</v>
      </c>
      <c r="AB140" s="130">
        <f t="shared" si="178"/>
        <v>0</v>
      </c>
      <c r="AC140" s="133">
        <f t="shared" si="179"/>
        <v>0</v>
      </c>
      <c r="AD140" s="155" t="str">
        <f t="shared" si="152"/>
        <v xml:space="preserve"> </v>
      </c>
      <c r="AE140" s="155" t="str">
        <f t="shared" si="153"/>
        <v xml:space="preserve"> </v>
      </c>
      <c r="AF140" s="155" t="str">
        <f t="shared" si="154"/>
        <v xml:space="preserve"> </v>
      </c>
      <c r="AG140" s="155" t="str">
        <f t="shared" si="155"/>
        <v xml:space="preserve"> </v>
      </c>
    </row>
    <row r="141" spans="1:33" s="127" customFormat="1" ht="15" customHeight="1">
      <c r="A141" s="169" t="s">
        <v>149</v>
      </c>
      <c r="B141" s="172">
        <f t="shared" ref="B141:AC141" si="180">SUM(B142:B144)</f>
        <v>0</v>
      </c>
      <c r="C141" s="172">
        <f t="shared" si="180"/>
        <v>0</v>
      </c>
      <c r="D141" s="172">
        <f t="shared" si="180"/>
        <v>0</v>
      </c>
      <c r="E141" s="172">
        <f t="shared" si="180"/>
        <v>0</v>
      </c>
      <c r="F141" s="172">
        <f>SUM(F142:F144)</f>
        <v>0</v>
      </c>
      <c r="G141" s="172">
        <f t="shared" ref="G141" si="181">SUM(G142:G144)</f>
        <v>5293998.83</v>
      </c>
      <c r="H141" s="172">
        <f t="shared" ref="H141" si="182">SUM(H142:H144)</f>
        <v>28200000</v>
      </c>
      <c r="I141" s="172">
        <f>SUM(I142:I144)</f>
        <v>33493998.829999998</v>
      </c>
      <c r="J141" s="172">
        <f t="shared" si="180"/>
        <v>0</v>
      </c>
      <c r="K141" s="172">
        <f t="shared" si="180"/>
        <v>5293998.83</v>
      </c>
      <c r="L141" s="172">
        <f t="shared" si="180"/>
        <v>28200000</v>
      </c>
      <c r="M141" s="172">
        <f t="shared" si="180"/>
        <v>33493998.829999998</v>
      </c>
      <c r="N141" s="172">
        <f t="shared" si="180"/>
        <v>0</v>
      </c>
      <c r="O141" s="172">
        <f t="shared" si="180"/>
        <v>0</v>
      </c>
      <c r="P141" s="172">
        <f t="shared" si="180"/>
        <v>0</v>
      </c>
      <c r="Q141" s="172">
        <f t="shared" si="180"/>
        <v>0</v>
      </c>
      <c r="R141" s="172">
        <f t="shared" si="180"/>
        <v>0</v>
      </c>
      <c r="S141" s="172">
        <f t="shared" si="180"/>
        <v>5103497.0100000007</v>
      </c>
      <c r="T141" s="172">
        <f t="shared" si="180"/>
        <v>28000000</v>
      </c>
      <c r="U141" s="172">
        <f t="shared" si="180"/>
        <v>33103497.010000002</v>
      </c>
      <c r="V141" s="172">
        <f t="shared" si="180"/>
        <v>0</v>
      </c>
      <c r="W141" s="172">
        <f t="shared" si="180"/>
        <v>5103497.0100000007</v>
      </c>
      <c r="X141" s="172">
        <f t="shared" si="180"/>
        <v>28000000</v>
      </c>
      <c r="Y141" s="172">
        <f t="shared" si="180"/>
        <v>33103497.010000002</v>
      </c>
      <c r="Z141" s="172">
        <f t="shared" si="180"/>
        <v>0</v>
      </c>
      <c r="AA141" s="172">
        <f t="shared" si="180"/>
        <v>190501.81999999983</v>
      </c>
      <c r="AB141" s="172">
        <f t="shared" si="180"/>
        <v>200000</v>
      </c>
      <c r="AC141" s="172">
        <f t="shared" si="180"/>
        <v>390501.81999999983</v>
      </c>
      <c r="AD141" s="156" t="str">
        <f t="shared" si="152"/>
        <v xml:space="preserve"> </v>
      </c>
      <c r="AE141" s="156">
        <f t="shared" si="153"/>
        <v>0.96401551528110196</v>
      </c>
      <c r="AF141" s="156">
        <f t="shared" si="154"/>
        <v>0.99290780141843971</v>
      </c>
      <c r="AG141" s="156">
        <f t="shared" si="155"/>
        <v>0.98834114069263568</v>
      </c>
    </row>
    <row r="142" spans="1:33" ht="15" customHeight="1">
      <c r="A142" s="102" t="s">
        <v>150</v>
      </c>
      <c r="B142" s="165">
        <f>+'CONAP-CHD''S (ALL FUNDS)'!F337</f>
        <v>0</v>
      </c>
      <c r="C142" s="165">
        <f>+'CONAP-CHD''S (ALL FUNDS)'!G337</f>
        <v>0</v>
      </c>
      <c r="D142" s="165">
        <f>+'CONAP-CHD''S (ALL FUNDS)'!H337</f>
        <v>0</v>
      </c>
      <c r="E142" s="133">
        <f t="shared" si="171"/>
        <v>0</v>
      </c>
      <c r="F142" s="165">
        <f>+'CONAP-CHD''S (ALL FUNDS)'!F340</f>
        <v>0</v>
      </c>
      <c r="G142" s="165">
        <f>+'CONAP-CHD''S (ALL FUNDS)'!G340</f>
        <v>260000</v>
      </c>
      <c r="H142" s="165">
        <f>+'CONAP-CHD''S (ALL FUNDS)'!H340</f>
        <v>28000000</v>
      </c>
      <c r="I142" s="133">
        <f t="shared" si="172"/>
        <v>28260000</v>
      </c>
      <c r="J142" s="116">
        <f t="shared" ref="J142:L145" si="183">+B142+F142</f>
        <v>0</v>
      </c>
      <c r="K142" s="116">
        <f t="shared" si="183"/>
        <v>260000</v>
      </c>
      <c r="L142" s="116">
        <f t="shared" si="183"/>
        <v>28000000</v>
      </c>
      <c r="M142" s="133">
        <f t="shared" si="174"/>
        <v>28260000</v>
      </c>
      <c r="N142" s="165">
        <f>+'CONAP-CHD''S (ALL FUNDS)'!J337</f>
        <v>0</v>
      </c>
      <c r="O142" s="165">
        <f>+'CONAP-CHD''S (ALL FUNDS)'!K337</f>
        <v>0</v>
      </c>
      <c r="P142" s="165">
        <f>+'CONAP-CHD''S (ALL FUNDS)'!L337</f>
        <v>0</v>
      </c>
      <c r="Q142" s="133">
        <f t="shared" si="175"/>
        <v>0</v>
      </c>
      <c r="R142" s="165">
        <f>+'CONAP-CHD''S (ALL FUNDS)'!J340</f>
        <v>0</v>
      </c>
      <c r="S142" s="165">
        <f>+'CONAP-CHD''S (ALL FUNDS)'!K340</f>
        <v>124373.48</v>
      </c>
      <c r="T142" s="165">
        <f>+'CONAP-CHD''S (ALL FUNDS)'!L340</f>
        <v>28000000</v>
      </c>
      <c r="U142" s="133">
        <f t="shared" si="176"/>
        <v>28124373.48</v>
      </c>
      <c r="V142" s="130">
        <f t="shared" si="146"/>
        <v>0</v>
      </c>
      <c r="W142" s="130">
        <f t="shared" si="147"/>
        <v>124373.48</v>
      </c>
      <c r="X142" s="130">
        <f t="shared" si="148"/>
        <v>28000000</v>
      </c>
      <c r="Y142" s="133">
        <f t="shared" si="177"/>
        <v>28124373.48</v>
      </c>
      <c r="Z142" s="130">
        <f t="shared" ref="Z142:AB145" si="184">+J142-V142</f>
        <v>0</v>
      </c>
      <c r="AA142" s="130">
        <f t="shared" si="184"/>
        <v>135626.52000000002</v>
      </c>
      <c r="AB142" s="130">
        <f t="shared" si="184"/>
        <v>0</v>
      </c>
      <c r="AC142" s="133">
        <f t="shared" si="179"/>
        <v>135626.52000000002</v>
      </c>
      <c r="AD142" s="155" t="str">
        <f t="shared" si="152"/>
        <v xml:space="preserve"> </v>
      </c>
      <c r="AE142" s="155">
        <f t="shared" si="153"/>
        <v>0.47835953846153845</v>
      </c>
      <c r="AF142" s="155">
        <f t="shared" si="154"/>
        <v>1</v>
      </c>
      <c r="AG142" s="155">
        <f t="shared" si="155"/>
        <v>0.99520076008492575</v>
      </c>
    </row>
    <row r="143" spans="1:33" ht="15" customHeight="1">
      <c r="A143" s="101" t="s">
        <v>151</v>
      </c>
      <c r="B143" s="165">
        <f>+'CONAP-CHD''S (ALL FUNDS)'!F346</f>
        <v>0</v>
      </c>
      <c r="C143" s="165">
        <f>+'CONAP-CHD''S (ALL FUNDS)'!G346</f>
        <v>0</v>
      </c>
      <c r="D143" s="165">
        <f>+'CONAP-CHD''S (ALL FUNDS)'!H346</f>
        <v>0</v>
      </c>
      <c r="E143" s="133">
        <f t="shared" si="171"/>
        <v>0</v>
      </c>
      <c r="F143" s="165">
        <f>+'CONAP-CHD''S (ALL FUNDS)'!F349</f>
        <v>0</v>
      </c>
      <c r="G143" s="165">
        <f>+'CONAP-CHD''S (ALL FUNDS)'!G349</f>
        <v>0</v>
      </c>
      <c r="H143" s="165">
        <f>+'CONAP-CHD''S (ALL FUNDS)'!H349</f>
        <v>0</v>
      </c>
      <c r="I143" s="133">
        <f t="shared" si="172"/>
        <v>0</v>
      </c>
      <c r="J143" s="116">
        <f t="shared" si="183"/>
        <v>0</v>
      </c>
      <c r="K143" s="116">
        <f t="shared" si="183"/>
        <v>0</v>
      </c>
      <c r="L143" s="116">
        <f t="shared" si="183"/>
        <v>0</v>
      </c>
      <c r="M143" s="133">
        <f t="shared" si="174"/>
        <v>0</v>
      </c>
      <c r="N143" s="165">
        <f>+'CONAP-CHD''S (ALL FUNDS)'!J346</f>
        <v>0</v>
      </c>
      <c r="O143" s="165">
        <f>+'CONAP-CHD''S (ALL FUNDS)'!K346</f>
        <v>0</v>
      </c>
      <c r="P143" s="165">
        <f>+'CONAP-CHD''S (ALL FUNDS)'!L346</f>
        <v>0</v>
      </c>
      <c r="Q143" s="133">
        <f t="shared" si="175"/>
        <v>0</v>
      </c>
      <c r="R143" s="165">
        <f>+'CONAP-CHD''S (ALL FUNDS)'!J349</f>
        <v>0</v>
      </c>
      <c r="S143" s="165">
        <f>+'CONAP-CHD''S (ALL FUNDS)'!K349</f>
        <v>0</v>
      </c>
      <c r="T143" s="165">
        <f>+'CONAP-CHD''S (ALL FUNDS)'!L349</f>
        <v>0</v>
      </c>
      <c r="U143" s="133">
        <f t="shared" si="176"/>
        <v>0</v>
      </c>
      <c r="V143" s="130">
        <f t="shared" si="146"/>
        <v>0</v>
      </c>
      <c r="W143" s="130">
        <f t="shared" si="147"/>
        <v>0</v>
      </c>
      <c r="X143" s="130">
        <f t="shared" si="148"/>
        <v>0</v>
      </c>
      <c r="Y143" s="133">
        <f t="shared" si="177"/>
        <v>0</v>
      </c>
      <c r="Z143" s="130">
        <f t="shared" si="184"/>
        <v>0</v>
      </c>
      <c r="AA143" s="130">
        <f t="shared" si="184"/>
        <v>0</v>
      </c>
      <c r="AB143" s="130">
        <f t="shared" si="184"/>
        <v>0</v>
      </c>
      <c r="AC143" s="133">
        <f t="shared" si="179"/>
        <v>0</v>
      </c>
      <c r="AD143" s="155" t="str">
        <f t="shared" si="152"/>
        <v xml:space="preserve"> </v>
      </c>
      <c r="AE143" s="155" t="str">
        <f t="shared" si="153"/>
        <v xml:space="preserve"> </v>
      </c>
      <c r="AF143" s="155" t="str">
        <f t="shared" si="154"/>
        <v xml:space="preserve"> </v>
      </c>
      <c r="AG143" s="155" t="str">
        <f t="shared" si="155"/>
        <v xml:space="preserve"> </v>
      </c>
    </row>
    <row r="144" spans="1:33" ht="15" customHeight="1">
      <c r="A144" s="102" t="s">
        <v>152</v>
      </c>
      <c r="B144" s="165">
        <f>+'CONAP-CHD''S (ALL FUNDS)'!F355</f>
        <v>0</v>
      </c>
      <c r="C144" s="165">
        <f>+'CONAP-CHD''S (ALL FUNDS)'!G355</f>
        <v>0</v>
      </c>
      <c r="D144" s="165">
        <f>+'CONAP-CHD''S (ALL FUNDS)'!H355</f>
        <v>0</v>
      </c>
      <c r="E144" s="133">
        <f t="shared" si="171"/>
        <v>0</v>
      </c>
      <c r="F144" s="165">
        <f>+'CONAP-CHD''S (ALL FUNDS)'!F358</f>
        <v>0</v>
      </c>
      <c r="G144" s="165">
        <f>+'CONAP-CHD''S (ALL FUNDS)'!G358</f>
        <v>5033998.83</v>
      </c>
      <c r="H144" s="165">
        <f>+'CONAP-CHD''S (ALL FUNDS)'!H358</f>
        <v>200000</v>
      </c>
      <c r="I144" s="133">
        <f t="shared" si="172"/>
        <v>5233998.83</v>
      </c>
      <c r="J144" s="116">
        <f t="shared" si="183"/>
        <v>0</v>
      </c>
      <c r="K144" s="116">
        <f t="shared" si="183"/>
        <v>5033998.83</v>
      </c>
      <c r="L144" s="116">
        <f t="shared" si="183"/>
        <v>200000</v>
      </c>
      <c r="M144" s="133">
        <f t="shared" si="174"/>
        <v>5233998.83</v>
      </c>
      <c r="N144" s="165">
        <f>+'CONAP-CHD''S (ALL FUNDS)'!J355</f>
        <v>0</v>
      </c>
      <c r="O144" s="165">
        <f>+'CONAP-CHD''S (ALL FUNDS)'!K355</f>
        <v>0</v>
      </c>
      <c r="P144" s="165">
        <f>+'CONAP-CHD''S (ALL FUNDS)'!L355</f>
        <v>0</v>
      </c>
      <c r="Q144" s="133">
        <f t="shared" si="175"/>
        <v>0</v>
      </c>
      <c r="R144" s="165">
        <f>+'CONAP-CHD''S (ALL FUNDS)'!J358</f>
        <v>0</v>
      </c>
      <c r="S144" s="165">
        <f>+'CONAP-CHD''S (ALL FUNDS)'!K358</f>
        <v>4979123.53</v>
      </c>
      <c r="T144" s="165">
        <f>+'CONAP-CHD''S (ALL FUNDS)'!L358</f>
        <v>0</v>
      </c>
      <c r="U144" s="133">
        <f t="shared" si="176"/>
        <v>4979123.53</v>
      </c>
      <c r="V144" s="130">
        <f t="shared" si="146"/>
        <v>0</v>
      </c>
      <c r="W144" s="130">
        <f t="shared" si="147"/>
        <v>4979123.53</v>
      </c>
      <c r="X144" s="130">
        <f t="shared" si="148"/>
        <v>0</v>
      </c>
      <c r="Y144" s="133">
        <f t="shared" si="177"/>
        <v>4979123.53</v>
      </c>
      <c r="Z144" s="130">
        <f t="shared" si="184"/>
        <v>0</v>
      </c>
      <c r="AA144" s="130">
        <f t="shared" si="184"/>
        <v>54875.299999999814</v>
      </c>
      <c r="AB144" s="130">
        <f t="shared" si="184"/>
        <v>200000</v>
      </c>
      <c r="AC144" s="133">
        <f t="shared" si="179"/>
        <v>254875.29999999981</v>
      </c>
      <c r="AD144" s="155" t="str">
        <f t="shared" si="152"/>
        <v xml:space="preserve"> </v>
      </c>
      <c r="AE144" s="155">
        <f t="shared" si="153"/>
        <v>0.98909906381523738</v>
      </c>
      <c r="AF144" s="155">
        <f t="shared" si="154"/>
        <v>0</v>
      </c>
      <c r="AG144" s="155">
        <f t="shared" si="155"/>
        <v>0.95130390581306268</v>
      </c>
    </row>
    <row r="145" spans="1:33" ht="15" customHeight="1">
      <c r="A145" s="103"/>
      <c r="B145" s="165"/>
      <c r="C145" s="165"/>
      <c r="D145" s="165"/>
      <c r="E145" s="133">
        <f t="shared" si="171"/>
        <v>0</v>
      </c>
      <c r="F145" s="165"/>
      <c r="G145" s="165"/>
      <c r="H145" s="165"/>
      <c r="I145" s="133">
        <f t="shared" si="172"/>
        <v>0</v>
      </c>
      <c r="J145" s="116">
        <f t="shared" si="183"/>
        <v>0</v>
      </c>
      <c r="K145" s="116">
        <f t="shared" si="183"/>
        <v>0</v>
      </c>
      <c r="L145" s="116">
        <f t="shared" si="183"/>
        <v>0</v>
      </c>
      <c r="M145" s="133">
        <f t="shared" si="174"/>
        <v>0</v>
      </c>
      <c r="N145" s="165"/>
      <c r="O145" s="165"/>
      <c r="P145" s="165"/>
      <c r="Q145" s="133">
        <f t="shared" si="175"/>
        <v>0</v>
      </c>
      <c r="R145" s="165"/>
      <c r="S145" s="165"/>
      <c r="T145" s="165"/>
      <c r="U145" s="133">
        <f t="shared" si="176"/>
        <v>0</v>
      </c>
      <c r="V145" s="130">
        <f t="shared" si="146"/>
        <v>0</v>
      </c>
      <c r="W145" s="130">
        <f t="shared" si="147"/>
        <v>0</v>
      </c>
      <c r="X145" s="130">
        <f t="shared" si="148"/>
        <v>0</v>
      </c>
      <c r="Y145" s="133">
        <f t="shared" si="177"/>
        <v>0</v>
      </c>
      <c r="Z145" s="130">
        <f t="shared" si="184"/>
        <v>0</v>
      </c>
      <c r="AA145" s="130">
        <f t="shared" si="184"/>
        <v>0</v>
      </c>
      <c r="AB145" s="130">
        <f t="shared" si="184"/>
        <v>0</v>
      </c>
      <c r="AC145" s="133">
        <f t="shared" si="179"/>
        <v>0</v>
      </c>
      <c r="AD145" s="155" t="str">
        <f t="shared" si="152"/>
        <v xml:space="preserve"> </v>
      </c>
      <c r="AE145" s="155" t="str">
        <f t="shared" si="153"/>
        <v xml:space="preserve"> </v>
      </c>
      <c r="AF145" s="155" t="str">
        <f t="shared" si="154"/>
        <v xml:space="preserve"> </v>
      </c>
      <c r="AG145" s="155" t="str">
        <f t="shared" si="155"/>
        <v xml:space="preserve"> </v>
      </c>
    </row>
    <row r="146" spans="1:33" s="127" customFormat="1" ht="15" customHeight="1">
      <c r="A146" s="169" t="s">
        <v>153</v>
      </c>
      <c r="B146" s="170">
        <f t="shared" ref="B146:AC146" si="185">SUM(B147:B150)</f>
        <v>0</v>
      </c>
      <c r="C146" s="170">
        <f t="shared" si="185"/>
        <v>117268141.33000001</v>
      </c>
      <c r="D146" s="170">
        <f t="shared" si="185"/>
        <v>59530798.239999995</v>
      </c>
      <c r="E146" s="170">
        <f t="shared" si="185"/>
        <v>176798939.56999999</v>
      </c>
      <c r="F146" s="170">
        <f>SUM(F147:F150)</f>
        <v>0</v>
      </c>
      <c r="G146" s="170">
        <f t="shared" ref="G146" si="186">SUM(G147:G150)</f>
        <v>36076910.720000006</v>
      </c>
      <c r="H146" s="170">
        <f t="shared" ref="H146" si="187">SUM(H147:H150)</f>
        <v>26077131.440000001</v>
      </c>
      <c r="I146" s="170">
        <f>SUM(I147:I150)</f>
        <v>62154042.160000004</v>
      </c>
      <c r="J146" s="170">
        <f t="shared" si="185"/>
        <v>0</v>
      </c>
      <c r="K146" s="170">
        <f t="shared" si="185"/>
        <v>153345052.05000001</v>
      </c>
      <c r="L146" s="170">
        <f t="shared" si="185"/>
        <v>85607929.679999992</v>
      </c>
      <c r="M146" s="170">
        <f t="shared" si="185"/>
        <v>238952981.72999999</v>
      </c>
      <c r="N146" s="170">
        <f t="shared" si="185"/>
        <v>0</v>
      </c>
      <c r="O146" s="170">
        <f t="shared" si="185"/>
        <v>112260382.92999999</v>
      </c>
      <c r="P146" s="170">
        <f t="shared" si="185"/>
        <v>116381276.13999999</v>
      </c>
      <c r="Q146" s="170">
        <f t="shared" si="185"/>
        <v>228641659.06999999</v>
      </c>
      <c r="R146" s="170">
        <f t="shared" si="185"/>
        <v>0</v>
      </c>
      <c r="S146" s="170">
        <f t="shared" si="185"/>
        <v>34381194.490000002</v>
      </c>
      <c r="T146" s="170">
        <f t="shared" si="185"/>
        <v>24751371.109999999</v>
      </c>
      <c r="U146" s="170">
        <f t="shared" si="185"/>
        <v>59132565.600000001</v>
      </c>
      <c r="V146" s="170">
        <f t="shared" si="185"/>
        <v>0</v>
      </c>
      <c r="W146" s="170">
        <f t="shared" si="185"/>
        <v>146641577.41999999</v>
      </c>
      <c r="X146" s="170">
        <f t="shared" si="185"/>
        <v>141132647.25</v>
      </c>
      <c r="Y146" s="170">
        <f t="shared" si="185"/>
        <v>287774224.66999996</v>
      </c>
      <c r="Z146" s="170">
        <f t="shared" si="185"/>
        <v>0</v>
      </c>
      <c r="AA146" s="170">
        <f t="shared" si="185"/>
        <v>6703474.6300000101</v>
      </c>
      <c r="AB146" s="170">
        <f t="shared" si="185"/>
        <v>-55524717.569999993</v>
      </c>
      <c r="AC146" s="170">
        <f t="shared" si="185"/>
        <v>-48821242.939999983</v>
      </c>
      <c r="AD146" s="156" t="str">
        <f t="shared" si="152"/>
        <v xml:space="preserve"> </v>
      </c>
      <c r="AE146" s="156">
        <f t="shared" si="153"/>
        <v>0.95628502817414496</v>
      </c>
      <c r="AF146" s="156">
        <f t="shared" si="154"/>
        <v>1.6485931592733269</v>
      </c>
      <c r="AG146" s="156">
        <f t="shared" si="155"/>
        <v>1.2043131773729634</v>
      </c>
    </row>
    <row r="147" spans="1:33" s="168" customFormat="1" ht="15" customHeight="1">
      <c r="A147" s="104" t="s">
        <v>154</v>
      </c>
      <c r="B147" s="164">
        <f>+'CONAP-CHD''S (ALL FUNDS)'!F379</f>
        <v>0</v>
      </c>
      <c r="C147" s="164">
        <f>+'CONAP-CHD''S (ALL FUNDS)'!G379</f>
        <v>5764783.7599999998</v>
      </c>
      <c r="D147" s="164">
        <f>+'CONAP-CHD''S (ALL FUNDS)'!H379</f>
        <v>0</v>
      </c>
      <c r="E147" s="133">
        <f t="shared" si="171"/>
        <v>5764783.7599999998</v>
      </c>
      <c r="F147" s="167">
        <f>+'CONAP-CHD''S (ALL FUNDS)'!F382</f>
        <v>0</v>
      </c>
      <c r="G147" s="167">
        <f>+'CONAP-CHD''S (ALL FUNDS)'!G382</f>
        <v>29306450.520000003</v>
      </c>
      <c r="H147" s="167">
        <f>+'CONAP-CHD''S (ALL FUNDS)'!H382</f>
        <v>26077131.440000001</v>
      </c>
      <c r="I147" s="133">
        <f t="shared" si="172"/>
        <v>55383581.960000008</v>
      </c>
      <c r="J147" s="116">
        <f t="shared" ref="J147:L151" si="188">+B147+F147</f>
        <v>0</v>
      </c>
      <c r="K147" s="116">
        <f t="shared" si="188"/>
        <v>35071234.280000001</v>
      </c>
      <c r="L147" s="116">
        <f t="shared" si="188"/>
        <v>26077131.440000001</v>
      </c>
      <c r="M147" s="133">
        <f t="shared" si="174"/>
        <v>61148365.719999999</v>
      </c>
      <c r="N147" s="164">
        <f>+'CONAP-CHD''S (ALL FUNDS)'!J379</f>
        <v>0</v>
      </c>
      <c r="O147" s="164">
        <f>+'CONAP-CHD''S (ALL FUNDS)'!K379</f>
        <v>5764783.5499999998</v>
      </c>
      <c r="P147" s="164">
        <f>+'CONAP-CHD''S (ALL FUNDS)'!L379</f>
        <v>0</v>
      </c>
      <c r="Q147" s="133">
        <f t="shared" si="175"/>
        <v>5764783.5499999998</v>
      </c>
      <c r="R147" s="167">
        <f>+'CONAP-CHD''S (ALL FUNDS)'!J382</f>
        <v>0</v>
      </c>
      <c r="S147" s="167">
        <f>+'CONAP-CHD''S (ALL FUNDS)'!K382</f>
        <v>27655809.290000003</v>
      </c>
      <c r="T147" s="167">
        <f>+'CONAP-CHD''S (ALL FUNDS)'!L382</f>
        <v>24751371.109999999</v>
      </c>
      <c r="U147" s="133">
        <f t="shared" si="176"/>
        <v>52407180.400000006</v>
      </c>
      <c r="V147" s="130">
        <f t="shared" si="146"/>
        <v>0</v>
      </c>
      <c r="W147" s="130">
        <f t="shared" si="147"/>
        <v>33420592.840000004</v>
      </c>
      <c r="X147" s="130">
        <f t="shared" si="148"/>
        <v>24751371.109999999</v>
      </c>
      <c r="Y147" s="133">
        <f t="shared" si="177"/>
        <v>58171963.950000003</v>
      </c>
      <c r="Z147" s="130">
        <f t="shared" ref="Z147:AB151" si="189">+J147-V147</f>
        <v>0</v>
      </c>
      <c r="AA147" s="130">
        <f t="shared" si="189"/>
        <v>1650641.4399999976</v>
      </c>
      <c r="AB147" s="130">
        <f t="shared" si="189"/>
        <v>1325760.3300000019</v>
      </c>
      <c r="AC147" s="133">
        <f t="shared" si="179"/>
        <v>2976401.7699999996</v>
      </c>
      <c r="AD147" s="155" t="str">
        <f t="shared" si="152"/>
        <v xml:space="preserve"> </v>
      </c>
      <c r="AE147" s="155">
        <f t="shared" si="153"/>
        <v>0.95293460655471407</v>
      </c>
      <c r="AF147" s="155">
        <f t="shared" si="154"/>
        <v>0.94916003959061224</v>
      </c>
      <c r="AG147" s="155">
        <f t="shared" si="155"/>
        <v>0.95132491711014777</v>
      </c>
    </row>
    <row r="148" spans="1:33" ht="15" customHeight="1">
      <c r="A148" s="101" t="s">
        <v>155</v>
      </c>
      <c r="B148" s="165">
        <f>+'CONAP-CHD''S (ALL FUNDS)'!F406</f>
        <v>0</v>
      </c>
      <c r="C148" s="165">
        <f>+'CONAP-CHD''S (ALL FUNDS)'!G406</f>
        <v>104865162.41000001</v>
      </c>
      <c r="D148" s="165">
        <f>+'CONAP-CHD''S (ALL FUNDS)'!H406</f>
        <v>59530798.239999995</v>
      </c>
      <c r="E148" s="133">
        <f t="shared" si="171"/>
        <v>164395960.65000001</v>
      </c>
      <c r="F148" s="166">
        <f>+'CONAP-CHD''S (ALL FUNDS)'!F409</f>
        <v>0</v>
      </c>
      <c r="G148" s="166">
        <f>+'CONAP-CHD''S (ALL FUNDS)'!G409</f>
        <v>6638195.1600000001</v>
      </c>
      <c r="H148" s="166">
        <f>+'CONAP-CHD''S (ALL FUNDS)'!H409</f>
        <v>0</v>
      </c>
      <c r="I148" s="133">
        <f t="shared" si="172"/>
        <v>6638195.1600000001</v>
      </c>
      <c r="J148" s="116">
        <f t="shared" si="188"/>
        <v>0</v>
      </c>
      <c r="K148" s="116">
        <f t="shared" si="188"/>
        <v>111503357.57000001</v>
      </c>
      <c r="L148" s="116">
        <f t="shared" si="188"/>
        <v>59530798.239999995</v>
      </c>
      <c r="M148" s="133">
        <f t="shared" si="174"/>
        <v>171034155.81</v>
      </c>
      <c r="N148" s="165">
        <f>+'CONAP-CHD''S (ALL FUNDS)'!J406</f>
        <v>0</v>
      </c>
      <c r="O148" s="165">
        <f>+'CONAP-CHD''S (ALL FUNDS)'!K406</f>
        <v>99902479.219999999</v>
      </c>
      <c r="P148" s="165">
        <f>+'CONAP-CHD''S (ALL FUNDS)'!L406</f>
        <v>58190638.069999993</v>
      </c>
      <c r="Q148" s="133">
        <f t="shared" si="175"/>
        <v>158093117.28999999</v>
      </c>
      <c r="R148" s="166">
        <f>+'CONAP-CHD''S (ALL FUNDS)'!J409</f>
        <v>0</v>
      </c>
      <c r="S148" s="166">
        <f>+'CONAP-CHD''S (ALL FUNDS)'!K409</f>
        <v>6593120.1600000001</v>
      </c>
      <c r="T148" s="166">
        <f>+'CONAP-CHD''S (ALL FUNDS)'!L409</f>
        <v>0</v>
      </c>
      <c r="U148" s="133">
        <f t="shared" si="176"/>
        <v>6593120.1600000001</v>
      </c>
      <c r="V148" s="130">
        <f t="shared" si="146"/>
        <v>0</v>
      </c>
      <c r="W148" s="130">
        <f t="shared" si="147"/>
        <v>106495599.38</v>
      </c>
      <c r="X148" s="130">
        <f t="shared" si="148"/>
        <v>58190638.069999993</v>
      </c>
      <c r="Y148" s="133">
        <f t="shared" si="177"/>
        <v>164686237.44999999</v>
      </c>
      <c r="Z148" s="130">
        <f t="shared" si="189"/>
        <v>0</v>
      </c>
      <c r="AA148" s="130">
        <f t="shared" si="189"/>
        <v>5007758.1900000125</v>
      </c>
      <c r="AB148" s="130">
        <f t="shared" si="189"/>
        <v>1340160.1700000018</v>
      </c>
      <c r="AC148" s="133">
        <f t="shared" si="179"/>
        <v>6347918.3600000143</v>
      </c>
      <c r="AD148" s="155" t="str">
        <f t="shared" si="152"/>
        <v xml:space="preserve"> </v>
      </c>
      <c r="AE148" s="155">
        <f t="shared" si="153"/>
        <v>0.9550887228946785</v>
      </c>
      <c r="AF148" s="155">
        <f t="shared" si="154"/>
        <v>0.97748795229324648</v>
      </c>
      <c r="AG148" s="155">
        <f t="shared" si="155"/>
        <v>0.96288508380132065</v>
      </c>
    </row>
    <row r="149" spans="1:33" ht="15" customHeight="1">
      <c r="A149" s="102" t="s">
        <v>156</v>
      </c>
      <c r="B149" s="166">
        <f>+'CONAP-CHD''S (ALL FUNDS)'!F388</f>
        <v>0</v>
      </c>
      <c r="C149" s="166">
        <f>+'CONAP-CHD''S (ALL FUNDS)'!G388</f>
        <v>0</v>
      </c>
      <c r="D149" s="166">
        <f>+'CONAP-CHD''S (ALL FUNDS)'!H388</f>
        <v>0</v>
      </c>
      <c r="E149" s="133">
        <f t="shared" si="171"/>
        <v>0</v>
      </c>
      <c r="F149" s="166">
        <f>+'CONAP-CHD''S (ALL FUNDS)'!F391</f>
        <v>0</v>
      </c>
      <c r="G149" s="166">
        <f>+'CONAP-CHD''S (ALL FUNDS)'!G391</f>
        <v>132265.04000000004</v>
      </c>
      <c r="H149" s="166">
        <f>+'CONAP-CHD''S (ALL FUNDS)'!H391</f>
        <v>0</v>
      </c>
      <c r="I149" s="133">
        <f t="shared" si="172"/>
        <v>132265.04000000004</v>
      </c>
      <c r="J149" s="116">
        <f t="shared" si="188"/>
        <v>0</v>
      </c>
      <c r="K149" s="116">
        <f t="shared" si="188"/>
        <v>132265.04000000004</v>
      </c>
      <c r="L149" s="116">
        <f t="shared" si="188"/>
        <v>0</v>
      </c>
      <c r="M149" s="133">
        <f t="shared" si="174"/>
        <v>132265.04000000004</v>
      </c>
      <c r="N149" s="166">
        <f>+'CONAP-CHD''S (ALL FUNDS)'!J388</f>
        <v>0</v>
      </c>
      <c r="O149" s="166">
        <f>+'CONAP-CHD''S (ALL FUNDS)'!K388</f>
        <v>0</v>
      </c>
      <c r="P149" s="166">
        <f>+'CONAP-CHD''S (ALL FUNDS)'!L388</f>
        <v>0</v>
      </c>
      <c r="Q149" s="133">
        <f t="shared" si="175"/>
        <v>0</v>
      </c>
      <c r="R149" s="166">
        <f>+'CONAP-CHD''S (ALL FUNDS)'!J391</f>
        <v>0</v>
      </c>
      <c r="S149" s="166">
        <f>+'CONAP-CHD''S (ALL FUNDS)'!K391</f>
        <v>132265.04000000004</v>
      </c>
      <c r="T149" s="166">
        <f>+'CONAP-CHD''S (ALL FUNDS)'!L391</f>
        <v>0</v>
      </c>
      <c r="U149" s="133">
        <f t="shared" si="176"/>
        <v>132265.04000000004</v>
      </c>
      <c r="V149" s="130">
        <f t="shared" si="146"/>
        <v>0</v>
      </c>
      <c r="W149" s="130">
        <f t="shared" si="147"/>
        <v>132265.04000000004</v>
      </c>
      <c r="X149" s="130">
        <f t="shared" si="148"/>
        <v>0</v>
      </c>
      <c r="Y149" s="133">
        <f t="shared" si="177"/>
        <v>132265.04000000004</v>
      </c>
      <c r="Z149" s="130">
        <f t="shared" si="189"/>
        <v>0</v>
      </c>
      <c r="AA149" s="130">
        <f t="shared" si="189"/>
        <v>0</v>
      </c>
      <c r="AB149" s="130">
        <f t="shared" si="189"/>
        <v>0</v>
      </c>
      <c r="AC149" s="133">
        <f t="shared" si="179"/>
        <v>0</v>
      </c>
      <c r="AD149" s="155" t="str">
        <f t="shared" si="152"/>
        <v xml:space="preserve"> </v>
      </c>
      <c r="AE149" s="155">
        <f t="shared" si="153"/>
        <v>1</v>
      </c>
      <c r="AF149" s="155" t="str">
        <f t="shared" si="154"/>
        <v xml:space="preserve"> </v>
      </c>
      <c r="AG149" s="155">
        <f t="shared" si="155"/>
        <v>1</v>
      </c>
    </row>
    <row r="150" spans="1:33" ht="15" customHeight="1">
      <c r="A150" s="101" t="s">
        <v>157</v>
      </c>
      <c r="B150" s="165">
        <f>+'CONAP-CHD''S (ALL FUNDS)'!F397</f>
        <v>0</v>
      </c>
      <c r="C150" s="165">
        <f>+'CONAP-CHD''S (ALL FUNDS)'!G397</f>
        <v>6638195.1600000001</v>
      </c>
      <c r="D150" s="165">
        <f>+'CONAP-CHD''S (ALL FUNDS)'!H397</f>
        <v>0</v>
      </c>
      <c r="E150" s="133">
        <f t="shared" si="171"/>
        <v>6638195.1600000001</v>
      </c>
      <c r="F150" s="166">
        <f>+'CONAP-CHD''S (ALL FUNDS)'!F400</f>
        <v>0</v>
      </c>
      <c r="G150" s="166">
        <f>+'CONAP-CHD''S (ALL FUNDS)'!G400</f>
        <v>0</v>
      </c>
      <c r="H150" s="166">
        <f>+'CONAP-CHD''S (ALL FUNDS)'!H400</f>
        <v>0</v>
      </c>
      <c r="I150" s="133">
        <f t="shared" si="172"/>
        <v>0</v>
      </c>
      <c r="J150" s="116">
        <f t="shared" si="188"/>
        <v>0</v>
      </c>
      <c r="K150" s="116">
        <f t="shared" si="188"/>
        <v>6638195.1600000001</v>
      </c>
      <c r="L150" s="116">
        <f t="shared" si="188"/>
        <v>0</v>
      </c>
      <c r="M150" s="133">
        <f t="shared" si="174"/>
        <v>6638195.1600000001</v>
      </c>
      <c r="N150" s="165">
        <f>+'CONAP-CHD''S (ALL FUNDS)'!J406</f>
        <v>0</v>
      </c>
      <c r="O150" s="165">
        <f>+'CONAP-CHD''S (ALL FUNDS)'!K397</f>
        <v>6593120.1600000001</v>
      </c>
      <c r="P150" s="165">
        <f>+'CONAP-CHD''S (ALL FUNDS)'!L406</f>
        <v>58190638.069999993</v>
      </c>
      <c r="Q150" s="133">
        <f t="shared" si="175"/>
        <v>64783758.229999989</v>
      </c>
      <c r="R150" s="166">
        <f>+'CONAP-CHD''S (ALL FUNDS)'!J400</f>
        <v>0</v>
      </c>
      <c r="S150" s="166">
        <f>+'CONAP-CHD''S (ALL FUNDS)'!K400</f>
        <v>0</v>
      </c>
      <c r="T150" s="166">
        <f>+'CONAP-CHD''S (ALL FUNDS)'!L400</f>
        <v>0</v>
      </c>
      <c r="U150" s="133">
        <f t="shared" si="176"/>
        <v>0</v>
      </c>
      <c r="V150" s="130">
        <f t="shared" si="146"/>
        <v>0</v>
      </c>
      <c r="W150" s="130">
        <f t="shared" si="147"/>
        <v>6593120.1600000001</v>
      </c>
      <c r="X150" s="130">
        <f t="shared" si="148"/>
        <v>58190638.069999993</v>
      </c>
      <c r="Y150" s="133">
        <f t="shared" si="177"/>
        <v>64783758.229999989</v>
      </c>
      <c r="Z150" s="130">
        <f t="shared" si="189"/>
        <v>0</v>
      </c>
      <c r="AA150" s="130">
        <f t="shared" si="189"/>
        <v>45075</v>
      </c>
      <c r="AB150" s="130">
        <f t="shared" si="189"/>
        <v>-58190638.069999993</v>
      </c>
      <c r="AC150" s="133">
        <f t="shared" si="179"/>
        <v>-58145563.069999993</v>
      </c>
      <c r="AD150" s="155" t="str">
        <f t="shared" si="152"/>
        <v xml:space="preserve"> </v>
      </c>
      <c r="AE150" s="155">
        <f t="shared" si="153"/>
        <v>0.99320975070579276</v>
      </c>
      <c r="AF150" s="155" t="str">
        <f t="shared" si="154"/>
        <v xml:space="preserve"> </v>
      </c>
      <c r="AG150" s="155">
        <f t="shared" si="155"/>
        <v>9.7592427864082243</v>
      </c>
    </row>
    <row r="151" spans="1:33" ht="15" customHeight="1">
      <c r="A151" s="103"/>
      <c r="B151" s="165"/>
      <c r="C151" s="165"/>
      <c r="D151" s="165"/>
      <c r="E151" s="133">
        <f t="shared" si="171"/>
        <v>0</v>
      </c>
      <c r="F151" s="165"/>
      <c r="G151" s="165"/>
      <c r="H151" s="165"/>
      <c r="I151" s="133">
        <f t="shared" si="172"/>
        <v>0</v>
      </c>
      <c r="J151" s="116">
        <f t="shared" si="188"/>
        <v>0</v>
      </c>
      <c r="K151" s="116">
        <f t="shared" si="188"/>
        <v>0</v>
      </c>
      <c r="L151" s="116">
        <f t="shared" si="188"/>
        <v>0</v>
      </c>
      <c r="M151" s="133">
        <f t="shared" si="174"/>
        <v>0</v>
      </c>
      <c r="N151" s="165"/>
      <c r="O151" s="165"/>
      <c r="P151" s="165"/>
      <c r="Q151" s="133">
        <f t="shared" si="175"/>
        <v>0</v>
      </c>
      <c r="R151" s="165"/>
      <c r="S151" s="165"/>
      <c r="T151" s="165"/>
      <c r="U151" s="133">
        <f t="shared" si="176"/>
        <v>0</v>
      </c>
      <c r="V151" s="130">
        <f t="shared" si="146"/>
        <v>0</v>
      </c>
      <c r="W151" s="130">
        <f t="shared" si="147"/>
        <v>0</v>
      </c>
      <c r="X151" s="130">
        <f t="shared" si="148"/>
        <v>0</v>
      </c>
      <c r="Y151" s="133">
        <f t="shared" si="177"/>
        <v>0</v>
      </c>
      <c r="Z151" s="130">
        <f t="shared" si="189"/>
        <v>0</v>
      </c>
      <c r="AA151" s="130">
        <f t="shared" si="189"/>
        <v>0</v>
      </c>
      <c r="AB151" s="130">
        <f t="shared" si="189"/>
        <v>0</v>
      </c>
      <c r="AC151" s="133">
        <f t="shared" si="179"/>
        <v>0</v>
      </c>
      <c r="AD151" s="155" t="str">
        <f t="shared" si="152"/>
        <v xml:space="preserve"> </v>
      </c>
      <c r="AE151" s="155" t="str">
        <f t="shared" si="153"/>
        <v xml:space="preserve"> </v>
      </c>
      <c r="AF151" s="155" t="str">
        <f t="shared" si="154"/>
        <v xml:space="preserve"> </v>
      </c>
      <c r="AG151" s="155" t="str">
        <f t="shared" si="155"/>
        <v xml:space="preserve"> </v>
      </c>
    </row>
    <row r="152" spans="1:33" s="127" customFormat="1" ht="15" customHeight="1">
      <c r="A152" s="169" t="s">
        <v>158</v>
      </c>
      <c r="B152" s="172">
        <f t="shared" ref="B152:AC152" si="190">SUM(B153:B158)</f>
        <v>0</v>
      </c>
      <c r="C152" s="172">
        <f t="shared" si="190"/>
        <v>576283.97</v>
      </c>
      <c r="D152" s="172">
        <f t="shared" si="190"/>
        <v>0</v>
      </c>
      <c r="E152" s="172">
        <f t="shared" si="190"/>
        <v>576283.97</v>
      </c>
      <c r="F152" s="172">
        <f>SUM(F153:F158)</f>
        <v>0</v>
      </c>
      <c r="G152" s="172">
        <f t="shared" ref="G152" si="191">SUM(G153:G158)</f>
        <v>199889276</v>
      </c>
      <c r="H152" s="172">
        <f t="shared" ref="H152" si="192">SUM(H153:H158)</f>
        <v>163363373.63999999</v>
      </c>
      <c r="I152" s="172">
        <f>SUM(I153:I158)</f>
        <v>363252649.63999999</v>
      </c>
      <c r="J152" s="172">
        <f t="shared" si="190"/>
        <v>0</v>
      </c>
      <c r="K152" s="172">
        <f t="shared" si="190"/>
        <v>200465559.96999997</v>
      </c>
      <c r="L152" s="172">
        <f t="shared" si="190"/>
        <v>163363373.63999999</v>
      </c>
      <c r="M152" s="172">
        <f t="shared" si="190"/>
        <v>363828933.60999995</v>
      </c>
      <c r="N152" s="172">
        <f t="shared" si="190"/>
        <v>0</v>
      </c>
      <c r="O152" s="172">
        <f t="shared" si="190"/>
        <v>576283.97</v>
      </c>
      <c r="P152" s="172">
        <f t="shared" si="190"/>
        <v>0</v>
      </c>
      <c r="Q152" s="172">
        <f t="shared" si="190"/>
        <v>576283.97</v>
      </c>
      <c r="R152" s="172">
        <f t="shared" si="190"/>
        <v>0</v>
      </c>
      <c r="S152" s="172">
        <f t="shared" si="190"/>
        <v>199889276</v>
      </c>
      <c r="T152" s="172">
        <f t="shared" si="190"/>
        <v>163344998.94999999</v>
      </c>
      <c r="U152" s="172">
        <f t="shared" si="190"/>
        <v>363234274.94999999</v>
      </c>
      <c r="V152" s="172">
        <f t="shared" si="190"/>
        <v>0</v>
      </c>
      <c r="W152" s="172">
        <f t="shared" si="190"/>
        <v>200465559.96999997</v>
      </c>
      <c r="X152" s="172">
        <f t="shared" si="190"/>
        <v>163344998.94999999</v>
      </c>
      <c r="Y152" s="172">
        <f t="shared" si="190"/>
        <v>363810558.91999996</v>
      </c>
      <c r="Z152" s="172">
        <f t="shared" si="190"/>
        <v>0</v>
      </c>
      <c r="AA152" s="172">
        <f t="shared" si="190"/>
        <v>0</v>
      </c>
      <c r="AB152" s="172">
        <f t="shared" si="190"/>
        <v>18374.690000006463</v>
      </c>
      <c r="AC152" s="172">
        <f t="shared" si="190"/>
        <v>18374.690000006463</v>
      </c>
      <c r="AD152" s="156" t="str">
        <f t="shared" si="152"/>
        <v xml:space="preserve"> </v>
      </c>
      <c r="AE152" s="156">
        <f t="shared" si="153"/>
        <v>1</v>
      </c>
      <c r="AF152" s="156">
        <f t="shared" si="154"/>
        <v>0.99988752258483293</v>
      </c>
      <c r="AG152" s="156">
        <f t="shared" si="155"/>
        <v>0.99994949634758934</v>
      </c>
    </row>
    <row r="153" spans="1:33" ht="15" customHeight="1">
      <c r="A153" s="101" t="s">
        <v>159</v>
      </c>
      <c r="B153" s="165">
        <f>+'CONAP-CHD''S (ALL FUNDS)'!F430</f>
        <v>0</v>
      </c>
      <c r="C153" s="165">
        <f>+'CONAP-CHD''S (ALL FUNDS)'!G430</f>
        <v>0</v>
      </c>
      <c r="D153" s="165">
        <f>+'CONAP-CHD''S (ALL FUNDS)'!H430</f>
        <v>0</v>
      </c>
      <c r="E153" s="133">
        <f t="shared" si="171"/>
        <v>0</v>
      </c>
      <c r="F153" s="166">
        <f>+'CONAP-CHD''S (ALL FUNDS)'!F433</f>
        <v>0</v>
      </c>
      <c r="G153" s="166">
        <f>+'CONAP-CHD''S (ALL FUNDS)'!G433</f>
        <v>0</v>
      </c>
      <c r="H153" s="166">
        <f>+'CONAP-CHD''S (ALL FUNDS)'!H433</f>
        <v>0</v>
      </c>
      <c r="I153" s="133">
        <f t="shared" si="172"/>
        <v>0</v>
      </c>
      <c r="J153" s="116">
        <f t="shared" ref="J153:L159" si="193">+B153+F153</f>
        <v>0</v>
      </c>
      <c r="K153" s="116">
        <f t="shared" si="193"/>
        <v>0</v>
      </c>
      <c r="L153" s="116">
        <f t="shared" si="193"/>
        <v>0</v>
      </c>
      <c r="M153" s="133">
        <f t="shared" si="174"/>
        <v>0</v>
      </c>
      <c r="N153" s="165">
        <f>+'CONAP-CHD''S (ALL FUNDS)'!J430</f>
        <v>0</v>
      </c>
      <c r="O153" s="165">
        <f>+'CONAP-CHD''S (ALL FUNDS)'!K430</f>
        <v>0</v>
      </c>
      <c r="P153" s="165">
        <f>+'CONAP-CHD''S (ALL FUNDS)'!L430</f>
        <v>0</v>
      </c>
      <c r="Q153" s="133">
        <f t="shared" si="175"/>
        <v>0</v>
      </c>
      <c r="R153" s="166">
        <f>+'CONAP-CHD''S (ALL FUNDS)'!J433</f>
        <v>0</v>
      </c>
      <c r="S153" s="166">
        <f>+'CONAP-CHD''S (ALL FUNDS)'!K433</f>
        <v>0</v>
      </c>
      <c r="T153" s="166">
        <f>+'CONAP-CHD''S (ALL FUNDS)'!L433</f>
        <v>0</v>
      </c>
      <c r="U153" s="133">
        <f t="shared" si="176"/>
        <v>0</v>
      </c>
      <c r="V153" s="130">
        <f t="shared" si="146"/>
        <v>0</v>
      </c>
      <c r="W153" s="130">
        <f t="shared" si="147"/>
        <v>0</v>
      </c>
      <c r="X153" s="130">
        <f t="shared" si="148"/>
        <v>0</v>
      </c>
      <c r="Y153" s="133">
        <f t="shared" si="177"/>
        <v>0</v>
      </c>
      <c r="Z153" s="130">
        <f t="shared" ref="Z153:AB159" si="194">+J153-V153</f>
        <v>0</v>
      </c>
      <c r="AA153" s="130">
        <f t="shared" si="194"/>
        <v>0</v>
      </c>
      <c r="AB153" s="130">
        <f t="shared" si="194"/>
        <v>0</v>
      </c>
      <c r="AC153" s="133">
        <f t="shared" si="179"/>
        <v>0</v>
      </c>
      <c r="AD153" s="155" t="str">
        <f t="shared" ref="AD153:AD184" si="195">IF(J153=0," ",V153/J153)</f>
        <v xml:space="preserve"> </v>
      </c>
      <c r="AE153" s="155" t="str">
        <f t="shared" ref="AE153:AE184" si="196">IF(K153=0," ",W153/K153)</f>
        <v xml:space="preserve"> </v>
      </c>
      <c r="AF153" s="155" t="str">
        <f t="shared" ref="AF153:AF184" si="197">IF(L153=0," ",X153/L153)</f>
        <v xml:space="preserve"> </v>
      </c>
      <c r="AG153" s="155" t="str">
        <f t="shared" ref="AG153:AG184" si="198">IF(M153=0," ",Y153/M153)</f>
        <v xml:space="preserve"> </v>
      </c>
    </row>
    <row r="154" spans="1:33" ht="15" customHeight="1">
      <c r="A154" s="101" t="s">
        <v>160</v>
      </c>
      <c r="B154" s="165">
        <f>+'CONAP-CHD''S (ALL FUNDS)'!F439</f>
        <v>0</v>
      </c>
      <c r="C154" s="165">
        <f>+'CONAP-CHD''S (ALL FUNDS)'!G439</f>
        <v>0</v>
      </c>
      <c r="D154" s="165">
        <f>+'CONAP-CHD''S (ALL FUNDS)'!H439</f>
        <v>0</v>
      </c>
      <c r="E154" s="133">
        <f t="shared" si="171"/>
        <v>0</v>
      </c>
      <c r="F154" s="166">
        <f>+'CONAP-CHD''S (ALL FUNDS)'!F442</f>
        <v>0</v>
      </c>
      <c r="G154" s="166">
        <f>+'CONAP-CHD''S (ALL FUNDS)'!G442</f>
        <v>620101.91</v>
      </c>
      <c r="H154" s="166">
        <f>+'CONAP-CHD''S (ALL FUNDS)'!H442</f>
        <v>1500000</v>
      </c>
      <c r="I154" s="133">
        <f t="shared" si="172"/>
        <v>2120101.91</v>
      </c>
      <c r="J154" s="116">
        <f t="shared" si="193"/>
        <v>0</v>
      </c>
      <c r="K154" s="116">
        <f t="shared" si="193"/>
        <v>620101.91</v>
      </c>
      <c r="L154" s="116">
        <f t="shared" si="193"/>
        <v>1500000</v>
      </c>
      <c r="M154" s="133">
        <f t="shared" si="174"/>
        <v>2120101.91</v>
      </c>
      <c r="N154" s="165">
        <f>+'CONAP-CHD''S (ALL FUNDS)'!J439</f>
        <v>0</v>
      </c>
      <c r="O154" s="165">
        <f>+'CONAP-CHD''S (ALL FUNDS)'!K439</f>
        <v>0</v>
      </c>
      <c r="P154" s="165">
        <f>+'CONAP-CHD''S (ALL FUNDS)'!L439</f>
        <v>0</v>
      </c>
      <c r="Q154" s="133">
        <f t="shared" si="175"/>
        <v>0</v>
      </c>
      <c r="R154" s="166">
        <f>+'CONAP-CHD''S (ALL FUNDS)'!J442</f>
        <v>0</v>
      </c>
      <c r="S154" s="166">
        <f>+'CONAP-CHD''S (ALL FUNDS)'!K442</f>
        <v>620101.91</v>
      </c>
      <c r="T154" s="166">
        <f>+'CONAP-CHD''S (ALL FUNDS)'!L442</f>
        <v>1494783.35</v>
      </c>
      <c r="U154" s="133">
        <f t="shared" si="176"/>
        <v>2114885.2600000002</v>
      </c>
      <c r="V154" s="130">
        <f t="shared" si="146"/>
        <v>0</v>
      </c>
      <c r="W154" s="130">
        <f t="shared" si="147"/>
        <v>620101.91</v>
      </c>
      <c r="X154" s="130">
        <f t="shared" si="148"/>
        <v>1494783.35</v>
      </c>
      <c r="Y154" s="133">
        <f t="shared" si="177"/>
        <v>2114885.2600000002</v>
      </c>
      <c r="Z154" s="130">
        <f t="shared" si="194"/>
        <v>0</v>
      </c>
      <c r="AA154" s="130">
        <f t="shared" si="194"/>
        <v>0</v>
      </c>
      <c r="AB154" s="130">
        <f t="shared" si="194"/>
        <v>5216.6499999999069</v>
      </c>
      <c r="AC154" s="133">
        <f t="shared" si="179"/>
        <v>5216.6499999999069</v>
      </c>
      <c r="AD154" s="155" t="str">
        <f t="shared" si="195"/>
        <v xml:space="preserve"> </v>
      </c>
      <c r="AE154" s="155">
        <f t="shared" si="196"/>
        <v>1</v>
      </c>
      <c r="AF154" s="155">
        <f t="shared" si="197"/>
        <v>0.99652223333333334</v>
      </c>
      <c r="AG154" s="155">
        <f t="shared" si="198"/>
        <v>0.99753943431898517</v>
      </c>
    </row>
    <row r="155" spans="1:33" ht="15" customHeight="1">
      <c r="A155" s="101" t="s">
        <v>161</v>
      </c>
      <c r="B155" s="165">
        <f>+'CONAP-CHD''S (ALL FUNDS)'!F448</f>
        <v>0</v>
      </c>
      <c r="C155" s="165">
        <f>+'CONAP-CHD''S (ALL FUNDS)'!G448</f>
        <v>0</v>
      </c>
      <c r="D155" s="165">
        <f>+'CONAP-CHD''S (ALL FUNDS)'!H448</f>
        <v>0</v>
      </c>
      <c r="E155" s="133">
        <f t="shared" si="171"/>
        <v>0</v>
      </c>
      <c r="F155" s="166">
        <f>+'CONAP-CHD''S (ALL FUNDS)'!F451</f>
        <v>0</v>
      </c>
      <c r="G155" s="166">
        <f>+'CONAP-CHD''S (ALL FUNDS)'!G451</f>
        <v>0</v>
      </c>
      <c r="H155" s="166">
        <f>+'CONAP-CHD''S (ALL FUNDS)'!H451</f>
        <v>0</v>
      </c>
      <c r="I155" s="133">
        <f t="shared" si="172"/>
        <v>0</v>
      </c>
      <c r="J155" s="116">
        <f t="shared" si="193"/>
        <v>0</v>
      </c>
      <c r="K155" s="116">
        <f t="shared" si="193"/>
        <v>0</v>
      </c>
      <c r="L155" s="116">
        <f t="shared" si="193"/>
        <v>0</v>
      </c>
      <c r="M155" s="133">
        <f t="shared" si="174"/>
        <v>0</v>
      </c>
      <c r="N155" s="165">
        <f>+'CONAP-CHD''S (ALL FUNDS)'!J448</f>
        <v>0</v>
      </c>
      <c r="O155" s="165">
        <f>+'CONAP-CHD''S (ALL FUNDS)'!K448</f>
        <v>0</v>
      </c>
      <c r="P155" s="165">
        <f>+'CONAP-CHD''S (ALL FUNDS)'!L448</f>
        <v>0</v>
      </c>
      <c r="Q155" s="133">
        <f t="shared" si="175"/>
        <v>0</v>
      </c>
      <c r="R155" s="166">
        <f>+'CONAP-CHD''S (ALL FUNDS)'!J451</f>
        <v>0</v>
      </c>
      <c r="S155" s="166">
        <f>+'CONAP-CHD''S (ALL FUNDS)'!K451</f>
        <v>0</v>
      </c>
      <c r="T155" s="166">
        <f>+'CONAP-CHD''S (ALL FUNDS)'!L451</f>
        <v>0</v>
      </c>
      <c r="U155" s="133">
        <f t="shared" si="176"/>
        <v>0</v>
      </c>
      <c r="V155" s="130">
        <f t="shared" si="146"/>
        <v>0</v>
      </c>
      <c r="W155" s="130">
        <f t="shared" si="147"/>
        <v>0</v>
      </c>
      <c r="X155" s="130">
        <f t="shared" si="148"/>
        <v>0</v>
      </c>
      <c r="Y155" s="133">
        <f t="shared" si="177"/>
        <v>0</v>
      </c>
      <c r="Z155" s="130">
        <f t="shared" si="194"/>
        <v>0</v>
      </c>
      <c r="AA155" s="130">
        <f t="shared" si="194"/>
        <v>0</v>
      </c>
      <c r="AB155" s="130">
        <f t="shared" si="194"/>
        <v>0</v>
      </c>
      <c r="AC155" s="133">
        <f t="shared" si="179"/>
        <v>0</v>
      </c>
      <c r="AD155" s="155" t="str">
        <f t="shared" si="195"/>
        <v xml:space="preserve"> </v>
      </c>
      <c r="AE155" s="155" t="str">
        <f t="shared" si="196"/>
        <v xml:space="preserve"> </v>
      </c>
      <c r="AF155" s="155" t="str">
        <f t="shared" si="197"/>
        <v xml:space="preserve"> </v>
      </c>
      <c r="AG155" s="155" t="str">
        <f t="shared" si="198"/>
        <v xml:space="preserve"> </v>
      </c>
    </row>
    <row r="156" spans="1:33" ht="15" customHeight="1">
      <c r="A156" s="102" t="s">
        <v>162</v>
      </c>
      <c r="B156" s="165">
        <f>+'CONAP-CHD''S (ALL FUNDS)'!F457</f>
        <v>0</v>
      </c>
      <c r="C156" s="165">
        <f>+'CONAP-CHD''S (ALL FUNDS)'!G457</f>
        <v>0</v>
      </c>
      <c r="D156" s="165">
        <f>+'CONAP-CHD''S (ALL FUNDS)'!H457</f>
        <v>0</v>
      </c>
      <c r="E156" s="133">
        <f t="shared" si="171"/>
        <v>0</v>
      </c>
      <c r="F156" s="166">
        <f>+'CONAP-CHD''S (ALL FUNDS)'!F460</f>
        <v>0</v>
      </c>
      <c r="G156" s="166">
        <f>+'CONAP-CHD''S (ALL FUNDS)'!G460</f>
        <v>99514937.679999992</v>
      </c>
      <c r="H156" s="166">
        <f>+'CONAP-CHD''S (ALL FUNDS)'!H460</f>
        <v>131361460.63</v>
      </c>
      <c r="I156" s="133">
        <f t="shared" si="172"/>
        <v>230876398.31</v>
      </c>
      <c r="J156" s="116">
        <f t="shared" si="193"/>
        <v>0</v>
      </c>
      <c r="K156" s="116">
        <f t="shared" si="193"/>
        <v>99514937.679999992</v>
      </c>
      <c r="L156" s="116">
        <f t="shared" si="193"/>
        <v>131361460.63</v>
      </c>
      <c r="M156" s="133">
        <f t="shared" si="174"/>
        <v>230876398.31</v>
      </c>
      <c r="N156" s="165">
        <f>+'CONAP-CHD''S (ALL FUNDS)'!J457</f>
        <v>0</v>
      </c>
      <c r="O156" s="165">
        <f>+'CONAP-CHD''S (ALL FUNDS)'!K457</f>
        <v>0</v>
      </c>
      <c r="P156" s="165">
        <f>+'CONAP-CHD''S (ALL FUNDS)'!L457</f>
        <v>0</v>
      </c>
      <c r="Q156" s="133">
        <f t="shared" si="175"/>
        <v>0</v>
      </c>
      <c r="R156" s="166">
        <f>+'CONAP-CHD''S (ALL FUNDS)'!J460</f>
        <v>0</v>
      </c>
      <c r="S156" s="166">
        <f>+'CONAP-CHD''S (ALL FUNDS)'!K460</f>
        <v>99514937.679999992</v>
      </c>
      <c r="T156" s="166">
        <f>+'CONAP-CHD''S (ALL FUNDS)'!L460</f>
        <v>131356243.97999999</v>
      </c>
      <c r="U156" s="133">
        <f t="shared" si="176"/>
        <v>230871181.65999997</v>
      </c>
      <c r="V156" s="130">
        <f t="shared" si="146"/>
        <v>0</v>
      </c>
      <c r="W156" s="130">
        <f t="shared" si="147"/>
        <v>99514937.679999992</v>
      </c>
      <c r="X156" s="130">
        <f t="shared" si="148"/>
        <v>131356243.97999999</v>
      </c>
      <c r="Y156" s="133">
        <f t="shared" si="177"/>
        <v>230871181.65999997</v>
      </c>
      <c r="Z156" s="130">
        <f t="shared" si="194"/>
        <v>0</v>
      </c>
      <c r="AA156" s="130">
        <f t="shared" si="194"/>
        <v>0</v>
      </c>
      <c r="AB156" s="130">
        <f t="shared" si="194"/>
        <v>5216.6500000059605</v>
      </c>
      <c r="AC156" s="133">
        <f t="shared" si="179"/>
        <v>5216.6500000059605</v>
      </c>
      <c r="AD156" s="155" t="str">
        <f t="shared" si="195"/>
        <v xml:space="preserve"> </v>
      </c>
      <c r="AE156" s="155">
        <f t="shared" si="196"/>
        <v>1</v>
      </c>
      <c r="AF156" s="155">
        <f t="shared" si="197"/>
        <v>0.99996028781976853</v>
      </c>
      <c r="AG156" s="155">
        <f t="shared" si="198"/>
        <v>0.99997740500961463</v>
      </c>
    </row>
    <row r="157" spans="1:33" ht="15" customHeight="1">
      <c r="A157" s="99" t="s">
        <v>163</v>
      </c>
      <c r="B157" s="165">
        <f>+'CONAP-CHD''S (ALL FUNDS)'!F466</f>
        <v>0</v>
      </c>
      <c r="C157" s="165">
        <f>+'CONAP-CHD''S (ALL FUNDS)'!G466</f>
        <v>576283.97</v>
      </c>
      <c r="D157" s="165">
        <f>+'CONAP-CHD''S (ALL FUNDS)'!H466</f>
        <v>0</v>
      </c>
      <c r="E157" s="133">
        <f t="shared" si="171"/>
        <v>576283.97</v>
      </c>
      <c r="F157" s="166">
        <f>+'CONAP-CHD''S (ALL FUNDS)'!F469</f>
        <v>0</v>
      </c>
      <c r="G157" s="166">
        <f>+'CONAP-CHD''S (ALL FUNDS)'!G469</f>
        <v>99754236.409999996</v>
      </c>
      <c r="H157" s="166">
        <f>+'CONAP-CHD''S (ALL FUNDS)'!H469</f>
        <v>633282.81999999995</v>
      </c>
      <c r="I157" s="133">
        <f t="shared" si="172"/>
        <v>100387519.22999999</v>
      </c>
      <c r="J157" s="116">
        <f t="shared" si="193"/>
        <v>0</v>
      </c>
      <c r="K157" s="116">
        <f t="shared" si="193"/>
        <v>100330520.38</v>
      </c>
      <c r="L157" s="116">
        <f t="shared" si="193"/>
        <v>633282.81999999995</v>
      </c>
      <c r="M157" s="133">
        <f t="shared" si="174"/>
        <v>100963803.19999999</v>
      </c>
      <c r="N157" s="165">
        <f>+'CONAP-CHD''S (ALL FUNDS)'!J466</f>
        <v>0</v>
      </c>
      <c r="O157" s="165">
        <f>+'CONAP-CHD''S (ALL FUNDS)'!K466</f>
        <v>576283.97</v>
      </c>
      <c r="P157" s="165">
        <f>+'CONAP-CHD''S (ALL FUNDS)'!L466</f>
        <v>0</v>
      </c>
      <c r="Q157" s="133">
        <f t="shared" si="175"/>
        <v>576283.97</v>
      </c>
      <c r="R157" s="166">
        <f>+'CONAP-CHD''S (ALL FUNDS)'!J469</f>
        <v>0</v>
      </c>
      <c r="S157" s="166">
        <f>+'CONAP-CHD''S (ALL FUNDS)'!K469</f>
        <v>99754236.409999996</v>
      </c>
      <c r="T157" s="166">
        <f>+'CONAP-CHD''S (ALL FUNDS)'!L469</f>
        <v>633282.81999999995</v>
      </c>
      <c r="U157" s="133">
        <f t="shared" si="176"/>
        <v>100387519.22999999</v>
      </c>
      <c r="V157" s="130">
        <f t="shared" si="146"/>
        <v>0</v>
      </c>
      <c r="W157" s="130">
        <f t="shared" si="147"/>
        <v>100330520.38</v>
      </c>
      <c r="X157" s="130">
        <f t="shared" si="148"/>
        <v>633282.81999999995</v>
      </c>
      <c r="Y157" s="133">
        <f t="shared" si="177"/>
        <v>100963803.19999999</v>
      </c>
      <c r="Z157" s="130">
        <f t="shared" si="194"/>
        <v>0</v>
      </c>
      <c r="AA157" s="130">
        <f t="shared" si="194"/>
        <v>0</v>
      </c>
      <c r="AB157" s="130">
        <f t="shared" si="194"/>
        <v>0</v>
      </c>
      <c r="AC157" s="133">
        <f t="shared" si="179"/>
        <v>0</v>
      </c>
      <c r="AD157" s="155" t="str">
        <f t="shared" si="195"/>
        <v xml:space="preserve"> </v>
      </c>
      <c r="AE157" s="155">
        <f t="shared" si="196"/>
        <v>1</v>
      </c>
      <c r="AF157" s="155">
        <f t="shared" si="197"/>
        <v>1</v>
      </c>
      <c r="AG157" s="155">
        <f t="shared" si="198"/>
        <v>1</v>
      </c>
    </row>
    <row r="158" spans="1:33" ht="15" customHeight="1">
      <c r="A158" s="102" t="s">
        <v>164</v>
      </c>
      <c r="B158" s="165">
        <f>+'CONAP-CHD''S (ALL FUNDS)'!F475</f>
        <v>0</v>
      </c>
      <c r="C158" s="165">
        <f>+'CONAP-CHD''S (ALL FUNDS)'!G475</f>
        <v>0</v>
      </c>
      <c r="D158" s="165">
        <f>+'CONAP-CHD''S (ALL FUNDS)'!H475</f>
        <v>0</v>
      </c>
      <c r="E158" s="133">
        <f t="shared" si="171"/>
        <v>0</v>
      </c>
      <c r="F158" s="166">
        <f>+'CONAP-CHD''S (ALL FUNDS)'!F478</f>
        <v>0</v>
      </c>
      <c r="G158" s="166">
        <f>+'CONAP-CHD''S (ALL FUNDS)'!G478</f>
        <v>0</v>
      </c>
      <c r="H158" s="166">
        <f>+'CONAP-CHD''S (ALL FUNDS)'!H478</f>
        <v>29868630.190000001</v>
      </c>
      <c r="I158" s="133">
        <f t="shared" si="172"/>
        <v>29868630.190000001</v>
      </c>
      <c r="J158" s="116">
        <f t="shared" si="193"/>
        <v>0</v>
      </c>
      <c r="K158" s="116">
        <f t="shared" si="193"/>
        <v>0</v>
      </c>
      <c r="L158" s="116">
        <f t="shared" si="193"/>
        <v>29868630.190000001</v>
      </c>
      <c r="M158" s="133">
        <f t="shared" si="174"/>
        <v>29868630.190000001</v>
      </c>
      <c r="N158" s="165">
        <f>+'CONAP-CHD''S (ALL FUNDS)'!J475</f>
        <v>0</v>
      </c>
      <c r="O158" s="165">
        <f>+'CONAP-CHD''S (ALL FUNDS)'!K475</f>
        <v>0</v>
      </c>
      <c r="P158" s="165">
        <f>+'CONAP-CHD''S (ALL FUNDS)'!L475</f>
        <v>0</v>
      </c>
      <c r="Q158" s="133">
        <f t="shared" si="175"/>
        <v>0</v>
      </c>
      <c r="R158" s="166">
        <f>+'CONAP-CHD''S (ALL FUNDS)'!J478</f>
        <v>0</v>
      </c>
      <c r="S158" s="166">
        <f>+'CONAP-CHD''S (ALL FUNDS)'!K478</f>
        <v>0</v>
      </c>
      <c r="T158" s="166">
        <f>+'CONAP-CHD''S (ALL FUNDS)'!L478</f>
        <v>29860688.800000001</v>
      </c>
      <c r="U158" s="133">
        <f t="shared" si="176"/>
        <v>29860688.800000001</v>
      </c>
      <c r="V158" s="130">
        <f t="shared" si="146"/>
        <v>0</v>
      </c>
      <c r="W158" s="130">
        <f t="shared" si="147"/>
        <v>0</v>
      </c>
      <c r="X158" s="130">
        <f t="shared" si="148"/>
        <v>29860688.800000001</v>
      </c>
      <c r="Y158" s="133">
        <f t="shared" si="177"/>
        <v>29860688.800000001</v>
      </c>
      <c r="Z158" s="130">
        <f t="shared" si="194"/>
        <v>0</v>
      </c>
      <c r="AA158" s="130">
        <f t="shared" si="194"/>
        <v>0</v>
      </c>
      <c r="AB158" s="130">
        <f t="shared" si="194"/>
        <v>7941.390000000596</v>
      </c>
      <c r="AC158" s="133">
        <f t="shared" si="179"/>
        <v>7941.390000000596</v>
      </c>
      <c r="AD158" s="155" t="str">
        <f t="shared" si="195"/>
        <v xml:space="preserve"> </v>
      </c>
      <c r="AE158" s="155" t="str">
        <f t="shared" si="196"/>
        <v xml:space="preserve"> </v>
      </c>
      <c r="AF158" s="155">
        <f t="shared" si="197"/>
        <v>0.9997341227250971</v>
      </c>
      <c r="AG158" s="155">
        <f t="shared" si="198"/>
        <v>0.9997341227250971</v>
      </c>
    </row>
    <row r="159" spans="1:33" ht="15" customHeight="1">
      <c r="A159" s="103"/>
      <c r="B159" s="165"/>
      <c r="C159" s="165"/>
      <c r="D159" s="165"/>
      <c r="E159" s="133">
        <f t="shared" si="171"/>
        <v>0</v>
      </c>
      <c r="F159" s="165"/>
      <c r="G159" s="165"/>
      <c r="H159" s="165"/>
      <c r="I159" s="133">
        <f t="shared" si="172"/>
        <v>0</v>
      </c>
      <c r="J159" s="116">
        <f t="shared" si="193"/>
        <v>0</v>
      </c>
      <c r="K159" s="116">
        <f t="shared" si="193"/>
        <v>0</v>
      </c>
      <c r="L159" s="116">
        <f t="shared" si="193"/>
        <v>0</v>
      </c>
      <c r="M159" s="133">
        <f t="shared" si="174"/>
        <v>0</v>
      </c>
      <c r="N159" s="165"/>
      <c r="O159" s="165"/>
      <c r="P159" s="165"/>
      <c r="Q159" s="133">
        <f t="shared" si="175"/>
        <v>0</v>
      </c>
      <c r="R159" s="165"/>
      <c r="S159" s="165"/>
      <c r="T159" s="165"/>
      <c r="U159" s="133">
        <f t="shared" si="176"/>
        <v>0</v>
      </c>
      <c r="V159" s="130">
        <f t="shared" si="146"/>
        <v>0</v>
      </c>
      <c r="W159" s="130">
        <f t="shared" si="147"/>
        <v>0</v>
      </c>
      <c r="X159" s="130">
        <f t="shared" si="148"/>
        <v>0</v>
      </c>
      <c r="Y159" s="133">
        <f t="shared" si="177"/>
        <v>0</v>
      </c>
      <c r="Z159" s="130">
        <f t="shared" si="194"/>
        <v>0</v>
      </c>
      <c r="AA159" s="130">
        <f t="shared" si="194"/>
        <v>0</v>
      </c>
      <c r="AB159" s="130">
        <f t="shared" si="194"/>
        <v>0</v>
      </c>
      <c r="AC159" s="133">
        <f t="shared" si="179"/>
        <v>0</v>
      </c>
      <c r="AD159" s="155" t="str">
        <f t="shared" si="195"/>
        <v xml:space="preserve"> </v>
      </c>
      <c r="AE159" s="155" t="str">
        <f t="shared" si="196"/>
        <v xml:space="preserve"> </v>
      </c>
      <c r="AF159" s="155" t="str">
        <f t="shared" si="197"/>
        <v xml:space="preserve"> </v>
      </c>
      <c r="AG159" s="155" t="str">
        <f t="shared" si="198"/>
        <v xml:space="preserve"> </v>
      </c>
    </row>
    <row r="160" spans="1:33" s="127" customFormat="1" ht="15" customHeight="1">
      <c r="A160" s="169" t="s">
        <v>165</v>
      </c>
      <c r="B160" s="172">
        <f t="shared" ref="B160:AC160" si="199">SUM(B161:B162)</f>
        <v>0</v>
      </c>
      <c r="C160" s="172">
        <f t="shared" si="199"/>
        <v>6576638.7500000009</v>
      </c>
      <c r="D160" s="172">
        <f t="shared" si="199"/>
        <v>13199814.460000001</v>
      </c>
      <c r="E160" s="172">
        <f t="shared" si="199"/>
        <v>19776453.210000001</v>
      </c>
      <c r="F160" s="172">
        <f>SUM(F161:F162)</f>
        <v>0</v>
      </c>
      <c r="G160" s="172">
        <f t="shared" ref="G160" si="200">SUM(G161:G162)</f>
        <v>1887126</v>
      </c>
      <c r="H160" s="172">
        <f t="shared" ref="H160" si="201">SUM(H161:H162)</f>
        <v>0</v>
      </c>
      <c r="I160" s="172">
        <f>SUM(I161:I162)</f>
        <v>1887126</v>
      </c>
      <c r="J160" s="172">
        <f t="shared" si="199"/>
        <v>0</v>
      </c>
      <c r="K160" s="172">
        <f t="shared" si="199"/>
        <v>8463764.75</v>
      </c>
      <c r="L160" s="172">
        <f t="shared" si="199"/>
        <v>13199814.460000001</v>
      </c>
      <c r="M160" s="172">
        <f t="shared" si="199"/>
        <v>21663579.210000001</v>
      </c>
      <c r="N160" s="172">
        <f t="shared" si="199"/>
        <v>0</v>
      </c>
      <c r="O160" s="172">
        <f t="shared" si="199"/>
        <v>6576636.0499999998</v>
      </c>
      <c r="P160" s="172">
        <f t="shared" si="199"/>
        <v>12777262.25</v>
      </c>
      <c r="Q160" s="172">
        <f t="shared" si="199"/>
        <v>19353898.300000001</v>
      </c>
      <c r="R160" s="172">
        <f t="shared" si="199"/>
        <v>0</v>
      </c>
      <c r="S160" s="172">
        <f t="shared" si="199"/>
        <v>1887126</v>
      </c>
      <c r="T160" s="172">
        <f t="shared" si="199"/>
        <v>0</v>
      </c>
      <c r="U160" s="172">
        <f t="shared" si="199"/>
        <v>1887126</v>
      </c>
      <c r="V160" s="172">
        <f t="shared" si="199"/>
        <v>0</v>
      </c>
      <c r="W160" s="172">
        <f t="shared" si="199"/>
        <v>8463762.0500000007</v>
      </c>
      <c r="X160" s="172">
        <f t="shared" si="199"/>
        <v>12777262.25</v>
      </c>
      <c r="Y160" s="172">
        <f t="shared" si="199"/>
        <v>21241024.300000001</v>
      </c>
      <c r="Z160" s="172">
        <f t="shared" si="199"/>
        <v>0</v>
      </c>
      <c r="AA160" s="172">
        <f t="shared" si="199"/>
        <v>2.7000000011175871</v>
      </c>
      <c r="AB160" s="172">
        <f t="shared" si="199"/>
        <v>422552.21000000089</v>
      </c>
      <c r="AC160" s="172">
        <f t="shared" si="199"/>
        <v>422554.91000000201</v>
      </c>
      <c r="AD160" s="156" t="str">
        <f t="shared" si="195"/>
        <v xml:space="preserve"> </v>
      </c>
      <c r="AE160" s="156">
        <f t="shared" si="196"/>
        <v>0.99999968099302394</v>
      </c>
      <c r="AF160" s="156">
        <f t="shared" si="197"/>
        <v>0.96798801897704845</v>
      </c>
      <c r="AG160" s="156">
        <f t="shared" si="198"/>
        <v>0.98049468622410529</v>
      </c>
    </row>
    <row r="161" spans="1:33" ht="15" customHeight="1">
      <c r="A161" s="101" t="s">
        <v>166</v>
      </c>
      <c r="B161" s="165">
        <f>+'CONAP-CHD''S (ALL FUNDS)'!F499</f>
        <v>0</v>
      </c>
      <c r="C161" s="165">
        <f>+'CONAP-CHD''S (ALL FUNDS)'!G499</f>
        <v>0</v>
      </c>
      <c r="D161" s="165">
        <f>+'CONAP-CHD''S (ALL FUNDS)'!H499</f>
        <v>0</v>
      </c>
      <c r="E161" s="133">
        <f t="shared" si="171"/>
        <v>0</v>
      </c>
      <c r="F161" s="166">
        <f>+'CONAP-CHD''S (ALL FUNDS)'!F502</f>
        <v>0</v>
      </c>
      <c r="G161" s="166">
        <f>+'CONAP-CHD''S (ALL FUNDS)'!G502</f>
        <v>1887126</v>
      </c>
      <c r="H161" s="166">
        <f>+'CONAP-CHD''S (ALL FUNDS)'!H502</f>
        <v>0</v>
      </c>
      <c r="I161" s="133">
        <f t="shared" si="172"/>
        <v>1887126</v>
      </c>
      <c r="J161" s="116">
        <f t="shared" ref="J161:L163" si="202">+B161+F161</f>
        <v>0</v>
      </c>
      <c r="K161" s="116">
        <f t="shared" si="202"/>
        <v>1887126</v>
      </c>
      <c r="L161" s="116">
        <f t="shared" si="202"/>
        <v>0</v>
      </c>
      <c r="M161" s="133">
        <f t="shared" si="174"/>
        <v>1887126</v>
      </c>
      <c r="N161" s="165">
        <f>+'CONAP-CHD''S (ALL FUNDS)'!J499</f>
        <v>0</v>
      </c>
      <c r="O161" s="165">
        <f>+'CONAP-CHD''S (ALL FUNDS)'!K499</f>
        <v>0</v>
      </c>
      <c r="P161" s="165">
        <f>+'CONAP-CHD''S (ALL FUNDS)'!L499</f>
        <v>0</v>
      </c>
      <c r="Q161" s="133">
        <f t="shared" si="175"/>
        <v>0</v>
      </c>
      <c r="R161" s="166">
        <f>+'CONAP-CHD''S (ALL FUNDS)'!J502</f>
        <v>0</v>
      </c>
      <c r="S161" s="166">
        <f>+'CONAP-CHD''S (ALL FUNDS)'!K502</f>
        <v>1887126</v>
      </c>
      <c r="T161" s="166">
        <f>+'CONAP-CHD''S (ALL FUNDS)'!L502</f>
        <v>0</v>
      </c>
      <c r="U161" s="133">
        <f t="shared" si="176"/>
        <v>1887126</v>
      </c>
      <c r="V161" s="130">
        <f t="shared" si="146"/>
        <v>0</v>
      </c>
      <c r="W161" s="130">
        <f t="shared" si="147"/>
        <v>1887126</v>
      </c>
      <c r="X161" s="130">
        <f t="shared" si="148"/>
        <v>0</v>
      </c>
      <c r="Y161" s="133">
        <f t="shared" si="177"/>
        <v>1887126</v>
      </c>
      <c r="Z161" s="130">
        <f t="shared" ref="Z161:AB163" si="203">+J161-V161</f>
        <v>0</v>
      </c>
      <c r="AA161" s="130">
        <f t="shared" si="203"/>
        <v>0</v>
      </c>
      <c r="AB161" s="130">
        <f t="shared" si="203"/>
        <v>0</v>
      </c>
      <c r="AC161" s="133">
        <f t="shared" si="179"/>
        <v>0</v>
      </c>
      <c r="AD161" s="155" t="str">
        <f t="shared" si="195"/>
        <v xml:space="preserve"> </v>
      </c>
      <c r="AE161" s="155">
        <f t="shared" si="196"/>
        <v>1</v>
      </c>
      <c r="AF161" s="155" t="str">
        <f t="shared" si="197"/>
        <v xml:space="preserve"> </v>
      </c>
      <c r="AG161" s="155">
        <f t="shared" si="198"/>
        <v>1</v>
      </c>
    </row>
    <row r="162" spans="1:33" ht="15" customHeight="1">
      <c r="A162" s="101" t="s">
        <v>167</v>
      </c>
      <c r="B162" s="165">
        <f>+'CONAP-CHD''S (ALL FUNDS)'!F508</f>
        <v>0</v>
      </c>
      <c r="C162" s="165">
        <f>+'CONAP-CHD''S (ALL FUNDS)'!G508</f>
        <v>6576638.7500000009</v>
      </c>
      <c r="D162" s="165">
        <f>+'CONAP-CHD''S (ALL FUNDS)'!H508</f>
        <v>13199814.460000001</v>
      </c>
      <c r="E162" s="133">
        <f t="shared" si="171"/>
        <v>19776453.210000001</v>
      </c>
      <c r="F162" s="165">
        <f>+'CONAP-CHD''S (ALL FUNDS)'!F511</f>
        <v>0</v>
      </c>
      <c r="G162" s="165">
        <f>+'CONAP-CHD''S (ALL FUNDS)'!G511</f>
        <v>0</v>
      </c>
      <c r="H162" s="165">
        <f>+'CONAP-CHD''S (ALL FUNDS)'!H511</f>
        <v>0</v>
      </c>
      <c r="I162" s="133">
        <f t="shared" si="172"/>
        <v>0</v>
      </c>
      <c r="J162" s="116">
        <f t="shared" si="202"/>
        <v>0</v>
      </c>
      <c r="K162" s="116">
        <f t="shared" si="202"/>
        <v>6576638.7500000009</v>
      </c>
      <c r="L162" s="116">
        <f t="shared" si="202"/>
        <v>13199814.460000001</v>
      </c>
      <c r="M162" s="133">
        <f t="shared" si="174"/>
        <v>19776453.210000001</v>
      </c>
      <c r="N162" s="165">
        <f>+'CONAP-CHD''S (ALL FUNDS)'!J508</f>
        <v>0</v>
      </c>
      <c r="O162" s="165">
        <f>+'CONAP-CHD''S (ALL FUNDS)'!K508</f>
        <v>6576636.0499999998</v>
      </c>
      <c r="P162" s="165">
        <f>+'CONAP-CHD''S (ALL FUNDS)'!L508</f>
        <v>12777262.25</v>
      </c>
      <c r="Q162" s="133">
        <f t="shared" si="175"/>
        <v>19353898.300000001</v>
      </c>
      <c r="R162" s="165">
        <f>+'CONAP-CHD''S (ALL FUNDS)'!J511</f>
        <v>0</v>
      </c>
      <c r="S162" s="165">
        <f>+'CONAP-CHD''S (ALL FUNDS)'!K511</f>
        <v>0</v>
      </c>
      <c r="T162" s="165">
        <f>+'CONAP-CHD''S (ALL FUNDS)'!L511</f>
        <v>0</v>
      </c>
      <c r="U162" s="133">
        <f t="shared" si="176"/>
        <v>0</v>
      </c>
      <c r="V162" s="130">
        <f t="shared" si="146"/>
        <v>0</v>
      </c>
      <c r="W162" s="130">
        <f t="shared" si="147"/>
        <v>6576636.0499999998</v>
      </c>
      <c r="X162" s="130">
        <f t="shared" si="148"/>
        <v>12777262.25</v>
      </c>
      <c r="Y162" s="133">
        <f t="shared" si="177"/>
        <v>19353898.300000001</v>
      </c>
      <c r="Z162" s="130">
        <f t="shared" si="203"/>
        <v>0</v>
      </c>
      <c r="AA162" s="130">
        <f t="shared" si="203"/>
        <v>2.7000000011175871</v>
      </c>
      <c r="AB162" s="130">
        <f t="shared" si="203"/>
        <v>422552.21000000089</v>
      </c>
      <c r="AC162" s="133">
        <f t="shared" si="179"/>
        <v>422554.91000000201</v>
      </c>
      <c r="AD162" s="155" t="str">
        <f t="shared" si="195"/>
        <v xml:space="preserve"> </v>
      </c>
      <c r="AE162" s="155">
        <f t="shared" si="196"/>
        <v>0.99999958945593581</v>
      </c>
      <c r="AF162" s="155">
        <f t="shared" si="197"/>
        <v>0.96798801897704845</v>
      </c>
      <c r="AG162" s="155">
        <f t="shared" si="198"/>
        <v>0.97863343312812356</v>
      </c>
    </row>
    <row r="163" spans="1:33" ht="15" customHeight="1">
      <c r="A163" s="103"/>
      <c r="B163" s="165"/>
      <c r="C163" s="165"/>
      <c r="D163" s="165"/>
      <c r="E163" s="133">
        <f t="shared" si="171"/>
        <v>0</v>
      </c>
      <c r="F163" s="165"/>
      <c r="G163" s="165"/>
      <c r="H163" s="165"/>
      <c r="I163" s="133">
        <f t="shared" si="172"/>
        <v>0</v>
      </c>
      <c r="J163" s="116">
        <f t="shared" si="202"/>
        <v>0</v>
      </c>
      <c r="K163" s="116">
        <f t="shared" si="202"/>
        <v>0</v>
      </c>
      <c r="L163" s="116">
        <f t="shared" si="202"/>
        <v>0</v>
      </c>
      <c r="M163" s="133">
        <f t="shared" si="174"/>
        <v>0</v>
      </c>
      <c r="N163" s="165"/>
      <c r="O163" s="165"/>
      <c r="P163" s="165"/>
      <c r="Q163" s="133">
        <f t="shared" si="175"/>
        <v>0</v>
      </c>
      <c r="R163" s="165"/>
      <c r="S163" s="165"/>
      <c r="T163" s="165"/>
      <c r="U163" s="133">
        <f t="shared" si="176"/>
        <v>0</v>
      </c>
      <c r="V163" s="130">
        <f t="shared" si="146"/>
        <v>0</v>
      </c>
      <c r="W163" s="130">
        <f t="shared" si="147"/>
        <v>0</v>
      </c>
      <c r="X163" s="130">
        <f t="shared" si="148"/>
        <v>0</v>
      </c>
      <c r="Y163" s="133">
        <f t="shared" si="177"/>
        <v>0</v>
      </c>
      <c r="Z163" s="130">
        <f t="shared" si="203"/>
        <v>0</v>
      </c>
      <c r="AA163" s="130">
        <f t="shared" si="203"/>
        <v>0</v>
      </c>
      <c r="AB163" s="130">
        <f t="shared" si="203"/>
        <v>0</v>
      </c>
      <c r="AC163" s="133">
        <f t="shared" si="179"/>
        <v>0</v>
      </c>
      <c r="AD163" s="155" t="str">
        <f t="shared" si="195"/>
        <v xml:space="preserve"> </v>
      </c>
      <c r="AE163" s="155" t="str">
        <f t="shared" si="196"/>
        <v xml:space="preserve"> </v>
      </c>
      <c r="AF163" s="155" t="str">
        <f t="shared" si="197"/>
        <v xml:space="preserve"> </v>
      </c>
      <c r="AG163" s="155" t="str">
        <f t="shared" si="198"/>
        <v xml:space="preserve"> </v>
      </c>
    </row>
    <row r="164" spans="1:33" s="127" customFormat="1" ht="15" customHeight="1">
      <c r="A164" s="169" t="s">
        <v>168</v>
      </c>
      <c r="B164" s="172">
        <f t="shared" ref="B164:AC164" si="204">SUM(B165:B172)</f>
        <v>0</v>
      </c>
      <c r="C164" s="172">
        <f t="shared" si="204"/>
        <v>396840185.51999998</v>
      </c>
      <c r="D164" s="172">
        <f t="shared" si="204"/>
        <v>315565877.97999996</v>
      </c>
      <c r="E164" s="172">
        <f t="shared" si="204"/>
        <v>712406063.5</v>
      </c>
      <c r="F164" s="172">
        <f>SUM(F165:F172)</f>
        <v>0</v>
      </c>
      <c r="G164" s="172">
        <f t="shared" ref="G164" si="205">SUM(G165:G172)</f>
        <v>652899362.32999992</v>
      </c>
      <c r="H164" s="172">
        <f t="shared" ref="H164" si="206">SUM(H165:H172)</f>
        <v>636748321.95999992</v>
      </c>
      <c r="I164" s="172">
        <f>SUM(I165:I172)</f>
        <v>1289647684.29</v>
      </c>
      <c r="J164" s="172">
        <f t="shared" si="204"/>
        <v>0</v>
      </c>
      <c r="K164" s="172">
        <f t="shared" si="204"/>
        <v>1049739547.8499999</v>
      </c>
      <c r="L164" s="172">
        <f t="shared" si="204"/>
        <v>952314199.93999982</v>
      </c>
      <c r="M164" s="172">
        <f t="shared" si="204"/>
        <v>2002053747.79</v>
      </c>
      <c r="N164" s="172">
        <f t="shared" si="204"/>
        <v>0</v>
      </c>
      <c r="O164" s="172">
        <f t="shared" si="204"/>
        <v>392935506.50999999</v>
      </c>
      <c r="P164" s="172">
        <f t="shared" si="204"/>
        <v>315331877.37</v>
      </c>
      <c r="Q164" s="172">
        <f t="shared" si="204"/>
        <v>708267383.88</v>
      </c>
      <c r="R164" s="172">
        <f t="shared" si="204"/>
        <v>0</v>
      </c>
      <c r="S164" s="172">
        <f t="shared" si="204"/>
        <v>645178851.04999995</v>
      </c>
      <c r="T164" s="172">
        <f t="shared" si="204"/>
        <v>636220344.13999999</v>
      </c>
      <c r="U164" s="172">
        <f t="shared" si="204"/>
        <v>1281399195.1900001</v>
      </c>
      <c r="V164" s="172">
        <f t="shared" si="204"/>
        <v>0</v>
      </c>
      <c r="W164" s="172">
        <f t="shared" si="204"/>
        <v>1038114357.5599999</v>
      </c>
      <c r="X164" s="172">
        <f t="shared" si="204"/>
        <v>951552221.50999999</v>
      </c>
      <c r="Y164" s="172">
        <f t="shared" si="204"/>
        <v>1989666579.0700002</v>
      </c>
      <c r="Z164" s="172">
        <f t="shared" si="204"/>
        <v>0</v>
      </c>
      <c r="AA164" s="172">
        <f t="shared" si="204"/>
        <v>11625190.290000029</v>
      </c>
      <c r="AB164" s="172">
        <f t="shared" si="204"/>
        <v>761978.42999992566</v>
      </c>
      <c r="AC164" s="172">
        <f t="shared" si="204"/>
        <v>12387168.719999954</v>
      </c>
      <c r="AD164" s="156" t="str">
        <f t="shared" si="195"/>
        <v xml:space="preserve"> </v>
      </c>
      <c r="AE164" s="156">
        <f t="shared" si="196"/>
        <v>0.98892564320948961</v>
      </c>
      <c r="AF164" s="156">
        <f t="shared" si="197"/>
        <v>0.99919986656709747</v>
      </c>
      <c r="AG164" s="156">
        <f t="shared" si="198"/>
        <v>0.9938127691458466</v>
      </c>
    </row>
    <row r="165" spans="1:33" ht="15" customHeight="1">
      <c r="A165" s="101" t="s">
        <v>169</v>
      </c>
      <c r="B165" s="165">
        <f>+'CONAP-CHD''S (ALL FUNDS)'!F532</f>
        <v>0</v>
      </c>
      <c r="C165" s="165">
        <f>+'CONAP-CHD''S (ALL FUNDS)'!G532</f>
        <v>0</v>
      </c>
      <c r="D165" s="165">
        <f>+'CONAP-CHD''S (ALL FUNDS)'!H532</f>
        <v>0</v>
      </c>
      <c r="E165" s="133">
        <f t="shared" si="171"/>
        <v>0</v>
      </c>
      <c r="F165" s="166">
        <f>+'CONAP-CHD''S (ALL FUNDS)'!F535</f>
        <v>0</v>
      </c>
      <c r="G165" s="166">
        <f>+'CONAP-CHD''S (ALL FUNDS)'!G535</f>
        <v>233980034.88</v>
      </c>
      <c r="H165" s="166">
        <f>+'CONAP-CHD''S (ALL FUNDS)'!H535</f>
        <v>3566190.79</v>
      </c>
      <c r="I165" s="133">
        <f t="shared" si="172"/>
        <v>237546225.66999999</v>
      </c>
      <c r="J165" s="116">
        <f t="shared" ref="J165:J173" si="207">+B165+F165</f>
        <v>0</v>
      </c>
      <c r="K165" s="116">
        <f t="shared" ref="K165:K173" si="208">+C165+G165</f>
        <v>233980034.88</v>
      </c>
      <c r="L165" s="116">
        <f t="shared" ref="L165:L173" si="209">+D165+H165</f>
        <v>3566190.79</v>
      </c>
      <c r="M165" s="133">
        <f t="shared" si="174"/>
        <v>237546225.66999999</v>
      </c>
      <c r="N165" s="165">
        <f>+'CONAP-CHD''S (ALL FUNDS)'!J532</f>
        <v>0</v>
      </c>
      <c r="O165" s="165">
        <f>+'CONAP-CHD''S (ALL FUNDS)'!K532</f>
        <v>0</v>
      </c>
      <c r="P165" s="165">
        <f>+'CONAP-CHD''S (ALL FUNDS)'!L532</f>
        <v>0</v>
      </c>
      <c r="Q165" s="133">
        <f t="shared" si="175"/>
        <v>0</v>
      </c>
      <c r="R165" s="166">
        <f>+'CONAP-CHD''S (ALL FUNDS)'!J535</f>
        <v>0</v>
      </c>
      <c r="S165" s="166">
        <f>+'CONAP-CHD''S (ALL FUNDS)'!K535</f>
        <v>231220554.10999998</v>
      </c>
      <c r="T165" s="166">
        <f>+'CONAP-CHD''S (ALL FUNDS)'!L535</f>
        <v>3489115</v>
      </c>
      <c r="U165" s="133">
        <f t="shared" si="176"/>
        <v>234709669.10999998</v>
      </c>
      <c r="V165" s="130">
        <f t="shared" si="146"/>
        <v>0</v>
      </c>
      <c r="W165" s="130">
        <f t="shared" si="147"/>
        <v>231220554.10999998</v>
      </c>
      <c r="X165" s="130">
        <f t="shared" si="148"/>
        <v>3489115</v>
      </c>
      <c r="Y165" s="133">
        <f t="shared" si="177"/>
        <v>234709669.10999998</v>
      </c>
      <c r="Z165" s="130">
        <f t="shared" ref="Z165:Z173" si="210">+J165-V165</f>
        <v>0</v>
      </c>
      <c r="AA165" s="130">
        <f t="shared" ref="AA165:AA173" si="211">+K165-W165</f>
        <v>2759480.7700000107</v>
      </c>
      <c r="AB165" s="130">
        <f t="shared" ref="AB165:AB173" si="212">+L165-X165</f>
        <v>77075.790000000037</v>
      </c>
      <c r="AC165" s="133">
        <f t="shared" si="179"/>
        <v>2836556.5600000108</v>
      </c>
      <c r="AD165" s="155" t="str">
        <f t="shared" si="195"/>
        <v xml:space="preserve"> </v>
      </c>
      <c r="AE165" s="155">
        <f t="shared" si="196"/>
        <v>0.98820634088966075</v>
      </c>
      <c r="AF165" s="155">
        <f t="shared" si="197"/>
        <v>0.97838708175229172</v>
      </c>
      <c r="AG165" s="155">
        <f t="shared" si="198"/>
        <v>0.98805892810125906</v>
      </c>
    </row>
    <row r="166" spans="1:33" ht="15" customHeight="1">
      <c r="A166" s="101" t="s">
        <v>170</v>
      </c>
      <c r="B166" s="165">
        <f>+'CONAP-CHD''S (ALL FUNDS)'!F541</f>
        <v>0</v>
      </c>
      <c r="C166" s="165">
        <f>+'CONAP-CHD''S (ALL FUNDS)'!G541</f>
        <v>44750000</v>
      </c>
      <c r="D166" s="165">
        <f>+'CONAP-CHD''S (ALL FUNDS)'!H541</f>
        <v>0</v>
      </c>
      <c r="E166" s="133">
        <f t="shared" si="171"/>
        <v>44750000</v>
      </c>
      <c r="F166" s="166">
        <f>+'CONAP-CHD''S (ALL FUNDS)'!F544</f>
        <v>0</v>
      </c>
      <c r="G166" s="166">
        <f>+'CONAP-CHD''S (ALL FUNDS)'!G544</f>
        <v>0</v>
      </c>
      <c r="H166" s="166">
        <f>+'CONAP-CHD''S (ALL FUNDS)'!H544</f>
        <v>0</v>
      </c>
      <c r="I166" s="133">
        <f t="shared" si="172"/>
        <v>0</v>
      </c>
      <c r="J166" s="116">
        <f t="shared" si="207"/>
        <v>0</v>
      </c>
      <c r="K166" s="116">
        <f t="shared" si="208"/>
        <v>44750000</v>
      </c>
      <c r="L166" s="116">
        <f t="shared" si="209"/>
        <v>0</v>
      </c>
      <c r="M166" s="133">
        <f t="shared" si="174"/>
        <v>44750000</v>
      </c>
      <c r="N166" s="165">
        <f>+'CONAP-CHD''S (ALL FUNDS)'!J541</f>
        <v>0</v>
      </c>
      <c r="O166" s="165">
        <f>+'CONAP-CHD''S (ALL FUNDS)'!K541</f>
        <v>44639276.920000002</v>
      </c>
      <c r="P166" s="165">
        <f>+'CONAP-CHD''S (ALL FUNDS)'!L541</f>
        <v>0</v>
      </c>
      <c r="Q166" s="133">
        <f t="shared" si="175"/>
        <v>44639276.920000002</v>
      </c>
      <c r="R166" s="166">
        <f>+'CONAP-CHD''S (ALL FUNDS)'!J544</f>
        <v>0</v>
      </c>
      <c r="S166" s="166">
        <f>+'CONAP-CHD''S (ALL FUNDS)'!K544</f>
        <v>0</v>
      </c>
      <c r="T166" s="166">
        <f>+'CONAP-CHD''S (ALL FUNDS)'!L544</f>
        <v>0</v>
      </c>
      <c r="U166" s="133">
        <f t="shared" si="176"/>
        <v>0</v>
      </c>
      <c r="V166" s="130">
        <f t="shared" si="146"/>
        <v>0</v>
      </c>
      <c r="W166" s="130">
        <f t="shared" si="147"/>
        <v>44639276.920000002</v>
      </c>
      <c r="X166" s="130">
        <f t="shared" si="148"/>
        <v>0</v>
      </c>
      <c r="Y166" s="133">
        <f t="shared" si="177"/>
        <v>44639276.920000002</v>
      </c>
      <c r="Z166" s="130">
        <f t="shared" si="210"/>
        <v>0</v>
      </c>
      <c r="AA166" s="130">
        <f t="shared" si="211"/>
        <v>110723.07999999821</v>
      </c>
      <c r="AB166" s="130">
        <f t="shared" si="212"/>
        <v>0</v>
      </c>
      <c r="AC166" s="133">
        <f t="shared" si="179"/>
        <v>110723.07999999821</v>
      </c>
      <c r="AD166" s="155" t="str">
        <f t="shared" si="195"/>
        <v xml:space="preserve"> </v>
      </c>
      <c r="AE166" s="155">
        <f t="shared" si="196"/>
        <v>0.99752574122905036</v>
      </c>
      <c r="AF166" s="155" t="str">
        <f t="shared" si="197"/>
        <v xml:space="preserve"> </v>
      </c>
      <c r="AG166" s="155">
        <f t="shared" si="198"/>
        <v>0.99752574122905036</v>
      </c>
    </row>
    <row r="167" spans="1:33" ht="15" customHeight="1">
      <c r="A167" s="102" t="s">
        <v>171</v>
      </c>
      <c r="B167" s="165">
        <f>+'CONAP-CHD''S (ALL FUNDS)'!F550</f>
        <v>0</v>
      </c>
      <c r="C167" s="165">
        <f>+'CONAP-CHD''S (ALL FUNDS)'!G550</f>
        <v>1305340.5900000001</v>
      </c>
      <c r="D167" s="165">
        <f>+'CONAP-CHD''S (ALL FUNDS)'!H550</f>
        <v>5000000</v>
      </c>
      <c r="E167" s="133">
        <f t="shared" si="171"/>
        <v>6305340.5899999999</v>
      </c>
      <c r="F167" s="166">
        <f>+'CONAP-CHD''S (ALL FUNDS)'!F553</f>
        <v>0</v>
      </c>
      <c r="G167" s="166">
        <f>+'CONAP-CHD''S (ALL FUNDS)'!G553</f>
        <v>100000</v>
      </c>
      <c r="H167" s="166">
        <f>+'CONAP-CHD''S (ALL FUNDS)'!H553</f>
        <v>0</v>
      </c>
      <c r="I167" s="133">
        <f t="shared" si="172"/>
        <v>100000</v>
      </c>
      <c r="J167" s="116">
        <f t="shared" si="207"/>
        <v>0</v>
      </c>
      <c r="K167" s="116">
        <f t="shared" si="208"/>
        <v>1405340.59</v>
      </c>
      <c r="L167" s="116">
        <f t="shared" si="209"/>
        <v>5000000</v>
      </c>
      <c r="M167" s="133">
        <f t="shared" si="174"/>
        <v>6405340.5899999999</v>
      </c>
      <c r="N167" s="165">
        <f>+'CONAP-CHD''S (ALL FUNDS)'!J550</f>
        <v>0</v>
      </c>
      <c r="O167" s="165">
        <f>+'CONAP-CHD''S (ALL FUNDS)'!K550</f>
        <v>1305340.5900000001</v>
      </c>
      <c r="P167" s="165">
        <f>+'CONAP-CHD''S (ALL FUNDS)'!L550</f>
        <v>4999974.2300000004</v>
      </c>
      <c r="Q167" s="133">
        <f t="shared" si="175"/>
        <v>6305314.8200000003</v>
      </c>
      <c r="R167" s="166">
        <f>+'CONAP-CHD''S (ALL FUNDS)'!J553</f>
        <v>0</v>
      </c>
      <c r="S167" s="166">
        <f>+'CONAP-CHD''S (ALL FUNDS)'!K553</f>
        <v>100000</v>
      </c>
      <c r="T167" s="166">
        <f>+'CONAP-CHD''S (ALL FUNDS)'!L553</f>
        <v>0</v>
      </c>
      <c r="U167" s="133">
        <f t="shared" si="176"/>
        <v>100000</v>
      </c>
      <c r="V167" s="130">
        <f t="shared" si="146"/>
        <v>0</v>
      </c>
      <c r="W167" s="130">
        <f t="shared" si="147"/>
        <v>1405340.59</v>
      </c>
      <c r="X167" s="130">
        <f t="shared" si="148"/>
        <v>4999974.2300000004</v>
      </c>
      <c r="Y167" s="133">
        <f t="shared" si="177"/>
        <v>6405314.8200000003</v>
      </c>
      <c r="Z167" s="130">
        <f t="shared" si="210"/>
        <v>0</v>
      </c>
      <c r="AA167" s="130">
        <f t="shared" si="211"/>
        <v>0</v>
      </c>
      <c r="AB167" s="130">
        <f t="shared" si="212"/>
        <v>25.769999999552965</v>
      </c>
      <c r="AC167" s="133">
        <f t="shared" si="179"/>
        <v>25.769999999552965</v>
      </c>
      <c r="AD167" s="155" t="str">
        <f t="shared" si="195"/>
        <v xml:space="preserve"> </v>
      </c>
      <c r="AE167" s="155">
        <f t="shared" si="196"/>
        <v>1</v>
      </c>
      <c r="AF167" s="155">
        <f t="shared" si="197"/>
        <v>0.9999948460000001</v>
      </c>
      <c r="AG167" s="155">
        <f t="shared" si="198"/>
        <v>0.99999597679473284</v>
      </c>
    </row>
    <row r="168" spans="1:33" ht="15" customHeight="1">
      <c r="A168" s="99" t="s">
        <v>172</v>
      </c>
      <c r="B168" s="165">
        <f>+'CONAP-CHD''S (ALL FUNDS)'!F559</f>
        <v>0</v>
      </c>
      <c r="C168" s="165">
        <f>+'CONAP-CHD''S (ALL FUNDS)'!G559</f>
        <v>0</v>
      </c>
      <c r="D168" s="165">
        <f>+'CONAP-CHD''S (ALL FUNDS)'!H559</f>
        <v>0</v>
      </c>
      <c r="E168" s="133">
        <f t="shared" si="171"/>
        <v>0</v>
      </c>
      <c r="F168" s="165">
        <f>+'CONAP-CHD''S (ALL FUNDS)'!F562</f>
        <v>0</v>
      </c>
      <c r="G168" s="165">
        <f>+'CONAP-CHD''S (ALL FUNDS)'!G562</f>
        <v>510000</v>
      </c>
      <c r="H168" s="165">
        <f>+'CONAP-CHD''S (ALL FUNDS)'!H562</f>
        <v>592369.98</v>
      </c>
      <c r="I168" s="133">
        <f t="shared" si="172"/>
        <v>1102369.98</v>
      </c>
      <c r="J168" s="116">
        <f t="shared" si="207"/>
        <v>0</v>
      </c>
      <c r="K168" s="116">
        <f t="shared" si="208"/>
        <v>510000</v>
      </c>
      <c r="L168" s="116">
        <f t="shared" si="209"/>
        <v>592369.98</v>
      </c>
      <c r="M168" s="133">
        <f t="shared" si="174"/>
        <v>1102369.98</v>
      </c>
      <c r="N168" s="165">
        <f>+'CONAP-CHD''S (ALL FUNDS)'!J559</f>
        <v>0</v>
      </c>
      <c r="O168" s="165">
        <f>+'CONAP-CHD''S (ALL FUNDS)'!K559</f>
        <v>0</v>
      </c>
      <c r="P168" s="165">
        <f>+'CONAP-CHD''S (ALL FUNDS)'!L559</f>
        <v>0</v>
      </c>
      <c r="Q168" s="133">
        <f t="shared" si="175"/>
        <v>0</v>
      </c>
      <c r="R168" s="165">
        <f>+'CONAP-CHD''S (ALL FUNDS)'!J562</f>
        <v>0</v>
      </c>
      <c r="S168" s="165">
        <f>+'CONAP-CHD''S (ALL FUNDS)'!K562</f>
        <v>482560.5</v>
      </c>
      <c r="T168" s="165">
        <f>+'CONAP-CHD''S (ALL FUNDS)'!L562</f>
        <v>588870</v>
      </c>
      <c r="U168" s="133">
        <f t="shared" si="176"/>
        <v>1071430.5</v>
      </c>
      <c r="V168" s="130">
        <f t="shared" si="146"/>
        <v>0</v>
      </c>
      <c r="W168" s="130">
        <f t="shared" si="147"/>
        <v>482560.5</v>
      </c>
      <c r="X168" s="130">
        <f t="shared" si="148"/>
        <v>588870</v>
      </c>
      <c r="Y168" s="133">
        <f t="shared" si="177"/>
        <v>1071430.5</v>
      </c>
      <c r="Z168" s="130">
        <f t="shared" si="210"/>
        <v>0</v>
      </c>
      <c r="AA168" s="130">
        <f t="shared" si="211"/>
        <v>27439.5</v>
      </c>
      <c r="AB168" s="130">
        <f t="shared" si="212"/>
        <v>3499.9799999999814</v>
      </c>
      <c r="AC168" s="133">
        <f t="shared" si="179"/>
        <v>30939.479999999981</v>
      </c>
      <c r="AD168" s="155" t="str">
        <f t="shared" si="195"/>
        <v xml:space="preserve"> </v>
      </c>
      <c r="AE168" s="155">
        <f t="shared" si="196"/>
        <v>0.94619705882352945</v>
      </c>
      <c r="AF168" s="155">
        <f t="shared" si="197"/>
        <v>0.99409156419439082</v>
      </c>
      <c r="AG168" s="155">
        <f t="shared" si="198"/>
        <v>0.97193366967413242</v>
      </c>
    </row>
    <row r="169" spans="1:33" ht="15" customHeight="1">
      <c r="A169" s="102" t="s">
        <v>173</v>
      </c>
      <c r="B169" s="166">
        <f>+'CONAP-CHD''S (ALL FUNDS)'!F568</f>
        <v>0</v>
      </c>
      <c r="C169" s="166">
        <f>+'CONAP-CHD''S (ALL FUNDS)'!G568</f>
        <v>0</v>
      </c>
      <c r="D169" s="166">
        <f>+'CONAP-CHD''S (ALL FUNDS)'!H568</f>
        <v>0</v>
      </c>
      <c r="E169" s="133">
        <f t="shared" si="171"/>
        <v>0</v>
      </c>
      <c r="F169" s="166">
        <f>+'CONAP-CHD''S (ALL FUNDS)'!F571</f>
        <v>0</v>
      </c>
      <c r="G169" s="166">
        <f>+'CONAP-CHD''S (ALL FUNDS)'!G571</f>
        <v>0</v>
      </c>
      <c r="H169" s="166">
        <f>+'CONAP-CHD''S (ALL FUNDS)'!H571</f>
        <v>0</v>
      </c>
      <c r="I169" s="133">
        <f t="shared" si="172"/>
        <v>0</v>
      </c>
      <c r="J169" s="116">
        <f t="shared" si="207"/>
        <v>0</v>
      </c>
      <c r="K169" s="116">
        <f t="shared" si="208"/>
        <v>0</v>
      </c>
      <c r="L169" s="116">
        <f t="shared" si="209"/>
        <v>0</v>
      </c>
      <c r="M169" s="133">
        <f t="shared" si="174"/>
        <v>0</v>
      </c>
      <c r="N169" s="166">
        <f>+'CONAP-CHD''S (ALL FUNDS)'!J568</f>
        <v>0</v>
      </c>
      <c r="O169" s="166">
        <f>+'CONAP-CHD''S (ALL FUNDS)'!K568</f>
        <v>0</v>
      </c>
      <c r="P169" s="166">
        <f>+'CONAP-CHD''S (ALL FUNDS)'!L568</f>
        <v>0</v>
      </c>
      <c r="Q169" s="133">
        <f t="shared" si="175"/>
        <v>0</v>
      </c>
      <c r="R169" s="166">
        <f>+'CONAP-CHD''S (ALL FUNDS)'!J571</f>
        <v>0</v>
      </c>
      <c r="S169" s="166">
        <f>+'CONAP-CHD''S (ALL FUNDS)'!K571</f>
        <v>0</v>
      </c>
      <c r="T169" s="166">
        <f>+'CONAP-CHD''S (ALL FUNDS)'!L571</f>
        <v>0</v>
      </c>
      <c r="U169" s="133">
        <f t="shared" si="176"/>
        <v>0</v>
      </c>
      <c r="V169" s="130">
        <f t="shared" si="146"/>
        <v>0</v>
      </c>
      <c r="W169" s="130">
        <f t="shared" si="147"/>
        <v>0</v>
      </c>
      <c r="X169" s="130">
        <f t="shared" si="148"/>
        <v>0</v>
      </c>
      <c r="Y169" s="133">
        <f t="shared" si="177"/>
        <v>0</v>
      </c>
      <c r="Z169" s="130">
        <f t="shared" si="210"/>
        <v>0</v>
      </c>
      <c r="AA169" s="130">
        <f t="shared" si="211"/>
        <v>0</v>
      </c>
      <c r="AB169" s="130">
        <f t="shared" si="212"/>
        <v>0</v>
      </c>
      <c r="AC169" s="133">
        <f t="shared" si="179"/>
        <v>0</v>
      </c>
      <c r="AD169" s="155" t="str">
        <f t="shared" si="195"/>
        <v xml:space="preserve"> </v>
      </c>
      <c r="AE169" s="155" t="str">
        <f t="shared" si="196"/>
        <v xml:space="preserve"> </v>
      </c>
      <c r="AF169" s="155" t="str">
        <f t="shared" si="197"/>
        <v xml:space="preserve"> </v>
      </c>
      <c r="AG169" s="155" t="str">
        <f t="shared" si="198"/>
        <v xml:space="preserve"> </v>
      </c>
    </row>
    <row r="170" spans="1:33" ht="15" customHeight="1">
      <c r="A170" s="101" t="s">
        <v>174</v>
      </c>
      <c r="B170" s="165">
        <f>+'CONAP-CHD''S (ALL FUNDS)'!F577</f>
        <v>0</v>
      </c>
      <c r="C170" s="165">
        <f>+'CONAP-CHD''S (ALL FUNDS)'!G577</f>
        <v>0</v>
      </c>
      <c r="D170" s="165">
        <f>+'CONAP-CHD''S (ALL FUNDS)'!H577</f>
        <v>0</v>
      </c>
      <c r="E170" s="133">
        <f t="shared" si="171"/>
        <v>0</v>
      </c>
      <c r="F170" s="166">
        <f>+'CONAP-CHD''S (ALL FUNDS)'!F580</f>
        <v>0</v>
      </c>
      <c r="G170" s="166">
        <f>+'CONAP-CHD''S (ALL FUNDS)'!G580</f>
        <v>61325078</v>
      </c>
      <c r="H170" s="166">
        <f>+'CONAP-CHD''S (ALL FUNDS)'!H580</f>
        <v>309215600.20999998</v>
      </c>
      <c r="I170" s="133">
        <f t="shared" si="172"/>
        <v>370540678.20999998</v>
      </c>
      <c r="J170" s="116">
        <f t="shared" si="207"/>
        <v>0</v>
      </c>
      <c r="K170" s="116">
        <f t="shared" si="208"/>
        <v>61325078</v>
      </c>
      <c r="L170" s="116">
        <f t="shared" si="209"/>
        <v>309215600.20999998</v>
      </c>
      <c r="M170" s="133">
        <f t="shared" si="174"/>
        <v>370540678.20999998</v>
      </c>
      <c r="N170" s="165">
        <f>+'CONAP-CHD''S (ALL FUNDS)'!J577</f>
        <v>0</v>
      </c>
      <c r="O170" s="165">
        <f>+'CONAP-CHD''S (ALL FUNDS)'!K577</f>
        <v>0</v>
      </c>
      <c r="P170" s="165">
        <f>+'CONAP-CHD''S (ALL FUNDS)'!L577</f>
        <v>0</v>
      </c>
      <c r="Q170" s="133">
        <f t="shared" si="175"/>
        <v>0</v>
      </c>
      <c r="R170" s="166">
        <f>+'CONAP-CHD''S (ALL FUNDS)'!J580</f>
        <v>0</v>
      </c>
      <c r="S170" s="166">
        <f>+'CONAP-CHD''S (ALL FUNDS)'!K580</f>
        <v>60619731.910000004</v>
      </c>
      <c r="T170" s="166">
        <f>+'CONAP-CHD''S (ALL FUNDS)'!L580</f>
        <v>309062201.13999999</v>
      </c>
      <c r="U170" s="133">
        <f t="shared" si="176"/>
        <v>369681933.05000001</v>
      </c>
      <c r="V170" s="130">
        <f t="shared" si="146"/>
        <v>0</v>
      </c>
      <c r="W170" s="130">
        <f t="shared" si="147"/>
        <v>60619731.910000004</v>
      </c>
      <c r="X170" s="130">
        <f t="shared" si="148"/>
        <v>309062201.13999999</v>
      </c>
      <c r="Y170" s="133">
        <f t="shared" si="177"/>
        <v>369681933.05000001</v>
      </c>
      <c r="Z170" s="130">
        <f t="shared" si="210"/>
        <v>0</v>
      </c>
      <c r="AA170" s="130">
        <f t="shared" si="211"/>
        <v>705346.08999999613</v>
      </c>
      <c r="AB170" s="130">
        <f t="shared" si="212"/>
        <v>153399.06999999285</v>
      </c>
      <c r="AC170" s="133">
        <f t="shared" si="179"/>
        <v>858745.15999998897</v>
      </c>
      <c r="AD170" s="155" t="str">
        <f t="shared" si="195"/>
        <v xml:space="preserve"> </v>
      </c>
      <c r="AE170" s="155">
        <f t="shared" si="196"/>
        <v>0.98849824389950236</v>
      </c>
      <c r="AF170" s="155">
        <f t="shared" si="197"/>
        <v>0.99950390902045105</v>
      </c>
      <c r="AG170" s="155">
        <f t="shared" si="198"/>
        <v>0.99768245374799769</v>
      </c>
    </row>
    <row r="171" spans="1:33" ht="15" customHeight="1">
      <c r="A171" s="101" t="s">
        <v>175</v>
      </c>
      <c r="B171" s="166">
        <f>+'CONAP-CHD''S (ALL FUNDS)'!F586</f>
        <v>0</v>
      </c>
      <c r="C171" s="166">
        <f>+'CONAP-CHD''S (ALL FUNDS)'!G586</f>
        <v>350784844.93000001</v>
      </c>
      <c r="D171" s="166">
        <f>+'CONAP-CHD''S (ALL FUNDS)'!H586</f>
        <v>310565877.97999996</v>
      </c>
      <c r="E171" s="133">
        <f t="shared" si="171"/>
        <v>661350722.90999997</v>
      </c>
      <c r="F171" s="166">
        <f>+'CONAP-CHD''S (ALL FUNDS)'!F589</f>
        <v>0</v>
      </c>
      <c r="G171" s="166">
        <f>+'CONAP-CHD''S (ALL FUNDS)'!G589</f>
        <v>356984249.44999999</v>
      </c>
      <c r="H171" s="166">
        <f>+'CONAP-CHD''S (ALL FUNDS)'!H589</f>
        <v>323374160.97999996</v>
      </c>
      <c r="I171" s="133">
        <f t="shared" si="172"/>
        <v>680358410.42999995</v>
      </c>
      <c r="J171" s="116">
        <f t="shared" si="207"/>
        <v>0</v>
      </c>
      <c r="K171" s="116">
        <f t="shared" si="208"/>
        <v>707769094.38</v>
      </c>
      <c r="L171" s="116">
        <f t="shared" si="209"/>
        <v>633940038.95999992</v>
      </c>
      <c r="M171" s="133">
        <f t="shared" si="174"/>
        <v>1341709133.3399999</v>
      </c>
      <c r="N171" s="166">
        <f>+'CONAP-CHD''S (ALL FUNDS)'!J586</f>
        <v>0</v>
      </c>
      <c r="O171" s="166">
        <f>+'CONAP-CHD''S (ALL FUNDS)'!K586</f>
        <v>346990889</v>
      </c>
      <c r="P171" s="166">
        <f>+'CONAP-CHD''S (ALL FUNDS)'!L586</f>
        <v>310331903.13999999</v>
      </c>
      <c r="Q171" s="133">
        <f t="shared" si="175"/>
        <v>657322792.13999999</v>
      </c>
      <c r="R171" s="166">
        <f>+'CONAP-CHD''S (ALL FUNDS)'!J589</f>
        <v>0</v>
      </c>
      <c r="S171" s="166">
        <f>+'CONAP-CHD''S (ALL FUNDS)'!K589</f>
        <v>352756004.52999997</v>
      </c>
      <c r="T171" s="166">
        <f>+'CONAP-CHD''S (ALL FUNDS)'!L589</f>
        <v>323080158</v>
      </c>
      <c r="U171" s="133">
        <f t="shared" si="176"/>
        <v>675836162.52999997</v>
      </c>
      <c r="V171" s="130">
        <f t="shared" si="146"/>
        <v>0</v>
      </c>
      <c r="W171" s="130">
        <f t="shared" si="147"/>
        <v>699746893.52999997</v>
      </c>
      <c r="X171" s="130">
        <f t="shared" si="148"/>
        <v>633412061.13999999</v>
      </c>
      <c r="Y171" s="133">
        <f t="shared" si="177"/>
        <v>1333158954.6700001</v>
      </c>
      <c r="Z171" s="130">
        <f t="shared" si="210"/>
        <v>0</v>
      </c>
      <c r="AA171" s="130">
        <f t="shared" si="211"/>
        <v>8022200.8500000238</v>
      </c>
      <c r="AB171" s="130">
        <f t="shared" si="212"/>
        <v>527977.81999993324</v>
      </c>
      <c r="AC171" s="133">
        <f t="shared" si="179"/>
        <v>8550178.6699999571</v>
      </c>
      <c r="AD171" s="155" t="str">
        <f t="shared" si="195"/>
        <v xml:space="preserve"> </v>
      </c>
      <c r="AE171" s="155">
        <f t="shared" si="196"/>
        <v>0.9886655112328302</v>
      </c>
      <c r="AF171" s="155">
        <f t="shared" si="197"/>
        <v>0.99916714864568879</v>
      </c>
      <c r="AG171" s="155">
        <f t="shared" si="198"/>
        <v>0.99362739772910735</v>
      </c>
    </row>
    <row r="172" spans="1:33" ht="15" customHeight="1">
      <c r="A172" s="99" t="s">
        <v>176</v>
      </c>
      <c r="B172" s="165">
        <f>+'CONAP-CHD''S (ALL FUNDS)'!F595</f>
        <v>0</v>
      </c>
      <c r="C172" s="165">
        <f>+'CONAP-CHD''S (ALL FUNDS)'!G595</f>
        <v>0</v>
      </c>
      <c r="D172" s="165">
        <f>+'CONAP-CHD''S (ALL FUNDS)'!H595</f>
        <v>0</v>
      </c>
      <c r="E172" s="133">
        <f t="shared" si="171"/>
        <v>0</v>
      </c>
      <c r="F172" s="165">
        <f>+'CONAP-CHD''S (ALL FUNDS)'!F598</f>
        <v>0</v>
      </c>
      <c r="G172" s="165">
        <f>+'CONAP-CHD''S (ALL FUNDS)'!G598</f>
        <v>0</v>
      </c>
      <c r="H172" s="165">
        <f>+'CONAP-CHD''S (ALL FUNDS)'!H598</f>
        <v>0</v>
      </c>
      <c r="I172" s="133">
        <f t="shared" si="172"/>
        <v>0</v>
      </c>
      <c r="J172" s="116">
        <f t="shared" si="207"/>
        <v>0</v>
      </c>
      <c r="K172" s="116">
        <f t="shared" si="208"/>
        <v>0</v>
      </c>
      <c r="L172" s="116">
        <f t="shared" si="209"/>
        <v>0</v>
      </c>
      <c r="M172" s="133">
        <f t="shared" si="174"/>
        <v>0</v>
      </c>
      <c r="N172" s="165">
        <f>+'CONAP-CHD''S (ALL FUNDS)'!J595</f>
        <v>0</v>
      </c>
      <c r="O172" s="165">
        <f>+'CONAP-CHD''S (ALL FUNDS)'!K595</f>
        <v>0</v>
      </c>
      <c r="P172" s="165">
        <f>+'CONAP-CHD''S (ALL FUNDS)'!L595</f>
        <v>0</v>
      </c>
      <c r="Q172" s="133">
        <f t="shared" si="175"/>
        <v>0</v>
      </c>
      <c r="R172" s="165">
        <f>+'CONAP-CHD''S (ALL FUNDS)'!J598</f>
        <v>0</v>
      </c>
      <c r="S172" s="165">
        <f>+'CONAP-CHD''S (ALL FUNDS)'!K598</f>
        <v>0</v>
      </c>
      <c r="T172" s="165">
        <f>+'CONAP-CHD''S (ALL FUNDS)'!L598</f>
        <v>0</v>
      </c>
      <c r="U172" s="133">
        <f t="shared" si="176"/>
        <v>0</v>
      </c>
      <c r="V172" s="130">
        <f t="shared" si="146"/>
        <v>0</v>
      </c>
      <c r="W172" s="130">
        <f t="shared" si="147"/>
        <v>0</v>
      </c>
      <c r="X172" s="130">
        <f t="shared" si="148"/>
        <v>0</v>
      </c>
      <c r="Y172" s="133">
        <f t="shared" si="177"/>
        <v>0</v>
      </c>
      <c r="Z172" s="130">
        <f t="shared" si="210"/>
        <v>0</v>
      </c>
      <c r="AA172" s="130">
        <f t="shared" si="211"/>
        <v>0</v>
      </c>
      <c r="AB172" s="130">
        <f t="shared" si="212"/>
        <v>0</v>
      </c>
      <c r="AC172" s="133">
        <f t="shared" si="179"/>
        <v>0</v>
      </c>
      <c r="AD172" s="155" t="str">
        <f t="shared" si="195"/>
        <v xml:space="preserve"> </v>
      </c>
      <c r="AE172" s="155" t="str">
        <f t="shared" si="196"/>
        <v xml:space="preserve"> </v>
      </c>
      <c r="AF172" s="155" t="str">
        <f t="shared" si="197"/>
        <v xml:space="preserve"> </v>
      </c>
      <c r="AG172" s="155" t="str">
        <f t="shared" si="198"/>
        <v xml:space="preserve"> </v>
      </c>
    </row>
    <row r="173" spans="1:33" ht="15" customHeight="1">
      <c r="A173" s="103"/>
      <c r="B173" s="165"/>
      <c r="C173" s="165"/>
      <c r="D173" s="165"/>
      <c r="E173" s="133">
        <f t="shared" si="171"/>
        <v>0</v>
      </c>
      <c r="F173" s="165"/>
      <c r="G173" s="165"/>
      <c r="H173" s="165"/>
      <c r="I173" s="133">
        <f t="shared" si="172"/>
        <v>0</v>
      </c>
      <c r="J173" s="116">
        <f t="shared" si="207"/>
        <v>0</v>
      </c>
      <c r="K173" s="116">
        <f t="shared" si="208"/>
        <v>0</v>
      </c>
      <c r="L173" s="116">
        <f t="shared" si="209"/>
        <v>0</v>
      </c>
      <c r="M173" s="133">
        <f t="shared" si="174"/>
        <v>0</v>
      </c>
      <c r="N173" s="165"/>
      <c r="O173" s="165"/>
      <c r="P173" s="165"/>
      <c r="Q173" s="133">
        <f t="shared" si="175"/>
        <v>0</v>
      </c>
      <c r="R173" s="165"/>
      <c r="S173" s="165"/>
      <c r="T173" s="165"/>
      <c r="U173" s="133">
        <f t="shared" si="176"/>
        <v>0</v>
      </c>
      <c r="V173" s="130">
        <f t="shared" si="146"/>
        <v>0</v>
      </c>
      <c r="W173" s="130">
        <f t="shared" si="147"/>
        <v>0</v>
      </c>
      <c r="X173" s="130">
        <f t="shared" si="148"/>
        <v>0</v>
      </c>
      <c r="Y173" s="133">
        <f t="shared" si="177"/>
        <v>0</v>
      </c>
      <c r="Z173" s="130">
        <f t="shared" si="210"/>
        <v>0</v>
      </c>
      <c r="AA173" s="130">
        <f t="shared" si="211"/>
        <v>0</v>
      </c>
      <c r="AB173" s="130">
        <f t="shared" si="212"/>
        <v>0</v>
      </c>
      <c r="AC173" s="133">
        <f t="shared" si="179"/>
        <v>0</v>
      </c>
      <c r="AD173" s="155" t="str">
        <f t="shared" si="195"/>
        <v xml:space="preserve"> </v>
      </c>
      <c r="AE173" s="155" t="str">
        <f t="shared" si="196"/>
        <v xml:space="preserve"> </v>
      </c>
      <c r="AF173" s="155" t="str">
        <f t="shared" si="197"/>
        <v xml:space="preserve"> </v>
      </c>
      <c r="AG173" s="155" t="str">
        <f t="shared" si="198"/>
        <v xml:space="preserve"> </v>
      </c>
    </row>
    <row r="174" spans="1:33" s="127" customFormat="1" ht="15" customHeight="1">
      <c r="A174" s="169" t="s">
        <v>177</v>
      </c>
      <c r="B174" s="172">
        <f t="shared" ref="B174:AC174" si="213">SUM(B175:B177)</f>
        <v>0</v>
      </c>
      <c r="C174" s="172">
        <f t="shared" si="213"/>
        <v>60837431.759999998</v>
      </c>
      <c r="D174" s="172">
        <f t="shared" si="213"/>
        <v>125828366.66</v>
      </c>
      <c r="E174" s="172">
        <f t="shared" si="213"/>
        <v>186665798.41999999</v>
      </c>
      <c r="F174" s="172">
        <f>SUM(F175:F177)</f>
        <v>0</v>
      </c>
      <c r="G174" s="172">
        <f t="shared" ref="G174" si="214">SUM(G175:G177)</f>
        <v>1797667.8399999999</v>
      </c>
      <c r="H174" s="172">
        <f t="shared" ref="H174" si="215">SUM(H175:H177)</f>
        <v>9000000</v>
      </c>
      <c r="I174" s="172">
        <f>SUM(I175:I177)</f>
        <v>10797667.84</v>
      </c>
      <c r="J174" s="172">
        <f t="shared" si="213"/>
        <v>0</v>
      </c>
      <c r="K174" s="172">
        <f t="shared" si="213"/>
        <v>62635099.600000001</v>
      </c>
      <c r="L174" s="172">
        <f t="shared" si="213"/>
        <v>134828366.66</v>
      </c>
      <c r="M174" s="172">
        <f t="shared" si="213"/>
        <v>197463466.25999999</v>
      </c>
      <c r="N174" s="172">
        <f t="shared" si="213"/>
        <v>0</v>
      </c>
      <c r="O174" s="172">
        <f t="shared" si="213"/>
        <v>53602578.410000004</v>
      </c>
      <c r="P174" s="172">
        <f t="shared" si="213"/>
        <v>124637753.14</v>
      </c>
      <c r="Q174" s="172">
        <f t="shared" si="213"/>
        <v>178240331.54999998</v>
      </c>
      <c r="R174" s="172">
        <f t="shared" si="213"/>
        <v>0</v>
      </c>
      <c r="S174" s="172">
        <f t="shared" si="213"/>
        <v>1131233.8399999999</v>
      </c>
      <c r="T174" s="172">
        <f t="shared" si="213"/>
        <v>8869932</v>
      </c>
      <c r="U174" s="172">
        <f t="shared" si="213"/>
        <v>10001165.84</v>
      </c>
      <c r="V174" s="172">
        <f t="shared" si="213"/>
        <v>0</v>
      </c>
      <c r="W174" s="172">
        <f t="shared" si="213"/>
        <v>54733812.250000007</v>
      </c>
      <c r="X174" s="172">
        <f t="shared" si="213"/>
        <v>133507685.14</v>
      </c>
      <c r="Y174" s="172">
        <f t="shared" si="213"/>
        <v>188241497.38999999</v>
      </c>
      <c r="Z174" s="172">
        <f t="shared" si="213"/>
        <v>0</v>
      </c>
      <c r="AA174" s="172">
        <f t="shared" si="213"/>
        <v>7901287.3499999978</v>
      </c>
      <c r="AB174" s="172">
        <f t="shared" si="213"/>
        <v>1320681.5199999996</v>
      </c>
      <c r="AC174" s="172">
        <f t="shared" si="213"/>
        <v>9221968.8699999973</v>
      </c>
      <c r="AD174" s="156" t="str">
        <f t="shared" si="195"/>
        <v xml:space="preserve"> </v>
      </c>
      <c r="AE174" s="156">
        <f t="shared" si="196"/>
        <v>0.87385208293019156</v>
      </c>
      <c r="AF174" s="156">
        <f t="shared" si="197"/>
        <v>0.99020472061839637</v>
      </c>
      <c r="AG174" s="156">
        <f t="shared" si="198"/>
        <v>0.95329784772512072</v>
      </c>
    </row>
    <row r="175" spans="1:33" ht="15" customHeight="1">
      <c r="A175" s="101" t="s">
        <v>178</v>
      </c>
      <c r="B175" s="165">
        <f>+'CONAP-CHD''S (ALL FUNDS)'!F619</f>
        <v>0</v>
      </c>
      <c r="C175" s="165">
        <f>+'CONAP-CHD''S (ALL FUNDS)'!G619</f>
        <v>56728631.740000002</v>
      </c>
      <c r="D175" s="165">
        <f>+'CONAP-CHD''S (ALL FUNDS)'!H619</f>
        <v>125000000</v>
      </c>
      <c r="E175" s="133">
        <f t="shared" si="171"/>
        <v>181728631.74000001</v>
      </c>
      <c r="F175" s="166">
        <f>+'CONAP-CHD''S (ALL FUNDS)'!F622</f>
        <v>0</v>
      </c>
      <c r="G175" s="166">
        <f>+'CONAP-CHD''S (ALL FUNDS)'!G622</f>
        <v>797667.83999999997</v>
      </c>
      <c r="H175" s="166">
        <f>+'CONAP-CHD''S (ALL FUNDS)'!H622</f>
        <v>9000000</v>
      </c>
      <c r="I175" s="133">
        <f t="shared" si="172"/>
        <v>9797667.8399999999</v>
      </c>
      <c r="J175" s="116">
        <f t="shared" ref="J175:L178" si="216">+B175+F175</f>
        <v>0</v>
      </c>
      <c r="K175" s="116">
        <f t="shared" si="216"/>
        <v>57526299.580000006</v>
      </c>
      <c r="L175" s="116">
        <f t="shared" si="216"/>
        <v>134000000</v>
      </c>
      <c r="M175" s="133">
        <f t="shared" si="174"/>
        <v>191526299.58000001</v>
      </c>
      <c r="N175" s="165">
        <f>+'CONAP-CHD''S (ALL FUNDS)'!J619</f>
        <v>0</v>
      </c>
      <c r="O175" s="165">
        <f>+'CONAP-CHD''S (ALL FUNDS)'!K619</f>
        <v>49497496.300000004</v>
      </c>
      <c r="P175" s="165">
        <f>+'CONAP-CHD''S (ALL FUNDS)'!L619</f>
        <v>124447553.14</v>
      </c>
      <c r="Q175" s="133">
        <f t="shared" si="175"/>
        <v>173945049.44</v>
      </c>
      <c r="R175" s="166">
        <f>+'CONAP-CHD''S (ALL FUNDS)'!J622</f>
        <v>0</v>
      </c>
      <c r="S175" s="166">
        <f>+'CONAP-CHD''S (ALL FUNDS)'!K622</f>
        <v>797667.83999999997</v>
      </c>
      <c r="T175" s="166">
        <f>+'CONAP-CHD''S (ALL FUNDS)'!L622</f>
        <v>8869932</v>
      </c>
      <c r="U175" s="133">
        <f t="shared" si="176"/>
        <v>9667599.8399999999</v>
      </c>
      <c r="V175" s="130">
        <f t="shared" si="146"/>
        <v>0</v>
      </c>
      <c r="W175" s="130">
        <f t="shared" si="147"/>
        <v>50295164.140000008</v>
      </c>
      <c r="X175" s="130">
        <f t="shared" si="148"/>
        <v>133317485.14</v>
      </c>
      <c r="Y175" s="133">
        <f t="shared" si="177"/>
        <v>183612649.28</v>
      </c>
      <c r="Z175" s="130">
        <f t="shared" ref="Z175:AB178" si="217">+J175-V175</f>
        <v>0</v>
      </c>
      <c r="AA175" s="130">
        <f t="shared" si="217"/>
        <v>7231135.4399999976</v>
      </c>
      <c r="AB175" s="130">
        <f t="shared" si="217"/>
        <v>682514.8599999994</v>
      </c>
      <c r="AC175" s="133">
        <f t="shared" si="179"/>
        <v>7913650.299999997</v>
      </c>
      <c r="AD175" s="155" t="str">
        <f t="shared" si="195"/>
        <v xml:space="preserve"> </v>
      </c>
      <c r="AE175" s="155">
        <f t="shared" si="196"/>
        <v>0.87429861658416097</v>
      </c>
      <c r="AF175" s="155">
        <f t="shared" si="197"/>
        <v>0.99490660552238808</v>
      </c>
      <c r="AG175" s="155">
        <f t="shared" si="198"/>
        <v>0.95868112986386755</v>
      </c>
    </row>
    <row r="176" spans="1:33" ht="15" customHeight="1">
      <c r="A176" s="101" t="s">
        <v>179</v>
      </c>
      <c r="B176" s="165">
        <f>+'CONAP-CHD''S (ALL FUNDS)'!F628</f>
        <v>0</v>
      </c>
      <c r="C176" s="165">
        <f>+'CONAP-CHD''S (ALL FUNDS)'!G628</f>
        <v>4085796.29</v>
      </c>
      <c r="D176" s="165">
        <f>+'CONAP-CHD''S (ALL FUNDS)'!H628</f>
        <v>0</v>
      </c>
      <c r="E176" s="133">
        <f t="shared" si="171"/>
        <v>4085796.29</v>
      </c>
      <c r="F176" s="165">
        <f>+'CONAP-CHD''S (ALL FUNDS)'!F631</f>
        <v>0</v>
      </c>
      <c r="G176" s="165">
        <f>+'CONAP-CHD''S (ALL FUNDS)'!G631</f>
        <v>0</v>
      </c>
      <c r="H176" s="165">
        <f>+'CONAP-CHD''S (ALL FUNDS)'!H631</f>
        <v>0</v>
      </c>
      <c r="I176" s="133">
        <f t="shared" si="172"/>
        <v>0</v>
      </c>
      <c r="J176" s="116">
        <f t="shared" si="216"/>
        <v>0</v>
      </c>
      <c r="K176" s="116">
        <f t="shared" si="216"/>
        <v>4085796.29</v>
      </c>
      <c r="L176" s="116">
        <f t="shared" si="216"/>
        <v>0</v>
      </c>
      <c r="M176" s="133">
        <f t="shared" si="174"/>
        <v>4085796.29</v>
      </c>
      <c r="N176" s="165">
        <f>+'CONAP-CHD''S (ALL FUNDS)'!J628</f>
        <v>0</v>
      </c>
      <c r="O176" s="165">
        <f>+'CONAP-CHD''S (ALL FUNDS)'!K628</f>
        <v>4082078.38</v>
      </c>
      <c r="P176" s="165">
        <f>+'CONAP-CHD''S (ALL FUNDS)'!L628</f>
        <v>0</v>
      </c>
      <c r="Q176" s="133">
        <f t="shared" si="175"/>
        <v>4082078.38</v>
      </c>
      <c r="R176" s="165">
        <f>+'CONAP-CHD''S (ALL FUNDS)'!J631</f>
        <v>0</v>
      </c>
      <c r="S176" s="165">
        <f>+'CONAP-CHD''S (ALL FUNDS)'!K631</f>
        <v>0</v>
      </c>
      <c r="T176" s="165">
        <f>+'CONAP-CHD''S (ALL FUNDS)'!L631</f>
        <v>0</v>
      </c>
      <c r="U176" s="133">
        <f t="shared" si="176"/>
        <v>0</v>
      </c>
      <c r="V176" s="130">
        <f t="shared" si="146"/>
        <v>0</v>
      </c>
      <c r="W176" s="130">
        <f t="shared" si="147"/>
        <v>4082078.38</v>
      </c>
      <c r="X176" s="130">
        <f t="shared" si="148"/>
        <v>0</v>
      </c>
      <c r="Y176" s="133">
        <f t="shared" si="177"/>
        <v>4082078.38</v>
      </c>
      <c r="Z176" s="130">
        <f t="shared" si="217"/>
        <v>0</v>
      </c>
      <c r="AA176" s="130">
        <f t="shared" si="217"/>
        <v>3717.910000000149</v>
      </c>
      <c r="AB176" s="130">
        <f t="shared" si="217"/>
        <v>0</v>
      </c>
      <c r="AC176" s="133">
        <f t="shared" si="179"/>
        <v>3717.910000000149</v>
      </c>
      <c r="AD176" s="155" t="str">
        <f t="shared" si="195"/>
        <v xml:space="preserve"> </v>
      </c>
      <c r="AE176" s="155">
        <f t="shared" si="196"/>
        <v>0.99909004029175419</v>
      </c>
      <c r="AF176" s="155" t="str">
        <f t="shared" si="197"/>
        <v xml:space="preserve"> </v>
      </c>
      <c r="AG176" s="155">
        <f t="shared" si="198"/>
        <v>0.99909004029175419</v>
      </c>
    </row>
    <row r="177" spans="1:33" ht="15" customHeight="1">
      <c r="A177" s="101" t="s">
        <v>180</v>
      </c>
      <c r="B177" s="165">
        <f>+'CONAP-CHD''S (ALL FUNDS)'!F637</f>
        <v>0</v>
      </c>
      <c r="C177" s="165">
        <f>+'CONAP-CHD''S (ALL FUNDS)'!G637</f>
        <v>23003.73</v>
      </c>
      <c r="D177" s="165">
        <f>+'CONAP-CHD''S (ALL FUNDS)'!H637</f>
        <v>828366.66</v>
      </c>
      <c r="E177" s="133">
        <f t="shared" si="171"/>
        <v>851370.39</v>
      </c>
      <c r="F177" s="166">
        <f>+'CONAP-CHD''S (ALL FUNDS)'!F640</f>
        <v>0</v>
      </c>
      <c r="G177" s="166">
        <f>+'CONAP-CHD''S (ALL FUNDS)'!G640</f>
        <v>1000000</v>
      </c>
      <c r="H177" s="166">
        <f>+'CONAP-CHD''S (ALL FUNDS)'!H640</f>
        <v>0</v>
      </c>
      <c r="I177" s="133">
        <f t="shared" si="172"/>
        <v>1000000</v>
      </c>
      <c r="J177" s="116">
        <f t="shared" si="216"/>
        <v>0</v>
      </c>
      <c r="K177" s="116">
        <f t="shared" si="216"/>
        <v>1023003.73</v>
      </c>
      <c r="L177" s="116">
        <f t="shared" si="216"/>
        <v>828366.66</v>
      </c>
      <c r="M177" s="133">
        <f t="shared" si="174"/>
        <v>1851370.3900000001</v>
      </c>
      <c r="N177" s="165">
        <f>+'CONAP-CHD''S (ALL FUNDS)'!J637</f>
        <v>0</v>
      </c>
      <c r="O177" s="165">
        <f>+'CONAP-CHD''S (ALL FUNDS)'!K637</f>
        <v>23003.73</v>
      </c>
      <c r="P177" s="165">
        <f>+'CONAP-CHD''S (ALL FUNDS)'!L637</f>
        <v>190200</v>
      </c>
      <c r="Q177" s="133">
        <f t="shared" si="175"/>
        <v>213203.73</v>
      </c>
      <c r="R177" s="166">
        <f>+'CONAP-CHD''S (ALL FUNDS)'!J640</f>
        <v>0</v>
      </c>
      <c r="S177" s="166">
        <f>+'CONAP-CHD''S (ALL FUNDS)'!K640</f>
        <v>333566</v>
      </c>
      <c r="T177" s="166">
        <f>+'CONAP-CHD''S (ALL FUNDS)'!L640</f>
        <v>0</v>
      </c>
      <c r="U177" s="133">
        <f t="shared" si="176"/>
        <v>333566</v>
      </c>
      <c r="V177" s="130">
        <f t="shared" si="146"/>
        <v>0</v>
      </c>
      <c r="W177" s="130">
        <f t="shared" si="147"/>
        <v>356569.73</v>
      </c>
      <c r="X177" s="130">
        <f t="shared" si="148"/>
        <v>190200</v>
      </c>
      <c r="Y177" s="133">
        <f t="shared" si="177"/>
        <v>546769.73</v>
      </c>
      <c r="Z177" s="130">
        <f t="shared" si="217"/>
        <v>0</v>
      </c>
      <c r="AA177" s="130">
        <f t="shared" si="217"/>
        <v>666434</v>
      </c>
      <c r="AB177" s="130">
        <f t="shared" si="217"/>
        <v>638166.66</v>
      </c>
      <c r="AC177" s="133">
        <f t="shared" si="179"/>
        <v>1304600.6600000001</v>
      </c>
      <c r="AD177" s="155" t="str">
        <f t="shared" si="195"/>
        <v xml:space="preserve"> </v>
      </c>
      <c r="AE177" s="155">
        <f t="shared" si="196"/>
        <v>0.34855173988466298</v>
      </c>
      <c r="AF177" s="155">
        <f t="shared" si="197"/>
        <v>0.22960846830798332</v>
      </c>
      <c r="AG177" s="155">
        <f t="shared" si="198"/>
        <v>0.29533243750322696</v>
      </c>
    </row>
    <row r="178" spans="1:33" ht="15" customHeight="1">
      <c r="A178" s="103"/>
      <c r="B178" s="165"/>
      <c r="C178" s="165"/>
      <c r="D178" s="165"/>
      <c r="E178" s="133">
        <f t="shared" si="171"/>
        <v>0</v>
      </c>
      <c r="F178" s="165"/>
      <c r="G178" s="165"/>
      <c r="H178" s="165"/>
      <c r="I178" s="133">
        <f t="shared" si="172"/>
        <v>0</v>
      </c>
      <c r="J178" s="116">
        <f t="shared" si="216"/>
        <v>0</v>
      </c>
      <c r="K178" s="116">
        <f t="shared" si="216"/>
        <v>0</v>
      </c>
      <c r="L178" s="116">
        <f t="shared" si="216"/>
        <v>0</v>
      </c>
      <c r="M178" s="133">
        <f t="shared" si="174"/>
        <v>0</v>
      </c>
      <c r="N178" s="165"/>
      <c r="O178" s="165"/>
      <c r="P178" s="165"/>
      <c r="Q178" s="133">
        <f t="shared" si="175"/>
        <v>0</v>
      </c>
      <c r="R178" s="165"/>
      <c r="S178" s="165"/>
      <c r="T178" s="165"/>
      <c r="U178" s="133">
        <f t="shared" si="176"/>
        <v>0</v>
      </c>
      <c r="V178" s="130">
        <f t="shared" si="146"/>
        <v>0</v>
      </c>
      <c r="W178" s="130">
        <f t="shared" si="147"/>
        <v>0</v>
      </c>
      <c r="X178" s="130">
        <f t="shared" si="148"/>
        <v>0</v>
      </c>
      <c r="Y178" s="133">
        <f t="shared" si="177"/>
        <v>0</v>
      </c>
      <c r="Z178" s="130">
        <f t="shared" si="217"/>
        <v>0</v>
      </c>
      <c r="AA178" s="130">
        <f t="shared" si="217"/>
        <v>0</v>
      </c>
      <c r="AB178" s="130">
        <f t="shared" si="217"/>
        <v>0</v>
      </c>
      <c r="AC178" s="133">
        <f t="shared" si="179"/>
        <v>0</v>
      </c>
      <c r="AD178" s="155" t="str">
        <f t="shared" si="195"/>
        <v xml:space="preserve"> </v>
      </c>
      <c r="AE178" s="155" t="str">
        <f t="shared" si="196"/>
        <v xml:space="preserve"> </v>
      </c>
      <c r="AF178" s="155" t="str">
        <f t="shared" si="197"/>
        <v xml:space="preserve"> </v>
      </c>
      <c r="AG178" s="155" t="str">
        <f t="shared" si="198"/>
        <v xml:space="preserve"> </v>
      </c>
    </row>
    <row r="179" spans="1:33" s="127" customFormat="1" ht="15" customHeight="1">
      <c r="A179" s="169" t="s">
        <v>181</v>
      </c>
      <c r="B179" s="172">
        <f t="shared" ref="B179:AC179" si="218">SUM(B180:B181)</f>
        <v>0</v>
      </c>
      <c r="C179" s="172">
        <f t="shared" si="218"/>
        <v>3771040.56</v>
      </c>
      <c r="D179" s="172">
        <f t="shared" si="218"/>
        <v>10000000</v>
      </c>
      <c r="E179" s="172">
        <f t="shared" si="218"/>
        <v>13771040.560000001</v>
      </c>
      <c r="F179" s="172">
        <f>SUM(F180:F181)</f>
        <v>0</v>
      </c>
      <c r="G179" s="172">
        <f t="shared" ref="G179" si="219">SUM(G180:G181)</f>
        <v>250000</v>
      </c>
      <c r="H179" s="172">
        <f t="shared" ref="H179" si="220">SUM(H180:H181)</f>
        <v>0</v>
      </c>
      <c r="I179" s="172">
        <f>SUM(I180:I181)</f>
        <v>250000</v>
      </c>
      <c r="J179" s="172">
        <f t="shared" si="218"/>
        <v>0</v>
      </c>
      <c r="K179" s="172">
        <f t="shared" si="218"/>
        <v>4021040.56</v>
      </c>
      <c r="L179" s="172">
        <f t="shared" si="218"/>
        <v>10000000</v>
      </c>
      <c r="M179" s="172">
        <f t="shared" si="218"/>
        <v>14021040.560000001</v>
      </c>
      <c r="N179" s="172">
        <f t="shared" si="218"/>
        <v>0</v>
      </c>
      <c r="O179" s="172">
        <f t="shared" si="218"/>
        <v>3459183.3200000003</v>
      </c>
      <c r="P179" s="172">
        <f t="shared" si="218"/>
        <v>3852597.95</v>
      </c>
      <c r="Q179" s="172">
        <f t="shared" si="218"/>
        <v>7311781.2700000005</v>
      </c>
      <c r="R179" s="172">
        <f t="shared" si="218"/>
        <v>0</v>
      </c>
      <c r="S179" s="172">
        <f t="shared" si="218"/>
        <v>249129.5</v>
      </c>
      <c r="T179" s="172">
        <f t="shared" si="218"/>
        <v>0</v>
      </c>
      <c r="U179" s="172">
        <f t="shared" si="218"/>
        <v>249129.5</v>
      </c>
      <c r="V179" s="172">
        <f t="shared" si="218"/>
        <v>0</v>
      </c>
      <c r="W179" s="172">
        <f t="shared" si="218"/>
        <v>3708312.8200000003</v>
      </c>
      <c r="X179" s="172">
        <f t="shared" si="218"/>
        <v>3852597.95</v>
      </c>
      <c r="Y179" s="172">
        <f t="shared" si="218"/>
        <v>7560910.7700000005</v>
      </c>
      <c r="Z179" s="172">
        <f t="shared" si="218"/>
        <v>0</v>
      </c>
      <c r="AA179" s="172">
        <f t="shared" si="218"/>
        <v>312727.74</v>
      </c>
      <c r="AB179" s="172">
        <f t="shared" si="218"/>
        <v>6147402.0499999998</v>
      </c>
      <c r="AC179" s="172">
        <f t="shared" si="218"/>
        <v>6460129.79</v>
      </c>
      <c r="AD179" s="156" t="str">
        <f t="shared" si="195"/>
        <v xml:space="preserve"> </v>
      </c>
      <c r="AE179" s="156">
        <f t="shared" si="196"/>
        <v>0.92222716102122582</v>
      </c>
      <c r="AF179" s="156">
        <f t="shared" si="197"/>
        <v>0.38525979500000002</v>
      </c>
      <c r="AG179" s="156">
        <f t="shared" si="198"/>
        <v>0.53925461078617698</v>
      </c>
    </row>
    <row r="180" spans="1:33" ht="15" customHeight="1">
      <c r="A180" s="101" t="s">
        <v>182</v>
      </c>
      <c r="B180" s="165">
        <f>+'CONAP-CHD''S (ALL FUNDS)'!F661</f>
        <v>0</v>
      </c>
      <c r="C180" s="165">
        <f>+'CONAP-CHD''S (ALL FUNDS)'!G661</f>
        <v>2000000</v>
      </c>
      <c r="D180" s="165">
        <f>+'CONAP-CHD''S (ALL FUNDS)'!H661</f>
        <v>0</v>
      </c>
      <c r="E180" s="133">
        <f t="shared" si="171"/>
        <v>2000000</v>
      </c>
      <c r="F180" s="165">
        <f>+'CONAP-CHD''S (ALL FUNDS)'!F664</f>
        <v>0</v>
      </c>
      <c r="G180" s="165">
        <f>+'CONAP-CHD''S (ALL FUNDS)'!G664</f>
        <v>0</v>
      </c>
      <c r="H180" s="165">
        <f>+'CONAP-CHD''S (ALL FUNDS)'!H664</f>
        <v>0</v>
      </c>
      <c r="I180" s="133">
        <f t="shared" si="172"/>
        <v>0</v>
      </c>
      <c r="J180" s="116">
        <f t="shared" ref="J180:L182" si="221">+B180+F180</f>
        <v>0</v>
      </c>
      <c r="K180" s="116">
        <f t="shared" si="221"/>
        <v>2000000</v>
      </c>
      <c r="L180" s="116">
        <f t="shared" si="221"/>
        <v>0</v>
      </c>
      <c r="M180" s="133">
        <f t="shared" si="174"/>
        <v>2000000</v>
      </c>
      <c r="N180" s="165">
        <f>+'CONAP-CHD''S (ALL FUNDS)'!J661</f>
        <v>0</v>
      </c>
      <c r="O180" s="165">
        <f>+'CONAP-CHD''S (ALL FUNDS)'!K661</f>
        <v>1688872.8</v>
      </c>
      <c r="P180" s="165">
        <f>+'CONAP-CHD''S (ALL FUNDS)'!L661</f>
        <v>0</v>
      </c>
      <c r="Q180" s="133">
        <f t="shared" si="175"/>
        <v>1688872.8</v>
      </c>
      <c r="R180" s="165">
        <f>+'CONAP-CHD''S (ALL FUNDS)'!J664</f>
        <v>0</v>
      </c>
      <c r="S180" s="165">
        <f>+'CONAP-CHD''S (ALL FUNDS)'!K664</f>
        <v>0</v>
      </c>
      <c r="T180" s="165">
        <f>+'CONAP-CHD''S (ALL FUNDS)'!L664</f>
        <v>0</v>
      </c>
      <c r="U180" s="133">
        <f t="shared" si="176"/>
        <v>0</v>
      </c>
      <c r="V180" s="130">
        <f t="shared" si="146"/>
        <v>0</v>
      </c>
      <c r="W180" s="130">
        <f t="shared" si="147"/>
        <v>1688872.8</v>
      </c>
      <c r="X180" s="130">
        <f t="shared" si="148"/>
        <v>0</v>
      </c>
      <c r="Y180" s="133">
        <f t="shared" si="177"/>
        <v>1688872.8</v>
      </c>
      <c r="Z180" s="130">
        <f t="shared" ref="Z180:AB182" si="222">+J180-V180</f>
        <v>0</v>
      </c>
      <c r="AA180" s="130">
        <f t="shared" si="222"/>
        <v>311127.19999999995</v>
      </c>
      <c r="AB180" s="130">
        <f t="shared" si="222"/>
        <v>0</v>
      </c>
      <c r="AC180" s="133">
        <f t="shared" si="179"/>
        <v>311127.19999999995</v>
      </c>
      <c r="AD180" s="155" t="str">
        <f t="shared" si="195"/>
        <v xml:space="preserve"> </v>
      </c>
      <c r="AE180" s="155">
        <f t="shared" si="196"/>
        <v>0.84443639999999998</v>
      </c>
      <c r="AF180" s="155" t="str">
        <f t="shared" si="197"/>
        <v xml:space="preserve"> </v>
      </c>
      <c r="AG180" s="155">
        <f t="shared" si="198"/>
        <v>0.84443639999999998</v>
      </c>
    </row>
    <row r="181" spans="1:33" ht="15" customHeight="1">
      <c r="A181" s="101" t="s">
        <v>183</v>
      </c>
      <c r="B181" s="165">
        <f>+'CONAP-CHD''S (ALL FUNDS)'!F670</f>
        <v>0</v>
      </c>
      <c r="C181" s="165">
        <f>+'CONAP-CHD''S (ALL FUNDS)'!G670</f>
        <v>1771040.56</v>
      </c>
      <c r="D181" s="165">
        <f>+'CONAP-CHD''S (ALL FUNDS)'!H670</f>
        <v>10000000</v>
      </c>
      <c r="E181" s="133">
        <f t="shared" si="171"/>
        <v>11771040.560000001</v>
      </c>
      <c r="F181" s="166">
        <f>+'CONAP-CHD''S (ALL FUNDS)'!F673</f>
        <v>0</v>
      </c>
      <c r="G181" s="166">
        <f>+'CONAP-CHD''S (ALL FUNDS)'!G673</f>
        <v>250000</v>
      </c>
      <c r="H181" s="166">
        <f>+'CONAP-CHD''S (ALL FUNDS)'!H673</f>
        <v>0</v>
      </c>
      <c r="I181" s="133">
        <f t="shared" si="172"/>
        <v>250000</v>
      </c>
      <c r="J181" s="116">
        <f t="shared" si="221"/>
        <v>0</v>
      </c>
      <c r="K181" s="116">
        <f t="shared" si="221"/>
        <v>2021040.56</v>
      </c>
      <c r="L181" s="116">
        <f t="shared" si="221"/>
        <v>10000000</v>
      </c>
      <c r="M181" s="133">
        <f t="shared" si="174"/>
        <v>12021040.560000001</v>
      </c>
      <c r="N181" s="165">
        <f>+'CONAP-CHD''S (ALL FUNDS)'!J670</f>
        <v>0</v>
      </c>
      <c r="O181" s="165">
        <f>+'CONAP-CHD''S (ALL FUNDS)'!K670</f>
        <v>1770310.52</v>
      </c>
      <c r="P181" s="165">
        <f>+'CONAP-CHD''S (ALL FUNDS)'!L670</f>
        <v>3852597.95</v>
      </c>
      <c r="Q181" s="133">
        <f t="shared" si="175"/>
        <v>5622908.4700000007</v>
      </c>
      <c r="R181" s="166">
        <f>+'CONAP-CHD''S (ALL FUNDS)'!J673</f>
        <v>0</v>
      </c>
      <c r="S181" s="166">
        <f>+'CONAP-CHD''S (ALL FUNDS)'!K673</f>
        <v>249129.5</v>
      </c>
      <c r="T181" s="166">
        <f>+'CONAP-CHD''S (ALL FUNDS)'!L673</f>
        <v>0</v>
      </c>
      <c r="U181" s="133">
        <f t="shared" si="176"/>
        <v>249129.5</v>
      </c>
      <c r="V181" s="130">
        <f t="shared" si="146"/>
        <v>0</v>
      </c>
      <c r="W181" s="130">
        <f t="shared" si="147"/>
        <v>2019440.02</v>
      </c>
      <c r="X181" s="130">
        <f t="shared" si="148"/>
        <v>3852597.95</v>
      </c>
      <c r="Y181" s="133">
        <f t="shared" si="177"/>
        <v>5872037.9700000007</v>
      </c>
      <c r="Z181" s="130">
        <f t="shared" si="222"/>
        <v>0</v>
      </c>
      <c r="AA181" s="130">
        <f t="shared" si="222"/>
        <v>1600.5400000000373</v>
      </c>
      <c r="AB181" s="130">
        <f t="shared" si="222"/>
        <v>6147402.0499999998</v>
      </c>
      <c r="AC181" s="133">
        <f t="shared" si="179"/>
        <v>6149002.5899999999</v>
      </c>
      <c r="AD181" s="155" t="str">
        <f t="shared" si="195"/>
        <v xml:space="preserve"> </v>
      </c>
      <c r="AE181" s="155">
        <f t="shared" si="196"/>
        <v>0.99920806141565011</v>
      </c>
      <c r="AF181" s="155">
        <f t="shared" si="197"/>
        <v>0.38525979500000002</v>
      </c>
      <c r="AG181" s="155">
        <f t="shared" si="198"/>
        <v>0.48848000642633221</v>
      </c>
    </row>
    <row r="182" spans="1:33" ht="15" customHeight="1">
      <c r="A182" s="103"/>
      <c r="B182" s="165"/>
      <c r="C182" s="165"/>
      <c r="D182" s="165"/>
      <c r="E182" s="133">
        <f t="shared" si="171"/>
        <v>0</v>
      </c>
      <c r="F182" s="165"/>
      <c r="G182" s="165"/>
      <c r="H182" s="165"/>
      <c r="I182" s="133">
        <f t="shared" si="172"/>
        <v>0</v>
      </c>
      <c r="J182" s="116">
        <f t="shared" si="221"/>
        <v>0</v>
      </c>
      <c r="K182" s="116">
        <f t="shared" si="221"/>
        <v>0</v>
      </c>
      <c r="L182" s="116">
        <f t="shared" si="221"/>
        <v>0</v>
      </c>
      <c r="M182" s="133">
        <f t="shared" si="174"/>
        <v>0</v>
      </c>
      <c r="N182" s="165"/>
      <c r="O182" s="165"/>
      <c r="P182" s="165"/>
      <c r="Q182" s="133">
        <f t="shared" si="175"/>
        <v>0</v>
      </c>
      <c r="R182" s="165"/>
      <c r="S182" s="165"/>
      <c r="T182" s="165"/>
      <c r="U182" s="133">
        <f t="shared" si="176"/>
        <v>0</v>
      </c>
      <c r="V182" s="130">
        <f t="shared" si="146"/>
        <v>0</v>
      </c>
      <c r="W182" s="130">
        <f t="shared" si="147"/>
        <v>0</v>
      </c>
      <c r="X182" s="130">
        <f t="shared" si="148"/>
        <v>0</v>
      </c>
      <c r="Y182" s="133">
        <f t="shared" si="177"/>
        <v>0</v>
      </c>
      <c r="Z182" s="130">
        <f t="shared" si="222"/>
        <v>0</v>
      </c>
      <c r="AA182" s="130">
        <f t="shared" si="222"/>
        <v>0</v>
      </c>
      <c r="AB182" s="130">
        <f t="shared" si="222"/>
        <v>0</v>
      </c>
      <c r="AC182" s="133">
        <f t="shared" si="179"/>
        <v>0</v>
      </c>
      <c r="AD182" s="155" t="str">
        <f t="shared" si="195"/>
        <v xml:space="preserve"> </v>
      </c>
      <c r="AE182" s="155" t="str">
        <f t="shared" si="196"/>
        <v xml:space="preserve"> </v>
      </c>
      <c r="AF182" s="155" t="str">
        <f t="shared" si="197"/>
        <v xml:space="preserve"> </v>
      </c>
      <c r="AG182" s="155" t="str">
        <f t="shared" si="198"/>
        <v xml:space="preserve"> </v>
      </c>
    </row>
    <row r="183" spans="1:33" s="127" customFormat="1" ht="15" customHeight="1">
      <c r="A183" s="169" t="s">
        <v>184</v>
      </c>
      <c r="B183" s="172">
        <f t="shared" ref="B183:AC183" si="223">SUM(B184:B185)</f>
        <v>0</v>
      </c>
      <c r="C183" s="172">
        <f t="shared" si="223"/>
        <v>138651313.81999999</v>
      </c>
      <c r="D183" s="172">
        <f t="shared" si="223"/>
        <v>23918309.829999998</v>
      </c>
      <c r="E183" s="172">
        <f t="shared" si="223"/>
        <v>162569623.64999998</v>
      </c>
      <c r="F183" s="172">
        <f>SUM(F184:F185)</f>
        <v>0</v>
      </c>
      <c r="G183" s="172">
        <f t="shared" ref="G183" si="224">SUM(G184:G185)</f>
        <v>153025118.15000001</v>
      </c>
      <c r="H183" s="172">
        <f t="shared" ref="H183" si="225">SUM(H184:H185)</f>
        <v>49418309.829999998</v>
      </c>
      <c r="I183" s="172">
        <f>SUM(I184:I185)</f>
        <v>202443427.98000002</v>
      </c>
      <c r="J183" s="172">
        <f t="shared" si="223"/>
        <v>0</v>
      </c>
      <c r="K183" s="172">
        <f t="shared" si="223"/>
        <v>291676431.97000003</v>
      </c>
      <c r="L183" s="172">
        <f t="shared" si="223"/>
        <v>73336619.659999996</v>
      </c>
      <c r="M183" s="172">
        <f t="shared" si="223"/>
        <v>365013051.63</v>
      </c>
      <c r="N183" s="172">
        <f t="shared" si="223"/>
        <v>0</v>
      </c>
      <c r="O183" s="172">
        <f t="shared" si="223"/>
        <v>137624013.12</v>
      </c>
      <c r="P183" s="172">
        <f t="shared" si="223"/>
        <v>17413051.190000001</v>
      </c>
      <c r="Q183" s="172">
        <f t="shared" si="223"/>
        <v>155037064.31</v>
      </c>
      <c r="R183" s="172">
        <f t="shared" si="223"/>
        <v>0</v>
      </c>
      <c r="S183" s="172">
        <f t="shared" si="223"/>
        <v>151832773.68000001</v>
      </c>
      <c r="T183" s="172">
        <f t="shared" si="223"/>
        <v>42413051.189999998</v>
      </c>
      <c r="U183" s="172">
        <f t="shared" si="223"/>
        <v>194245824.87</v>
      </c>
      <c r="V183" s="172">
        <f t="shared" si="223"/>
        <v>0</v>
      </c>
      <c r="W183" s="172">
        <f t="shared" si="223"/>
        <v>289456786.80000001</v>
      </c>
      <c r="X183" s="172">
        <f t="shared" si="223"/>
        <v>59826102.380000003</v>
      </c>
      <c r="Y183" s="172">
        <f t="shared" si="223"/>
        <v>349282889.18000001</v>
      </c>
      <c r="Z183" s="172">
        <f t="shared" si="223"/>
        <v>0</v>
      </c>
      <c r="AA183" s="172">
        <f t="shared" si="223"/>
        <v>2219645.170000013</v>
      </c>
      <c r="AB183" s="172">
        <f t="shared" si="223"/>
        <v>13510517.279999994</v>
      </c>
      <c r="AC183" s="172">
        <f t="shared" si="223"/>
        <v>15730162.450000007</v>
      </c>
      <c r="AD183" s="156" t="str">
        <f t="shared" si="195"/>
        <v xml:space="preserve"> </v>
      </c>
      <c r="AE183" s="156">
        <f t="shared" si="196"/>
        <v>0.99239004277785348</v>
      </c>
      <c r="AF183" s="156">
        <f t="shared" si="197"/>
        <v>0.81577392927793979</v>
      </c>
      <c r="AG183" s="156">
        <f t="shared" si="198"/>
        <v>0.95690520549948699</v>
      </c>
    </row>
    <row r="184" spans="1:33" ht="15" customHeight="1">
      <c r="A184" s="101" t="s">
        <v>185</v>
      </c>
      <c r="B184" s="165">
        <f>+'CONAP-CHD''S (ALL FUNDS)'!F694</f>
        <v>0</v>
      </c>
      <c r="C184" s="165">
        <f>+'CONAP-CHD''S (ALL FUNDS)'!G694</f>
        <v>138651313.81999999</v>
      </c>
      <c r="D184" s="165">
        <f>+'CONAP-CHD''S (ALL FUNDS)'!H694</f>
        <v>23918309.829999998</v>
      </c>
      <c r="E184" s="133">
        <f t="shared" si="171"/>
        <v>162569623.64999998</v>
      </c>
      <c r="F184" s="166">
        <f>+'CONAP-CHD''S (ALL FUNDS)'!F697</f>
        <v>0</v>
      </c>
      <c r="G184" s="166">
        <f>+'CONAP-CHD''S (ALL FUNDS)'!G697</f>
        <v>140250118.15000001</v>
      </c>
      <c r="H184" s="166">
        <f>+'CONAP-CHD''S (ALL FUNDS)'!H697</f>
        <v>23918309.829999998</v>
      </c>
      <c r="I184" s="133">
        <f t="shared" si="172"/>
        <v>164168427.98000002</v>
      </c>
      <c r="J184" s="116">
        <f t="shared" ref="J184:L186" si="226">+B184+F184</f>
        <v>0</v>
      </c>
      <c r="K184" s="116">
        <f t="shared" si="226"/>
        <v>278901431.97000003</v>
      </c>
      <c r="L184" s="116">
        <f t="shared" si="226"/>
        <v>47836619.659999996</v>
      </c>
      <c r="M184" s="133">
        <f t="shared" si="174"/>
        <v>326738051.63</v>
      </c>
      <c r="N184" s="165">
        <f>+'CONAP-CHD''S (ALL FUNDS)'!J694</f>
        <v>0</v>
      </c>
      <c r="O184" s="165">
        <f>+'CONAP-CHD''S (ALL FUNDS)'!K694</f>
        <v>137624013.12</v>
      </c>
      <c r="P184" s="165">
        <f>+'CONAP-CHD''S (ALL FUNDS)'!L694</f>
        <v>17413051.190000001</v>
      </c>
      <c r="Q184" s="133">
        <f t="shared" si="175"/>
        <v>155037064.31</v>
      </c>
      <c r="R184" s="166">
        <f>+'CONAP-CHD''S (ALL FUNDS)'!J697</f>
        <v>0</v>
      </c>
      <c r="S184" s="166">
        <f>+'CONAP-CHD''S (ALL FUNDS)'!K697</f>
        <v>139222816.80000001</v>
      </c>
      <c r="T184" s="166">
        <f>+'CONAP-CHD''S (ALL FUNDS)'!L697</f>
        <v>17413051.190000001</v>
      </c>
      <c r="U184" s="133">
        <f t="shared" si="176"/>
        <v>156635867.99000001</v>
      </c>
      <c r="V184" s="130">
        <f t="shared" ref="V184:X186" si="227">+R184+N184</f>
        <v>0</v>
      </c>
      <c r="W184" s="130">
        <f t="shared" si="227"/>
        <v>276846829.92000002</v>
      </c>
      <c r="X184" s="130">
        <f t="shared" si="227"/>
        <v>34826102.380000003</v>
      </c>
      <c r="Y184" s="133">
        <f t="shared" si="177"/>
        <v>311672932.30000001</v>
      </c>
      <c r="Z184" s="130">
        <f t="shared" ref="Z184:AB186" si="228">+J184-V184</f>
        <v>0</v>
      </c>
      <c r="AA184" s="130">
        <f t="shared" si="228"/>
        <v>2054602.0500000119</v>
      </c>
      <c r="AB184" s="130">
        <f t="shared" si="228"/>
        <v>13010517.279999994</v>
      </c>
      <c r="AC184" s="133">
        <f t="shared" si="179"/>
        <v>15065119.330000006</v>
      </c>
      <c r="AD184" s="155" t="str">
        <f t="shared" si="195"/>
        <v xml:space="preserve"> </v>
      </c>
      <c r="AE184" s="155">
        <f t="shared" si="196"/>
        <v>0.99263323233772061</v>
      </c>
      <c r="AF184" s="155">
        <f t="shared" si="197"/>
        <v>0.72802180897244451</v>
      </c>
      <c r="AG184" s="155">
        <f t="shared" si="198"/>
        <v>0.95389236345493111</v>
      </c>
    </row>
    <row r="185" spans="1:33" ht="15" customHeight="1">
      <c r="A185" s="102" t="s">
        <v>719</v>
      </c>
      <c r="B185" s="166">
        <f>+'CONAP-CHD''S (ALL FUNDS)'!F703</f>
        <v>0</v>
      </c>
      <c r="C185" s="166">
        <f>+'CONAP-CHD''S (ALL FUNDS)'!G703</f>
        <v>0</v>
      </c>
      <c r="D185" s="166">
        <f>+'CONAP-CHD''S (ALL FUNDS)'!H703</f>
        <v>0</v>
      </c>
      <c r="E185" s="133">
        <f t="shared" si="171"/>
        <v>0</v>
      </c>
      <c r="F185" s="166">
        <f>+'CONAP-CHD''S (ALL FUNDS)'!F706</f>
        <v>0</v>
      </c>
      <c r="G185" s="166">
        <f>+'CONAP-CHD''S (ALL FUNDS)'!G706</f>
        <v>12775000</v>
      </c>
      <c r="H185" s="166">
        <f>+'CONAP-CHD''S (ALL FUNDS)'!H706</f>
        <v>25500000</v>
      </c>
      <c r="I185" s="133">
        <f t="shared" si="172"/>
        <v>38275000</v>
      </c>
      <c r="J185" s="116">
        <f t="shared" si="226"/>
        <v>0</v>
      </c>
      <c r="K185" s="116">
        <f t="shared" si="226"/>
        <v>12775000</v>
      </c>
      <c r="L185" s="116">
        <f t="shared" si="226"/>
        <v>25500000</v>
      </c>
      <c r="M185" s="133">
        <f t="shared" si="174"/>
        <v>38275000</v>
      </c>
      <c r="N185" s="166">
        <f>+'CONAP-CHD''S (ALL FUNDS)'!J703</f>
        <v>0</v>
      </c>
      <c r="O185" s="166">
        <f>+'CONAP-CHD''S (ALL FUNDS)'!K703</f>
        <v>0</v>
      </c>
      <c r="P185" s="166">
        <f>+'CONAP-CHD''S (ALL FUNDS)'!L703</f>
        <v>0</v>
      </c>
      <c r="Q185" s="133">
        <f t="shared" si="175"/>
        <v>0</v>
      </c>
      <c r="R185" s="166">
        <f>+'CONAP-CHD''S (ALL FUNDS)'!J706</f>
        <v>0</v>
      </c>
      <c r="S185" s="166">
        <f>+'CONAP-CHD''S (ALL FUNDS)'!K706</f>
        <v>12609956.879999999</v>
      </c>
      <c r="T185" s="166">
        <f>+'CONAP-CHD''S (ALL FUNDS)'!L706</f>
        <v>25000000</v>
      </c>
      <c r="U185" s="133">
        <f t="shared" si="176"/>
        <v>37609956.879999995</v>
      </c>
      <c r="V185" s="130">
        <f t="shared" si="227"/>
        <v>0</v>
      </c>
      <c r="W185" s="130">
        <f t="shared" si="227"/>
        <v>12609956.879999999</v>
      </c>
      <c r="X185" s="130">
        <f t="shared" si="227"/>
        <v>25000000</v>
      </c>
      <c r="Y185" s="133">
        <f t="shared" si="177"/>
        <v>37609956.879999995</v>
      </c>
      <c r="Z185" s="130">
        <f t="shared" si="228"/>
        <v>0</v>
      </c>
      <c r="AA185" s="130">
        <f t="shared" si="228"/>
        <v>165043.12000000104</v>
      </c>
      <c r="AB185" s="130">
        <f t="shared" si="228"/>
        <v>500000</v>
      </c>
      <c r="AC185" s="133">
        <f t="shared" si="179"/>
        <v>665043.12000000104</v>
      </c>
      <c r="AD185" s="155" t="str">
        <f t="shared" ref="AD185:AD216" si="229">IF(J185=0," ",V185/J185)</f>
        <v xml:space="preserve"> </v>
      </c>
      <c r="AE185" s="155">
        <f t="shared" ref="AE185:AE216" si="230">IF(K185=0," ",W185/K185)</f>
        <v>0.98708077338551847</v>
      </c>
      <c r="AF185" s="155">
        <f t="shared" ref="AF185:AF216" si="231">IF(L185=0," ",X185/L185)</f>
        <v>0.98039215686274506</v>
      </c>
      <c r="AG185" s="155">
        <f t="shared" ref="AG185:AG216" si="232">IF(M185=0," ",Y185/M185)</f>
        <v>0.98262460822991493</v>
      </c>
    </row>
    <row r="186" spans="1:33" ht="15" customHeight="1">
      <c r="A186" s="103"/>
      <c r="B186" s="165"/>
      <c r="C186" s="165"/>
      <c r="D186" s="165"/>
      <c r="E186" s="133">
        <f t="shared" si="171"/>
        <v>0</v>
      </c>
      <c r="F186" s="165"/>
      <c r="G186" s="165"/>
      <c r="H186" s="165"/>
      <c r="I186" s="133">
        <f t="shared" si="172"/>
        <v>0</v>
      </c>
      <c r="J186" s="116">
        <f t="shared" si="226"/>
        <v>0</v>
      </c>
      <c r="K186" s="116">
        <f t="shared" si="226"/>
        <v>0</v>
      </c>
      <c r="L186" s="116">
        <f t="shared" si="226"/>
        <v>0</v>
      </c>
      <c r="M186" s="133">
        <f t="shared" si="174"/>
        <v>0</v>
      </c>
      <c r="N186" s="165"/>
      <c r="O186" s="165"/>
      <c r="P186" s="165"/>
      <c r="Q186" s="133">
        <f t="shared" si="175"/>
        <v>0</v>
      </c>
      <c r="R186" s="165"/>
      <c r="S186" s="165"/>
      <c r="T186" s="165"/>
      <c r="U186" s="133">
        <f t="shared" si="176"/>
        <v>0</v>
      </c>
      <c r="V186" s="130">
        <f t="shared" si="227"/>
        <v>0</v>
      </c>
      <c r="W186" s="130">
        <f t="shared" si="227"/>
        <v>0</v>
      </c>
      <c r="X186" s="130">
        <f t="shared" si="227"/>
        <v>0</v>
      </c>
      <c r="Y186" s="133">
        <f t="shared" si="177"/>
        <v>0</v>
      </c>
      <c r="Z186" s="130">
        <f t="shared" si="228"/>
        <v>0</v>
      </c>
      <c r="AA186" s="130">
        <f t="shared" si="228"/>
        <v>0</v>
      </c>
      <c r="AB186" s="130">
        <f t="shared" si="228"/>
        <v>0</v>
      </c>
      <c r="AC186" s="133">
        <f t="shared" si="179"/>
        <v>0</v>
      </c>
      <c r="AD186" s="155" t="str">
        <f t="shared" si="229"/>
        <v xml:space="preserve"> </v>
      </c>
      <c r="AE186" s="155" t="str">
        <f t="shared" si="230"/>
        <v xml:space="preserve"> </v>
      </c>
      <c r="AF186" s="155" t="str">
        <f t="shared" si="231"/>
        <v xml:space="preserve"> </v>
      </c>
      <c r="AG186" s="155" t="str">
        <f t="shared" si="232"/>
        <v xml:space="preserve"> </v>
      </c>
    </row>
    <row r="187" spans="1:33" s="127" customFormat="1" ht="15" customHeight="1">
      <c r="A187" s="169" t="s">
        <v>187</v>
      </c>
      <c r="B187" s="172">
        <f t="shared" ref="B187:AC187" si="233">SUM(B188:B189)</f>
        <v>0</v>
      </c>
      <c r="C187" s="172">
        <f t="shared" si="233"/>
        <v>15707019.310000001</v>
      </c>
      <c r="D187" s="172">
        <f t="shared" si="233"/>
        <v>0</v>
      </c>
      <c r="E187" s="172">
        <f t="shared" si="233"/>
        <v>15707019.310000001</v>
      </c>
      <c r="F187" s="172">
        <f>SUM(F188:F189)</f>
        <v>0</v>
      </c>
      <c r="G187" s="172">
        <f t="shared" ref="G187" si="234">SUM(G188:G189)</f>
        <v>151426313.81999999</v>
      </c>
      <c r="H187" s="172">
        <f t="shared" ref="H187" si="235">SUM(H188:H189)</f>
        <v>49418309.829999998</v>
      </c>
      <c r="I187" s="172">
        <f>SUM(I188:I189)</f>
        <v>200844623.64999998</v>
      </c>
      <c r="J187" s="172">
        <f t="shared" si="233"/>
        <v>0</v>
      </c>
      <c r="K187" s="172">
        <f t="shared" si="233"/>
        <v>167133333.13</v>
      </c>
      <c r="L187" s="172">
        <f t="shared" si="233"/>
        <v>49418309.829999998</v>
      </c>
      <c r="M187" s="172">
        <f t="shared" si="233"/>
        <v>216551642.95999998</v>
      </c>
      <c r="N187" s="172">
        <f t="shared" si="233"/>
        <v>0</v>
      </c>
      <c r="O187" s="172">
        <f t="shared" si="233"/>
        <v>15707019.310000001</v>
      </c>
      <c r="P187" s="172">
        <f t="shared" si="233"/>
        <v>0</v>
      </c>
      <c r="Q187" s="172">
        <f t="shared" si="233"/>
        <v>15707019.310000001</v>
      </c>
      <c r="R187" s="172">
        <f t="shared" si="233"/>
        <v>0</v>
      </c>
      <c r="S187" s="172">
        <f t="shared" si="233"/>
        <v>150233970</v>
      </c>
      <c r="T187" s="172">
        <f t="shared" si="233"/>
        <v>42413051.189999998</v>
      </c>
      <c r="U187" s="172">
        <f t="shared" si="233"/>
        <v>192647021.19</v>
      </c>
      <c r="V187" s="172">
        <f t="shared" si="233"/>
        <v>0</v>
      </c>
      <c r="W187" s="172">
        <f t="shared" si="233"/>
        <v>165940989.31</v>
      </c>
      <c r="X187" s="172">
        <f t="shared" si="233"/>
        <v>42413051.189999998</v>
      </c>
      <c r="Y187" s="172">
        <f t="shared" si="233"/>
        <v>208354040.5</v>
      </c>
      <c r="Z187" s="172">
        <f t="shared" si="233"/>
        <v>0</v>
      </c>
      <c r="AA187" s="172">
        <f t="shared" si="233"/>
        <v>1192343.8199999928</v>
      </c>
      <c r="AB187" s="172">
        <f t="shared" si="233"/>
        <v>7005258.6400000006</v>
      </c>
      <c r="AC187" s="172">
        <f t="shared" si="233"/>
        <v>8197602.4599999934</v>
      </c>
      <c r="AD187" s="156" t="str">
        <f t="shared" si="229"/>
        <v xml:space="preserve"> </v>
      </c>
      <c r="AE187" s="156">
        <f t="shared" si="230"/>
        <v>0.992865912516251</v>
      </c>
      <c r="AF187" s="156">
        <f t="shared" si="231"/>
        <v>0.85824568537252222</v>
      </c>
      <c r="AG187" s="156">
        <f t="shared" si="232"/>
        <v>0.96214481521382789</v>
      </c>
    </row>
    <row r="188" spans="1:33" ht="15" customHeight="1">
      <c r="A188" s="102" t="s">
        <v>188</v>
      </c>
      <c r="B188" s="165">
        <f>+'CONAP-CHD''S (ALL FUNDS)'!F727</f>
        <v>0</v>
      </c>
      <c r="C188" s="165">
        <f>+'CONAP-CHD''S (ALL FUNDS)'!G727</f>
        <v>0</v>
      </c>
      <c r="D188" s="165">
        <f>+'CONAP-CHD''S (ALL FUNDS)'!H727</f>
        <v>0</v>
      </c>
      <c r="E188" s="133">
        <f t="shared" si="171"/>
        <v>0</v>
      </c>
      <c r="F188" s="166">
        <f>+'CONAP-CHD''S (ALL FUNDS)'!F730</f>
        <v>0</v>
      </c>
      <c r="G188" s="166">
        <f>+'CONAP-CHD''S (ALL FUNDS)'!G730</f>
        <v>151426313.81999999</v>
      </c>
      <c r="H188" s="166">
        <f>+'CONAP-CHD''S (ALL FUNDS)'!H730</f>
        <v>49418309.829999998</v>
      </c>
      <c r="I188" s="133">
        <f t="shared" si="172"/>
        <v>200844623.64999998</v>
      </c>
      <c r="J188" s="116">
        <f t="shared" ref="J188:L190" si="236">+B188+F188</f>
        <v>0</v>
      </c>
      <c r="K188" s="116">
        <f t="shared" si="236"/>
        <v>151426313.81999999</v>
      </c>
      <c r="L188" s="116">
        <f t="shared" si="236"/>
        <v>49418309.829999998</v>
      </c>
      <c r="M188" s="133">
        <f t="shared" si="174"/>
        <v>200844623.64999998</v>
      </c>
      <c r="N188" s="165">
        <f>+'CONAP-CHD''S (ALL FUNDS)'!J727</f>
        <v>0</v>
      </c>
      <c r="O188" s="165">
        <f>+'CONAP-CHD''S (ALL FUNDS)'!K727</f>
        <v>0</v>
      </c>
      <c r="P188" s="165">
        <f>+'CONAP-CHD''S (ALL FUNDS)'!L727</f>
        <v>0</v>
      </c>
      <c r="Q188" s="133">
        <f t="shared" si="175"/>
        <v>0</v>
      </c>
      <c r="R188" s="166">
        <f>+'CONAP-CHD''S (ALL FUNDS)'!J730</f>
        <v>0</v>
      </c>
      <c r="S188" s="166">
        <f>+'CONAP-CHD''S (ALL FUNDS)'!K730</f>
        <v>150233970</v>
      </c>
      <c r="T188" s="166">
        <f>+'CONAP-CHD''S (ALL FUNDS)'!L730</f>
        <v>42413051.189999998</v>
      </c>
      <c r="U188" s="133">
        <f t="shared" si="176"/>
        <v>192647021.19</v>
      </c>
      <c r="V188" s="130">
        <f t="shared" ref="V188:X190" si="237">+R188+N188</f>
        <v>0</v>
      </c>
      <c r="W188" s="130">
        <f t="shared" si="237"/>
        <v>150233970</v>
      </c>
      <c r="X188" s="130">
        <f t="shared" si="237"/>
        <v>42413051.189999998</v>
      </c>
      <c r="Y188" s="133">
        <f t="shared" si="177"/>
        <v>192647021.19</v>
      </c>
      <c r="Z188" s="130">
        <f t="shared" ref="Z188:AB190" si="238">+J188-V188</f>
        <v>0</v>
      </c>
      <c r="AA188" s="130">
        <f t="shared" si="238"/>
        <v>1192343.8199999928</v>
      </c>
      <c r="AB188" s="130">
        <f t="shared" si="238"/>
        <v>7005258.6400000006</v>
      </c>
      <c r="AC188" s="133">
        <f t="shared" si="179"/>
        <v>8197602.4599999934</v>
      </c>
      <c r="AD188" s="155" t="str">
        <f t="shared" si="229"/>
        <v xml:space="preserve"> </v>
      </c>
      <c r="AE188" s="155">
        <f t="shared" si="230"/>
        <v>0.99212591398469008</v>
      </c>
      <c r="AF188" s="155">
        <f t="shared" si="231"/>
        <v>0.85824568537252222</v>
      </c>
      <c r="AG188" s="155">
        <f t="shared" si="232"/>
        <v>0.95918435698689419</v>
      </c>
    </row>
    <row r="189" spans="1:33" ht="15" customHeight="1">
      <c r="A189" s="101" t="s">
        <v>189</v>
      </c>
      <c r="B189" s="165">
        <f>+'CONAP-CHD''S (ALL FUNDS)'!F736</f>
        <v>0</v>
      </c>
      <c r="C189" s="165">
        <f>+'CONAP-CHD''S (ALL FUNDS)'!G736</f>
        <v>15707019.310000001</v>
      </c>
      <c r="D189" s="165">
        <f>+'CONAP-CHD''S (ALL FUNDS)'!H736</f>
        <v>0</v>
      </c>
      <c r="E189" s="133">
        <f t="shared" si="171"/>
        <v>15707019.310000001</v>
      </c>
      <c r="F189" s="166">
        <f>+'CONAP-CHD''S (ALL FUNDS)'!F739</f>
        <v>0</v>
      </c>
      <c r="G189" s="166">
        <f>+'CONAP-CHD''S (ALL FUNDS)'!G739</f>
        <v>0</v>
      </c>
      <c r="H189" s="166">
        <f>+'CONAP-CHD''S (ALL FUNDS)'!H739</f>
        <v>0</v>
      </c>
      <c r="I189" s="133">
        <f t="shared" si="172"/>
        <v>0</v>
      </c>
      <c r="J189" s="116">
        <f t="shared" si="236"/>
        <v>0</v>
      </c>
      <c r="K189" s="116">
        <f t="shared" si="236"/>
        <v>15707019.310000001</v>
      </c>
      <c r="L189" s="116">
        <f t="shared" si="236"/>
        <v>0</v>
      </c>
      <c r="M189" s="133">
        <f t="shared" si="174"/>
        <v>15707019.310000001</v>
      </c>
      <c r="N189" s="165">
        <f>+'CONAP-CHD''S (ALL FUNDS)'!J736</f>
        <v>0</v>
      </c>
      <c r="O189" s="165">
        <f>+'CONAP-CHD''S (ALL FUNDS)'!K736</f>
        <v>15707019.310000001</v>
      </c>
      <c r="P189" s="165">
        <f>+'CONAP-CHD''S (ALL FUNDS)'!L736</f>
        <v>0</v>
      </c>
      <c r="Q189" s="133">
        <f t="shared" si="175"/>
        <v>15707019.310000001</v>
      </c>
      <c r="R189" s="166">
        <f>+'CONAP-CHD''S (ALL FUNDS)'!J739</f>
        <v>0</v>
      </c>
      <c r="S189" s="166">
        <f>+'CONAP-CHD''S (ALL FUNDS)'!K739</f>
        <v>0</v>
      </c>
      <c r="T189" s="166">
        <f>+'CONAP-CHD''S (ALL FUNDS)'!L739</f>
        <v>0</v>
      </c>
      <c r="U189" s="133">
        <f t="shared" si="176"/>
        <v>0</v>
      </c>
      <c r="V189" s="130">
        <f t="shared" si="237"/>
        <v>0</v>
      </c>
      <c r="W189" s="130">
        <f t="shared" si="237"/>
        <v>15707019.310000001</v>
      </c>
      <c r="X189" s="130">
        <f t="shared" si="237"/>
        <v>0</v>
      </c>
      <c r="Y189" s="133">
        <f t="shared" si="177"/>
        <v>15707019.310000001</v>
      </c>
      <c r="Z189" s="130">
        <f t="shared" si="238"/>
        <v>0</v>
      </c>
      <c r="AA189" s="130">
        <f t="shared" si="238"/>
        <v>0</v>
      </c>
      <c r="AB189" s="130">
        <f t="shared" si="238"/>
        <v>0</v>
      </c>
      <c r="AC189" s="133">
        <f t="shared" si="179"/>
        <v>0</v>
      </c>
      <c r="AD189" s="155" t="str">
        <f t="shared" si="229"/>
        <v xml:space="preserve"> </v>
      </c>
      <c r="AE189" s="155">
        <f t="shared" si="230"/>
        <v>1</v>
      </c>
      <c r="AF189" s="155" t="str">
        <f t="shared" si="231"/>
        <v xml:space="preserve"> </v>
      </c>
      <c r="AG189" s="155">
        <f t="shared" si="232"/>
        <v>1</v>
      </c>
    </row>
    <row r="190" spans="1:33" ht="15" customHeight="1">
      <c r="A190" s="105"/>
      <c r="B190" s="165"/>
      <c r="C190" s="165"/>
      <c r="D190" s="165"/>
      <c r="E190" s="133">
        <f t="shared" si="171"/>
        <v>0</v>
      </c>
      <c r="F190" s="165"/>
      <c r="G190" s="165"/>
      <c r="H190" s="165"/>
      <c r="I190" s="133">
        <f t="shared" si="172"/>
        <v>0</v>
      </c>
      <c r="J190" s="116">
        <f t="shared" si="236"/>
        <v>0</v>
      </c>
      <c r="K190" s="116">
        <f t="shared" si="236"/>
        <v>0</v>
      </c>
      <c r="L190" s="116">
        <f t="shared" si="236"/>
        <v>0</v>
      </c>
      <c r="M190" s="133">
        <f t="shared" si="174"/>
        <v>0</v>
      </c>
      <c r="N190" s="165"/>
      <c r="O190" s="165"/>
      <c r="P190" s="165"/>
      <c r="Q190" s="133">
        <f t="shared" si="175"/>
        <v>0</v>
      </c>
      <c r="R190" s="165"/>
      <c r="S190" s="165"/>
      <c r="T190" s="165"/>
      <c r="U190" s="133">
        <f t="shared" si="176"/>
        <v>0</v>
      </c>
      <c r="V190" s="130">
        <f t="shared" si="237"/>
        <v>0</v>
      </c>
      <c r="W190" s="130">
        <f t="shared" si="237"/>
        <v>0</v>
      </c>
      <c r="X190" s="130">
        <f t="shared" si="237"/>
        <v>0</v>
      </c>
      <c r="Y190" s="133">
        <f t="shared" si="177"/>
        <v>0</v>
      </c>
      <c r="Z190" s="130">
        <f t="shared" si="238"/>
        <v>0</v>
      </c>
      <c r="AA190" s="130">
        <f t="shared" si="238"/>
        <v>0</v>
      </c>
      <c r="AB190" s="130">
        <f t="shared" si="238"/>
        <v>0</v>
      </c>
      <c r="AC190" s="133">
        <f t="shared" si="179"/>
        <v>0</v>
      </c>
      <c r="AD190" s="155" t="str">
        <f t="shared" si="229"/>
        <v xml:space="preserve"> </v>
      </c>
      <c r="AE190" s="155" t="str">
        <f t="shared" si="230"/>
        <v xml:space="preserve"> </v>
      </c>
      <c r="AF190" s="155" t="str">
        <f t="shared" si="231"/>
        <v xml:space="preserve"> </v>
      </c>
      <c r="AG190" s="155" t="str">
        <f t="shared" si="232"/>
        <v xml:space="preserve"> </v>
      </c>
    </row>
    <row r="191" spans="1:33" s="137" customFormat="1" ht="15" customHeight="1">
      <c r="A191" s="144" t="s">
        <v>309</v>
      </c>
      <c r="B191" s="173">
        <f t="shared" ref="B191" si="239">+B103+B89</f>
        <v>0</v>
      </c>
      <c r="C191" s="173">
        <f t="shared" ref="C191:AC191" si="240">+C103+C89</f>
        <v>1000334277.4099998</v>
      </c>
      <c r="D191" s="173">
        <f t="shared" si="240"/>
        <v>910980334.92999995</v>
      </c>
      <c r="E191" s="173">
        <f t="shared" si="240"/>
        <v>1911314612.3399997</v>
      </c>
      <c r="F191" s="173">
        <f>+F103+F89</f>
        <v>0</v>
      </c>
      <c r="G191" s="173">
        <f t="shared" ref="G191" si="241">+G103+G89</f>
        <v>1436059742.01</v>
      </c>
      <c r="H191" s="173">
        <f t="shared" ref="H191" si="242">+H103+H89</f>
        <v>1234429981.4099996</v>
      </c>
      <c r="I191" s="173">
        <f>+I103+I89</f>
        <v>2670489723.4199996</v>
      </c>
      <c r="J191" s="173">
        <f t="shared" si="240"/>
        <v>0</v>
      </c>
      <c r="K191" s="173">
        <f t="shared" si="240"/>
        <v>2436394019.4199996</v>
      </c>
      <c r="L191" s="173">
        <f t="shared" si="240"/>
        <v>2145410316.3399999</v>
      </c>
      <c r="M191" s="173">
        <f t="shared" si="240"/>
        <v>4581804335.7600002</v>
      </c>
      <c r="N191" s="173">
        <f t="shared" si="240"/>
        <v>0</v>
      </c>
      <c r="O191" s="173">
        <f t="shared" si="240"/>
        <v>976582598.50999999</v>
      </c>
      <c r="P191" s="173">
        <f t="shared" si="240"/>
        <v>950003448.70000005</v>
      </c>
      <c r="Q191" s="173">
        <f t="shared" si="240"/>
        <v>1926586047.2100003</v>
      </c>
      <c r="R191" s="173">
        <f t="shared" si="240"/>
        <v>0</v>
      </c>
      <c r="S191" s="173">
        <f t="shared" si="240"/>
        <v>1422362259.5899999</v>
      </c>
      <c r="T191" s="173">
        <f t="shared" si="240"/>
        <v>1216245155.21</v>
      </c>
      <c r="U191" s="173">
        <f t="shared" si="240"/>
        <v>2638607414.8000002</v>
      </c>
      <c r="V191" s="173">
        <f t="shared" si="240"/>
        <v>0</v>
      </c>
      <c r="W191" s="173">
        <f t="shared" si="240"/>
        <v>2398944858.0999994</v>
      </c>
      <c r="X191" s="173">
        <f t="shared" si="240"/>
        <v>2166248603.9100003</v>
      </c>
      <c r="Y191" s="173">
        <f t="shared" si="240"/>
        <v>4565193462.0100002</v>
      </c>
      <c r="Z191" s="173">
        <f t="shared" si="240"/>
        <v>0</v>
      </c>
      <c r="AA191" s="173">
        <f t="shared" si="240"/>
        <v>37449161.320000023</v>
      </c>
      <c r="AB191" s="173">
        <f t="shared" si="240"/>
        <v>-20838287.570000067</v>
      </c>
      <c r="AC191" s="173">
        <f t="shared" si="240"/>
        <v>16610873.749999957</v>
      </c>
      <c r="AD191" s="84" t="str">
        <f t="shared" si="229"/>
        <v xml:space="preserve"> </v>
      </c>
      <c r="AE191" s="84">
        <f t="shared" si="230"/>
        <v>0.98462926726075484</v>
      </c>
      <c r="AF191" s="84">
        <f t="shared" si="231"/>
        <v>1.009712961390784</v>
      </c>
      <c r="AG191" s="84">
        <f t="shared" si="232"/>
        <v>0.99637459993209321</v>
      </c>
    </row>
    <row r="192" spans="1:33" ht="15" customHeight="1">
      <c r="A192" s="105"/>
      <c r="B192" s="165"/>
      <c r="C192" s="165"/>
      <c r="D192" s="165"/>
      <c r="E192" s="165"/>
      <c r="F192" s="165"/>
      <c r="G192" s="165"/>
      <c r="H192" s="165"/>
      <c r="I192" s="165"/>
      <c r="J192" s="165"/>
      <c r="K192" s="165"/>
      <c r="L192" s="165"/>
      <c r="M192" s="165"/>
      <c r="N192" s="165"/>
      <c r="O192" s="165"/>
      <c r="P192" s="165"/>
      <c r="Q192" s="165"/>
      <c r="R192" s="165"/>
      <c r="S192" s="165"/>
      <c r="T192" s="165"/>
      <c r="U192" s="165"/>
      <c r="V192" s="165"/>
      <c r="W192" s="165"/>
      <c r="X192" s="165"/>
      <c r="Y192" s="165"/>
      <c r="Z192" s="165"/>
      <c r="AA192" s="165"/>
      <c r="AB192" s="165"/>
      <c r="AC192" s="165"/>
      <c r="AD192" s="155" t="str">
        <f t="shared" si="229"/>
        <v xml:space="preserve"> </v>
      </c>
      <c r="AE192" s="155" t="str">
        <f t="shared" si="230"/>
        <v xml:space="preserve"> </v>
      </c>
      <c r="AF192" s="155" t="str">
        <f t="shared" si="231"/>
        <v xml:space="preserve"> </v>
      </c>
      <c r="AG192" s="155" t="str">
        <f t="shared" si="232"/>
        <v xml:space="preserve"> </v>
      </c>
    </row>
    <row r="193" spans="1:33" s="137" customFormat="1" ht="15" customHeight="1">
      <c r="A193" s="144" t="s">
        <v>225</v>
      </c>
      <c r="B193" s="173">
        <f t="shared" ref="B193" si="243">+B194+B199+B204+B209+B214+B219+B224+B229+B234+B239+B244+B249+B254+B259+B264+B269</f>
        <v>0</v>
      </c>
      <c r="C193" s="173">
        <f t="shared" ref="C193:AC193" si="244">+C194+C199+C204+C209+C214+C219+C224+C229+C234+C239+C244+C249+C254+C259+C264+C269</f>
        <v>1278014434.21</v>
      </c>
      <c r="D193" s="173">
        <f t="shared" si="244"/>
        <v>1381480983.5599999</v>
      </c>
      <c r="E193" s="173">
        <f t="shared" si="244"/>
        <v>2659495417.7699995</v>
      </c>
      <c r="F193" s="173">
        <f>+F194+F199+F204+F209+F214+F219+F224+F229+F234+F239+F244+F249+F254+F259+F264+F269</f>
        <v>0</v>
      </c>
      <c r="G193" s="173">
        <f t="shared" ref="G193" si="245">+G194+G199+G204+G209+G214+G219+G224+G229+G234+G239+G244+G249+G254+G259+G264+G269</f>
        <v>271676062.06</v>
      </c>
      <c r="H193" s="173">
        <f t="shared" ref="H193" si="246">+H194+H199+H204+H209+H214+H219+H224+H229+H234+H239+H244+H249+H254+H259+H264+H269</f>
        <v>607888481.78999996</v>
      </c>
      <c r="I193" s="173">
        <f>+I194+I199+I204+I209+I214+I219+I224+I229+I234+I239+I244+I249+I254+I259+I264+I269</f>
        <v>879564543.8499999</v>
      </c>
      <c r="J193" s="173">
        <f t="shared" si="244"/>
        <v>0</v>
      </c>
      <c r="K193" s="173">
        <f t="shared" si="244"/>
        <v>1549690496.27</v>
      </c>
      <c r="L193" s="173">
        <f t="shared" si="244"/>
        <v>1989369465.3499999</v>
      </c>
      <c r="M193" s="173">
        <f t="shared" si="244"/>
        <v>3539059961.6199999</v>
      </c>
      <c r="N193" s="173">
        <f t="shared" si="244"/>
        <v>0</v>
      </c>
      <c r="O193" s="173">
        <f t="shared" si="244"/>
        <v>1263829646.0100002</v>
      </c>
      <c r="P193" s="173">
        <f t="shared" si="244"/>
        <v>1286558369.4200001</v>
      </c>
      <c r="Q193" s="173">
        <f t="shared" si="244"/>
        <v>2550388015.4300003</v>
      </c>
      <c r="R193" s="173">
        <f t="shared" si="244"/>
        <v>0</v>
      </c>
      <c r="S193" s="173">
        <f t="shared" si="244"/>
        <v>251915646.66000003</v>
      </c>
      <c r="T193" s="173">
        <f t="shared" si="244"/>
        <v>599231339.69000006</v>
      </c>
      <c r="U193" s="173">
        <f t="shared" si="244"/>
        <v>851146986.35000002</v>
      </c>
      <c r="V193" s="173">
        <f t="shared" si="244"/>
        <v>0</v>
      </c>
      <c r="W193" s="173">
        <f t="shared" si="244"/>
        <v>1515745292.6700001</v>
      </c>
      <c r="X193" s="173">
        <f t="shared" si="244"/>
        <v>1885789709.1100001</v>
      </c>
      <c r="Y193" s="173">
        <f t="shared" si="244"/>
        <v>3401535001.7800002</v>
      </c>
      <c r="Z193" s="173">
        <f t="shared" si="244"/>
        <v>0</v>
      </c>
      <c r="AA193" s="173">
        <f t="shared" si="244"/>
        <v>33945203.599999987</v>
      </c>
      <c r="AB193" s="173">
        <f t="shared" si="244"/>
        <v>103579756.23999995</v>
      </c>
      <c r="AC193" s="173">
        <f t="shared" si="244"/>
        <v>137524959.83999994</v>
      </c>
      <c r="AD193" s="84" t="str">
        <f t="shared" si="229"/>
        <v xml:space="preserve"> </v>
      </c>
      <c r="AE193" s="84">
        <f t="shared" si="230"/>
        <v>0.97809549475737012</v>
      </c>
      <c r="AF193" s="84">
        <f t="shared" si="231"/>
        <v>0.94793337384326626</v>
      </c>
      <c r="AG193" s="84">
        <f t="shared" si="232"/>
        <v>0.96114082232812814</v>
      </c>
    </row>
    <row r="194" spans="1:33" s="127" customFormat="1" ht="15" customHeight="1">
      <c r="A194" s="169" t="s">
        <v>115</v>
      </c>
      <c r="B194" s="172">
        <f t="shared" ref="B194" si="247">SUM(B195:B197)</f>
        <v>0</v>
      </c>
      <c r="C194" s="172">
        <f t="shared" ref="C194:D194" si="248">SUM(C195:C197)</f>
        <v>12740935.530000001</v>
      </c>
      <c r="D194" s="172">
        <f t="shared" si="248"/>
        <v>0</v>
      </c>
      <c r="E194" s="133">
        <f t="shared" si="171"/>
        <v>12740935.530000001</v>
      </c>
      <c r="F194" s="172">
        <f t="shared" ref="F194" si="249">SUM(F195:F197)</f>
        <v>0</v>
      </c>
      <c r="G194" s="172">
        <f t="shared" ref="G194" si="250">SUM(G195:G197)</f>
        <v>17350347.699999999</v>
      </c>
      <c r="H194" s="172">
        <f t="shared" ref="H194" si="251">SUM(H195:H197)</f>
        <v>93499958.200000003</v>
      </c>
      <c r="I194" s="133">
        <f t="shared" si="172"/>
        <v>110850305.90000001</v>
      </c>
      <c r="J194" s="172">
        <f>SUM(J195:J197)</f>
        <v>0</v>
      </c>
      <c r="K194" s="172">
        <f>SUM(K195:K197)</f>
        <v>30091283.23</v>
      </c>
      <c r="L194" s="172">
        <f>SUM(L195:L197)</f>
        <v>93499958.200000003</v>
      </c>
      <c r="M194" s="133">
        <f t="shared" si="174"/>
        <v>123591241.43000001</v>
      </c>
      <c r="N194" s="172">
        <f t="shared" ref="N194:AB194" si="252">SUM(N195:N197)</f>
        <v>0</v>
      </c>
      <c r="O194" s="172">
        <f t="shared" si="252"/>
        <v>12519391.73</v>
      </c>
      <c r="P194" s="172">
        <f t="shared" si="252"/>
        <v>0</v>
      </c>
      <c r="Q194" s="133">
        <f t="shared" si="175"/>
        <v>12519391.73</v>
      </c>
      <c r="R194" s="172">
        <f t="shared" si="252"/>
        <v>0</v>
      </c>
      <c r="S194" s="172">
        <f t="shared" si="252"/>
        <v>15274077.51</v>
      </c>
      <c r="T194" s="172">
        <f t="shared" si="252"/>
        <v>93492688.010000005</v>
      </c>
      <c r="U194" s="133">
        <f t="shared" si="176"/>
        <v>108766765.52000001</v>
      </c>
      <c r="V194" s="172">
        <f t="shared" si="252"/>
        <v>0</v>
      </c>
      <c r="W194" s="172">
        <f t="shared" si="252"/>
        <v>27793469.240000002</v>
      </c>
      <c r="X194" s="172">
        <f t="shared" si="252"/>
        <v>93492688.010000005</v>
      </c>
      <c r="Y194" s="133">
        <f t="shared" si="177"/>
        <v>121286157.25</v>
      </c>
      <c r="Z194" s="172">
        <f t="shared" si="252"/>
        <v>0</v>
      </c>
      <c r="AA194" s="172">
        <f t="shared" si="252"/>
        <v>2297813.9899999984</v>
      </c>
      <c r="AB194" s="172">
        <f t="shared" si="252"/>
        <v>7270.1899999976158</v>
      </c>
      <c r="AC194" s="133">
        <f t="shared" si="179"/>
        <v>2305084.179999996</v>
      </c>
      <c r="AD194" s="156" t="str">
        <f t="shared" si="229"/>
        <v xml:space="preserve"> </v>
      </c>
      <c r="AE194" s="156">
        <f t="shared" si="230"/>
        <v>0.92363855099043579</v>
      </c>
      <c r="AF194" s="156">
        <f t="shared" si="231"/>
        <v>0.99992224392245777</v>
      </c>
      <c r="AG194" s="156">
        <f t="shared" si="232"/>
        <v>0.98134912997612722</v>
      </c>
    </row>
    <row r="195" spans="1:33" ht="15" customHeight="1">
      <c r="A195" s="106" t="s">
        <v>116</v>
      </c>
      <c r="B195" s="166">
        <f>+'CONAP-CHD''S (ALL FUNDS)'!F9</f>
        <v>0</v>
      </c>
      <c r="C195" s="166">
        <f>+'CONAP-CHD''S (ALL FUNDS)'!G9</f>
        <v>1027595.39</v>
      </c>
      <c r="D195" s="166">
        <f>+'CONAP-CHD''S (ALL FUNDS)'!H9</f>
        <v>0</v>
      </c>
      <c r="E195" s="133">
        <f t="shared" si="171"/>
        <v>1027595.39</v>
      </c>
      <c r="F195" s="165"/>
      <c r="G195" s="165"/>
      <c r="H195" s="165"/>
      <c r="I195" s="133">
        <f t="shared" si="172"/>
        <v>0</v>
      </c>
      <c r="J195" s="116">
        <f t="shared" ref="J195:L198" si="253">+B195+F195</f>
        <v>0</v>
      </c>
      <c r="K195" s="116">
        <f t="shared" si="253"/>
        <v>1027595.39</v>
      </c>
      <c r="L195" s="116">
        <f t="shared" si="253"/>
        <v>0</v>
      </c>
      <c r="M195" s="133">
        <f t="shared" si="174"/>
        <v>1027595.39</v>
      </c>
      <c r="N195" s="166">
        <f>+'CONAP-CHD''S (ALL FUNDS)'!J9</f>
        <v>0</v>
      </c>
      <c r="O195" s="166">
        <f>+'CONAP-CHD''S (ALL FUNDS)'!K9</f>
        <v>1027595.39</v>
      </c>
      <c r="P195" s="166">
        <f>+'CONAP-CHD''S (ALL FUNDS)'!L9</f>
        <v>0</v>
      </c>
      <c r="Q195" s="133">
        <f t="shared" si="175"/>
        <v>1027595.39</v>
      </c>
      <c r="R195" s="165"/>
      <c r="S195" s="165"/>
      <c r="T195" s="165"/>
      <c r="U195" s="133">
        <f t="shared" si="176"/>
        <v>0</v>
      </c>
      <c r="V195" s="130">
        <f t="shared" ref="V195:X198" si="254">+R195+N195</f>
        <v>0</v>
      </c>
      <c r="W195" s="130">
        <f t="shared" si="254"/>
        <v>1027595.39</v>
      </c>
      <c r="X195" s="130">
        <f t="shared" si="254"/>
        <v>0</v>
      </c>
      <c r="Y195" s="133">
        <f t="shared" si="177"/>
        <v>1027595.39</v>
      </c>
      <c r="Z195" s="130">
        <f t="shared" ref="Z195:AB198" si="255">+J195-V195</f>
        <v>0</v>
      </c>
      <c r="AA195" s="130">
        <f t="shared" si="255"/>
        <v>0</v>
      </c>
      <c r="AB195" s="130">
        <f t="shared" si="255"/>
        <v>0</v>
      </c>
      <c r="AC195" s="133">
        <f t="shared" si="179"/>
        <v>0</v>
      </c>
      <c r="AD195" s="155" t="str">
        <f t="shared" si="229"/>
        <v xml:space="preserve"> </v>
      </c>
      <c r="AE195" s="155">
        <f t="shared" si="230"/>
        <v>1</v>
      </c>
      <c r="AF195" s="155" t="str">
        <f t="shared" si="231"/>
        <v xml:space="preserve"> </v>
      </c>
      <c r="AG195" s="155">
        <f t="shared" si="232"/>
        <v>1</v>
      </c>
    </row>
    <row r="196" spans="1:33" ht="15" customHeight="1">
      <c r="A196" s="97" t="s">
        <v>117</v>
      </c>
      <c r="B196" s="166">
        <f>+'CONAP-CHD''S (ALL FUNDS)'!F10</f>
        <v>0</v>
      </c>
      <c r="C196" s="166">
        <f>+'CONAP-CHD''S (ALL FUNDS)'!G10</f>
        <v>2435502.9300000002</v>
      </c>
      <c r="D196" s="166">
        <f>+'CONAP-CHD''S (ALL FUNDS)'!H10</f>
        <v>0</v>
      </c>
      <c r="E196" s="133">
        <f t="shared" si="171"/>
        <v>2435502.9300000002</v>
      </c>
      <c r="F196" s="165"/>
      <c r="G196" s="165"/>
      <c r="H196" s="165"/>
      <c r="I196" s="133">
        <f t="shared" si="172"/>
        <v>0</v>
      </c>
      <c r="J196" s="116">
        <f t="shared" si="253"/>
        <v>0</v>
      </c>
      <c r="K196" s="116">
        <f t="shared" si="253"/>
        <v>2435502.9300000002</v>
      </c>
      <c r="L196" s="116">
        <f t="shared" si="253"/>
        <v>0</v>
      </c>
      <c r="M196" s="133">
        <f t="shared" si="174"/>
        <v>2435502.9300000002</v>
      </c>
      <c r="N196" s="166">
        <f>+'CONAP-CHD''S (ALL FUNDS)'!J10</f>
        <v>0</v>
      </c>
      <c r="O196" s="166">
        <f>+'CONAP-CHD''S (ALL FUNDS)'!K10</f>
        <v>2435502.9300000002</v>
      </c>
      <c r="P196" s="166">
        <f>+'CONAP-CHD''S (ALL FUNDS)'!L10</f>
        <v>0</v>
      </c>
      <c r="Q196" s="133">
        <f t="shared" si="175"/>
        <v>2435502.9300000002</v>
      </c>
      <c r="R196" s="165"/>
      <c r="S196" s="165"/>
      <c r="T196" s="165"/>
      <c r="U196" s="133">
        <f t="shared" si="176"/>
        <v>0</v>
      </c>
      <c r="V196" s="130">
        <f t="shared" si="254"/>
        <v>0</v>
      </c>
      <c r="W196" s="130">
        <f t="shared" si="254"/>
        <v>2435502.9300000002</v>
      </c>
      <c r="X196" s="130">
        <f t="shared" si="254"/>
        <v>0</v>
      </c>
      <c r="Y196" s="133">
        <f t="shared" si="177"/>
        <v>2435502.9300000002</v>
      </c>
      <c r="Z196" s="130">
        <f t="shared" si="255"/>
        <v>0</v>
      </c>
      <c r="AA196" s="130">
        <f t="shared" si="255"/>
        <v>0</v>
      </c>
      <c r="AB196" s="130">
        <f t="shared" si="255"/>
        <v>0</v>
      </c>
      <c r="AC196" s="133">
        <f t="shared" si="179"/>
        <v>0</v>
      </c>
      <c r="AD196" s="155" t="str">
        <f t="shared" si="229"/>
        <v xml:space="preserve"> </v>
      </c>
      <c r="AE196" s="155">
        <f t="shared" si="230"/>
        <v>1</v>
      </c>
      <c r="AF196" s="155" t="str">
        <f t="shared" si="231"/>
        <v xml:space="preserve"> </v>
      </c>
      <c r="AG196" s="155">
        <f t="shared" si="232"/>
        <v>1</v>
      </c>
    </row>
    <row r="197" spans="1:33" ht="15" customHeight="1">
      <c r="A197" s="106" t="s">
        <v>118</v>
      </c>
      <c r="B197" s="166">
        <f>+'CONAP-CHD''S (ALL FUNDS)'!F11</f>
        <v>0</v>
      </c>
      <c r="C197" s="166">
        <f>+'CONAP-CHD''S (ALL FUNDS)'!G11</f>
        <v>9277837.2100000009</v>
      </c>
      <c r="D197" s="166">
        <f>+'CONAP-CHD''S (ALL FUNDS)'!H11</f>
        <v>0</v>
      </c>
      <c r="E197" s="133">
        <f t="shared" si="171"/>
        <v>9277837.2100000009</v>
      </c>
      <c r="F197" s="165">
        <f>+'CONAP-CHD''S (ALL FUNDS)'!F14</f>
        <v>0</v>
      </c>
      <c r="G197" s="165">
        <f>+'CONAP-CHD''S (ALL FUNDS)'!G14</f>
        <v>17350347.699999999</v>
      </c>
      <c r="H197" s="165">
        <f>+'CONAP-CHD''S (ALL FUNDS)'!H14</f>
        <v>93499958.200000003</v>
      </c>
      <c r="I197" s="133">
        <f t="shared" si="172"/>
        <v>110850305.90000001</v>
      </c>
      <c r="J197" s="116">
        <f t="shared" si="253"/>
        <v>0</v>
      </c>
      <c r="K197" s="116">
        <f t="shared" si="253"/>
        <v>26628184.91</v>
      </c>
      <c r="L197" s="116">
        <f t="shared" si="253"/>
        <v>93499958.200000003</v>
      </c>
      <c r="M197" s="133">
        <f t="shared" si="174"/>
        <v>120128143.11</v>
      </c>
      <c r="N197" s="166">
        <f>+'CONAP-CHD''S (ALL FUNDS)'!J11</f>
        <v>0</v>
      </c>
      <c r="O197" s="166">
        <f>+'CONAP-CHD''S (ALL FUNDS)'!K11</f>
        <v>9056293.4100000001</v>
      </c>
      <c r="P197" s="166">
        <f>+'CONAP-CHD''S (ALL FUNDS)'!L11</f>
        <v>0</v>
      </c>
      <c r="Q197" s="133">
        <f t="shared" si="175"/>
        <v>9056293.4100000001</v>
      </c>
      <c r="R197" s="165">
        <f>+'CONAP-CHD''S (ALL FUNDS)'!J14</f>
        <v>0</v>
      </c>
      <c r="S197" s="165">
        <f>+'CONAP-CHD''S (ALL FUNDS)'!K14</f>
        <v>15274077.51</v>
      </c>
      <c r="T197" s="165">
        <f>+'CONAP-CHD''S (ALL FUNDS)'!L14</f>
        <v>93492688.010000005</v>
      </c>
      <c r="U197" s="133">
        <f t="shared" si="176"/>
        <v>108766765.52000001</v>
      </c>
      <c r="V197" s="130">
        <f t="shared" si="254"/>
        <v>0</v>
      </c>
      <c r="W197" s="130">
        <f t="shared" si="254"/>
        <v>24330370.920000002</v>
      </c>
      <c r="X197" s="130">
        <f t="shared" si="254"/>
        <v>93492688.010000005</v>
      </c>
      <c r="Y197" s="133">
        <f t="shared" si="177"/>
        <v>117823058.93000001</v>
      </c>
      <c r="Z197" s="130">
        <f t="shared" si="255"/>
        <v>0</v>
      </c>
      <c r="AA197" s="130">
        <f t="shared" si="255"/>
        <v>2297813.9899999984</v>
      </c>
      <c r="AB197" s="130">
        <f t="shared" si="255"/>
        <v>7270.1899999976158</v>
      </c>
      <c r="AC197" s="133">
        <f t="shared" si="179"/>
        <v>2305084.179999996</v>
      </c>
      <c r="AD197" s="155" t="str">
        <f t="shared" si="229"/>
        <v xml:space="preserve"> </v>
      </c>
      <c r="AE197" s="155">
        <f t="shared" si="230"/>
        <v>0.91370744954016481</v>
      </c>
      <c r="AF197" s="155">
        <f t="shared" si="231"/>
        <v>0.99992224392245777</v>
      </c>
      <c r="AG197" s="155">
        <f t="shared" si="232"/>
        <v>0.98081145583105156</v>
      </c>
    </row>
    <row r="198" spans="1:33" ht="15" customHeight="1">
      <c r="A198" s="103"/>
      <c r="B198" s="165"/>
      <c r="C198" s="165"/>
      <c r="D198" s="165"/>
      <c r="E198" s="133">
        <f t="shared" si="171"/>
        <v>0</v>
      </c>
      <c r="F198" s="165"/>
      <c r="G198" s="165"/>
      <c r="H198" s="165"/>
      <c r="I198" s="133">
        <f t="shared" si="172"/>
        <v>0</v>
      </c>
      <c r="J198" s="116">
        <f t="shared" si="253"/>
        <v>0</v>
      </c>
      <c r="K198" s="116">
        <f t="shared" si="253"/>
        <v>0</v>
      </c>
      <c r="L198" s="116">
        <f t="shared" si="253"/>
        <v>0</v>
      </c>
      <c r="M198" s="133">
        <f t="shared" si="174"/>
        <v>0</v>
      </c>
      <c r="N198" s="165"/>
      <c r="O198" s="165"/>
      <c r="P198" s="165"/>
      <c r="Q198" s="133">
        <f t="shared" si="175"/>
        <v>0</v>
      </c>
      <c r="R198" s="165"/>
      <c r="S198" s="165"/>
      <c r="T198" s="165"/>
      <c r="U198" s="133">
        <f t="shared" si="176"/>
        <v>0</v>
      </c>
      <c r="V198" s="130">
        <f t="shared" si="254"/>
        <v>0</v>
      </c>
      <c r="W198" s="130">
        <f t="shared" si="254"/>
        <v>0</v>
      </c>
      <c r="X198" s="130">
        <f t="shared" si="254"/>
        <v>0</v>
      </c>
      <c r="Y198" s="133">
        <f t="shared" si="177"/>
        <v>0</v>
      </c>
      <c r="Z198" s="130">
        <f t="shared" si="255"/>
        <v>0</v>
      </c>
      <c r="AA198" s="130">
        <f t="shared" si="255"/>
        <v>0</v>
      </c>
      <c r="AB198" s="130">
        <f t="shared" si="255"/>
        <v>0</v>
      </c>
      <c r="AC198" s="133">
        <f t="shared" si="179"/>
        <v>0</v>
      </c>
      <c r="AD198" s="155" t="str">
        <f t="shared" si="229"/>
        <v xml:space="preserve"> </v>
      </c>
      <c r="AE198" s="155" t="str">
        <f t="shared" si="230"/>
        <v xml:space="preserve"> </v>
      </c>
      <c r="AF198" s="155" t="str">
        <f t="shared" si="231"/>
        <v xml:space="preserve"> </v>
      </c>
      <c r="AG198" s="155" t="str">
        <f t="shared" si="232"/>
        <v xml:space="preserve"> </v>
      </c>
    </row>
    <row r="199" spans="1:33" s="127" customFormat="1" ht="15" customHeight="1">
      <c r="A199" s="169" t="s">
        <v>124</v>
      </c>
      <c r="B199" s="172">
        <f>SUM(B200:B202)</f>
        <v>0</v>
      </c>
      <c r="C199" s="172">
        <f t="shared" ref="C199:D199" si="256">SUM(C200:C202)</f>
        <v>1400000</v>
      </c>
      <c r="D199" s="172">
        <f t="shared" si="256"/>
        <v>0</v>
      </c>
      <c r="E199" s="133">
        <f t="shared" si="171"/>
        <v>1400000</v>
      </c>
      <c r="F199" s="172">
        <f t="shared" ref="F199" si="257">SUM(F200:F202)</f>
        <v>0</v>
      </c>
      <c r="G199" s="172">
        <f t="shared" ref="G199" si="258">SUM(G200:G202)</f>
        <v>0</v>
      </c>
      <c r="H199" s="172">
        <f t="shared" ref="H199" si="259">SUM(H200:H202)</f>
        <v>0</v>
      </c>
      <c r="I199" s="133">
        <f t="shared" si="172"/>
        <v>0</v>
      </c>
      <c r="J199" s="172">
        <f t="shared" ref="J199" si="260">SUM(J200:J202)</f>
        <v>0</v>
      </c>
      <c r="K199" s="172">
        <f t="shared" ref="K199" si="261">SUM(K200:K202)</f>
        <v>1400000</v>
      </c>
      <c r="L199" s="172">
        <f t="shared" ref="L199" si="262">SUM(L200:L202)</f>
        <v>0</v>
      </c>
      <c r="M199" s="133">
        <f t="shared" si="174"/>
        <v>1400000</v>
      </c>
      <c r="N199" s="172">
        <f t="shared" ref="N199" si="263">SUM(N200:N202)</f>
        <v>0</v>
      </c>
      <c r="O199" s="172">
        <f t="shared" ref="O199" si="264">SUM(O200:O202)</f>
        <v>1400000</v>
      </c>
      <c r="P199" s="172">
        <f t="shared" ref="P199" si="265">SUM(P200:P202)</f>
        <v>0</v>
      </c>
      <c r="Q199" s="133">
        <f t="shared" si="175"/>
        <v>1400000</v>
      </c>
      <c r="R199" s="172">
        <f t="shared" ref="R199" si="266">SUM(R200:R202)</f>
        <v>0</v>
      </c>
      <c r="S199" s="172">
        <f t="shared" ref="S199" si="267">SUM(S200:S202)</f>
        <v>0</v>
      </c>
      <c r="T199" s="172">
        <f t="shared" ref="T199" si="268">SUM(T200:T202)</f>
        <v>0</v>
      </c>
      <c r="U199" s="133">
        <f t="shared" si="176"/>
        <v>0</v>
      </c>
      <c r="V199" s="172">
        <f t="shared" ref="V199" si="269">SUM(V200:V202)</f>
        <v>0</v>
      </c>
      <c r="W199" s="172">
        <f t="shared" ref="W199" si="270">SUM(W200:W202)</f>
        <v>1400000</v>
      </c>
      <c r="X199" s="172">
        <f t="shared" ref="X199" si="271">SUM(X200:X202)</f>
        <v>0</v>
      </c>
      <c r="Y199" s="133">
        <f t="shared" si="177"/>
        <v>1400000</v>
      </c>
      <c r="Z199" s="172">
        <f t="shared" ref="Z199" si="272">SUM(Z200:Z202)</f>
        <v>0</v>
      </c>
      <c r="AA199" s="172">
        <f t="shared" ref="AA199" si="273">SUM(AA200:AA202)</f>
        <v>0</v>
      </c>
      <c r="AB199" s="172">
        <f t="shared" ref="AB199" si="274">SUM(AB200:AB202)</f>
        <v>0</v>
      </c>
      <c r="AC199" s="133">
        <f t="shared" si="179"/>
        <v>0</v>
      </c>
      <c r="AD199" s="156" t="str">
        <f t="shared" si="229"/>
        <v xml:space="preserve"> </v>
      </c>
      <c r="AE199" s="156">
        <f t="shared" si="230"/>
        <v>1</v>
      </c>
      <c r="AF199" s="156" t="str">
        <f t="shared" si="231"/>
        <v xml:space="preserve"> </v>
      </c>
      <c r="AG199" s="156">
        <f t="shared" si="232"/>
        <v>1</v>
      </c>
    </row>
    <row r="200" spans="1:33" ht="15" customHeight="1">
      <c r="A200" s="106" t="s">
        <v>116</v>
      </c>
      <c r="B200" s="166">
        <f>+'CONAP-CHD''S (ALL FUNDS)'!F111</f>
        <v>0</v>
      </c>
      <c r="C200" s="166">
        <f>+'CONAP-CHD''S (ALL FUNDS)'!G111</f>
        <v>0</v>
      </c>
      <c r="D200" s="166">
        <f>+'CONAP-CHD''S (ALL FUNDS)'!H111</f>
        <v>0</v>
      </c>
      <c r="E200" s="133">
        <f t="shared" si="171"/>
        <v>0</v>
      </c>
      <c r="F200" s="165"/>
      <c r="G200" s="165"/>
      <c r="H200" s="165"/>
      <c r="I200" s="133">
        <f t="shared" si="172"/>
        <v>0</v>
      </c>
      <c r="J200" s="116">
        <f t="shared" ref="J200:L203" si="275">+B200+F200</f>
        <v>0</v>
      </c>
      <c r="K200" s="116">
        <f t="shared" si="275"/>
        <v>0</v>
      </c>
      <c r="L200" s="116">
        <f t="shared" si="275"/>
        <v>0</v>
      </c>
      <c r="M200" s="133">
        <f t="shared" si="174"/>
        <v>0</v>
      </c>
      <c r="N200" s="166">
        <f>+'CONAP-CHD''S (ALL FUNDS)'!J111</f>
        <v>0</v>
      </c>
      <c r="O200" s="166">
        <f>+'CONAP-CHD''S (ALL FUNDS)'!K111</f>
        <v>0</v>
      </c>
      <c r="P200" s="166">
        <f>+'CONAP-CHD''S (ALL FUNDS)'!L111</f>
        <v>0</v>
      </c>
      <c r="Q200" s="133">
        <f t="shared" si="175"/>
        <v>0</v>
      </c>
      <c r="R200" s="165"/>
      <c r="S200" s="165"/>
      <c r="T200" s="165"/>
      <c r="U200" s="133">
        <f t="shared" si="176"/>
        <v>0</v>
      </c>
      <c r="V200" s="130">
        <f t="shared" ref="V200:X203" si="276">+R200+N200</f>
        <v>0</v>
      </c>
      <c r="W200" s="130">
        <f t="shared" si="276"/>
        <v>0</v>
      </c>
      <c r="X200" s="130">
        <f t="shared" si="276"/>
        <v>0</v>
      </c>
      <c r="Y200" s="133">
        <f t="shared" si="177"/>
        <v>0</v>
      </c>
      <c r="Z200" s="130">
        <f t="shared" ref="Z200:AB203" si="277">+J200-V200</f>
        <v>0</v>
      </c>
      <c r="AA200" s="130">
        <f t="shared" si="277"/>
        <v>0</v>
      </c>
      <c r="AB200" s="130">
        <f t="shared" si="277"/>
        <v>0</v>
      </c>
      <c r="AC200" s="133">
        <f t="shared" si="179"/>
        <v>0</v>
      </c>
      <c r="AD200" s="155" t="str">
        <f t="shared" si="229"/>
        <v xml:space="preserve"> </v>
      </c>
      <c r="AE200" s="155" t="str">
        <f t="shared" si="230"/>
        <v xml:space="preserve"> </v>
      </c>
      <c r="AF200" s="155" t="str">
        <f t="shared" si="231"/>
        <v xml:space="preserve"> </v>
      </c>
      <c r="AG200" s="155" t="str">
        <f t="shared" si="232"/>
        <v xml:space="preserve"> </v>
      </c>
    </row>
    <row r="201" spans="1:33" ht="15" customHeight="1">
      <c r="A201" s="97" t="s">
        <v>117</v>
      </c>
      <c r="B201" s="166">
        <f>+'CONAP-CHD''S (ALL FUNDS)'!F112</f>
        <v>0</v>
      </c>
      <c r="C201" s="166">
        <f>+'CONAP-CHD''S (ALL FUNDS)'!G112</f>
        <v>700000</v>
      </c>
      <c r="D201" s="166">
        <f>+'CONAP-CHD''S (ALL FUNDS)'!H112</f>
        <v>0</v>
      </c>
      <c r="E201" s="133">
        <f t="shared" ref="E201:E264" si="278">SUM(B201:D201)</f>
        <v>700000</v>
      </c>
      <c r="F201" s="165"/>
      <c r="G201" s="165"/>
      <c r="H201" s="165"/>
      <c r="I201" s="133">
        <f t="shared" ref="I201:I264" si="279">SUM(F201:H201)</f>
        <v>0</v>
      </c>
      <c r="J201" s="116">
        <f t="shared" si="275"/>
        <v>0</v>
      </c>
      <c r="K201" s="116">
        <f t="shared" si="275"/>
        <v>700000</v>
      </c>
      <c r="L201" s="116">
        <f t="shared" si="275"/>
        <v>0</v>
      </c>
      <c r="M201" s="133">
        <f t="shared" ref="M201:M264" si="280">SUM(J201:L201)</f>
        <v>700000</v>
      </c>
      <c r="N201" s="166">
        <f>+'CONAP-CHD''S (ALL FUNDS)'!J112</f>
        <v>0</v>
      </c>
      <c r="O201" s="166">
        <f>+'CONAP-CHD''S (ALL FUNDS)'!K112</f>
        <v>700000</v>
      </c>
      <c r="P201" s="166">
        <f>+'CONAP-CHD''S (ALL FUNDS)'!L112</f>
        <v>0</v>
      </c>
      <c r="Q201" s="133">
        <f t="shared" ref="Q201:Q264" si="281">SUM(N201:P201)</f>
        <v>700000</v>
      </c>
      <c r="R201" s="165"/>
      <c r="S201" s="165"/>
      <c r="T201" s="165"/>
      <c r="U201" s="133">
        <f t="shared" ref="U201:U264" si="282">SUM(R201:T201)</f>
        <v>0</v>
      </c>
      <c r="V201" s="130">
        <f t="shared" si="276"/>
        <v>0</v>
      </c>
      <c r="W201" s="130">
        <f t="shared" si="276"/>
        <v>700000</v>
      </c>
      <c r="X201" s="130">
        <f t="shared" si="276"/>
        <v>0</v>
      </c>
      <c r="Y201" s="133">
        <f t="shared" ref="Y201:Y264" si="283">SUM(V201:X201)</f>
        <v>700000</v>
      </c>
      <c r="Z201" s="130">
        <f t="shared" si="277"/>
        <v>0</v>
      </c>
      <c r="AA201" s="130">
        <f t="shared" si="277"/>
        <v>0</v>
      </c>
      <c r="AB201" s="130">
        <f t="shared" si="277"/>
        <v>0</v>
      </c>
      <c r="AC201" s="133">
        <f t="shared" ref="AC201:AC264" si="284">SUM(Z201:AB201)</f>
        <v>0</v>
      </c>
      <c r="AD201" s="155" t="str">
        <f t="shared" si="229"/>
        <v xml:space="preserve"> </v>
      </c>
      <c r="AE201" s="155">
        <f t="shared" si="230"/>
        <v>1</v>
      </c>
      <c r="AF201" s="155" t="str">
        <f t="shared" si="231"/>
        <v xml:space="preserve"> </v>
      </c>
      <c r="AG201" s="155">
        <f t="shared" si="232"/>
        <v>1</v>
      </c>
    </row>
    <row r="202" spans="1:33" ht="15" customHeight="1">
      <c r="A202" s="106" t="s">
        <v>118</v>
      </c>
      <c r="B202" s="166">
        <f>+'CONAP-CHD''S (ALL FUNDS)'!F113</f>
        <v>0</v>
      </c>
      <c r="C202" s="166">
        <f>+'CONAP-CHD''S (ALL FUNDS)'!G113</f>
        <v>700000</v>
      </c>
      <c r="D202" s="166">
        <f>+'CONAP-CHD''S (ALL FUNDS)'!H113</f>
        <v>0</v>
      </c>
      <c r="E202" s="133">
        <f t="shared" si="278"/>
        <v>700000</v>
      </c>
      <c r="F202" s="165">
        <f>+'CONAP-CHD''S (ALL FUNDS)'!F116</f>
        <v>0</v>
      </c>
      <c r="G202" s="165">
        <f>+'CONAP-CHD''S (ALL FUNDS)'!G116</f>
        <v>0</v>
      </c>
      <c r="H202" s="165">
        <f>+'CONAP-CHD''S (ALL FUNDS)'!H116</f>
        <v>0</v>
      </c>
      <c r="I202" s="133">
        <f t="shared" si="279"/>
        <v>0</v>
      </c>
      <c r="J202" s="116">
        <f t="shared" si="275"/>
        <v>0</v>
      </c>
      <c r="K202" s="116">
        <f t="shared" si="275"/>
        <v>700000</v>
      </c>
      <c r="L202" s="116">
        <f t="shared" si="275"/>
        <v>0</v>
      </c>
      <c r="M202" s="133">
        <f t="shared" si="280"/>
        <v>700000</v>
      </c>
      <c r="N202" s="166">
        <f>+'CONAP-CHD''S (ALL FUNDS)'!J113</f>
        <v>0</v>
      </c>
      <c r="O202" s="166">
        <f>+'CONAP-CHD''S (ALL FUNDS)'!K113</f>
        <v>700000</v>
      </c>
      <c r="P202" s="166">
        <f>+'CONAP-CHD''S (ALL FUNDS)'!L113</f>
        <v>0</v>
      </c>
      <c r="Q202" s="133">
        <f t="shared" si="281"/>
        <v>700000</v>
      </c>
      <c r="R202" s="165">
        <f>+'CONAP-CHD''S (ALL FUNDS)'!J116</f>
        <v>0</v>
      </c>
      <c r="S202" s="165">
        <f>+'CONAP-CHD''S (ALL FUNDS)'!K116</f>
        <v>0</v>
      </c>
      <c r="T202" s="165">
        <f>+'CONAP-CHD''S (ALL FUNDS)'!L116</f>
        <v>0</v>
      </c>
      <c r="U202" s="133">
        <f t="shared" si="282"/>
        <v>0</v>
      </c>
      <c r="V202" s="130">
        <f t="shared" si="276"/>
        <v>0</v>
      </c>
      <c r="W202" s="130">
        <f t="shared" si="276"/>
        <v>700000</v>
      </c>
      <c r="X202" s="130">
        <f t="shared" si="276"/>
        <v>0</v>
      </c>
      <c r="Y202" s="133">
        <f t="shared" si="283"/>
        <v>700000</v>
      </c>
      <c r="Z202" s="130">
        <f t="shared" si="277"/>
        <v>0</v>
      </c>
      <c r="AA202" s="130">
        <f t="shared" si="277"/>
        <v>0</v>
      </c>
      <c r="AB202" s="130">
        <f t="shared" si="277"/>
        <v>0</v>
      </c>
      <c r="AC202" s="133">
        <f t="shared" si="284"/>
        <v>0</v>
      </c>
      <c r="AD202" s="155" t="str">
        <f t="shared" si="229"/>
        <v xml:space="preserve"> </v>
      </c>
      <c r="AE202" s="155">
        <f t="shared" si="230"/>
        <v>1</v>
      </c>
      <c r="AF202" s="155" t="str">
        <f t="shared" si="231"/>
        <v xml:space="preserve"> </v>
      </c>
      <c r="AG202" s="155">
        <f t="shared" si="232"/>
        <v>1</v>
      </c>
    </row>
    <row r="203" spans="1:33" ht="15" customHeight="1">
      <c r="A203" s="103"/>
      <c r="B203" s="165"/>
      <c r="C203" s="165"/>
      <c r="D203" s="165"/>
      <c r="E203" s="133">
        <f t="shared" si="278"/>
        <v>0</v>
      </c>
      <c r="F203" s="165"/>
      <c r="G203" s="165"/>
      <c r="H203" s="165"/>
      <c r="I203" s="133">
        <f t="shared" si="279"/>
        <v>0</v>
      </c>
      <c r="J203" s="116">
        <f t="shared" si="275"/>
        <v>0</v>
      </c>
      <c r="K203" s="116">
        <f t="shared" si="275"/>
        <v>0</v>
      </c>
      <c r="L203" s="116">
        <f t="shared" si="275"/>
        <v>0</v>
      </c>
      <c r="M203" s="133">
        <f t="shared" si="280"/>
        <v>0</v>
      </c>
      <c r="N203" s="165"/>
      <c r="O203" s="165"/>
      <c r="P203" s="165"/>
      <c r="Q203" s="133">
        <f t="shared" si="281"/>
        <v>0</v>
      </c>
      <c r="R203" s="165"/>
      <c r="S203" s="165"/>
      <c r="T203" s="165"/>
      <c r="U203" s="133">
        <f t="shared" si="282"/>
        <v>0</v>
      </c>
      <c r="V203" s="130">
        <f t="shared" si="276"/>
        <v>0</v>
      </c>
      <c r="W203" s="130">
        <f t="shared" si="276"/>
        <v>0</v>
      </c>
      <c r="X203" s="130">
        <f t="shared" si="276"/>
        <v>0</v>
      </c>
      <c r="Y203" s="133">
        <f t="shared" si="283"/>
        <v>0</v>
      </c>
      <c r="Z203" s="130">
        <f t="shared" si="277"/>
        <v>0</v>
      </c>
      <c r="AA203" s="130">
        <f t="shared" si="277"/>
        <v>0</v>
      </c>
      <c r="AB203" s="130">
        <f t="shared" si="277"/>
        <v>0</v>
      </c>
      <c r="AC203" s="133">
        <f t="shared" si="284"/>
        <v>0</v>
      </c>
      <c r="AD203" s="155" t="str">
        <f t="shared" si="229"/>
        <v xml:space="preserve"> </v>
      </c>
      <c r="AE203" s="155" t="str">
        <f t="shared" si="230"/>
        <v xml:space="preserve"> </v>
      </c>
      <c r="AF203" s="155" t="str">
        <f t="shared" si="231"/>
        <v xml:space="preserve"> </v>
      </c>
      <c r="AG203" s="155" t="str">
        <f t="shared" si="232"/>
        <v xml:space="preserve"> </v>
      </c>
    </row>
    <row r="204" spans="1:33" s="127" customFormat="1" ht="15" customHeight="1">
      <c r="A204" s="169" t="s">
        <v>128</v>
      </c>
      <c r="B204" s="172">
        <f>SUM(B205:B207)</f>
        <v>0</v>
      </c>
      <c r="C204" s="172">
        <f t="shared" ref="C204:D204" si="285">SUM(C205:C207)</f>
        <v>2765682.71</v>
      </c>
      <c r="D204" s="172">
        <f t="shared" si="285"/>
        <v>357978.43</v>
      </c>
      <c r="E204" s="133">
        <f t="shared" si="278"/>
        <v>3123661.14</v>
      </c>
      <c r="F204" s="172">
        <f t="shared" ref="F204" si="286">SUM(F205:F207)</f>
        <v>0</v>
      </c>
      <c r="G204" s="172">
        <f t="shared" ref="G204" si="287">SUM(G205:G207)</f>
        <v>0</v>
      </c>
      <c r="H204" s="172">
        <f t="shared" ref="H204" si="288">SUM(H205:H207)</f>
        <v>0</v>
      </c>
      <c r="I204" s="133">
        <f t="shared" si="279"/>
        <v>0</v>
      </c>
      <c r="J204" s="172">
        <f t="shared" ref="J204" si="289">SUM(J205:J207)</f>
        <v>0</v>
      </c>
      <c r="K204" s="172">
        <f t="shared" ref="K204" si="290">SUM(K205:K207)</f>
        <v>2765682.71</v>
      </c>
      <c r="L204" s="172">
        <f t="shared" ref="L204" si="291">SUM(L205:L207)</f>
        <v>357978.43</v>
      </c>
      <c r="M204" s="133">
        <f t="shared" si="280"/>
        <v>3123661.14</v>
      </c>
      <c r="N204" s="172">
        <f t="shared" ref="N204" si="292">SUM(N205:N207)</f>
        <v>0</v>
      </c>
      <c r="O204" s="172">
        <f t="shared" ref="O204" si="293">SUM(O205:O207)</f>
        <v>2666197.7199999997</v>
      </c>
      <c r="P204" s="172">
        <f t="shared" ref="P204" si="294">SUM(P205:P207)</f>
        <v>196713.83999999985</v>
      </c>
      <c r="Q204" s="133">
        <f t="shared" si="281"/>
        <v>2862911.5599999996</v>
      </c>
      <c r="R204" s="172">
        <f t="shared" ref="R204" si="295">SUM(R205:R207)</f>
        <v>0</v>
      </c>
      <c r="S204" s="172">
        <f t="shared" ref="S204" si="296">SUM(S205:S207)</f>
        <v>0</v>
      </c>
      <c r="T204" s="172">
        <f t="shared" ref="T204" si="297">SUM(T205:T207)</f>
        <v>0</v>
      </c>
      <c r="U204" s="133">
        <f t="shared" si="282"/>
        <v>0</v>
      </c>
      <c r="V204" s="172">
        <f t="shared" ref="V204" si="298">SUM(V205:V207)</f>
        <v>0</v>
      </c>
      <c r="W204" s="172">
        <f t="shared" ref="W204" si="299">SUM(W205:W207)</f>
        <v>2666197.7199999997</v>
      </c>
      <c r="X204" s="172">
        <f t="shared" ref="X204" si="300">SUM(X205:X207)</f>
        <v>196713.83999999985</v>
      </c>
      <c r="Y204" s="133">
        <f t="shared" si="283"/>
        <v>2862911.5599999996</v>
      </c>
      <c r="Z204" s="172">
        <f t="shared" ref="Z204" si="301">SUM(Z205:Z207)</f>
        <v>0</v>
      </c>
      <c r="AA204" s="172">
        <f t="shared" ref="AA204" si="302">SUM(AA205:AA207)</f>
        <v>99484.989999999991</v>
      </c>
      <c r="AB204" s="172">
        <f t="shared" ref="AB204" si="303">SUM(AB205:AB207)</f>
        <v>161264.59000000014</v>
      </c>
      <c r="AC204" s="133">
        <f t="shared" si="284"/>
        <v>260749.58000000013</v>
      </c>
      <c r="AD204" s="156" t="str">
        <f t="shared" si="229"/>
        <v xml:space="preserve"> </v>
      </c>
      <c r="AE204" s="156">
        <f t="shared" si="230"/>
        <v>0.96402877682234189</v>
      </c>
      <c r="AF204" s="156">
        <f t="shared" si="231"/>
        <v>0.54951310893228922</v>
      </c>
      <c r="AG204" s="156">
        <f t="shared" si="232"/>
        <v>0.91652437050198077</v>
      </c>
    </row>
    <row r="205" spans="1:33" ht="15" customHeight="1">
      <c r="A205" s="106" t="s">
        <v>116</v>
      </c>
      <c r="B205" s="166">
        <f>+'CONAP-CHD''S (ALL FUNDS)'!F60</f>
        <v>0</v>
      </c>
      <c r="C205" s="166">
        <f>+'CONAP-CHD''S (ALL FUNDS)'!G60</f>
        <v>2100000</v>
      </c>
      <c r="D205" s="166">
        <f>+'CONAP-CHD''S (ALL FUNDS)'!H60</f>
        <v>357978.43</v>
      </c>
      <c r="E205" s="133">
        <f t="shared" si="278"/>
        <v>2457978.4300000002</v>
      </c>
      <c r="F205" s="165"/>
      <c r="G205" s="165"/>
      <c r="H205" s="165"/>
      <c r="I205" s="133">
        <f t="shared" si="279"/>
        <v>0</v>
      </c>
      <c r="J205" s="116">
        <f t="shared" ref="J205:L208" si="304">+B205+F205</f>
        <v>0</v>
      </c>
      <c r="K205" s="116">
        <f t="shared" si="304"/>
        <v>2100000</v>
      </c>
      <c r="L205" s="116">
        <f t="shared" si="304"/>
        <v>357978.43</v>
      </c>
      <c r="M205" s="133">
        <f t="shared" si="280"/>
        <v>2457978.4300000002</v>
      </c>
      <c r="N205" s="166">
        <f>+'CONAP-CHD''S (ALL FUNDS)'!J60</f>
        <v>0</v>
      </c>
      <c r="O205" s="166">
        <f>+'CONAP-CHD''S (ALL FUNDS)'!K60</f>
        <v>2090604.26</v>
      </c>
      <c r="P205" s="166">
        <f>+'CONAP-CHD''S (ALL FUNDS)'!L60</f>
        <v>196713.83999999985</v>
      </c>
      <c r="Q205" s="133">
        <f t="shared" si="281"/>
        <v>2287318.0999999996</v>
      </c>
      <c r="R205" s="165"/>
      <c r="S205" s="165"/>
      <c r="T205" s="165"/>
      <c r="U205" s="133">
        <f t="shared" si="282"/>
        <v>0</v>
      </c>
      <c r="V205" s="130">
        <f t="shared" ref="V205:X208" si="305">+R205+N205</f>
        <v>0</v>
      </c>
      <c r="W205" s="130">
        <f t="shared" si="305"/>
        <v>2090604.26</v>
      </c>
      <c r="X205" s="130">
        <f t="shared" si="305"/>
        <v>196713.83999999985</v>
      </c>
      <c r="Y205" s="133">
        <f t="shared" si="283"/>
        <v>2287318.0999999996</v>
      </c>
      <c r="Z205" s="130">
        <f t="shared" ref="Z205:AB208" si="306">+J205-V205</f>
        <v>0</v>
      </c>
      <c r="AA205" s="130">
        <f t="shared" si="306"/>
        <v>9395.7399999999907</v>
      </c>
      <c r="AB205" s="130">
        <f t="shared" si="306"/>
        <v>161264.59000000014</v>
      </c>
      <c r="AC205" s="133">
        <f t="shared" si="284"/>
        <v>170660.33000000013</v>
      </c>
      <c r="AD205" s="155" t="str">
        <f t="shared" si="229"/>
        <v xml:space="preserve"> </v>
      </c>
      <c r="AE205" s="155">
        <f t="shared" si="230"/>
        <v>0.99552583809523809</v>
      </c>
      <c r="AF205" s="155">
        <f t="shared" si="231"/>
        <v>0.54951310893228922</v>
      </c>
      <c r="AG205" s="155">
        <f t="shared" si="232"/>
        <v>0.93056882521137485</v>
      </c>
    </row>
    <row r="206" spans="1:33" ht="15" customHeight="1">
      <c r="A206" s="97" t="s">
        <v>117</v>
      </c>
      <c r="B206" s="166">
        <f>+'CONAP-CHD''S (ALL FUNDS)'!F61</f>
        <v>0</v>
      </c>
      <c r="C206" s="166">
        <f>+'CONAP-CHD''S (ALL FUNDS)'!G61</f>
        <v>0</v>
      </c>
      <c r="D206" s="166">
        <f>+'CONAP-CHD''S (ALL FUNDS)'!H61</f>
        <v>0</v>
      </c>
      <c r="E206" s="133">
        <f t="shared" si="278"/>
        <v>0</v>
      </c>
      <c r="F206" s="165"/>
      <c r="G206" s="165"/>
      <c r="H206" s="165"/>
      <c r="I206" s="133">
        <f t="shared" si="279"/>
        <v>0</v>
      </c>
      <c r="J206" s="116">
        <f t="shared" si="304"/>
        <v>0</v>
      </c>
      <c r="K206" s="116">
        <f t="shared" si="304"/>
        <v>0</v>
      </c>
      <c r="L206" s="116">
        <f t="shared" si="304"/>
        <v>0</v>
      </c>
      <c r="M206" s="133">
        <f t="shared" si="280"/>
        <v>0</v>
      </c>
      <c r="N206" s="166">
        <f>+'CONAP-CHD''S (ALL FUNDS)'!J61</f>
        <v>0</v>
      </c>
      <c r="O206" s="166">
        <f>+'CONAP-CHD''S (ALL FUNDS)'!K61</f>
        <v>0</v>
      </c>
      <c r="P206" s="166">
        <f>+'CONAP-CHD''S (ALL FUNDS)'!L61</f>
        <v>0</v>
      </c>
      <c r="Q206" s="133">
        <f t="shared" si="281"/>
        <v>0</v>
      </c>
      <c r="R206" s="165"/>
      <c r="S206" s="165"/>
      <c r="T206" s="165"/>
      <c r="U206" s="133">
        <f t="shared" si="282"/>
        <v>0</v>
      </c>
      <c r="V206" s="130">
        <f t="shared" si="305"/>
        <v>0</v>
      </c>
      <c r="W206" s="130">
        <f t="shared" si="305"/>
        <v>0</v>
      </c>
      <c r="X206" s="130">
        <f t="shared" si="305"/>
        <v>0</v>
      </c>
      <c r="Y206" s="133">
        <f t="shared" si="283"/>
        <v>0</v>
      </c>
      <c r="Z206" s="130">
        <f t="shared" si="306"/>
        <v>0</v>
      </c>
      <c r="AA206" s="130">
        <f t="shared" si="306"/>
        <v>0</v>
      </c>
      <c r="AB206" s="130">
        <f t="shared" si="306"/>
        <v>0</v>
      </c>
      <c r="AC206" s="133">
        <f t="shared" si="284"/>
        <v>0</v>
      </c>
      <c r="AD206" s="155" t="str">
        <f t="shared" si="229"/>
        <v xml:space="preserve"> </v>
      </c>
      <c r="AE206" s="155" t="str">
        <f t="shared" si="230"/>
        <v xml:space="preserve"> </v>
      </c>
      <c r="AF206" s="155" t="str">
        <f t="shared" si="231"/>
        <v xml:space="preserve"> </v>
      </c>
      <c r="AG206" s="155" t="str">
        <f t="shared" si="232"/>
        <v xml:space="preserve"> </v>
      </c>
    </row>
    <row r="207" spans="1:33" ht="15" customHeight="1">
      <c r="A207" s="106" t="s">
        <v>118</v>
      </c>
      <c r="B207" s="166">
        <f>+'CONAP-CHD''S (ALL FUNDS)'!F62</f>
        <v>0</v>
      </c>
      <c r="C207" s="166">
        <f>+'CONAP-CHD''S (ALL FUNDS)'!G62</f>
        <v>665682.71</v>
      </c>
      <c r="D207" s="166">
        <f>+'CONAP-CHD''S (ALL FUNDS)'!H62</f>
        <v>0</v>
      </c>
      <c r="E207" s="133">
        <f t="shared" si="278"/>
        <v>665682.71</v>
      </c>
      <c r="F207" s="165">
        <f>+'CONAP-CHD''S (ALL FUNDS)'!F65</f>
        <v>0</v>
      </c>
      <c r="G207" s="165">
        <f>+'CONAP-CHD''S (ALL FUNDS)'!G65</f>
        <v>0</v>
      </c>
      <c r="H207" s="165">
        <f>+'CONAP-CHD''S (ALL FUNDS)'!H65</f>
        <v>0</v>
      </c>
      <c r="I207" s="133">
        <f t="shared" si="279"/>
        <v>0</v>
      </c>
      <c r="J207" s="116">
        <f t="shared" si="304"/>
        <v>0</v>
      </c>
      <c r="K207" s="116">
        <f t="shared" si="304"/>
        <v>665682.71</v>
      </c>
      <c r="L207" s="116">
        <f t="shared" si="304"/>
        <v>0</v>
      </c>
      <c r="M207" s="133">
        <f t="shared" si="280"/>
        <v>665682.71</v>
      </c>
      <c r="N207" s="166">
        <f>+'CONAP-CHD''S (ALL FUNDS)'!J62</f>
        <v>0</v>
      </c>
      <c r="O207" s="166">
        <f>+'CONAP-CHD''S (ALL FUNDS)'!K62</f>
        <v>575593.46</v>
      </c>
      <c r="P207" s="166">
        <f>+'CONAP-CHD''S (ALL FUNDS)'!L62</f>
        <v>0</v>
      </c>
      <c r="Q207" s="133">
        <f t="shared" si="281"/>
        <v>575593.46</v>
      </c>
      <c r="R207" s="165">
        <f>+'CONAP-CHD''S (ALL FUNDS)'!J65</f>
        <v>0</v>
      </c>
      <c r="S207" s="165">
        <f>+'CONAP-CHD''S (ALL FUNDS)'!K65</f>
        <v>0</v>
      </c>
      <c r="T207" s="165">
        <f>+'CONAP-CHD''S (ALL FUNDS)'!L65</f>
        <v>0</v>
      </c>
      <c r="U207" s="133">
        <f t="shared" si="282"/>
        <v>0</v>
      </c>
      <c r="V207" s="130">
        <f t="shared" si="305"/>
        <v>0</v>
      </c>
      <c r="W207" s="130">
        <f t="shared" si="305"/>
        <v>575593.46</v>
      </c>
      <c r="X207" s="130">
        <f t="shared" si="305"/>
        <v>0</v>
      </c>
      <c r="Y207" s="133">
        <f t="shared" si="283"/>
        <v>575593.46</v>
      </c>
      <c r="Z207" s="130">
        <f t="shared" si="306"/>
        <v>0</v>
      </c>
      <c r="AA207" s="130">
        <f t="shared" si="306"/>
        <v>90089.25</v>
      </c>
      <c r="AB207" s="130">
        <f t="shared" si="306"/>
        <v>0</v>
      </c>
      <c r="AC207" s="133">
        <f t="shared" si="284"/>
        <v>90089.25</v>
      </c>
      <c r="AD207" s="155" t="str">
        <f t="shared" si="229"/>
        <v xml:space="preserve"> </v>
      </c>
      <c r="AE207" s="155">
        <f t="shared" si="230"/>
        <v>0.86466638137559559</v>
      </c>
      <c r="AF207" s="155" t="str">
        <f t="shared" si="231"/>
        <v xml:space="preserve"> </v>
      </c>
      <c r="AG207" s="155">
        <f t="shared" si="232"/>
        <v>0.86466638137559559</v>
      </c>
    </row>
    <row r="208" spans="1:33" ht="15" customHeight="1">
      <c r="A208" s="103"/>
      <c r="B208" s="165"/>
      <c r="C208" s="165"/>
      <c r="D208" s="165"/>
      <c r="E208" s="133">
        <f t="shared" si="278"/>
        <v>0</v>
      </c>
      <c r="F208" s="165"/>
      <c r="G208" s="165"/>
      <c r="H208" s="165"/>
      <c r="I208" s="133">
        <f t="shared" si="279"/>
        <v>0</v>
      </c>
      <c r="J208" s="116">
        <f t="shared" si="304"/>
        <v>0</v>
      </c>
      <c r="K208" s="116">
        <f t="shared" si="304"/>
        <v>0</v>
      </c>
      <c r="L208" s="116">
        <f t="shared" si="304"/>
        <v>0</v>
      </c>
      <c r="M208" s="133">
        <f t="shared" si="280"/>
        <v>0</v>
      </c>
      <c r="N208" s="165"/>
      <c r="O208" s="165"/>
      <c r="P208" s="165"/>
      <c r="Q208" s="133">
        <f t="shared" si="281"/>
        <v>0</v>
      </c>
      <c r="R208" s="165"/>
      <c r="S208" s="165"/>
      <c r="T208" s="165"/>
      <c r="U208" s="133">
        <f t="shared" si="282"/>
        <v>0</v>
      </c>
      <c r="V208" s="130">
        <f t="shared" si="305"/>
        <v>0</v>
      </c>
      <c r="W208" s="130">
        <f t="shared" si="305"/>
        <v>0</v>
      </c>
      <c r="X208" s="130">
        <f t="shared" si="305"/>
        <v>0</v>
      </c>
      <c r="Y208" s="133">
        <f t="shared" si="283"/>
        <v>0</v>
      </c>
      <c r="Z208" s="130">
        <f t="shared" si="306"/>
        <v>0</v>
      </c>
      <c r="AA208" s="130">
        <f t="shared" si="306"/>
        <v>0</v>
      </c>
      <c r="AB208" s="130">
        <f t="shared" si="306"/>
        <v>0</v>
      </c>
      <c r="AC208" s="133">
        <f t="shared" si="284"/>
        <v>0</v>
      </c>
      <c r="AD208" s="155" t="str">
        <f t="shared" si="229"/>
        <v xml:space="preserve"> </v>
      </c>
      <c r="AE208" s="155" t="str">
        <f t="shared" si="230"/>
        <v xml:space="preserve"> </v>
      </c>
      <c r="AF208" s="155" t="str">
        <f t="shared" si="231"/>
        <v xml:space="preserve"> </v>
      </c>
      <c r="AG208" s="155" t="str">
        <f t="shared" si="232"/>
        <v xml:space="preserve"> </v>
      </c>
    </row>
    <row r="209" spans="1:33" s="127" customFormat="1" ht="15" customHeight="1">
      <c r="A209" s="169" t="s">
        <v>133</v>
      </c>
      <c r="B209" s="172">
        <f>SUM(B210:B212)</f>
        <v>0</v>
      </c>
      <c r="C209" s="172">
        <f t="shared" ref="C209:D209" si="307">SUM(C210:C212)</f>
        <v>5281355.5199999996</v>
      </c>
      <c r="D209" s="172">
        <f t="shared" si="307"/>
        <v>0</v>
      </c>
      <c r="E209" s="133">
        <f t="shared" si="278"/>
        <v>5281355.5199999996</v>
      </c>
      <c r="F209" s="172">
        <f t="shared" ref="F209" si="308">SUM(F210:F212)</f>
        <v>0</v>
      </c>
      <c r="G209" s="172">
        <f t="shared" ref="G209" si="309">SUM(G210:G212)</f>
        <v>0</v>
      </c>
      <c r="H209" s="172">
        <f t="shared" ref="H209" si="310">SUM(H210:H212)</f>
        <v>0</v>
      </c>
      <c r="I209" s="133">
        <f t="shared" si="279"/>
        <v>0</v>
      </c>
      <c r="J209" s="172">
        <f t="shared" ref="J209" si="311">SUM(J210:J212)</f>
        <v>0</v>
      </c>
      <c r="K209" s="172">
        <f t="shared" ref="K209" si="312">SUM(K210:K212)</f>
        <v>5281355.5199999996</v>
      </c>
      <c r="L209" s="172">
        <f t="shared" ref="L209" si="313">SUM(L210:L212)</f>
        <v>0</v>
      </c>
      <c r="M209" s="133">
        <f t="shared" si="280"/>
        <v>5281355.5199999996</v>
      </c>
      <c r="N209" s="172">
        <f t="shared" ref="N209" si="314">SUM(N210:N212)</f>
        <v>0</v>
      </c>
      <c r="O209" s="172">
        <f t="shared" ref="O209" si="315">SUM(O210:O212)</f>
        <v>5281355.5199999996</v>
      </c>
      <c r="P209" s="172">
        <f t="shared" ref="P209" si="316">SUM(P210:P212)</f>
        <v>0</v>
      </c>
      <c r="Q209" s="133">
        <f t="shared" si="281"/>
        <v>5281355.5199999996</v>
      </c>
      <c r="R209" s="172">
        <f t="shared" ref="R209" si="317">SUM(R210:R212)</f>
        <v>0</v>
      </c>
      <c r="S209" s="172">
        <f t="shared" ref="S209" si="318">SUM(S210:S212)</f>
        <v>0</v>
      </c>
      <c r="T209" s="172">
        <f t="shared" ref="T209" si="319">SUM(T210:T212)</f>
        <v>0</v>
      </c>
      <c r="U209" s="133">
        <f t="shared" si="282"/>
        <v>0</v>
      </c>
      <c r="V209" s="172">
        <f t="shared" ref="V209" si="320">SUM(V210:V212)</f>
        <v>0</v>
      </c>
      <c r="W209" s="172">
        <f t="shared" ref="W209" si="321">SUM(W210:W212)</f>
        <v>5281355.5199999996</v>
      </c>
      <c r="X209" s="172">
        <f t="shared" ref="X209" si="322">SUM(X210:X212)</f>
        <v>0</v>
      </c>
      <c r="Y209" s="133">
        <f t="shared" si="283"/>
        <v>5281355.5199999996</v>
      </c>
      <c r="Z209" s="172">
        <f t="shared" ref="Z209" si="323">SUM(Z210:Z212)</f>
        <v>0</v>
      </c>
      <c r="AA209" s="172">
        <f t="shared" ref="AA209" si="324">SUM(AA210:AA212)</f>
        <v>0</v>
      </c>
      <c r="AB209" s="172">
        <f t="shared" ref="AB209" si="325">SUM(AB210:AB212)</f>
        <v>0</v>
      </c>
      <c r="AC209" s="133">
        <f t="shared" si="284"/>
        <v>0</v>
      </c>
      <c r="AD209" s="156" t="str">
        <f t="shared" si="229"/>
        <v xml:space="preserve"> </v>
      </c>
      <c r="AE209" s="156">
        <f t="shared" si="230"/>
        <v>1</v>
      </c>
      <c r="AF209" s="156" t="str">
        <f t="shared" si="231"/>
        <v xml:space="preserve"> </v>
      </c>
      <c r="AG209" s="156">
        <f t="shared" si="232"/>
        <v>1</v>
      </c>
    </row>
    <row r="210" spans="1:33" ht="15" customHeight="1">
      <c r="A210" s="106" t="s">
        <v>116</v>
      </c>
      <c r="B210" s="166">
        <f>+'CONAP-CHD''S (ALL FUNDS)'!F153</f>
        <v>0</v>
      </c>
      <c r="C210" s="166">
        <f>+'CONAP-CHD''S (ALL FUNDS)'!G153</f>
        <v>1817650.72</v>
      </c>
      <c r="D210" s="166">
        <f>+'CONAP-CHD''S (ALL FUNDS)'!H153</f>
        <v>0</v>
      </c>
      <c r="E210" s="133">
        <f t="shared" si="278"/>
        <v>1817650.72</v>
      </c>
      <c r="F210" s="165"/>
      <c r="G210" s="165"/>
      <c r="H210" s="165"/>
      <c r="I210" s="133">
        <f t="shared" si="279"/>
        <v>0</v>
      </c>
      <c r="J210" s="116">
        <f t="shared" ref="J210:L213" si="326">+B210+F210</f>
        <v>0</v>
      </c>
      <c r="K210" s="116">
        <f t="shared" si="326"/>
        <v>1817650.72</v>
      </c>
      <c r="L210" s="116">
        <f t="shared" si="326"/>
        <v>0</v>
      </c>
      <c r="M210" s="133">
        <f t="shared" si="280"/>
        <v>1817650.72</v>
      </c>
      <c r="N210" s="166">
        <f>+'CONAP-CHD''S (ALL FUNDS)'!J153</f>
        <v>0</v>
      </c>
      <c r="O210" s="166">
        <f>+'CONAP-CHD''S (ALL FUNDS)'!K153</f>
        <v>1817650.72</v>
      </c>
      <c r="P210" s="166">
        <f>+'CONAP-CHD''S (ALL FUNDS)'!L153</f>
        <v>0</v>
      </c>
      <c r="Q210" s="133">
        <f t="shared" si="281"/>
        <v>1817650.72</v>
      </c>
      <c r="R210" s="165"/>
      <c r="S210" s="165"/>
      <c r="T210" s="165"/>
      <c r="U210" s="133">
        <f t="shared" si="282"/>
        <v>0</v>
      </c>
      <c r="V210" s="130">
        <f t="shared" ref="V210:X213" si="327">+R210+N210</f>
        <v>0</v>
      </c>
      <c r="W210" s="130">
        <f t="shared" si="327"/>
        <v>1817650.72</v>
      </c>
      <c r="X210" s="130">
        <f t="shared" si="327"/>
        <v>0</v>
      </c>
      <c r="Y210" s="133">
        <f t="shared" si="283"/>
        <v>1817650.72</v>
      </c>
      <c r="Z210" s="130">
        <f t="shared" ref="Z210:AB213" si="328">+J210-V210</f>
        <v>0</v>
      </c>
      <c r="AA210" s="130">
        <f t="shared" si="328"/>
        <v>0</v>
      </c>
      <c r="AB210" s="130">
        <f t="shared" si="328"/>
        <v>0</v>
      </c>
      <c r="AC210" s="133">
        <f t="shared" si="284"/>
        <v>0</v>
      </c>
      <c r="AD210" s="155" t="str">
        <f t="shared" si="229"/>
        <v xml:space="preserve"> </v>
      </c>
      <c r="AE210" s="155">
        <f t="shared" si="230"/>
        <v>1</v>
      </c>
      <c r="AF210" s="155" t="str">
        <f t="shared" si="231"/>
        <v xml:space="preserve"> </v>
      </c>
      <c r="AG210" s="155">
        <f t="shared" si="232"/>
        <v>1</v>
      </c>
    </row>
    <row r="211" spans="1:33" ht="15" customHeight="1">
      <c r="A211" s="97" t="s">
        <v>117</v>
      </c>
      <c r="B211" s="166">
        <f>+'CONAP-CHD''S (ALL FUNDS)'!F154</f>
        <v>0</v>
      </c>
      <c r="C211" s="166">
        <f>+'CONAP-CHD''S (ALL FUNDS)'!G154</f>
        <v>1540920.2</v>
      </c>
      <c r="D211" s="166">
        <f>+'CONAP-CHD''S (ALL FUNDS)'!H154</f>
        <v>0</v>
      </c>
      <c r="E211" s="133">
        <f t="shared" si="278"/>
        <v>1540920.2</v>
      </c>
      <c r="F211" s="165"/>
      <c r="G211" s="165"/>
      <c r="H211" s="165"/>
      <c r="I211" s="133">
        <f t="shared" si="279"/>
        <v>0</v>
      </c>
      <c r="J211" s="116">
        <f t="shared" si="326"/>
        <v>0</v>
      </c>
      <c r="K211" s="116">
        <f t="shared" si="326"/>
        <v>1540920.2</v>
      </c>
      <c r="L211" s="116">
        <f t="shared" si="326"/>
        <v>0</v>
      </c>
      <c r="M211" s="133">
        <f t="shared" si="280"/>
        <v>1540920.2</v>
      </c>
      <c r="N211" s="166">
        <f>+'CONAP-CHD''S (ALL FUNDS)'!J154</f>
        <v>0</v>
      </c>
      <c r="O211" s="166">
        <f>+'CONAP-CHD''S (ALL FUNDS)'!K154</f>
        <v>1540920.2</v>
      </c>
      <c r="P211" s="166">
        <f>+'CONAP-CHD''S (ALL FUNDS)'!L154</f>
        <v>0</v>
      </c>
      <c r="Q211" s="133">
        <f t="shared" si="281"/>
        <v>1540920.2</v>
      </c>
      <c r="R211" s="165"/>
      <c r="S211" s="165"/>
      <c r="T211" s="165"/>
      <c r="U211" s="133">
        <f t="shared" si="282"/>
        <v>0</v>
      </c>
      <c r="V211" s="130">
        <f t="shared" si="327"/>
        <v>0</v>
      </c>
      <c r="W211" s="130">
        <f t="shared" si="327"/>
        <v>1540920.2</v>
      </c>
      <c r="X211" s="130">
        <f t="shared" si="327"/>
        <v>0</v>
      </c>
      <c r="Y211" s="133">
        <f t="shared" si="283"/>
        <v>1540920.2</v>
      </c>
      <c r="Z211" s="130">
        <f t="shared" si="328"/>
        <v>0</v>
      </c>
      <c r="AA211" s="130">
        <f t="shared" si="328"/>
        <v>0</v>
      </c>
      <c r="AB211" s="130">
        <f t="shared" si="328"/>
        <v>0</v>
      </c>
      <c r="AC211" s="133">
        <f t="shared" si="284"/>
        <v>0</v>
      </c>
      <c r="AD211" s="155" t="str">
        <f t="shared" si="229"/>
        <v xml:space="preserve"> </v>
      </c>
      <c r="AE211" s="155">
        <f t="shared" si="230"/>
        <v>1</v>
      </c>
      <c r="AF211" s="155" t="str">
        <f t="shared" si="231"/>
        <v xml:space="preserve"> </v>
      </c>
      <c r="AG211" s="155">
        <f t="shared" si="232"/>
        <v>1</v>
      </c>
    </row>
    <row r="212" spans="1:33" ht="15" customHeight="1">
      <c r="A212" s="106" t="s">
        <v>118</v>
      </c>
      <c r="B212" s="166">
        <f>+'CONAP-CHD''S (ALL FUNDS)'!F155</f>
        <v>0</v>
      </c>
      <c r="C212" s="166">
        <f>+'CONAP-CHD''S (ALL FUNDS)'!G155</f>
        <v>1922784.6</v>
      </c>
      <c r="D212" s="166">
        <f>+'CONAP-CHD''S (ALL FUNDS)'!H155</f>
        <v>0</v>
      </c>
      <c r="E212" s="133">
        <f t="shared" si="278"/>
        <v>1922784.6</v>
      </c>
      <c r="F212" s="165">
        <f>+'CONAP-CHD''S (ALL FUNDS)'!F160</f>
        <v>0</v>
      </c>
      <c r="G212" s="165">
        <f>+'CONAP-CHD''S (ALL FUNDS)'!G160</f>
        <v>0</v>
      </c>
      <c r="H212" s="165">
        <f>+'CONAP-CHD''S (ALL FUNDS)'!H160</f>
        <v>0</v>
      </c>
      <c r="I212" s="133">
        <f t="shared" si="279"/>
        <v>0</v>
      </c>
      <c r="J212" s="116">
        <f t="shared" si="326"/>
        <v>0</v>
      </c>
      <c r="K212" s="116">
        <f t="shared" si="326"/>
        <v>1922784.6</v>
      </c>
      <c r="L212" s="116">
        <f t="shared" si="326"/>
        <v>0</v>
      </c>
      <c r="M212" s="133">
        <f t="shared" si="280"/>
        <v>1922784.6</v>
      </c>
      <c r="N212" s="166">
        <f>+'CONAP-CHD''S (ALL FUNDS)'!J155</f>
        <v>0</v>
      </c>
      <c r="O212" s="166">
        <f>+'CONAP-CHD''S (ALL FUNDS)'!K155</f>
        <v>1922784.6</v>
      </c>
      <c r="P212" s="166">
        <f>+'CONAP-CHD''S (ALL FUNDS)'!L155</f>
        <v>0</v>
      </c>
      <c r="Q212" s="133">
        <f t="shared" si="281"/>
        <v>1922784.6</v>
      </c>
      <c r="R212" s="165">
        <f>+'CONAP-CHD''S (ALL FUNDS)'!J160</f>
        <v>0</v>
      </c>
      <c r="S212" s="165">
        <f>+'CONAP-CHD''S (ALL FUNDS)'!K160</f>
        <v>0</v>
      </c>
      <c r="T212" s="165">
        <f>+'CONAP-CHD''S (ALL FUNDS)'!L160</f>
        <v>0</v>
      </c>
      <c r="U212" s="133">
        <f t="shared" si="282"/>
        <v>0</v>
      </c>
      <c r="V212" s="130">
        <f t="shared" si="327"/>
        <v>0</v>
      </c>
      <c r="W212" s="130">
        <f t="shared" si="327"/>
        <v>1922784.6</v>
      </c>
      <c r="X212" s="130">
        <f t="shared" si="327"/>
        <v>0</v>
      </c>
      <c r="Y212" s="133">
        <f t="shared" si="283"/>
        <v>1922784.6</v>
      </c>
      <c r="Z212" s="130">
        <f t="shared" si="328"/>
        <v>0</v>
      </c>
      <c r="AA212" s="130">
        <f t="shared" si="328"/>
        <v>0</v>
      </c>
      <c r="AB212" s="130">
        <f t="shared" si="328"/>
        <v>0</v>
      </c>
      <c r="AC212" s="133">
        <f t="shared" si="284"/>
        <v>0</v>
      </c>
      <c r="AD212" s="155" t="str">
        <f t="shared" si="229"/>
        <v xml:space="preserve"> </v>
      </c>
      <c r="AE212" s="155">
        <f t="shared" si="230"/>
        <v>1</v>
      </c>
      <c r="AF212" s="155" t="str">
        <f t="shared" si="231"/>
        <v xml:space="preserve"> </v>
      </c>
      <c r="AG212" s="155">
        <f t="shared" si="232"/>
        <v>1</v>
      </c>
    </row>
    <row r="213" spans="1:33" ht="15" customHeight="1">
      <c r="A213" s="103"/>
      <c r="B213" s="165"/>
      <c r="C213" s="165"/>
      <c r="D213" s="165"/>
      <c r="E213" s="133">
        <f t="shared" si="278"/>
        <v>0</v>
      </c>
      <c r="F213" s="165"/>
      <c r="G213" s="165"/>
      <c r="H213" s="165"/>
      <c r="I213" s="133">
        <f t="shared" si="279"/>
        <v>0</v>
      </c>
      <c r="J213" s="116">
        <f t="shared" si="326"/>
        <v>0</v>
      </c>
      <c r="K213" s="116">
        <f t="shared" si="326"/>
        <v>0</v>
      </c>
      <c r="L213" s="116">
        <f t="shared" si="326"/>
        <v>0</v>
      </c>
      <c r="M213" s="133">
        <f t="shared" si="280"/>
        <v>0</v>
      </c>
      <c r="N213" s="165"/>
      <c r="O213" s="165"/>
      <c r="P213" s="165"/>
      <c r="Q213" s="133">
        <f t="shared" si="281"/>
        <v>0</v>
      </c>
      <c r="R213" s="165"/>
      <c r="S213" s="165"/>
      <c r="T213" s="165"/>
      <c r="U213" s="133">
        <f t="shared" si="282"/>
        <v>0</v>
      </c>
      <c r="V213" s="130">
        <f t="shared" si="327"/>
        <v>0</v>
      </c>
      <c r="W213" s="130">
        <f t="shared" si="327"/>
        <v>0</v>
      </c>
      <c r="X213" s="130">
        <f t="shared" si="327"/>
        <v>0</v>
      </c>
      <c r="Y213" s="133">
        <f t="shared" si="283"/>
        <v>0</v>
      </c>
      <c r="Z213" s="130">
        <f t="shared" si="328"/>
        <v>0</v>
      </c>
      <c r="AA213" s="130">
        <f t="shared" si="328"/>
        <v>0</v>
      </c>
      <c r="AB213" s="130">
        <f t="shared" si="328"/>
        <v>0</v>
      </c>
      <c r="AC213" s="133">
        <f t="shared" si="284"/>
        <v>0</v>
      </c>
      <c r="AD213" s="155" t="str">
        <f t="shared" si="229"/>
        <v xml:space="preserve"> </v>
      </c>
      <c r="AE213" s="155" t="str">
        <f t="shared" si="230"/>
        <v xml:space="preserve"> </v>
      </c>
      <c r="AF213" s="155" t="str">
        <f t="shared" si="231"/>
        <v xml:space="preserve"> </v>
      </c>
      <c r="AG213" s="155" t="str">
        <f t="shared" si="232"/>
        <v xml:space="preserve"> </v>
      </c>
    </row>
    <row r="214" spans="1:33" s="127" customFormat="1" ht="15" customHeight="1">
      <c r="A214" s="169" t="s">
        <v>138</v>
      </c>
      <c r="B214" s="172">
        <f>SUM(B215:B217)</f>
        <v>0</v>
      </c>
      <c r="C214" s="172">
        <f t="shared" ref="C214:D214" si="329">SUM(C215:C217)</f>
        <v>122777937.91000001</v>
      </c>
      <c r="D214" s="172">
        <f t="shared" si="329"/>
        <v>164516055.22</v>
      </c>
      <c r="E214" s="133">
        <f t="shared" si="278"/>
        <v>287293993.13</v>
      </c>
      <c r="F214" s="172">
        <f t="shared" ref="F214" si="330">SUM(F215:F217)</f>
        <v>0</v>
      </c>
      <c r="G214" s="172">
        <f t="shared" ref="G214" si="331">SUM(G215:G217)</f>
        <v>0</v>
      </c>
      <c r="H214" s="172">
        <f t="shared" ref="H214" si="332">SUM(H215:H217)</f>
        <v>0</v>
      </c>
      <c r="I214" s="133">
        <f t="shared" si="279"/>
        <v>0</v>
      </c>
      <c r="J214" s="172">
        <f t="shared" ref="J214" si="333">SUM(J215:J217)</f>
        <v>0</v>
      </c>
      <c r="K214" s="172">
        <f t="shared" ref="K214" si="334">SUM(K215:K217)</f>
        <v>122777937.91000001</v>
      </c>
      <c r="L214" s="172">
        <f t="shared" ref="L214" si="335">SUM(L215:L217)</f>
        <v>164516055.22</v>
      </c>
      <c r="M214" s="133">
        <f t="shared" si="280"/>
        <v>287293993.13</v>
      </c>
      <c r="N214" s="172">
        <f t="shared" ref="N214" si="336">SUM(N215:N217)</f>
        <v>0</v>
      </c>
      <c r="O214" s="172">
        <f t="shared" ref="O214" si="337">SUM(O215:O217)</f>
        <v>121019866.66999999</v>
      </c>
      <c r="P214" s="172">
        <f t="shared" ref="P214" si="338">SUM(P215:P217)</f>
        <v>144956091.16</v>
      </c>
      <c r="Q214" s="133">
        <f t="shared" si="281"/>
        <v>265975957.82999998</v>
      </c>
      <c r="R214" s="172">
        <f t="shared" ref="R214" si="339">SUM(R215:R217)</f>
        <v>0</v>
      </c>
      <c r="S214" s="172">
        <f t="shared" ref="S214" si="340">SUM(S215:S217)</f>
        <v>0</v>
      </c>
      <c r="T214" s="172">
        <f t="shared" ref="T214" si="341">SUM(T215:T217)</f>
        <v>0</v>
      </c>
      <c r="U214" s="133">
        <f t="shared" si="282"/>
        <v>0</v>
      </c>
      <c r="V214" s="172">
        <f t="shared" ref="V214" si="342">SUM(V215:V217)</f>
        <v>0</v>
      </c>
      <c r="W214" s="172">
        <f t="shared" ref="W214" si="343">SUM(W215:W217)</f>
        <v>121019866.66999999</v>
      </c>
      <c r="X214" s="172">
        <f t="shared" ref="X214" si="344">SUM(X215:X217)</f>
        <v>144956091.16</v>
      </c>
      <c r="Y214" s="133">
        <f t="shared" si="283"/>
        <v>265975957.82999998</v>
      </c>
      <c r="Z214" s="172">
        <f t="shared" ref="Z214" si="345">SUM(Z215:Z217)</f>
        <v>0</v>
      </c>
      <c r="AA214" s="172">
        <f t="shared" ref="AA214" si="346">SUM(AA215:AA217)</f>
        <v>1758071.2400000188</v>
      </c>
      <c r="AB214" s="172">
        <f t="shared" ref="AB214" si="347">SUM(AB215:AB217)</f>
        <v>19559964.060000002</v>
      </c>
      <c r="AC214" s="133">
        <f t="shared" si="284"/>
        <v>21318035.300000019</v>
      </c>
      <c r="AD214" s="156" t="str">
        <f t="shared" si="229"/>
        <v xml:space="preserve"> </v>
      </c>
      <c r="AE214" s="156">
        <f t="shared" si="230"/>
        <v>0.98568088640412954</v>
      </c>
      <c r="AF214" s="156">
        <f t="shared" si="231"/>
        <v>0.88110604746847754</v>
      </c>
      <c r="AG214" s="156">
        <f t="shared" si="232"/>
        <v>0.92579714226620236</v>
      </c>
    </row>
    <row r="215" spans="1:33" ht="15" customHeight="1">
      <c r="A215" s="106" t="s">
        <v>116</v>
      </c>
      <c r="B215" s="165">
        <f>+'CONAP-CHD''S (ALL FUNDS)'!F206</f>
        <v>0</v>
      </c>
      <c r="C215" s="165">
        <f>+'CONAP-CHD''S (ALL FUNDS)'!G206</f>
        <v>111388443.74000001</v>
      </c>
      <c r="D215" s="165">
        <f>+'CONAP-CHD''S (ALL FUNDS)'!H206</f>
        <v>164516055.22</v>
      </c>
      <c r="E215" s="133">
        <f t="shared" si="278"/>
        <v>275904498.96000004</v>
      </c>
      <c r="F215" s="165"/>
      <c r="G215" s="165"/>
      <c r="H215" s="165"/>
      <c r="I215" s="133">
        <f t="shared" si="279"/>
        <v>0</v>
      </c>
      <c r="J215" s="116">
        <f t="shared" ref="J215:L218" si="348">+B215+F215</f>
        <v>0</v>
      </c>
      <c r="K215" s="116">
        <f t="shared" si="348"/>
        <v>111388443.74000001</v>
      </c>
      <c r="L215" s="116">
        <f t="shared" si="348"/>
        <v>164516055.22</v>
      </c>
      <c r="M215" s="133">
        <f t="shared" si="280"/>
        <v>275904498.96000004</v>
      </c>
      <c r="N215" s="165">
        <f>+'CONAP-CHD''S (ALL FUNDS)'!J206</f>
        <v>0</v>
      </c>
      <c r="O215" s="165">
        <f>+'CONAP-CHD''S (ALL FUNDS)'!K206</f>
        <v>109630784.61999999</v>
      </c>
      <c r="P215" s="165">
        <f>+'CONAP-CHD''S (ALL FUNDS)'!L206</f>
        <v>144956091.16</v>
      </c>
      <c r="Q215" s="133">
        <f t="shared" si="281"/>
        <v>254586875.77999997</v>
      </c>
      <c r="R215" s="165"/>
      <c r="S215" s="165"/>
      <c r="T215" s="165"/>
      <c r="U215" s="133">
        <f t="shared" si="282"/>
        <v>0</v>
      </c>
      <c r="V215" s="130">
        <f t="shared" ref="V215:X218" si="349">+R215+N215</f>
        <v>0</v>
      </c>
      <c r="W215" s="130">
        <f t="shared" si="349"/>
        <v>109630784.61999999</v>
      </c>
      <c r="X215" s="130">
        <f t="shared" si="349"/>
        <v>144956091.16</v>
      </c>
      <c r="Y215" s="133">
        <f t="shared" si="283"/>
        <v>254586875.77999997</v>
      </c>
      <c r="Z215" s="130">
        <f t="shared" ref="Z215:AB218" si="350">+J215-V215</f>
        <v>0</v>
      </c>
      <c r="AA215" s="130">
        <f t="shared" si="350"/>
        <v>1757659.1200000197</v>
      </c>
      <c r="AB215" s="130">
        <f t="shared" si="350"/>
        <v>19559964.060000002</v>
      </c>
      <c r="AC215" s="133">
        <f t="shared" si="284"/>
        <v>21317623.180000022</v>
      </c>
      <c r="AD215" s="155" t="str">
        <f t="shared" si="229"/>
        <v xml:space="preserve"> </v>
      </c>
      <c r="AE215" s="155">
        <f t="shared" si="230"/>
        <v>0.98422045356785215</v>
      </c>
      <c r="AF215" s="155">
        <f t="shared" si="231"/>
        <v>0.88110604746847754</v>
      </c>
      <c r="AG215" s="155">
        <f t="shared" si="232"/>
        <v>0.92273549992713011</v>
      </c>
    </row>
    <row r="216" spans="1:33" ht="15" customHeight="1">
      <c r="A216" s="97" t="s">
        <v>117</v>
      </c>
      <c r="B216" s="165">
        <f>+'CONAP-CHD''S (ALL FUNDS)'!F207</f>
        <v>0</v>
      </c>
      <c r="C216" s="165">
        <f>+'CONAP-CHD''S (ALL FUNDS)'!G207</f>
        <v>0</v>
      </c>
      <c r="D216" s="165">
        <f>+'CONAP-CHD''S (ALL FUNDS)'!H207</f>
        <v>0</v>
      </c>
      <c r="E216" s="133">
        <f t="shared" si="278"/>
        <v>0</v>
      </c>
      <c r="F216" s="165"/>
      <c r="G216" s="165"/>
      <c r="H216" s="165"/>
      <c r="I216" s="133">
        <f t="shared" si="279"/>
        <v>0</v>
      </c>
      <c r="J216" s="116">
        <f t="shared" si="348"/>
        <v>0</v>
      </c>
      <c r="K216" s="116">
        <f t="shared" si="348"/>
        <v>0</v>
      </c>
      <c r="L216" s="116">
        <f t="shared" si="348"/>
        <v>0</v>
      </c>
      <c r="M216" s="133">
        <f t="shared" si="280"/>
        <v>0</v>
      </c>
      <c r="N216" s="165">
        <f>+'CONAP-CHD''S (ALL FUNDS)'!J207</f>
        <v>0</v>
      </c>
      <c r="O216" s="165">
        <f>+'CONAP-CHD''S (ALL FUNDS)'!K207</f>
        <v>0</v>
      </c>
      <c r="P216" s="165">
        <f>+'CONAP-CHD''S (ALL FUNDS)'!L207</f>
        <v>0</v>
      </c>
      <c r="Q216" s="133">
        <f t="shared" si="281"/>
        <v>0</v>
      </c>
      <c r="R216" s="165"/>
      <c r="S216" s="165"/>
      <c r="T216" s="165"/>
      <c r="U216" s="133">
        <f t="shared" si="282"/>
        <v>0</v>
      </c>
      <c r="V216" s="130">
        <f t="shared" si="349"/>
        <v>0</v>
      </c>
      <c r="W216" s="130">
        <f t="shared" si="349"/>
        <v>0</v>
      </c>
      <c r="X216" s="130">
        <f t="shared" si="349"/>
        <v>0</v>
      </c>
      <c r="Y216" s="133">
        <f t="shared" si="283"/>
        <v>0</v>
      </c>
      <c r="Z216" s="130">
        <f t="shared" si="350"/>
        <v>0</v>
      </c>
      <c r="AA216" s="130">
        <f t="shared" si="350"/>
        <v>0</v>
      </c>
      <c r="AB216" s="130">
        <f t="shared" si="350"/>
        <v>0</v>
      </c>
      <c r="AC216" s="133">
        <f t="shared" si="284"/>
        <v>0</v>
      </c>
      <c r="AD216" s="155" t="str">
        <f t="shared" si="229"/>
        <v xml:space="preserve"> </v>
      </c>
      <c r="AE216" s="155" t="str">
        <f t="shared" si="230"/>
        <v xml:space="preserve"> </v>
      </c>
      <c r="AF216" s="155" t="str">
        <f t="shared" si="231"/>
        <v xml:space="preserve"> </v>
      </c>
      <c r="AG216" s="155" t="str">
        <f t="shared" si="232"/>
        <v xml:space="preserve"> </v>
      </c>
    </row>
    <row r="217" spans="1:33" ht="15" customHeight="1">
      <c r="A217" s="106" t="s">
        <v>118</v>
      </c>
      <c r="B217" s="165">
        <f>+'CONAP-CHD''S (ALL FUNDS)'!F208</f>
        <v>0</v>
      </c>
      <c r="C217" s="165">
        <f>+'CONAP-CHD''S (ALL FUNDS)'!G208</f>
        <v>11389494.17</v>
      </c>
      <c r="D217" s="165">
        <f>+'CONAP-CHD''S (ALL FUNDS)'!H208</f>
        <v>0</v>
      </c>
      <c r="E217" s="133">
        <f t="shared" si="278"/>
        <v>11389494.17</v>
      </c>
      <c r="F217" s="165">
        <f>+'CONAP-CHD''S (ALL FUNDS)'!F211</f>
        <v>0</v>
      </c>
      <c r="G217" s="165">
        <f>+'CONAP-CHD''S (ALL FUNDS)'!G211</f>
        <v>0</v>
      </c>
      <c r="H217" s="165">
        <f>+'CONAP-CHD''S (ALL FUNDS)'!H211</f>
        <v>0</v>
      </c>
      <c r="I217" s="133">
        <f t="shared" si="279"/>
        <v>0</v>
      </c>
      <c r="J217" s="116">
        <f t="shared" si="348"/>
        <v>0</v>
      </c>
      <c r="K217" s="116">
        <f t="shared" si="348"/>
        <v>11389494.17</v>
      </c>
      <c r="L217" s="116">
        <f t="shared" si="348"/>
        <v>0</v>
      </c>
      <c r="M217" s="133">
        <f t="shared" si="280"/>
        <v>11389494.17</v>
      </c>
      <c r="N217" s="165">
        <f>+'CONAP-CHD''S (ALL FUNDS)'!J208</f>
        <v>0</v>
      </c>
      <c r="O217" s="165">
        <f>+'CONAP-CHD''S (ALL FUNDS)'!K208</f>
        <v>11389082.050000001</v>
      </c>
      <c r="P217" s="165">
        <f>+'CONAP-CHD''S (ALL FUNDS)'!L208</f>
        <v>0</v>
      </c>
      <c r="Q217" s="133">
        <f t="shared" si="281"/>
        <v>11389082.050000001</v>
      </c>
      <c r="R217" s="165">
        <f>+'CONAP-CHD''S (ALL FUNDS)'!J211</f>
        <v>0</v>
      </c>
      <c r="S217" s="165">
        <f>+'CONAP-CHD''S (ALL FUNDS)'!K211</f>
        <v>0</v>
      </c>
      <c r="T217" s="165">
        <f>+'CONAP-CHD''S (ALL FUNDS)'!L211</f>
        <v>0</v>
      </c>
      <c r="U217" s="133">
        <f t="shared" si="282"/>
        <v>0</v>
      </c>
      <c r="V217" s="130">
        <f t="shared" si="349"/>
        <v>0</v>
      </c>
      <c r="W217" s="130">
        <f t="shared" si="349"/>
        <v>11389082.050000001</v>
      </c>
      <c r="X217" s="130">
        <f t="shared" si="349"/>
        <v>0</v>
      </c>
      <c r="Y217" s="133">
        <f t="shared" si="283"/>
        <v>11389082.050000001</v>
      </c>
      <c r="Z217" s="130">
        <f t="shared" si="350"/>
        <v>0</v>
      </c>
      <c r="AA217" s="130">
        <f t="shared" si="350"/>
        <v>412.11999999918044</v>
      </c>
      <c r="AB217" s="130">
        <f t="shared" si="350"/>
        <v>0</v>
      </c>
      <c r="AC217" s="133">
        <f t="shared" si="284"/>
        <v>412.11999999918044</v>
      </c>
      <c r="AD217" s="155" t="str">
        <f t="shared" ref="AD217:AD248" si="351">IF(J217=0," ",V217/J217)</f>
        <v xml:space="preserve"> </v>
      </c>
      <c r="AE217" s="155">
        <f t="shared" ref="AE217:AE248" si="352">IF(K217=0," ",W217/K217)</f>
        <v>0.99996381577672833</v>
      </c>
      <c r="AF217" s="155" t="str">
        <f t="shared" ref="AF217:AF248" si="353">IF(L217=0," ",X217/L217)</f>
        <v xml:space="preserve"> </v>
      </c>
      <c r="AG217" s="155">
        <f t="shared" ref="AG217:AG248" si="354">IF(M217=0," ",Y217/M217)</f>
        <v>0.99996381577672833</v>
      </c>
    </row>
    <row r="218" spans="1:33" ht="15" customHeight="1">
      <c r="A218" s="103"/>
      <c r="B218" s="165"/>
      <c r="C218" s="165"/>
      <c r="D218" s="165"/>
      <c r="E218" s="133">
        <f t="shared" si="278"/>
        <v>0</v>
      </c>
      <c r="F218" s="165"/>
      <c r="G218" s="165"/>
      <c r="H218" s="165"/>
      <c r="I218" s="133">
        <f t="shared" si="279"/>
        <v>0</v>
      </c>
      <c r="J218" s="116">
        <f t="shared" si="348"/>
        <v>0</v>
      </c>
      <c r="K218" s="116">
        <f t="shared" si="348"/>
        <v>0</v>
      </c>
      <c r="L218" s="116">
        <f t="shared" si="348"/>
        <v>0</v>
      </c>
      <c r="M218" s="133">
        <f t="shared" si="280"/>
        <v>0</v>
      </c>
      <c r="N218" s="165"/>
      <c r="O218" s="165"/>
      <c r="P218" s="165"/>
      <c r="Q218" s="133">
        <f t="shared" si="281"/>
        <v>0</v>
      </c>
      <c r="R218" s="165"/>
      <c r="S218" s="165"/>
      <c r="T218" s="165"/>
      <c r="U218" s="133">
        <f t="shared" si="282"/>
        <v>0</v>
      </c>
      <c r="V218" s="130">
        <f t="shared" si="349"/>
        <v>0</v>
      </c>
      <c r="W218" s="130">
        <f t="shared" si="349"/>
        <v>0</v>
      </c>
      <c r="X218" s="130">
        <f t="shared" si="349"/>
        <v>0</v>
      </c>
      <c r="Y218" s="133">
        <f t="shared" si="283"/>
        <v>0</v>
      </c>
      <c r="Z218" s="130">
        <f t="shared" si="350"/>
        <v>0</v>
      </c>
      <c r="AA218" s="130">
        <f t="shared" si="350"/>
        <v>0</v>
      </c>
      <c r="AB218" s="130">
        <f t="shared" si="350"/>
        <v>0</v>
      </c>
      <c r="AC218" s="133">
        <f t="shared" si="284"/>
        <v>0</v>
      </c>
      <c r="AD218" s="155" t="str">
        <f t="shared" si="351"/>
        <v xml:space="preserve"> </v>
      </c>
      <c r="AE218" s="155" t="str">
        <f t="shared" si="352"/>
        <v xml:space="preserve"> </v>
      </c>
      <c r="AF218" s="155" t="str">
        <f t="shared" si="353"/>
        <v xml:space="preserve"> </v>
      </c>
      <c r="AG218" s="155" t="str">
        <f t="shared" si="354"/>
        <v xml:space="preserve"> </v>
      </c>
    </row>
    <row r="219" spans="1:33" s="127" customFormat="1" ht="15" customHeight="1">
      <c r="A219" s="169" t="s">
        <v>144</v>
      </c>
      <c r="B219" s="172">
        <f>SUM(B220:B222)</f>
        <v>0</v>
      </c>
      <c r="C219" s="172">
        <f t="shared" ref="C219:D219" si="355">SUM(C220:C222)</f>
        <v>500000</v>
      </c>
      <c r="D219" s="172">
        <f t="shared" si="355"/>
        <v>0</v>
      </c>
      <c r="E219" s="133">
        <f t="shared" si="278"/>
        <v>500000</v>
      </c>
      <c r="F219" s="172">
        <f t="shared" ref="F219" si="356">SUM(F220:F222)</f>
        <v>0</v>
      </c>
      <c r="G219" s="172">
        <f t="shared" ref="G219" si="357">SUM(G220:G222)</f>
        <v>11320289.07</v>
      </c>
      <c r="H219" s="172">
        <f t="shared" ref="H219" si="358">SUM(H220:H222)</f>
        <v>60662571.07</v>
      </c>
      <c r="I219" s="133">
        <f t="shared" si="279"/>
        <v>71982860.140000001</v>
      </c>
      <c r="J219" s="172">
        <f t="shared" ref="J219" si="359">SUM(J220:J222)</f>
        <v>0</v>
      </c>
      <c r="K219" s="172">
        <f t="shared" ref="K219" si="360">SUM(K220:K222)</f>
        <v>11820289.07</v>
      </c>
      <c r="L219" s="172">
        <f t="shared" ref="L219" si="361">SUM(L220:L222)</f>
        <v>60662571.07</v>
      </c>
      <c r="M219" s="133">
        <f t="shared" si="280"/>
        <v>72482860.140000001</v>
      </c>
      <c r="N219" s="172">
        <f t="shared" ref="N219" si="362">SUM(N220:N222)</f>
        <v>0</v>
      </c>
      <c r="O219" s="172">
        <f t="shared" ref="O219" si="363">SUM(O220:O222)</f>
        <v>461102</v>
      </c>
      <c r="P219" s="172">
        <f t="shared" ref="P219" si="364">SUM(P220:P222)</f>
        <v>0</v>
      </c>
      <c r="Q219" s="133">
        <f t="shared" si="281"/>
        <v>461102</v>
      </c>
      <c r="R219" s="172">
        <f t="shared" ref="R219" si="365">SUM(R220:R222)</f>
        <v>0</v>
      </c>
      <c r="S219" s="172">
        <f t="shared" ref="S219" si="366">SUM(S220:S222)</f>
        <v>8969512.9499999993</v>
      </c>
      <c r="T219" s="172">
        <f t="shared" ref="T219" si="367">SUM(T220:T222)</f>
        <v>60658120.840000004</v>
      </c>
      <c r="U219" s="133">
        <f t="shared" si="282"/>
        <v>69627633.790000007</v>
      </c>
      <c r="V219" s="172">
        <f t="shared" ref="V219" si="368">SUM(V220:V222)</f>
        <v>0</v>
      </c>
      <c r="W219" s="172">
        <f t="shared" ref="W219" si="369">SUM(W220:W222)</f>
        <v>9430614.9499999993</v>
      </c>
      <c r="X219" s="172">
        <f t="shared" ref="X219" si="370">SUM(X220:X222)</f>
        <v>60658120.840000004</v>
      </c>
      <c r="Y219" s="133">
        <f t="shared" si="283"/>
        <v>70088735.790000007</v>
      </c>
      <c r="Z219" s="172">
        <f t="shared" ref="Z219" si="371">SUM(Z220:Z222)</f>
        <v>0</v>
      </c>
      <c r="AA219" s="172">
        <f t="shared" ref="AA219" si="372">SUM(AA220:AA222)</f>
        <v>2389674.120000001</v>
      </c>
      <c r="AB219" s="172">
        <f t="shared" ref="AB219" si="373">SUM(AB220:AB222)</f>
        <v>4450.2299999967217</v>
      </c>
      <c r="AC219" s="133">
        <f t="shared" si="284"/>
        <v>2394124.3499999978</v>
      </c>
      <c r="AD219" s="156" t="str">
        <f t="shared" si="351"/>
        <v xml:space="preserve"> </v>
      </c>
      <c r="AE219" s="156">
        <f t="shared" si="352"/>
        <v>0.79783285283056105</v>
      </c>
      <c r="AF219" s="156">
        <f t="shared" si="353"/>
        <v>0.99992663960789163</v>
      </c>
      <c r="AG219" s="156">
        <f t="shared" si="354"/>
        <v>0.96696978643812115</v>
      </c>
    </row>
    <row r="220" spans="1:33" ht="15" customHeight="1">
      <c r="A220" s="106" t="s">
        <v>116</v>
      </c>
      <c r="B220" s="165">
        <f>+'CONAP-CHD''S (ALL FUNDS)'!F268</f>
        <v>0</v>
      </c>
      <c r="C220" s="165">
        <f>+'CONAP-CHD''S (ALL FUNDS)'!G268</f>
        <v>0</v>
      </c>
      <c r="D220" s="165">
        <f>+'CONAP-CHD''S (ALL FUNDS)'!H268</f>
        <v>0</v>
      </c>
      <c r="E220" s="133">
        <f t="shared" si="278"/>
        <v>0</v>
      </c>
      <c r="F220" s="165"/>
      <c r="G220" s="165"/>
      <c r="H220" s="165"/>
      <c r="I220" s="133">
        <f t="shared" si="279"/>
        <v>0</v>
      </c>
      <c r="J220" s="116">
        <f t="shared" ref="J220:L223" si="374">+B220+F220</f>
        <v>0</v>
      </c>
      <c r="K220" s="116">
        <f t="shared" si="374"/>
        <v>0</v>
      </c>
      <c r="L220" s="116">
        <f t="shared" si="374"/>
        <v>0</v>
      </c>
      <c r="M220" s="133">
        <f t="shared" si="280"/>
        <v>0</v>
      </c>
      <c r="N220" s="165">
        <f>+'CONAP-CHD''S (ALL FUNDS)'!J268</f>
        <v>0</v>
      </c>
      <c r="O220" s="165">
        <f>+'CONAP-CHD''S (ALL FUNDS)'!K268</f>
        <v>0</v>
      </c>
      <c r="P220" s="165">
        <f>+'CONAP-CHD''S (ALL FUNDS)'!L268</f>
        <v>0</v>
      </c>
      <c r="Q220" s="133">
        <f t="shared" si="281"/>
        <v>0</v>
      </c>
      <c r="R220" s="165">
        <f>+'CONAP-CHD''S (ALL FUNDS)'!J268</f>
        <v>0</v>
      </c>
      <c r="S220" s="165"/>
      <c r="T220" s="165"/>
      <c r="U220" s="133">
        <f t="shared" si="282"/>
        <v>0</v>
      </c>
      <c r="V220" s="130">
        <f t="shared" ref="V220:X223" si="375">+R220+N220</f>
        <v>0</v>
      </c>
      <c r="W220" s="130">
        <f t="shared" si="375"/>
        <v>0</v>
      </c>
      <c r="X220" s="130">
        <f t="shared" si="375"/>
        <v>0</v>
      </c>
      <c r="Y220" s="133">
        <f t="shared" si="283"/>
        <v>0</v>
      </c>
      <c r="Z220" s="130">
        <f t="shared" ref="Z220:AB223" si="376">+J220-V220</f>
        <v>0</v>
      </c>
      <c r="AA220" s="130">
        <f t="shared" si="376"/>
        <v>0</v>
      </c>
      <c r="AB220" s="130">
        <f t="shared" si="376"/>
        <v>0</v>
      </c>
      <c r="AC220" s="133">
        <f t="shared" si="284"/>
        <v>0</v>
      </c>
      <c r="AD220" s="155" t="str">
        <f t="shared" si="351"/>
        <v xml:space="preserve"> </v>
      </c>
      <c r="AE220" s="155" t="str">
        <f t="shared" si="352"/>
        <v xml:space="preserve"> </v>
      </c>
      <c r="AF220" s="155" t="str">
        <f t="shared" si="353"/>
        <v xml:space="preserve"> </v>
      </c>
      <c r="AG220" s="155" t="str">
        <f t="shared" si="354"/>
        <v xml:space="preserve"> </v>
      </c>
    </row>
    <row r="221" spans="1:33" ht="15" customHeight="1">
      <c r="A221" s="97" t="s">
        <v>117</v>
      </c>
      <c r="B221" s="165">
        <f>+'CONAP-CHD''S (ALL FUNDS)'!F269</f>
        <v>0</v>
      </c>
      <c r="C221" s="165">
        <f>+'CONAP-CHD''S (ALL FUNDS)'!G269</f>
        <v>250000</v>
      </c>
      <c r="D221" s="165">
        <f>+'CONAP-CHD''S (ALL FUNDS)'!H269</f>
        <v>0</v>
      </c>
      <c r="E221" s="133">
        <f t="shared" si="278"/>
        <v>250000</v>
      </c>
      <c r="F221" s="165"/>
      <c r="G221" s="165"/>
      <c r="H221" s="165"/>
      <c r="I221" s="133">
        <f t="shared" si="279"/>
        <v>0</v>
      </c>
      <c r="J221" s="116">
        <f t="shared" si="374"/>
        <v>0</v>
      </c>
      <c r="K221" s="116">
        <f t="shared" si="374"/>
        <v>250000</v>
      </c>
      <c r="L221" s="116">
        <f t="shared" si="374"/>
        <v>0</v>
      </c>
      <c r="M221" s="133">
        <f t="shared" si="280"/>
        <v>250000</v>
      </c>
      <c r="N221" s="165">
        <f>+'CONAP-CHD''S (ALL FUNDS)'!J269</f>
        <v>0</v>
      </c>
      <c r="O221" s="165">
        <f>+'CONAP-CHD''S (ALL FUNDS)'!K269</f>
        <v>230551</v>
      </c>
      <c r="P221" s="165">
        <f>+'CONAP-CHD''S (ALL FUNDS)'!L269</f>
        <v>0</v>
      </c>
      <c r="Q221" s="133">
        <f t="shared" si="281"/>
        <v>230551</v>
      </c>
      <c r="R221" s="165">
        <f>+'CONAP-CHD''S (ALL FUNDS)'!J269</f>
        <v>0</v>
      </c>
      <c r="S221" s="165"/>
      <c r="T221" s="165"/>
      <c r="U221" s="133">
        <f t="shared" si="282"/>
        <v>0</v>
      </c>
      <c r="V221" s="130">
        <f t="shared" si="375"/>
        <v>0</v>
      </c>
      <c r="W221" s="130">
        <f t="shared" si="375"/>
        <v>230551</v>
      </c>
      <c r="X221" s="130">
        <f t="shared" si="375"/>
        <v>0</v>
      </c>
      <c r="Y221" s="133">
        <f t="shared" si="283"/>
        <v>230551</v>
      </c>
      <c r="Z221" s="130">
        <f t="shared" si="376"/>
        <v>0</v>
      </c>
      <c r="AA221" s="130">
        <f t="shared" si="376"/>
        <v>19449</v>
      </c>
      <c r="AB221" s="130">
        <f t="shared" si="376"/>
        <v>0</v>
      </c>
      <c r="AC221" s="133">
        <f t="shared" si="284"/>
        <v>19449</v>
      </c>
      <c r="AD221" s="155" t="str">
        <f t="shared" si="351"/>
        <v xml:space="preserve"> </v>
      </c>
      <c r="AE221" s="155">
        <f t="shared" si="352"/>
        <v>0.92220400000000002</v>
      </c>
      <c r="AF221" s="155" t="str">
        <f t="shared" si="353"/>
        <v xml:space="preserve"> </v>
      </c>
      <c r="AG221" s="155">
        <f t="shared" si="354"/>
        <v>0.92220400000000002</v>
      </c>
    </row>
    <row r="222" spans="1:33" ht="15" customHeight="1">
      <c r="A222" s="106" t="s">
        <v>118</v>
      </c>
      <c r="B222" s="165">
        <f>+'CONAP-CHD''S (ALL FUNDS)'!F270</f>
        <v>0</v>
      </c>
      <c r="C222" s="165">
        <f>+'CONAP-CHD''S (ALL FUNDS)'!G270</f>
        <v>250000</v>
      </c>
      <c r="D222" s="165">
        <f>+'CONAP-CHD''S (ALL FUNDS)'!H270</f>
        <v>0</v>
      </c>
      <c r="E222" s="133">
        <f t="shared" si="278"/>
        <v>250000</v>
      </c>
      <c r="F222" s="165">
        <f>+'CONAP-CHD''S (ALL FUNDS)'!F273</f>
        <v>0</v>
      </c>
      <c r="G222" s="165">
        <f>+'CONAP-CHD''S (ALL FUNDS)'!G273</f>
        <v>11320289.07</v>
      </c>
      <c r="H222" s="165">
        <f>+'CONAP-CHD''S (ALL FUNDS)'!H273</f>
        <v>60662571.07</v>
      </c>
      <c r="I222" s="133">
        <f t="shared" si="279"/>
        <v>71982860.140000001</v>
      </c>
      <c r="J222" s="116">
        <f t="shared" si="374"/>
        <v>0</v>
      </c>
      <c r="K222" s="116">
        <f t="shared" si="374"/>
        <v>11570289.07</v>
      </c>
      <c r="L222" s="116">
        <f t="shared" si="374"/>
        <v>60662571.07</v>
      </c>
      <c r="M222" s="133">
        <f t="shared" si="280"/>
        <v>72232860.140000001</v>
      </c>
      <c r="N222" s="165">
        <f>+'CONAP-CHD''S (ALL FUNDS)'!J270</f>
        <v>0</v>
      </c>
      <c r="O222" s="165">
        <f>+'CONAP-CHD''S (ALL FUNDS)'!K270</f>
        <v>230551</v>
      </c>
      <c r="P222" s="165">
        <f>+'CONAP-CHD''S (ALL FUNDS)'!L270</f>
        <v>0</v>
      </c>
      <c r="Q222" s="133">
        <f t="shared" si="281"/>
        <v>230551</v>
      </c>
      <c r="R222" s="165">
        <f>+'CONAP-CHD''S (ALL FUNDS)'!J273</f>
        <v>0</v>
      </c>
      <c r="S222" s="165">
        <f>+'CONAP-CHD''S (ALL FUNDS)'!K273</f>
        <v>8969512.9499999993</v>
      </c>
      <c r="T222" s="165">
        <f>+'CONAP-CHD''S (ALL FUNDS)'!L273</f>
        <v>60658120.840000004</v>
      </c>
      <c r="U222" s="133">
        <f t="shared" si="282"/>
        <v>69627633.790000007</v>
      </c>
      <c r="V222" s="130">
        <f t="shared" si="375"/>
        <v>0</v>
      </c>
      <c r="W222" s="130">
        <f t="shared" si="375"/>
        <v>9200063.9499999993</v>
      </c>
      <c r="X222" s="130">
        <f t="shared" si="375"/>
        <v>60658120.840000004</v>
      </c>
      <c r="Y222" s="133">
        <f t="shared" si="283"/>
        <v>69858184.790000007</v>
      </c>
      <c r="Z222" s="130">
        <f t="shared" si="376"/>
        <v>0</v>
      </c>
      <c r="AA222" s="130">
        <f t="shared" si="376"/>
        <v>2370225.120000001</v>
      </c>
      <c r="AB222" s="130">
        <f t="shared" si="376"/>
        <v>4450.2299999967217</v>
      </c>
      <c r="AC222" s="133">
        <f t="shared" si="284"/>
        <v>2374675.3499999978</v>
      </c>
      <c r="AD222" s="155" t="str">
        <f t="shared" si="351"/>
        <v xml:space="preserve"> </v>
      </c>
      <c r="AE222" s="155">
        <f t="shared" si="352"/>
        <v>0.79514555724060221</v>
      </c>
      <c r="AF222" s="155">
        <f t="shared" si="353"/>
        <v>0.99992663960789163</v>
      </c>
      <c r="AG222" s="155">
        <f t="shared" si="354"/>
        <v>0.96712472210850498</v>
      </c>
    </row>
    <row r="223" spans="1:33" ht="15" customHeight="1">
      <c r="A223" s="103"/>
      <c r="B223" s="165"/>
      <c r="C223" s="165"/>
      <c r="D223" s="165"/>
      <c r="E223" s="133">
        <f t="shared" si="278"/>
        <v>0</v>
      </c>
      <c r="F223" s="165"/>
      <c r="G223" s="165"/>
      <c r="H223" s="165"/>
      <c r="I223" s="133">
        <f t="shared" si="279"/>
        <v>0</v>
      </c>
      <c r="J223" s="116">
        <f t="shared" si="374"/>
        <v>0</v>
      </c>
      <c r="K223" s="116">
        <f t="shared" si="374"/>
        <v>0</v>
      </c>
      <c r="L223" s="116">
        <f t="shared" si="374"/>
        <v>0</v>
      </c>
      <c r="M223" s="133">
        <f t="shared" si="280"/>
        <v>0</v>
      </c>
      <c r="N223" s="165"/>
      <c r="O223" s="165"/>
      <c r="P223" s="165"/>
      <c r="Q223" s="133">
        <f t="shared" si="281"/>
        <v>0</v>
      </c>
      <c r="R223" s="165"/>
      <c r="S223" s="165"/>
      <c r="T223" s="165"/>
      <c r="U223" s="133">
        <f t="shared" si="282"/>
        <v>0</v>
      </c>
      <c r="V223" s="130">
        <f t="shared" si="375"/>
        <v>0</v>
      </c>
      <c r="W223" s="130">
        <f t="shared" si="375"/>
        <v>0</v>
      </c>
      <c r="X223" s="130">
        <f t="shared" si="375"/>
        <v>0</v>
      </c>
      <c r="Y223" s="133">
        <f t="shared" si="283"/>
        <v>0</v>
      </c>
      <c r="Z223" s="130">
        <f t="shared" si="376"/>
        <v>0</v>
      </c>
      <c r="AA223" s="130">
        <f t="shared" si="376"/>
        <v>0</v>
      </c>
      <c r="AB223" s="130">
        <f t="shared" si="376"/>
        <v>0</v>
      </c>
      <c r="AC223" s="133">
        <f t="shared" si="284"/>
        <v>0</v>
      </c>
      <c r="AD223" s="155" t="str">
        <f t="shared" si="351"/>
        <v xml:space="preserve"> </v>
      </c>
      <c r="AE223" s="155" t="str">
        <f t="shared" si="352"/>
        <v xml:space="preserve"> </v>
      </c>
      <c r="AF223" s="155" t="str">
        <f t="shared" si="353"/>
        <v xml:space="preserve"> </v>
      </c>
      <c r="AG223" s="155" t="str">
        <f t="shared" si="354"/>
        <v xml:space="preserve"> </v>
      </c>
    </row>
    <row r="224" spans="1:33" s="127" customFormat="1" ht="15" customHeight="1">
      <c r="A224" s="169" t="s">
        <v>146</v>
      </c>
      <c r="B224" s="172">
        <f>SUM(B225:B227)</f>
        <v>0</v>
      </c>
      <c r="C224" s="172">
        <f t="shared" ref="C224:D224" si="377">SUM(C225:C227)</f>
        <v>173896048.21000001</v>
      </c>
      <c r="D224" s="172">
        <f t="shared" si="377"/>
        <v>48649130</v>
      </c>
      <c r="E224" s="133">
        <f t="shared" si="278"/>
        <v>222545178.21000001</v>
      </c>
      <c r="F224" s="172">
        <f t="shared" ref="F224" si="378">SUM(F225:F227)</f>
        <v>0</v>
      </c>
      <c r="G224" s="172">
        <f t="shared" ref="G224" si="379">SUM(G225:G227)</f>
        <v>0</v>
      </c>
      <c r="H224" s="172">
        <f t="shared" ref="H224" si="380">SUM(H225:H227)</f>
        <v>0</v>
      </c>
      <c r="I224" s="133">
        <f t="shared" si="279"/>
        <v>0</v>
      </c>
      <c r="J224" s="172">
        <f t="shared" ref="J224" si="381">SUM(J225:J227)</f>
        <v>0</v>
      </c>
      <c r="K224" s="172">
        <f t="shared" ref="K224" si="382">SUM(K225:K227)</f>
        <v>173896048.21000001</v>
      </c>
      <c r="L224" s="172">
        <f t="shared" ref="L224" si="383">SUM(L225:L227)</f>
        <v>48649130</v>
      </c>
      <c r="M224" s="133">
        <f t="shared" si="280"/>
        <v>222545178.21000001</v>
      </c>
      <c r="N224" s="172">
        <f t="shared" ref="N224" si="384">SUM(N225:N227)</f>
        <v>0</v>
      </c>
      <c r="O224" s="172">
        <f t="shared" ref="O224" si="385">SUM(O225:O227)</f>
        <v>173896048.21000001</v>
      </c>
      <c r="P224" s="172">
        <f t="shared" ref="P224" si="386">SUM(P225:P227)</f>
        <v>48649130</v>
      </c>
      <c r="Q224" s="133">
        <f t="shared" si="281"/>
        <v>222545178.21000001</v>
      </c>
      <c r="R224" s="172">
        <f t="shared" ref="R224" si="387">SUM(R225:R227)</f>
        <v>0</v>
      </c>
      <c r="S224" s="172">
        <f t="shared" ref="S224" si="388">SUM(S225:S227)</f>
        <v>0</v>
      </c>
      <c r="T224" s="172">
        <f t="shared" ref="T224" si="389">SUM(T225:T227)</f>
        <v>0</v>
      </c>
      <c r="U224" s="133">
        <f t="shared" si="282"/>
        <v>0</v>
      </c>
      <c r="V224" s="172">
        <f t="shared" ref="V224" si="390">SUM(V225:V227)</f>
        <v>0</v>
      </c>
      <c r="W224" s="172">
        <f t="shared" ref="W224" si="391">SUM(W225:W227)</f>
        <v>173896048.21000001</v>
      </c>
      <c r="X224" s="172">
        <f t="shared" ref="X224" si="392">SUM(X225:X227)</f>
        <v>48649130</v>
      </c>
      <c r="Y224" s="133">
        <f t="shared" si="283"/>
        <v>222545178.21000001</v>
      </c>
      <c r="Z224" s="172">
        <f t="shared" ref="Z224" si="393">SUM(Z225:Z227)</f>
        <v>0</v>
      </c>
      <c r="AA224" s="172">
        <f t="shared" ref="AA224" si="394">SUM(AA225:AA227)</f>
        <v>0</v>
      </c>
      <c r="AB224" s="172">
        <f t="shared" ref="AB224" si="395">SUM(AB225:AB227)</f>
        <v>0</v>
      </c>
      <c r="AC224" s="133">
        <f t="shared" si="284"/>
        <v>0</v>
      </c>
      <c r="AD224" s="156" t="str">
        <f t="shared" si="351"/>
        <v xml:space="preserve"> </v>
      </c>
      <c r="AE224" s="156">
        <f t="shared" si="352"/>
        <v>1</v>
      </c>
      <c r="AF224" s="156">
        <f t="shared" si="353"/>
        <v>1</v>
      </c>
      <c r="AG224" s="156">
        <f t="shared" si="354"/>
        <v>1</v>
      </c>
    </row>
    <row r="225" spans="1:33" ht="15" customHeight="1">
      <c r="A225" s="106" t="s">
        <v>116</v>
      </c>
      <c r="B225" s="166">
        <f>+'CONAP-CHD''S (ALL FUNDS)'!F292</f>
        <v>0</v>
      </c>
      <c r="C225" s="166">
        <f>+'CONAP-CHD''S (ALL FUNDS)'!G292</f>
        <v>0</v>
      </c>
      <c r="D225" s="166">
        <f>+'CONAP-CHD''S (ALL FUNDS)'!H292</f>
        <v>0</v>
      </c>
      <c r="E225" s="133">
        <f t="shared" si="278"/>
        <v>0</v>
      </c>
      <c r="F225" s="165"/>
      <c r="G225" s="165"/>
      <c r="H225" s="165"/>
      <c r="I225" s="133">
        <f t="shared" si="279"/>
        <v>0</v>
      </c>
      <c r="J225" s="116">
        <f t="shared" ref="J225:L228" si="396">+B225+F225</f>
        <v>0</v>
      </c>
      <c r="K225" s="116">
        <f t="shared" si="396"/>
        <v>0</v>
      </c>
      <c r="L225" s="116">
        <f t="shared" si="396"/>
        <v>0</v>
      </c>
      <c r="M225" s="133">
        <f t="shared" si="280"/>
        <v>0</v>
      </c>
      <c r="N225" s="166">
        <f>+'CONAP-CHD''S (ALL FUNDS)'!J292</f>
        <v>0</v>
      </c>
      <c r="O225" s="166">
        <f>+'CONAP-CHD''S (ALL FUNDS)'!K292</f>
        <v>0</v>
      </c>
      <c r="P225" s="166">
        <f>+'CONAP-CHD''S (ALL FUNDS)'!L292</f>
        <v>0</v>
      </c>
      <c r="Q225" s="133">
        <f t="shared" si="281"/>
        <v>0</v>
      </c>
      <c r="R225" s="165"/>
      <c r="S225" s="165"/>
      <c r="T225" s="165"/>
      <c r="U225" s="133">
        <f t="shared" si="282"/>
        <v>0</v>
      </c>
      <c r="V225" s="130">
        <f t="shared" ref="V225:X228" si="397">+R225+N225</f>
        <v>0</v>
      </c>
      <c r="W225" s="130">
        <f t="shared" si="397"/>
        <v>0</v>
      </c>
      <c r="X225" s="130">
        <f t="shared" si="397"/>
        <v>0</v>
      </c>
      <c r="Y225" s="133">
        <f t="shared" si="283"/>
        <v>0</v>
      </c>
      <c r="Z225" s="130">
        <f t="shared" ref="Z225:AB228" si="398">+J225-V225</f>
        <v>0</v>
      </c>
      <c r="AA225" s="130">
        <f t="shared" si="398"/>
        <v>0</v>
      </c>
      <c r="AB225" s="130">
        <f t="shared" si="398"/>
        <v>0</v>
      </c>
      <c r="AC225" s="133">
        <f t="shared" si="284"/>
        <v>0</v>
      </c>
      <c r="AD225" s="155" t="str">
        <f t="shared" si="351"/>
        <v xml:space="preserve"> </v>
      </c>
      <c r="AE225" s="155" t="str">
        <f t="shared" si="352"/>
        <v xml:space="preserve"> </v>
      </c>
      <c r="AF225" s="155" t="str">
        <f t="shared" si="353"/>
        <v xml:space="preserve"> </v>
      </c>
      <c r="AG225" s="155" t="str">
        <f t="shared" si="354"/>
        <v xml:space="preserve"> </v>
      </c>
    </row>
    <row r="226" spans="1:33" ht="15" customHeight="1">
      <c r="A226" s="97" t="s">
        <v>117</v>
      </c>
      <c r="B226" s="166">
        <f>+'CONAP-CHD''S (ALL FUNDS)'!F293</f>
        <v>0</v>
      </c>
      <c r="C226" s="166">
        <f>+'CONAP-CHD''S (ALL FUNDS)'!G293</f>
        <v>113452848.21000001</v>
      </c>
      <c r="D226" s="166">
        <f>+'CONAP-CHD''S (ALL FUNDS)'!H293</f>
        <v>48649130</v>
      </c>
      <c r="E226" s="133">
        <f t="shared" si="278"/>
        <v>162101978.21000001</v>
      </c>
      <c r="F226" s="165"/>
      <c r="G226" s="165"/>
      <c r="H226" s="165"/>
      <c r="I226" s="133">
        <f t="shared" si="279"/>
        <v>0</v>
      </c>
      <c r="J226" s="116">
        <f t="shared" si="396"/>
        <v>0</v>
      </c>
      <c r="K226" s="116">
        <f t="shared" si="396"/>
        <v>113452848.21000001</v>
      </c>
      <c r="L226" s="116">
        <f t="shared" si="396"/>
        <v>48649130</v>
      </c>
      <c r="M226" s="133">
        <f t="shared" si="280"/>
        <v>162101978.21000001</v>
      </c>
      <c r="N226" s="166">
        <f>+'CONAP-CHD''S (ALL FUNDS)'!J293</f>
        <v>0</v>
      </c>
      <c r="O226" s="166">
        <f>+'CONAP-CHD''S (ALL FUNDS)'!K293</f>
        <v>113452848.21000001</v>
      </c>
      <c r="P226" s="166">
        <f>+'CONAP-CHD''S (ALL FUNDS)'!L293</f>
        <v>48649130</v>
      </c>
      <c r="Q226" s="133">
        <f t="shared" si="281"/>
        <v>162101978.21000001</v>
      </c>
      <c r="R226" s="165"/>
      <c r="S226" s="165"/>
      <c r="T226" s="165"/>
      <c r="U226" s="133">
        <f t="shared" si="282"/>
        <v>0</v>
      </c>
      <c r="V226" s="130">
        <f t="shared" si="397"/>
        <v>0</v>
      </c>
      <c r="W226" s="130">
        <f t="shared" si="397"/>
        <v>113452848.21000001</v>
      </c>
      <c r="X226" s="130">
        <f t="shared" si="397"/>
        <v>48649130</v>
      </c>
      <c r="Y226" s="133">
        <f t="shared" si="283"/>
        <v>162101978.21000001</v>
      </c>
      <c r="Z226" s="130">
        <f t="shared" si="398"/>
        <v>0</v>
      </c>
      <c r="AA226" s="130">
        <f t="shared" si="398"/>
        <v>0</v>
      </c>
      <c r="AB226" s="130">
        <f t="shared" si="398"/>
        <v>0</v>
      </c>
      <c r="AC226" s="133">
        <f t="shared" si="284"/>
        <v>0</v>
      </c>
      <c r="AD226" s="155" t="str">
        <f t="shared" si="351"/>
        <v xml:space="preserve"> </v>
      </c>
      <c r="AE226" s="155">
        <f t="shared" si="352"/>
        <v>1</v>
      </c>
      <c r="AF226" s="155">
        <f t="shared" si="353"/>
        <v>1</v>
      </c>
      <c r="AG226" s="155">
        <f t="shared" si="354"/>
        <v>1</v>
      </c>
    </row>
    <row r="227" spans="1:33" ht="15" customHeight="1">
      <c r="A227" s="106" t="s">
        <v>118</v>
      </c>
      <c r="B227" s="166">
        <f>+'CONAP-CHD''S (ALL FUNDS)'!F294</f>
        <v>0</v>
      </c>
      <c r="C227" s="166">
        <f>+'CONAP-CHD''S (ALL FUNDS)'!G294</f>
        <v>60443200</v>
      </c>
      <c r="D227" s="166">
        <f>+'CONAP-CHD''S (ALL FUNDS)'!H294</f>
        <v>0</v>
      </c>
      <c r="E227" s="133">
        <f t="shared" si="278"/>
        <v>60443200</v>
      </c>
      <c r="F227" s="165">
        <f>+'CONAP-CHD''S (ALL FUNDS)'!F297</f>
        <v>0</v>
      </c>
      <c r="G227" s="165">
        <f>+'CONAP-CHD''S (ALL FUNDS)'!G297</f>
        <v>0</v>
      </c>
      <c r="H227" s="165">
        <f>+'CONAP-CHD''S (ALL FUNDS)'!H297</f>
        <v>0</v>
      </c>
      <c r="I227" s="133">
        <f t="shared" si="279"/>
        <v>0</v>
      </c>
      <c r="J227" s="116">
        <f t="shared" si="396"/>
        <v>0</v>
      </c>
      <c r="K227" s="116">
        <f t="shared" si="396"/>
        <v>60443200</v>
      </c>
      <c r="L227" s="116">
        <f t="shared" si="396"/>
        <v>0</v>
      </c>
      <c r="M227" s="133">
        <f t="shared" si="280"/>
        <v>60443200</v>
      </c>
      <c r="N227" s="166">
        <f>+'CONAP-CHD''S (ALL FUNDS)'!J294</f>
        <v>0</v>
      </c>
      <c r="O227" s="166">
        <f>+'CONAP-CHD''S (ALL FUNDS)'!K294</f>
        <v>60443200</v>
      </c>
      <c r="P227" s="166">
        <f>+'CONAP-CHD''S (ALL FUNDS)'!L294</f>
        <v>0</v>
      </c>
      <c r="Q227" s="133">
        <f t="shared" si="281"/>
        <v>60443200</v>
      </c>
      <c r="R227" s="165">
        <f>+'CONAP-CHD''S (ALL FUNDS)'!J297</f>
        <v>0</v>
      </c>
      <c r="S227" s="165">
        <f>+'CONAP-CHD''S (ALL FUNDS)'!K297</f>
        <v>0</v>
      </c>
      <c r="T227" s="165">
        <f>+'CONAP-CHD''S (ALL FUNDS)'!L297</f>
        <v>0</v>
      </c>
      <c r="U227" s="133">
        <f t="shared" si="282"/>
        <v>0</v>
      </c>
      <c r="V227" s="130">
        <f t="shared" si="397"/>
        <v>0</v>
      </c>
      <c r="W227" s="130">
        <f t="shared" si="397"/>
        <v>60443200</v>
      </c>
      <c r="X227" s="130">
        <f t="shared" si="397"/>
        <v>0</v>
      </c>
      <c r="Y227" s="133">
        <f t="shared" si="283"/>
        <v>60443200</v>
      </c>
      <c r="Z227" s="130">
        <f t="shared" si="398"/>
        <v>0</v>
      </c>
      <c r="AA227" s="130">
        <f t="shared" si="398"/>
        <v>0</v>
      </c>
      <c r="AB227" s="130">
        <f t="shared" si="398"/>
        <v>0</v>
      </c>
      <c r="AC227" s="133">
        <f t="shared" si="284"/>
        <v>0</v>
      </c>
      <c r="AD227" s="155" t="str">
        <f t="shared" si="351"/>
        <v xml:space="preserve"> </v>
      </c>
      <c r="AE227" s="155">
        <f t="shared" si="352"/>
        <v>1</v>
      </c>
      <c r="AF227" s="155" t="str">
        <f t="shared" si="353"/>
        <v xml:space="preserve"> </v>
      </c>
      <c r="AG227" s="155">
        <f t="shared" si="354"/>
        <v>1</v>
      </c>
    </row>
    <row r="228" spans="1:33" ht="15" customHeight="1">
      <c r="A228" s="103"/>
      <c r="B228" s="165"/>
      <c r="C228" s="165"/>
      <c r="D228" s="165"/>
      <c r="E228" s="133">
        <f t="shared" si="278"/>
        <v>0</v>
      </c>
      <c r="F228" s="165"/>
      <c r="G228" s="165"/>
      <c r="H228" s="165"/>
      <c r="I228" s="133">
        <f t="shared" si="279"/>
        <v>0</v>
      </c>
      <c r="J228" s="116">
        <f t="shared" si="396"/>
        <v>0</v>
      </c>
      <c r="K228" s="116">
        <f t="shared" si="396"/>
        <v>0</v>
      </c>
      <c r="L228" s="116">
        <f t="shared" si="396"/>
        <v>0</v>
      </c>
      <c r="M228" s="133">
        <f t="shared" si="280"/>
        <v>0</v>
      </c>
      <c r="N228" s="165"/>
      <c r="O228" s="165"/>
      <c r="P228" s="165"/>
      <c r="Q228" s="133">
        <f t="shared" si="281"/>
        <v>0</v>
      </c>
      <c r="R228" s="165"/>
      <c r="S228" s="165"/>
      <c r="T228" s="165"/>
      <c r="U228" s="133">
        <f t="shared" si="282"/>
        <v>0</v>
      </c>
      <c r="V228" s="130">
        <f t="shared" si="397"/>
        <v>0</v>
      </c>
      <c r="W228" s="130">
        <f t="shared" si="397"/>
        <v>0</v>
      </c>
      <c r="X228" s="130">
        <f t="shared" si="397"/>
        <v>0</v>
      </c>
      <c r="Y228" s="133">
        <f t="shared" si="283"/>
        <v>0</v>
      </c>
      <c r="Z228" s="130">
        <f t="shared" si="398"/>
        <v>0</v>
      </c>
      <c r="AA228" s="130">
        <f t="shared" si="398"/>
        <v>0</v>
      </c>
      <c r="AB228" s="130">
        <f t="shared" si="398"/>
        <v>0</v>
      </c>
      <c r="AC228" s="133">
        <f t="shared" si="284"/>
        <v>0</v>
      </c>
      <c r="AD228" s="155" t="str">
        <f t="shared" si="351"/>
        <v xml:space="preserve"> </v>
      </c>
      <c r="AE228" s="155" t="str">
        <f t="shared" si="352"/>
        <v xml:space="preserve"> </v>
      </c>
      <c r="AF228" s="155" t="str">
        <f t="shared" si="353"/>
        <v xml:space="preserve"> </v>
      </c>
      <c r="AG228" s="155" t="str">
        <f t="shared" si="354"/>
        <v xml:space="preserve"> </v>
      </c>
    </row>
    <row r="229" spans="1:33" s="127" customFormat="1" ht="15" customHeight="1">
      <c r="A229" s="169" t="s">
        <v>149</v>
      </c>
      <c r="B229" s="172">
        <f>SUM(B230:B232)</f>
        <v>0</v>
      </c>
      <c r="C229" s="172">
        <f t="shared" ref="C229:D229" si="399">SUM(C230:C232)</f>
        <v>2568454.42</v>
      </c>
      <c r="D229" s="172">
        <f t="shared" si="399"/>
        <v>1155000</v>
      </c>
      <c r="E229" s="133">
        <f t="shared" si="278"/>
        <v>3723454.42</v>
      </c>
      <c r="F229" s="172">
        <f t="shared" ref="F229" si="400">SUM(F230:F232)</f>
        <v>0</v>
      </c>
      <c r="G229" s="172">
        <f t="shared" ref="G229" si="401">SUM(G230:G232)</f>
        <v>2568454.42</v>
      </c>
      <c r="H229" s="172">
        <f t="shared" ref="H229" si="402">SUM(H230:H232)</f>
        <v>1155000</v>
      </c>
      <c r="I229" s="133">
        <f t="shared" si="279"/>
        <v>3723454.42</v>
      </c>
      <c r="J229" s="172">
        <f t="shared" ref="J229" si="403">SUM(J230:J232)</f>
        <v>0</v>
      </c>
      <c r="K229" s="172">
        <f t="shared" ref="K229" si="404">SUM(K230:K232)</f>
        <v>5136908.84</v>
      </c>
      <c r="L229" s="172">
        <f t="shared" ref="L229" si="405">SUM(L230:L232)</f>
        <v>2310000</v>
      </c>
      <c r="M229" s="133">
        <f t="shared" si="280"/>
        <v>7446908.8399999999</v>
      </c>
      <c r="N229" s="172">
        <f t="shared" ref="N229" si="406">SUM(N230:N232)</f>
        <v>0</v>
      </c>
      <c r="O229" s="172">
        <f t="shared" ref="O229" si="407">SUM(O230:O232)</f>
        <v>2568249.13</v>
      </c>
      <c r="P229" s="172">
        <f t="shared" ref="P229" si="408">SUM(P230:P232)</f>
        <v>1155000</v>
      </c>
      <c r="Q229" s="133">
        <f t="shared" si="281"/>
        <v>3723249.13</v>
      </c>
      <c r="R229" s="172">
        <f t="shared" ref="R229" si="409">SUM(R230:R232)</f>
        <v>0</v>
      </c>
      <c r="S229" s="172">
        <f t="shared" ref="S229" si="410">SUM(S230:S232)</f>
        <v>2568249.13</v>
      </c>
      <c r="T229" s="172">
        <f t="shared" ref="T229" si="411">SUM(T230:T232)</f>
        <v>1155000</v>
      </c>
      <c r="U229" s="133">
        <f t="shared" si="282"/>
        <v>3723249.13</v>
      </c>
      <c r="V229" s="172">
        <f t="shared" ref="V229" si="412">SUM(V230:V232)</f>
        <v>0</v>
      </c>
      <c r="W229" s="172">
        <f t="shared" ref="W229" si="413">SUM(W230:W232)</f>
        <v>5136498.26</v>
      </c>
      <c r="X229" s="172">
        <f t="shared" ref="X229" si="414">SUM(X230:X232)</f>
        <v>2310000</v>
      </c>
      <c r="Y229" s="133">
        <f t="shared" si="283"/>
        <v>7446498.2599999998</v>
      </c>
      <c r="Z229" s="172">
        <f t="shared" ref="Z229" si="415">SUM(Z230:Z232)</f>
        <v>0</v>
      </c>
      <c r="AA229" s="172">
        <f t="shared" ref="AA229" si="416">SUM(AA230:AA232)</f>
        <v>410.58000000007451</v>
      </c>
      <c r="AB229" s="172">
        <f t="shared" ref="AB229" si="417">SUM(AB230:AB232)</f>
        <v>0</v>
      </c>
      <c r="AC229" s="133">
        <f t="shared" si="284"/>
        <v>410.58000000007451</v>
      </c>
      <c r="AD229" s="156" t="str">
        <f t="shared" si="351"/>
        <v xml:space="preserve"> </v>
      </c>
      <c r="AE229" s="156">
        <f t="shared" si="352"/>
        <v>0.99992007255476234</v>
      </c>
      <c r="AF229" s="156">
        <f t="shared" si="353"/>
        <v>1</v>
      </c>
      <c r="AG229" s="156">
        <f t="shared" si="354"/>
        <v>0.99994486571424179</v>
      </c>
    </row>
    <row r="230" spans="1:33" ht="15" customHeight="1">
      <c r="A230" s="106" t="s">
        <v>116</v>
      </c>
      <c r="B230" s="165">
        <f>+'CONAP-CHD''S (ALL FUNDS)'!F325</f>
        <v>0</v>
      </c>
      <c r="C230" s="165">
        <f>+'CONAP-CHD''S (ALL FUNDS)'!G325</f>
        <v>0</v>
      </c>
      <c r="D230" s="165">
        <f>+'CONAP-CHD''S (ALL FUNDS)'!H325</f>
        <v>0</v>
      </c>
      <c r="E230" s="133">
        <f t="shared" si="278"/>
        <v>0</v>
      </c>
      <c r="F230" s="165"/>
      <c r="G230" s="165"/>
      <c r="H230" s="165"/>
      <c r="I230" s="133">
        <f t="shared" si="279"/>
        <v>0</v>
      </c>
      <c r="J230" s="116">
        <f t="shared" ref="J230:L233" si="418">+B230+F230</f>
        <v>0</v>
      </c>
      <c r="K230" s="116">
        <f t="shared" si="418"/>
        <v>0</v>
      </c>
      <c r="L230" s="116">
        <f t="shared" si="418"/>
        <v>0</v>
      </c>
      <c r="M230" s="133">
        <f t="shared" si="280"/>
        <v>0</v>
      </c>
      <c r="N230" s="165">
        <f>+'CONAP-CHD''S (ALL FUNDS)'!J325</f>
        <v>0</v>
      </c>
      <c r="O230" s="165">
        <f>+'CONAP-CHD''S (ALL FUNDS)'!K325</f>
        <v>0</v>
      </c>
      <c r="P230" s="165">
        <f>+'CONAP-CHD''S (ALL FUNDS)'!L325</f>
        <v>0</v>
      </c>
      <c r="Q230" s="133">
        <f t="shared" si="281"/>
        <v>0</v>
      </c>
      <c r="R230" s="165"/>
      <c r="S230" s="165"/>
      <c r="T230" s="165"/>
      <c r="U230" s="133">
        <f t="shared" si="282"/>
        <v>0</v>
      </c>
      <c r="V230" s="130">
        <f t="shared" ref="V230:X233" si="419">+R230+N230</f>
        <v>0</v>
      </c>
      <c r="W230" s="130">
        <f t="shared" si="419"/>
        <v>0</v>
      </c>
      <c r="X230" s="130">
        <f t="shared" si="419"/>
        <v>0</v>
      </c>
      <c r="Y230" s="133">
        <f t="shared" si="283"/>
        <v>0</v>
      </c>
      <c r="Z230" s="130">
        <f t="shared" ref="Z230:AB233" si="420">+J230-V230</f>
        <v>0</v>
      </c>
      <c r="AA230" s="130">
        <f t="shared" si="420"/>
        <v>0</v>
      </c>
      <c r="AB230" s="130">
        <f t="shared" si="420"/>
        <v>0</v>
      </c>
      <c r="AC230" s="133">
        <f t="shared" si="284"/>
        <v>0</v>
      </c>
      <c r="AD230" s="155" t="str">
        <f t="shared" si="351"/>
        <v xml:space="preserve"> </v>
      </c>
      <c r="AE230" s="155" t="str">
        <f t="shared" si="352"/>
        <v xml:space="preserve"> </v>
      </c>
      <c r="AF230" s="155" t="str">
        <f t="shared" si="353"/>
        <v xml:space="preserve"> </v>
      </c>
      <c r="AG230" s="155" t="str">
        <f t="shared" si="354"/>
        <v xml:space="preserve"> </v>
      </c>
    </row>
    <row r="231" spans="1:33" ht="15" customHeight="1">
      <c r="A231" s="97" t="s">
        <v>117</v>
      </c>
      <c r="B231" s="165">
        <f>+'CONAP-CHD''S (ALL FUNDS)'!F326</f>
        <v>0</v>
      </c>
      <c r="C231" s="165">
        <f>+'CONAP-CHD''S (ALL FUNDS)'!G326</f>
        <v>0</v>
      </c>
      <c r="D231" s="165">
        <f>+'CONAP-CHD''S (ALL FUNDS)'!H326</f>
        <v>0</v>
      </c>
      <c r="E231" s="133">
        <f t="shared" si="278"/>
        <v>0</v>
      </c>
      <c r="F231" s="165"/>
      <c r="G231" s="165"/>
      <c r="H231" s="165"/>
      <c r="I231" s="133">
        <f t="shared" si="279"/>
        <v>0</v>
      </c>
      <c r="J231" s="116">
        <f t="shared" si="418"/>
        <v>0</v>
      </c>
      <c r="K231" s="116">
        <f t="shared" si="418"/>
        <v>0</v>
      </c>
      <c r="L231" s="116">
        <f t="shared" si="418"/>
        <v>0</v>
      </c>
      <c r="M231" s="133">
        <f t="shared" si="280"/>
        <v>0</v>
      </c>
      <c r="N231" s="165">
        <f>+'CONAP-CHD''S (ALL FUNDS)'!J326</f>
        <v>0</v>
      </c>
      <c r="O231" s="165">
        <f>+'CONAP-CHD''S (ALL FUNDS)'!K326</f>
        <v>0</v>
      </c>
      <c r="P231" s="165">
        <f>+'CONAP-CHD''S (ALL FUNDS)'!L326</f>
        <v>0</v>
      </c>
      <c r="Q231" s="133">
        <f t="shared" si="281"/>
        <v>0</v>
      </c>
      <c r="R231" s="165"/>
      <c r="S231" s="165"/>
      <c r="T231" s="165"/>
      <c r="U231" s="133">
        <f t="shared" si="282"/>
        <v>0</v>
      </c>
      <c r="V231" s="130">
        <f t="shared" si="419"/>
        <v>0</v>
      </c>
      <c r="W231" s="130">
        <f t="shared" si="419"/>
        <v>0</v>
      </c>
      <c r="X231" s="130">
        <f t="shared" si="419"/>
        <v>0</v>
      </c>
      <c r="Y231" s="133">
        <f t="shared" si="283"/>
        <v>0</v>
      </c>
      <c r="Z231" s="130">
        <f t="shared" si="420"/>
        <v>0</v>
      </c>
      <c r="AA231" s="130">
        <f t="shared" si="420"/>
        <v>0</v>
      </c>
      <c r="AB231" s="130">
        <f t="shared" si="420"/>
        <v>0</v>
      </c>
      <c r="AC231" s="133">
        <f t="shared" si="284"/>
        <v>0</v>
      </c>
      <c r="AD231" s="155" t="str">
        <f t="shared" si="351"/>
        <v xml:space="preserve"> </v>
      </c>
      <c r="AE231" s="155" t="str">
        <f t="shared" si="352"/>
        <v xml:space="preserve"> </v>
      </c>
      <c r="AF231" s="155" t="str">
        <f t="shared" si="353"/>
        <v xml:space="preserve"> </v>
      </c>
      <c r="AG231" s="155" t="str">
        <f t="shared" si="354"/>
        <v xml:space="preserve"> </v>
      </c>
    </row>
    <row r="232" spans="1:33" ht="15" customHeight="1">
      <c r="A232" s="106" t="s">
        <v>118</v>
      </c>
      <c r="B232" s="165">
        <f>+'CONAP-CHD''S (ALL FUNDS)'!F327</f>
        <v>0</v>
      </c>
      <c r="C232" s="165">
        <f>+'CONAP-CHD''S (ALL FUNDS)'!G327</f>
        <v>2568454.42</v>
      </c>
      <c r="D232" s="165">
        <f>+'CONAP-CHD''S (ALL FUNDS)'!H327</f>
        <v>1155000</v>
      </c>
      <c r="E232" s="133">
        <f t="shared" si="278"/>
        <v>3723454.42</v>
      </c>
      <c r="F232" s="165">
        <f>+'CONAP-CHD''S (ALL FUNDS)'!F330</f>
        <v>0</v>
      </c>
      <c r="G232" s="165">
        <f>+'CONAP-CHD''S (ALL FUNDS)'!G330</f>
        <v>2568454.42</v>
      </c>
      <c r="H232" s="165">
        <f>+'CONAP-CHD''S (ALL FUNDS)'!H330</f>
        <v>1155000</v>
      </c>
      <c r="I232" s="133">
        <f t="shared" si="279"/>
        <v>3723454.42</v>
      </c>
      <c r="J232" s="116">
        <f t="shared" si="418"/>
        <v>0</v>
      </c>
      <c r="K232" s="116">
        <f t="shared" si="418"/>
        <v>5136908.84</v>
      </c>
      <c r="L232" s="116">
        <f t="shared" si="418"/>
        <v>2310000</v>
      </c>
      <c r="M232" s="133">
        <f t="shared" si="280"/>
        <v>7446908.8399999999</v>
      </c>
      <c r="N232" s="165">
        <f>+'CONAP-CHD''S (ALL FUNDS)'!J327</f>
        <v>0</v>
      </c>
      <c r="O232" s="165">
        <f>+'CONAP-CHD''S (ALL FUNDS)'!K327</f>
        <v>2568249.13</v>
      </c>
      <c r="P232" s="165">
        <f>+'CONAP-CHD''S (ALL FUNDS)'!L327</f>
        <v>1155000</v>
      </c>
      <c r="Q232" s="133">
        <f t="shared" si="281"/>
        <v>3723249.13</v>
      </c>
      <c r="R232" s="165">
        <f>+'CONAP-CHD''S (ALL FUNDS)'!J330</f>
        <v>0</v>
      </c>
      <c r="S232" s="165">
        <f>+'CONAP-CHD''S (ALL FUNDS)'!K330</f>
        <v>2568249.13</v>
      </c>
      <c r="T232" s="165">
        <f>+'CONAP-CHD''S (ALL FUNDS)'!L330</f>
        <v>1155000</v>
      </c>
      <c r="U232" s="133">
        <f t="shared" si="282"/>
        <v>3723249.13</v>
      </c>
      <c r="V232" s="130">
        <f t="shared" si="419"/>
        <v>0</v>
      </c>
      <c r="W232" s="130">
        <f t="shared" si="419"/>
        <v>5136498.26</v>
      </c>
      <c r="X232" s="130">
        <f t="shared" si="419"/>
        <v>2310000</v>
      </c>
      <c r="Y232" s="133">
        <f t="shared" si="283"/>
        <v>7446498.2599999998</v>
      </c>
      <c r="Z232" s="130">
        <f t="shared" si="420"/>
        <v>0</v>
      </c>
      <c r="AA232" s="130">
        <f t="shared" si="420"/>
        <v>410.58000000007451</v>
      </c>
      <c r="AB232" s="130">
        <f t="shared" si="420"/>
        <v>0</v>
      </c>
      <c r="AC232" s="133">
        <f t="shared" si="284"/>
        <v>410.58000000007451</v>
      </c>
      <c r="AD232" s="155" t="str">
        <f t="shared" si="351"/>
        <v xml:space="preserve"> </v>
      </c>
      <c r="AE232" s="155">
        <f t="shared" si="352"/>
        <v>0.99992007255476234</v>
      </c>
      <c r="AF232" s="155">
        <f t="shared" si="353"/>
        <v>1</v>
      </c>
      <c r="AG232" s="155">
        <f t="shared" si="354"/>
        <v>0.99994486571424179</v>
      </c>
    </row>
    <row r="233" spans="1:33" ht="15" customHeight="1">
      <c r="A233" s="103"/>
      <c r="B233" s="165"/>
      <c r="C233" s="165"/>
      <c r="D233" s="165"/>
      <c r="E233" s="133">
        <f t="shared" si="278"/>
        <v>0</v>
      </c>
      <c r="F233" s="165"/>
      <c r="G233" s="165"/>
      <c r="H233" s="165"/>
      <c r="I233" s="133">
        <f t="shared" si="279"/>
        <v>0</v>
      </c>
      <c r="J233" s="116">
        <f t="shared" si="418"/>
        <v>0</v>
      </c>
      <c r="K233" s="116">
        <f t="shared" si="418"/>
        <v>0</v>
      </c>
      <c r="L233" s="116">
        <f t="shared" si="418"/>
        <v>0</v>
      </c>
      <c r="M233" s="133">
        <f t="shared" si="280"/>
        <v>0</v>
      </c>
      <c r="N233" s="165"/>
      <c r="O233" s="165"/>
      <c r="P233" s="165"/>
      <c r="Q233" s="133">
        <f t="shared" si="281"/>
        <v>0</v>
      </c>
      <c r="R233" s="165"/>
      <c r="S233" s="165"/>
      <c r="T233" s="165"/>
      <c r="U233" s="133">
        <f t="shared" si="282"/>
        <v>0</v>
      </c>
      <c r="V233" s="130">
        <f t="shared" si="419"/>
        <v>0</v>
      </c>
      <c r="W233" s="130">
        <f t="shared" si="419"/>
        <v>0</v>
      </c>
      <c r="X233" s="130">
        <f t="shared" si="419"/>
        <v>0</v>
      </c>
      <c r="Y233" s="133">
        <f t="shared" si="283"/>
        <v>0</v>
      </c>
      <c r="Z233" s="130">
        <f t="shared" si="420"/>
        <v>0</v>
      </c>
      <c r="AA233" s="130">
        <f t="shared" si="420"/>
        <v>0</v>
      </c>
      <c r="AB233" s="130">
        <f t="shared" si="420"/>
        <v>0</v>
      </c>
      <c r="AC233" s="133">
        <f t="shared" si="284"/>
        <v>0</v>
      </c>
      <c r="AD233" s="155" t="str">
        <f t="shared" si="351"/>
        <v xml:space="preserve"> </v>
      </c>
      <c r="AE233" s="155" t="str">
        <f t="shared" si="352"/>
        <v xml:space="preserve"> </v>
      </c>
      <c r="AF233" s="155" t="str">
        <f t="shared" si="353"/>
        <v xml:space="preserve"> </v>
      </c>
      <c r="AG233" s="155" t="str">
        <f t="shared" si="354"/>
        <v xml:space="preserve"> </v>
      </c>
    </row>
    <row r="234" spans="1:33" s="127" customFormat="1" ht="15" customHeight="1">
      <c r="A234" s="169" t="s">
        <v>153</v>
      </c>
      <c r="B234" s="172">
        <f>SUM(B235:B237)</f>
        <v>0</v>
      </c>
      <c r="C234" s="172">
        <f t="shared" ref="C234:D234" si="421">SUM(C235:C237)</f>
        <v>122035086.04000002</v>
      </c>
      <c r="D234" s="172">
        <f t="shared" si="421"/>
        <v>112599733.63</v>
      </c>
      <c r="E234" s="133">
        <f t="shared" si="278"/>
        <v>234634819.67000002</v>
      </c>
      <c r="F234" s="172">
        <f t="shared" ref="F234" si="422">SUM(F235:F237)</f>
        <v>0</v>
      </c>
      <c r="G234" s="172">
        <f t="shared" ref="G234" si="423">SUM(G235:G237)</f>
        <v>10979861.67</v>
      </c>
      <c r="H234" s="172">
        <f t="shared" ref="H234" si="424">SUM(H235:H237)</f>
        <v>0</v>
      </c>
      <c r="I234" s="133">
        <f t="shared" si="279"/>
        <v>10979861.67</v>
      </c>
      <c r="J234" s="172">
        <f t="shared" ref="J234" si="425">SUM(J235:J237)</f>
        <v>0</v>
      </c>
      <c r="K234" s="172">
        <f t="shared" ref="K234" si="426">SUM(K235:K237)</f>
        <v>133014947.71000002</v>
      </c>
      <c r="L234" s="172">
        <f t="shared" ref="L234" si="427">SUM(L235:L237)</f>
        <v>112599733.63</v>
      </c>
      <c r="M234" s="133">
        <f t="shared" si="280"/>
        <v>245614681.34000003</v>
      </c>
      <c r="N234" s="172">
        <f t="shared" ref="N234" si="428">SUM(N235:N237)</f>
        <v>0</v>
      </c>
      <c r="O234" s="172">
        <f t="shared" ref="O234" si="429">SUM(O235:O237)</f>
        <v>121896268.81999999</v>
      </c>
      <c r="P234" s="172">
        <f t="shared" ref="P234" si="430">SUM(P235:P237)</f>
        <v>112197940.75</v>
      </c>
      <c r="Q234" s="133">
        <f t="shared" si="281"/>
        <v>234094209.56999999</v>
      </c>
      <c r="R234" s="172">
        <f t="shared" ref="R234" si="431">SUM(R235:R237)</f>
        <v>0</v>
      </c>
      <c r="S234" s="172">
        <f t="shared" ref="S234" si="432">SUM(S235:S237)</f>
        <v>9986879.0199999996</v>
      </c>
      <c r="T234" s="172">
        <f t="shared" ref="T234" si="433">SUM(T235:T237)</f>
        <v>0</v>
      </c>
      <c r="U234" s="133">
        <f t="shared" si="282"/>
        <v>9986879.0199999996</v>
      </c>
      <c r="V234" s="172">
        <f t="shared" ref="V234" si="434">SUM(V235:V237)</f>
        <v>0</v>
      </c>
      <c r="W234" s="172">
        <f t="shared" ref="W234" si="435">SUM(W235:W237)</f>
        <v>131883147.83999999</v>
      </c>
      <c r="X234" s="172">
        <f t="shared" ref="X234" si="436">SUM(X235:X237)</f>
        <v>112197940.75</v>
      </c>
      <c r="Y234" s="133">
        <f t="shared" si="283"/>
        <v>244081088.58999997</v>
      </c>
      <c r="Z234" s="172">
        <f t="shared" ref="Z234" si="437">SUM(Z235:Z237)</f>
        <v>0</v>
      </c>
      <c r="AA234" s="172">
        <f t="shared" ref="AA234" si="438">SUM(AA235:AA237)</f>
        <v>1131799.8700000327</v>
      </c>
      <c r="AB234" s="172">
        <f t="shared" ref="AB234" si="439">SUM(AB235:AB237)</f>
        <v>401792.87999999523</v>
      </c>
      <c r="AC234" s="133">
        <f t="shared" si="284"/>
        <v>1533592.7500000279</v>
      </c>
      <c r="AD234" s="156" t="str">
        <f t="shared" si="351"/>
        <v xml:space="preserve"> </v>
      </c>
      <c r="AE234" s="156">
        <f t="shared" si="352"/>
        <v>0.99149118283707793</v>
      </c>
      <c r="AF234" s="156">
        <f t="shared" si="353"/>
        <v>0.99643167113236453</v>
      </c>
      <c r="AG234" s="156">
        <f t="shared" si="354"/>
        <v>0.99375610308946827</v>
      </c>
    </row>
    <row r="235" spans="1:33" ht="15" customHeight="1">
      <c r="A235" s="106" t="s">
        <v>116</v>
      </c>
      <c r="B235" s="166">
        <f>+'CONAP-CHD''S (ALL FUNDS)'!F367</f>
        <v>0</v>
      </c>
      <c r="C235" s="166">
        <f>+'CONAP-CHD''S (ALL FUNDS)'!G367</f>
        <v>121708692.96000002</v>
      </c>
      <c r="D235" s="166">
        <f>+'CONAP-CHD''S (ALL FUNDS)'!H367</f>
        <v>112599733.63</v>
      </c>
      <c r="E235" s="133">
        <f t="shared" si="278"/>
        <v>234308426.59000003</v>
      </c>
      <c r="F235" s="165"/>
      <c r="G235" s="165"/>
      <c r="H235" s="165"/>
      <c r="I235" s="133">
        <f t="shared" si="279"/>
        <v>0</v>
      </c>
      <c r="J235" s="116">
        <f t="shared" ref="J235:L238" si="440">+B235+F235</f>
        <v>0</v>
      </c>
      <c r="K235" s="116">
        <f t="shared" si="440"/>
        <v>121708692.96000002</v>
      </c>
      <c r="L235" s="116">
        <f t="shared" si="440"/>
        <v>112599733.63</v>
      </c>
      <c r="M235" s="133">
        <f t="shared" si="280"/>
        <v>234308426.59000003</v>
      </c>
      <c r="N235" s="166">
        <f>+'CONAP-CHD''S (ALL FUNDS)'!J367</f>
        <v>0</v>
      </c>
      <c r="O235" s="166">
        <f>+'CONAP-CHD''S (ALL FUNDS)'!K367</f>
        <v>121572861.14999999</v>
      </c>
      <c r="P235" s="166">
        <f>+'CONAP-CHD''S (ALL FUNDS)'!L367</f>
        <v>112197940.75</v>
      </c>
      <c r="Q235" s="133">
        <f t="shared" si="281"/>
        <v>233770801.89999998</v>
      </c>
      <c r="R235" s="165"/>
      <c r="S235" s="165"/>
      <c r="T235" s="165"/>
      <c r="U235" s="133">
        <f t="shared" si="282"/>
        <v>0</v>
      </c>
      <c r="V235" s="130">
        <f t="shared" ref="V235:X238" si="441">+R235+N235</f>
        <v>0</v>
      </c>
      <c r="W235" s="130">
        <f t="shared" si="441"/>
        <v>121572861.14999999</v>
      </c>
      <c r="X235" s="130">
        <f t="shared" si="441"/>
        <v>112197940.75</v>
      </c>
      <c r="Y235" s="133">
        <f t="shared" si="283"/>
        <v>233770801.89999998</v>
      </c>
      <c r="Z235" s="130">
        <f t="shared" ref="Z235:AB238" si="442">+J235-V235</f>
        <v>0</v>
      </c>
      <c r="AA235" s="130">
        <f t="shared" si="442"/>
        <v>135831.81000003219</v>
      </c>
      <c r="AB235" s="130">
        <f t="shared" si="442"/>
        <v>401792.87999999523</v>
      </c>
      <c r="AC235" s="133">
        <f t="shared" si="284"/>
        <v>537624.69000002742</v>
      </c>
      <c r="AD235" s="155" t="str">
        <f t="shared" si="351"/>
        <v xml:space="preserve"> </v>
      </c>
      <c r="AE235" s="155">
        <f t="shared" si="352"/>
        <v>0.99888395966880794</v>
      </c>
      <c r="AF235" s="155">
        <f t="shared" si="353"/>
        <v>0.99643167113236453</v>
      </c>
      <c r="AG235" s="155">
        <f t="shared" si="354"/>
        <v>0.99770548290633687</v>
      </c>
    </row>
    <row r="236" spans="1:33" ht="15" customHeight="1">
      <c r="A236" s="97" t="s">
        <v>117</v>
      </c>
      <c r="B236" s="166">
        <f>+'CONAP-CHD''S (ALL FUNDS)'!F368</f>
        <v>0</v>
      </c>
      <c r="C236" s="166">
        <f>+'CONAP-CHD''S (ALL FUNDS)'!G368</f>
        <v>0</v>
      </c>
      <c r="D236" s="166">
        <f>+'CONAP-CHD''S (ALL FUNDS)'!H368</f>
        <v>0</v>
      </c>
      <c r="E236" s="133">
        <f t="shared" si="278"/>
        <v>0</v>
      </c>
      <c r="F236" s="165"/>
      <c r="G236" s="165"/>
      <c r="H236" s="165"/>
      <c r="I236" s="133">
        <f t="shared" si="279"/>
        <v>0</v>
      </c>
      <c r="J236" s="116">
        <f t="shared" si="440"/>
        <v>0</v>
      </c>
      <c r="K236" s="116">
        <f t="shared" si="440"/>
        <v>0</v>
      </c>
      <c r="L236" s="116">
        <f t="shared" si="440"/>
        <v>0</v>
      </c>
      <c r="M236" s="133">
        <f t="shared" si="280"/>
        <v>0</v>
      </c>
      <c r="N236" s="166">
        <f>+'CONAP-CHD''S (ALL FUNDS)'!J368</f>
        <v>0</v>
      </c>
      <c r="O236" s="166">
        <f>+'CONAP-CHD''S (ALL FUNDS)'!K368</f>
        <v>0</v>
      </c>
      <c r="P236" s="166">
        <f>+'CONAP-CHD''S (ALL FUNDS)'!L368</f>
        <v>0</v>
      </c>
      <c r="Q236" s="133">
        <f t="shared" si="281"/>
        <v>0</v>
      </c>
      <c r="R236" s="165"/>
      <c r="S236" s="165"/>
      <c r="T236" s="165"/>
      <c r="U236" s="133">
        <f t="shared" si="282"/>
        <v>0</v>
      </c>
      <c r="V236" s="130">
        <f t="shared" si="441"/>
        <v>0</v>
      </c>
      <c r="W236" s="130">
        <f t="shared" si="441"/>
        <v>0</v>
      </c>
      <c r="X236" s="130">
        <f t="shared" si="441"/>
        <v>0</v>
      </c>
      <c r="Y236" s="133">
        <f t="shared" si="283"/>
        <v>0</v>
      </c>
      <c r="Z236" s="130">
        <f t="shared" si="442"/>
        <v>0</v>
      </c>
      <c r="AA236" s="130">
        <f t="shared" si="442"/>
        <v>0</v>
      </c>
      <c r="AB236" s="130">
        <f t="shared" si="442"/>
        <v>0</v>
      </c>
      <c r="AC236" s="133">
        <f t="shared" si="284"/>
        <v>0</v>
      </c>
      <c r="AD236" s="155" t="str">
        <f t="shared" si="351"/>
        <v xml:space="preserve"> </v>
      </c>
      <c r="AE236" s="155" t="str">
        <f t="shared" si="352"/>
        <v xml:space="preserve"> </v>
      </c>
      <c r="AF236" s="155" t="str">
        <f t="shared" si="353"/>
        <v xml:space="preserve"> </v>
      </c>
      <c r="AG236" s="155" t="str">
        <f t="shared" si="354"/>
        <v xml:space="preserve"> </v>
      </c>
    </row>
    <row r="237" spans="1:33" ht="15" customHeight="1">
      <c r="A237" s="106" t="s">
        <v>118</v>
      </c>
      <c r="B237" s="166">
        <f>+'CONAP-CHD''S (ALL FUNDS)'!F369</f>
        <v>0</v>
      </c>
      <c r="C237" s="166">
        <f>+'CONAP-CHD''S (ALL FUNDS)'!G369</f>
        <v>326393.08</v>
      </c>
      <c r="D237" s="166">
        <f>+'CONAP-CHD''S (ALL FUNDS)'!H369</f>
        <v>0</v>
      </c>
      <c r="E237" s="133">
        <f t="shared" si="278"/>
        <v>326393.08</v>
      </c>
      <c r="F237" s="165">
        <f>+'CONAP-CHD''S (ALL FUNDS)'!F372</f>
        <v>0</v>
      </c>
      <c r="G237" s="165">
        <f>+'CONAP-CHD''S (ALL FUNDS)'!G372</f>
        <v>10979861.67</v>
      </c>
      <c r="H237" s="165">
        <f>+'CONAP-CHD''S (ALL FUNDS)'!H372</f>
        <v>0</v>
      </c>
      <c r="I237" s="133">
        <f t="shared" si="279"/>
        <v>10979861.67</v>
      </c>
      <c r="J237" s="116">
        <f t="shared" si="440"/>
        <v>0</v>
      </c>
      <c r="K237" s="116">
        <f t="shared" si="440"/>
        <v>11306254.75</v>
      </c>
      <c r="L237" s="116">
        <f t="shared" si="440"/>
        <v>0</v>
      </c>
      <c r="M237" s="133">
        <f t="shared" si="280"/>
        <v>11306254.75</v>
      </c>
      <c r="N237" s="166">
        <f>+'CONAP-CHD''S (ALL FUNDS)'!J369</f>
        <v>0</v>
      </c>
      <c r="O237" s="166">
        <f>+'CONAP-CHD''S (ALL FUNDS)'!K369</f>
        <v>323407.67</v>
      </c>
      <c r="P237" s="166">
        <f>+'CONAP-CHD''S (ALL FUNDS)'!L369</f>
        <v>0</v>
      </c>
      <c r="Q237" s="133">
        <f t="shared" si="281"/>
        <v>323407.67</v>
      </c>
      <c r="R237" s="165">
        <f>+'CONAP-CHD''S (ALL FUNDS)'!J372</f>
        <v>0</v>
      </c>
      <c r="S237" s="165">
        <f>+'CONAP-CHD''S (ALL FUNDS)'!K372</f>
        <v>9986879.0199999996</v>
      </c>
      <c r="T237" s="165">
        <f>+'CONAP-CHD''S (ALL FUNDS)'!L372</f>
        <v>0</v>
      </c>
      <c r="U237" s="133">
        <f t="shared" si="282"/>
        <v>9986879.0199999996</v>
      </c>
      <c r="V237" s="130">
        <f t="shared" si="441"/>
        <v>0</v>
      </c>
      <c r="W237" s="130">
        <f t="shared" si="441"/>
        <v>10310286.689999999</v>
      </c>
      <c r="X237" s="130">
        <f t="shared" si="441"/>
        <v>0</v>
      </c>
      <c r="Y237" s="133">
        <f t="shared" si="283"/>
        <v>10310286.689999999</v>
      </c>
      <c r="Z237" s="130">
        <f t="shared" si="442"/>
        <v>0</v>
      </c>
      <c r="AA237" s="130">
        <f t="shared" si="442"/>
        <v>995968.06000000052</v>
      </c>
      <c r="AB237" s="130">
        <f t="shared" si="442"/>
        <v>0</v>
      </c>
      <c r="AC237" s="133">
        <f t="shared" si="284"/>
        <v>995968.06000000052</v>
      </c>
      <c r="AD237" s="155" t="str">
        <f t="shared" si="351"/>
        <v xml:space="preserve"> </v>
      </c>
      <c r="AE237" s="155">
        <f t="shared" si="352"/>
        <v>0.91190999300630471</v>
      </c>
      <c r="AF237" s="155" t="str">
        <f t="shared" si="353"/>
        <v xml:space="preserve"> </v>
      </c>
      <c r="AG237" s="155">
        <f t="shared" si="354"/>
        <v>0.91190999300630471</v>
      </c>
    </row>
    <row r="238" spans="1:33" ht="15" customHeight="1">
      <c r="A238" s="103"/>
      <c r="B238" s="165"/>
      <c r="C238" s="165"/>
      <c r="D238" s="165"/>
      <c r="E238" s="133">
        <f t="shared" si="278"/>
        <v>0</v>
      </c>
      <c r="F238" s="165"/>
      <c r="G238" s="165"/>
      <c r="H238" s="165"/>
      <c r="I238" s="133">
        <f t="shared" si="279"/>
        <v>0</v>
      </c>
      <c r="J238" s="116">
        <f t="shared" si="440"/>
        <v>0</v>
      </c>
      <c r="K238" s="116">
        <f t="shared" si="440"/>
        <v>0</v>
      </c>
      <c r="L238" s="116">
        <f t="shared" si="440"/>
        <v>0</v>
      </c>
      <c r="M238" s="133">
        <f t="shared" si="280"/>
        <v>0</v>
      </c>
      <c r="N238" s="165"/>
      <c r="O238" s="165"/>
      <c r="P238" s="165"/>
      <c r="Q238" s="133">
        <f t="shared" si="281"/>
        <v>0</v>
      </c>
      <c r="R238" s="165"/>
      <c r="S238" s="165"/>
      <c r="T238" s="165"/>
      <c r="U238" s="133">
        <f t="shared" si="282"/>
        <v>0</v>
      </c>
      <c r="V238" s="130">
        <f t="shared" si="441"/>
        <v>0</v>
      </c>
      <c r="W238" s="130">
        <f t="shared" si="441"/>
        <v>0</v>
      </c>
      <c r="X238" s="130">
        <f t="shared" si="441"/>
        <v>0</v>
      </c>
      <c r="Y238" s="133">
        <f t="shared" si="283"/>
        <v>0</v>
      </c>
      <c r="Z238" s="130">
        <f t="shared" si="442"/>
        <v>0</v>
      </c>
      <c r="AA238" s="130">
        <f t="shared" si="442"/>
        <v>0</v>
      </c>
      <c r="AB238" s="130">
        <f t="shared" si="442"/>
        <v>0</v>
      </c>
      <c r="AC238" s="133">
        <f t="shared" si="284"/>
        <v>0</v>
      </c>
      <c r="AD238" s="155" t="str">
        <f t="shared" si="351"/>
        <v xml:space="preserve"> </v>
      </c>
      <c r="AE238" s="155" t="str">
        <f t="shared" si="352"/>
        <v xml:space="preserve"> </v>
      </c>
      <c r="AF238" s="155" t="str">
        <f t="shared" si="353"/>
        <v xml:space="preserve"> </v>
      </c>
      <c r="AG238" s="155" t="str">
        <f t="shared" si="354"/>
        <v xml:space="preserve"> </v>
      </c>
    </row>
    <row r="239" spans="1:33" s="127" customFormat="1" ht="15" customHeight="1">
      <c r="A239" s="169" t="s">
        <v>158</v>
      </c>
      <c r="B239" s="172">
        <f>SUM(B240:B242)</f>
        <v>0</v>
      </c>
      <c r="C239" s="172">
        <f t="shared" ref="C239:D239" si="443">SUM(C240:C242)</f>
        <v>172214818.56999999</v>
      </c>
      <c r="D239" s="172">
        <f t="shared" si="443"/>
        <v>249339532.63</v>
      </c>
      <c r="E239" s="133">
        <f t="shared" si="278"/>
        <v>421554351.19999999</v>
      </c>
      <c r="F239" s="172">
        <f t="shared" ref="F239" si="444">SUM(F240:F242)</f>
        <v>0</v>
      </c>
      <c r="G239" s="172">
        <f t="shared" ref="G239" si="445">SUM(G240:G242)</f>
        <v>0</v>
      </c>
      <c r="H239" s="172">
        <f t="shared" ref="H239" si="446">SUM(H240:H242)</f>
        <v>0</v>
      </c>
      <c r="I239" s="133">
        <f t="shared" si="279"/>
        <v>0</v>
      </c>
      <c r="J239" s="172">
        <f t="shared" ref="J239" si="447">SUM(J240:J242)</f>
        <v>0</v>
      </c>
      <c r="K239" s="172">
        <f t="shared" ref="K239" si="448">SUM(K240:K242)</f>
        <v>172214818.56999999</v>
      </c>
      <c r="L239" s="172">
        <f t="shared" ref="L239" si="449">SUM(L240:L242)</f>
        <v>249339532.63</v>
      </c>
      <c r="M239" s="133">
        <f t="shared" si="280"/>
        <v>421554351.19999999</v>
      </c>
      <c r="N239" s="172">
        <f t="shared" ref="N239" si="450">SUM(N240:N242)</f>
        <v>0</v>
      </c>
      <c r="O239" s="172">
        <f t="shared" ref="O239" si="451">SUM(O240:O242)</f>
        <v>172214818.56999999</v>
      </c>
      <c r="P239" s="172">
        <f t="shared" ref="P239" si="452">SUM(P240:P242)</f>
        <v>249339532.63</v>
      </c>
      <c r="Q239" s="133">
        <f t="shared" si="281"/>
        <v>421554351.19999999</v>
      </c>
      <c r="R239" s="172">
        <f t="shared" ref="R239" si="453">SUM(R240:R242)</f>
        <v>0</v>
      </c>
      <c r="S239" s="172">
        <f t="shared" ref="S239" si="454">SUM(S240:S242)</f>
        <v>0</v>
      </c>
      <c r="T239" s="172">
        <f t="shared" ref="T239" si="455">SUM(T240:T242)</f>
        <v>0</v>
      </c>
      <c r="U239" s="133">
        <f t="shared" si="282"/>
        <v>0</v>
      </c>
      <c r="V239" s="172">
        <f t="shared" ref="V239" si="456">SUM(V240:V242)</f>
        <v>0</v>
      </c>
      <c r="W239" s="172">
        <f t="shared" ref="W239" si="457">SUM(W240:W242)</f>
        <v>172214818.56999999</v>
      </c>
      <c r="X239" s="172">
        <f t="shared" ref="X239" si="458">SUM(X240:X242)</f>
        <v>249339532.63</v>
      </c>
      <c r="Y239" s="133">
        <f t="shared" si="283"/>
        <v>421554351.19999999</v>
      </c>
      <c r="Z239" s="172">
        <f t="shared" ref="Z239" si="459">SUM(Z240:Z242)</f>
        <v>0</v>
      </c>
      <c r="AA239" s="172">
        <f t="shared" ref="AA239" si="460">SUM(AA240:AA242)</f>
        <v>0</v>
      </c>
      <c r="AB239" s="172">
        <f t="shared" ref="AB239" si="461">SUM(AB240:AB242)</f>
        <v>0</v>
      </c>
      <c r="AC239" s="133">
        <f t="shared" si="284"/>
        <v>0</v>
      </c>
      <c r="AD239" s="156" t="str">
        <f t="shared" si="351"/>
        <v xml:space="preserve"> </v>
      </c>
      <c r="AE239" s="156">
        <f t="shared" si="352"/>
        <v>1</v>
      </c>
      <c r="AF239" s="156">
        <f t="shared" si="353"/>
        <v>1</v>
      </c>
      <c r="AG239" s="156">
        <f t="shared" si="354"/>
        <v>1</v>
      </c>
    </row>
    <row r="240" spans="1:33" ht="15" customHeight="1">
      <c r="A240" s="106" t="s">
        <v>116</v>
      </c>
      <c r="B240" s="166">
        <f>+'CONAP-CHD''S (ALL FUNDS)'!F418</f>
        <v>0</v>
      </c>
      <c r="C240" s="166">
        <f>+'CONAP-CHD''S (ALL FUNDS)'!G418</f>
        <v>53470200</v>
      </c>
      <c r="D240" s="166">
        <f>+'CONAP-CHD''S (ALL FUNDS)'!H418</f>
        <v>0</v>
      </c>
      <c r="E240" s="133">
        <f t="shared" si="278"/>
        <v>53470200</v>
      </c>
      <c r="F240" s="165"/>
      <c r="G240" s="165"/>
      <c r="H240" s="165"/>
      <c r="I240" s="133">
        <f t="shared" si="279"/>
        <v>0</v>
      </c>
      <c r="J240" s="116">
        <f t="shared" ref="J240:L243" si="462">+B240+F240</f>
        <v>0</v>
      </c>
      <c r="K240" s="116">
        <f t="shared" si="462"/>
        <v>53470200</v>
      </c>
      <c r="L240" s="116">
        <f t="shared" si="462"/>
        <v>0</v>
      </c>
      <c r="M240" s="133">
        <f t="shared" si="280"/>
        <v>53470200</v>
      </c>
      <c r="N240" s="166">
        <f>+'CONAP-CHD''S (ALL FUNDS)'!J418</f>
        <v>0</v>
      </c>
      <c r="O240" s="166">
        <f>+'CONAP-CHD''S (ALL FUNDS)'!K418</f>
        <v>53470200</v>
      </c>
      <c r="P240" s="166">
        <f>+'CONAP-CHD''S (ALL FUNDS)'!L418</f>
        <v>0</v>
      </c>
      <c r="Q240" s="133">
        <f t="shared" si="281"/>
        <v>53470200</v>
      </c>
      <c r="R240" s="165"/>
      <c r="S240" s="165"/>
      <c r="T240" s="165"/>
      <c r="U240" s="133">
        <f t="shared" si="282"/>
        <v>0</v>
      </c>
      <c r="V240" s="130">
        <f t="shared" ref="V240:X243" si="463">+R240+N240</f>
        <v>0</v>
      </c>
      <c r="W240" s="130">
        <f t="shared" si="463"/>
        <v>53470200</v>
      </c>
      <c r="X240" s="130">
        <f t="shared" si="463"/>
        <v>0</v>
      </c>
      <c r="Y240" s="133">
        <f t="shared" si="283"/>
        <v>53470200</v>
      </c>
      <c r="Z240" s="130">
        <f t="shared" ref="Z240:AB243" si="464">+J240-V240</f>
        <v>0</v>
      </c>
      <c r="AA240" s="130">
        <f t="shared" si="464"/>
        <v>0</v>
      </c>
      <c r="AB240" s="130">
        <f t="shared" si="464"/>
        <v>0</v>
      </c>
      <c r="AC240" s="133">
        <f t="shared" si="284"/>
        <v>0</v>
      </c>
      <c r="AD240" s="155" t="str">
        <f t="shared" si="351"/>
        <v xml:space="preserve"> </v>
      </c>
      <c r="AE240" s="155">
        <f t="shared" si="352"/>
        <v>1</v>
      </c>
      <c r="AF240" s="155" t="str">
        <f t="shared" si="353"/>
        <v xml:space="preserve"> </v>
      </c>
      <c r="AG240" s="155">
        <f t="shared" si="354"/>
        <v>1</v>
      </c>
    </row>
    <row r="241" spans="1:33" ht="15" customHeight="1">
      <c r="A241" s="97" t="s">
        <v>117</v>
      </c>
      <c r="B241" s="166">
        <f>+'CONAP-CHD''S (ALL FUNDS)'!F419</f>
        <v>0</v>
      </c>
      <c r="C241" s="166">
        <f>+'CONAP-CHD''S (ALL FUNDS)'!G419</f>
        <v>29349782.799999997</v>
      </c>
      <c r="D241" s="166">
        <f>+'CONAP-CHD''S (ALL FUNDS)'!H419</f>
        <v>124478072</v>
      </c>
      <c r="E241" s="133">
        <f t="shared" si="278"/>
        <v>153827854.80000001</v>
      </c>
      <c r="F241" s="165"/>
      <c r="G241" s="165"/>
      <c r="H241" s="165"/>
      <c r="I241" s="133">
        <f t="shared" si="279"/>
        <v>0</v>
      </c>
      <c r="J241" s="116">
        <f t="shared" si="462"/>
        <v>0</v>
      </c>
      <c r="K241" s="116">
        <f t="shared" si="462"/>
        <v>29349782.799999997</v>
      </c>
      <c r="L241" s="116">
        <f t="shared" si="462"/>
        <v>124478072</v>
      </c>
      <c r="M241" s="133">
        <f t="shared" si="280"/>
        <v>153827854.80000001</v>
      </c>
      <c r="N241" s="166">
        <f>+'CONAP-CHD''S (ALL FUNDS)'!J419</f>
        <v>0</v>
      </c>
      <c r="O241" s="166">
        <f>+'CONAP-CHD''S (ALL FUNDS)'!K419</f>
        <v>29349782.799999997</v>
      </c>
      <c r="P241" s="166">
        <f>+'CONAP-CHD''S (ALL FUNDS)'!L419</f>
        <v>124478072</v>
      </c>
      <c r="Q241" s="133">
        <f t="shared" si="281"/>
        <v>153827854.80000001</v>
      </c>
      <c r="R241" s="165"/>
      <c r="S241" s="165"/>
      <c r="T241" s="165"/>
      <c r="U241" s="133">
        <f t="shared" si="282"/>
        <v>0</v>
      </c>
      <c r="V241" s="130">
        <f t="shared" si="463"/>
        <v>0</v>
      </c>
      <c r="W241" s="130">
        <f t="shared" si="463"/>
        <v>29349782.799999997</v>
      </c>
      <c r="X241" s="130">
        <f t="shared" si="463"/>
        <v>124478072</v>
      </c>
      <c r="Y241" s="133">
        <f t="shared" si="283"/>
        <v>153827854.80000001</v>
      </c>
      <c r="Z241" s="130">
        <f t="shared" si="464"/>
        <v>0</v>
      </c>
      <c r="AA241" s="130">
        <f t="shared" si="464"/>
        <v>0</v>
      </c>
      <c r="AB241" s="130">
        <f t="shared" si="464"/>
        <v>0</v>
      </c>
      <c r="AC241" s="133">
        <f t="shared" si="284"/>
        <v>0</v>
      </c>
      <c r="AD241" s="155" t="str">
        <f t="shared" si="351"/>
        <v xml:space="preserve"> </v>
      </c>
      <c r="AE241" s="155">
        <f t="shared" si="352"/>
        <v>1</v>
      </c>
      <c r="AF241" s="155">
        <f t="shared" si="353"/>
        <v>1</v>
      </c>
      <c r="AG241" s="155">
        <f t="shared" si="354"/>
        <v>1</v>
      </c>
    </row>
    <row r="242" spans="1:33" ht="15" customHeight="1">
      <c r="A242" s="106" t="s">
        <v>118</v>
      </c>
      <c r="B242" s="166">
        <f>+'CONAP-CHD''S (ALL FUNDS)'!F420</f>
        <v>0</v>
      </c>
      <c r="C242" s="166">
        <f>+'CONAP-CHD''S (ALL FUNDS)'!G420</f>
        <v>89394835.769999996</v>
      </c>
      <c r="D242" s="166">
        <f>+'CONAP-CHD''S (ALL FUNDS)'!H420</f>
        <v>124861460.63</v>
      </c>
      <c r="E242" s="133">
        <f t="shared" si="278"/>
        <v>214256296.39999998</v>
      </c>
      <c r="F242" s="165">
        <f>+'CONAP-CHD''S (ALL FUNDS)'!F423</f>
        <v>0</v>
      </c>
      <c r="G242" s="165">
        <f>+'CONAP-CHD''S (ALL FUNDS)'!G423</f>
        <v>0</v>
      </c>
      <c r="H242" s="165">
        <f>+'CONAP-CHD''S (ALL FUNDS)'!H423</f>
        <v>0</v>
      </c>
      <c r="I242" s="133">
        <f t="shared" si="279"/>
        <v>0</v>
      </c>
      <c r="J242" s="116">
        <f t="shared" si="462"/>
        <v>0</v>
      </c>
      <c r="K242" s="116">
        <f t="shared" si="462"/>
        <v>89394835.769999996</v>
      </c>
      <c r="L242" s="116">
        <f t="shared" si="462"/>
        <v>124861460.63</v>
      </c>
      <c r="M242" s="133">
        <f t="shared" si="280"/>
        <v>214256296.39999998</v>
      </c>
      <c r="N242" s="166">
        <f>+'CONAP-CHD''S (ALL FUNDS)'!J420</f>
        <v>0</v>
      </c>
      <c r="O242" s="166">
        <f>+'CONAP-CHD''S (ALL FUNDS)'!K420</f>
        <v>89394835.769999996</v>
      </c>
      <c r="P242" s="166">
        <f>+'CONAP-CHD''S (ALL FUNDS)'!L420</f>
        <v>124861460.63</v>
      </c>
      <c r="Q242" s="133">
        <f t="shared" si="281"/>
        <v>214256296.39999998</v>
      </c>
      <c r="R242" s="165">
        <f>+'CONAP-CHD''S (ALL FUNDS)'!J423</f>
        <v>0</v>
      </c>
      <c r="S242" s="165">
        <f>+'CONAP-CHD''S (ALL FUNDS)'!K423</f>
        <v>0</v>
      </c>
      <c r="T242" s="165">
        <f>+'CONAP-CHD''S (ALL FUNDS)'!L423</f>
        <v>0</v>
      </c>
      <c r="U242" s="133">
        <f t="shared" si="282"/>
        <v>0</v>
      </c>
      <c r="V242" s="130">
        <f t="shared" si="463"/>
        <v>0</v>
      </c>
      <c r="W242" s="130">
        <f t="shared" si="463"/>
        <v>89394835.769999996</v>
      </c>
      <c r="X242" s="130">
        <f t="shared" si="463"/>
        <v>124861460.63</v>
      </c>
      <c r="Y242" s="133">
        <f t="shared" si="283"/>
        <v>214256296.39999998</v>
      </c>
      <c r="Z242" s="130">
        <f t="shared" si="464"/>
        <v>0</v>
      </c>
      <c r="AA242" s="130">
        <f t="shared" si="464"/>
        <v>0</v>
      </c>
      <c r="AB242" s="130">
        <f t="shared" si="464"/>
        <v>0</v>
      </c>
      <c r="AC242" s="133">
        <f t="shared" si="284"/>
        <v>0</v>
      </c>
      <c r="AD242" s="155" t="str">
        <f t="shared" si="351"/>
        <v xml:space="preserve"> </v>
      </c>
      <c r="AE242" s="155">
        <f t="shared" si="352"/>
        <v>1</v>
      </c>
      <c r="AF242" s="155">
        <f t="shared" si="353"/>
        <v>1</v>
      </c>
      <c r="AG242" s="155">
        <f t="shared" si="354"/>
        <v>1</v>
      </c>
    </row>
    <row r="243" spans="1:33" ht="15" customHeight="1">
      <c r="A243" s="103"/>
      <c r="B243" s="165"/>
      <c r="C243" s="165"/>
      <c r="D243" s="165"/>
      <c r="E243" s="133">
        <f t="shared" si="278"/>
        <v>0</v>
      </c>
      <c r="F243" s="165"/>
      <c r="G243" s="165"/>
      <c r="H243" s="165"/>
      <c r="I243" s="133">
        <f t="shared" si="279"/>
        <v>0</v>
      </c>
      <c r="J243" s="116">
        <f t="shared" si="462"/>
        <v>0</v>
      </c>
      <c r="K243" s="116">
        <f t="shared" si="462"/>
        <v>0</v>
      </c>
      <c r="L243" s="116">
        <f t="shared" si="462"/>
        <v>0</v>
      </c>
      <c r="M243" s="133">
        <f t="shared" si="280"/>
        <v>0</v>
      </c>
      <c r="N243" s="165"/>
      <c r="O243" s="165"/>
      <c r="P243" s="165"/>
      <c r="Q243" s="133">
        <f t="shared" si="281"/>
        <v>0</v>
      </c>
      <c r="R243" s="165"/>
      <c r="S243" s="165"/>
      <c r="T243" s="165"/>
      <c r="U243" s="133">
        <f t="shared" si="282"/>
        <v>0</v>
      </c>
      <c r="V243" s="130">
        <f t="shared" si="463"/>
        <v>0</v>
      </c>
      <c r="W243" s="130">
        <f t="shared" si="463"/>
        <v>0</v>
      </c>
      <c r="X243" s="130">
        <f t="shared" si="463"/>
        <v>0</v>
      </c>
      <c r="Y243" s="133">
        <f t="shared" si="283"/>
        <v>0</v>
      </c>
      <c r="Z243" s="130">
        <f t="shared" si="464"/>
        <v>0</v>
      </c>
      <c r="AA243" s="130">
        <f t="shared" si="464"/>
        <v>0</v>
      </c>
      <c r="AB243" s="130">
        <f t="shared" si="464"/>
        <v>0</v>
      </c>
      <c r="AC243" s="133">
        <f t="shared" si="284"/>
        <v>0</v>
      </c>
      <c r="AD243" s="155" t="str">
        <f t="shared" si="351"/>
        <v xml:space="preserve"> </v>
      </c>
      <c r="AE243" s="155" t="str">
        <f t="shared" si="352"/>
        <v xml:space="preserve"> </v>
      </c>
      <c r="AF243" s="155" t="str">
        <f t="shared" si="353"/>
        <v xml:space="preserve"> </v>
      </c>
      <c r="AG243" s="155" t="str">
        <f t="shared" si="354"/>
        <v xml:space="preserve"> </v>
      </c>
    </row>
    <row r="244" spans="1:33" s="127" customFormat="1" ht="15" customHeight="1">
      <c r="A244" s="169" t="s">
        <v>165</v>
      </c>
      <c r="B244" s="172">
        <f>SUM(B245:B247)</f>
        <v>0</v>
      </c>
      <c r="C244" s="172">
        <f t="shared" ref="C244:D244" si="465">SUM(C245:C247)</f>
        <v>0</v>
      </c>
      <c r="D244" s="172">
        <f t="shared" si="465"/>
        <v>2500000</v>
      </c>
      <c r="E244" s="133">
        <f t="shared" si="278"/>
        <v>2500000</v>
      </c>
      <c r="F244" s="172">
        <f t="shared" ref="F244" si="466">SUM(F245:F247)</f>
        <v>0</v>
      </c>
      <c r="G244" s="172">
        <f t="shared" ref="G244" si="467">SUM(G245:G247)</f>
        <v>5660000</v>
      </c>
      <c r="H244" s="172">
        <f t="shared" ref="H244" si="468">SUM(H245:H247)</f>
        <v>379589</v>
      </c>
      <c r="I244" s="133">
        <f t="shared" si="279"/>
        <v>6039589</v>
      </c>
      <c r="J244" s="172">
        <f t="shared" ref="J244" si="469">SUM(J245:J247)</f>
        <v>0</v>
      </c>
      <c r="K244" s="172">
        <f t="shared" ref="K244" si="470">SUM(K245:K247)</f>
        <v>5660000</v>
      </c>
      <c r="L244" s="172">
        <f t="shared" ref="L244" si="471">SUM(L245:L247)</f>
        <v>2879589</v>
      </c>
      <c r="M244" s="133">
        <f t="shared" si="280"/>
        <v>8539589</v>
      </c>
      <c r="N244" s="172">
        <f t="shared" ref="N244" si="472">SUM(N245:N247)</f>
        <v>0</v>
      </c>
      <c r="O244" s="172">
        <f t="shared" ref="O244" si="473">SUM(O245:O247)</f>
        <v>0</v>
      </c>
      <c r="P244" s="172">
        <f t="shared" ref="P244" si="474">SUM(P245:P247)</f>
        <v>2500000</v>
      </c>
      <c r="Q244" s="133">
        <f t="shared" si="281"/>
        <v>2500000</v>
      </c>
      <c r="R244" s="172">
        <f t="shared" ref="R244" si="475">SUM(R245:R247)</f>
        <v>0</v>
      </c>
      <c r="S244" s="172">
        <f t="shared" ref="S244" si="476">SUM(S245:S247)</f>
        <v>5660000</v>
      </c>
      <c r="T244" s="172">
        <f t="shared" ref="T244" si="477">SUM(T245:T247)</f>
        <v>379589</v>
      </c>
      <c r="U244" s="133">
        <f t="shared" si="282"/>
        <v>6039589</v>
      </c>
      <c r="V244" s="172">
        <f t="shared" ref="V244" si="478">SUM(V245:V247)</f>
        <v>0</v>
      </c>
      <c r="W244" s="172">
        <f t="shared" ref="W244" si="479">SUM(W245:W247)</f>
        <v>5660000</v>
      </c>
      <c r="X244" s="172">
        <f t="shared" ref="X244" si="480">SUM(X245:X247)</f>
        <v>2879589</v>
      </c>
      <c r="Y244" s="133">
        <f t="shared" si="283"/>
        <v>8539589</v>
      </c>
      <c r="Z244" s="172">
        <f t="shared" ref="Z244" si="481">SUM(Z245:Z247)</f>
        <v>0</v>
      </c>
      <c r="AA244" s="172">
        <f t="shared" ref="AA244" si="482">SUM(AA245:AA247)</f>
        <v>0</v>
      </c>
      <c r="AB244" s="172">
        <f t="shared" ref="AB244" si="483">SUM(AB245:AB247)</f>
        <v>0</v>
      </c>
      <c r="AC244" s="133">
        <f t="shared" si="284"/>
        <v>0</v>
      </c>
      <c r="AD244" s="156" t="str">
        <f t="shared" si="351"/>
        <v xml:space="preserve"> </v>
      </c>
      <c r="AE244" s="156">
        <f t="shared" si="352"/>
        <v>1</v>
      </c>
      <c r="AF244" s="156">
        <f t="shared" si="353"/>
        <v>1</v>
      </c>
      <c r="AG244" s="156">
        <f t="shared" si="354"/>
        <v>1</v>
      </c>
    </row>
    <row r="245" spans="1:33" ht="15" customHeight="1">
      <c r="A245" s="106" t="s">
        <v>116</v>
      </c>
      <c r="B245" s="165">
        <f>+'CONAP-CHD''S (ALL FUNDS)'!F487</f>
        <v>0</v>
      </c>
      <c r="C245" s="165">
        <f>+'CONAP-CHD''S (ALL FUNDS)'!G487</f>
        <v>0</v>
      </c>
      <c r="D245" s="165">
        <f>+'CONAP-CHD''S (ALL FUNDS)'!H487</f>
        <v>0</v>
      </c>
      <c r="E245" s="133">
        <f t="shared" si="278"/>
        <v>0</v>
      </c>
      <c r="F245" s="165"/>
      <c r="G245" s="165"/>
      <c r="H245" s="165"/>
      <c r="I245" s="133">
        <f t="shared" si="279"/>
        <v>0</v>
      </c>
      <c r="J245" s="116">
        <f t="shared" ref="J245:L248" si="484">+B245+F245</f>
        <v>0</v>
      </c>
      <c r="K245" s="116">
        <f t="shared" si="484"/>
        <v>0</v>
      </c>
      <c r="L245" s="116">
        <f t="shared" si="484"/>
        <v>0</v>
      </c>
      <c r="M245" s="133">
        <f t="shared" si="280"/>
        <v>0</v>
      </c>
      <c r="N245" s="165">
        <f>+'CONAP-CHD''S (ALL FUNDS)'!J487</f>
        <v>0</v>
      </c>
      <c r="O245" s="165">
        <f>+'CONAP-CHD''S (ALL FUNDS)'!K487</f>
        <v>0</v>
      </c>
      <c r="P245" s="165">
        <f>+'CONAP-CHD''S (ALL FUNDS)'!L487</f>
        <v>0</v>
      </c>
      <c r="Q245" s="133">
        <f t="shared" si="281"/>
        <v>0</v>
      </c>
      <c r="R245" s="165"/>
      <c r="S245" s="165"/>
      <c r="T245" s="165"/>
      <c r="U245" s="133">
        <f t="shared" si="282"/>
        <v>0</v>
      </c>
      <c r="V245" s="130">
        <f t="shared" ref="V245:X247" si="485">+R245+N245</f>
        <v>0</v>
      </c>
      <c r="W245" s="130">
        <f t="shared" si="485"/>
        <v>0</v>
      </c>
      <c r="X245" s="130">
        <f t="shared" si="485"/>
        <v>0</v>
      </c>
      <c r="Y245" s="133">
        <f t="shared" si="283"/>
        <v>0</v>
      </c>
      <c r="Z245" s="130">
        <f t="shared" ref="Z245:AB248" si="486">+J245-V245</f>
        <v>0</v>
      </c>
      <c r="AA245" s="130">
        <f t="shared" si="486"/>
        <v>0</v>
      </c>
      <c r="AB245" s="130">
        <f t="shared" si="486"/>
        <v>0</v>
      </c>
      <c r="AC245" s="133">
        <f t="shared" si="284"/>
        <v>0</v>
      </c>
      <c r="AD245" s="155" t="str">
        <f t="shared" si="351"/>
        <v xml:space="preserve"> </v>
      </c>
      <c r="AE245" s="155" t="str">
        <f t="shared" si="352"/>
        <v xml:space="preserve"> </v>
      </c>
      <c r="AF245" s="155" t="str">
        <f t="shared" si="353"/>
        <v xml:space="preserve"> </v>
      </c>
      <c r="AG245" s="155" t="str">
        <f t="shared" si="354"/>
        <v xml:space="preserve"> </v>
      </c>
    </row>
    <row r="246" spans="1:33" ht="15" customHeight="1">
      <c r="A246" s="97" t="s">
        <v>117</v>
      </c>
      <c r="B246" s="165">
        <f>+'CONAP-CHD''S (ALL FUNDS)'!F488</f>
        <v>0</v>
      </c>
      <c r="C246" s="165">
        <f>+'CONAP-CHD''S (ALL FUNDS)'!G488</f>
        <v>0</v>
      </c>
      <c r="D246" s="165">
        <f>+'CONAP-CHD''S (ALL FUNDS)'!H488</f>
        <v>0</v>
      </c>
      <c r="E246" s="133">
        <f t="shared" si="278"/>
        <v>0</v>
      </c>
      <c r="F246" s="165"/>
      <c r="G246" s="165"/>
      <c r="H246" s="165"/>
      <c r="I246" s="133">
        <f t="shared" si="279"/>
        <v>0</v>
      </c>
      <c r="J246" s="116">
        <f t="shared" si="484"/>
        <v>0</v>
      </c>
      <c r="K246" s="116">
        <f t="shared" si="484"/>
        <v>0</v>
      </c>
      <c r="L246" s="116">
        <f t="shared" si="484"/>
        <v>0</v>
      </c>
      <c r="M246" s="133">
        <f t="shared" si="280"/>
        <v>0</v>
      </c>
      <c r="N246" s="165">
        <f>+'CONAP-CHD''S (ALL FUNDS)'!J488</f>
        <v>0</v>
      </c>
      <c r="O246" s="165">
        <f>+'CONAP-CHD''S (ALL FUNDS)'!K488</f>
        <v>0</v>
      </c>
      <c r="P246" s="165">
        <f>+'CONAP-CHD''S (ALL FUNDS)'!L488</f>
        <v>0</v>
      </c>
      <c r="Q246" s="133">
        <f t="shared" si="281"/>
        <v>0</v>
      </c>
      <c r="R246" s="165"/>
      <c r="S246" s="165"/>
      <c r="T246" s="165"/>
      <c r="U246" s="133">
        <f t="shared" si="282"/>
        <v>0</v>
      </c>
      <c r="V246" s="130">
        <f t="shared" si="485"/>
        <v>0</v>
      </c>
      <c r="W246" s="130">
        <f t="shared" si="485"/>
        <v>0</v>
      </c>
      <c r="X246" s="130">
        <f t="shared" si="485"/>
        <v>0</v>
      </c>
      <c r="Y246" s="133">
        <f t="shared" si="283"/>
        <v>0</v>
      </c>
      <c r="Z246" s="130">
        <f t="shared" si="486"/>
        <v>0</v>
      </c>
      <c r="AA246" s="130">
        <f t="shared" si="486"/>
        <v>0</v>
      </c>
      <c r="AB246" s="130">
        <f t="shared" si="486"/>
        <v>0</v>
      </c>
      <c r="AC246" s="133">
        <f t="shared" si="284"/>
        <v>0</v>
      </c>
      <c r="AD246" s="155" t="str">
        <f t="shared" si="351"/>
        <v xml:space="preserve"> </v>
      </c>
      <c r="AE246" s="155" t="str">
        <f t="shared" si="352"/>
        <v xml:space="preserve"> </v>
      </c>
      <c r="AF246" s="155" t="str">
        <f t="shared" si="353"/>
        <v xml:space="preserve"> </v>
      </c>
      <c r="AG246" s="155" t="str">
        <f t="shared" si="354"/>
        <v xml:space="preserve"> </v>
      </c>
    </row>
    <row r="247" spans="1:33" ht="15" customHeight="1">
      <c r="A247" s="106" t="s">
        <v>118</v>
      </c>
      <c r="B247" s="165">
        <f>+'CONAP-CHD''S (ALL FUNDS)'!F489</f>
        <v>0</v>
      </c>
      <c r="C247" s="165">
        <f>+'CONAP-CHD''S (ALL FUNDS)'!G489</f>
        <v>0</v>
      </c>
      <c r="D247" s="165">
        <f>+'CONAP-CHD''S (ALL FUNDS)'!H489</f>
        <v>2500000</v>
      </c>
      <c r="E247" s="133">
        <f t="shared" si="278"/>
        <v>2500000</v>
      </c>
      <c r="F247" s="165">
        <f>+'CONAP-CHD''S (ALL FUNDS)'!F492</f>
        <v>0</v>
      </c>
      <c r="G247" s="165">
        <f>+'CONAP-CHD''S (ALL FUNDS)'!G492</f>
        <v>5660000</v>
      </c>
      <c r="H247" s="165">
        <f>+'CONAP-CHD''S (ALL FUNDS)'!H492</f>
        <v>379589</v>
      </c>
      <c r="I247" s="133">
        <f t="shared" si="279"/>
        <v>6039589</v>
      </c>
      <c r="J247" s="116">
        <f t="shared" si="484"/>
        <v>0</v>
      </c>
      <c r="K247" s="116">
        <f t="shared" si="484"/>
        <v>5660000</v>
      </c>
      <c r="L247" s="116">
        <f t="shared" si="484"/>
        <v>2879589</v>
      </c>
      <c r="M247" s="133">
        <f t="shared" si="280"/>
        <v>8539589</v>
      </c>
      <c r="N247" s="165">
        <f>+'CONAP-CHD''S (ALL FUNDS)'!J489</f>
        <v>0</v>
      </c>
      <c r="O247" s="165">
        <f>+'CONAP-CHD''S (ALL FUNDS)'!K489</f>
        <v>0</v>
      </c>
      <c r="P247" s="165">
        <f>+'CONAP-CHD''S (ALL FUNDS)'!L489</f>
        <v>2500000</v>
      </c>
      <c r="Q247" s="133">
        <f t="shared" si="281"/>
        <v>2500000</v>
      </c>
      <c r="R247" s="165">
        <f>+'CONAP-CHD''S (ALL FUNDS)'!J492</f>
        <v>0</v>
      </c>
      <c r="S247" s="165">
        <f>+'CONAP-CHD''S (ALL FUNDS)'!K492</f>
        <v>5660000</v>
      </c>
      <c r="T247" s="165">
        <f>+'CONAP-CHD''S (ALL FUNDS)'!L492</f>
        <v>379589</v>
      </c>
      <c r="U247" s="133">
        <f t="shared" si="282"/>
        <v>6039589</v>
      </c>
      <c r="V247" s="130">
        <f t="shared" si="485"/>
        <v>0</v>
      </c>
      <c r="W247" s="130">
        <f t="shared" si="485"/>
        <v>5660000</v>
      </c>
      <c r="X247" s="130">
        <f t="shared" si="485"/>
        <v>2879589</v>
      </c>
      <c r="Y247" s="133">
        <f t="shared" si="283"/>
        <v>8539589</v>
      </c>
      <c r="Z247" s="130">
        <f t="shared" si="486"/>
        <v>0</v>
      </c>
      <c r="AA247" s="130">
        <f t="shared" si="486"/>
        <v>0</v>
      </c>
      <c r="AB247" s="130">
        <f t="shared" si="486"/>
        <v>0</v>
      </c>
      <c r="AC247" s="133">
        <f t="shared" si="284"/>
        <v>0</v>
      </c>
      <c r="AD247" s="155" t="str">
        <f t="shared" si="351"/>
        <v xml:space="preserve"> </v>
      </c>
      <c r="AE247" s="155">
        <f t="shared" si="352"/>
        <v>1</v>
      </c>
      <c r="AF247" s="155">
        <f t="shared" si="353"/>
        <v>1</v>
      </c>
      <c r="AG247" s="155">
        <f t="shared" si="354"/>
        <v>1</v>
      </c>
    </row>
    <row r="248" spans="1:33" ht="15" customHeight="1">
      <c r="A248" s="103"/>
      <c r="B248" s="165"/>
      <c r="C248" s="165"/>
      <c r="D248" s="165"/>
      <c r="E248" s="133">
        <f t="shared" si="278"/>
        <v>0</v>
      </c>
      <c r="F248" s="165"/>
      <c r="G248" s="165"/>
      <c r="H248" s="165"/>
      <c r="I248" s="133">
        <f t="shared" si="279"/>
        <v>0</v>
      </c>
      <c r="J248" s="116">
        <f t="shared" si="484"/>
        <v>0</v>
      </c>
      <c r="K248" s="116">
        <f t="shared" si="484"/>
        <v>0</v>
      </c>
      <c r="L248" s="116">
        <f t="shared" si="484"/>
        <v>0</v>
      </c>
      <c r="M248" s="133">
        <f t="shared" si="280"/>
        <v>0</v>
      </c>
      <c r="N248" s="165"/>
      <c r="O248" s="165"/>
      <c r="P248" s="165"/>
      <c r="Q248" s="133">
        <f t="shared" si="281"/>
        <v>0</v>
      </c>
      <c r="R248" s="165"/>
      <c r="S248" s="165"/>
      <c r="T248" s="165"/>
      <c r="U248" s="133">
        <f t="shared" si="282"/>
        <v>0</v>
      </c>
      <c r="V248" s="130">
        <f t="shared" ref="V248:V301" si="487">+R248+N248</f>
        <v>0</v>
      </c>
      <c r="W248" s="130">
        <f t="shared" ref="W248:W301" si="488">+S248+O248</f>
        <v>0</v>
      </c>
      <c r="X248" s="130">
        <f t="shared" ref="X248:X301" si="489">+T248+P248</f>
        <v>0</v>
      </c>
      <c r="Y248" s="133">
        <f t="shared" si="283"/>
        <v>0</v>
      </c>
      <c r="Z248" s="130">
        <f t="shared" si="486"/>
        <v>0</v>
      </c>
      <c r="AA248" s="130">
        <f t="shared" si="486"/>
        <v>0</v>
      </c>
      <c r="AB248" s="130">
        <f t="shared" si="486"/>
        <v>0</v>
      </c>
      <c r="AC248" s="133">
        <f t="shared" si="284"/>
        <v>0</v>
      </c>
      <c r="AD248" s="155" t="str">
        <f t="shared" si="351"/>
        <v xml:space="preserve"> </v>
      </c>
      <c r="AE248" s="155" t="str">
        <f t="shared" si="352"/>
        <v xml:space="preserve"> </v>
      </c>
      <c r="AF248" s="155" t="str">
        <f t="shared" si="353"/>
        <v xml:space="preserve"> </v>
      </c>
      <c r="AG248" s="155" t="str">
        <f t="shared" si="354"/>
        <v xml:space="preserve"> </v>
      </c>
    </row>
    <row r="249" spans="1:33" s="127" customFormat="1" ht="15" customHeight="1">
      <c r="A249" s="169" t="s">
        <v>168</v>
      </c>
      <c r="B249" s="172">
        <f>SUM(B250:B252)</f>
        <v>0</v>
      </c>
      <c r="C249" s="172">
        <f t="shared" ref="C249:D249" si="490">SUM(C250:C252)</f>
        <v>274369988.27999997</v>
      </c>
      <c r="D249" s="172">
        <f t="shared" si="490"/>
        <v>52534719.270000003</v>
      </c>
      <c r="E249" s="133">
        <f t="shared" si="278"/>
        <v>326904707.54999995</v>
      </c>
      <c r="F249" s="172">
        <f t="shared" ref="F249" si="491">SUM(F250:F252)</f>
        <v>0</v>
      </c>
      <c r="G249" s="172">
        <f t="shared" ref="G249" si="492">SUM(G250:G252)</f>
        <v>1066709.1100000001</v>
      </c>
      <c r="H249" s="172">
        <f t="shared" ref="H249" si="493">SUM(H250:H252)</f>
        <v>2808283</v>
      </c>
      <c r="I249" s="133">
        <f t="shared" si="279"/>
        <v>3874992.1100000003</v>
      </c>
      <c r="J249" s="172">
        <f t="shared" ref="J249" si="494">SUM(J250:J252)</f>
        <v>0</v>
      </c>
      <c r="K249" s="172">
        <f t="shared" ref="K249" si="495">SUM(K250:K252)</f>
        <v>275436697.38999999</v>
      </c>
      <c r="L249" s="172">
        <f t="shared" ref="L249" si="496">SUM(L250:L252)</f>
        <v>55343002.270000003</v>
      </c>
      <c r="M249" s="133">
        <f t="shared" si="280"/>
        <v>330779699.65999997</v>
      </c>
      <c r="N249" s="172">
        <f t="shared" ref="N249" si="497">SUM(N250:N252)</f>
        <v>0</v>
      </c>
      <c r="O249" s="172">
        <f t="shared" ref="O249" si="498">SUM(O250:O252)</f>
        <v>274369985.57999998</v>
      </c>
      <c r="P249" s="172">
        <f t="shared" ref="P249" si="499">SUM(P250:P252)</f>
        <v>52098577.670000002</v>
      </c>
      <c r="Q249" s="133">
        <f t="shared" si="281"/>
        <v>326468563.25</v>
      </c>
      <c r="R249" s="172">
        <f t="shared" ref="R249" si="500">SUM(R250:R252)</f>
        <v>0</v>
      </c>
      <c r="S249" s="172">
        <f t="shared" ref="S249" si="501">SUM(S250:S252)</f>
        <v>1066709.1100000001</v>
      </c>
      <c r="T249" s="172">
        <f t="shared" ref="T249" si="502">SUM(T250:T252)</f>
        <v>2808283</v>
      </c>
      <c r="U249" s="133">
        <f t="shared" si="282"/>
        <v>3874992.1100000003</v>
      </c>
      <c r="V249" s="172">
        <f t="shared" ref="V249" si="503">SUM(V250:V252)</f>
        <v>0</v>
      </c>
      <c r="W249" s="172">
        <f t="shared" ref="W249" si="504">SUM(W250:W252)</f>
        <v>275436694.69</v>
      </c>
      <c r="X249" s="172">
        <f t="shared" ref="X249" si="505">SUM(X250:X252)</f>
        <v>54906860.670000002</v>
      </c>
      <c r="Y249" s="133">
        <f t="shared" si="283"/>
        <v>330343555.36000001</v>
      </c>
      <c r="Z249" s="172">
        <f t="shared" ref="Z249" si="506">SUM(Z250:Z252)</f>
        <v>0</v>
      </c>
      <c r="AA249" s="172">
        <f t="shared" ref="AA249" si="507">SUM(AA250:AA252)</f>
        <v>2.699999988079071</v>
      </c>
      <c r="AB249" s="172">
        <f t="shared" ref="AB249" si="508">SUM(AB250:AB252)</f>
        <v>436141.60000000149</v>
      </c>
      <c r="AC249" s="133">
        <f t="shared" si="284"/>
        <v>436144.29999998957</v>
      </c>
      <c r="AD249" s="156" t="str">
        <f t="shared" ref="AD249:AD274" si="509">IF(J249=0," ",V249/J249)</f>
        <v xml:space="preserve"> </v>
      </c>
      <c r="AE249" s="156">
        <f t="shared" ref="AE249:AE274" si="510">IF(K249=0," ",W249/K249)</f>
        <v>0.99999999019738472</v>
      </c>
      <c r="AF249" s="156">
        <f t="shared" ref="AF249:AF274" si="511">IF(L249=0," ",X249/L249)</f>
        <v>0.99211929996366632</v>
      </c>
      <c r="AG249" s="156">
        <f t="shared" ref="AG249:AG274" si="512">IF(M249=0," ",Y249/M249)</f>
        <v>0.99868146594108331</v>
      </c>
    </row>
    <row r="250" spans="1:33" ht="15" customHeight="1">
      <c r="A250" s="106" t="s">
        <v>116</v>
      </c>
      <c r="B250" s="165">
        <f>+'CONAP-CHD''S (ALL FUNDS)'!F520</f>
        <v>0</v>
      </c>
      <c r="C250" s="165">
        <f>+'CONAP-CHD''S (ALL FUNDS)'!G520</f>
        <v>32738434.220000003</v>
      </c>
      <c r="D250" s="165">
        <f>+'CONAP-CHD''S (ALL FUNDS)'!H520</f>
        <v>2000000</v>
      </c>
      <c r="E250" s="133">
        <f t="shared" si="278"/>
        <v>34738434.219999999</v>
      </c>
      <c r="F250" s="165"/>
      <c r="G250" s="165"/>
      <c r="H250" s="165"/>
      <c r="I250" s="133">
        <f t="shared" si="279"/>
        <v>0</v>
      </c>
      <c r="J250" s="116">
        <f t="shared" ref="J250:L253" si="513">+B250+F250</f>
        <v>0</v>
      </c>
      <c r="K250" s="116">
        <f t="shared" si="513"/>
        <v>32738434.220000003</v>
      </c>
      <c r="L250" s="116">
        <f t="shared" si="513"/>
        <v>2000000</v>
      </c>
      <c r="M250" s="133">
        <f t="shared" si="280"/>
        <v>34738434.219999999</v>
      </c>
      <c r="N250" s="165">
        <f>+'CONAP-CHD''S (ALL FUNDS)'!J520</f>
        <v>0</v>
      </c>
      <c r="O250" s="165">
        <f>+'CONAP-CHD''S (ALL FUNDS)'!K520</f>
        <v>32738434.219999999</v>
      </c>
      <c r="P250" s="165">
        <f>+'CONAP-CHD''S (ALL FUNDS)'!L520</f>
        <v>1998638</v>
      </c>
      <c r="Q250" s="133">
        <f t="shared" si="281"/>
        <v>34737072.219999999</v>
      </c>
      <c r="R250" s="165"/>
      <c r="S250" s="165"/>
      <c r="T250" s="165"/>
      <c r="U250" s="133">
        <f t="shared" si="282"/>
        <v>0</v>
      </c>
      <c r="V250" s="130">
        <f t="shared" si="487"/>
        <v>0</v>
      </c>
      <c r="W250" s="130">
        <f t="shared" si="488"/>
        <v>32738434.219999999</v>
      </c>
      <c r="X250" s="130">
        <f t="shared" si="489"/>
        <v>1998638</v>
      </c>
      <c r="Y250" s="133">
        <f t="shared" si="283"/>
        <v>34737072.219999999</v>
      </c>
      <c r="Z250" s="130">
        <f t="shared" ref="Z250:AB253" si="514">+J250-V250</f>
        <v>0</v>
      </c>
      <c r="AA250" s="130">
        <f t="shared" si="514"/>
        <v>0</v>
      </c>
      <c r="AB250" s="130">
        <f t="shared" si="514"/>
        <v>1362</v>
      </c>
      <c r="AC250" s="133">
        <f t="shared" si="284"/>
        <v>1362</v>
      </c>
      <c r="AD250" s="155" t="str">
        <f t="shared" si="509"/>
        <v xml:space="preserve"> </v>
      </c>
      <c r="AE250" s="155">
        <f t="shared" si="510"/>
        <v>0.99999999999999989</v>
      </c>
      <c r="AF250" s="155">
        <f t="shared" si="511"/>
        <v>0.99931899999999996</v>
      </c>
      <c r="AG250" s="155">
        <f t="shared" si="512"/>
        <v>0.99996079270610261</v>
      </c>
    </row>
    <row r="251" spans="1:33" ht="15" customHeight="1">
      <c r="A251" s="97" t="s">
        <v>117</v>
      </c>
      <c r="B251" s="165">
        <f>+'CONAP-CHD''S (ALL FUNDS)'!F521</f>
        <v>0</v>
      </c>
      <c r="C251" s="165">
        <f>+'CONAP-CHD''S (ALL FUNDS)'!G521</f>
        <v>241631554.05999997</v>
      </c>
      <c r="D251" s="165">
        <f>+'CONAP-CHD''S (ALL FUNDS)'!H521</f>
        <v>50534719.270000003</v>
      </c>
      <c r="E251" s="133">
        <f t="shared" si="278"/>
        <v>292166273.32999998</v>
      </c>
      <c r="F251" s="165"/>
      <c r="G251" s="165"/>
      <c r="H251" s="165"/>
      <c r="I251" s="133">
        <f t="shared" si="279"/>
        <v>0</v>
      </c>
      <c r="J251" s="116">
        <f t="shared" si="513"/>
        <v>0</v>
      </c>
      <c r="K251" s="116">
        <f t="shared" si="513"/>
        <v>241631554.05999997</v>
      </c>
      <c r="L251" s="116">
        <f t="shared" si="513"/>
        <v>50534719.270000003</v>
      </c>
      <c r="M251" s="133">
        <f t="shared" si="280"/>
        <v>292166273.32999998</v>
      </c>
      <c r="N251" s="165">
        <f>+'CONAP-CHD''S (ALL FUNDS)'!J521</f>
        <v>0</v>
      </c>
      <c r="O251" s="165">
        <f>+'CONAP-CHD''S (ALL FUNDS)'!K521</f>
        <v>241631551.35999998</v>
      </c>
      <c r="P251" s="165">
        <f>+'CONAP-CHD''S (ALL FUNDS)'!L521</f>
        <v>50099939.670000002</v>
      </c>
      <c r="Q251" s="133">
        <f t="shared" si="281"/>
        <v>291731491.02999997</v>
      </c>
      <c r="R251" s="165"/>
      <c r="S251" s="165"/>
      <c r="T251" s="165"/>
      <c r="U251" s="133">
        <f t="shared" si="282"/>
        <v>0</v>
      </c>
      <c r="V251" s="130">
        <f t="shared" si="487"/>
        <v>0</v>
      </c>
      <c r="W251" s="130">
        <f t="shared" si="488"/>
        <v>241631551.35999998</v>
      </c>
      <c r="X251" s="130">
        <f t="shared" si="489"/>
        <v>50099939.670000002</v>
      </c>
      <c r="Y251" s="133">
        <f t="shared" si="283"/>
        <v>291731491.02999997</v>
      </c>
      <c r="Z251" s="130">
        <f t="shared" si="514"/>
        <v>0</v>
      </c>
      <c r="AA251" s="130">
        <f t="shared" si="514"/>
        <v>2.699999988079071</v>
      </c>
      <c r="AB251" s="130">
        <f t="shared" si="514"/>
        <v>434779.60000000149</v>
      </c>
      <c r="AC251" s="133">
        <f t="shared" si="284"/>
        <v>434782.29999998957</v>
      </c>
      <c r="AD251" s="155" t="str">
        <f t="shared" si="509"/>
        <v xml:space="preserve"> </v>
      </c>
      <c r="AE251" s="155">
        <f t="shared" si="510"/>
        <v>0.99999998882596275</v>
      </c>
      <c r="AF251" s="155">
        <f t="shared" si="511"/>
        <v>0.99139641802149858</v>
      </c>
      <c r="AG251" s="155">
        <f t="shared" si="512"/>
        <v>0.99851186690700289</v>
      </c>
    </row>
    <row r="252" spans="1:33" ht="15" customHeight="1">
      <c r="A252" s="106" t="s">
        <v>118</v>
      </c>
      <c r="B252" s="165">
        <f>+'CONAP-CHD''S (ALL FUNDS)'!F522</f>
        <v>0</v>
      </c>
      <c r="C252" s="165">
        <f>+'CONAP-CHD''S (ALL FUNDS)'!G522</f>
        <v>0</v>
      </c>
      <c r="D252" s="165">
        <f>+'CONAP-CHD''S (ALL FUNDS)'!H522</f>
        <v>0</v>
      </c>
      <c r="E252" s="133">
        <f t="shared" si="278"/>
        <v>0</v>
      </c>
      <c r="F252" s="165">
        <f>+'CONAP-CHD''S (ALL FUNDS)'!F525</f>
        <v>0</v>
      </c>
      <c r="G252" s="165">
        <f>+'CONAP-CHD''S (ALL FUNDS)'!G525</f>
        <v>1066709.1100000001</v>
      </c>
      <c r="H252" s="165">
        <f>+'CONAP-CHD''S (ALL FUNDS)'!H525</f>
        <v>2808283</v>
      </c>
      <c r="I252" s="133">
        <f t="shared" si="279"/>
        <v>3874992.1100000003</v>
      </c>
      <c r="J252" s="116">
        <f t="shared" si="513"/>
        <v>0</v>
      </c>
      <c r="K252" s="116">
        <f t="shared" si="513"/>
        <v>1066709.1100000001</v>
      </c>
      <c r="L252" s="116">
        <f t="shared" si="513"/>
        <v>2808283</v>
      </c>
      <c r="M252" s="133">
        <f t="shared" si="280"/>
        <v>3874992.1100000003</v>
      </c>
      <c r="N252" s="165">
        <f>+'CONAP-CHD''S (ALL FUNDS)'!J522</f>
        <v>0</v>
      </c>
      <c r="O252" s="165">
        <f>+'CONAP-CHD''S (ALL FUNDS)'!K522</f>
        <v>0</v>
      </c>
      <c r="P252" s="165">
        <f>+'CONAP-CHD''S (ALL FUNDS)'!L522</f>
        <v>0</v>
      </c>
      <c r="Q252" s="133">
        <f t="shared" si="281"/>
        <v>0</v>
      </c>
      <c r="R252" s="165">
        <f>+'CONAP-CHD''S (ALL FUNDS)'!J525</f>
        <v>0</v>
      </c>
      <c r="S252" s="165">
        <f>+'CONAP-CHD''S (ALL FUNDS)'!K525</f>
        <v>1066709.1100000001</v>
      </c>
      <c r="T252" s="165">
        <f>+'CONAP-CHD''S (ALL FUNDS)'!L525</f>
        <v>2808283</v>
      </c>
      <c r="U252" s="133">
        <f t="shared" si="282"/>
        <v>3874992.1100000003</v>
      </c>
      <c r="V252" s="130">
        <f t="shared" si="487"/>
        <v>0</v>
      </c>
      <c r="W252" s="130">
        <f t="shared" si="488"/>
        <v>1066709.1100000001</v>
      </c>
      <c r="X252" s="130">
        <f t="shared" si="489"/>
        <v>2808283</v>
      </c>
      <c r="Y252" s="133">
        <f t="shared" si="283"/>
        <v>3874992.1100000003</v>
      </c>
      <c r="Z252" s="130">
        <f t="shared" si="514"/>
        <v>0</v>
      </c>
      <c r="AA252" s="130">
        <f t="shared" si="514"/>
        <v>0</v>
      </c>
      <c r="AB252" s="130">
        <f t="shared" si="514"/>
        <v>0</v>
      </c>
      <c r="AC252" s="133">
        <f t="shared" si="284"/>
        <v>0</v>
      </c>
      <c r="AD252" s="155" t="str">
        <f t="shared" si="509"/>
        <v xml:space="preserve"> </v>
      </c>
      <c r="AE252" s="155">
        <f t="shared" si="510"/>
        <v>1</v>
      </c>
      <c r="AF252" s="155">
        <f t="shared" si="511"/>
        <v>1</v>
      </c>
      <c r="AG252" s="155">
        <f t="shared" si="512"/>
        <v>1</v>
      </c>
    </row>
    <row r="253" spans="1:33" ht="15" customHeight="1">
      <c r="A253" s="103"/>
      <c r="B253" s="165"/>
      <c r="C253" s="165"/>
      <c r="D253" s="165"/>
      <c r="E253" s="133">
        <f t="shared" si="278"/>
        <v>0</v>
      </c>
      <c r="F253" s="165"/>
      <c r="G253" s="165"/>
      <c r="H253" s="165"/>
      <c r="I253" s="133">
        <f t="shared" si="279"/>
        <v>0</v>
      </c>
      <c r="J253" s="116">
        <f t="shared" si="513"/>
        <v>0</v>
      </c>
      <c r="K253" s="116">
        <f t="shared" si="513"/>
        <v>0</v>
      </c>
      <c r="L253" s="116">
        <f t="shared" si="513"/>
        <v>0</v>
      </c>
      <c r="M253" s="133">
        <f t="shared" si="280"/>
        <v>0</v>
      </c>
      <c r="N253" s="165"/>
      <c r="O253" s="165"/>
      <c r="P253" s="165"/>
      <c r="Q253" s="133">
        <f t="shared" si="281"/>
        <v>0</v>
      </c>
      <c r="R253" s="165"/>
      <c r="S253" s="165"/>
      <c r="T253" s="165"/>
      <c r="U253" s="133">
        <f t="shared" si="282"/>
        <v>0</v>
      </c>
      <c r="V253" s="130">
        <f t="shared" si="487"/>
        <v>0</v>
      </c>
      <c r="W253" s="130">
        <f t="shared" si="488"/>
        <v>0</v>
      </c>
      <c r="X253" s="130">
        <f t="shared" si="489"/>
        <v>0</v>
      </c>
      <c r="Y253" s="133">
        <f t="shared" si="283"/>
        <v>0</v>
      </c>
      <c r="Z253" s="130">
        <f t="shared" si="514"/>
        <v>0</v>
      </c>
      <c r="AA253" s="130">
        <f t="shared" si="514"/>
        <v>0</v>
      </c>
      <c r="AB253" s="130">
        <f t="shared" si="514"/>
        <v>0</v>
      </c>
      <c r="AC253" s="133">
        <f t="shared" si="284"/>
        <v>0</v>
      </c>
      <c r="AD253" s="155" t="str">
        <f t="shared" si="509"/>
        <v xml:space="preserve"> </v>
      </c>
      <c r="AE253" s="155" t="str">
        <f t="shared" si="510"/>
        <v xml:space="preserve"> </v>
      </c>
      <c r="AF253" s="155" t="str">
        <f t="shared" si="511"/>
        <v xml:space="preserve"> </v>
      </c>
      <c r="AG253" s="155" t="str">
        <f t="shared" si="512"/>
        <v xml:space="preserve"> </v>
      </c>
    </row>
    <row r="254" spans="1:33" s="127" customFormat="1" ht="15" customHeight="1">
      <c r="A254" s="169" t="s">
        <v>177</v>
      </c>
      <c r="B254" s="172">
        <f>SUM(B255:B257)</f>
        <v>0</v>
      </c>
      <c r="C254" s="172">
        <f t="shared" ref="C254:D254" si="515">SUM(C255:C257)</f>
        <v>135228036.97</v>
      </c>
      <c r="D254" s="172">
        <f t="shared" si="515"/>
        <v>154554713.86000001</v>
      </c>
      <c r="E254" s="133">
        <f t="shared" si="278"/>
        <v>289782750.83000004</v>
      </c>
      <c r="F254" s="172">
        <f t="shared" ref="F254" si="516">SUM(F255:F257)</f>
        <v>0</v>
      </c>
      <c r="G254" s="172">
        <f t="shared" ref="G254" si="517">SUM(G255:G257)</f>
        <v>16613643.02</v>
      </c>
      <c r="H254" s="172">
        <f t="shared" ref="H254" si="518">SUM(H255:H257)</f>
        <v>120000000</v>
      </c>
      <c r="I254" s="133">
        <f t="shared" si="279"/>
        <v>136613643.02000001</v>
      </c>
      <c r="J254" s="172">
        <f t="shared" ref="J254" si="519">SUM(J255:J257)</f>
        <v>0</v>
      </c>
      <c r="K254" s="172">
        <f t="shared" ref="K254" si="520">SUM(K255:K257)</f>
        <v>151841679.99000001</v>
      </c>
      <c r="L254" s="172">
        <f t="shared" ref="L254" si="521">SUM(L255:L257)</f>
        <v>274554713.86000001</v>
      </c>
      <c r="M254" s="133">
        <f t="shared" si="280"/>
        <v>426396393.85000002</v>
      </c>
      <c r="N254" s="172">
        <f t="shared" ref="N254" si="522">SUM(N255:N257)</f>
        <v>0</v>
      </c>
      <c r="O254" s="172">
        <f t="shared" ref="O254" si="523">SUM(O255:O257)</f>
        <v>134503482.08000001</v>
      </c>
      <c r="P254" s="172">
        <f t="shared" ref="P254" si="524">SUM(P255:P257)</f>
        <v>153786802.63999999</v>
      </c>
      <c r="Q254" s="133">
        <f t="shared" si="281"/>
        <v>288290284.72000003</v>
      </c>
      <c r="R254" s="172">
        <f t="shared" ref="R254" si="525">SUM(R255:R257)</f>
        <v>0</v>
      </c>
      <c r="S254" s="172">
        <f t="shared" ref="S254" si="526">SUM(S255:S257)</f>
        <v>11441624.800000001</v>
      </c>
      <c r="T254" s="172">
        <f t="shared" ref="T254" si="527">SUM(T255:T257)</f>
        <v>119820573.11</v>
      </c>
      <c r="U254" s="133">
        <f t="shared" si="282"/>
        <v>131262197.91</v>
      </c>
      <c r="V254" s="172">
        <f t="shared" ref="V254" si="528">SUM(V255:V257)</f>
        <v>0</v>
      </c>
      <c r="W254" s="172">
        <f t="shared" ref="W254" si="529">SUM(W255:W257)</f>
        <v>145945106.88000003</v>
      </c>
      <c r="X254" s="172">
        <f t="shared" ref="X254" si="530">SUM(X255:X257)</f>
        <v>273607375.75</v>
      </c>
      <c r="Y254" s="133">
        <f t="shared" si="283"/>
        <v>419552482.63</v>
      </c>
      <c r="Z254" s="172">
        <f t="shared" ref="Z254" si="531">SUM(Z255:Z257)</f>
        <v>0</v>
      </c>
      <c r="AA254" s="172">
        <f t="shared" ref="AA254" si="532">SUM(AA255:AA257)</f>
        <v>5896573.1099999845</v>
      </c>
      <c r="AB254" s="172">
        <f t="shared" ref="AB254" si="533">SUM(AB255:AB257)</f>
        <v>947338.11000002921</v>
      </c>
      <c r="AC254" s="133">
        <f t="shared" si="284"/>
        <v>6843911.2200000137</v>
      </c>
      <c r="AD254" s="156" t="str">
        <f t="shared" si="509"/>
        <v xml:space="preserve"> </v>
      </c>
      <c r="AE254" s="156">
        <f t="shared" si="510"/>
        <v>0.96116630749614784</v>
      </c>
      <c r="AF254" s="156">
        <f t="shared" si="511"/>
        <v>0.9965495470950716</v>
      </c>
      <c r="AG254" s="156">
        <f t="shared" si="512"/>
        <v>0.98394941580484474</v>
      </c>
    </row>
    <row r="255" spans="1:33" ht="15" customHeight="1">
      <c r="A255" s="106" t="s">
        <v>116</v>
      </c>
      <c r="B255" s="165">
        <f>+'CONAP-CHD''S (ALL FUNDS)'!F607</f>
        <v>0</v>
      </c>
      <c r="C255" s="165">
        <f>+'CONAP-CHD''S (ALL FUNDS)'!G607</f>
        <v>135228036.97</v>
      </c>
      <c r="D255" s="165">
        <f>+'CONAP-CHD''S (ALL FUNDS)'!H607</f>
        <v>154554713.86000001</v>
      </c>
      <c r="E255" s="133">
        <f t="shared" si="278"/>
        <v>289782750.83000004</v>
      </c>
      <c r="F255" s="165"/>
      <c r="G255" s="165"/>
      <c r="H255" s="165"/>
      <c r="I255" s="133">
        <f t="shared" si="279"/>
        <v>0</v>
      </c>
      <c r="J255" s="116">
        <f t="shared" ref="J255:L258" si="534">+B255+F255</f>
        <v>0</v>
      </c>
      <c r="K255" s="116">
        <f t="shared" si="534"/>
        <v>135228036.97</v>
      </c>
      <c r="L255" s="116">
        <f t="shared" si="534"/>
        <v>154554713.86000001</v>
      </c>
      <c r="M255" s="133">
        <f t="shared" si="280"/>
        <v>289782750.83000004</v>
      </c>
      <c r="N255" s="165">
        <f>+'CONAP-CHD''S (ALL FUNDS)'!J607</f>
        <v>0</v>
      </c>
      <c r="O255" s="165">
        <f>+'CONAP-CHD''S (ALL FUNDS)'!K607</f>
        <v>134503482.08000001</v>
      </c>
      <c r="P255" s="165">
        <f>+'CONAP-CHD''S (ALL FUNDS)'!L607</f>
        <v>153786802.63999999</v>
      </c>
      <c r="Q255" s="133">
        <f t="shared" si="281"/>
        <v>288290284.72000003</v>
      </c>
      <c r="R255" s="165"/>
      <c r="S255" s="165"/>
      <c r="T255" s="165"/>
      <c r="U255" s="133">
        <f t="shared" si="282"/>
        <v>0</v>
      </c>
      <c r="V255" s="130">
        <f t="shared" si="487"/>
        <v>0</v>
      </c>
      <c r="W255" s="130">
        <f t="shared" si="488"/>
        <v>134503482.08000001</v>
      </c>
      <c r="X255" s="130">
        <f t="shared" si="489"/>
        <v>153786802.63999999</v>
      </c>
      <c r="Y255" s="133">
        <f t="shared" si="283"/>
        <v>288290284.72000003</v>
      </c>
      <c r="Z255" s="130">
        <f t="shared" ref="Z255:AB258" si="535">+J255-V255</f>
        <v>0</v>
      </c>
      <c r="AA255" s="130">
        <f t="shared" si="535"/>
        <v>724554.88999998569</v>
      </c>
      <c r="AB255" s="130">
        <f t="shared" si="535"/>
        <v>767911.22000002861</v>
      </c>
      <c r="AC255" s="133">
        <f t="shared" si="284"/>
        <v>1492466.1100000143</v>
      </c>
      <c r="AD255" s="155" t="str">
        <f t="shared" si="509"/>
        <v xml:space="preserve"> </v>
      </c>
      <c r="AE255" s="155">
        <f t="shared" si="510"/>
        <v>0.99464197731302773</v>
      </c>
      <c r="AF255" s="155">
        <f t="shared" si="511"/>
        <v>0.99503146037528412</v>
      </c>
      <c r="AG255" s="155">
        <f t="shared" si="512"/>
        <v>0.99484970687273389</v>
      </c>
    </row>
    <row r="256" spans="1:33" ht="15" customHeight="1">
      <c r="A256" s="97" t="s">
        <v>117</v>
      </c>
      <c r="B256" s="165">
        <f>+'CONAP-CHD''S (ALL FUNDS)'!F608</f>
        <v>0</v>
      </c>
      <c r="C256" s="165">
        <f>+'CONAP-CHD''S (ALL FUNDS)'!G608</f>
        <v>0</v>
      </c>
      <c r="D256" s="165">
        <f>+'CONAP-CHD''S (ALL FUNDS)'!H608</f>
        <v>0</v>
      </c>
      <c r="E256" s="133">
        <f t="shared" si="278"/>
        <v>0</v>
      </c>
      <c r="F256" s="165"/>
      <c r="G256" s="165"/>
      <c r="H256" s="165"/>
      <c r="I256" s="133">
        <f t="shared" si="279"/>
        <v>0</v>
      </c>
      <c r="J256" s="116">
        <f t="shared" si="534"/>
        <v>0</v>
      </c>
      <c r="K256" s="116">
        <f t="shared" si="534"/>
        <v>0</v>
      </c>
      <c r="L256" s="116">
        <f t="shared" si="534"/>
        <v>0</v>
      </c>
      <c r="M256" s="133">
        <f t="shared" si="280"/>
        <v>0</v>
      </c>
      <c r="N256" s="165">
        <f>+'CONAP-CHD''S (ALL FUNDS)'!J608</f>
        <v>0</v>
      </c>
      <c r="O256" s="165">
        <f>+'CONAP-CHD''S (ALL FUNDS)'!K608</f>
        <v>0</v>
      </c>
      <c r="P256" s="165">
        <f>+'CONAP-CHD''S (ALL FUNDS)'!L608</f>
        <v>0</v>
      </c>
      <c r="Q256" s="133">
        <f t="shared" si="281"/>
        <v>0</v>
      </c>
      <c r="R256" s="165"/>
      <c r="S256" s="165"/>
      <c r="T256" s="165"/>
      <c r="U256" s="133">
        <f t="shared" si="282"/>
        <v>0</v>
      </c>
      <c r="V256" s="130">
        <f t="shared" si="487"/>
        <v>0</v>
      </c>
      <c r="W256" s="130">
        <f t="shared" si="488"/>
        <v>0</v>
      </c>
      <c r="X256" s="130">
        <f t="shared" si="489"/>
        <v>0</v>
      </c>
      <c r="Y256" s="133">
        <f t="shared" si="283"/>
        <v>0</v>
      </c>
      <c r="Z256" s="130">
        <f t="shared" si="535"/>
        <v>0</v>
      </c>
      <c r="AA256" s="130">
        <f t="shared" si="535"/>
        <v>0</v>
      </c>
      <c r="AB256" s="130">
        <f t="shared" si="535"/>
        <v>0</v>
      </c>
      <c r="AC256" s="133">
        <f t="shared" si="284"/>
        <v>0</v>
      </c>
      <c r="AD256" s="155" t="str">
        <f t="shared" si="509"/>
        <v xml:space="preserve"> </v>
      </c>
      <c r="AE256" s="155" t="str">
        <f t="shared" si="510"/>
        <v xml:space="preserve"> </v>
      </c>
      <c r="AF256" s="155" t="str">
        <f t="shared" si="511"/>
        <v xml:space="preserve"> </v>
      </c>
      <c r="AG256" s="155" t="str">
        <f t="shared" si="512"/>
        <v xml:space="preserve"> </v>
      </c>
    </row>
    <row r="257" spans="1:33" ht="15" customHeight="1">
      <c r="A257" s="106" t="s">
        <v>118</v>
      </c>
      <c r="B257" s="165">
        <f>+'CONAP-CHD''S (ALL FUNDS)'!F609</f>
        <v>0</v>
      </c>
      <c r="C257" s="165">
        <f>+'CONAP-CHD''S (ALL FUNDS)'!G609</f>
        <v>0</v>
      </c>
      <c r="D257" s="165">
        <f>+'CONAP-CHD''S (ALL FUNDS)'!H609</f>
        <v>0</v>
      </c>
      <c r="E257" s="133">
        <f t="shared" si="278"/>
        <v>0</v>
      </c>
      <c r="F257" s="165">
        <f>+'CONAP-CHD''S (ALL FUNDS)'!F612</f>
        <v>0</v>
      </c>
      <c r="G257" s="165">
        <f>+'CONAP-CHD''S (ALL FUNDS)'!G612</f>
        <v>16613643.02</v>
      </c>
      <c r="H257" s="165">
        <f>+'CONAP-CHD''S (ALL FUNDS)'!H612</f>
        <v>120000000</v>
      </c>
      <c r="I257" s="133">
        <f t="shared" si="279"/>
        <v>136613643.02000001</v>
      </c>
      <c r="J257" s="116">
        <f t="shared" si="534"/>
        <v>0</v>
      </c>
      <c r="K257" s="116">
        <f t="shared" si="534"/>
        <v>16613643.02</v>
      </c>
      <c r="L257" s="116">
        <f t="shared" si="534"/>
        <v>120000000</v>
      </c>
      <c r="M257" s="133">
        <f t="shared" si="280"/>
        <v>136613643.02000001</v>
      </c>
      <c r="N257" s="165">
        <f>+'CONAP-CHD''S (ALL FUNDS)'!J609</f>
        <v>0</v>
      </c>
      <c r="O257" s="165">
        <f>+'CONAP-CHD''S (ALL FUNDS)'!K609</f>
        <v>0</v>
      </c>
      <c r="P257" s="165">
        <f>+'CONAP-CHD''S (ALL FUNDS)'!L609</f>
        <v>0</v>
      </c>
      <c r="Q257" s="133">
        <f t="shared" si="281"/>
        <v>0</v>
      </c>
      <c r="R257" s="165">
        <f>+'CONAP-CHD''S (ALL FUNDS)'!J612</f>
        <v>0</v>
      </c>
      <c r="S257" s="165">
        <f>+'CONAP-CHD''S (ALL FUNDS)'!K612</f>
        <v>11441624.800000001</v>
      </c>
      <c r="T257" s="165">
        <f>+'CONAP-CHD''S (ALL FUNDS)'!L612</f>
        <v>119820573.11</v>
      </c>
      <c r="U257" s="133">
        <f t="shared" si="282"/>
        <v>131262197.91</v>
      </c>
      <c r="V257" s="130">
        <f t="shared" si="487"/>
        <v>0</v>
      </c>
      <c r="W257" s="130">
        <f t="shared" si="488"/>
        <v>11441624.800000001</v>
      </c>
      <c r="X257" s="130">
        <f t="shared" si="489"/>
        <v>119820573.11</v>
      </c>
      <c r="Y257" s="133">
        <f t="shared" si="283"/>
        <v>131262197.91</v>
      </c>
      <c r="Z257" s="130">
        <f t="shared" si="535"/>
        <v>0</v>
      </c>
      <c r="AA257" s="130">
        <f t="shared" si="535"/>
        <v>5172018.2199999988</v>
      </c>
      <c r="AB257" s="130">
        <f t="shared" si="535"/>
        <v>179426.8900000006</v>
      </c>
      <c r="AC257" s="133">
        <f t="shared" si="284"/>
        <v>5351445.1099999994</v>
      </c>
      <c r="AD257" s="155" t="str">
        <f t="shared" si="509"/>
        <v xml:space="preserve"> </v>
      </c>
      <c r="AE257" s="155">
        <f t="shared" si="510"/>
        <v>0.68868849452382186</v>
      </c>
      <c r="AF257" s="155">
        <f t="shared" si="511"/>
        <v>0.99850477591666664</v>
      </c>
      <c r="AG257" s="155">
        <f t="shared" si="512"/>
        <v>0.96082788664660257</v>
      </c>
    </row>
    <row r="258" spans="1:33" ht="15" customHeight="1">
      <c r="A258" s="103"/>
      <c r="B258" s="165"/>
      <c r="C258" s="165"/>
      <c r="D258" s="165"/>
      <c r="E258" s="133">
        <f t="shared" si="278"/>
        <v>0</v>
      </c>
      <c r="F258" s="165"/>
      <c r="G258" s="165"/>
      <c r="H258" s="165"/>
      <c r="I258" s="133">
        <f t="shared" si="279"/>
        <v>0</v>
      </c>
      <c r="J258" s="116">
        <f t="shared" si="534"/>
        <v>0</v>
      </c>
      <c r="K258" s="116">
        <f t="shared" si="534"/>
        <v>0</v>
      </c>
      <c r="L258" s="116">
        <f t="shared" si="534"/>
        <v>0</v>
      </c>
      <c r="M258" s="133">
        <f t="shared" si="280"/>
        <v>0</v>
      </c>
      <c r="N258" s="165"/>
      <c r="O258" s="165"/>
      <c r="P258" s="165"/>
      <c r="Q258" s="133">
        <f t="shared" si="281"/>
        <v>0</v>
      </c>
      <c r="R258" s="165"/>
      <c r="S258" s="165"/>
      <c r="T258" s="165"/>
      <c r="U258" s="133">
        <f t="shared" si="282"/>
        <v>0</v>
      </c>
      <c r="V258" s="130">
        <f t="shared" si="487"/>
        <v>0</v>
      </c>
      <c r="W258" s="130">
        <f t="shared" si="488"/>
        <v>0</v>
      </c>
      <c r="X258" s="130">
        <f t="shared" si="489"/>
        <v>0</v>
      </c>
      <c r="Y258" s="133">
        <f t="shared" si="283"/>
        <v>0</v>
      </c>
      <c r="Z258" s="130">
        <f t="shared" si="535"/>
        <v>0</v>
      </c>
      <c r="AA258" s="130">
        <f t="shared" si="535"/>
        <v>0</v>
      </c>
      <c r="AB258" s="130">
        <f t="shared" si="535"/>
        <v>0</v>
      </c>
      <c r="AC258" s="133">
        <f t="shared" si="284"/>
        <v>0</v>
      </c>
      <c r="AD258" s="155" t="str">
        <f t="shared" si="509"/>
        <v xml:space="preserve"> </v>
      </c>
      <c r="AE258" s="155" t="str">
        <f t="shared" si="510"/>
        <v xml:space="preserve"> </v>
      </c>
      <c r="AF258" s="155" t="str">
        <f t="shared" si="511"/>
        <v xml:space="preserve"> </v>
      </c>
      <c r="AG258" s="155" t="str">
        <f t="shared" si="512"/>
        <v xml:space="preserve"> </v>
      </c>
    </row>
    <row r="259" spans="1:33" s="127" customFormat="1" ht="15" customHeight="1">
      <c r="A259" s="169" t="s">
        <v>181</v>
      </c>
      <c r="B259" s="172">
        <f>SUM(B260:B262)</f>
        <v>0</v>
      </c>
      <c r="C259" s="172">
        <f t="shared" ref="C259:D259" si="536">SUM(C260:C262)</f>
        <v>1034765.62</v>
      </c>
      <c r="D259" s="172">
        <f t="shared" si="536"/>
        <v>0</v>
      </c>
      <c r="E259" s="133">
        <f t="shared" si="278"/>
        <v>1034765.62</v>
      </c>
      <c r="F259" s="172">
        <f t="shared" ref="F259" si="537">SUM(F260:F262)</f>
        <v>0</v>
      </c>
      <c r="G259" s="172">
        <f t="shared" ref="G259" si="538">SUM(G260:G262)</f>
        <v>0</v>
      </c>
      <c r="H259" s="172">
        <f t="shared" ref="H259" si="539">SUM(H260:H262)</f>
        <v>0</v>
      </c>
      <c r="I259" s="133">
        <f t="shared" si="279"/>
        <v>0</v>
      </c>
      <c r="J259" s="172">
        <f t="shared" ref="J259" si="540">SUM(J260:J262)</f>
        <v>0</v>
      </c>
      <c r="K259" s="172">
        <f t="shared" ref="K259" si="541">SUM(K260:K262)</f>
        <v>1034765.62</v>
      </c>
      <c r="L259" s="172">
        <f t="shared" ref="L259" si="542">SUM(L260:L262)</f>
        <v>0</v>
      </c>
      <c r="M259" s="133">
        <f t="shared" si="280"/>
        <v>1034765.62</v>
      </c>
      <c r="N259" s="172">
        <f t="shared" ref="N259" si="543">SUM(N260:N262)</f>
        <v>0</v>
      </c>
      <c r="O259" s="172">
        <f t="shared" ref="O259" si="544">SUM(O260:O262)</f>
        <v>1034281.5</v>
      </c>
      <c r="P259" s="172">
        <f t="shared" ref="P259" si="545">SUM(P260:P262)</f>
        <v>0</v>
      </c>
      <c r="Q259" s="133">
        <f t="shared" si="281"/>
        <v>1034281.5</v>
      </c>
      <c r="R259" s="172">
        <f t="shared" ref="R259" si="546">SUM(R260:R262)</f>
        <v>0</v>
      </c>
      <c r="S259" s="172">
        <f t="shared" ref="S259" si="547">SUM(S260:S262)</f>
        <v>0</v>
      </c>
      <c r="T259" s="172">
        <f t="shared" ref="T259" si="548">SUM(T260:T262)</f>
        <v>0</v>
      </c>
      <c r="U259" s="133">
        <f t="shared" si="282"/>
        <v>0</v>
      </c>
      <c r="V259" s="172">
        <f t="shared" ref="V259" si="549">SUM(V260:V262)</f>
        <v>0</v>
      </c>
      <c r="W259" s="172">
        <f t="shared" ref="W259" si="550">SUM(W260:W262)</f>
        <v>1034281.5</v>
      </c>
      <c r="X259" s="172">
        <f t="shared" ref="X259" si="551">SUM(X260:X262)</f>
        <v>0</v>
      </c>
      <c r="Y259" s="133">
        <f t="shared" si="283"/>
        <v>1034281.5</v>
      </c>
      <c r="Z259" s="172">
        <f t="shared" ref="Z259" si="552">SUM(Z260:Z262)</f>
        <v>0</v>
      </c>
      <c r="AA259" s="172">
        <f t="shared" ref="AA259" si="553">SUM(AA260:AA262)</f>
        <v>484.11999999999534</v>
      </c>
      <c r="AB259" s="172">
        <f t="shared" ref="AB259" si="554">SUM(AB260:AB262)</f>
        <v>0</v>
      </c>
      <c r="AC259" s="133">
        <f t="shared" si="284"/>
        <v>484.11999999999534</v>
      </c>
      <c r="AD259" s="156" t="str">
        <f t="shared" si="509"/>
        <v xml:space="preserve"> </v>
      </c>
      <c r="AE259" s="156">
        <f t="shared" si="510"/>
        <v>0.99953214526010248</v>
      </c>
      <c r="AF259" s="156" t="str">
        <f t="shared" si="511"/>
        <v xml:space="preserve"> </v>
      </c>
      <c r="AG259" s="156">
        <f t="shared" si="512"/>
        <v>0.99953214526010248</v>
      </c>
    </row>
    <row r="260" spans="1:33" ht="15" customHeight="1">
      <c r="A260" s="106" t="s">
        <v>116</v>
      </c>
      <c r="B260" s="165">
        <f>+'CONAP-CHD''S (ALL FUNDS)'!F649</f>
        <v>0</v>
      </c>
      <c r="C260" s="165">
        <f>+'CONAP-CHD''S (ALL FUNDS)'!G649</f>
        <v>0</v>
      </c>
      <c r="D260" s="165">
        <f>+'CONAP-CHD''S (ALL FUNDS)'!H649</f>
        <v>0</v>
      </c>
      <c r="E260" s="133">
        <f t="shared" si="278"/>
        <v>0</v>
      </c>
      <c r="F260" s="165"/>
      <c r="G260" s="165"/>
      <c r="H260" s="165"/>
      <c r="I260" s="133">
        <f t="shared" si="279"/>
        <v>0</v>
      </c>
      <c r="J260" s="116">
        <f t="shared" ref="J260:L263" si="555">+B260+F260</f>
        <v>0</v>
      </c>
      <c r="K260" s="116">
        <f t="shared" si="555"/>
        <v>0</v>
      </c>
      <c r="L260" s="116">
        <f t="shared" si="555"/>
        <v>0</v>
      </c>
      <c r="M260" s="133">
        <f t="shared" si="280"/>
        <v>0</v>
      </c>
      <c r="N260" s="165">
        <f>+'CONAP-CHD''S (ALL FUNDS)'!J649</f>
        <v>0</v>
      </c>
      <c r="O260" s="165">
        <f>+'CONAP-CHD''S (ALL FUNDS)'!K649</f>
        <v>0</v>
      </c>
      <c r="P260" s="165">
        <f>+'CONAP-CHD''S (ALL FUNDS)'!L649</f>
        <v>0</v>
      </c>
      <c r="Q260" s="133">
        <f t="shared" si="281"/>
        <v>0</v>
      </c>
      <c r="R260" s="165"/>
      <c r="S260" s="165"/>
      <c r="T260" s="165"/>
      <c r="U260" s="133">
        <f t="shared" si="282"/>
        <v>0</v>
      </c>
      <c r="V260" s="130">
        <f t="shared" si="487"/>
        <v>0</v>
      </c>
      <c r="W260" s="130">
        <f t="shared" si="488"/>
        <v>0</v>
      </c>
      <c r="X260" s="130">
        <f t="shared" si="489"/>
        <v>0</v>
      </c>
      <c r="Y260" s="133">
        <f t="shared" si="283"/>
        <v>0</v>
      </c>
      <c r="Z260" s="130">
        <f t="shared" ref="Z260:AB263" si="556">+J260-V260</f>
        <v>0</v>
      </c>
      <c r="AA260" s="130">
        <f t="shared" si="556"/>
        <v>0</v>
      </c>
      <c r="AB260" s="130">
        <f t="shared" si="556"/>
        <v>0</v>
      </c>
      <c r="AC260" s="133">
        <f t="shared" si="284"/>
        <v>0</v>
      </c>
      <c r="AD260" s="155" t="str">
        <f t="shared" si="509"/>
        <v xml:space="preserve"> </v>
      </c>
      <c r="AE260" s="155" t="str">
        <f t="shared" si="510"/>
        <v xml:space="preserve"> </v>
      </c>
      <c r="AF260" s="155" t="str">
        <f t="shared" si="511"/>
        <v xml:space="preserve"> </v>
      </c>
      <c r="AG260" s="155" t="str">
        <f t="shared" si="512"/>
        <v xml:space="preserve"> </v>
      </c>
    </row>
    <row r="261" spans="1:33" ht="15" customHeight="1">
      <c r="A261" s="97" t="s">
        <v>117</v>
      </c>
      <c r="B261" s="165">
        <f>+'CONAP-CHD''S (ALL FUNDS)'!F650</f>
        <v>0</v>
      </c>
      <c r="C261" s="165">
        <f>+'CONAP-CHD''S (ALL FUNDS)'!G650</f>
        <v>517382.81</v>
      </c>
      <c r="D261" s="165">
        <f>+'CONAP-CHD''S (ALL FUNDS)'!H650</f>
        <v>0</v>
      </c>
      <c r="E261" s="133">
        <f t="shared" si="278"/>
        <v>517382.81</v>
      </c>
      <c r="F261" s="165"/>
      <c r="G261" s="165"/>
      <c r="H261" s="165"/>
      <c r="I261" s="133">
        <f t="shared" si="279"/>
        <v>0</v>
      </c>
      <c r="J261" s="116">
        <f t="shared" si="555"/>
        <v>0</v>
      </c>
      <c r="K261" s="116">
        <f t="shared" si="555"/>
        <v>517382.81</v>
      </c>
      <c r="L261" s="116">
        <f t="shared" si="555"/>
        <v>0</v>
      </c>
      <c r="M261" s="133">
        <f t="shared" si="280"/>
        <v>517382.81</v>
      </c>
      <c r="N261" s="165">
        <f>+'CONAP-CHD''S (ALL FUNDS)'!J650</f>
        <v>0</v>
      </c>
      <c r="O261" s="165">
        <f>+'CONAP-CHD''S (ALL FUNDS)'!K650</f>
        <v>517140.75</v>
      </c>
      <c r="P261" s="165">
        <f>+'CONAP-CHD''S (ALL FUNDS)'!L650</f>
        <v>0</v>
      </c>
      <c r="Q261" s="133">
        <f t="shared" si="281"/>
        <v>517140.75</v>
      </c>
      <c r="R261" s="165"/>
      <c r="S261" s="165"/>
      <c r="T261" s="165"/>
      <c r="U261" s="133">
        <f t="shared" si="282"/>
        <v>0</v>
      </c>
      <c r="V261" s="130">
        <f t="shared" si="487"/>
        <v>0</v>
      </c>
      <c r="W261" s="130">
        <f t="shared" si="488"/>
        <v>517140.75</v>
      </c>
      <c r="X261" s="130">
        <f t="shared" si="489"/>
        <v>0</v>
      </c>
      <c r="Y261" s="133">
        <f t="shared" si="283"/>
        <v>517140.75</v>
      </c>
      <c r="Z261" s="130">
        <f t="shared" si="556"/>
        <v>0</v>
      </c>
      <c r="AA261" s="130">
        <f t="shared" si="556"/>
        <v>242.05999999999767</v>
      </c>
      <c r="AB261" s="130">
        <f t="shared" si="556"/>
        <v>0</v>
      </c>
      <c r="AC261" s="133">
        <f t="shared" si="284"/>
        <v>242.05999999999767</v>
      </c>
      <c r="AD261" s="155" t="str">
        <f t="shared" si="509"/>
        <v xml:space="preserve"> </v>
      </c>
      <c r="AE261" s="155">
        <f t="shared" si="510"/>
        <v>0.99953214526010248</v>
      </c>
      <c r="AF261" s="155" t="str">
        <f t="shared" si="511"/>
        <v xml:space="preserve"> </v>
      </c>
      <c r="AG261" s="155">
        <f t="shared" si="512"/>
        <v>0.99953214526010248</v>
      </c>
    </row>
    <row r="262" spans="1:33" ht="15" customHeight="1">
      <c r="A262" s="106" t="s">
        <v>118</v>
      </c>
      <c r="B262" s="165">
        <f>+'CONAP-CHD''S (ALL FUNDS)'!F651</f>
        <v>0</v>
      </c>
      <c r="C262" s="165">
        <f>+'CONAP-CHD''S (ALL FUNDS)'!G651</f>
        <v>517382.81</v>
      </c>
      <c r="D262" s="165">
        <f>+'CONAP-CHD''S (ALL FUNDS)'!H651</f>
        <v>0</v>
      </c>
      <c r="E262" s="133">
        <f t="shared" si="278"/>
        <v>517382.81</v>
      </c>
      <c r="F262" s="165">
        <f>+'CONAP-CHD''S (ALL FUNDS)'!F654</f>
        <v>0</v>
      </c>
      <c r="G262" s="165">
        <f>+'CONAP-CHD''S (ALL FUNDS)'!G654</f>
        <v>0</v>
      </c>
      <c r="H262" s="165">
        <f>+'CONAP-CHD''S (ALL FUNDS)'!H654</f>
        <v>0</v>
      </c>
      <c r="I262" s="133">
        <f t="shared" si="279"/>
        <v>0</v>
      </c>
      <c r="J262" s="116">
        <f t="shared" si="555"/>
        <v>0</v>
      </c>
      <c r="K262" s="116">
        <f t="shared" si="555"/>
        <v>517382.81</v>
      </c>
      <c r="L262" s="116">
        <f t="shared" si="555"/>
        <v>0</v>
      </c>
      <c r="M262" s="133">
        <f t="shared" si="280"/>
        <v>517382.81</v>
      </c>
      <c r="N262" s="165">
        <f>+'CONAP-CHD''S (ALL FUNDS)'!J651</f>
        <v>0</v>
      </c>
      <c r="O262" s="165">
        <f>+'CONAP-CHD''S (ALL FUNDS)'!K651</f>
        <v>517140.75</v>
      </c>
      <c r="P262" s="165">
        <f>+'CONAP-CHD''S (ALL FUNDS)'!L651</f>
        <v>0</v>
      </c>
      <c r="Q262" s="133">
        <f t="shared" si="281"/>
        <v>517140.75</v>
      </c>
      <c r="R262" s="165">
        <f>+'CONAP-CHD''S (ALL FUNDS)'!J654</f>
        <v>0</v>
      </c>
      <c r="S262" s="165">
        <f>+'CONAP-CHD''S (ALL FUNDS)'!K654</f>
        <v>0</v>
      </c>
      <c r="T262" s="165">
        <f>+'CONAP-CHD''S (ALL FUNDS)'!L654</f>
        <v>0</v>
      </c>
      <c r="U262" s="133">
        <f t="shared" si="282"/>
        <v>0</v>
      </c>
      <c r="V262" s="130">
        <f t="shared" si="487"/>
        <v>0</v>
      </c>
      <c r="W262" s="130">
        <f t="shared" si="488"/>
        <v>517140.75</v>
      </c>
      <c r="X262" s="130">
        <f t="shared" si="489"/>
        <v>0</v>
      </c>
      <c r="Y262" s="133">
        <f t="shared" si="283"/>
        <v>517140.75</v>
      </c>
      <c r="Z262" s="130">
        <f t="shared" si="556"/>
        <v>0</v>
      </c>
      <c r="AA262" s="130">
        <f t="shared" si="556"/>
        <v>242.05999999999767</v>
      </c>
      <c r="AB262" s="130">
        <f t="shared" si="556"/>
        <v>0</v>
      </c>
      <c r="AC262" s="133">
        <f t="shared" si="284"/>
        <v>242.05999999999767</v>
      </c>
      <c r="AD262" s="155" t="str">
        <f t="shared" si="509"/>
        <v xml:space="preserve"> </v>
      </c>
      <c r="AE262" s="155">
        <f t="shared" si="510"/>
        <v>0.99953214526010248</v>
      </c>
      <c r="AF262" s="155" t="str">
        <f t="shared" si="511"/>
        <v xml:space="preserve"> </v>
      </c>
      <c r="AG262" s="155">
        <f t="shared" si="512"/>
        <v>0.99953214526010248</v>
      </c>
    </row>
    <row r="263" spans="1:33" ht="15" customHeight="1">
      <c r="A263" s="103"/>
      <c r="B263" s="165"/>
      <c r="C263" s="165"/>
      <c r="D263" s="165"/>
      <c r="E263" s="133">
        <f t="shared" si="278"/>
        <v>0</v>
      </c>
      <c r="F263" s="165"/>
      <c r="G263" s="165"/>
      <c r="H263" s="165"/>
      <c r="I263" s="133">
        <f t="shared" si="279"/>
        <v>0</v>
      </c>
      <c r="J263" s="116">
        <f t="shared" si="555"/>
        <v>0</v>
      </c>
      <c r="K263" s="116">
        <f t="shared" si="555"/>
        <v>0</v>
      </c>
      <c r="L263" s="116">
        <f t="shared" si="555"/>
        <v>0</v>
      </c>
      <c r="M263" s="133">
        <f t="shared" si="280"/>
        <v>0</v>
      </c>
      <c r="N263" s="165"/>
      <c r="O263" s="165"/>
      <c r="P263" s="165"/>
      <c r="Q263" s="133">
        <f t="shared" si="281"/>
        <v>0</v>
      </c>
      <c r="R263" s="165"/>
      <c r="S263" s="165"/>
      <c r="T263" s="165"/>
      <c r="U263" s="133">
        <f t="shared" si="282"/>
        <v>0</v>
      </c>
      <c r="V263" s="130">
        <f t="shared" si="487"/>
        <v>0</v>
      </c>
      <c r="W263" s="130">
        <f t="shared" si="488"/>
        <v>0</v>
      </c>
      <c r="X263" s="130">
        <f t="shared" si="489"/>
        <v>0</v>
      </c>
      <c r="Y263" s="133">
        <f t="shared" si="283"/>
        <v>0</v>
      </c>
      <c r="Z263" s="130">
        <f t="shared" si="556"/>
        <v>0</v>
      </c>
      <c r="AA263" s="130">
        <f t="shared" si="556"/>
        <v>0</v>
      </c>
      <c r="AB263" s="130">
        <f t="shared" si="556"/>
        <v>0</v>
      </c>
      <c r="AC263" s="133">
        <f t="shared" si="284"/>
        <v>0</v>
      </c>
      <c r="AD263" s="155" t="str">
        <f t="shared" si="509"/>
        <v xml:space="preserve"> </v>
      </c>
      <c r="AE263" s="155" t="str">
        <f t="shared" si="510"/>
        <v xml:space="preserve"> </v>
      </c>
      <c r="AF263" s="155" t="str">
        <f t="shared" si="511"/>
        <v xml:space="preserve"> </v>
      </c>
      <c r="AG263" s="155" t="str">
        <f t="shared" si="512"/>
        <v xml:space="preserve"> </v>
      </c>
    </row>
    <row r="264" spans="1:33" s="127" customFormat="1" ht="15" customHeight="1">
      <c r="A264" s="169" t="s">
        <v>184</v>
      </c>
      <c r="B264" s="172">
        <f>SUM(B265:B267)</f>
        <v>0</v>
      </c>
      <c r="C264" s="172">
        <f t="shared" ref="C264:D264" si="557">SUM(C265:C267)</f>
        <v>251155824.43000001</v>
      </c>
      <c r="D264" s="172">
        <f t="shared" si="557"/>
        <v>595274120.51999998</v>
      </c>
      <c r="E264" s="133">
        <f t="shared" si="278"/>
        <v>846429944.95000005</v>
      </c>
      <c r="F264" s="172">
        <f t="shared" ref="F264" si="558">SUM(F265:F267)</f>
        <v>0</v>
      </c>
      <c r="G264" s="172">
        <f t="shared" ref="G264" si="559">SUM(G265:G267)</f>
        <v>206071257.06999999</v>
      </c>
      <c r="H264" s="172">
        <f t="shared" ref="H264" si="560">SUM(H265:H267)</f>
        <v>329383080.51999998</v>
      </c>
      <c r="I264" s="133">
        <f t="shared" si="279"/>
        <v>535454337.58999997</v>
      </c>
      <c r="J264" s="172">
        <f t="shared" ref="J264" si="561">SUM(J265:J267)</f>
        <v>0</v>
      </c>
      <c r="K264" s="172">
        <f t="shared" ref="K264" si="562">SUM(K265:K267)</f>
        <v>457227081.5</v>
      </c>
      <c r="L264" s="172">
        <f t="shared" ref="L264" si="563">SUM(L265:L267)</f>
        <v>924657201.03999996</v>
      </c>
      <c r="M264" s="133">
        <f t="shared" si="280"/>
        <v>1381884282.54</v>
      </c>
      <c r="N264" s="172">
        <f t="shared" ref="N264" si="564">SUM(N265:N267)</f>
        <v>0</v>
      </c>
      <c r="O264" s="172">
        <f t="shared" ref="O264" si="565">SUM(O265:O267)</f>
        <v>239953098.48000002</v>
      </c>
      <c r="P264" s="172">
        <f t="shared" ref="P264" si="566">SUM(P265:P267)</f>
        <v>521678580.73000002</v>
      </c>
      <c r="Q264" s="133">
        <f t="shared" si="281"/>
        <v>761631679.21000004</v>
      </c>
      <c r="R264" s="172">
        <f t="shared" ref="R264" si="567">SUM(R265:R267)</f>
        <v>0</v>
      </c>
      <c r="S264" s="172">
        <f t="shared" ref="S264" si="568">SUM(S265:S267)</f>
        <v>196903094.14000002</v>
      </c>
      <c r="T264" s="172">
        <f t="shared" ref="T264" si="569">SUM(T265:T267)</f>
        <v>320917085.73000002</v>
      </c>
      <c r="U264" s="133">
        <f t="shared" si="282"/>
        <v>517820179.87</v>
      </c>
      <c r="V264" s="172">
        <f t="shared" ref="V264" si="570">SUM(V265:V267)</f>
        <v>0</v>
      </c>
      <c r="W264" s="172">
        <f t="shared" ref="W264" si="571">SUM(W265:W267)</f>
        <v>436856192.62</v>
      </c>
      <c r="X264" s="172">
        <f t="shared" ref="X264" si="572">SUM(X265:X267)</f>
        <v>842595666.46000004</v>
      </c>
      <c r="Y264" s="133">
        <f t="shared" si="283"/>
        <v>1279451859.0799999</v>
      </c>
      <c r="Z264" s="172">
        <f t="shared" ref="Z264" si="573">SUM(Z265:Z267)</f>
        <v>0</v>
      </c>
      <c r="AA264" s="172">
        <f t="shared" ref="AA264" si="574">SUM(AA265:AA267)</f>
        <v>20370888.879999965</v>
      </c>
      <c r="AB264" s="172">
        <f t="shared" ref="AB264" si="575">SUM(AB265:AB267)</f>
        <v>82061534.579999924</v>
      </c>
      <c r="AC264" s="133">
        <f t="shared" si="284"/>
        <v>102432423.45999989</v>
      </c>
      <c r="AD264" s="156" t="str">
        <f t="shared" si="509"/>
        <v xml:space="preserve"> </v>
      </c>
      <c r="AE264" s="156">
        <f t="shared" si="510"/>
        <v>0.955446889074964</v>
      </c>
      <c r="AF264" s="156">
        <f t="shared" si="511"/>
        <v>0.91125193802881554</v>
      </c>
      <c r="AG264" s="156">
        <f t="shared" si="512"/>
        <v>0.9258748183518507</v>
      </c>
    </row>
    <row r="265" spans="1:33" ht="15" customHeight="1">
      <c r="A265" s="106" t="s">
        <v>116</v>
      </c>
      <c r="B265" s="165">
        <f>+'CONAP-CHD''S (ALL FUNDS)'!F682</f>
        <v>0</v>
      </c>
      <c r="C265" s="165">
        <f>+'CONAP-CHD''S (ALL FUNDS)'!G682</f>
        <v>80473424.460000008</v>
      </c>
      <c r="D265" s="165">
        <f>+'CONAP-CHD''S (ALL FUNDS)'!H682</f>
        <v>265891040</v>
      </c>
      <c r="E265" s="133">
        <f t="shared" ref="E265:E303" si="576">SUM(B265:D265)</f>
        <v>346364464.46000004</v>
      </c>
      <c r="F265" s="165"/>
      <c r="G265" s="165"/>
      <c r="H265" s="165"/>
      <c r="I265" s="133">
        <f t="shared" ref="I265:I303" si="577">SUM(F265:H265)</f>
        <v>0</v>
      </c>
      <c r="J265" s="116">
        <f t="shared" ref="J265:L268" si="578">+B265+F265</f>
        <v>0</v>
      </c>
      <c r="K265" s="116">
        <f t="shared" si="578"/>
        <v>80473424.460000008</v>
      </c>
      <c r="L265" s="116">
        <f t="shared" si="578"/>
        <v>265891040</v>
      </c>
      <c r="M265" s="133">
        <f t="shared" ref="M265:M303" si="579">SUM(J265:L265)</f>
        <v>346364464.46000004</v>
      </c>
      <c r="N265" s="165">
        <f>+'CONAP-CHD''S (ALL FUNDS)'!J682</f>
        <v>0</v>
      </c>
      <c r="O265" s="165">
        <f>+'CONAP-CHD''S (ALL FUNDS)'!K682</f>
        <v>75397352.550000012</v>
      </c>
      <c r="P265" s="165">
        <f>+'CONAP-CHD''S (ALL FUNDS)'!L682</f>
        <v>200761495</v>
      </c>
      <c r="Q265" s="133">
        <f t="shared" ref="Q265:Q303" si="580">SUM(N265:P265)</f>
        <v>276158847.55000001</v>
      </c>
      <c r="R265" s="165"/>
      <c r="S265" s="165"/>
      <c r="T265" s="165"/>
      <c r="U265" s="133">
        <f t="shared" ref="U265:U303" si="581">SUM(R265:T265)</f>
        <v>0</v>
      </c>
      <c r="V265" s="130">
        <f t="shared" si="487"/>
        <v>0</v>
      </c>
      <c r="W265" s="130">
        <f t="shared" si="488"/>
        <v>75397352.550000012</v>
      </c>
      <c r="X265" s="130">
        <f t="shared" si="489"/>
        <v>200761495</v>
      </c>
      <c r="Y265" s="133">
        <f t="shared" ref="Y265:Y303" si="582">SUM(V265:X265)</f>
        <v>276158847.55000001</v>
      </c>
      <c r="Z265" s="130">
        <f t="shared" ref="Z265:AB268" si="583">+J265-V265</f>
        <v>0</v>
      </c>
      <c r="AA265" s="130">
        <f t="shared" si="583"/>
        <v>5076071.9099999964</v>
      </c>
      <c r="AB265" s="130">
        <f t="shared" si="583"/>
        <v>65129545</v>
      </c>
      <c r="AC265" s="133">
        <f t="shared" ref="AC265:AC303" si="584">SUM(Z265:AB265)</f>
        <v>70205616.909999996</v>
      </c>
      <c r="AD265" s="155" t="str">
        <f t="shared" si="509"/>
        <v xml:space="preserve"> </v>
      </c>
      <c r="AE265" s="155">
        <f t="shared" si="510"/>
        <v>0.93692238221422897</v>
      </c>
      <c r="AF265" s="155">
        <f t="shared" si="511"/>
        <v>0.75505174976937917</v>
      </c>
      <c r="AG265" s="155">
        <f t="shared" si="512"/>
        <v>0.79730710244928216</v>
      </c>
    </row>
    <row r="266" spans="1:33" ht="15" customHeight="1">
      <c r="A266" s="97" t="s">
        <v>117</v>
      </c>
      <c r="B266" s="165">
        <f>+'CONAP-CHD''S (ALL FUNDS)'!F683</f>
        <v>0</v>
      </c>
      <c r="C266" s="165">
        <f>+'CONAP-CHD''S (ALL FUNDS)'!G683</f>
        <v>170682399.97</v>
      </c>
      <c r="D266" s="165">
        <f>+'CONAP-CHD''S (ALL FUNDS)'!H683</f>
        <v>329383080.51999998</v>
      </c>
      <c r="E266" s="133">
        <f t="shared" si="576"/>
        <v>500065480.49000001</v>
      </c>
      <c r="F266" s="165"/>
      <c r="G266" s="165"/>
      <c r="H266" s="165"/>
      <c r="I266" s="133">
        <f t="shared" si="577"/>
        <v>0</v>
      </c>
      <c r="J266" s="116">
        <f t="shared" si="578"/>
        <v>0</v>
      </c>
      <c r="K266" s="116">
        <f t="shared" si="578"/>
        <v>170682399.97</v>
      </c>
      <c r="L266" s="116">
        <f t="shared" si="578"/>
        <v>329383080.51999998</v>
      </c>
      <c r="M266" s="133">
        <f t="shared" si="579"/>
        <v>500065480.49000001</v>
      </c>
      <c r="N266" s="165">
        <f>+'CONAP-CHD''S (ALL FUNDS)'!J683</f>
        <v>0</v>
      </c>
      <c r="O266" s="165">
        <f>+'CONAP-CHD''S (ALL FUNDS)'!K683</f>
        <v>164555745.93000001</v>
      </c>
      <c r="P266" s="165">
        <f>+'CONAP-CHD''S (ALL FUNDS)'!L683</f>
        <v>320917085.73000002</v>
      </c>
      <c r="Q266" s="133">
        <f t="shared" si="580"/>
        <v>485472831.66000003</v>
      </c>
      <c r="R266" s="165"/>
      <c r="S266" s="165"/>
      <c r="T266" s="165"/>
      <c r="U266" s="133">
        <f t="shared" si="581"/>
        <v>0</v>
      </c>
      <c r="V266" s="130">
        <f t="shared" si="487"/>
        <v>0</v>
      </c>
      <c r="W266" s="130">
        <f t="shared" si="488"/>
        <v>164555745.93000001</v>
      </c>
      <c r="X266" s="130">
        <f t="shared" si="489"/>
        <v>320917085.73000002</v>
      </c>
      <c r="Y266" s="133">
        <f t="shared" si="582"/>
        <v>485472831.66000003</v>
      </c>
      <c r="Z266" s="130">
        <f t="shared" si="583"/>
        <v>0</v>
      </c>
      <c r="AA266" s="130">
        <f t="shared" si="583"/>
        <v>6126654.0399999917</v>
      </c>
      <c r="AB266" s="130">
        <f t="shared" si="583"/>
        <v>8465994.7899999619</v>
      </c>
      <c r="AC266" s="133">
        <f t="shared" si="584"/>
        <v>14592648.829999954</v>
      </c>
      <c r="AD266" s="155" t="str">
        <f t="shared" si="509"/>
        <v xml:space="preserve"> </v>
      </c>
      <c r="AE266" s="155">
        <f t="shared" si="510"/>
        <v>0.96410494555339721</v>
      </c>
      <c r="AF266" s="155">
        <f t="shared" si="511"/>
        <v>0.97429742056988899</v>
      </c>
      <c r="AG266" s="155">
        <f t="shared" si="512"/>
        <v>0.97081852397469814</v>
      </c>
    </row>
    <row r="267" spans="1:33" ht="15" customHeight="1">
      <c r="A267" s="106" t="s">
        <v>118</v>
      </c>
      <c r="B267" s="165">
        <f>+'CONAP-CHD''S (ALL FUNDS)'!F684</f>
        <v>0</v>
      </c>
      <c r="C267" s="165">
        <f>+'CONAP-CHD''S (ALL FUNDS)'!G684</f>
        <v>0</v>
      </c>
      <c r="D267" s="165">
        <f>+'CONAP-CHD''S (ALL FUNDS)'!H684</f>
        <v>0</v>
      </c>
      <c r="E267" s="133">
        <f t="shared" si="576"/>
        <v>0</v>
      </c>
      <c r="F267" s="165">
        <f>+'CONAP-CHD''S (ALL FUNDS)'!F687</f>
        <v>0</v>
      </c>
      <c r="G267" s="165">
        <f>+'CONAP-CHD''S (ALL FUNDS)'!G687</f>
        <v>206071257.06999999</v>
      </c>
      <c r="H267" s="165">
        <f>+'CONAP-CHD''S (ALL FUNDS)'!H687</f>
        <v>329383080.51999998</v>
      </c>
      <c r="I267" s="133">
        <f t="shared" si="577"/>
        <v>535454337.58999997</v>
      </c>
      <c r="J267" s="116">
        <f t="shared" si="578"/>
        <v>0</v>
      </c>
      <c r="K267" s="116">
        <f t="shared" si="578"/>
        <v>206071257.06999999</v>
      </c>
      <c r="L267" s="116">
        <f t="shared" si="578"/>
        <v>329383080.51999998</v>
      </c>
      <c r="M267" s="133">
        <f t="shared" si="579"/>
        <v>535454337.58999997</v>
      </c>
      <c r="N267" s="165">
        <f>+'CONAP-CHD''S (ALL FUNDS)'!J684</f>
        <v>0</v>
      </c>
      <c r="O267" s="165">
        <f>+'CONAP-CHD''S (ALL FUNDS)'!K684</f>
        <v>0</v>
      </c>
      <c r="P267" s="165">
        <f>+'CONAP-CHD''S (ALL FUNDS)'!L684</f>
        <v>0</v>
      </c>
      <c r="Q267" s="133">
        <f t="shared" si="580"/>
        <v>0</v>
      </c>
      <c r="R267" s="165">
        <f>+'CONAP-CHD''S (ALL FUNDS)'!J687</f>
        <v>0</v>
      </c>
      <c r="S267" s="165">
        <f>+'CONAP-CHD''S (ALL FUNDS)'!K687</f>
        <v>196903094.14000002</v>
      </c>
      <c r="T267" s="165">
        <f>+'CONAP-CHD''S (ALL FUNDS)'!L687</f>
        <v>320917085.73000002</v>
      </c>
      <c r="U267" s="133">
        <f t="shared" si="581"/>
        <v>517820179.87</v>
      </c>
      <c r="V267" s="130">
        <f t="shared" si="487"/>
        <v>0</v>
      </c>
      <c r="W267" s="130">
        <f t="shared" si="488"/>
        <v>196903094.14000002</v>
      </c>
      <c r="X267" s="130">
        <f t="shared" si="489"/>
        <v>320917085.73000002</v>
      </c>
      <c r="Y267" s="133">
        <f t="shared" si="582"/>
        <v>517820179.87</v>
      </c>
      <c r="Z267" s="130">
        <f t="shared" si="583"/>
        <v>0</v>
      </c>
      <c r="AA267" s="130">
        <f t="shared" si="583"/>
        <v>9168162.9299999774</v>
      </c>
      <c r="AB267" s="130">
        <f t="shared" si="583"/>
        <v>8465994.7899999619</v>
      </c>
      <c r="AC267" s="133">
        <f t="shared" si="584"/>
        <v>17634157.719999939</v>
      </c>
      <c r="AD267" s="155" t="str">
        <f t="shared" si="509"/>
        <v xml:space="preserve"> </v>
      </c>
      <c r="AE267" s="155">
        <f t="shared" si="510"/>
        <v>0.95550974424887569</v>
      </c>
      <c r="AF267" s="155">
        <f t="shared" si="511"/>
        <v>0.97429742056988899</v>
      </c>
      <c r="AG267" s="155">
        <f t="shared" si="512"/>
        <v>0.96706692525945592</v>
      </c>
    </row>
    <row r="268" spans="1:33" ht="15" customHeight="1">
      <c r="A268" s="103"/>
      <c r="B268" s="165"/>
      <c r="C268" s="165"/>
      <c r="D268" s="165"/>
      <c r="E268" s="133">
        <f t="shared" si="576"/>
        <v>0</v>
      </c>
      <c r="F268" s="165"/>
      <c r="G268" s="165"/>
      <c r="H268" s="165"/>
      <c r="I268" s="133">
        <f t="shared" si="577"/>
        <v>0</v>
      </c>
      <c r="J268" s="116">
        <f t="shared" si="578"/>
        <v>0</v>
      </c>
      <c r="K268" s="116">
        <f t="shared" si="578"/>
        <v>0</v>
      </c>
      <c r="L268" s="116">
        <f t="shared" si="578"/>
        <v>0</v>
      </c>
      <c r="M268" s="133">
        <f t="shared" si="579"/>
        <v>0</v>
      </c>
      <c r="N268" s="165"/>
      <c r="O268" s="165"/>
      <c r="P268" s="165"/>
      <c r="Q268" s="133">
        <f t="shared" si="580"/>
        <v>0</v>
      </c>
      <c r="R268" s="165"/>
      <c r="S268" s="165"/>
      <c r="T268" s="165"/>
      <c r="U268" s="133">
        <f t="shared" si="581"/>
        <v>0</v>
      </c>
      <c r="V268" s="130">
        <f t="shared" si="487"/>
        <v>0</v>
      </c>
      <c r="W268" s="130">
        <f t="shared" si="488"/>
        <v>0</v>
      </c>
      <c r="X268" s="130">
        <f t="shared" si="489"/>
        <v>0</v>
      </c>
      <c r="Y268" s="133">
        <f t="shared" si="582"/>
        <v>0</v>
      </c>
      <c r="Z268" s="130">
        <f t="shared" si="583"/>
        <v>0</v>
      </c>
      <c r="AA268" s="130">
        <f t="shared" si="583"/>
        <v>0</v>
      </c>
      <c r="AB268" s="130">
        <f t="shared" si="583"/>
        <v>0</v>
      </c>
      <c r="AC268" s="133">
        <f t="shared" si="584"/>
        <v>0</v>
      </c>
      <c r="AD268" s="155" t="str">
        <f t="shared" si="509"/>
        <v xml:space="preserve"> </v>
      </c>
      <c r="AE268" s="155" t="str">
        <f t="shared" si="510"/>
        <v xml:space="preserve"> </v>
      </c>
      <c r="AF268" s="155" t="str">
        <f t="shared" si="511"/>
        <v xml:space="preserve"> </v>
      </c>
      <c r="AG268" s="155" t="str">
        <f t="shared" si="512"/>
        <v xml:space="preserve"> </v>
      </c>
    </row>
    <row r="269" spans="1:33" s="127" customFormat="1" ht="15" customHeight="1">
      <c r="A269" s="169" t="s">
        <v>187</v>
      </c>
      <c r="B269" s="172">
        <f>SUM(B270:B272)</f>
        <v>0</v>
      </c>
      <c r="C269" s="172">
        <f t="shared" ref="C269:D269" si="585">SUM(C270:C272)</f>
        <v>45500</v>
      </c>
      <c r="D269" s="172">
        <f t="shared" si="585"/>
        <v>0</v>
      </c>
      <c r="E269" s="133">
        <f t="shared" si="576"/>
        <v>45500</v>
      </c>
      <c r="F269" s="172">
        <f t="shared" ref="F269" si="586">SUM(F270:F272)</f>
        <v>0</v>
      </c>
      <c r="G269" s="172">
        <f t="shared" ref="G269" si="587">SUM(G270:G272)</f>
        <v>45500</v>
      </c>
      <c r="H269" s="172">
        <f t="shared" ref="H269" si="588">SUM(H270:H272)</f>
        <v>0</v>
      </c>
      <c r="I269" s="133">
        <f t="shared" si="577"/>
        <v>45500</v>
      </c>
      <c r="J269" s="172">
        <f t="shared" ref="J269" si="589">SUM(J270:J272)</f>
        <v>0</v>
      </c>
      <c r="K269" s="172">
        <f t="shared" ref="K269" si="590">SUM(K270:K272)</f>
        <v>91000</v>
      </c>
      <c r="L269" s="172">
        <f t="shared" ref="L269" si="591">SUM(L270:L272)</f>
        <v>0</v>
      </c>
      <c r="M269" s="133">
        <f t="shared" si="579"/>
        <v>91000</v>
      </c>
      <c r="N269" s="172">
        <f t="shared" ref="N269" si="592">SUM(N270:N272)</f>
        <v>0</v>
      </c>
      <c r="O269" s="172">
        <f t="shared" ref="O269" si="593">SUM(O270:O272)</f>
        <v>45500</v>
      </c>
      <c r="P269" s="172">
        <f t="shared" ref="P269" si="594">SUM(P270:P272)</f>
        <v>0</v>
      </c>
      <c r="Q269" s="133">
        <f t="shared" si="580"/>
        <v>45500</v>
      </c>
      <c r="R269" s="172">
        <f t="shared" ref="R269" si="595">SUM(R270:R272)</f>
        <v>0</v>
      </c>
      <c r="S269" s="172">
        <f t="shared" ref="S269" si="596">SUM(S270:S272)</f>
        <v>45500</v>
      </c>
      <c r="T269" s="172">
        <f t="shared" ref="T269" si="597">SUM(T270:T272)</f>
        <v>0</v>
      </c>
      <c r="U269" s="133">
        <f t="shared" si="581"/>
        <v>45500</v>
      </c>
      <c r="V269" s="172">
        <f t="shared" ref="V269" si="598">SUM(V270:V272)</f>
        <v>0</v>
      </c>
      <c r="W269" s="172">
        <f t="shared" ref="W269" si="599">SUM(W270:W272)</f>
        <v>91000</v>
      </c>
      <c r="X269" s="172">
        <f t="shared" ref="X269" si="600">SUM(X270:X272)</f>
        <v>0</v>
      </c>
      <c r="Y269" s="133">
        <f t="shared" si="582"/>
        <v>91000</v>
      </c>
      <c r="Z269" s="172">
        <f t="shared" ref="Z269" si="601">SUM(Z270:Z272)</f>
        <v>0</v>
      </c>
      <c r="AA269" s="172">
        <f t="shared" ref="AA269" si="602">SUM(AA270:AA272)</f>
        <v>0</v>
      </c>
      <c r="AB269" s="172">
        <f t="shared" ref="AB269" si="603">SUM(AB270:AB272)</f>
        <v>0</v>
      </c>
      <c r="AC269" s="133">
        <f t="shared" si="584"/>
        <v>0</v>
      </c>
      <c r="AD269" s="156" t="str">
        <f t="shared" si="509"/>
        <v xml:space="preserve"> </v>
      </c>
      <c r="AE269" s="156">
        <f t="shared" si="510"/>
        <v>1</v>
      </c>
      <c r="AF269" s="156" t="str">
        <f t="shared" si="511"/>
        <v xml:space="preserve"> </v>
      </c>
      <c r="AG269" s="156">
        <f t="shared" si="512"/>
        <v>1</v>
      </c>
    </row>
    <row r="270" spans="1:33" ht="15" customHeight="1">
      <c r="A270" s="106" t="s">
        <v>116</v>
      </c>
      <c r="B270" s="166">
        <f>+'CONAP-CHD''S (ALL FUNDS)'!F715</f>
        <v>0</v>
      </c>
      <c r="C270" s="166">
        <f>+'CONAP-CHD''S (ALL FUNDS)'!G715</f>
        <v>0</v>
      </c>
      <c r="D270" s="166">
        <f>+'CONAP-CHD''S (ALL FUNDS)'!H715</f>
        <v>0</v>
      </c>
      <c r="E270" s="133">
        <f t="shared" si="576"/>
        <v>0</v>
      </c>
      <c r="F270" s="165"/>
      <c r="G270" s="165"/>
      <c r="H270" s="165"/>
      <c r="I270" s="133">
        <f t="shared" si="577"/>
        <v>0</v>
      </c>
      <c r="J270" s="116">
        <f t="shared" ref="J270:L273" si="604">+B270+F270</f>
        <v>0</v>
      </c>
      <c r="K270" s="116">
        <f t="shared" si="604"/>
        <v>0</v>
      </c>
      <c r="L270" s="116">
        <f t="shared" si="604"/>
        <v>0</v>
      </c>
      <c r="M270" s="133">
        <f t="shared" si="579"/>
        <v>0</v>
      </c>
      <c r="N270" s="166">
        <f>+'CONAP-CHD''S (ALL FUNDS)'!J715</f>
        <v>0</v>
      </c>
      <c r="O270" s="166">
        <f>+'CONAP-CHD''S (ALL FUNDS)'!K715</f>
        <v>0</v>
      </c>
      <c r="P270" s="166">
        <f>+'CONAP-CHD''S (ALL FUNDS)'!L715</f>
        <v>0</v>
      </c>
      <c r="Q270" s="133">
        <f t="shared" si="580"/>
        <v>0</v>
      </c>
      <c r="R270" s="165"/>
      <c r="S270" s="165"/>
      <c r="T270" s="165"/>
      <c r="U270" s="133">
        <f t="shared" si="581"/>
        <v>0</v>
      </c>
      <c r="V270" s="130">
        <f t="shared" si="487"/>
        <v>0</v>
      </c>
      <c r="W270" s="130">
        <f t="shared" si="488"/>
        <v>0</v>
      </c>
      <c r="X270" s="130">
        <f t="shared" si="489"/>
        <v>0</v>
      </c>
      <c r="Y270" s="133">
        <f t="shared" si="582"/>
        <v>0</v>
      </c>
      <c r="Z270" s="130">
        <f t="shared" ref="Z270:AB273" si="605">+J270-V270</f>
        <v>0</v>
      </c>
      <c r="AA270" s="130">
        <f t="shared" si="605"/>
        <v>0</v>
      </c>
      <c r="AB270" s="130">
        <f t="shared" si="605"/>
        <v>0</v>
      </c>
      <c r="AC270" s="133">
        <f t="shared" si="584"/>
        <v>0</v>
      </c>
      <c r="AD270" s="155" t="str">
        <f t="shared" si="509"/>
        <v xml:space="preserve"> </v>
      </c>
      <c r="AE270" s="155" t="str">
        <f t="shared" si="510"/>
        <v xml:space="preserve"> </v>
      </c>
      <c r="AF270" s="155" t="str">
        <f t="shared" si="511"/>
        <v xml:space="preserve"> </v>
      </c>
      <c r="AG270" s="155" t="str">
        <f t="shared" si="512"/>
        <v xml:space="preserve"> </v>
      </c>
    </row>
    <row r="271" spans="1:33" ht="15" customHeight="1">
      <c r="A271" s="97" t="s">
        <v>117</v>
      </c>
      <c r="B271" s="166">
        <f>+'CONAP-CHD''S (ALL FUNDS)'!F716</f>
        <v>0</v>
      </c>
      <c r="C271" s="166">
        <f>+'CONAP-CHD''S (ALL FUNDS)'!G716</f>
        <v>45500</v>
      </c>
      <c r="D271" s="166">
        <f>+'CONAP-CHD''S (ALL FUNDS)'!H716</f>
        <v>0</v>
      </c>
      <c r="E271" s="133">
        <f t="shared" si="576"/>
        <v>45500</v>
      </c>
      <c r="F271" s="165"/>
      <c r="G271" s="165"/>
      <c r="H271" s="165"/>
      <c r="I271" s="133">
        <f t="shared" si="577"/>
        <v>0</v>
      </c>
      <c r="J271" s="116">
        <f t="shared" si="604"/>
        <v>0</v>
      </c>
      <c r="K271" s="116">
        <f t="shared" si="604"/>
        <v>45500</v>
      </c>
      <c r="L271" s="116">
        <f t="shared" si="604"/>
        <v>0</v>
      </c>
      <c r="M271" s="133">
        <f t="shared" si="579"/>
        <v>45500</v>
      </c>
      <c r="N271" s="166">
        <f>+'CONAP-CHD''S (ALL FUNDS)'!J716</f>
        <v>0</v>
      </c>
      <c r="O271" s="166">
        <f>+'CONAP-CHD''S (ALL FUNDS)'!K716</f>
        <v>45500</v>
      </c>
      <c r="P271" s="166">
        <f>+'CONAP-CHD''S (ALL FUNDS)'!L716</f>
        <v>0</v>
      </c>
      <c r="Q271" s="133">
        <f t="shared" si="580"/>
        <v>45500</v>
      </c>
      <c r="R271" s="165"/>
      <c r="S271" s="165"/>
      <c r="T271" s="165"/>
      <c r="U271" s="133">
        <f t="shared" si="581"/>
        <v>0</v>
      </c>
      <c r="V271" s="130">
        <f t="shared" si="487"/>
        <v>0</v>
      </c>
      <c r="W271" s="130">
        <f t="shared" si="488"/>
        <v>45500</v>
      </c>
      <c r="X271" s="130">
        <f t="shared" si="489"/>
        <v>0</v>
      </c>
      <c r="Y271" s="133">
        <f t="shared" si="582"/>
        <v>45500</v>
      </c>
      <c r="Z271" s="130">
        <f t="shared" si="605"/>
        <v>0</v>
      </c>
      <c r="AA271" s="130">
        <f t="shared" si="605"/>
        <v>0</v>
      </c>
      <c r="AB271" s="130">
        <f t="shared" si="605"/>
        <v>0</v>
      </c>
      <c r="AC271" s="133">
        <f t="shared" si="584"/>
        <v>0</v>
      </c>
      <c r="AD271" s="155" t="str">
        <f t="shared" si="509"/>
        <v xml:space="preserve"> </v>
      </c>
      <c r="AE271" s="155">
        <f t="shared" si="510"/>
        <v>1</v>
      </c>
      <c r="AF271" s="155" t="str">
        <f t="shared" si="511"/>
        <v xml:space="preserve"> </v>
      </c>
      <c r="AG271" s="155">
        <f t="shared" si="512"/>
        <v>1</v>
      </c>
    </row>
    <row r="272" spans="1:33" ht="15" customHeight="1">
      <c r="A272" s="106" t="s">
        <v>118</v>
      </c>
      <c r="B272" s="166">
        <f>+'CONAP-CHD''S (ALL FUNDS)'!F717</f>
        <v>0</v>
      </c>
      <c r="C272" s="166">
        <f>+'CONAP-CHD''S (ALL FUNDS)'!G717</f>
        <v>0</v>
      </c>
      <c r="D272" s="166">
        <f>+'CONAP-CHD''S (ALL FUNDS)'!H717</f>
        <v>0</v>
      </c>
      <c r="E272" s="133">
        <f t="shared" si="576"/>
        <v>0</v>
      </c>
      <c r="F272" s="165">
        <f>+'CONAP-CHD''S (ALL FUNDS)'!F720</f>
        <v>0</v>
      </c>
      <c r="G272" s="165">
        <f>+'CONAP-CHD''S (ALL FUNDS)'!G720</f>
        <v>45500</v>
      </c>
      <c r="H272" s="165">
        <f>+'CONAP-CHD''S (ALL FUNDS)'!H720</f>
        <v>0</v>
      </c>
      <c r="I272" s="133">
        <f t="shared" si="577"/>
        <v>45500</v>
      </c>
      <c r="J272" s="116">
        <f t="shared" si="604"/>
        <v>0</v>
      </c>
      <c r="K272" s="116">
        <f t="shared" si="604"/>
        <v>45500</v>
      </c>
      <c r="L272" s="116">
        <f t="shared" si="604"/>
        <v>0</v>
      </c>
      <c r="M272" s="133">
        <f t="shared" si="579"/>
        <v>45500</v>
      </c>
      <c r="N272" s="166">
        <f>+'CONAP-CHD''S (ALL FUNDS)'!J717</f>
        <v>0</v>
      </c>
      <c r="O272" s="166">
        <f>+'CONAP-CHD''S (ALL FUNDS)'!K717</f>
        <v>0</v>
      </c>
      <c r="P272" s="166">
        <f>+'CONAP-CHD''S (ALL FUNDS)'!L717</f>
        <v>0</v>
      </c>
      <c r="Q272" s="133">
        <f t="shared" si="580"/>
        <v>0</v>
      </c>
      <c r="R272" s="165">
        <f>+'CONAP-CHD''S (ALL FUNDS)'!J720</f>
        <v>0</v>
      </c>
      <c r="S272" s="165">
        <f>+'CONAP-CHD''S (ALL FUNDS)'!K720</f>
        <v>45500</v>
      </c>
      <c r="T272" s="165">
        <f>+'CONAP-CHD''S (ALL FUNDS)'!L720</f>
        <v>0</v>
      </c>
      <c r="U272" s="133">
        <f t="shared" si="581"/>
        <v>45500</v>
      </c>
      <c r="V272" s="130">
        <f t="shared" si="487"/>
        <v>0</v>
      </c>
      <c r="W272" s="130">
        <f t="shared" si="488"/>
        <v>45500</v>
      </c>
      <c r="X272" s="130">
        <f t="shared" si="489"/>
        <v>0</v>
      </c>
      <c r="Y272" s="133">
        <f t="shared" si="582"/>
        <v>45500</v>
      </c>
      <c r="Z272" s="130">
        <f t="shared" si="605"/>
        <v>0</v>
      </c>
      <c r="AA272" s="130">
        <f t="shared" si="605"/>
        <v>0</v>
      </c>
      <c r="AB272" s="130">
        <f t="shared" si="605"/>
        <v>0</v>
      </c>
      <c r="AC272" s="133">
        <f t="shared" si="584"/>
        <v>0</v>
      </c>
      <c r="AD272" s="155" t="str">
        <f t="shared" si="509"/>
        <v xml:space="preserve"> </v>
      </c>
      <c r="AE272" s="155">
        <f t="shared" si="510"/>
        <v>1</v>
      </c>
      <c r="AF272" s="155" t="str">
        <f t="shared" si="511"/>
        <v xml:space="preserve"> </v>
      </c>
      <c r="AG272" s="155">
        <f t="shared" si="512"/>
        <v>1</v>
      </c>
    </row>
    <row r="273" spans="1:33" ht="15" customHeight="1">
      <c r="A273" s="107"/>
      <c r="B273" s="165"/>
      <c r="C273" s="165"/>
      <c r="D273" s="165"/>
      <c r="E273" s="133">
        <f t="shared" si="576"/>
        <v>0</v>
      </c>
      <c r="F273" s="165"/>
      <c r="G273" s="165"/>
      <c r="H273" s="165"/>
      <c r="I273" s="133">
        <f t="shared" si="577"/>
        <v>0</v>
      </c>
      <c r="J273" s="116">
        <f t="shared" si="604"/>
        <v>0</v>
      </c>
      <c r="K273" s="116">
        <f t="shared" si="604"/>
        <v>0</v>
      </c>
      <c r="L273" s="116">
        <f t="shared" si="604"/>
        <v>0</v>
      </c>
      <c r="M273" s="133">
        <f t="shared" si="579"/>
        <v>0</v>
      </c>
      <c r="N273" s="165"/>
      <c r="O273" s="165"/>
      <c r="P273" s="165"/>
      <c r="Q273" s="133">
        <f t="shared" si="580"/>
        <v>0</v>
      </c>
      <c r="R273" s="165"/>
      <c r="S273" s="165"/>
      <c r="T273" s="165"/>
      <c r="U273" s="133">
        <f t="shared" si="581"/>
        <v>0</v>
      </c>
      <c r="V273" s="130">
        <f t="shared" si="487"/>
        <v>0</v>
      </c>
      <c r="W273" s="130">
        <f t="shared" si="488"/>
        <v>0</v>
      </c>
      <c r="X273" s="130">
        <f t="shared" si="489"/>
        <v>0</v>
      </c>
      <c r="Y273" s="133">
        <f t="shared" si="582"/>
        <v>0</v>
      </c>
      <c r="Z273" s="130">
        <f t="shared" si="605"/>
        <v>0</v>
      </c>
      <c r="AA273" s="130">
        <f t="shared" si="605"/>
        <v>0</v>
      </c>
      <c r="AB273" s="130">
        <f t="shared" si="605"/>
        <v>0</v>
      </c>
      <c r="AC273" s="133">
        <f t="shared" si="584"/>
        <v>0</v>
      </c>
      <c r="AD273" s="155" t="str">
        <f t="shared" si="509"/>
        <v xml:space="preserve"> </v>
      </c>
      <c r="AE273" s="155" t="str">
        <f t="shared" si="510"/>
        <v xml:space="preserve"> </v>
      </c>
      <c r="AF273" s="155" t="str">
        <f t="shared" si="511"/>
        <v xml:space="preserve"> </v>
      </c>
      <c r="AG273" s="155" t="str">
        <f t="shared" si="512"/>
        <v xml:space="preserve"> </v>
      </c>
    </row>
    <row r="274" spans="1:33" s="162" customFormat="1" ht="15" customHeight="1">
      <c r="A274" s="175" t="s">
        <v>307</v>
      </c>
      <c r="B274" s="176">
        <f>+B193+B191+B82+B80</f>
        <v>0</v>
      </c>
      <c r="C274" s="176">
        <f>+C193+C191+C82+C80</f>
        <v>4392545514.0100002</v>
      </c>
      <c r="D274" s="176">
        <f>+D193+D191+D82+D80</f>
        <v>4129503740.5799999</v>
      </c>
      <c r="E274" s="133">
        <f t="shared" si="576"/>
        <v>8522049254.5900002</v>
      </c>
      <c r="F274" s="176">
        <f>+F193+F191+F82+F80</f>
        <v>0</v>
      </c>
      <c r="G274" s="176">
        <f>+G193+G191+G82+G80</f>
        <v>1720420280.46</v>
      </c>
      <c r="H274" s="176">
        <f>+H193+H191+H82+H80</f>
        <v>1652285188.8899996</v>
      </c>
      <c r="I274" s="133">
        <f t="shared" si="577"/>
        <v>3372705469.3499994</v>
      </c>
      <c r="J274" s="176">
        <f>+J193+J191+J82+J80</f>
        <v>0</v>
      </c>
      <c r="K274" s="176">
        <f>+K193+K191+K82+K80</f>
        <v>6112965794.4699993</v>
      </c>
      <c r="L274" s="176">
        <f>+L193+L191+L82+L80</f>
        <v>5781788929.4699993</v>
      </c>
      <c r="M274" s="133">
        <f t="shared" si="579"/>
        <v>11894754723.939999</v>
      </c>
      <c r="N274" s="176">
        <f t="shared" ref="N274:AB274" si="606">+N193+N191+N82+N80</f>
        <v>0</v>
      </c>
      <c r="O274" s="176">
        <f t="shared" si="606"/>
        <v>2301329017.1500001</v>
      </c>
      <c r="P274" s="176">
        <f t="shared" si="606"/>
        <v>2358460838.7599998</v>
      </c>
      <c r="Q274" s="133">
        <f t="shared" si="580"/>
        <v>4659789855.9099998</v>
      </c>
      <c r="R274" s="176">
        <f t="shared" si="606"/>
        <v>0</v>
      </c>
      <c r="S274" s="176">
        <f t="shared" si="606"/>
        <v>1708315116.72</v>
      </c>
      <c r="T274" s="176">
        <f t="shared" si="606"/>
        <v>1818120859.75</v>
      </c>
      <c r="U274" s="133">
        <f t="shared" si="581"/>
        <v>3526435976.4700003</v>
      </c>
      <c r="V274" s="176">
        <f t="shared" si="606"/>
        <v>0</v>
      </c>
      <c r="W274" s="176">
        <f t="shared" si="606"/>
        <v>4009644133.8699994</v>
      </c>
      <c r="X274" s="176">
        <f t="shared" si="606"/>
        <v>4176581698.5100002</v>
      </c>
      <c r="Y274" s="133">
        <f t="shared" si="582"/>
        <v>8186225832.3799992</v>
      </c>
      <c r="Z274" s="176">
        <f t="shared" si="606"/>
        <v>0</v>
      </c>
      <c r="AA274" s="176">
        <f t="shared" si="606"/>
        <v>2103321660.6000006</v>
      </c>
      <c r="AB274" s="176">
        <f t="shared" si="606"/>
        <v>1605207230.9599998</v>
      </c>
      <c r="AC274" s="133">
        <f t="shared" si="584"/>
        <v>3708528891.5600004</v>
      </c>
      <c r="AD274" s="157" t="str">
        <f t="shared" si="509"/>
        <v xml:space="preserve"> </v>
      </c>
      <c r="AE274" s="157">
        <f t="shared" si="510"/>
        <v>0.65592451662289075</v>
      </c>
      <c r="AF274" s="157">
        <f t="shared" si="511"/>
        <v>0.72236841390418172</v>
      </c>
      <c r="AG274" s="157">
        <f t="shared" si="512"/>
        <v>0.68822149110010467</v>
      </c>
    </row>
    <row r="275" spans="1:33" ht="15" customHeight="1">
      <c r="A275" s="105"/>
      <c r="B275" s="165"/>
      <c r="C275" s="165"/>
      <c r="D275" s="165"/>
      <c r="E275" s="133">
        <f t="shared" si="576"/>
        <v>0</v>
      </c>
      <c r="F275" s="165"/>
      <c r="G275" s="165"/>
      <c r="H275" s="165"/>
      <c r="I275" s="133">
        <f t="shared" si="577"/>
        <v>0</v>
      </c>
      <c r="J275" s="116"/>
      <c r="K275" s="116"/>
      <c r="L275" s="116"/>
      <c r="M275" s="133">
        <f t="shared" si="579"/>
        <v>0</v>
      </c>
      <c r="N275" s="165"/>
      <c r="O275" s="165"/>
      <c r="P275" s="165"/>
      <c r="Q275" s="133">
        <f t="shared" si="580"/>
        <v>0</v>
      </c>
      <c r="R275" s="165"/>
      <c r="S275" s="165"/>
      <c r="T275" s="165"/>
      <c r="U275" s="133">
        <f t="shared" si="581"/>
        <v>0</v>
      </c>
      <c r="V275" s="130"/>
      <c r="W275" s="130"/>
      <c r="X275" s="130"/>
      <c r="Y275" s="133">
        <f t="shared" si="582"/>
        <v>0</v>
      </c>
      <c r="Z275" s="130"/>
      <c r="AA275" s="130"/>
      <c r="AB275" s="130"/>
      <c r="AC275" s="133">
        <f t="shared" si="584"/>
        <v>0</v>
      </c>
      <c r="AD275" s="155"/>
      <c r="AE275" s="155"/>
      <c r="AF275" s="155"/>
      <c r="AG275" s="155"/>
    </row>
    <row r="276" spans="1:33" ht="15" customHeight="1">
      <c r="A276" s="105"/>
      <c r="B276" s="165"/>
      <c r="C276" s="165"/>
      <c r="D276" s="165"/>
      <c r="E276" s="133">
        <f t="shared" si="576"/>
        <v>0</v>
      </c>
      <c r="F276" s="165"/>
      <c r="G276" s="165"/>
      <c r="H276" s="165"/>
      <c r="I276" s="133">
        <f t="shared" si="577"/>
        <v>0</v>
      </c>
      <c r="J276" s="116"/>
      <c r="K276" s="116"/>
      <c r="L276" s="116"/>
      <c r="M276" s="133">
        <f t="shared" si="579"/>
        <v>0</v>
      </c>
      <c r="N276" s="165"/>
      <c r="O276" s="165"/>
      <c r="P276" s="165"/>
      <c r="Q276" s="133">
        <f t="shared" si="580"/>
        <v>0</v>
      </c>
      <c r="R276" s="165"/>
      <c r="S276" s="165"/>
      <c r="T276" s="165"/>
      <c r="U276" s="133">
        <f t="shared" si="581"/>
        <v>0</v>
      </c>
      <c r="V276" s="130"/>
      <c r="W276" s="130"/>
      <c r="X276" s="130"/>
      <c r="Y276" s="133">
        <f t="shared" si="582"/>
        <v>0</v>
      </c>
      <c r="Z276" s="130"/>
      <c r="AA276" s="130"/>
      <c r="AB276" s="130"/>
      <c r="AC276" s="133">
        <f t="shared" si="584"/>
        <v>0</v>
      </c>
      <c r="AD276" s="155"/>
      <c r="AE276" s="155"/>
      <c r="AF276" s="155"/>
      <c r="AG276" s="155"/>
    </row>
    <row r="277" spans="1:33" ht="15" customHeight="1">
      <c r="A277" s="177" t="s">
        <v>308</v>
      </c>
      <c r="B277" s="165"/>
      <c r="C277" s="165"/>
      <c r="D277" s="165"/>
      <c r="E277" s="133">
        <f t="shared" si="576"/>
        <v>0</v>
      </c>
      <c r="F277" s="165"/>
      <c r="G277" s="165"/>
      <c r="H277" s="165"/>
      <c r="I277" s="133">
        <f t="shared" si="577"/>
        <v>0</v>
      </c>
      <c r="J277" s="116">
        <f t="shared" ref="J277:J301" si="607">+B277+F277</f>
        <v>0</v>
      </c>
      <c r="K277" s="116">
        <f t="shared" ref="K277:K301" si="608">+C277+G277</f>
        <v>0</v>
      </c>
      <c r="L277" s="116">
        <f t="shared" ref="L277:L301" si="609">+D277+H277</f>
        <v>0</v>
      </c>
      <c r="M277" s="133">
        <f t="shared" si="579"/>
        <v>0</v>
      </c>
      <c r="N277" s="165"/>
      <c r="O277" s="165"/>
      <c r="P277" s="165"/>
      <c r="Q277" s="133">
        <f t="shared" si="580"/>
        <v>0</v>
      </c>
      <c r="R277" s="165"/>
      <c r="S277" s="165"/>
      <c r="T277" s="165"/>
      <c r="U277" s="133">
        <f t="shared" si="581"/>
        <v>0</v>
      </c>
      <c r="V277" s="130">
        <f t="shared" si="487"/>
        <v>0</v>
      </c>
      <c r="W277" s="130">
        <f t="shared" si="488"/>
        <v>0</v>
      </c>
      <c r="X277" s="130">
        <f t="shared" si="489"/>
        <v>0</v>
      </c>
      <c r="Y277" s="133">
        <f t="shared" si="582"/>
        <v>0</v>
      </c>
      <c r="Z277" s="130">
        <f t="shared" ref="Z277:Z302" si="610">+J277-V277</f>
        <v>0</v>
      </c>
      <c r="AA277" s="130">
        <f t="shared" ref="AA277:AA302" si="611">+K277-W277</f>
        <v>0</v>
      </c>
      <c r="AB277" s="130">
        <f t="shared" ref="AB277:AB302" si="612">+L277-X277</f>
        <v>0</v>
      </c>
      <c r="AC277" s="133">
        <f t="shared" si="584"/>
        <v>0</v>
      </c>
      <c r="AD277" s="155" t="str">
        <f t="shared" ref="AD277:AD303" si="613">IF(J277=0," ",V277/J277)</f>
        <v xml:space="preserve"> </v>
      </c>
      <c r="AE277" s="155" t="str">
        <f t="shared" ref="AE277:AE303" si="614">IF(K277=0," ",W277/K277)</f>
        <v xml:space="preserve"> </v>
      </c>
      <c r="AF277" s="155" t="str">
        <f t="shared" ref="AF277:AF303" si="615">IF(L277=0," ",X277/L277)</f>
        <v xml:space="preserve"> </v>
      </c>
      <c r="AG277" s="155" t="str">
        <f t="shared" ref="AG277:AG303" si="616">IF(M277=0," ",Y277/M277)</f>
        <v xml:space="preserve"> </v>
      </c>
    </row>
    <row r="278" spans="1:33" ht="15" customHeight="1">
      <c r="A278" s="105"/>
      <c r="B278" s="165"/>
      <c r="C278" s="165"/>
      <c r="D278" s="165"/>
      <c r="E278" s="133">
        <f t="shared" si="576"/>
        <v>0</v>
      </c>
      <c r="F278" s="165"/>
      <c r="G278" s="165"/>
      <c r="H278" s="165"/>
      <c r="I278" s="133">
        <f t="shared" si="577"/>
        <v>0</v>
      </c>
      <c r="J278" s="116">
        <f t="shared" si="607"/>
        <v>0</v>
      </c>
      <c r="K278" s="116">
        <f t="shared" si="608"/>
        <v>0</v>
      </c>
      <c r="L278" s="116">
        <f t="shared" si="609"/>
        <v>0</v>
      </c>
      <c r="M278" s="133">
        <f t="shared" si="579"/>
        <v>0</v>
      </c>
      <c r="N278" s="165"/>
      <c r="O278" s="165"/>
      <c r="P278" s="165"/>
      <c r="Q278" s="133">
        <f t="shared" si="580"/>
        <v>0</v>
      </c>
      <c r="R278" s="165"/>
      <c r="S278" s="165"/>
      <c r="T278" s="165"/>
      <c r="U278" s="133">
        <f t="shared" si="581"/>
        <v>0</v>
      </c>
      <c r="V278" s="130">
        <f t="shared" si="487"/>
        <v>0</v>
      </c>
      <c r="W278" s="130">
        <f t="shared" si="488"/>
        <v>0</v>
      </c>
      <c r="X278" s="130">
        <f t="shared" si="489"/>
        <v>0</v>
      </c>
      <c r="Y278" s="133">
        <f t="shared" si="582"/>
        <v>0</v>
      </c>
      <c r="Z278" s="130">
        <f t="shared" si="610"/>
        <v>0</v>
      </c>
      <c r="AA278" s="130">
        <f t="shared" si="611"/>
        <v>0</v>
      </c>
      <c r="AB278" s="130">
        <f t="shared" si="612"/>
        <v>0</v>
      </c>
      <c r="AC278" s="133">
        <f t="shared" si="584"/>
        <v>0</v>
      </c>
      <c r="AD278" s="155" t="str">
        <f t="shared" si="613"/>
        <v xml:space="preserve"> </v>
      </c>
      <c r="AE278" s="155" t="str">
        <f t="shared" si="614"/>
        <v xml:space="preserve"> </v>
      </c>
      <c r="AF278" s="155" t="str">
        <f t="shared" si="615"/>
        <v xml:space="preserve"> </v>
      </c>
      <c r="AG278" s="155" t="str">
        <f t="shared" si="616"/>
        <v xml:space="preserve"> </v>
      </c>
    </row>
    <row r="279" spans="1:33" s="183" customFormat="1" ht="15" customHeight="1">
      <c r="A279" s="178" t="s">
        <v>224</v>
      </c>
      <c r="B279" s="179">
        <f>+B80</f>
        <v>0</v>
      </c>
      <c r="C279" s="179">
        <f>+C80</f>
        <v>2102860514.6600001</v>
      </c>
      <c r="D279" s="179">
        <f>+D80</f>
        <v>1837042422.0899999</v>
      </c>
      <c r="E279" s="133">
        <f t="shared" si="576"/>
        <v>3939902936.75</v>
      </c>
      <c r="F279" s="179">
        <f>+F80</f>
        <v>0</v>
      </c>
      <c r="G279" s="179">
        <f>+G80</f>
        <v>-21352734.079999998</v>
      </c>
      <c r="H279" s="179">
        <f>+H80</f>
        <v>-192750000</v>
      </c>
      <c r="I279" s="133">
        <f t="shared" si="577"/>
        <v>-214102734.07999998</v>
      </c>
      <c r="J279" s="180">
        <f t="shared" si="607"/>
        <v>0</v>
      </c>
      <c r="K279" s="180">
        <f t="shared" si="608"/>
        <v>2081507780.5800002</v>
      </c>
      <c r="L279" s="180">
        <f t="shared" si="609"/>
        <v>1644292422.0899999</v>
      </c>
      <c r="M279" s="133">
        <f t="shared" si="579"/>
        <v>3725800202.6700001</v>
      </c>
      <c r="N279" s="179">
        <f>+N80</f>
        <v>0</v>
      </c>
      <c r="O279" s="179">
        <f>+O80</f>
        <v>49749298.409999996</v>
      </c>
      <c r="P279" s="179">
        <f>+P80</f>
        <v>121899020.64</v>
      </c>
      <c r="Q279" s="133">
        <f t="shared" si="580"/>
        <v>171648319.05000001</v>
      </c>
      <c r="R279" s="179">
        <f>+R80</f>
        <v>0</v>
      </c>
      <c r="S279" s="179">
        <f>+S80</f>
        <v>0</v>
      </c>
      <c r="T279" s="179">
        <f>+T80</f>
        <v>0</v>
      </c>
      <c r="U279" s="133">
        <f t="shared" si="581"/>
        <v>0</v>
      </c>
      <c r="V279" s="181">
        <f t="shared" si="487"/>
        <v>0</v>
      </c>
      <c r="W279" s="181">
        <f t="shared" si="488"/>
        <v>49749298.409999996</v>
      </c>
      <c r="X279" s="181">
        <f t="shared" si="489"/>
        <v>121899020.64</v>
      </c>
      <c r="Y279" s="133">
        <f t="shared" si="582"/>
        <v>171648319.05000001</v>
      </c>
      <c r="Z279" s="181">
        <f t="shared" si="610"/>
        <v>0</v>
      </c>
      <c r="AA279" s="181">
        <f t="shared" si="611"/>
        <v>2031758482.1700001</v>
      </c>
      <c r="AB279" s="181">
        <f t="shared" si="612"/>
        <v>1522393401.4499998</v>
      </c>
      <c r="AC279" s="133">
        <f t="shared" si="584"/>
        <v>3554151883.6199999</v>
      </c>
      <c r="AD279" s="182" t="str">
        <f t="shared" si="613"/>
        <v xml:space="preserve"> </v>
      </c>
      <c r="AE279" s="182">
        <f t="shared" si="614"/>
        <v>2.3900606509449435E-2</v>
      </c>
      <c r="AF279" s="182">
        <f t="shared" si="615"/>
        <v>7.4134636274160171E-2</v>
      </c>
      <c r="AG279" s="182">
        <f t="shared" si="616"/>
        <v>4.607018887566558E-2</v>
      </c>
    </row>
    <row r="280" spans="1:33" s="183" customFormat="1" ht="15" customHeight="1">
      <c r="A280" s="184"/>
      <c r="B280" s="179"/>
      <c r="C280" s="179"/>
      <c r="D280" s="179"/>
      <c r="E280" s="133">
        <f t="shared" si="576"/>
        <v>0</v>
      </c>
      <c r="F280" s="179"/>
      <c r="G280" s="179"/>
      <c r="H280" s="179"/>
      <c r="I280" s="133">
        <f t="shared" si="577"/>
        <v>0</v>
      </c>
      <c r="J280" s="180">
        <f t="shared" si="607"/>
        <v>0</v>
      </c>
      <c r="K280" s="180">
        <f t="shared" si="608"/>
        <v>0</v>
      </c>
      <c r="L280" s="180">
        <f t="shared" si="609"/>
        <v>0</v>
      </c>
      <c r="M280" s="133">
        <f t="shared" si="579"/>
        <v>0</v>
      </c>
      <c r="N280" s="179"/>
      <c r="O280" s="179"/>
      <c r="P280" s="179"/>
      <c r="Q280" s="133">
        <f t="shared" si="580"/>
        <v>0</v>
      </c>
      <c r="R280" s="179"/>
      <c r="S280" s="179"/>
      <c r="T280" s="179"/>
      <c r="U280" s="133">
        <f t="shared" si="581"/>
        <v>0</v>
      </c>
      <c r="V280" s="181">
        <f t="shared" si="487"/>
        <v>0</v>
      </c>
      <c r="W280" s="181">
        <f t="shared" si="488"/>
        <v>0</v>
      </c>
      <c r="X280" s="181">
        <f t="shared" si="489"/>
        <v>0</v>
      </c>
      <c r="Y280" s="133">
        <f t="shared" si="582"/>
        <v>0</v>
      </c>
      <c r="Z280" s="181">
        <f t="shared" si="610"/>
        <v>0</v>
      </c>
      <c r="AA280" s="181">
        <f t="shared" si="611"/>
        <v>0</v>
      </c>
      <c r="AB280" s="181">
        <f t="shared" si="612"/>
        <v>0</v>
      </c>
      <c r="AC280" s="133">
        <f t="shared" si="584"/>
        <v>0</v>
      </c>
      <c r="AD280" s="182" t="str">
        <f t="shared" si="613"/>
        <v xml:space="preserve"> </v>
      </c>
      <c r="AE280" s="182" t="str">
        <f t="shared" si="614"/>
        <v xml:space="preserve"> </v>
      </c>
      <c r="AF280" s="182" t="str">
        <f t="shared" si="615"/>
        <v xml:space="preserve"> </v>
      </c>
      <c r="AG280" s="182" t="str">
        <f t="shared" si="616"/>
        <v xml:space="preserve"> </v>
      </c>
    </row>
    <row r="281" spans="1:33" s="183" customFormat="1" ht="15" customHeight="1">
      <c r="A281" s="178" t="s">
        <v>205</v>
      </c>
      <c r="B281" s="179">
        <f>+B82</f>
        <v>0</v>
      </c>
      <c r="C281" s="179">
        <f>+C82</f>
        <v>11336287.73</v>
      </c>
      <c r="D281" s="179">
        <f>+D82</f>
        <v>0</v>
      </c>
      <c r="E281" s="133">
        <f t="shared" si="576"/>
        <v>11336287.73</v>
      </c>
      <c r="F281" s="179">
        <f>+F82</f>
        <v>0</v>
      </c>
      <c r="G281" s="179">
        <f>+G82</f>
        <v>34037210.469999991</v>
      </c>
      <c r="H281" s="179">
        <f>+H82</f>
        <v>2716725.69</v>
      </c>
      <c r="I281" s="133">
        <f t="shared" si="577"/>
        <v>36753936.159999989</v>
      </c>
      <c r="J281" s="180">
        <f t="shared" si="607"/>
        <v>0</v>
      </c>
      <c r="K281" s="180">
        <f t="shared" si="608"/>
        <v>45373498.199999988</v>
      </c>
      <c r="L281" s="180">
        <f t="shared" si="609"/>
        <v>2716725.69</v>
      </c>
      <c r="M281" s="133">
        <f t="shared" si="579"/>
        <v>48090223.889999986</v>
      </c>
      <c r="N281" s="179">
        <f>+N82</f>
        <v>0</v>
      </c>
      <c r="O281" s="179">
        <f>+O82</f>
        <v>11167474.220000001</v>
      </c>
      <c r="P281" s="179">
        <f>+P82</f>
        <v>0</v>
      </c>
      <c r="Q281" s="133">
        <f t="shared" si="580"/>
        <v>11167474.220000001</v>
      </c>
      <c r="R281" s="179">
        <f>+R82</f>
        <v>0</v>
      </c>
      <c r="S281" s="179">
        <f>+S82</f>
        <v>34037210.469999999</v>
      </c>
      <c r="T281" s="179">
        <f>+T82</f>
        <v>2644364.85</v>
      </c>
      <c r="U281" s="133">
        <f t="shared" si="581"/>
        <v>36681575.32</v>
      </c>
      <c r="V281" s="181">
        <f t="shared" si="487"/>
        <v>0</v>
      </c>
      <c r="W281" s="181">
        <f t="shared" si="488"/>
        <v>45204684.689999998</v>
      </c>
      <c r="X281" s="181">
        <f t="shared" si="489"/>
        <v>2644364.85</v>
      </c>
      <c r="Y281" s="133">
        <f t="shared" si="582"/>
        <v>47849049.539999999</v>
      </c>
      <c r="Z281" s="181">
        <f t="shared" si="610"/>
        <v>0</v>
      </c>
      <c r="AA281" s="181">
        <f t="shared" si="611"/>
        <v>168813.50999999046</v>
      </c>
      <c r="AB281" s="181">
        <f t="shared" si="612"/>
        <v>72360.839999999851</v>
      </c>
      <c r="AC281" s="133">
        <f t="shared" si="584"/>
        <v>241174.34999999031</v>
      </c>
      <c r="AD281" s="182" t="str">
        <f t="shared" si="613"/>
        <v xml:space="preserve"> </v>
      </c>
      <c r="AE281" s="182">
        <f t="shared" si="614"/>
        <v>0.9962794689257618</v>
      </c>
      <c r="AF281" s="182">
        <f t="shared" si="615"/>
        <v>0.9733646866644089</v>
      </c>
      <c r="AG281" s="182">
        <f t="shared" si="616"/>
        <v>0.99498496096521316</v>
      </c>
    </row>
    <row r="282" spans="1:33" s="183" customFormat="1" ht="15" customHeight="1">
      <c r="A282" s="178"/>
      <c r="B282" s="179"/>
      <c r="C282" s="179"/>
      <c r="D282" s="179"/>
      <c r="E282" s="133">
        <f t="shared" si="576"/>
        <v>0</v>
      </c>
      <c r="F282" s="179"/>
      <c r="G282" s="179"/>
      <c r="H282" s="179"/>
      <c r="I282" s="133">
        <f t="shared" si="577"/>
        <v>0</v>
      </c>
      <c r="J282" s="180">
        <f t="shared" si="607"/>
        <v>0</v>
      </c>
      <c r="K282" s="180">
        <f t="shared" si="608"/>
        <v>0</v>
      </c>
      <c r="L282" s="180">
        <f t="shared" si="609"/>
        <v>0</v>
      </c>
      <c r="M282" s="133">
        <f t="shared" si="579"/>
        <v>0</v>
      </c>
      <c r="N282" s="179"/>
      <c r="O282" s="179"/>
      <c r="P282" s="179"/>
      <c r="Q282" s="133">
        <f t="shared" si="580"/>
        <v>0</v>
      </c>
      <c r="R282" s="179"/>
      <c r="S282" s="179"/>
      <c r="T282" s="179"/>
      <c r="U282" s="133">
        <f t="shared" si="581"/>
        <v>0</v>
      </c>
      <c r="V282" s="181">
        <f t="shared" si="487"/>
        <v>0</v>
      </c>
      <c r="W282" s="181">
        <f t="shared" si="488"/>
        <v>0</v>
      </c>
      <c r="X282" s="181">
        <f t="shared" si="489"/>
        <v>0</v>
      </c>
      <c r="Y282" s="133">
        <f t="shared" si="582"/>
        <v>0</v>
      </c>
      <c r="Z282" s="181">
        <f t="shared" si="610"/>
        <v>0</v>
      </c>
      <c r="AA282" s="181">
        <f t="shared" si="611"/>
        <v>0</v>
      </c>
      <c r="AB282" s="181">
        <f t="shared" si="612"/>
        <v>0</v>
      </c>
      <c r="AC282" s="133">
        <f t="shared" si="584"/>
        <v>0</v>
      </c>
      <c r="AD282" s="182" t="str">
        <f t="shared" si="613"/>
        <v xml:space="preserve"> </v>
      </c>
      <c r="AE282" s="182" t="str">
        <f t="shared" si="614"/>
        <v xml:space="preserve"> </v>
      </c>
      <c r="AF282" s="182" t="str">
        <f t="shared" si="615"/>
        <v xml:space="preserve"> </v>
      </c>
      <c r="AG282" s="182" t="str">
        <f t="shared" si="616"/>
        <v xml:space="preserve"> </v>
      </c>
    </row>
    <row r="283" spans="1:33" s="183" customFormat="1" ht="15" customHeight="1">
      <c r="A283" s="178" t="s">
        <v>251</v>
      </c>
      <c r="B283" s="179">
        <f>+B191</f>
        <v>0</v>
      </c>
      <c r="C283" s="179">
        <f>+C191</f>
        <v>1000334277.4099998</v>
      </c>
      <c r="D283" s="179">
        <f>+D191</f>
        <v>910980334.92999995</v>
      </c>
      <c r="E283" s="133">
        <f t="shared" si="576"/>
        <v>1911314612.3399997</v>
      </c>
      <c r="F283" s="179">
        <f>+F191</f>
        <v>0</v>
      </c>
      <c r="G283" s="179">
        <f>+G191</f>
        <v>1436059742.01</v>
      </c>
      <c r="H283" s="179">
        <f>+H191</f>
        <v>1234429981.4099996</v>
      </c>
      <c r="I283" s="133">
        <f t="shared" si="577"/>
        <v>2670489723.4199996</v>
      </c>
      <c r="J283" s="180">
        <f t="shared" si="607"/>
        <v>0</v>
      </c>
      <c r="K283" s="180">
        <f t="shared" si="608"/>
        <v>2436394019.4200001</v>
      </c>
      <c r="L283" s="180">
        <f t="shared" si="609"/>
        <v>2145410316.3399997</v>
      </c>
      <c r="M283" s="133">
        <f t="shared" si="579"/>
        <v>4581804335.7600002</v>
      </c>
      <c r="N283" s="179">
        <f t="shared" ref="N283:T283" si="617">+N191</f>
        <v>0</v>
      </c>
      <c r="O283" s="179">
        <f t="shared" si="617"/>
        <v>976582598.50999999</v>
      </c>
      <c r="P283" s="179">
        <f t="shared" si="617"/>
        <v>950003448.70000005</v>
      </c>
      <c r="Q283" s="133">
        <f t="shared" si="580"/>
        <v>1926586047.21</v>
      </c>
      <c r="R283" s="179">
        <f t="shared" si="617"/>
        <v>0</v>
      </c>
      <c r="S283" s="179">
        <f t="shared" si="617"/>
        <v>1422362259.5899999</v>
      </c>
      <c r="T283" s="179">
        <f t="shared" si="617"/>
        <v>1216245155.21</v>
      </c>
      <c r="U283" s="133">
        <f t="shared" si="581"/>
        <v>2638607414.8000002</v>
      </c>
      <c r="V283" s="181">
        <f t="shared" si="487"/>
        <v>0</v>
      </c>
      <c r="W283" s="181">
        <f t="shared" si="488"/>
        <v>2398944858.0999999</v>
      </c>
      <c r="X283" s="181">
        <f t="shared" si="489"/>
        <v>2166248603.9099998</v>
      </c>
      <c r="Y283" s="133">
        <f t="shared" si="582"/>
        <v>4565193462.0100002</v>
      </c>
      <c r="Z283" s="181">
        <f t="shared" si="610"/>
        <v>0</v>
      </c>
      <c r="AA283" s="181">
        <f t="shared" si="611"/>
        <v>37449161.320000172</v>
      </c>
      <c r="AB283" s="181">
        <f t="shared" si="612"/>
        <v>-20838287.570000172</v>
      </c>
      <c r="AC283" s="133">
        <f t="shared" si="584"/>
        <v>16610873.75</v>
      </c>
      <c r="AD283" s="182" t="str">
        <f t="shared" si="613"/>
        <v xml:space="preserve"> </v>
      </c>
      <c r="AE283" s="182">
        <f t="shared" si="614"/>
        <v>0.98462926726075484</v>
      </c>
      <c r="AF283" s="182">
        <f t="shared" si="615"/>
        <v>1.009712961390784</v>
      </c>
      <c r="AG283" s="182">
        <f t="shared" si="616"/>
        <v>0.99637459993209321</v>
      </c>
    </row>
    <row r="284" spans="1:33" s="183" customFormat="1" ht="15" customHeight="1">
      <c r="A284" s="184"/>
      <c r="B284" s="179"/>
      <c r="C284" s="179"/>
      <c r="D284" s="179"/>
      <c r="E284" s="133">
        <f t="shared" si="576"/>
        <v>0</v>
      </c>
      <c r="F284" s="179"/>
      <c r="G284" s="179"/>
      <c r="H284" s="179"/>
      <c r="I284" s="133">
        <f t="shared" si="577"/>
        <v>0</v>
      </c>
      <c r="J284" s="180">
        <f t="shared" si="607"/>
        <v>0</v>
      </c>
      <c r="K284" s="180">
        <f t="shared" si="608"/>
        <v>0</v>
      </c>
      <c r="L284" s="180">
        <f t="shared" si="609"/>
        <v>0</v>
      </c>
      <c r="M284" s="133">
        <f t="shared" si="579"/>
        <v>0</v>
      </c>
      <c r="N284" s="179"/>
      <c r="O284" s="179"/>
      <c r="P284" s="179"/>
      <c r="Q284" s="133">
        <f t="shared" si="580"/>
        <v>0</v>
      </c>
      <c r="R284" s="179"/>
      <c r="S284" s="179"/>
      <c r="T284" s="179"/>
      <c r="U284" s="133">
        <f t="shared" si="581"/>
        <v>0</v>
      </c>
      <c r="V284" s="181">
        <f t="shared" si="487"/>
        <v>0</v>
      </c>
      <c r="W284" s="181">
        <f t="shared" si="488"/>
        <v>0</v>
      </c>
      <c r="X284" s="181">
        <f t="shared" si="489"/>
        <v>0</v>
      </c>
      <c r="Y284" s="133">
        <f t="shared" si="582"/>
        <v>0</v>
      </c>
      <c r="Z284" s="181">
        <f t="shared" si="610"/>
        <v>0</v>
      </c>
      <c r="AA284" s="181">
        <f t="shared" si="611"/>
        <v>0</v>
      </c>
      <c r="AB284" s="181">
        <f t="shared" si="612"/>
        <v>0</v>
      </c>
      <c r="AC284" s="133">
        <f t="shared" si="584"/>
        <v>0</v>
      </c>
      <c r="AD284" s="182" t="str">
        <f t="shared" si="613"/>
        <v xml:space="preserve"> </v>
      </c>
      <c r="AE284" s="182" t="str">
        <f t="shared" si="614"/>
        <v xml:space="preserve"> </v>
      </c>
      <c r="AF284" s="182" t="str">
        <f t="shared" si="615"/>
        <v xml:space="preserve"> </v>
      </c>
      <c r="AG284" s="182" t="str">
        <f t="shared" si="616"/>
        <v xml:space="preserve"> </v>
      </c>
    </row>
    <row r="285" spans="1:33" s="183" customFormat="1" ht="15" customHeight="1">
      <c r="A285" s="185" t="s">
        <v>225</v>
      </c>
      <c r="B285" s="179">
        <f>SUM(B286:B301)</f>
        <v>0</v>
      </c>
      <c r="C285" s="179">
        <f>SUM(C286:C301)</f>
        <v>1278014434.21</v>
      </c>
      <c r="D285" s="179">
        <f>SUM(D286:D301)</f>
        <v>1381480983.5599999</v>
      </c>
      <c r="E285" s="133">
        <f t="shared" si="576"/>
        <v>2659495417.77</v>
      </c>
      <c r="F285" s="179">
        <f>SUM(F286:F301)</f>
        <v>0</v>
      </c>
      <c r="G285" s="179">
        <f>SUM(G286:G301)</f>
        <v>271676062.06</v>
      </c>
      <c r="H285" s="179">
        <f>SUM(H286:H301)</f>
        <v>607888481.78999996</v>
      </c>
      <c r="I285" s="133">
        <f t="shared" si="577"/>
        <v>879564543.8499999</v>
      </c>
      <c r="J285" s="180">
        <f t="shared" si="607"/>
        <v>0</v>
      </c>
      <c r="K285" s="180">
        <f t="shared" si="608"/>
        <v>1549690496.27</v>
      </c>
      <c r="L285" s="180">
        <f t="shared" si="609"/>
        <v>1989369465.3499999</v>
      </c>
      <c r="M285" s="133">
        <f t="shared" si="579"/>
        <v>3539059961.6199999</v>
      </c>
      <c r="N285" s="179">
        <f t="shared" ref="N285:T285" si="618">SUM(N286:N301)</f>
        <v>0</v>
      </c>
      <c r="O285" s="179">
        <f t="shared" si="618"/>
        <v>1263829646.0100002</v>
      </c>
      <c r="P285" s="179">
        <f t="shared" si="618"/>
        <v>1286558369.4200001</v>
      </c>
      <c r="Q285" s="133">
        <f t="shared" si="580"/>
        <v>2550388015.4300003</v>
      </c>
      <c r="R285" s="179">
        <f t="shared" si="618"/>
        <v>0</v>
      </c>
      <c r="S285" s="179">
        <f t="shared" si="618"/>
        <v>251915646.66000003</v>
      </c>
      <c r="T285" s="179">
        <f t="shared" si="618"/>
        <v>599231339.69000006</v>
      </c>
      <c r="U285" s="133">
        <f t="shared" si="581"/>
        <v>851146986.35000014</v>
      </c>
      <c r="V285" s="181">
        <f t="shared" si="487"/>
        <v>0</v>
      </c>
      <c r="W285" s="181">
        <f t="shared" si="488"/>
        <v>1515745292.6700003</v>
      </c>
      <c r="X285" s="181">
        <f t="shared" si="489"/>
        <v>1885789709.1100001</v>
      </c>
      <c r="Y285" s="133">
        <f t="shared" si="582"/>
        <v>3401535001.7800007</v>
      </c>
      <c r="Z285" s="181">
        <f t="shared" si="610"/>
        <v>0</v>
      </c>
      <c r="AA285" s="181">
        <f t="shared" si="611"/>
        <v>33945203.599999666</v>
      </c>
      <c r="AB285" s="181">
        <f t="shared" si="612"/>
        <v>103579756.23999977</v>
      </c>
      <c r="AC285" s="133">
        <f t="shared" si="584"/>
        <v>137524959.83999944</v>
      </c>
      <c r="AD285" s="182" t="str">
        <f t="shared" si="613"/>
        <v xml:space="preserve"> </v>
      </c>
      <c r="AE285" s="182">
        <f t="shared" si="614"/>
        <v>0.97809549475737023</v>
      </c>
      <c r="AF285" s="182">
        <f t="shared" si="615"/>
        <v>0.94793337384326626</v>
      </c>
      <c r="AG285" s="182">
        <f t="shared" si="616"/>
        <v>0.96114082232812825</v>
      </c>
    </row>
    <row r="286" spans="1:33" s="183" customFormat="1" ht="15" customHeight="1">
      <c r="A286" s="184" t="s">
        <v>216</v>
      </c>
      <c r="B286" s="179">
        <f>+B194</f>
        <v>0</v>
      </c>
      <c r="C286" s="179">
        <f>+C194</f>
        <v>12740935.530000001</v>
      </c>
      <c r="D286" s="179">
        <f>+D194</f>
        <v>0</v>
      </c>
      <c r="E286" s="133">
        <f t="shared" si="576"/>
        <v>12740935.530000001</v>
      </c>
      <c r="F286" s="179">
        <f>+F194</f>
        <v>0</v>
      </c>
      <c r="G286" s="179">
        <f>+G194</f>
        <v>17350347.699999999</v>
      </c>
      <c r="H286" s="179">
        <f>+H194</f>
        <v>93499958.200000003</v>
      </c>
      <c r="I286" s="133">
        <f t="shared" si="577"/>
        <v>110850305.90000001</v>
      </c>
      <c r="J286" s="180">
        <f t="shared" si="607"/>
        <v>0</v>
      </c>
      <c r="K286" s="180">
        <f t="shared" si="608"/>
        <v>30091283.23</v>
      </c>
      <c r="L286" s="180">
        <f t="shared" si="609"/>
        <v>93499958.200000003</v>
      </c>
      <c r="M286" s="133">
        <f t="shared" si="579"/>
        <v>123591241.43000001</v>
      </c>
      <c r="N286" s="179">
        <f t="shared" ref="N286:T286" si="619">+N194</f>
        <v>0</v>
      </c>
      <c r="O286" s="179">
        <f t="shared" si="619"/>
        <v>12519391.73</v>
      </c>
      <c r="P286" s="179">
        <f t="shared" si="619"/>
        <v>0</v>
      </c>
      <c r="Q286" s="133">
        <f t="shared" si="580"/>
        <v>12519391.73</v>
      </c>
      <c r="R286" s="179">
        <f t="shared" si="619"/>
        <v>0</v>
      </c>
      <c r="S286" s="179">
        <f t="shared" si="619"/>
        <v>15274077.51</v>
      </c>
      <c r="T286" s="179">
        <f t="shared" si="619"/>
        <v>93492688.010000005</v>
      </c>
      <c r="U286" s="133">
        <f t="shared" si="581"/>
        <v>108766765.52000001</v>
      </c>
      <c r="V286" s="181">
        <f t="shared" si="487"/>
        <v>0</v>
      </c>
      <c r="W286" s="181">
        <f t="shared" si="488"/>
        <v>27793469.240000002</v>
      </c>
      <c r="X286" s="181">
        <f t="shared" si="489"/>
        <v>93492688.010000005</v>
      </c>
      <c r="Y286" s="133">
        <f t="shared" si="582"/>
        <v>121286157.25</v>
      </c>
      <c r="Z286" s="181">
        <f t="shared" si="610"/>
        <v>0</v>
      </c>
      <c r="AA286" s="181">
        <f t="shared" si="611"/>
        <v>2297813.9899999984</v>
      </c>
      <c r="AB286" s="181">
        <f t="shared" si="612"/>
        <v>7270.1899999976158</v>
      </c>
      <c r="AC286" s="133">
        <f t="shared" si="584"/>
        <v>2305084.179999996</v>
      </c>
      <c r="AD286" s="182" t="str">
        <f t="shared" si="613"/>
        <v xml:space="preserve"> </v>
      </c>
      <c r="AE286" s="182">
        <f t="shared" si="614"/>
        <v>0.92363855099043579</v>
      </c>
      <c r="AF286" s="182">
        <f t="shared" si="615"/>
        <v>0.99992224392245777</v>
      </c>
      <c r="AG286" s="182">
        <f t="shared" si="616"/>
        <v>0.98134912997612722</v>
      </c>
    </row>
    <row r="287" spans="1:33" s="183" customFormat="1" ht="15" customHeight="1">
      <c r="A287" s="184" t="s">
        <v>226</v>
      </c>
      <c r="B287" s="179">
        <f>+B204</f>
        <v>0</v>
      </c>
      <c r="C287" s="179">
        <f>+C204</f>
        <v>2765682.71</v>
      </c>
      <c r="D287" s="179">
        <f>+D204</f>
        <v>357978.43</v>
      </c>
      <c r="E287" s="133">
        <f t="shared" si="576"/>
        <v>3123661.14</v>
      </c>
      <c r="F287" s="179">
        <f>+F204</f>
        <v>0</v>
      </c>
      <c r="G287" s="179">
        <f>+G204</f>
        <v>0</v>
      </c>
      <c r="H287" s="179">
        <f>+H204</f>
        <v>0</v>
      </c>
      <c r="I287" s="133">
        <f t="shared" si="577"/>
        <v>0</v>
      </c>
      <c r="J287" s="180">
        <f t="shared" si="607"/>
        <v>0</v>
      </c>
      <c r="K287" s="180">
        <f t="shared" si="608"/>
        <v>2765682.71</v>
      </c>
      <c r="L287" s="180">
        <f t="shared" si="609"/>
        <v>357978.43</v>
      </c>
      <c r="M287" s="133">
        <f t="shared" si="579"/>
        <v>3123661.14</v>
      </c>
      <c r="N287" s="179">
        <f t="shared" ref="N287:T287" si="620">+N204</f>
        <v>0</v>
      </c>
      <c r="O287" s="179">
        <f t="shared" si="620"/>
        <v>2666197.7199999997</v>
      </c>
      <c r="P287" s="179">
        <f t="shared" si="620"/>
        <v>196713.83999999985</v>
      </c>
      <c r="Q287" s="133">
        <f t="shared" si="580"/>
        <v>2862911.5599999996</v>
      </c>
      <c r="R287" s="179">
        <f t="shared" si="620"/>
        <v>0</v>
      </c>
      <c r="S287" s="179">
        <f t="shared" si="620"/>
        <v>0</v>
      </c>
      <c r="T287" s="179">
        <f t="shared" si="620"/>
        <v>0</v>
      </c>
      <c r="U287" s="133">
        <f t="shared" si="581"/>
        <v>0</v>
      </c>
      <c r="V287" s="181">
        <f t="shared" si="487"/>
        <v>0</v>
      </c>
      <c r="W287" s="181">
        <f t="shared" si="488"/>
        <v>2666197.7199999997</v>
      </c>
      <c r="X287" s="181">
        <f t="shared" si="489"/>
        <v>196713.83999999985</v>
      </c>
      <c r="Y287" s="133">
        <f t="shared" si="582"/>
        <v>2862911.5599999996</v>
      </c>
      <c r="Z287" s="181">
        <f t="shared" si="610"/>
        <v>0</v>
      </c>
      <c r="AA287" s="181">
        <f t="shared" si="611"/>
        <v>99484.990000000224</v>
      </c>
      <c r="AB287" s="181">
        <f t="shared" si="612"/>
        <v>161264.59000000014</v>
      </c>
      <c r="AC287" s="133">
        <f t="shared" si="584"/>
        <v>260749.58000000037</v>
      </c>
      <c r="AD287" s="182" t="str">
        <f t="shared" si="613"/>
        <v xml:space="preserve"> </v>
      </c>
      <c r="AE287" s="182">
        <f t="shared" si="614"/>
        <v>0.96402877682234189</v>
      </c>
      <c r="AF287" s="182">
        <f t="shared" si="615"/>
        <v>0.54951310893228922</v>
      </c>
      <c r="AG287" s="182">
        <f t="shared" si="616"/>
        <v>0.91652437050198077</v>
      </c>
    </row>
    <row r="288" spans="1:33" s="183" customFormat="1" ht="15" customHeight="1">
      <c r="A288" s="184" t="s">
        <v>227</v>
      </c>
      <c r="B288" s="179">
        <f>+B199</f>
        <v>0</v>
      </c>
      <c r="C288" s="179">
        <f>+C199</f>
        <v>1400000</v>
      </c>
      <c r="D288" s="179">
        <f>+D199</f>
        <v>0</v>
      </c>
      <c r="E288" s="133">
        <f t="shared" si="576"/>
        <v>1400000</v>
      </c>
      <c r="F288" s="179">
        <f>+F199</f>
        <v>0</v>
      </c>
      <c r="G288" s="179">
        <f>+G199</f>
        <v>0</v>
      </c>
      <c r="H288" s="179">
        <f>+H199</f>
        <v>0</v>
      </c>
      <c r="I288" s="133">
        <f t="shared" si="577"/>
        <v>0</v>
      </c>
      <c r="J288" s="180">
        <f t="shared" si="607"/>
        <v>0</v>
      </c>
      <c r="K288" s="180">
        <f t="shared" si="608"/>
        <v>1400000</v>
      </c>
      <c r="L288" s="180">
        <f t="shared" si="609"/>
        <v>0</v>
      </c>
      <c r="M288" s="133">
        <f t="shared" si="579"/>
        <v>1400000</v>
      </c>
      <c r="N288" s="179">
        <f t="shared" ref="N288:T288" si="621">+N199</f>
        <v>0</v>
      </c>
      <c r="O288" s="179">
        <f t="shared" si="621"/>
        <v>1400000</v>
      </c>
      <c r="P288" s="179">
        <f t="shared" si="621"/>
        <v>0</v>
      </c>
      <c r="Q288" s="133">
        <f t="shared" si="580"/>
        <v>1400000</v>
      </c>
      <c r="R288" s="179">
        <f t="shared" si="621"/>
        <v>0</v>
      </c>
      <c r="S288" s="179">
        <f t="shared" si="621"/>
        <v>0</v>
      </c>
      <c r="T288" s="179">
        <f t="shared" si="621"/>
        <v>0</v>
      </c>
      <c r="U288" s="133">
        <f t="shared" si="581"/>
        <v>0</v>
      </c>
      <c r="V288" s="181">
        <f t="shared" si="487"/>
        <v>0</v>
      </c>
      <c r="W288" s="181">
        <f t="shared" si="488"/>
        <v>1400000</v>
      </c>
      <c r="X288" s="181">
        <f t="shared" si="489"/>
        <v>0</v>
      </c>
      <c r="Y288" s="133">
        <f t="shared" si="582"/>
        <v>1400000</v>
      </c>
      <c r="Z288" s="181">
        <f t="shared" si="610"/>
        <v>0</v>
      </c>
      <c r="AA288" s="181">
        <f t="shared" si="611"/>
        <v>0</v>
      </c>
      <c r="AB288" s="181">
        <f t="shared" si="612"/>
        <v>0</v>
      </c>
      <c r="AC288" s="133">
        <f t="shared" si="584"/>
        <v>0</v>
      </c>
      <c r="AD288" s="182" t="str">
        <f t="shared" si="613"/>
        <v xml:space="preserve"> </v>
      </c>
      <c r="AE288" s="182">
        <f t="shared" si="614"/>
        <v>1</v>
      </c>
      <c r="AF288" s="182" t="str">
        <f t="shared" si="615"/>
        <v xml:space="preserve"> </v>
      </c>
      <c r="AG288" s="182">
        <f t="shared" si="616"/>
        <v>1</v>
      </c>
    </row>
    <row r="289" spans="1:33" s="183" customFormat="1" ht="15" customHeight="1">
      <c r="A289" s="184" t="s">
        <v>228</v>
      </c>
      <c r="B289" s="179">
        <f>+B209</f>
        <v>0</v>
      </c>
      <c r="C289" s="179">
        <f>+C209</f>
        <v>5281355.5199999996</v>
      </c>
      <c r="D289" s="179">
        <f>+D209</f>
        <v>0</v>
      </c>
      <c r="E289" s="133">
        <f t="shared" si="576"/>
        <v>5281355.5199999996</v>
      </c>
      <c r="F289" s="179">
        <f>+F209</f>
        <v>0</v>
      </c>
      <c r="G289" s="179">
        <f>+G209</f>
        <v>0</v>
      </c>
      <c r="H289" s="179">
        <f>+H209</f>
        <v>0</v>
      </c>
      <c r="I289" s="133">
        <f t="shared" si="577"/>
        <v>0</v>
      </c>
      <c r="J289" s="180">
        <f t="shared" si="607"/>
        <v>0</v>
      </c>
      <c r="K289" s="180">
        <f t="shared" si="608"/>
        <v>5281355.5199999996</v>
      </c>
      <c r="L289" s="180">
        <f t="shared" si="609"/>
        <v>0</v>
      </c>
      <c r="M289" s="133">
        <f t="shared" si="579"/>
        <v>5281355.5199999996</v>
      </c>
      <c r="N289" s="179">
        <f t="shared" ref="N289:T289" si="622">+N209</f>
        <v>0</v>
      </c>
      <c r="O289" s="179">
        <f t="shared" si="622"/>
        <v>5281355.5199999996</v>
      </c>
      <c r="P289" s="179">
        <f t="shared" si="622"/>
        <v>0</v>
      </c>
      <c r="Q289" s="133">
        <f t="shared" si="580"/>
        <v>5281355.5199999996</v>
      </c>
      <c r="R289" s="179">
        <f t="shared" si="622"/>
        <v>0</v>
      </c>
      <c r="S289" s="179">
        <f t="shared" si="622"/>
        <v>0</v>
      </c>
      <c r="T289" s="179">
        <f t="shared" si="622"/>
        <v>0</v>
      </c>
      <c r="U289" s="133">
        <f t="shared" si="581"/>
        <v>0</v>
      </c>
      <c r="V289" s="181">
        <f t="shared" si="487"/>
        <v>0</v>
      </c>
      <c r="W289" s="181">
        <f t="shared" si="488"/>
        <v>5281355.5199999996</v>
      </c>
      <c r="X289" s="181">
        <f t="shared" si="489"/>
        <v>0</v>
      </c>
      <c r="Y289" s="133">
        <f t="shared" si="582"/>
        <v>5281355.5199999996</v>
      </c>
      <c r="Z289" s="181">
        <f t="shared" si="610"/>
        <v>0</v>
      </c>
      <c r="AA289" s="181">
        <f t="shared" si="611"/>
        <v>0</v>
      </c>
      <c r="AB289" s="181">
        <f t="shared" si="612"/>
        <v>0</v>
      </c>
      <c r="AC289" s="133">
        <f t="shared" si="584"/>
        <v>0</v>
      </c>
      <c r="AD289" s="182" t="str">
        <f t="shared" si="613"/>
        <v xml:space="preserve"> </v>
      </c>
      <c r="AE289" s="182">
        <f t="shared" si="614"/>
        <v>1</v>
      </c>
      <c r="AF289" s="182" t="str">
        <f t="shared" si="615"/>
        <v xml:space="preserve"> </v>
      </c>
      <c r="AG289" s="182">
        <f t="shared" si="616"/>
        <v>1</v>
      </c>
    </row>
    <row r="290" spans="1:33" s="183" customFormat="1" ht="15" customHeight="1">
      <c r="A290" s="184" t="s">
        <v>229</v>
      </c>
      <c r="B290" s="179">
        <f>+B214</f>
        <v>0</v>
      </c>
      <c r="C290" s="179">
        <f>+C214</f>
        <v>122777937.91000001</v>
      </c>
      <c r="D290" s="179">
        <f>+D214</f>
        <v>164516055.22</v>
      </c>
      <c r="E290" s="133">
        <f t="shared" si="576"/>
        <v>287293993.13</v>
      </c>
      <c r="F290" s="179">
        <f>+F214</f>
        <v>0</v>
      </c>
      <c r="G290" s="179">
        <f>+G214</f>
        <v>0</v>
      </c>
      <c r="H290" s="179">
        <f>+H214</f>
        <v>0</v>
      </c>
      <c r="I290" s="133">
        <f t="shared" si="577"/>
        <v>0</v>
      </c>
      <c r="J290" s="180">
        <f t="shared" si="607"/>
        <v>0</v>
      </c>
      <c r="K290" s="180">
        <f t="shared" si="608"/>
        <v>122777937.91000001</v>
      </c>
      <c r="L290" s="180">
        <f t="shared" si="609"/>
        <v>164516055.22</v>
      </c>
      <c r="M290" s="133">
        <f t="shared" si="579"/>
        <v>287293993.13</v>
      </c>
      <c r="N290" s="179">
        <f t="shared" ref="N290:T290" si="623">+N214</f>
        <v>0</v>
      </c>
      <c r="O290" s="179">
        <f t="shared" si="623"/>
        <v>121019866.66999999</v>
      </c>
      <c r="P290" s="179">
        <f t="shared" si="623"/>
        <v>144956091.16</v>
      </c>
      <c r="Q290" s="133">
        <f t="shared" si="580"/>
        <v>265975957.82999998</v>
      </c>
      <c r="R290" s="179">
        <f t="shared" si="623"/>
        <v>0</v>
      </c>
      <c r="S290" s="179">
        <f t="shared" si="623"/>
        <v>0</v>
      </c>
      <c r="T290" s="179">
        <f t="shared" si="623"/>
        <v>0</v>
      </c>
      <c r="U290" s="133">
        <f t="shared" si="581"/>
        <v>0</v>
      </c>
      <c r="V290" s="181">
        <f t="shared" si="487"/>
        <v>0</v>
      </c>
      <c r="W290" s="181">
        <f t="shared" si="488"/>
        <v>121019866.66999999</v>
      </c>
      <c r="X290" s="181">
        <f t="shared" si="489"/>
        <v>144956091.16</v>
      </c>
      <c r="Y290" s="133">
        <f t="shared" si="582"/>
        <v>265975957.82999998</v>
      </c>
      <c r="Z290" s="181">
        <f t="shared" si="610"/>
        <v>0</v>
      </c>
      <c r="AA290" s="181">
        <f t="shared" si="611"/>
        <v>1758071.2400000244</v>
      </c>
      <c r="AB290" s="181">
        <f t="shared" si="612"/>
        <v>19559964.060000002</v>
      </c>
      <c r="AC290" s="133">
        <f t="shared" si="584"/>
        <v>21318035.300000027</v>
      </c>
      <c r="AD290" s="182" t="str">
        <f t="shared" si="613"/>
        <v xml:space="preserve"> </v>
      </c>
      <c r="AE290" s="182">
        <f t="shared" si="614"/>
        <v>0.98568088640412954</v>
      </c>
      <c r="AF290" s="182">
        <f t="shared" si="615"/>
        <v>0.88110604746847754</v>
      </c>
      <c r="AG290" s="182">
        <f t="shared" si="616"/>
        <v>0.92579714226620236</v>
      </c>
    </row>
    <row r="291" spans="1:33" s="183" customFormat="1" ht="15" customHeight="1">
      <c r="A291" s="184" t="s">
        <v>230</v>
      </c>
      <c r="B291" s="179">
        <f>+B219</f>
        <v>0</v>
      </c>
      <c r="C291" s="179">
        <f>+C219</f>
        <v>500000</v>
      </c>
      <c r="D291" s="179">
        <f>+D219</f>
        <v>0</v>
      </c>
      <c r="E291" s="133">
        <f t="shared" si="576"/>
        <v>500000</v>
      </c>
      <c r="F291" s="179">
        <f>+F219</f>
        <v>0</v>
      </c>
      <c r="G291" s="179">
        <f>+G219</f>
        <v>11320289.07</v>
      </c>
      <c r="H291" s="179">
        <f>+H219</f>
        <v>60662571.07</v>
      </c>
      <c r="I291" s="133">
        <f t="shared" si="577"/>
        <v>71982860.140000001</v>
      </c>
      <c r="J291" s="180">
        <f t="shared" si="607"/>
        <v>0</v>
      </c>
      <c r="K291" s="180">
        <f t="shared" si="608"/>
        <v>11820289.07</v>
      </c>
      <c r="L291" s="180">
        <f t="shared" si="609"/>
        <v>60662571.07</v>
      </c>
      <c r="M291" s="133">
        <f t="shared" si="579"/>
        <v>72482860.140000001</v>
      </c>
      <c r="N291" s="179">
        <f t="shared" ref="N291:T291" si="624">+N219</f>
        <v>0</v>
      </c>
      <c r="O291" s="179">
        <f t="shared" si="624"/>
        <v>461102</v>
      </c>
      <c r="P291" s="179">
        <f t="shared" si="624"/>
        <v>0</v>
      </c>
      <c r="Q291" s="133">
        <f t="shared" si="580"/>
        <v>461102</v>
      </c>
      <c r="R291" s="179">
        <f t="shared" si="624"/>
        <v>0</v>
      </c>
      <c r="S291" s="179">
        <f t="shared" si="624"/>
        <v>8969512.9499999993</v>
      </c>
      <c r="T291" s="179">
        <f t="shared" si="624"/>
        <v>60658120.840000004</v>
      </c>
      <c r="U291" s="133">
        <f t="shared" si="581"/>
        <v>69627633.790000007</v>
      </c>
      <c r="V291" s="181">
        <f t="shared" si="487"/>
        <v>0</v>
      </c>
      <c r="W291" s="181">
        <f t="shared" si="488"/>
        <v>9430614.9499999993</v>
      </c>
      <c r="X291" s="181">
        <f t="shared" si="489"/>
        <v>60658120.840000004</v>
      </c>
      <c r="Y291" s="133">
        <f t="shared" si="582"/>
        <v>70088735.790000007</v>
      </c>
      <c r="Z291" s="181">
        <f t="shared" si="610"/>
        <v>0</v>
      </c>
      <c r="AA291" s="181">
        <f t="shared" si="611"/>
        <v>2389674.120000001</v>
      </c>
      <c r="AB291" s="181">
        <f t="shared" si="612"/>
        <v>4450.2299999967217</v>
      </c>
      <c r="AC291" s="133">
        <f t="shared" si="584"/>
        <v>2394124.3499999978</v>
      </c>
      <c r="AD291" s="182" t="str">
        <f t="shared" si="613"/>
        <v xml:space="preserve"> </v>
      </c>
      <c r="AE291" s="182">
        <f t="shared" si="614"/>
        <v>0.79783285283056105</v>
      </c>
      <c r="AF291" s="182">
        <f t="shared" si="615"/>
        <v>0.99992663960789163</v>
      </c>
      <c r="AG291" s="182">
        <f t="shared" si="616"/>
        <v>0.96696978643812115</v>
      </c>
    </row>
    <row r="292" spans="1:33" s="183" customFormat="1" ht="15" customHeight="1">
      <c r="A292" s="184" t="s">
        <v>231</v>
      </c>
      <c r="B292" s="179">
        <f>+B224</f>
        <v>0</v>
      </c>
      <c r="C292" s="179">
        <f>+C224</f>
        <v>173896048.21000001</v>
      </c>
      <c r="D292" s="179">
        <f>+D224</f>
        <v>48649130</v>
      </c>
      <c r="E292" s="133">
        <f t="shared" si="576"/>
        <v>222545178.21000001</v>
      </c>
      <c r="F292" s="179">
        <f>+F224</f>
        <v>0</v>
      </c>
      <c r="G292" s="179">
        <f>+G224</f>
        <v>0</v>
      </c>
      <c r="H292" s="179">
        <f>+H224</f>
        <v>0</v>
      </c>
      <c r="I292" s="133">
        <f t="shared" si="577"/>
        <v>0</v>
      </c>
      <c r="J292" s="180">
        <f t="shared" si="607"/>
        <v>0</v>
      </c>
      <c r="K292" s="180">
        <f t="shared" si="608"/>
        <v>173896048.21000001</v>
      </c>
      <c r="L292" s="180">
        <f t="shared" si="609"/>
        <v>48649130</v>
      </c>
      <c r="M292" s="133">
        <f t="shared" si="579"/>
        <v>222545178.21000001</v>
      </c>
      <c r="N292" s="179">
        <f t="shared" ref="N292:T292" si="625">+N224</f>
        <v>0</v>
      </c>
      <c r="O292" s="179">
        <f t="shared" si="625"/>
        <v>173896048.21000001</v>
      </c>
      <c r="P292" s="179">
        <f t="shared" si="625"/>
        <v>48649130</v>
      </c>
      <c r="Q292" s="133">
        <f t="shared" si="580"/>
        <v>222545178.21000001</v>
      </c>
      <c r="R292" s="179">
        <f t="shared" si="625"/>
        <v>0</v>
      </c>
      <c r="S292" s="179">
        <f t="shared" si="625"/>
        <v>0</v>
      </c>
      <c r="T292" s="179">
        <f t="shared" si="625"/>
        <v>0</v>
      </c>
      <c r="U292" s="133">
        <f t="shared" si="581"/>
        <v>0</v>
      </c>
      <c r="V292" s="181">
        <f t="shared" si="487"/>
        <v>0</v>
      </c>
      <c r="W292" s="181">
        <f t="shared" si="488"/>
        <v>173896048.21000001</v>
      </c>
      <c r="X292" s="181">
        <f t="shared" si="489"/>
        <v>48649130</v>
      </c>
      <c r="Y292" s="133">
        <f t="shared" si="582"/>
        <v>222545178.21000001</v>
      </c>
      <c r="Z292" s="181">
        <f t="shared" si="610"/>
        <v>0</v>
      </c>
      <c r="AA292" s="181">
        <f t="shared" si="611"/>
        <v>0</v>
      </c>
      <c r="AB292" s="181">
        <f t="shared" si="612"/>
        <v>0</v>
      </c>
      <c r="AC292" s="133">
        <f t="shared" si="584"/>
        <v>0</v>
      </c>
      <c r="AD292" s="182" t="str">
        <f t="shared" si="613"/>
        <v xml:space="preserve"> </v>
      </c>
      <c r="AE292" s="182">
        <f t="shared" si="614"/>
        <v>1</v>
      </c>
      <c r="AF292" s="182">
        <f t="shared" si="615"/>
        <v>1</v>
      </c>
      <c r="AG292" s="182">
        <f t="shared" si="616"/>
        <v>1</v>
      </c>
    </row>
    <row r="293" spans="1:33" s="183" customFormat="1" ht="15" customHeight="1">
      <c r="A293" s="184" t="s">
        <v>232</v>
      </c>
      <c r="B293" s="179">
        <f>+B229</f>
        <v>0</v>
      </c>
      <c r="C293" s="179">
        <f>+C229</f>
        <v>2568454.42</v>
      </c>
      <c r="D293" s="179">
        <f>+D229</f>
        <v>1155000</v>
      </c>
      <c r="E293" s="133">
        <f t="shared" si="576"/>
        <v>3723454.42</v>
      </c>
      <c r="F293" s="179">
        <f>+F229</f>
        <v>0</v>
      </c>
      <c r="G293" s="179">
        <f>+G229</f>
        <v>2568454.42</v>
      </c>
      <c r="H293" s="179">
        <f>+H229</f>
        <v>1155000</v>
      </c>
      <c r="I293" s="133">
        <f t="shared" si="577"/>
        <v>3723454.42</v>
      </c>
      <c r="J293" s="180">
        <f t="shared" si="607"/>
        <v>0</v>
      </c>
      <c r="K293" s="180">
        <f t="shared" si="608"/>
        <v>5136908.84</v>
      </c>
      <c r="L293" s="180">
        <f t="shared" si="609"/>
        <v>2310000</v>
      </c>
      <c r="M293" s="133">
        <f t="shared" si="579"/>
        <v>7446908.8399999999</v>
      </c>
      <c r="N293" s="179">
        <f t="shared" ref="N293:T293" si="626">+N229</f>
        <v>0</v>
      </c>
      <c r="O293" s="179">
        <f t="shared" si="626"/>
        <v>2568249.13</v>
      </c>
      <c r="P293" s="179">
        <f t="shared" si="626"/>
        <v>1155000</v>
      </c>
      <c r="Q293" s="133">
        <f t="shared" si="580"/>
        <v>3723249.13</v>
      </c>
      <c r="R293" s="179">
        <f t="shared" si="626"/>
        <v>0</v>
      </c>
      <c r="S293" s="179">
        <f t="shared" si="626"/>
        <v>2568249.13</v>
      </c>
      <c r="T293" s="179">
        <f t="shared" si="626"/>
        <v>1155000</v>
      </c>
      <c r="U293" s="133">
        <f t="shared" si="581"/>
        <v>3723249.13</v>
      </c>
      <c r="V293" s="181">
        <f t="shared" si="487"/>
        <v>0</v>
      </c>
      <c r="W293" s="181">
        <f t="shared" si="488"/>
        <v>5136498.26</v>
      </c>
      <c r="X293" s="181">
        <f t="shared" si="489"/>
        <v>2310000</v>
      </c>
      <c r="Y293" s="133">
        <f t="shared" si="582"/>
        <v>7446498.2599999998</v>
      </c>
      <c r="Z293" s="181">
        <f t="shared" si="610"/>
        <v>0</v>
      </c>
      <c r="AA293" s="181">
        <f t="shared" si="611"/>
        <v>410.58000000007451</v>
      </c>
      <c r="AB293" s="181">
        <f t="shared" si="612"/>
        <v>0</v>
      </c>
      <c r="AC293" s="133">
        <f t="shared" si="584"/>
        <v>410.58000000007451</v>
      </c>
      <c r="AD293" s="182" t="str">
        <f t="shared" si="613"/>
        <v xml:space="preserve"> </v>
      </c>
      <c r="AE293" s="182">
        <f t="shared" si="614"/>
        <v>0.99992007255476234</v>
      </c>
      <c r="AF293" s="182">
        <f t="shared" si="615"/>
        <v>1</v>
      </c>
      <c r="AG293" s="182">
        <f t="shared" si="616"/>
        <v>0.99994486571424179</v>
      </c>
    </row>
    <row r="294" spans="1:33" s="183" customFormat="1" ht="15" customHeight="1">
      <c r="A294" s="184" t="s">
        <v>233</v>
      </c>
      <c r="B294" s="179">
        <f>+B234</f>
        <v>0</v>
      </c>
      <c r="C294" s="179">
        <f>+C234</f>
        <v>122035086.04000002</v>
      </c>
      <c r="D294" s="179">
        <f>+D234</f>
        <v>112599733.63</v>
      </c>
      <c r="E294" s="133">
        <f t="shared" si="576"/>
        <v>234634819.67000002</v>
      </c>
      <c r="F294" s="179">
        <f>+F234</f>
        <v>0</v>
      </c>
      <c r="G294" s="179">
        <f>+G234</f>
        <v>10979861.67</v>
      </c>
      <c r="H294" s="179">
        <f>+H234</f>
        <v>0</v>
      </c>
      <c r="I294" s="133">
        <f t="shared" si="577"/>
        <v>10979861.67</v>
      </c>
      <c r="J294" s="180">
        <f t="shared" si="607"/>
        <v>0</v>
      </c>
      <c r="K294" s="180">
        <f t="shared" si="608"/>
        <v>133014947.71000002</v>
      </c>
      <c r="L294" s="180">
        <f t="shared" si="609"/>
        <v>112599733.63</v>
      </c>
      <c r="M294" s="133">
        <f t="shared" si="579"/>
        <v>245614681.34000003</v>
      </c>
      <c r="N294" s="179">
        <f t="shared" ref="N294:T294" si="627">+N234</f>
        <v>0</v>
      </c>
      <c r="O294" s="179">
        <f t="shared" si="627"/>
        <v>121896268.81999999</v>
      </c>
      <c r="P294" s="179">
        <f t="shared" si="627"/>
        <v>112197940.75</v>
      </c>
      <c r="Q294" s="133">
        <f t="shared" si="580"/>
        <v>234094209.56999999</v>
      </c>
      <c r="R294" s="179">
        <f t="shared" si="627"/>
        <v>0</v>
      </c>
      <c r="S294" s="179">
        <f t="shared" si="627"/>
        <v>9986879.0199999996</v>
      </c>
      <c r="T294" s="179">
        <f t="shared" si="627"/>
        <v>0</v>
      </c>
      <c r="U294" s="133">
        <f t="shared" si="581"/>
        <v>9986879.0199999996</v>
      </c>
      <c r="V294" s="181">
        <f t="shared" si="487"/>
        <v>0</v>
      </c>
      <c r="W294" s="181">
        <f t="shared" si="488"/>
        <v>131883147.83999999</v>
      </c>
      <c r="X294" s="181">
        <f t="shared" si="489"/>
        <v>112197940.75</v>
      </c>
      <c r="Y294" s="133">
        <f t="shared" si="582"/>
        <v>244081088.58999997</v>
      </c>
      <c r="Z294" s="181">
        <f t="shared" si="610"/>
        <v>0</v>
      </c>
      <c r="AA294" s="181">
        <f t="shared" si="611"/>
        <v>1131799.8700000346</v>
      </c>
      <c r="AB294" s="181">
        <f t="shared" si="612"/>
        <v>401792.87999999523</v>
      </c>
      <c r="AC294" s="133">
        <f t="shared" si="584"/>
        <v>1533592.7500000298</v>
      </c>
      <c r="AD294" s="182" t="str">
        <f t="shared" si="613"/>
        <v xml:space="preserve"> </v>
      </c>
      <c r="AE294" s="182">
        <f t="shared" si="614"/>
        <v>0.99149118283707793</v>
      </c>
      <c r="AF294" s="182">
        <f t="shared" si="615"/>
        <v>0.99643167113236453</v>
      </c>
      <c r="AG294" s="182">
        <f t="shared" si="616"/>
        <v>0.99375610308946827</v>
      </c>
    </row>
    <row r="295" spans="1:33" s="183" customFormat="1" ht="15" customHeight="1">
      <c r="A295" s="184" t="s">
        <v>234</v>
      </c>
      <c r="B295" s="179">
        <f>+B239</f>
        <v>0</v>
      </c>
      <c r="C295" s="179">
        <f>+C239</f>
        <v>172214818.56999999</v>
      </c>
      <c r="D295" s="179">
        <f>+D239</f>
        <v>249339532.63</v>
      </c>
      <c r="E295" s="133">
        <f t="shared" si="576"/>
        <v>421554351.19999999</v>
      </c>
      <c r="F295" s="179">
        <f>+F239</f>
        <v>0</v>
      </c>
      <c r="G295" s="179">
        <f>+G239</f>
        <v>0</v>
      </c>
      <c r="H295" s="179">
        <f>+H239</f>
        <v>0</v>
      </c>
      <c r="I295" s="133">
        <f t="shared" si="577"/>
        <v>0</v>
      </c>
      <c r="J295" s="180">
        <f t="shared" si="607"/>
        <v>0</v>
      </c>
      <c r="K295" s="180">
        <f t="shared" si="608"/>
        <v>172214818.56999999</v>
      </c>
      <c r="L295" s="180">
        <f t="shared" si="609"/>
        <v>249339532.63</v>
      </c>
      <c r="M295" s="133">
        <f t="shared" si="579"/>
        <v>421554351.19999999</v>
      </c>
      <c r="N295" s="179">
        <f t="shared" ref="N295:T295" si="628">+N239</f>
        <v>0</v>
      </c>
      <c r="O295" s="179">
        <f t="shared" si="628"/>
        <v>172214818.56999999</v>
      </c>
      <c r="P295" s="179">
        <f t="shared" si="628"/>
        <v>249339532.63</v>
      </c>
      <c r="Q295" s="133">
        <f t="shared" si="580"/>
        <v>421554351.19999999</v>
      </c>
      <c r="R295" s="179">
        <f t="shared" si="628"/>
        <v>0</v>
      </c>
      <c r="S295" s="179">
        <f t="shared" si="628"/>
        <v>0</v>
      </c>
      <c r="T295" s="179">
        <f t="shared" si="628"/>
        <v>0</v>
      </c>
      <c r="U295" s="133">
        <f t="shared" si="581"/>
        <v>0</v>
      </c>
      <c r="V295" s="181">
        <f t="shared" si="487"/>
        <v>0</v>
      </c>
      <c r="W295" s="181">
        <f t="shared" si="488"/>
        <v>172214818.56999999</v>
      </c>
      <c r="X295" s="181">
        <f t="shared" si="489"/>
        <v>249339532.63</v>
      </c>
      <c r="Y295" s="133">
        <f t="shared" si="582"/>
        <v>421554351.19999999</v>
      </c>
      <c r="Z295" s="181">
        <f t="shared" si="610"/>
        <v>0</v>
      </c>
      <c r="AA295" s="181">
        <f t="shared" si="611"/>
        <v>0</v>
      </c>
      <c r="AB295" s="181">
        <f t="shared" si="612"/>
        <v>0</v>
      </c>
      <c r="AC295" s="133">
        <f t="shared" si="584"/>
        <v>0</v>
      </c>
      <c r="AD295" s="182" t="str">
        <f t="shared" si="613"/>
        <v xml:space="preserve"> </v>
      </c>
      <c r="AE295" s="182">
        <f t="shared" si="614"/>
        <v>1</v>
      </c>
      <c r="AF295" s="182">
        <f t="shared" si="615"/>
        <v>1</v>
      </c>
      <c r="AG295" s="182">
        <f t="shared" si="616"/>
        <v>1</v>
      </c>
    </row>
    <row r="296" spans="1:33" s="183" customFormat="1" ht="15" customHeight="1">
      <c r="A296" s="184" t="s">
        <v>235</v>
      </c>
      <c r="B296" s="179">
        <f>+B244</f>
        <v>0</v>
      </c>
      <c r="C296" s="179">
        <f>+C244</f>
        <v>0</v>
      </c>
      <c r="D296" s="179">
        <f>+D244</f>
        <v>2500000</v>
      </c>
      <c r="E296" s="133">
        <f t="shared" si="576"/>
        <v>2500000</v>
      </c>
      <c r="F296" s="179">
        <f>+F244</f>
        <v>0</v>
      </c>
      <c r="G296" s="179">
        <f>+G244</f>
        <v>5660000</v>
      </c>
      <c r="H296" s="179">
        <f>+H244</f>
        <v>379589</v>
      </c>
      <c r="I296" s="133">
        <f t="shared" si="577"/>
        <v>6039589</v>
      </c>
      <c r="J296" s="180">
        <f t="shared" si="607"/>
        <v>0</v>
      </c>
      <c r="K296" s="180">
        <f t="shared" si="608"/>
        <v>5660000</v>
      </c>
      <c r="L296" s="180">
        <f t="shared" si="609"/>
        <v>2879589</v>
      </c>
      <c r="M296" s="133">
        <f t="shared" si="579"/>
        <v>8539589</v>
      </c>
      <c r="N296" s="179">
        <f t="shared" ref="N296:T296" si="629">+N244</f>
        <v>0</v>
      </c>
      <c r="O296" s="179">
        <f t="shared" si="629"/>
        <v>0</v>
      </c>
      <c r="P296" s="179">
        <f t="shared" si="629"/>
        <v>2500000</v>
      </c>
      <c r="Q296" s="133">
        <f t="shared" si="580"/>
        <v>2500000</v>
      </c>
      <c r="R296" s="179">
        <f t="shared" si="629"/>
        <v>0</v>
      </c>
      <c r="S296" s="179">
        <f t="shared" si="629"/>
        <v>5660000</v>
      </c>
      <c r="T296" s="179">
        <f t="shared" si="629"/>
        <v>379589</v>
      </c>
      <c r="U296" s="133">
        <f t="shared" si="581"/>
        <v>6039589</v>
      </c>
      <c r="V296" s="181">
        <f t="shared" si="487"/>
        <v>0</v>
      </c>
      <c r="W296" s="181">
        <f t="shared" si="488"/>
        <v>5660000</v>
      </c>
      <c r="X296" s="181">
        <f t="shared" si="489"/>
        <v>2879589</v>
      </c>
      <c r="Y296" s="133">
        <f t="shared" si="582"/>
        <v>8539589</v>
      </c>
      <c r="Z296" s="181">
        <f t="shared" si="610"/>
        <v>0</v>
      </c>
      <c r="AA296" s="181">
        <f t="shared" si="611"/>
        <v>0</v>
      </c>
      <c r="AB296" s="181">
        <f t="shared" si="612"/>
        <v>0</v>
      </c>
      <c r="AC296" s="133">
        <f t="shared" si="584"/>
        <v>0</v>
      </c>
      <c r="AD296" s="182" t="str">
        <f t="shared" si="613"/>
        <v xml:space="preserve"> </v>
      </c>
      <c r="AE296" s="182">
        <f t="shared" si="614"/>
        <v>1</v>
      </c>
      <c r="AF296" s="182">
        <f t="shared" si="615"/>
        <v>1</v>
      </c>
      <c r="AG296" s="182">
        <f t="shared" si="616"/>
        <v>1</v>
      </c>
    </row>
    <row r="297" spans="1:33" s="183" customFormat="1" ht="15" customHeight="1">
      <c r="A297" s="184" t="s">
        <v>236</v>
      </c>
      <c r="B297" s="179">
        <f>+B249</f>
        <v>0</v>
      </c>
      <c r="C297" s="179">
        <f>+C249</f>
        <v>274369988.27999997</v>
      </c>
      <c r="D297" s="179">
        <f>+D249</f>
        <v>52534719.270000003</v>
      </c>
      <c r="E297" s="133">
        <f t="shared" si="576"/>
        <v>326904707.54999995</v>
      </c>
      <c r="F297" s="179">
        <f>+F249</f>
        <v>0</v>
      </c>
      <c r="G297" s="179">
        <f>+G249</f>
        <v>1066709.1100000001</v>
      </c>
      <c r="H297" s="179">
        <f>+H249</f>
        <v>2808283</v>
      </c>
      <c r="I297" s="133">
        <f t="shared" si="577"/>
        <v>3874992.1100000003</v>
      </c>
      <c r="J297" s="180">
        <f t="shared" si="607"/>
        <v>0</v>
      </c>
      <c r="K297" s="180">
        <f t="shared" si="608"/>
        <v>275436697.38999999</v>
      </c>
      <c r="L297" s="180">
        <f t="shared" si="609"/>
        <v>55343002.270000003</v>
      </c>
      <c r="M297" s="133">
        <f t="shared" si="579"/>
        <v>330779699.65999997</v>
      </c>
      <c r="N297" s="179">
        <f t="shared" ref="N297:T297" si="630">+N249</f>
        <v>0</v>
      </c>
      <c r="O297" s="179">
        <f t="shared" si="630"/>
        <v>274369985.57999998</v>
      </c>
      <c r="P297" s="179">
        <f t="shared" si="630"/>
        <v>52098577.670000002</v>
      </c>
      <c r="Q297" s="133">
        <f t="shared" si="580"/>
        <v>326468563.25</v>
      </c>
      <c r="R297" s="179">
        <f t="shared" si="630"/>
        <v>0</v>
      </c>
      <c r="S297" s="179">
        <f t="shared" si="630"/>
        <v>1066709.1100000001</v>
      </c>
      <c r="T297" s="179">
        <f t="shared" si="630"/>
        <v>2808283</v>
      </c>
      <c r="U297" s="133">
        <f t="shared" si="581"/>
        <v>3874992.1100000003</v>
      </c>
      <c r="V297" s="181">
        <f t="shared" si="487"/>
        <v>0</v>
      </c>
      <c r="W297" s="181">
        <f t="shared" si="488"/>
        <v>275436694.69</v>
      </c>
      <c r="X297" s="181">
        <f t="shared" si="489"/>
        <v>54906860.670000002</v>
      </c>
      <c r="Y297" s="133">
        <f t="shared" si="582"/>
        <v>330343555.36000001</v>
      </c>
      <c r="Z297" s="181">
        <f t="shared" si="610"/>
        <v>0</v>
      </c>
      <c r="AA297" s="181">
        <f t="shared" si="611"/>
        <v>2.699999988079071</v>
      </c>
      <c r="AB297" s="181">
        <f t="shared" si="612"/>
        <v>436141.60000000149</v>
      </c>
      <c r="AC297" s="133">
        <f t="shared" si="584"/>
        <v>436144.29999998957</v>
      </c>
      <c r="AD297" s="182" t="str">
        <f t="shared" si="613"/>
        <v xml:space="preserve"> </v>
      </c>
      <c r="AE297" s="182">
        <f t="shared" si="614"/>
        <v>0.99999999019738472</v>
      </c>
      <c r="AF297" s="182">
        <f t="shared" si="615"/>
        <v>0.99211929996366632</v>
      </c>
      <c r="AG297" s="182">
        <f t="shared" si="616"/>
        <v>0.99868146594108331</v>
      </c>
    </row>
    <row r="298" spans="1:33" s="183" customFormat="1" ht="15" customHeight="1">
      <c r="A298" s="184" t="s">
        <v>237</v>
      </c>
      <c r="B298" s="179">
        <f>+B254</f>
        <v>0</v>
      </c>
      <c r="C298" s="179">
        <f>+C254</f>
        <v>135228036.97</v>
      </c>
      <c r="D298" s="179">
        <f>+D254</f>
        <v>154554713.86000001</v>
      </c>
      <c r="E298" s="133">
        <f t="shared" si="576"/>
        <v>289782750.83000004</v>
      </c>
      <c r="F298" s="179">
        <f>+F254</f>
        <v>0</v>
      </c>
      <c r="G298" s="179">
        <f>+G254</f>
        <v>16613643.02</v>
      </c>
      <c r="H298" s="179">
        <f>+H254</f>
        <v>120000000</v>
      </c>
      <c r="I298" s="133">
        <f t="shared" si="577"/>
        <v>136613643.02000001</v>
      </c>
      <c r="J298" s="180">
        <f t="shared" si="607"/>
        <v>0</v>
      </c>
      <c r="K298" s="180">
        <f t="shared" si="608"/>
        <v>151841679.99000001</v>
      </c>
      <c r="L298" s="180">
        <f t="shared" si="609"/>
        <v>274554713.86000001</v>
      </c>
      <c r="M298" s="133">
        <f t="shared" si="579"/>
        <v>426396393.85000002</v>
      </c>
      <c r="N298" s="179">
        <f t="shared" ref="N298:T298" si="631">+N254</f>
        <v>0</v>
      </c>
      <c r="O298" s="179">
        <f t="shared" si="631"/>
        <v>134503482.08000001</v>
      </c>
      <c r="P298" s="179">
        <f t="shared" si="631"/>
        <v>153786802.63999999</v>
      </c>
      <c r="Q298" s="133">
        <f t="shared" si="580"/>
        <v>288290284.72000003</v>
      </c>
      <c r="R298" s="179">
        <f t="shared" si="631"/>
        <v>0</v>
      </c>
      <c r="S298" s="179">
        <f t="shared" si="631"/>
        <v>11441624.800000001</v>
      </c>
      <c r="T298" s="179">
        <f t="shared" si="631"/>
        <v>119820573.11</v>
      </c>
      <c r="U298" s="133">
        <f t="shared" si="581"/>
        <v>131262197.91</v>
      </c>
      <c r="V298" s="181">
        <f t="shared" si="487"/>
        <v>0</v>
      </c>
      <c r="W298" s="181">
        <f t="shared" si="488"/>
        <v>145945106.88000003</v>
      </c>
      <c r="X298" s="181">
        <f t="shared" si="489"/>
        <v>273607375.75</v>
      </c>
      <c r="Y298" s="133">
        <f t="shared" si="582"/>
        <v>419552482.63</v>
      </c>
      <c r="Z298" s="181">
        <f t="shared" si="610"/>
        <v>0</v>
      </c>
      <c r="AA298" s="181">
        <f t="shared" si="611"/>
        <v>5896573.1099999845</v>
      </c>
      <c r="AB298" s="181">
        <f t="shared" si="612"/>
        <v>947338.11000001431</v>
      </c>
      <c r="AC298" s="133">
        <f t="shared" si="584"/>
        <v>6843911.2199999988</v>
      </c>
      <c r="AD298" s="182" t="str">
        <f t="shared" si="613"/>
        <v xml:space="preserve"> </v>
      </c>
      <c r="AE298" s="182">
        <f t="shared" si="614"/>
        <v>0.96116630749614784</v>
      </c>
      <c r="AF298" s="182">
        <f t="shared" si="615"/>
        <v>0.9965495470950716</v>
      </c>
      <c r="AG298" s="182">
        <f t="shared" si="616"/>
        <v>0.98394941580484474</v>
      </c>
    </row>
    <row r="299" spans="1:33" s="183" customFormat="1" ht="15" customHeight="1">
      <c r="A299" s="184" t="s">
        <v>238</v>
      </c>
      <c r="B299" s="179">
        <f>+B259</f>
        <v>0</v>
      </c>
      <c r="C299" s="179">
        <f>+C259</f>
        <v>1034765.62</v>
      </c>
      <c r="D299" s="179">
        <f>+D259</f>
        <v>0</v>
      </c>
      <c r="E299" s="133">
        <f t="shared" si="576"/>
        <v>1034765.62</v>
      </c>
      <c r="F299" s="179">
        <f>+F259</f>
        <v>0</v>
      </c>
      <c r="G299" s="179">
        <f>+G259</f>
        <v>0</v>
      </c>
      <c r="H299" s="179">
        <f>+H259</f>
        <v>0</v>
      </c>
      <c r="I299" s="133">
        <f t="shared" si="577"/>
        <v>0</v>
      </c>
      <c r="J299" s="180">
        <f t="shared" si="607"/>
        <v>0</v>
      </c>
      <c r="K299" s="180">
        <f t="shared" si="608"/>
        <v>1034765.62</v>
      </c>
      <c r="L299" s="180">
        <f t="shared" si="609"/>
        <v>0</v>
      </c>
      <c r="M299" s="133">
        <f t="shared" si="579"/>
        <v>1034765.62</v>
      </c>
      <c r="N299" s="179">
        <f t="shared" ref="N299:T299" si="632">+N259</f>
        <v>0</v>
      </c>
      <c r="O299" s="179">
        <f t="shared" si="632"/>
        <v>1034281.5</v>
      </c>
      <c r="P299" s="179">
        <f t="shared" si="632"/>
        <v>0</v>
      </c>
      <c r="Q299" s="133">
        <f t="shared" si="580"/>
        <v>1034281.5</v>
      </c>
      <c r="R299" s="179">
        <f t="shared" si="632"/>
        <v>0</v>
      </c>
      <c r="S299" s="179">
        <f t="shared" si="632"/>
        <v>0</v>
      </c>
      <c r="T299" s="179">
        <f t="shared" si="632"/>
        <v>0</v>
      </c>
      <c r="U299" s="133">
        <f t="shared" si="581"/>
        <v>0</v>
      </c>
      <c r="V299" s="181">
        <f t="shared" si="487"/>
        <v>0</v>
      </c>
      <c r="W299" s="181">
        <f t="shared" si="488"/>
        <v>1034281.5</v>
      </c>
      <c r="X299" s="181">
        <f t="shared" si="489"/>
        <v>0</v>
      </c>
      <c r="Y299" s="133">
        <f t="shared" si="582"/>
        <v>1034281.5</v>
      </c>
      <c r="Z299" s="181">
        <f t="shared" si="610"/>
        <v>0</v>
      </c>
      <c r="AA299" s="181">
        <f t="shared" si="611"/>
        <v>484.11999999999534</v>
      </c>
      <c r="AB299" s="181">
        <f t="shared" si="612"/>
        <v>0</v>
      </c>
      <c r="AC299" s="133">
        <f t="shared" si="584"/>
        <v>484.11999999999534</v>
      </c>
      <c r="AD299" s="182" t="str">
        <f t="shared" si="613"/>
        <v xml:space="preserve"> </v>
      </c>
      <c r="AE299" s="182">
        <f t="shared" si="614"/>
        <v>0.99953214526010248</v>
      </c>
      <c r="AF299" s="182" t="str">
        <f t="shared" si="615"/>
        <v xml:space="preserve"> </v>
      </c>
      <c r="AG299" s="182">
        <f t="shared" si="616"/>
        <v>0.99953214526010248</v>
      </c>
    </row>
    <row r="300" spans="1:33" s="183" customFormat="1" ht="15" customHeight="1">
      <c r="A300" s="184" t="s">
        <v>239</v>
      </c>
      <c r="B300" s="179">
        <f>+B264</f>
        <v>0</v>
      </c>
      <c r="C300" s="179">
        <f>+C264</f>
        <v>251155824.43000001</v>
      </c>
      <c r="D300" s="179">
        <f>+D264</f>
        <v>595274120.51999998</v>
      </c>
      <c r="E300" s="133">
        <f t="shared" si="576"/>
        <v>846429944.95000005</v>
      </c>
      <c r="F300" s="179">
        <f>+F264</f>
        <v>0</v>
      </c>
      <c r="G300" s="179">
        <f>+G264</f>
        <v>206071257.06999999</v>
      </c>
      <c r="H300" s="179">
        <f>+H264</f>
        <v>329383080.51999998</v>
      </c>
      <c r="I300" s="133">
        <f t="shared" si="577"/>
        <v>535454337.58999997</v>
      </c>
      <c r="J300" s="180">
        <f t="shared" si="607"/>
        <v>0</v>
      </c>
      <c r="K300" s="180">
        <f t="shared" si="608"/>
        <v>457227081.5</v>
      </c>
      <c r="L300" s="180">
        <f t="shared" si="609"/>
        <v>924657201.03999996</v>
      </c>
      <c r="M300" s="133">
        <f t="shared" si="579"/>
        <v>1381884282.54</v>
      </c>
      <c r="N300" s="179">
        <f t="shared" ref="N300:T300" si="633">+N264</f>
        <v>0</v>
      </c>
      <c r="O300" s="179">
        <f t="shared" si="633"/>
        <v>239953098.48000002</v>
      </c>
      <c r="P300" s="179">
        <f t="shared" si="633"/>
        <v>521678580.73000002</v>
      </c>
      <c r="Q300" s="133">
        <f t="shared" si="580"/>
        <v>761631679.21000004</v>
      </c>
      <c r="R300" s="179">
        <f t="shared" si="633"/>
        <v>0</v>
      </c>
      <c r="S300" s="179">
        <f t="shared" si="633"/>
        <v>196903094.14000002</v>
      </c>
      <c r="T300" s="179">
        <f t="shared" si="633"/>
        <v>320917085.73000002</v>
      </c>
      <c r="U300" s="133">
        <f t="shared" si="581"/>
        <v>517820179.87</v>
      </c>
      <c r="V300" s="181">
        <f t="shared" si="487"/>
        <v>0</v>
      </c>
      <c r="W300" s="181">
        <f t="shared" si="488"/>
        <v>436856192.62</v>
      </c>
      <c r="X300" s="181">
        <f t="shared" si="489"/>
        <v>842595666.46000004</v>
      </c>
      <c r="Y300" s="133">
        <f t="shared" si="582"/>
        <v>1279451859.0799999</v>
      </c>
      <c r="Z300" s="181">
        <f t="shared" si="610"/>
        <v>0</v>
      </c>
      <c r="AA300" s="181">
        <f t="shared" si="611"/>
        <v>20370888.879999995</v>
      </c>
      <c r="AB300" s="181">
        <f t="shared" si="612"/>
        <v>82061534.579999924</v>
      </c>
      <c r="AC300" s="133">
        <f t="shared" si="584"/>
        <v>102432423.45999992</v>
      </c>
      <c r="AD300" s="182" t="str">
        <f t="shared" si="613"/>
        <v xml:space="preserve"> </v>
      </c>
      <c r="AE300" s="182">
        <f t="shared" si="614"/>
        <v>0.955446889074964</v>
      </c>
      <c r="AF300" s="182">
        <f t="shared" si="615"/>
        <v>0.91125193802881554</v>
      </c>
      <c r="AG300" s="182">
        <f t="shared" si="616"/>
        <v>0.9258748183518507</v>
      </c>
    </row>
    <row r="301" spans="1:33" s="183" customFormat="1" ht="15" customHeight="1">
      <c r="A301" s="184" t="s">
        <v>217</v>
      </c>
      <c r="B301" s="179">
        <f>+B269</f>
        <v>0</v>
      </c>
      <c r="C301" s="179">
        <f>+C269</f>
        <v>45500</v>
      </c>
      <c r="D301" s="179">
        <f>+D269</f>
        <v>0</v>
      </c>
      <c r="E301" s="133">
        <f t="shared" si="576"/>
        <v>45500</v>
      </c>
      <c r="F301" s="179">
        <f>+F269</f>
        <v>0</v>
      </c>
      <c r="G301" s="179">
        <f>+G269</f>
        <v>45500</v>
      </c>
      <c r="H301" s="179">
        <f>+H269</f>
        <v>0</v>
      </c>
      <c r="I301" s="133">
        <f t="shared" si="577"/>
        <v>45500</v>
      </c>
      <c r="J301" s="180">
        <f t="shared" si="607"/>
        <v>0</v>
      </c>
      <c r="K301" s="180">
        <f t="shared" si="608"/>
        <v>91000</v>
      </c>
      <c r="L301" s="180">
        <f t="shared" si="609"/>
        <v>0</v>
      </c>
      <c r="M301" s="133">
        <f t="shared" si="579"/>
        <v>91000</v>
      </c>
      <c r="N301" s="179">
        <f t="shared" ref="N301:T301" si="634">+N269</f>
        <v>0</v>
      </c>
      <c r="O301" s="179">
        <f t="shared" si="634"/>
        <v>45500</v>
      </c>
      <c r="P301" s="179">
        <f t="shared" si="634"/>
        <v>0</v>
      </c>
      <c r="Q301" s="133">
        <f t="shared" si="580"/>
        <v>45500</v>
      </c>
      <c r="R301" s="179">
        <f t="shared" si="634"/>
        <v>0</v>
      </c>
      <c r="S301" s="179">
        <f t="shared" si="634"/>
        <v>45500</v>
      </c>
      <c r="T301" s="179">
        <f t="shared" si="634"/>
        <v>0</v>
      </c>
      <c r="U301" s="133">
        <f t="shared" si="581"/>
        <v>45500</v>
      </c>
      <c r="V301" s="181">
        <f t="shared" si="487"/>
        <v>0</v>
      </c>
      <c r="W301" s="181">
        <f t="shared" si="488"/>
        <v>91000</v>
      </c>
      <c r="X301" s="181">
        <f t="shared" si="489"/>
        <v>0</v>
      </c>
      <c r="Y301" s="133">
        <f t="shared" si="582"/>
        <v>91000</v>
      </c>
      <c r="Z301" s="181">
        <f t="shared" si="610"/>
        <v>0</v>
      </c>
      <c r="AA301" s="181">
        <f t="shared" si="611"/>
        <v>0</v>
      </c>
      <c r="AB301" s="181">
        <f t="shared" si="612"/>
        <v>0</v>
      </c>
      <c r="AC301" s="133">
        <f t="shared" si="584"/>
        <v>0</v>
      </c>
      <c r="AD301" s="182" t="str">
        <f t="shared" si="613"/>
        <v xml:space="preserve"> </v>
      </c>
      <c r="AE301" s="182">
        <f t="shared" si="614"/>
        <v>1</v>
      </c>
      <c r="AF301" s="182" t="str">
        <f t="shared" si="615"/>
        <v xml:space="preserve"> </v>
      </c>
      <c r="AG301" s="182">
        <f t="shared" si="616"/>
        <v>1</v>
      </c>
    </row>
    <row r="302" spans="1:33" ht="15" customHeight="1">
      <c r="A302" s="108"/>
      <c r="B302" s="165"/>
      <c r="C302" s="165"/>
      <c r="D302" s="165"/>
      <c r="E302" s="133">
        <f t="shared" si="576"/>
        <v>0</v>
      </c>
      <c r="F302" s="165"/>
      <c r="G302" s="165"/>
      <c r="H302" s="165"/>
      <c r="I302" s="133">
        <f t="shared" si="577"/>
        <v>0</v>
      </c>
      <c r="J302" s="165"/>
      <c r="K302" s="166"/>
      <c r="L302" s="166"/>
      <c r="M302" s="133">
        <f t="shared" si="579"/>
        <v>0</v>
      </c>
      <c r="N302" s="165"/>
      <c r="O302" s="165"/>
      <c r="P302" s="165"/>
      <c r="Q302" s="133">
        <f t="shared" si="580"/>
        <v>0</v>
      </c>
      <c r="R302" s="165"/>
      <c r="S302" s="165"/>
      <c r="T302" s="165"/>
      <c r="U302" s="133">
        <f t="shared" si="581"/>
        <v>0</v>
      </c>
      <c r="V302" s="130">
        <f t="shared" ref="V302" si="635">+R302+N302</f>
        <v>0</v>
      </c>
      <c r="W302" s="130">
        <f t="shared" ref="W302" si="636">+S302+O302</f>
        <v>0</v>
      </c>
      <c r="X302" s="130">
        <f t="shared" ref="X302" si="637">+T302+P302</f>
        <v>0</v>
      </c>
      <c r="Y302" s="133">
        <f t="shared" si="582"/>
        <v>0</v>
      </c>
      <c r="Z302" s="130">
        <f t="shared" si="610"/>
        <v>0</v>
      </c>
      <c r="AA302" s="130">
        <f t="shared" si="611"/>
        <v>0</v>
      </c>
      <c r="AB302" s="130">
        <f t="shared" si="612"/>
        <v>0</v>
      </c>
      <c r="AC302" s="133">
        <f t="shared" si="584"/>
        <v>0</v>
      </c>
      <c r="AD302" s="155" t="str">
        <f t="shared" si="613"/>
        <v xml:space="preserve"> </v>
      </c>
      <c r="AE302" s="155" t="str">
        <f t="shared" si="614"/>
        <v xml:space="preserve"> </v>
      </c>
      <c r="AF302" s="155" t="str">
        <f t="shared" si="615"/>
        <v xml:space="preserve"> </v>
      </c>
      <c r="AG302" s="155" t="str">
        <f t="shared" si="616"/>
        <v xml:space="preserve"> </v>
      </c>
    </row>
    <row r="303" spans="1:33" s="162" customFormat="1" ht="15" customHeight="1">
      <c r="A303" s="109" t="s">
        <v>240</v>
      </c>
      <c r="B303" s="176">
        <f>SUM(B279:B285)</f>
        <v>0</v>
      </c>
      <c r="C303" s="176">
        <f>SUM(C279:C285)</f>
        <v>4392545514.0100002</v>
      </c>
      <c r="D303" s="176">
        <f>SUM(D279:D285)</f>
        <v>4129503740.5799999</v>
      </c>
      <c r="E303" s="133">
        <f t="shared" si="576"/>
        <v>8522049254.5900002</v>
      </c>
      <c r="F303" s="176">
        <f>SUM(F279:F285)</f>
        <v>0</v>
      </c>
      <c r="G303" s="176">
        <f>SUM(G279:G285)</f>
        <v>1720420280.46</v>
      </c>
      <c r="H303" s="176">
        <f>SUM(H279:H285)</f>
        <v>1652285188.8899996</v>
      </c>
      <c r="I303" s="133">
        <f t="shared" si="577"/>
        <v>3372705469.3499994</v>
      </c>
      <c r="J303" s="176">
        <f>SUM(J279:J285)</f>
        <v>0</v>
      </c>
      <c r="K303" s="176">
        <f>SUM(K279:K285)</f>
        <v>6112965794.4700012</v>
      </c>
      <c r="L303" s="176">
        <f>SUM(L279:L285)</f>
        <v>5781788929.4699993</v>
      </c>
      <c r="M303" s="133">
        <f t="shared" si="579"/>
        <v>11894754723.940001</v>
      </c>
      <c r="N303" s="176">
        <f t="shared" ref="N303:AB303" si="638">SUM(N279:N285)</f>
        <v>0</v>
      </c>
      <c r="O303" s="176">
        <f t="shared" si="638"/>
        <v>2301329017.1500001</v>
      </c>
      <c r="P303" s="176">
        <f t="shared" si="638"/>
        <v>2358460838.7600002</v>
      </c>
      <c r="Q303" s="133">
        <f t="shared" si="580"/>
        <v>4659789855.9099998</v>
      </c>
      <c r="R303" s="176">
        <f t="shared" si="638"/>
        <v>0</v>
      </c>
      <c r="S303" s="176">
        <f t="shared" si="638"/>
        <v>1708315116.72</v>
      </c>
      <c r="T303" s="176">
        <f t="shared" si="638"/>
        <v>1818120859.75</v>
      </c>
      <c r="U303" s="133">
        <f t="shared" si="581"/>
        <v>3526435976.4700003</v>
      </c>
      <c r="V303" s="176">
        <f t="shared" si="638"/>
        <v>0</v>
      </c>
      <c r="W303" s="176">
        <f t="shared" si="638"/>
        <v>4009644133.8699999</v>
      </c>
      <c r="X303" s="176">
        <f t="shared" si="638"/>
        <v>4176581698.5099998</v>
      </c>
      <c r="Y303" s="133">
        <f t="shared" si="582"/>
        <v>8186225832.3799992</v>
      </c>
      <c r="Z303" s="176">
        <f t="shared" si="638"/>
        <v>0</v>
      </c>
      <c r="AA303" s="176">
        <f t="shared" si="638"/>
        <v>2103321660.5999999</v>
      </c>
      <c r="AB303" s="176">
        <f t="shared" si="638"/>
        <v>1605207230.9599993</v>
      </c>
      <c r="AC303" s="133">
        <f t="shared" si="584"/>
        <v>3708528891.5599995</v>
      </c>
      <c r="AD303" s="157" t="str">
        <f t="shared" si="613"/>
        <v xml:space="preserve"> </v>
      </c>
      <c r="AE303" s="157">
        <f t="shared" si="614"/>
        <v>0.65592451662289064</v>
      </c>
      <c r="AF303" s="157">
        <f t="shared" si="615"/>
        <v>0.72236841390418161</v>
      </c>
      <c r="AG303" s="157">
        <f t="shared" si="616"/>
        <v>0.68822149110010455</v>
      </c>
    </row>
    <row r="304" spans="1:33" s="78" customFormat="1">
      <c r="A304" s="110"/>
      <c r="G304" s="78">
        <f>+G303-'CONAP-CHD''S (ALL FUNDS)'!G976</f>
        <v>1720420280.46</v>
      </c>
      <c r="H304" s="78">
        <f>+H303-'CONAP-CHD''S (ALL FUNDS)'!H976</f>
        <v>1652285188.8899996</v>
      </c>
      <c r="AD304" s="76"/>
      <c r="AE304" s="76"/>
      <c r="AF304" s="76"/>
      <c r="AG304" s="76"/>
    </row>
    <row r="305" spans="1:35">
      <c r="A305" s="224" t="s">
        <v>571</v>
      </c>
      <c r="B305" s="114">
        <f>+B303-'CONAP-CHD''S (ALL FUNDS)'!F965</f>
        <v>0</v>
      </c>
      <c r="G305" s="114">
        <f>+G303-'[1]CONAP (2)'!$G$1148</f>
        <v>1060878694.0700001</v>
      </c>
      <c r="H305" s="114">
        <f>+H303-'[1]CONAP (2)'!$H$1148</f>
        <v>210714222.32999969</v>
      </c>
    </row>
    <row r="306" spans="1:35" s="355" customFormat="1">
      <c r="A306" s="356" t="s">
        <v>724</v>
      </c>
      <c r="G306" s="358">
        <f>+G303-'[11]CONAP-FUR (REG)'!$G$303</f>
        <v>719810280.99250019</v>
      </c>
      <c r="H306" s="355">
        <f>+H303-[12]CONAP!$H$321</f>
        <v>-1124748726.3200004</v>
      </c>
      <c r="AD306" s="357"/>
      <c r="AE306" s="357"/>
      <c r="AF306" s="357"/>
      <c r="AG306" s="357"/>
    </row>
    <row r="308" spans="1:35">
      <c r="A308" s="111" t="s">
        <v>726</v>
      </c>
    </row>
    <row r="309" spans="1:35">
      <c r="A309" s="111" t="s">
        <v>725</v>
      </c>
    </row>
    <row r="311" spans="1:35">
      <c r="AE311" s="344"/>
      <c r="AF311" s="344"/>
      <c r="AG311" s="344"/>
    </row>
    <row r="312" spans="1:35">
      <c r="AE312" s="345"/>
      <c r="AF312" s="345"/>
      <c r="AG312" s="345"/>
      <c r="AH312" s="168"/>
      <c r="AI312" s="168"/>
    </row>
    <row r="313" spans="1:35">
      <c r="A313" s="114" t="s">
        <v>205</v>
      </c>
      <c r="B313" s="114">
        <f t="shared" ref="B313" si="639">+B82</f>
        <v>0</v>
      </c>
      <c r="C313" s="114">
        <f t="shared" ref="C313:M313" si="640">+C82</f>
        <v>11336287.73</v>
      </c>
      <c r="D313" s="114">
        <f t="shared" si="640"/>
        <v>0</v>
      </c>
      <c r="E313" s="114">
        <f t="shared" si="640"/>
        <v>11336287.73</v>
      </c>
      <c r="F313" s="114">
        <f t="shared" si="640"/>
        <v>0</v>
      </c>
      <c r="G313" s="114">
        <f t="shared" si="640"/>
        <v>34037210.469999991</v>
      </c>
      <c r="H313" s="114">
        <f t="shared" si="640"/>
        <v>2716725.69</v>
      </c>
      <c r="I313" s="114">
        <f t="shared" si="640"/>
        <v>36753936.159999989</v>
      </c>
      <c r="J313" s="114">
        <f t="shared" si="640"/>
        <v>0</v>
      </c>
      <c r="K313" s="114">
        <f t="shared" si="640"/>
        <v>45373498.199999988</v>
      </c>
      <c r="L313" s="114">
        <f t="shared" si="640"/>
        <v>2716725.69</v>
      </c>
      <c r="M313" s="114">
        <f t="shared" si="640"/>
        <v>48090223.889999986</v>
      </c>
      <c r="N313" s="114">
        <f t="shared" ref="N313:AD313" si="641">+N82</f>
        <v>0</v>
      </c>
      <c r="O313" s="114">
        <f t="shared" si="641"/>
        <v>11167474.220000001</v>
      </c>
      <c r="P313" s="114">
        <f t="shared" si="641"/>
        <v>0</v>
      </c>
      <c r="Q313" s="114">
        <f t="shared" si="641"/>
        <v>11167474.220000001</v>
      </c>
      <c r="R313" s="114">
        <f t="shared" si="641"/>
        <v>0</v>
      </c>
      <c r="S313" s="114">
        <f t="shared" si="641"/>
        <v>34037210.469999999</v>
      </c>
      <c r="T313" s="114">
        <f t="shared" si="641"/>
        <v>2644364.85</v>
      </c>
      <c r="U313" s="114">
        <f t="shared" si="641"/>
        <v>36681575.32</v>
      </c>
      <c r="V313" s="114">
        <f t="shared" si="641"/>
        <v>0</v>
      </c>
      <c r="W313" s="114">
        <f t="shared" si="641"/>
        <v>45204684.690000005</v>
      </c>
      <c r="X313" s="114">
        <f t="shared" si="641"/>
        <v>2644364.85</v>
      </c>
      <c r="Y313" s="114">
        <f t="shared" si="641"/>
        <v>47849049.539999999</v>
      </c>
      <c r="Z313" s="114">
        <f t="shared" si="641"/>
        <v>0</v>
      </c>
      <c r="AA313" s="351">
        <f t="shared" si="641"/>
        <v>168813.50999999978</v>
      </c>
      <c r="AB313" s="114">
        <f t="shared" si="641"/>
        <v>72360.839999999851</v>
      </c>
      <c r="AC313" s="114">
        <f t="shared" si="641"/>
        <v>241174.34999999963</v>
      </c>
      <c r="AD313" s="114" t="str">
        <f t="shared" si="641"/>
        <v xml:space="preserve"> </v>
      </c>
      <c r="AE313" s="346">
        <f t="shared" ref="AE313:AE321" si="642">IF(K313=0," ",W313/K313)</f>
        <v>0.99627946892576202</v>
      </c>
      <c r="AF313" s="346">
        <f t="shared" ref="AF313:AF321" si="643">IF(L313=0," ",X313/L313)</f>
        <v>0.9733646866644089</v>
      </c>
      <c r="AG313" s="346">
        <f t="shared" ref="AG313:AG321" si="644">IF(M313=0," ",Y313/M313)</f>
        <v>0.99498496096521316</v>
      </c>
      <c r="AH313" s="168"/>
      <c r="AI313" s="168"/>
    </row>
    <row r="314" spans="1:35">
      <c r="A314" s="114" t="s">
        <v>249</v>
      </c>
      <c r="B314" s="114">
        <f t="shared" ref="B314" si="645">+B89</f>
        <v>0</v>
      </c>
      <c r="C314" s="114">
        <f t="shared" ref="C314:M314" si="646">+C89</f>
        <v>64318737.210000001</v>
      </c>
      <c r="D314" s="114">
        <f t="shared" si="646"/>
        <v>93051647</v>
      </c>
      <c r="E314" s="114">
        <f t="shared" si="646"/>
        <v>157370384.21000001</v>
      </c>
      <c r="F314" s="114">
        <f t="shared" si="646"/>
        <v>0</v>
      </c>
      <c r="G314" s="114">
        <f t="shared" si="646"/>
        <v>83302786.439999998</v>
      </c>
      <c r="H314" s="114">
        <f t="shared" si="646"/>
        <v>7883145.8300000001</v>
      </c>
      <c r="I314" s="114">
        <f t="shared" si="646"/>
        <v>91185932.269999996</v>
      </c>
      <c r="J314" s="114">
        <f t="shared" si="646"/>
        <v>0</v>
      </c>
      <c r="K314" s="114">
        <f t="shared" si="646"/>
        <v>147621523.64999998</v>
      </c>
      <c r="L314" s="114">
        <f t="shared" si="646"/>
        <v>100934792.83</v>
      </c>
      <c r="M314" s="114">
        <f t="shared" si="646"/>
        <v>248556316.48000002</v>
      </c>
      <c r="N314" s="114">
        <f t="shared" ref="N314:AD314" si="647">+N89</f>
        <v>0</v>
      </c>
      <c r="O314" s="114">
        <f t="shared" si="647"/>
        <v>63109736.899999999</v>
      </c>
      <c r="P314" s="114">
        <f t="shared" si="647"/>
        <v>90505542.300000012</v>
      </c>
      <c r="Q314" s="114">
        <f t="shared" si="647"/>
        <v>153615279.19999999</v>
      </c>
      <c r="R314" s="114">
        <f t="shared" si="647"/>
        <v>0</v>
      </c>
      <c r="S314" s="114">
        <f t="shared" si="647"/>
        <v>82407928.340000004</v>
      </c>
      <c r="T314" s="114">
        <f t="shared" si="647"/>
        <v>7688024.4399999995</v>
      </c>
      <c r="U314" s="114">
        <f t="shared" si="647"/>
        <v>90095952.780000001</v>
      </c>
      <c r="V314" s="114">
        <f t="shared" si="647"/>
        <v>0</v>
      </c>
      <c r="W314" s="114">
        <f t="shared" si="647"/>
        <v>145517665.24000001</v>
      </c>
      <c r="X314" s="114">
        <f t="shared" si="647"/>
        <v>98193566.74000001</v>
      </c>
      <c r="Y314" s="114">
        <f t="shared" si="647"/>
        <v>243711231.98000002</v>
      </c>
      <c r="Z314" s="114">
        <f t="shared" si="647"/>
        <v>0</v>
      </c>
      <c r="AA314" s="351">
        <f t="shared" si="647"/>
        <v>2103858.41</v>
      </c>
      <c r="AB314" s="114">
        <f t="shared" si="647"/>
        <v>2741226.0899999943</v>
      </c>
      <c r="AC314" s="114">
        <f t="shared" si="647"/>
        <v>4845084.4999999944</v>
      </c>
      <c r="AD314" s="114" t="str">
        <f t="shared" si="647"/>
        <v xml:space="preserve"> </v>
      </c>
      <c r="AE314" s="346">
        <f t="shared" si="642"/>
        <v>0.98574829497771566</v>
      </c>
      <c r="AF314" s="346">
        <f t="shared" si="643"/>
        <v>0.97284161374743283</v>
      </c>
      <c r="AG314" s="346">
        <f t="shared" si="644"/>
        <v>0.98050709566099536</v>
      </c>
      <c r="AH314" s="168"/>
      <c r="AI314" s="168"/>
    </row>
    <row r="315" spans="1:35">
      <c r="A315" s="114" t="s">
        <v>539</v>
      </c>
      <c r="B315" s="114">
        <f t="shared" ref="B315" si="648">+B193</f>
        <v>0</v>
      </c>
      <c r="C315" s="114">
        <f t="shared" ref="C315:M315" si="649">+C193</f>
        <v>1278014434.21</v>
      </c>
      <c r="D315" s="114">
        <f t="shared" si="649"/>
        <v>1381480983.5599999</v>
      </c>
      <c r="E315" s="114">
        <f t="shared" si="649"/>
        <v>2659495417.7699995</v>
      </c>
      <c r="F315" s="114">
        <f t="shared" si="649"/>
        <v>0</v>
      </c>
      <c r="G315" s="114">
        <f t="shared" si="649"/>
        <v>271676062.06</v>
      </c>
      <c r="H315" s="114">
        <f t="shared" si="649"/>
        <v>607888481.78999996</v>
      </c>
      <c r="I315" s="114">
        <f t="shared" si="649"/>
        <v>879564543.8499999</v>
      </c>
      <c r="J315" s="114">
        <f t="shared" si="649"/>
        <v>0</v>
      </c>
      <c r="K315" s="114">
        <f t="shared" si="649"/>
        <v>1549690496.27</v>
      </c>
      <c r="L315" s="114">
        <f t="shared" si="649"/>
        <v>1989369465.3499999</v>
      </c>
      <c r="M315" s="114">
        <f t="shared" si="649"/>
        <v>3539059961.6199999</v>
      </c>
      <c r="N315" s="114">
        <f t="shared" ref="N315:AD315" si="650">+N193</f>
        <v>0</v>
      </c>
      <c r="O315" s="114">
        <f t="shared" si="650"/>
        <v>1263829646.0100002</v>
      </c>
      <c r="P315" s="114">
        <f t="shared" si="650"/>
        <v>1286558369.4200001</v>
      </c>
      <c r="Q315" s="114">
        <f t="shared" si="650"/>
        <v>2550388015.4300003</v>
      </c>
      <c r="R315" s="114">
        <f t="shared" si="650"/>
        <v>0</v>
      </c>
      <c r="S315" s="114">
        <f t="shared" si="650"/>
        <v>251915646.66000003</v>
      </c>
      <c r="T315" s="114">
        <f t="shared" si="650"/>
        <v>599231339.69000006</v>
      </c>
      <c r="U315" s="114">
        <f t="shared" si="650"/>
        <v>851146986.35000002</v>
      </c>
      <c r="V315" s="114">
        <f t="shared" si="650"/>
        <v>0</v>
      </c>
      <c r="W315" s="114">
        <f t="shared" si="650"/>
        <v>1515745292.6700001</v>
      </c>
      <c r="X315" s="114">
        <f t="shared" si="650"/>
        <v>1885789709.1100001</v>
      </c>
      <c r="Y315" s="114">
        <f t="shared" si="650"/>
        <v>3401535001.7800002</v>
      </c>
      <c r="Z315" s="114">
        <f t="shared" si="650"/>
        <v>0</v>
      </c>
      <c r="AA315" s="351">
        <f t="shared" si="650"/>
        <v>33945203.599999987</v>
      </c>
      <c r="AB315" s="114">
        <f t="shared" si="650"/>
        <v>103579756.23999995</v>
      </c>
      <c r="AC315" s="114">
        <f t="shared" si="650"/>
        <v>137524959.83999994</v>
      </c>
      <c r="AD315" s="114" t="str">
        <f t="shared" si="650"/>
        <v xml:space="preserve"> </v>
      </c>
      <c r="AE315" s="346">
        <f t="shared" si="642"/>
        <v>0.97809549475737012</v>
      </c>
      <c r="AF315" s="346">
        <f t="shared" si="643"/>
        <v>0.94793337384326626</v>
      </c>
      <c r="AG315" s="346">
        <f t="shared" si="644"/>
        <v>0.96114082232812814</v>
      </c>
      <c r="AH315" s="168"/>
      <c r="AI315" s="168"/>
    </row>
    <row r="316" spans="1:35">
      <c r="A316" s="114" t="s">
        <v>717</v>
      </c>
      <c r="B316" s="114">
        <f t="shared" ref="B316" si="651">+B103</f>
        <v>0</v>
      </c>
      <c r="C316" s="114">
        <f t="shared" ref="C316:M316" si="652">+C103</f>
        <v>936015540.19999981</v>
      </c>
      <c r="D316" s="114">
        <f t="shared" si="652"/>
        <v>817928687.92999995</v>
      </c>
      <c r="E316" s="114">
        <f t="shared" si="652"/>
        <v>1753944228.1299996</v>
      </c>
      <c r="F316" s="114">
        <f t="shared" si="652"/>
        <v>0</v>
      </c>
      <c r="G316" s="114">
        <f t="shared" si="652"/>
        <v>1352756955.5699999</v>
      </c>
      <c r="H316" s="114">
        <f t="shared" si="652"/>
        <v>1226546835.5799997</v>
      </c>
      <c r="I316" s="114">
        <f t="shared" si="652"/>
        <v>2579303791.1499996</v>
      </c>
      <c r="J316" s="114">
        <f t="shared" si="652"/>
        <v>0</v>
      </c>
      <c r="K316" s="114">
        <f t="shared" si="652"/>
        <v>2288772495.7699995</v>
      </c>
      <c r="L316" s="114">
        <f t="shared" si="652"/>
        <v>2044475523.51</v>
      </c>
      <c r="M316" s="114">
        <f t="shared" si="652"/>
        <v>4333248019.2799997</v>
      </c>
      <c r="N316" s="114">
        <f t="shared" ref="N316:AD316" si="653">+N103</f>
        <v>0</v>
      </c>
      <c r="O316" s="114">
        <f t="shared" si="653"/>
        <v>913472861.61000001</v>
      </c>
      <c r="P316" s="114">
        <f t="shared" si="653"/>
        <v>859497906.4000001</v>
      </c>
      <c r="Q316" s="114">
        <f t="shared" si="653"/>
        <v>1772970768.0100002</v>
      </c>
      <c r="R316" s="114">
        <f t="shared" si="653"/>
        <v>0</v>
      </c>
      <c r="S316" s="114">
        <f t="shared" si="653"/>
        <v>1339954331.25</v>
      </c>
      <c r="T316" s="114">
        <f t="shared" si="653"/>
        <v>1208557130.77</v>
      </c>
      <c r="U316" s="114">
        <f t="shared" si="653"/>
        <v>2548511462.02</v>
      </c>
      <c r="V316" s="114">
        <f t="shared" si="653"/>
        <v>0</v>
      </c>
      <c r="W316" s="114">
        <f t="shared" si="653"/>
        <v>2253427192.8599997</v>
      </c>
      <c r="X316" s="114">
        <f t="shared" si="653"/>
        <v>2068055037.1700003</v>
      </c>
      <c r="Y316" s="114">
        <f t="shared" si="653"/>
        <v>4321482230.0299997</v>
      </c>
      <c r="Z316" s="114">
        <f t="shared" si="653"/>
        <v>0</v>
      </c>
      <c r="AA316" s="351">
        <f t="shared" si="653"/>
        <v>35345302.910000026</v>
      </c>
      <c r="AB316" s="114">
        <f t="shared" si="653"/>
        <v>-23579513.660000063</v>
      </c>
      <c r="AC316" s="114">
        <f t="shared" si="653"/>
        <v>11765789.249999963</v>
      </c>
      <c r="AD316" s="114" t="str">
        <f t="shared" si="653"/>
        <v xml:space="preserve"> </v>
      </c>
      <c r="AE316" s="346">
        <f t="shared" si="642"/>
        <v>0.98455709207650677</v>
      </c>
      <c r="AF316" s="346">
        <f t="shared" si="643"/>
        <v>1.0115332824427843</v>
      </c>
      <c r="AG316" s="346">
        <f t="shared" si="644"/>
        <v>0.99728476440821057</v>
      </c>
      <c r="AH316" s="168"/>
      <c r="AI316" s="168"/>
    </row>
    <row r="317" spans="1:35" s="343" customFormat="1">
      <c r="A317" s="343" t="s">
        <v>714</v>
      </c>
      <c r="B317" s="343">
        <f t="shared" ref="B317" si="654">SUM(B313:B316)</f>
        <v>0</v>
      </c>
      <c r="C317" s="343">
        <f t="shared" ref="C317:M317" si="655">SUM(C313:C316)</f>
        <v>2289684999.3499999</v>
      </c>
      <c r="D317" s="343">
        <f t="shared" si="655"/>
        <v>2292461318.4899998</v>
      </c>
      <c r="E317" s="343">
        <f t="shared" si="655"/>
        <v>4582146317.8399992</v>
      </c>
      <c r="F317" s="343">
        <f t="shared" si="655"/>
        <v>0</v>
      </c>
      <c r="G317" s="343">
        <f t="shared" si="655"/>
        <v>1741773014.54</v>
      </c>
      <c r="H317" s="343">
        <f t="shared" si="655"/>
        <v>1845035188.8899996</v>
      </c>
      <c r="I317" s="343">
        <f t="shared" si="655"/>
        <v>3586808203.4299994</v>
      </c>
      <c r="J317" s="343">
        <f t="shared" si="655"/>
        <v>0</v>
      </c>
      <c r="K317" s="343">
        <f t="shared" si="655"/>
        <v>4031458013.8899994</v>
      </c>
      <c r="L317" s="343">
        <f t="shared" si="655"/>
        <v>4137496507.3800001</v>
      </c>
      <c r="M317" s="343">
        <f t="shared" si="655"/>
        <v>8168954521.2699995</v>
      </c>
      <c r="N317" s="343">
        <f t="shared" ref="N317:AD317" si="656">SUM(N313:N316)</f>
        <v>0</v>
      </c>
      <c r="O317" s="343">
        <f t="shared" si="656"/>
        <v>2251579718.7400002</v>
      </c>
      <c r="P317" s="343">
        <f t="shared" si="656"/>
        <v>2236561818.1199999</v>
      </c>
      <c r="Q317" s="343">
        <f t="shared" si="656"/>
        <v>4488141536.8600006</v>
      </c>
      <c r="R317" s="343">
        <f t="shared" si="656"/>
        <v>0</v>
      </c>
      <c r="S317" s="343">
        <f t="shared" si="656"/>
        <v>1708315116.72</v>
      </c>
      <c r="T317" s="343">
        <f t="shared" si="656"/>
        <v>1818120859.75</v>
      </c>
      <c r="U317" s="343">
        <f t="shared" si="656"/>
        <v>3526435976.4700003</v>
      </c>
      <c r="V317" s="343">
        <f t="shared" si="656"/>
        <v>0</v>
      </c>
      <c r="W317" s="343">
        <f t="shared" si="656"/>
        <v>3959894835.46</v>
      </c>
      <c r="X317" s="343">
        <f t="shared" si="656"/>
        <v>4054682677.8700004</v>
      </c>
      <c r="Y317" s="343">
        <f t="shared" si="656"/>
        <v>8014577513.3299999</v>
      </c>
      <c r="Z317" s="343">
        <f t="shared" si="656"/>
        <v>0</v>
      </c>
      <c r="AA317" s="343">
        <f t="shared" si="656"/>
        <v>71563178.430000007</v>
      </c>
      <c r="AB317" s="343">
        <f t="shared" si="656"/>
        <v>82813829.509999871</v>
      </c>
      <c r="AC317" s="343">
        <f t="shared" si="656"/>
        <v>154377007.93999991</v>
      </c>
      <c r="AD317" s="343">
        <f t="shared" si="656"/>
        <v>0</v>
      </c>
      <c r="AE317" s="348">
        <f t="shared" si="642"/>
        <v>0.98224880969033157</v>
      </c>
      <c r="AF317" s="348">
        <f t="shared" si="643"/>
        <v>0.97998455603230461</v>
      </c>
      <c r="AG317" s="348">
        <f t="shared" si="644"/>
        <v>0.98110198709785457</v>
      </c>
      <c r="AH317" s="347"/>
      <c r="AI317" s="347"/>
    </row>
    <row r="318" spans="1:35" s="355" customFormat="1">
      <c r="B318" s="355">
        <f>+B317-'[1]CONAP (2)'!$F$1135</f>
        <v>0</v>
      </c>
      <c r="C318" s="355">
        <f>+C317-'[1]CONAP (2)'!$G$1135</f>
        <v>-696914216.47000027</v>
      </c>
      <c r="D318" s="358">
        <f>+D317-'[1]CONAP (2)'!$H$1135</f>
        <v>878469545.46999979</v>
      </c>
      <c r="E318" s="355">
        <f>+E317-'[1]CONAP (2)'!$I$1135</f>
        <v>181555328.99999905</v>
      </c>
      <c r="F318" s="355">
        <f>+F317-'[1]CONAP (2)'!$F$1146</f>
        <v>0</v>
      </c>
      <c r="G318" s="355">
        <f>+G317-'[1]CONAP (2)'!$G$1146</f>
        <v>-114952929.8499999</v>
      </c>
      <c r="H318" s="355">
        <f>+H317-'[1]CONAP (2)'!$H$1146</f>
        <v>348464222.32999969</v>
      </c>
      <c r="I318" s="355">
        <f>+I317-'[1]CONAP (2)'!$I$1146</f>
        <v>233511292.47999954</v>
      </c>
      <c r="N318" s="355">
        <f>+N317-'[1]CONAP (2)'!$J$1135</f>
        <v>0</v>
      </c>
      <c r="O318" s="355">
        <f>+O317-'[1]CONAP (2)'!$K$1135</f>
        <v>1954561015.6800003</v>
      </c>
      <c r="P318" s="355">
        <f>+P317-'[1]CONAP (2)'!$L$1135</f>
        <v>2130520065.8</v>
      </c>
      <c r="Q318" s="355">
        <f>+Q317-'[1]CONAP (2)'!$M$1135</f>
        <v>4085081081.4800005</v>
      </c>
      <c r="R318" s="355">
        <f>+R317-'[1]CONAP (2)'!$J$1146</f>
        <v>0</v>
      </c>
      <c r="S318" s="355">
        <f>+S317-'[1]CONAP (2)'!$K$1146</f>
        <v>1486027587.98</v>
      </c>
      <c r="T318" s="355">
        <f>+T317-'[1]CONAP (2)'!$L$1146</f>
        <v>1493056970.21</v>
      </c>
      <c r="U318" s="355">
        <f>+U317-'[1]CONAP (2)'!$M$1146</f>
        <v>2979084558.1900005</v>
      </c>
      <c r="Z318" s="355">
        <f>+Z317-'[1]CONAP (2)'!$N$1135-'[1]CONAP (2)'!$N$1147</f>
        <v>0</v>
      </c>
      <c r="AA318" s="355">
        <f>+AA317-'[1]CONAP (2)'!$O$1135-'[1]CONAP (2)'!$O$1146</f>
        <v>-4252455749.9800005</v>
      </c>
      <c r="AB318" s="355">
        <f>+AB317-'[1]CONAP (2)'!$P$1135-'[1]CONAP (2)'!$P$1146</f>
        <v>-2396643268.21</v>
      </c>
      <c r="AC318" s="355">
        <f>+AC317-'[1]CONAP (2)'!$Q$1135-'[1]CONAP (2)'!$Q$1146</f>
        <v>-6649099018.1900005</v>
      </c>
      <c r="AE318" s="354" t="str">
        <f t="shared" si="642"/>
        <v xml:space="preserve"> </v>
      </c>
      <c r="AF318" s="354" t="str">
        <f t="shared" si="643"/>
        <v xml:space="preserve"> </v>
      </c>
      <c r="AG318" s="354" t="str">
        <f t="shared" si="644"/>
        <v xml:space="preserve"> </v>
      </c>
    </row>
    <row r="319" spans="1:35" s="343" customFormat="1">
      <c r="A319" s="343" t="s">
        <v>715</v>
      </c>
      <c r="B319" s="343">
        <f t="shared" ref="B319" si="657">+B56</f>
        <v>0</v>
      </c>
      <c r="C319" s="343">
        <f t="shared" ref="C319:M319" si="658">+C56</f>
        <v>1951147704.99</v>
      </c>
      <c r="D319" s="343">
        <f t="shared" si="658"/>
        <v>1752038072.0899999</v>
      </c>
      <c r="E319" s="343">
        <f t="shared" si="658"/>
        <v>3703185777.0799999</v>
      </c>
      <c r="F319" s="343">
        <f t="shared" si="658"/>
        <v>0</v>
      </c>
      <c r="G319" s="343">
        <f t="shared" si="658"/>
        <v>-21352734.079999998</v>
      </c>
      <c r="H319" s="343">
        <f t="shared" si="658"/>
        <v>-192750000</v>
      </c>
      <c r="I319" s="343">
        <f t="shared" si="658"/>
        <v>-214102734.07999998</v>
      </c>
      <c r="J319" s="343">
        <f t="shared" si="658"/>
        <v>0</v>
      </c>
      <c r="K319" s="343">
        <f t="shared" si="658"/>
        <v>1929794970.9100001</v>
      </c>
      <c r="L319" s="343">
        <f t="shared" si="658"/>
        <v>1559288072.0899999</v>
      </c>
      <c r="M319" s="343">
        <f t="shared" si="658"/>
        <v>3489083043</v>
      </c>
      <c r="N319" s="343">
        <f t="shared" ref="N319:AD319" si="659">+N56</f>
        <v>0</v>
      </c>
      <c r="O319" s="343">
        <f t="shared" si="659"/>
        <v>36214070.25</v>
      </c>
      <c r="P319" s="343">
        <f t="shared" si="659"/>
        <v>121899020.64</v>
      </c>
      <c r="Q319" s="343">
        <f t="shared" si="659"/>
        <v>158113090.88999999</v>
      </c>
      <c r="R319" s="343">
        <f t="shared" si="659"/>
        <v>0</v>
      </c>
      <c r="S319" s="343">
        <f t="shared" si="659"/>
        <v>0</v>
      </c>
      <c r="T319" s="343">
        <f t="shared" si="659"/>
        <v>0</v>
      </c>
      <c r="U319" s="343">
        <f t="shared" si="659"/>
        <v>0</v>
      </c>
      <c r="V319" s="343">
        <f t="shared" si="659"/>
        <v>0</v>
      </c>
      <c r="W319" s="343">
        <f t="shared" si="659"/>
        <v>36214070.25</v>
      </c>
      <c r="X319" s="343">
        <f t="shared" si="659"/>
        <v>121899020.64</v>
      </c>
      <c r="Y319" s="343">
        <f t="shared" si="659"/>
        <v>158113090.88999999</v>
      </c>
      <c r="Z319" s="343">
        <f t="shared" si="659"/>
        <v>0</v>
      </c>
      <c r="AA319" s="343">
        <f t="shared" si="659"/>
        <v>1893580900.6600006</v>
      </c>
      <c r="AB319" s="343">
        <f t="shared" si="659"/>
        <v>1437389051.4499998</v>
      </c>
      <c r="AC319" s="343">
        <f t="shared" si="659"/>
        <v>3330969952.1100006</v>
      </c>
      <c r="AD319" s="343" t="str">
        <f t="shared" si="659"/>
        <v xml:space="preserve"> </v>
      </c>
      <c r="AE319" s="348">
        <f t="shared" si="642"/>
        <v>1.8765760506113848E-2</v>
      </c>
      <c r="AF319" s="348">
        <f t="shared" si="643"/>
        <v>7.8176074595768572E-2</v>
      </c>
      <c r="AG319" s="348">
        <f t="shared" si="644"/>
        <v>4.5316516959152238E-2</v>
      </c>
      <c r="AH319" s="347"/>
      <c r="AI319" s="347"/>
    </row>
    <row r="320" spans="1:35" s="353" customFormat="1">
      <c r="B320" s="353">
        <f>+B319-'OSEC-CONAP'!F212</f>
        <v>0</v>
      </c>
      <c r="C320" s="353">
        <f>+C319-'OSEC-CONAP'!F213</f>
        <v>0</v>
      </c>
      <c r="D320" s="353">
        <f>+D319-'OSEC-CONAP'!F214</f>
        <v>0</v>
      </c>
      <c r="E320" s="353">
        <f>+E319-'OSEC-CONAP'!F216</f>
        <v>0</v>
      </c>
      <c r="F320" s="353">
        <f>+F319+[13]bar!$H$212</f>
        <v>0</v>
      </c>
      <c r="G320" s="353">
        <f>+G319+'OSEC-CONAP'!H213</f>
        <v>0</v>
      </c>
      <c r="H320" s="353">
        <f>+H319+'OSEC-CONAP'!H214</f>
        <v>0</v>
      </c>
      <c r="I320" s="353">
        <f>+I319+'OSEC-CONAP'!H216</f>
        <v>0</v>
      </c>
      <c r="N320" s="353">
        <f>+N319-'OSEC-CONAP'!I212</f>
        <v>0</v>
      </c>
      <c r="O320" s="353">
        <f>+O319-'OSEC-CONAP'!I213</f>
        <v>0</v>
      </c>
      <c r="P320" s="353">
        <f>+P319-'OSEC-CONAP'!I214</f>
        <v>0</v>
      </c>
      <c r="Q320" s="353">
        <f>+Q319-'OSEC-CONAP'!I216</f>
        <v>0</v>
      </c>
      <c r="Z320" s="353">
        <f>+Z319-'OSEC-CONAP'!J212</f>
        <v>0</v>
      </c>
      <c r="AA320" s="353">
        <f>+AA319-'OSEC-CONAP'!J213</f>
        <v>0</v>
      </c>
      <c r="AB320" s="353">
        <f>+AB319-'OSEC-CONAP'!J214</f>
        <v>0</v>
      </c>
      <c r="AC320" s="353">
        <f>+AC319-'OSEC-CONAP'!J216</f>
        <v>0</v>
      </c>
      <c r="AE320" s="354" t="str">
        <f t="shared" si="642"/>
        <v xml:space="preserve"> </v>
      </c>
      <c r="AF320" s="354" t="str">
        <f t="shared" si="643"/>
        <v xml:space="preserve"> </v>
      </c>
      <c r="AG320" s="354" t="str">
        <f t="shared" si="644"/>
        <v xml:space="preserve"> </v>
      </c>
    </row>
    <row r="321" spans="1:35" s="343" customFormat="1">
      <c r="A321" s="343" t="s">
        <v>716</v>
      </c>
      <c r="B321" s="343">
        <f t="shared" ref="B321" si="660">+B76</f>
        <v>0</v>
      </c>
      <c r="C321" s="343">
        <f t="shared" ref="C321:M321" si="661">+C76</f>
        <v>151712809.66999999</v>
      </c>
      <c r="D321" s="343">
        <f t="shared" si="661"/>
        <v>85004350</v>
      </c>
      <c r="E321" s="343">
        <f t="shared" si="661"/>
        <v>236717159.66999999</v>
      </c>
      <c r="F321" s="343">
        <f t="shared" si="661"/>
        <v>0</v>
      </c>
      <c r="G321" s="343">
        <f t="shared" si="661"/>
        <v>0</v>
      </c>
      <c r="H321" s="343">
        <f t="shared" si="661"/>
        <v>0</v>
      </c>
      <c r="I321" s="343">
        <f t="shared" si="661"/>
        <v>0</v>
      </c>
      <c r="J321" s="343">
        <f t="shared" si="661"/>
        <v>0</v>
      </c>
      <c r="K321" s="343">
        <f t="shared" si="661"/>
        <v>151712809.66999999</v>
      </c>
      <c r="L321" s="343">
        <f t="shared" si="661"/>
        <v>85004350</v>
      </c>
      <c r="M321" s="343">
        <f t="shared" si="661"/>
        <v>236717159.66999999</v>
      </c>
      <c r="N321" s="343">
        <f t="shared" ref="N321:AD321" si="662">+N76</f>
        <v>0</v>
      </c>
      <c r="O321" s="343">
        <f t="shared" si="662"/>
        <v>13535228.16</v>
      </c>
      <c r="P321" s="343">
        <f t="shared" si="662"/>
        <v>0</v>
      </c>
      <c r="Q321" s="343">
        <f t="shared" si="662"/>
        <v>13535228.16</v>
      </c>
      <c r="R321" s="343">
        <f t="shared" si="662"/>
        <v>0</v>
      </c>
      <c r="S321" s="343">
        <f t="shared" si="662"/>
        <v>0</v>
      </c>
      <c r="T321" s="343">
        <f t="shared" si="662"/>
        <v>0</v>
      </c>
      <c r="U321" s="343">
        <f t="shared" si="662"/>
        <v>0</v>
      </c>
      <c r="V321" s="343">
        <f t="shared" si="662"/>
        <v>0</v>
      </c>
      <c r="W321" s="343">
        <f t="shared" si="662"/>
        <v>13535228.16</v>
      </c>
      <c r="X321" s="343">
        <f t="shared" si="662"/>
        <v>0</v>
      </c>
      <c r="Y321" s="343">
        <f t="shared" si="662"/>
        <v>13535228.16</v>
      </c>
      <c r="Z321" s="343">
        <f t="shared" si="662"/>
        <v>0</v>
      </c>
      <c r="AA321" s="343">
        <f t="shared" si="662"/>
        <v>138177581.50999999</v>
      </c>
      <c r="AB321" s="343">
        <f t="shared" si="662"/>
        <v>85004350</v>
      </c>
      <c r="AC321" s="343">
        <f t="shared" si="662"/>
        <v>223181931.50999999</v>
      </c>
      <c r="AD321" s="343" t="str">
        <f t="shared" si="662"/>
        <v xml:space="preserve"> </v>
      </c>
      <c r="AE321" s="348">
        <f t="shared" si="642"/>
        <v>8.9216119518459383E-2</v>
      </c>
      <c r="AF321" s="348">
        <f t="shared" si="643"/>
        <v>0</v>
      </c>
      <c r="AG321" s="348">
        <f t="shared" si="644"/>
        <v>5.7178905740796482E-2</v>
      </c>
      <c r="AH321" s="347"/>
      <c r="AI321" s="347"/>
    </row>
    <row r="322" spans="1:35" s="355" customFormat="1">
      <c r="A322" s="356"/>
      <c r="B322" s="355">
        <f>+B321-'FAPS-CONAP'!H43</f>
        <v>0</v>
      </c>
      <c r="C322" s="355">
        <f>+C321-'FAPS-CONAP'!H44</f>
        <v>0</v>
      </c>
      <c r="D322" s="355">
        <f>+D321-'FAPS-CONAP'!H45</f>
        <v>0</v>
      </c>
      <c r="E322" s="355">
        <f>+E321-'FAPS-CONAP'!H46</f>
        <v>0</v>
      </c>
      <c r="N322" s="355">
        <f>+N321-'FAPS-CONAP'!I43-'FAPS-CONAP'!J43</f>
        <v>0</v>
      </c>
      <c r="O322" s="355">
        <f>+O321-'FAPS-CONAP'!I44-'FAPS-CONAP'!J44</f>
        <v>0</v>
      </c>
      <c r="P322" s="355">
        <f>+P321-'FAPS-CONAP'!I45-'FAPS-CONAP'!J45</f>
        <v>0</v>
      </c>
      <c r="Q322" s="355">
        <f>+Q321-'FAPS-CONAP'!I46-'FAPS-CONAP'!J46</f>
        <v>0</v>
      </c>
      <c r="Z322" s="355">
        <f>+Z321-'FAPS-CONAP'!M43</f>
        <v>0</v>
      </c>
      <c r="AA322" s="355">
        <f>+AA321-'FAPS-CONAP'!M44</f>
        <v>0</v>
      </c>
      <c r="AB322" s="355">
        <f>+AB321-'FAPS-CONAP'!M45</f>
        <v>0</v>
      </c>
      <c r="AC322" s="355">
        <f>+AC321-'FAPS-CONAP'!M46</f>
        <v>0</v>
      </c>
      <c r="AD322" s="357"/>
      <c r="AE322" s="362"/>
      <c r="AF322" s="362"/>
      <c r="AG322" s="362"/>
    </row>
    <row r="323" spans="1:35">
      <c r="AE323" s="345"/>
      <c r="AF323" s="345"/>
      <c r="AG323" s="345"/>
      <c r="AH323" s="168"/>
      <c r="AI323" s="168"/>
    </row>
    <row r="324" spans="1:35">
      <c r="AE324" s="345"/>
      <c r="AF324" s="345"/>
      <c r="AG324" s="345"/>
      <c r="AH324" s="168"/>
      <c r="AI324" s="168"/>
    </row>
    <row r="325" spans="1:35">
      <c r="AE325" s="204"/>
      <c r="AF325" s="204"/>
      <c r="AG325" s="204"/>
      <c r="AH325" s="168"/>
      <c r="AI325" s="168"/>
    </row>
    <row r="326" spans="1:35">
      <c r="AE326" s="204"/>
      <c r="AF326" s="204"/>
      <c r="AG326" s="204"/>
      <c r="AH326" s="168"/>
      <c r="AI326" s="168"/>
    </row>
  </sheetData>
  <autoFilter ref="A6:AN365">
    <filterColumn colId="1"/>
    <filterColumn colId="2"/>
    <filterColumn colId="3"/>
    <filterColumn colId="4"/>
    <filterColumn colId="5"/>
    <filterColumn colId="6"/>
    <filterColumn colId="7"/>
    <filterColumn colId="8"/>
    <filterColumn colId="9"/>
    <filterColumn colId="10"/>
    <filterColumn colId="11"/>
    <filterColumn colId="12"/>
  </autoFilter>
  <mergeCells count="9">
    <mergeCell ref="A4:A6"/>
    <mergeCell ref="R4:U4"/>
    <mergeCell ref="V4:Y4"/>
    <mergeCell ref="Z4:AC4"/>
    <mergeCell ref="AD4:AG4"/>
    <mergeCell ref="B4:E4"/>
    <mergeCell ref="F4:I4"/>
    <mergeCell ref="N4:Q4"/>
    <mergeCell ref="J4:M4"/>
  </mergeCells>
  <pageMargins left="1.1000000000000001" right="0.2" top="0.25" bottom="0.43" header="0.23" footer="0.16"/>
  <pageSetup paperSize="5" scale="42" fitToWidth="2" fitToHeight="50" orientation="landscape" r:id="rId1"/>
  <headerFooter>
    <oddFooter>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5" tint="0.79998168889431442"/>
  </sheetPr>
  <dimension ref="A1:N34"/>
  <sheetViews>
    <sheetView workbookViewId="0">
      <pane xSplit="3" ySplit="11" topLeftCell="H23" activePane="bottomRight" state="frozen"/>
      <selection pane="topRight" activeCell="D1" sqref="D1"/>
      <selection pane="bottomLeft" activeCell="A12" sqref="A12"/>
      <selection pane="bottomRight" activeCell="I30" sqref="I30"/>
    </sheetView>
  </sheetViews>
  <sheetFormatPr defaultRowHeight="15"/>
  <cols>
    <col min="2" max="2" width="36.7109375" customWidth="1"/>
    <col min="3" max="3" width="9.85546875" customWidth="1"/>
    <col min="4" max="4" width="13.28515625" customWidth="1"/>
    <col min="5" max="5" width="11.5703125" customWidth="1"/>
    <col min="6" max="6" width="18.85546875" customWidth="1"/>
    <col min="7" max="7" width="17" customWidth="1"/>
    <col min="8" max="8" width="18.5703125" customWidth="1"/>
    <col min="9" max="9" width="17.42578125" customWidth="1"/>
    <col min="10" max="10" width="18.140625" customWidth="1"/>
    <col min="11" max="11" width="15.85546875" customWidth="1"/>
    <col min="12" max="12" width="15.28515625" customWidth="1"/>
    <col min="13" max="13" width="14.7109375" customWidth="1"/>
  </cols>
  <sheetData>
    <row r="1" spans="1:14">
      <c r="A1" s="283"/>
      <c r="B1" s="284"/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</row>
    <row r="2" spans="1:14">
      <c r="A2" s="766" t="s">
        <v>581</v>
      </c>
      <c r="B2" s="766"/>
      <c r="C2" s="766"/>
      <c r="D2" s="766"/>
      <c r="E2" s="766"/>
      <c r="F2" s="766"/>
      <c r="G2" s="766"/>
      <c r="H2" s="766"/>
      <c r="I2" s="766"/>
      <c r="J2" s="766"/>
      <c r="K2" s="766"/>
      <c r="L2" s="766"/>
      <c r="M2" s="766"/>
      <c r="N2" s="766"/>
    </row>
    <row r="3" spans="1:14">
      <c r="A3" s="766" t="s">
        <v>712</v>
      </c>
      <c r="B3" s="766"/>
      <c r="C3" s="766"/>
      <c r="D3" s="766"/>
      <c r="E3" s="766"/>
      <c r="F3" s="766"/>
      <c r="G3" s="766"/>
      <c r="H3" s="766"/>
      <c r="I3" s="766"/>
      <c r="J3" s="766"/>
      <c r="K3" s="766"/>
      <c r="L3" s="766"/>
      <c r="M3" s="766"/>
      <c r="N3" s="766"/>
    </row>
    <row r="4" spans="1:14">
      <c r="A4" s="766" t="s">
        <v>430</v>
      </c>
      <c r="B4" s="766"/>
      <c r="C4" s="766"/>
      <c r="D4" s="766"/>
      <c r="E4" s="766"/>
      <c r="F4" s="766"/>
      <c r="G4" s="766"/>
      <c r="H4" s="766"/>
      <c r="I4" s="766"/>
      <c r="J4" s="766"/>
      <c r="K4" s="766"/>
      <c r="L4" s="766"/>
      <c r="M4" s="766"/>
      <c r="N4" s="766"/>
    </row>
    <row r="5" spans="1:14">
      <c r="A5" s="766" t="s">
        <v>582</v>
      </c>
      <c r="B5" s="766"/>
      <c r="C5" s="766"/>
      <c r="D5" s="766"/>
      <c r="E5" s="766"/>
      <c r="F5" s="766"/>
      <c r="G5" s="766"/>
      <c r="H5" s="766"/>
      <c r="I5" s="766"/>
      <c r="J5" s="766"/>
      <c r="K5" s="766"/>
      <c r="L5" s="766"/>
      <c r="M5" s="766"/>
      <c r="N5" s="766"/>
    </row>
    <row r="6" spans="1:14">
      <c r="A6" s="766" t="s">
        <v>583</v>
      </c>
      <c r="B6" s="766"/>
      <c r="C6" s="766"/>
      <c r="D6" s="766"/>
      <c r="E6" s="766"/>
      <c r="F6" s="766"/>
      <c r="G6" s="766"/>
      <c r="H6" s="766"/>
      <c r="I6" s="766"/>
      <c r="J6" s="766"/>
      <c r="K6" s="766"/>
      <c r="L6" s="766"/>
      <c r="M6" s="766"/>
      <c r="N6" s="766"/>
    </row>
    <row r="7" spans="1:14">
      <c r="A7" s="766" t="s">
        <v>684</v>
      </c>
      <c r="B7" s="766"/>
      <c r="C7" s="766"/>
      <c r="D7" s="766"/>
      <c r="E7" s="766"/>
      <c r="F7" s="766"/>
      <c r="G7" s="766"/>
      <c r="H7" s="766"/>
      <c r="I7" s="766"/>
      <c r="J7" s="766"/>
      <c r="K7" s="766"/>
      <c r="L7" s="766"/>
      <c r="M7" s="766"/>
      <c r="N7" s="766"/>
    </row>
    <row r="8" spans="1:14">
      <c r="A8" s="283"/>
      <c r="B8" s="283"/>
      <c r="C8" s="283"/>
      <c r="D8" s="285"/>
      <c r="E8" s="285"/>
      <c r="F8" s="285"/>
      <c r="G8" s="285"/>
      <c r="H8" s="285"/>
      <c r="I8" s="283"/>
      <c r="J8" s="283"/>
      <c r="K8" s="283"/>
      <c r="L8" s="283"/>
      <c r="M8" s="283"/>
      <c r="N8" s="283"/>
    </row>
    <row r="9" spans="1:14">
      <c r="A9" s="286" t="s">
        <v>585</v>
      </c>
      <c r="B9" s="286" t="s">
        <v>586</v>
      </c>
      <c r="C9" s="287" t="s">
        <v>587</v>
      </c>
      <c r="D9" s="767" t="s">
        <v>588</v>
      </c>
      <c r="E9" s="768"/>
      <c r="F9" s="768"/>
      <c r="G9" s="768"/>
      <c r="H9" s="769"/>
      <c r="I9" s="767" t="s">
        <v>590</v>
      </c>
      <c r="J9" s="769"/>
      <c r="K9" s="767" t="s">
        <v>248</v>
      </c>
      <c r="L9" s="769"/>
      <c r="M9" s="287" t="s">
        <v>591</v>
      </c>
      <c r="N9" s="287" t="s">
        <v>316</v>
      </c>
    </row>
    <row r="10" spans="1:14" ht="23.25">
      <c r="A10" s="288"/>
      <c r="B10" s="288"/>
      <c r="C10" s="289" t="s">
        <v>592</v>
      </c>
      <c r="D10" s="770" t="s">
        <v>685</v>
      </c>
      <c r="E10" s="771"/>
      <c r="F10" s="770" t="s">
        <v>686</v>
      </c>
      <c r="G10" s="771"/>
      <c r="H10" s="289" t="s">
        <v>5</v>
      </c>
      <c r="I10" s="772" t="s">
        <v>687</v>
      </c>
      <c r="J10" s="773"/>
      <c r="K10" s="772" t="s">
        <v>687</v>
      </c>
      <c r="L10" s="773"/>
      <c r="M10" s="291" t="s">
        <v>688</v>
      </c>
      <c r="N10" s="291"/>
    </row>
    <row r="11" spans="1:14">
      <c r="A11" s="292"/>
      <c r="B11" s="288"/>
      <c r="C11" s="289"/>
      <c r="D11" s="295" t="s">
        <v>689</v>
      </c>
      <c r="E11" s="295" t="s">
        <v>690</v>
      </c>
      <c r="F11" s="295" t="s">
        <v>689</v>
      </c>
      <c r="G11" s="295" t="s">
        <v>690</v>
      </c>
      <c r="H11" s="295"/>
      <c r="I11" s="295" t="s">
        <v>689</v>
      </c>
      <c r="J11" s="295" t="s">
        <v>690</v>
      </c>
      <c r="K11" s="295" t="s">
        <v>689</v>
      </c>
      <c r="L11" s="295" t="s">
        <v>690</v>
      </c>
      <c r="M11" s="289"/>
      <c r="N11" s="289"/>
    </row>
    <row r="12" spans="1:14" ht="18">
      <c r="A12" s="293" t="s">
        <v>691</v>
      </c>
      <c r="B12" s="293" t="s">
        <v>298</v>
      </c>
      <c r="C12" s="297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298"/>
    </row>
    <row r="13" spans="1:14" ht="18">
      <c r="A13" s="293"/>
      <c r="B13" s="297"/>
      <c r="C13" s="297">
        <v>100</v>
      </c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298"/>
    </row>
    <row r="14" spans="1:14" ht="18">
      <c r="A14" s="293"/>
      <c r="B14" s="297"/>
      <c r="C14" s="297">
        <v>200</v>
      </c>
      <c r="D14" s="35"/>
      <c r="E14" s="35"/>
      <c r="F14" s="35">
        <v>17960000</v>
      </c>
      <c r="G14" s="35">
        <v>104897000</v>
      </c>
      <c r="H14" s="35">
        <f>SUM(D14:G14)</f>
        <v>122857000</v>
      </c>
      <c r="I14" s="35">
        <f>+[14]Saob!BP7</f>
        <v>4055307.4000000004</v>
      </c>
      <c r="J14" s="35">
        <f>+[14]Saob!BP8</f>
        <v>7038976.5999999996</v>
      </c>
      <c r="K14" s="35">
        <f>+F14-I14</f>
        <v>13904692.6</v>
      </c>
      <c r="L14" s="35">
        <f>+G14-J14</f>
        <v>97858023.400000006</v>
      </c>
      <c r="M14" s="35">
        <f>+L14+K14</f>
        <v>111762716</v>
      </c>
      <c r="N14" s="298"/>
    </row>
    <row r="15" spans="1:14" ht="18">
      <c r="A15" s="293"/>
      <c r="B15" s="304"/>
      <c r="C15" s="297">
        <v>300</v>
      </c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298"/>
    </row>
    <row r="16" spans="1:14" ht="18">
      <c r="A16" s="293"/>
      <c r="B16" s="293"/>
      <c r="C16" s="297" t="s">
        <v>5</v>
      </c>
      <c r="D16" s="35">
        <f>+D15+D14</f>
        <v>0</v>
      </c>
      <c r="E16" s="35">
        <f>+E15+E14</f>
        <v>0</v>
      </c>
      <c r="F16" s="35">
        <f>+F15+F14</f>
        <v>17960000</v>
      </c>
      <c r="G16" s="35">
        <f>+G15+G14</f>
        <v>104897000</v>
      </c>
      <c r="H16" s="35">
        <f>+H15+H14</f>
        <v>122857000</v>
      </c>
      <c r="I16" s="35">
        <f>+I14</f>
        <v>4055307.4000000004</v>
      </c>
      <c r="J16" s="35">
        <f>+J14</f>
        <v>7038976.5999999996</v>
      </c>
      <c r="K16" s="35">
        <f>SUM(K13:K15)</f>
        <v>13904692.6</v>
      </c>
      <c r="L16" s="35">
        <f>SUM(L13:L15)</f>
        <v>97858023.400000006</v>
      </c>
      <c r="M16" s="35">
        <f>+M14</f>
        <v>111762716</v>
      </c>
      <c r="N16" s="298"/>
    </row>
    <row r="17" spans="1:14" ht="18">
      <c r="A17" s="292" t="s">
        <v>692</v>
      </c>
      <c r="B17" s="293" t="s">
        <v>304</v>
      </c>
      <c r="C17" s="297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298"/>
    </row>
    <row r="18" spans="1:14" ht="18">
      <c r="A18" s="293"/>
      <c r="B18" s="297"/>
      <c r="C18" s="297">
        <v>100</v>
      </c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298"/>
    </row>
    <row r="19" spans="1:14" ht="18">
      <c r="A19" s="293"/>
      <c r="B19" s="297"/>
      <c r="C19" s="297">
        <v>200</v>
      </c>
      <c r="D19" s="35"/>
      <c r="E19" s="35"/>
      <c r="F19" s="35"/>
      <c r="G19" s="35">
        <v>8194000</v>
      </c>
      <c r="H19" s="35">
        <f>+G19</f>
        <v>8194000</v>
      </c>
      <c r="I19" s="35">
        <f>+[14]Saob!BP11</f>
        <v>0</v>
      </c>
      <c r="J19" s="35"/>
      <c r="K19" s="35">
        <f>+F19-I19</f>
        <v>0</v>
      </c>
      <c r="L19" s="35">
        <f>+G19-J19</f>
        <v>8194000</v>
      </c>
      <c r="M19" s="35">
        <f>+L19+K19</f>
        <v>8194000</v>
      </c>
      <c r="N19" s="298"/>
    </row>
    <row r="20" spans="1:14" ht="18">
      <c r="A20" s="293"/>
      <c r="B20" s="297"/>
      <c r="C20" s="297">
        <v>300</v>
      </c>
      <c r="D20" s="35"/>
      <c r="E20" s="35"/>
      <c r="F20" s="35"/>
      <c r="G20" s="35"/>
      <c r="H20" s="35">
        <f>+D20+E20</f>
        <v>0</v>
      </c>
      <c r="I20" s="35"/>
      <c r="J20" s="35"/>
      <c r="K20" s="35"/>
      <c r="L20" s="35"/>
      <c r="M20" s="35"/>
      <c r="N20" s="298"/>
    </row>
    <row r="21" spans="1:14" ht="18">
      <c r="A21" s="293"/>
      <c r="B21" s="304"/>
      <c r="C21" s="297" t="s">
        <v>5</v>
      </c>
      <c r="D21" s="35">
        <f>+D19</f>
        <v>0</v>
      </c>
      <c r="E21" s="35">
        <f>+E20+E19</f>
        <v>0</v>
      </c>
      <c r="F21" s="35">
        <f>+F19</f>
        <v>0</v>
      </c>
      <c r="G21" s="35">
        <f>+G19</f>
        <v>8194000</v>
      </c>
      <c r="H21" s="35">
        <f>+H20+H19</f>
        <v>8194000</v>
      </c>
      <c r="I21" s="35"/>
      <c r="J21" s="35"/>
      <c r="K21" s="35">
        <f>SUM(K18:K20)</f>
        <v>0</v>
      </c>
      <c r="L21" s="35">
        <f>SUM(L18:L20)</f>
        <v>8194000</v>
      </c>
      <c r="M21" s="35">
        <f>+M19</f>
        <v>8194000</v>
      </c>
      <c r="N21" s="298"/>
    </row>
    <row r="22" spans="1:14" ht="18">
      <c r="A22" s="293"/>
      <c r="B22" s="293"/>
      <c r="C22" s="297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298"/>
    </row>
    <row r="23" spans="1:14" ht="18">
      <c r="A23" s="293"/>
      <c r="B23" s="293" t="s">
        <v>200</v>
      </c>
      <c r="C23" s="297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298"/>
    </row>
    <row r="24" spans="1:14">
      <c r="A24" s="293"/>
      <c r="B24" s="297"/>
      <c r="C24" s="297">
        <v>100</v>
      </c>
      <c r="D24" s="35">
        <f>+D13+D18</f>
        <v>0</v>
      </c>
      <c r="E24" s="35">
        <f>+E13+E18</f>
        <v>0</v>
      </c>
      <c r="F24" s="35">
        <f t="shared" ref="F24:N27" si="0">+F13+F18</f>
        <v>0</v>
      </c>
      <c r="G24" s="35">
        <f t="shared" si="0"/>
        <v>0</v>
      </c>
      <c r="H24" s="35">
        <f t="shared" si="0"/>
        <v>0</v>
      </c>
      <c r="I24" s="35">
        <f t="shared" si="0"/>
        <v>0</v>
      </c>
      <c r="J24" s="35">
        <f t="shared" si="0"/>
        <v>0</v>
      </c>
      <c r="K24" s="35">
        <f t="shared" si="0"/>
        <v>0</v>
      </c>
      <c r="L24" s="35">
        <f t="shared" si="0"/>
        <v>0</v>
      </c>
      <c r="M24" s="35">
        <f t="shared" si="0"/>
        <v>0</v>
      </c>
      <c r="N24" s="35">
        <f t="shared" si="0"/>
        <v>0</v>
      </c>
    </row>
    <row r="25" spans="1:14">
      <c r="A25" s="292"/>
      <c r="B25" s="304"/>
      <c r="C25" s="297">
        <v>200</v>
      </c>
      <c r="D25" s="35">
        <f t="shared" ref="D25:E27" si="1">+D14+D19</f>
        <v>0</v>
      </c>
      <c r="E25" s="35">
        <f t="shared" si="1"/>
        <v>0</v>
      </c>
      <c r="F25" s="35">
        <f t="shared" si="0"/>
        <v>17960000</v>
      </c>
      <c r="G25" s="35">
        <f t="shared" si="0"/>
        <v>113091000</v>
      </c>
      <c r="H25" s="35">
        <f t="shared" si="0"/>
        <v>131051000</v>
      </c>
      <c r="I25" s="35">
        <f t="shared" si="0"/>
        <v>4055307.4000000004</v>
      </c>
      <c r="J25" s="35">
        <f t="shared" si="0"/>
        <v>7038976.5999999996</v>
      </c>
      <c r="K25" s="35">
        <f t="shared" si="0"/>
        <v>13904692.6</v>
      </c>
      <c r="L25" s="35">
        <f t="shared" si="0"/>
        <v>106052023.40000001</v>
      </c>
      <c r="M25" s="35">
        <f t="shared" si="0"/>
        <v>119956716</v>
      </c>
      <c r="N25" s="35">
        <f t="shared" si="0"/>
        <v>0</v>
      </c>
    </row>
    <row r="26" spans="1:14">
      <c r="A26" s="6"/>
      <c r="B26" s="6"/>
      <c r="C26" s="297">
        <v>300</v>
      </c>
      <c r="D26" s="35">
        <f t="shared" si="1"/>
        <v>0</v>
      </c>
      <c r="E26" s="35">
        <f t="shared" si="1"/>
        <v>0</v>
      </c>
      <c r="F26" s="35">
        <f t="shared" si="0"/>
        <v>0</v>
      </c>
      <c r="G26" s="35">
        <f t="shared" si="0"/>
        <v>0</v>
      </c>
      <c r="H26" s="35">
        <f t="shared" si="0"/>
        <v>0</v>
      </c>
      <c r="I26" s="35">
        <f t="shared" si="0"/>
        <v>0</v>
      </c>
      <c r="J26" s="35">
        <f t="shared" si="0"/>
        <v>0</v>
      </c>
      <c r="K26" s="35">
        <f t="shared" si="0"/>
        <v>0</v>
      </c>
      <c r="L26" s="35">
        <f t="shared" si="0"/>
        <v>0</v>
      </c>
      <c r="M26" s="35">
        <f t="shared" si="0"/>
        <v>0</v>
      </c>
      <c r="N26" s="35">
        <f t="shared" si="0"/>
        <v>0</v>
      </c>
    </row>
    <row r="27" spans="1:14">
      <c r="A27" s="6"/>
      <c r="B27" s="6"/>
      <c r="C27" s="297" t="s">
        <v>5</v>
      </c>
      <c r="D27" s="35">
        <f t="shared" si="1"/>
        <v>0</v>
      </c>
      <c r="E27" s="35">
        <f t="shared" si="1"/>
        <v>0</v>
      </c>
      <c r="F27" s="35">
        <f t="shared" si="0"/>
        <v>17960000</v>
      </c>
      <c r="G27" s="35">
        <f t="shared" si="0"/>
        <v>113091000</v>
      </c>
      <c r="H27" s="35">
        <f t="shared" si="0"/>
        <v>131051000</v>
      </c>
      <c r="I27" s="35">
        <f t="shared" si="0"/>
        <v>4055307.4000000004</v>
      </c>
      <c r="J27" s="35">
        <f t="shared" si="0"/>
        <v>7038976.5999999996</v>
      </c>
      <c r="K27" s="35">
        <f t="shared" si="0"/>
        <v>13904692.6</v>
      </c>
      <c r="L27" s="35">
        <f t="shared" si="0"/>
        <v>106052023.40000001</v>
      </c>
      <c r="M27" s="35">
        <f t="shared" si="0"/>
        <v>119956716</v>
      </c>
      <c r="N27" s="35">
        <f t="shared" si="0"/>
        <v>0</v>
      </c>
    </row>
    <row r="28" spans="1:14" ht="18">
      <c r="A28" s="293"/>
      <c r="B28" s="297"/>
      <c r="C28" s="297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298"/>
    </row>
    <row r="30" spans="1:14">
      <c r="B30" t="s">
        <v>693</v>
      </c>
      <c r="F30" t="s">
        <v>694</v>
      </c>
      <c r="H30" s="22">
        <f>+H27-[14]bar!$H$27</f>
        <v>0</v>
      </c>
      <c r="I30" s="22">
        <f>+I27-[14]bar!$I$27</f>
        <v>0</v>
      </c>
      <c r="J30" s="22">
        <f>+J27-[14]bar!$J$27</f>
        <v>0</v>
      </c>
      <c r="M30" s="22">
        <f>+M27-[14]bar!$M$27</f>
        <v>0</v>
      </c>
    </row>
    <row r="32" spans="1:14">
      <c r="J32" s="22">
        <f>+I27+J27+[15]BAR!$I$355</f>
        <v>132281705.46999997</v>
      </c>
    </row>
    <row r="33" spans="2:6">
      <c r="B33" t="s">
        <v>682</v>
      </c>
      <c r="F33" t="s">
        <v>536</v>
      </c>
    </row>
    <row r="34" spans="2:6">
      <c r="B34" t="s">
        <v>683</v>
      </c>
      <c r="F34" t="s">
        <v>537</v>
      </c>
    </row>
  </sheetData>
  <mergeCells count="13">
    <mergeCell ref="D9:H9"/>
    <mergeCell ref="I9:J9"/>
    <mergeCell ref="K9:L9"/>
    <mergeCell ref="D10:E10"/>
    <mergeCell ref="F10:G10"/>
    <mergeCell ref="I10:J10"/>
    <mergeCell ref="K10:L10"/>
    <mergeCell ref="A7:N7"/>
    <mergeCell ref="A2:N2"/>
    <mergeCell ref="A3:N3"/>
    <mergeCell ref="A4:N4"/>
    <mergeCell ref="A5:N5"/>
    <mergeCell ref="A6:N6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5" tint="0.79998168889431442"/>
  </sheetPr>
  <dimension ref="A1:L377"/>
  <sheetViews>
    <sheetView workbookViewId="0">
      <pane xSplit="3" ySplit="10" topLeftCell="D37" activePane="bottomRight" state="frozen"/>
      <selection pane="topRight" activeCell="D1" sqref="D1"/>
      <selection pane="bottomLeft" activeCell="A11" sqref="A11"/>
      <selection pane="bottomRight" activeCell="H40" sqref="H40"/>
    </sheetView>
  </sheetViews>
  <sheetFormatPr defaultRowHeight="15"/>
  <cols>
    <col min="1" max="1" width="11.140625" bestFit="1" customWidth="1"/>
    <col min="2" max="2" width="41.28515625" bestFit="1" customWidth="1"/>
    <col min="3" max="3" width="6.7109375" bestFit="1" customWidth="1"/>
    <col min="4" max="4" width="8.5703125" bestFit="1" customWidth="1"/>
    <col min="5" max="5" width="19.140625" bestFit="1" customWidth="1"/>
    <col min="6" max="6" width="17.7109375" bestFit="1" customWidth="1"/>
    <col min="7" max="7" width="11.85546875" bestFit="1" customWidth="1"/>
    <col min="8" max="10" width="16.5703125" bestFit="1" customWidth="1"/>
    <col min="11" max="11" width="8.42578125" bestFit="1" customWidth="1"/>
  </cols>
  <sheetData>
    <row r="1" spans="1:11">
      <c r="A1" s="283"/>
      <c r="B1" s="284"/>
      <c r="C1" s="284"/>
      <c r="D1" s="284"/>
      <c r="E1" s="284"/>
      <c r="F1" s="284"/>
      <c r="G1" s="284"/>
      <c r="H1" s="284"/>
      <c r="I1" s="284"/>
      <c r="J1" s="284"/>
      <c r="K1" s="284"/>
    </row>
    <row r="2" spans="1:11">
      <c r="A2" s="766" t="s">
        <v>581</v>
      </c>
      <c r="B2" s="766"/>
      <c r="C2" s="766"/>
      <c r="D2" s="766"/>
      <c r="E2" s="766"/>
      <c r="F2" s="766"/>
      <c r="G2" s="766"/>
      <c r="H2" s="766"/>
      <c r="I2" s="766"/>
      <c r="J2" s="766"/>
      <c r="K2" s="766"/>
    </row>
    <row r="3" spans="1:11">
      <c r="A3" s="766" t="s">
        <v>712</v>
      </c>
      <c r="B3" s="766"/>
      <c r="C3" s="766"/>
      <c r="D3" s="766"/>
      <c r="E3" s="766"/>
      <c r="F3" s="766"/>
      <c r="G3" s="766"/>
      <c r="H3" s="766"/>
      <c r="I3" s="766"/>
      <c r="J3" s="766"/>
      <c r="K3" s="766"/>
    </row>
    <row r="4" spans="1:11">
      <c r="A4" s="766"/>
      <c r="B4" s="766"/>
      <c r="C4" s="766"/>
      <c r="D4" s="766"/>
      <c r="E4" s="766"/>
      <c r="F4" s="766"/>
      <c r="G4" s="766"/>
      <c r="H4" s="766"/>
      <c r="I4" s="766"/>
      <c r="J4" s="766"/>
      <c r="K4" s="766"/>
    </row>
    <row r="5" spans="1:11">
      <c r="A5" s="766" t="s">
        <v>582</v>
      </c>
      <c r="B5" s="766"/>
      <c r="C5" s="766"/>
      <c r="D5" s="766"/>
      <c r="E5" s="766"/>
      <c r="F5" s="766"/>
      <c r="G5" s="766"/>
      <c r="H5" s="766"/>
      <c r="I5" s="766"/>
      <c r="J5" s="766"/>
      <c r="K5" s="766"/>
    </row>
    <row r="6" spans="1:11">
      <c r="A6" s="766" t="s">
        <v>583</v>
      </c>
      <c r="B6" s="766"/>
      <c r="C6" s="766"/>
      <c r="D6" s="766"/>
      <c r="E6" s="766"/>
      <c r="F6" s="766"/>
      <c r="G6" s="766"/>
      <c r="H6" s="766"/>
      <c r="I6" s="766"/>
      <c r="J6" s="766"/>
      <c r="K6" s="766"/>
    </row>
    <row r="7" spans="1:11">
      <c r="A7" s="766" t="s">
        <v>584</v>
      </c>
      <c r="B7" s="766"/>
      <c r="C7" s="766"/>
      <c r="D7" s="766"/>
      <c r="E7" s="766"/>
      <c r="F7" s="766"/>
      <c r="G7" s="766"/>
      <c r="H7" s="766"/>
      <c r="I7" s="766"/>
      <c r="J7" s="766"/>
      <c r="K7" s="766"/>
    </row>
    <row r="8" spans="1:11">
      <c r="A8" s="283"/>
      <c r="B8" s="283"/>
      <c r="C8" s="283"/>
      <c r="D8" s="285"/>
      <c r="E8" s="285"/>
      <c r="F8" s="285"/>
      <c r="G8" s="283"/>
      <c r="H8" s="283"/>
      <c r="I8" s="283"/>
      <c r="J8" s="283"/>
      <c r="K8" s="283"/>
    </row>
    <row r="9" spans="1:11">
      <c r="A9" s="286" t="s">
        <v>585</v>
      </c>
      <c r="B9" s="286" t="s">
        <v>586</v>
      </c>
      <c r="C9" s="287" t="s">
        <v>587</v>
      </c>
      <c r="D9" s="767" t="s">
        <v>588</v>
      </c>
      <c r="E9" s="768"/>
      <c r="F9" s="769"/>
      <c r="G9" s="287" t="s">
        <v>589</v>
      </c>
      <c r="H9" s="287"/>
      <c r="I9" s="287" t="s">
        <v>590</v>
      </c>
      <c r="J9" s="287" t="s">
        <v>591</v>
      </c>
      <c r="K9" s="287" t="s">
        <v>316</v>
      </c>
    </row>
    <row r="10" spans="1:11" ht="34.5">
      <c r="A10" s="288"/>
      <c r="B10" s="288"/>
      <c r="C10" s="289" t="s">
        <v>592</v>
      </c>
      <c r="D10" s="290" t="s">
        <v>593</v>
      </c>
      <c r="E10" s="291" t="s">
        <v>594</v>
      </c>
      <c r="F10" s="289" t="s">
        <v>5</v>
      </c>
      <c r="G10" s="289"/>
      <c r="H10" s="289" t="s">
        <v>204</v>
      </c>
      <c r="I10" s="291" t="s">
        <v>595</v>
      </c>
      <c r="J10" s="291" t="s">
        <v>596</v>
      </c>
      <c r="K10" s="291"/>
    </row>
    <row r="11" spans="1:11">
      <c r="A11" s="292"/>
      <c r="B11" s="288"/>
      <c r="C11" s="289"/>
      <c r="D11" s="288"/>
      <c r="E11" s="289"/>
      <c r="F11" s="289"/>
      <c r="G11" s="289"/>
      <c r="H11" s="289"/>
      <c r="I11" s="289"/>
      <c r="J11" s="289"/>
      <c r="K11" s="289"/>
    </row>
    <row r="12" spans="1:11">
      <c r="A12" s="293"/>
      <c r="B12" s="294" t="s">
        <v>597</v>
      </c>
      <c r="C12" s="294"/>
      <c r="D12" s="295"/>
      <c r="E12" s="295"/>
      <c r="F12" s="295"/>
      <c r="G12" s="295"/>
      <c r="H12" s="295"/>
      <c r="I12" s="295"/>
      <c r="J12" s="295"/>
      <c r="K12" s="296"/>
    </row>
    <row r="13" spans="1:11" ht="18">
      <c r="A13" s="293" t="str">
        <f>+[16]dec!A13</f>
        <v xml:space="preserve">A.I.a.1.a </v>
      </c>
      <c r="B13" s="297" t="str">
        <f>+[16]dec!B13</f>
        <v xml:space="preserve"> General  Management and Supervision</v>
      </c>
      <c r="C13" s="297"/>
      <c r="D13" s="35"/>
      <c r="E13" s="35"/>
      <c r="F13" s="35"/>
      <c r="G13" s="35"/>
      <c r="H13" s="35"/>
      <c r="I13" s="35"/>
      <c r="J13" s="35"/>
      <c r="K13" s="298"/>
    </row>
    <row r="14" spans="1:11" ht="18">
      <c r="A14" s="293"/>
      <c r="B14" s="297"/>
      <c r="C14" s="297">
        <f>+[16]dec!C14</f>
        <v>100</v>
      </c>
      <c r="D14" s="35"/>
      <c r="E14" s="35">
        <v>73430000</v>
      </c>
      <c r="F14" s="35">
        <f>+E14</f>
        <v>73430000</v>
      </c>
      <c r="G14" s="35"/>
      <c r="H14" s="35"/>
      <c r="I14" s="35">
        <v>18526095.890000001</v>
      </c>
      <c r="J14" s="35">
        <f>+F14-H14-I14</f>
        <v>54903904.109999999</v>
      </c>
      <c r="K14" s="298"/>
    </row>
    <row r="15" spans="1:11" ht="18">
      <c r="A15" s="293"/>
      <c r="B15" s="297"/>
      <c r="C15" s="297">
        <f>+[16]dec!C15</f>
        <v>200</v>
      </c>
      <c r="D15" s="35"/>
      <c r="E15" s="35">
        <v>220211000</v>
      </c>
      <c r="F15" s="35">
        <f>+E15</f>
        <v>220211000</v>
      </c>
      <c r="G15" s="35"/>
      <c r="H15" s="35">
        <v>2550000</v>
      </c>
      <c r="I15" s="35">
        <v>23025873.579999998</v>
      </c>
      <c r="J15" s="35">
        <f t="shared" ref="J15:J78" si="0">+F15-H15-I15</f>
        <v>194635126.42000002</v>
      </c>
      <c r="K15" s="298"/>
    </row>
    <row r="16" spans="1:11" ht="18">
      <c r="A16" s="293"/>
      <c r="B16" s="297"/>
      <c r="C16" s="297">
        <f>+[16]dec!C16</f>
        <v>300</v>
      </c>
      <c r="D16" s="35"/>
      <c r="E16" s="35">
        <v>0</v>
      </c>
      <c r="F16" s="35"/>
      <c r="G16" s="35"/>
      <c r="H16" s="35"/>
      <c r="I16" s="35"/>
      <c r="J16" s="35">
        <f t="shared" si="0"/>
        <v>0</v>
      </c>
      <c r="K16" s="298"/>
    </row>
    <row r="17" spans="1:11" ht="18">
      <c r="A17" s="293"/>
      <c r="B17" s="297"/>
      <c r="C17" s="297" t="str">
        <f>+[16]dec!C17</f>
        <v>FE</v>
      </c>
      <c r="D17" s="35"/>
      <c r="E17" s="35"/>
      <c r="F17" s="35">
        <f>+E17+D17</f>
        <v>0</v>
      </c>
      <c r="G17" s="35"/>
      <c r="H17" s="35"/>
      <c r="I17" s="35"/>
      <c r="J17" s="35">
        <f t="shared" si="0"/>
        <v>0</v>
      </c>
      <c r="K17" s="298"/>
    </row>
    <row r="18" spans="1:11" ht="18">
      <c r="A18" s="293"/>
      <c r="B18" s="297"/>
      <c r="C18" s="297" t="str">
        <f>+[16]dec!C18</f>
        <v>TOTAL</v>
      </c>
      <c r="D18" s="35">
        <f t="shared" ref="D18:I18" si="1">SUM(D14:D17)</f>
        <v>0</v>
      </c>
      <c r="E18" s="35">
        <f t="shared" si="1"/>
        <v>293641000</v>
      </c>
      <c r="F18" s="35">
        <f t="shared" si="1"/>
        <v>293641000</v>
      </c>
      <c r="G18" s="35">
        <f t="shared" si="1"/>
        <v>0</v>
      </c>
      <c r="H18" s="35">
        <f t="shared" si="1"/>
        <v>2550000</v>
      </c>
      <c r="I18" s="35">
        <f t="shared" si="1"/>
        <v>41551969.469999999</v>
      </c>
      <c r="J18" s="35">
        <f t="shared" si="0"/>
        <v>249539030.53</v>
      </c>
      <c r="K18" s="298"/>
    </row>
    <row r="19" spans="1:11" ht="18">
      <c r="A19" s="293"/>
      <c r="B19" s="297" t="s">
        <v>598</v>
      </c>
      <c r="C19" s="297"/>
      <c r="D19" s="35"/>
      <c r="E19" s="35"/>
      <c r="F19" s="35"/>
      <c r="G19" s="35"/>
      <c r="H19" s="35"/>
      <c r="I19" s="35"/>
      <c r="J19" s="35">
        <f t="shared" si="0"/>
        <v>0</v>
      </c>
      <c r="K19" s="298"/>
    </row>
    <row r="20" spans="1:11" ht="18">
      <c r="A20" s="293"/>
      <c r="B20" s="297"/>
      <c r="C20" s="297">
        <f>+[16]dec!C20</f>
        <v>100</v>
      </c>
      <c r="D20" s="35">
        <f t="shared" ref="D20:I24" si="2">+D26+D32+D38+D44+D50+D56+D135+D141+D147+D153+D159</f>
        <v>0</v>
      </c>
      <c r="E20" s="35">
        <f>+E26+E32+E38+E44+E50+E56+E135+E141+E147+E153+E159</f>
        <v>244010000</v>
      </c>
      <c r="F20" s="35">
        <f t="shared" si="2"/>
        <v>244010000</v>
      </c>
      <c r="G20" s="35">
        <f t="shared" si="2"/>
        <v>0</v>
      </c>
      <c r="H20" s="35">
        <f t="shared" si="2"/>
        <v>0</v>
      </c>
      <c r="I20" s="35">
        <f t="shared" si="2"/>
        <v>55210433.809999995</v>
      </c>
      <c r="J20" s="35">
        <f t="shared" si="0"/>
        <v>188799566.19</v>
      </c>
      <c r="K20" s="298"/>
    </row>
    <row r="21" spans="1:11" ht="18">
      <c r="A21" s="293"/>
      <c r="B21" s="297"/>
      <c r="C21" s="297">
        <f>+[16]dec!C21</f>
        <v>200</v>
      </c>
      <c r="D21" s="35">
        <f t="shared" si="2"/>
        <v>0</v>
      </c>
      <c r="E21" s="35">
        <f t="shared" si="2"/>
        <v>2152229000</v>
      </c>
      <c r="F21" s="35">
        <f t="shared" si="2"/>
        <v>2152229000</v>
      </c>
      <c r="G21" s="35">
        <f t="shared" si="2"/>
        <v>0</v>
      </c>
      <c r="H21" s="35">
        <f t="shared" si="2"/>
        <v>1188475780.0699999</v>
      </c>
      <c r="I21" s="35">
        <f>+I27+I33+I39+I45+I51+I57+I136+I142+I148+I154+I160</f>
        <v>86493800.020000219</v>
      </c>
      <c r="J21" s="35">
        <f t="shared" si="0"/>
        <v>877259419.90999985</v>
      </c>
      <c r="K21" s="298"/>
    </row>
    <row r="22" spans="1:11" ht="18">
      <c r="A22" s="293"/>
      <c r="B22" s="297"/>
      <c r="C22" s="297">
        <f>+[16]dec!C22</f>
        <v>300</v>
      </c>
      <c r="D22" s="35">
        <f t="shared" si="2"/>
        <v>0</v>
      </c>
      <c r="E22" s="35">
        <f t="shared" si="2"/>
        <v>150000000</v>
      </c>
      <c r="F22" s="35">
        <f t="shared" si="2"/>
        <v>150000000</v>
      </c>
      <c r="G22" s="35">
        <f t="shared" si="2"/>
        <v>0</v>
      </c>
      <c r="H22" s="35">
        <f t="shared" si="2"/>
        <v>0</v>
      </c>
      <c r="I22" s="35">
        <f t="shared" si="2"/>
        <v>0</v>
      </c>
      <c r="J22" s="35">
        <f t="shared" si="0"/>
        <v>150000000</v>
      </c>
      <c r="K22" s="298"/>
    </row>
    <row r="23" spans="1:11" ht="18">
      <c r="A23" s="293"/>
      <c r="B23" s="297"/>
      <c r="C23" s="297" t="str">
        <f>+[16]dec!C23</f>
        <v>FE</v>
      </c>
      <c r="D23" s="35">
        <f t="shared" si="2"/>
        <v>0</v>
      </c>
      <c r="E23" s="35">
        <f t="shared" si="2"/>
        <v>0</v>
      </c>
      <c r="F23" s="35">
        <f t="shared" si="2"/>
        <v>0</v>
      </c>
      <c r="G23" s="35">
        <f t="shared" si="2"/>
        <v>0</v>
      </c>
      <c r="H23" s="35">
        <f t="shared" si="2"/>
        <v>0</v>
      </c>
      <c r="I23" s="35">
        <f t="shared" si="2"/>
        <v>0</v>
      </c>
      <c r="J23" s="35">
        <f t="shared" si="0"/>
        <v>0</v>
      </c>
      <c r="K23" s="298"/>
    </row>
    <row r="24" spans="1:11" ht="18">
      <c r="A24" s="293"/>
      <c r="B24" s="297"/>
      <c r="C24" s="297" t="str">
        <f>+[16]dec!C24</f>
        <v>TOTAL</v>
      </c>
      <c r="D24" s="35">
        <f t="shared" si="2"/>
        <v>0</v>
      </c>
      <c r="E24" s="35">
        <f t="shared" si="2"/>
        <v>2546239000</v>
      </c>
      <c r="F24" s="35">
        <f t="shared" si="2"/>
        <v>2546239000</v>
      </c>
      <c r="G24" s="35">
        <f t="shared" si="2"/>
        <v>0</v>
      </c>
      <c r="H24" s="35">
        <f t="shared" si="2"/>
        <v>1188475780.0699999</v>
      </c>
      <c r="I24" s="35">
        <f t="shared" si="2"/>
        <v>141704233.83000022</v>
      </c>
      <c r="J24" s="35">
        <f t="shared" si="0"/>
        <v>1216058986.0999999</v>
      </c>
      <c r="K24" s="298"/>
    </row>
    <row r="25" spans="1:11" ht="22.5">
      <c r="A25" s="293" t="s">
        <v>599</v>
      </c>
      <c r="B25" s="299" t="s">
        <v>600</v>
      </c>
      <c r="C25" s="297"/>
      <c r="D25" s="35"/>
      <c r="E25" s="35"/>
      <c r="F25" s="35">
        <f>+E25+D25</f>
        <v>0</v>
      </c>
      <c r="G25" s="35"/>
      <c r="H25" s="35"/>
      <c r="I25" s="35"/>
      <c r="J25" s="35">
        <f t="shared" si="0"/>
        <v>0</v>
      </c>
      <c r="K25" s="298"/>
    </row>
    <row r="26" spans="1:11" ht="18">
      <c r="A26" s="293"/>
      <c r="B26" s="297"/>
      <c r="C26" s="297">
        <f>+[16]dec!C20</f>
        <v>100</v>
      </c>
      <c r="D26" s="300"/>
      <c r="E26" s="35">
        <v>12504000</v>
      </c>
      <c r="F26" s="35">
        <f>+E26</f>
        <v>12504000</v>
      </c>
      <c r="G26" s="35"/>
      <c r="H26" s="35"/>
      <c r="I26" s="35">
        <f>+[17]SAOB!BS8</f>
        <v>3163774.33</v>
      </c>
      <c r="J26" s="35">
        <f t="shared" si="0"/>
        <v>9340225.6699999999</v>
      </c>
      <c r="K26" s="298"/>
    </row>
    <row r="27" spans="1:11" ht="18">
      <c r="A27" s="293"/>
      <c r="B27" s="297"/>
      <c r="C27" s="297">
        <f>+[16]dec!C21</f>
        <v>200</v>
      </c>
      <c r="D27" s="301"/>
      <c r="E27" s="35">
        <v>31017000</v>
      </c>
      <c r="F27" s="35">
        <f>+E27</f>
        <v>31017000</v>
      </c>
      <c r="G27" s="35"/>
      <c r="H27" s="35"/>
      <c r="I27" s="35">
        <f>+[17]SAOB!BT8</f>
        <v>1115707.8800000001</v>
      </c>
      <c r="J27" s="35">
        <f t="shared" si="0"/>
        <v>29901292.120000001</v>
      </c>
      <c r="K27" s="298"/>
    </row>
    <row r="28" spans="1:11" ht="18">
      <c r="A28" s="293"/>
      <c r="B28" s="297"/>
      <c r="C28" s="297">
        <f>+[16]dec!C22</f>
        <v>300</v>
      </c>
      <c r="D28" s="35"/>
      <c r="E28" s="35">
        <v>0</v>
      </c>
      <c r="F28" s="35">
        <f>+E28</f>
        <v>0</v>
      </c>
      <c r="G28" s="35"/>
      <c r="H28" s="35"/>
      <c r="I28" s="35">
        <f>+[18]Sheet1!BU8</f>
        <v>0</v>
      </c>
      <c r="J28" s="35">
        <f t="shared" si="0"/>
        <v>0</v>
      </c>
      <c r="K28" s="298"/>
    </row>
    <row r="29" spans="1:11" ht="18">
      <c r="A29" s="293"/>
      <c r="B29" s="297"/>
      <c r="C29" s="297" t="str">
        <f>+[16]dec!C23</f>
        <v>FE</v>
      </c>
      <c r="D29" s="35"/>
      <c r="E29" s="35"/>
      <c r="F29" s="35">
        <f>+E29</f>
        <v>0</v>
      </c>
      <c r="G29" s="35"/>
      <c r="H29" s="35"/>
      <c r="I29" s="35"/>
      <c r="J29" s="35">
        <f t="shared" si="0"/>
        <v>0</v>
      </c>
      <c r="K29" s="298"/>
    </row>
    <row r="30" spans="1:11" ht="18">
      <c r="A30" s="293"/>
      <c r="B30" s="297"/>
      <c r="C30" s="297" t="str">
        <f>+[16]dec!C24</f>
        <v>TOTAL</v>
      </c>
      <c r="D30" s="35">
        <f t="shared" ref="D30:I30" si="3">SUM(D26:D29)</f>
        <v>0</v>
      </c>
      <c r="E30" s="35">
        <f t="shared" si="3"/>
        <v>43521000</v>
      </c>
      <c r="F30" s="35">
        <f t="shared" si="3"/>
        <v>43521000</v>
      </c>
      <c r="G30" s="35">
        <f t="shared" si="3"/>
        <v>0</v>
      </c>
      <c r="H30" s="35">
        <f t="shared" si="3"/>
        <v>0</v>
      </c>
      <c r="I30" s="35">
        <f t="shared" si="3"/>
        <v>4279482.21</v>
      </c>
      <c r="J30" s="35">
        <f t="shared" si="0"/>
        <v>39241517.789999999</v>
      </c>
      <c r="K30" s="298"/>
    </row>
    <row r="31" spans="1:11" ht="18">
      <c r="A31" s="293" t="s">
        <v>601</v>
      </c>
      <c r="B31" s="293" t="s">
        <v>261</v>
      </c>
      <c r="C31" s="297"/>
      <c r="D31" s="35">
        <v>0</v>
      </c>
      <c r="E31" s="35"/>
      <c r="F31" s="35"/>
      <c r="G31" s="35"/>
      <c r="H31" s="35"/>
      <c r="I31" s="35"/>
      <c r="J31" s="35">
        <f t="shared" si="0"/>
        <v>0</v>
      </c>
      <c r="K31" s="298"/>
    </row>
    <row r="32" spans="1:11" ht="18">
      <c r="A32" s="293"/>
      <c r="B32" s="297"/>
      <c r="C32" s="297">
        <f>+[16]dec!C26</f>
        <v>100</v>
      </c>
      <c r="D32" s="35"/>
      <c r="E32" s="35">
        <v>13516000</v>
      </c>
      <c r="F32" s="35">
        <f>+E32</f>
        <v>13516000</v>
      </c>
      <c r="G32" s="35"/>
      <c r="H32" s="35"/>
      <c r="I32" s="35">
        <f>+[17]SAOB!BS9</f>
        <v>3368269.6799999997</v>
      </c>
      <c r="J32" s="35">
        <f t="shared" si="0"/>
        <v>10147730.32</v>
      </c>
      <c r="K32" s="298"/>
    </row>
    <row r="33" spans="1:11" ht="18">
      <c r="A33" s="293"/>
      <c r="B33" s="297"/>
      <c r="C33" s="297">
        <f>+[16]dec!C27</f>
        <v>200</v>
      </c>
      <c r="D33" s="35"/>
      <c r="E33" s="35">
        <v>25549000</v>
      </c>
      <c r="F33" s="35">
        <f>+E33</f>
        <v>25549000</v>
      </c>
      <c r="G33" s="35"/>
      <c r="H33" s="35"/>
      <c r="I33" s="35">
        <f>+[17]SAOB!BT9</f>
        <v>2391966.21</v>
      </c>
      <c r="J33" s="35">
        <f t="shared" si="0"/>
        <v>23157033.789999999</v>
      </c>
      <c r="K33" s="298"/>
    </row>
    <row r="34" spans="1:11" ht="18">
      <c r="A34" s="293"/>
      <c r="B34" s="297"/>
      <c r="C34" s="297">
        <f>+[16]dec!C28</f>
        <v>300</v>
      </c>
      <c r="D34" s="35"/>
      <c r="E34" s="35">
        <v>150000000</v>
      </c>
      <c r="F34" s="35">
        <f>+E34</f>
        <v>150000000</v>
      </c>
      <c r="G34" s="35"/>
      <c r="H34" s="35"/>
      <c r="I34" s="35">
        <f>+[17]SAOB!BU9</f>
        <v>0</v>
      </c>
      <c r="J34" s="35">
        <f t="shared" si="0"/>
        <v>150000000</v>
      </c>
      <c r="K34" s="298"/>
    </row>
    <row r="35" spans="1:11" ht="18">
      <c r="A35" s="293"/>
      <c r="B35" s="297"/>
      <c r="C35" s="297" t="str">
        <f>+[16]dec!C29</f>
        <v>FE</v>
      </c>
      <c r="D35" s="35"/>
      <c r="E35" s="35"/>
      <c r="F35" s="35"/>
      <c r="G35" s="35"/>
      <c r="H35" s="35"/>
      <c r="I35" s="35"/>
      <c r="J35" s="35">
        <f t="shared" si="0"/>
        <v>0</v>
      </c>
      <c r="K35" s="298"/>
    </row>
    <row r="36" spans="1:11" ht="18">
      <c r="A36" s="293"/>
      <c r="B36" s="297"/>
      <c r="C36" s="297" t="str">
        <f>+[16]dec!C30</f>
        <v>TOTAL</v>
      </c>
      <c r="D36" s="35">
        <f t="shared" ref="D36:I36" si="4">SUM(D32:D35)</f>
        <v>0</v>
      </c>
      <c r="E36" s="35">
        <f t="shared" si="4"/>
        <v>189065000</v>
      </c>
      <c r="F36" s="35">
        <f t="shared" si="4"/>
        <v>189065000</v>
      </c>
      <c r="G36" s="35">
        <f t="shared" si="4"/>
        <v>0</v>
      </c>
      <c r="H36" s="35">
        <f t="shared" si="4"/>
        <v>0</v>
      </c>
      <c r="I36" s="35">
        <f t="shared" si="4"/>
        <v>5760235.8899999997</v>
      </c>
      <c r="J36" s="35">
        <f t="shared" si="0"/>
        <v>183304764.11000001</v>
      </c>
      <c r="K36" s="298"/>
    </row>
    <row r="37" spans="1:11" ht="18">
      <c r="A37" s="293" t="s">
        <v>602</v>
      </c>
      <c r="B37" s="293" t="s">
        <v>603</v>
      </c>
      <c r="C37" s="297"/>
      <c r="D37" s="35">
        <v>0</v>
      </c>
      <c r="E37" s="35"/>
      <c r="F37" s="35"/>
      <c r="G37" s="35"/>
      <c r="H37" s="35"/>
      <c r="I37" s="35"/>
      <c r="J37" s="35">
        <f t="shared" si="0"/>
        <v>0</v>
      </c>
      <c r="K37" s="298"/>
    </row>
    <row r="38" spans="1:11" ht="18">
      <c r="A38" s="293"/>
      <c r="B38" s="297"/>
      <c r="C38" s="297">
        <f>+[16]dec!C32</f>
        <v>100</v>
      </c>
      <c r="D38" s="35"/>
      <c r="E38" s="35">
        <v>9912000</v>
      </c>
      <c r="F38" s="35">
        <f>+E38</f>
        <v>9912000</v>
      </c>
      <c r="G38" s="35"/>
      <c r="H38" s="35"/>
      <c r="I38" s="35">
        <f>+[17]SAOB!BS10</f>
        <v>3158980.85</v>
      </c>
      <c r="J38" s="35">
        <f t="shared" si="0"/>
        <v>6753019.1500000004</v>
      </c>
      <c r="K38" s="298"/>
    </row>
    <row r="39" spans="1:11" ht="18">
      <c r="A39" s="293"/>
      <c r="B39" s="297"/>
      <c r="C39" s="297">
        <f>+[16]dec!C33</f>
        <v>200</v>
      </c>
      <c r="D39" s="35"/>
      <c r="E39" s="35">
        <v>71886000</v>
      </c>
      <c r="F39" s="35">
        <f>+E39</f>
        <v>71886000</v>
      </c>
      <c r="G39" s="35"/>
      <c r="H39" s="364">
        <v>704800</v>
      </c>
      <c r="I39" s="35">
        <f>+[17]SAOB!BT10-H39</f>
        <v>3736981.5700000003</v>
      </c>
      <c r="J39" s="35">
        <f t="shared" si="0"/>
        <v>67444218.430000007</v>
      </c>
      <c r="K39" s="298"/>
    </row>
    <row r="40" spans="1:11" ht="18">
      <c r="A40" s="293"/>
      <c r="B40" s="297"/>
      <c r="C40" s="297">
        <f>+[16]dec!C34</f>
        <v>300</v>
      </c>
      <c r="D40" s="35"/>
      <c r="E40" s="35">
        <v>0</v>
      </c>
      <c r="F40" s="35">
        <f>+E40</f>
        <v>0</v>
      </c>
      <c r="G40" s="35"/>
      <c r="H40" s="35"/>
      <c r="I40" s="35"/>
      <c r="J40" s="35">
        <f t="shared" si="0"/>
        <v>0</v>
      </c>
      <c r="K40" s="298"/>
    </row>
    <row r="41" spans="1:11" ht="18">
      <c r="A41" s="293"/>
      <c r="B41" s="297"/>
      <c r="C41" s="297" t="str">
        <f>+[16]dec!C35</f>
        <v>FE</v>
      </c>
      <c r="D41" s="35"/>
      <c r="E41" s="35"/>
      <c r="F41" s="35"/>
      <c r="G41" s="35"/>
      <c r="H41" s="35"/>
      <c r="I41" s="35"/>
      <c r="J41" s="35">
        <f t="shared" si="0"/>
        <v>0</v>
      </c>
      <c r="K41" s="298"/>
    </row>
    <row r="42" spans="1:11" ht="18">
      <c r="A42" s="293"/>
      <c r="B42" s="297"/>
      <c r="C42" s="297" t="str">
        <f>+[16]dec!C36</f>
        <v>TOTAL</v>
      </c>
      <c r="D42" s="35">
        <f t="shared" ref="D42:I42" si="5">SUM(D38:D41)</f>
        <v>0</v>
      </c>
      <c r="E42" s="35">
        <f t="shared" si="5"/>
        <v>81798000</v>
      </c>
      <c r="F42" s="35">
        <f t="shared" si="5"/>
        <v>81798000</v>
      </c>
      <c r="G42" s="35">
        <f t="shared" si="5"/>
        <v>0</v>
      </c>
      <c r="H42" s="35">
        <f t="shared" si="5"/>
        <v>704800</v>
      </c>
      <c r="I42" s="35">
        <f t="shared" si="5"/>
        <v>6895962.4199999999</v>
      </c>
      <c r="J42" s="35">
        <f t="shared" si="0"/>
        <v>74197237.579999998</v>
      </c>
      <c r="K42" s="298"/>
    </row>
    <row r="43" spans="1:11" ht="18">
      <c r="A43" s="293" t="s">
        <v>604</v>
      </c>
      <c r="B43" s="297" t="s">
        <v>605</v>
      </c>
      <c r="C43" s="297"/>
      <c r="D43" s="35">
        <v>0</v>
      </c>
      <c r="E43" s="35"/>
      <c r="F43" s="35"/>
      <c r="G43" s="35"/>
      <c r="H43" s="35"/>
      <c r="I43" s="35"/>
      <c r="J43" s="35">
        <f t="shared" si="0"/>
        <v>0</v>
      </c>
      <c r="K43" s="298"/>
    </row>
    <row r="44" spans="1:11" ht="18">
      <c r="A44" s="293"/>
      <c r="B44" s="297"/>
      <c r="C44" s="297">
        <f>+[16]dec!C38</f>
        <v>100</v>
      </c>
      <c r="D44" s="35"/>
      <c r="E44" s="35">
        <v>32521000</v>
      </c>
      <c r="F44" s="35">
        <f>+E44</f>
        <v>32521000</v>
      </c>
      <c r="G44" s="35"/>
      <c r="H44" s="35"/>
      <c r="I44" s="35">
        <f>+[17]SAOB!BS11</f>
        <v>4707017.3800000008</v>
      </c>
      <c r="J44" s="35">
        <f t="shared" si="0"/>
        <v>27813982.619999997</v>
      </c>
      <c r="K44" s="298"/>
    </row>
    <row r="45" spans="1:11" ht="18">
      <c r="A45" s="293"/>
      <c r="B45" s="297"/>
      <c r="C45" s="297">
        <f>+[16]dec!C39</f>
        <v>200</v>
      </c>
      <c r="D45" s="35"/>
      <c r="E45" s="35"/>
      <c r="F45" s="35">
        <f>+E45</f>
        <v>0</v>
      </c>
      <c r="G45" s="35"/>
      <c r="H45" s="35"/>
      <c r="I45" s="35"/>
      <c r="J45" s="35">
        <f t="shared" si="0"/>
        <v>0</v>
      </c>
      <c r="K45" s="298"/>
    </row>
    <row r="46" spans="1:11" ht="18">
      <c r="A46" s="293"/>
      <c r="B46" s="297"/>
      <c r="C46" s="297">
        <f>+[16]dec!C40</f>
        <v>300</v>
      </c>
      <c r="D46" s="35"/>
      <c r="E46" s="35"/>
      <c r="F46" s="35">
        <f>+E46</f>
        <v>0</v>
      </c>
      <c r="G46" s="35"/>
      <c r="H46" s="35"/>
      <c r="I46" s="35"/>
      <c r="J46" s="35">
        <f t="shared" si="0"/>
        <v>0</v>
      </c>
      <c r="K46" s="298"/>
    </row>
    <row r="47" spans="1:11" ht="18">
      <c r="A47" s="293"/>
      <c r="B47" s="297"/>
      <c r="C47" s="297" t="str">
        <f>+[16]dec!C41</f>
        <v>FE</v>
      </c>
      <c r="D47" s="35"/>
      <c r="E47" s="35"/>
      <c r="F47" s="35"/>
      <c r="G47" s="35"/>
      <c r="H47" s="35"/>
      <c r="I47" s="35"/>
      <c r="J47" s="35">
        <f t="shared" si="0"/>
        <v>0</v>
      </c>
      <c r="K47" s="298"/>
    </row>
    <row r="48" spans="1:11" ht="18">
      <c r="A48" s="293"/>
      <c r="B48" s="297"/>
      <c r="C48" s="297" t="str">
        <f>+[16]dec!C42</f>
        <v>TOTAL</v>
      </c>
      <c r="D48" s="35">
        <f t="shared" ref="D48:I48" si="6">SUM(D44:D47)</f>
        <v>0</v>
      </c>
      <c r="E48" s="35">
        <f t="shared" si="6"/>
        <v>32521000</v>
      </c>
      <c r="F48" s="35">
        <f t="shared" si="6"/>
        <v>32521000</v>
      </c>
      <c r="G48" s="35">
        <f t="shared" si="6"/>
        <v>0</v>
      </c>
      <c r="H48" s="35">
        <f t="shared" si="6"/>
        <v>0</v>
      </c>
      <c r="I48" s="35">
        <f t="shared" si="6"/>
        <v>4707017.3800000008</v>
      </c>
      <c r="J48" s="35">
        <f t="shared" si="0"/>
        <v>27813982.619999997</v>
      </c>
      <c r="K48" s="298"/>
    </row>
    <row r="49" spans="1:11" ht="18">
      <c r="A49" s="293" t="s">
        <v>606</v>
      </c>
      <c r="B49" s="297" t="s">
        <v>607</v>
      </c>
      <c r="C49" s="297"/>
      <c r="D49" s="35">
        <v>0</v>
      </c>
      <c r="E49" s="35"/>
      <c r="F49" s="35"/>
      <c r="G49" s="35"/>
      <c r="H49" s="35"/>
      <c r="I49" s="35"/>
      <c r="J49" s="35">
        <f t="shared" si="0"/>
        <v>0</v>
      </c>
      <c r="K49" s="298"/>
    </row>
    <row r="50" spans="1:11" ht="18">
      <c r="A50" s="293"/>
      <c r="B50" s="297"/>
      <c r="C50" s="297">
        <f>+[16]dec!C44</f>
        <v>100</v>
      </c>
      <c r="D50" s="35"/>
      <c r="E50" s="35">
        <v>48985000</v>
      </c>
      <c r="F50" s="35">
        <f>+E50</f>
        <v>48985000</v>
      </c>
      <c r="G50" s="35"/>
      <c r="H50" s="35"/>
      <c r="I50" s="35">
        <f>+[17]SAOB!BS12</f>
        <v>6433960.6099999994</v>
      </c>
      <c r="J50" s="35">
        <f t="shared" si="0"/>
        <v>42551039.390000001</v>
      </c>
      <c r="K50" s="298"/>
    </row>
    <row r="51" spans="1:11" ht="18">
      <c r="A51" s="293"/>
      <c r="B51" s="297"/>
      <c r="C51" s="297">
        <f>+[16]dec!C45</f>
        <v>200</v>
      </c>
      <c r="D51" s="35"/>
      <c r="E51" s="35"/>
      <c r="F51" s="35">
        <f>+E51</f>
        <v>0</v>
      </c>
      <c r="G51" s="35"/>
      <c r="H51" s="35"/>
      <c r="I51" s="35"/>
      <c r="J51" s="35">
        <f t="shared" si="0"/>
        <v>0</v>
      </c>
      <c r="K51" s="298"/>
    </row>
    <row r="52" spans="1:11" ht="18">
      <c r="A52" s="293"/>
      <c r="B52" s="297"/>
      <c r="C52" s="297">
        <f>+[16]dec!C46</f>
        <v>300</v>
      </c>
      <c r="D52" s="35"/>
      <c r="E52" s="35"/>
      <c r="F52" s="35">
        <f>+E52</f>
        <v>0</v>
      </c>
      <c r="G52" s="35"/>
      <c r="H52" s="35"/>
      <c r="I52" s="35"/>
      <c r="J52" s="35">
        <f t="shared" si="0"/>
        <v>0</v>
      </c>
      <c r="K52" s="298"/>
    </row>
    <row r="53" spans="1:11" ht="18">
      <c r="A53" s="293"/>
      <c r="B53" s="297"/>
      <c r="C53" s="297" t="str">
        <f>+[16]dec!C47</f>
        <v>FE</v>
      </c>
      <c r="D53" s="35"/>
      <c r="E53" s="35"/>
      <c r="F53" s="35"/>
      <c r="G53" s="35"/>
      <c r="H53" s="35"/>
      <c r="I53" s="35"/>
      <c r="J53" s="35">
        <f t="shared" si="0"/>
        <v>0</v>
      </c>
      <c r="K53" s="298"/>
    </row>
    <row r="54" spans="1:11" ht="18">
      <c r="A54" s="293"/>
      <c r="B54" s="297"/>
      <c r="C54" s="297" t="str">
        <f>+[16]dec!C48</f>
        <v>TOTAL</v>
      </c>
      <c r="D54" s="35">
        <f t="shared" ref="D54:I54" si="7">SUM(D50:D53)</f>
        <v>0</v>
      </c>
      <c r="E54" s="35">
        <f t="shared" si="7"/>
        <v>48985000</v>
      </c>
      <c r="F54" s="35">
        <f t="shared" si="7"/>
        <v>48985000</v>
      </c>
      <c r="G54" s="35">
        <f t="shared" si="7"/>
        <v>0</v>
      </c>
      <c r="H54" s="35">
        <f t="shared" si="7"/>
        <v>0</v>
      </c>
      <c r="I54" s="35">
        <f t="shared" si="7"/>
        <v>6433960.6099999994</v>
      </c>
      <c r="J54" s="35">
        <f t="shared" si="0"/>
        <v>42551039.390000001</v>
      </c>
      <c r="K54" s="298"/>
    </row>
    <row r="55" spans="1:11" ht="18">
      <c r="A55" s="293" t="s">
        <v>608</v>
      </c>
      <c r="B55" s="297" t="s">
        <v>609</v>
      </c>
      <c r="C55" s="297"/>
      <c r="D55" s="35">
        <v>0</v>
      </c>
      <c r="E55" s="35"/>
      <c r="F55" s="35"/>
      <c r="G55" s="35"/>
      <c r="H55" s="35"/>
      <c r="I55" s="35"/>
      <c r="J55" s="35">
        <f t="shared" si="0"/>
        <v>0</v>
      </c>
      <c r="K55" s="298"/>
    </row>
    <row r="56" spans="1:11">
      <c r="A56" s="293"/>
      <c r="B56" s="297"/>
      <c r="C56" s="297">
        <f>+[16]dec!C50</f>
        <v>100</v>
      </c>
      <c r="D56" s="35"/>
      <c r="E56" s="35">
        <f t="shared" ref="E56:H57" si="8">+E62+E66+E70+E74+E78+E82+E86+E90+E94+E98+E102+E106+E110+E114+E118+E122+E126+E130</f>
        <v>102120000</v>
      </c>
      <c r="F56" s="35">
        <f t="shared" si="8"/>
        <v>102120000</v>
      </c>
      <c r="G56" s="35">
        <f t="shared" si="8"/>
        <v>0</v>
      </c>
      <c r="H56" s="35">
        <f t="shared" si="8"/>
        <v>0</v>
      </c>
      <c r="I56" s="35">
        <f>+[17]SAOB!BS13</f>
        <v>28391499.189999998</v>
      </c>
      <c r="J56" s="35">
        <f t="shared" si="0"/>
        <v>73728500.810000002</v>
      </c>
      <c r="K56" s="303"/>
    </row>
    <row r="57" spans="1:11">
      <c r="A57" s="293"/>
      <c r="B57" s="297"/>
      <c r="C57" s="297">
        <f>+[16]dec!C51</f>
        <v>200</v>
      </c>
      <c r="D57" s="35"/>
      <c r="E57" s="35">
        <f t="shared" si="8"/>
        <v>1639681000</v>
      </c>
      <c r="F57" s="35">
        <f t="shared" si="8"/>
        <v>1639681000</v>
      </c>
      <c r="G57" s="35">
        <f t="shared" si="8"/>
        <v>0</v>
      </c>
      <c r="H57" s="35">
        <v>1187320980.0699999</v>
      </c>
      <c r="I57" s="35">
        <f>+[17]SAOB!BT13-H57</f>
        <v>61842921.520000219</v>
      </c>
      <c r="J57" s="35">
        <f t="shared" si="0"/>
        <v>390517098.40999985</v>
      </c>
      <c r="K57" s="303"/>
    </row>
    <row r="58" spans="1:11">
      <c r="A58" s="293"/>
      <c r="B58" s="297"/>
      <c r="C58" s="297">
        <f>+[16]dec!C52</f>
        <v>300</v>
      </c>
      <c r="D58" s="35"/>
      <c r="E58" s="35">
        <v>0</v>
      </c>
      <c r="F58" s="35">
        <f>+E58</f>
        <v>0</v>
      </c>
      <c r="G58" s="35">
        <f>+F58</f>
        <v>0</v>
      </c>
      <c r="H58" s="35">
        <f>+G58</f>
        <v>0</v>
      </c>
      <c r="I58" s="35">
        <f>+H58</f>
        <v>0</v>
      </c>
      <c r="J58" s="35">
        <f t="shared" si="0"/>
        <v>0</v>
      </c>
      <c r="K58" s="303"/>
    </row>
    <row r="59" spans="1:11">
      <c r="A59" s="293"/>
      <c r="B59" s="297"/>
      <c r="C59" s="297" t="str">
        <f>+[16]dec!C53</f>
        <v>FE</v>
      </c>
      <c r="D59" s="35"/>
      <c r="E59" s="35"/>
      <c r="F59" s="35"/>
      <c r="G59" s="35"/>
      <c r="H59" s="35"/>
      <c r="I59" s="35"/>
      <c r="J59" s="35">
        <f t="shared" si="0"/>
        <v>0</v>
      </c>
      <c r="K59" s="303"/>
    </row>
    <row r="60" spans="1:11">
      <c r="A60" s="293"/>
      <c r="B60" s="297"/>
      <c r="C60" s="297" t="str">
        <f>+[16]dec!C54</f>
        <v>TOTAL</v>
      </c>
      <c r="D60" s="35">
        <f t="shared" ref="D60:I60" si="9">SUM(D56:D59)</f>
        <v>0</v>
      </c>
      <c r="E60" s="35">
        <f t="shared" si="9"/>
        <v>1741801000</v>
      </c>
      <c r="F60" s="35">
        <f t="shared" si="9"/>
        <v>1741801000</v>
      </c>
      <c r="G60" s="35">
        <f t="shared" si="9"/>
        <v>0</v>
      </c>
      <c r="H60" s="35">
        <f t="shared" si="9"/>
        <v>1187320980.0699999</v>
      </c>
      <c r="I60" s="35">
        <f t="shared" si="9"/>
        <v>90234420.710000217</v>
      </c>
      <c r="J60" s="35">
        <f t="shared" si="0"/>
        <v>464245599.21999985</v>
      </c>
      <c r="K60" s="303"/>
    </row>
    <row r="61" spans="1:11">
      <c r="A61" s="293"/>
      <c r="B61" s="297" t="s">
        <v>610</v>
      </c>
      <c r="C61" s="297"/>
      <c r="D61" s="35"/>
      <c r="E61" s="35"/>
      <c r="F61" s="35"/>
      <c r="G61" s="35"/>
      <c r="H61" s="35"/>
      <c r="I61" s="35"/>
      <c r="J61" s="35">
        <f t="shared" si="0"/>
        <v>0</v>
      </c>
      <c r="K61" s="303"/>
    </row>
    <row r="62" spans="1:11">
      <c r="A62" s="293"/>
      <c r="B62" s="8" t="s">
        <v>17</v>
      </c>
      <c r="C62" s="297">
        <v>100</v>
      </c>
      <c r="D62" s="35"/>
      <c r="E62" s="35">
        <v>0</v>
      </c>
      <c r="F62" s="35">
        <f>SUM(D62:E62)</f>
        <v>0</v>
      </c>
      <c r="G62" s="35"/>
      <c r="H62" s="35"/>
      <c r="I62" s="35"/>
      <c r="J62" s="35">
        <f t="shared" si="0"/>
        <v>0</v>
      </c>
      <c r="K62" s="303"/>
    </row>
    <row r="63" spans="1:11">
      <c r="A63" s="293"/>
      <c r="B63" s="297"/>
      <c r="C63" s="297">
        <v>200</v>
      </c>
      <c r="D63" s="35"/>
      <c r="E63" s="35">
        <v>64763000</v>
      </c>
      <c r="F63" s="35">
        <f t="shared" ref="F63:F131" si="10">SUM(D63:E63)</f>
        <v>64763000</v>
      </c>
      <c r="G63" s="35"/>
      <c r="H63" s="35">
        <f>98289000-52785000</f>
        <v>45504000</v>
      </c>
      <c r="I63" s="35">
        <v>3201800</v>
      </c>
      <c r="J63" s="35">
        <f t="shared" si="0"/>
        <v>16057200</v>
      </c>
      <c r="K63" s="303"/>
    </row>
    <row r="64" spans="1:11">
      <c r="A64" s="293"/>
      <c r="B64" s="297"/>
      <c r="C64" s="297" t="s">
        <v>5</v>
      </c>
      <c r="D64" s="35"/>
      <c r="E64" s="35">
        <f>+E63+E62</f>
        <v>64763000</v>
      </c>
      <c r="F64" s="35">
        <f>+F63+F62</f>
        <v>64763000</v>
      </c>
      <c r="G64" s="35">
        <f>+G63+G62</f>
        <v>0</v>
      </c>
      <c r="H64" s="35">
        <f>+H63+H62</f>
        <v>45504000</v>
      </c>
      <c r="I64" s="35">
        <f>+I63+I62</f>
        <v>3201800</v>
      </c>
      <c r="J64" s="35">
        <f t="shared" si="0"/>
        <v>16057200</v>
      </c>
      <c r="K64" s="303"/>
    </row>
    <row r="65" spans="1:11">
      <c r="A65" s="293"/>
      <c r="B65" s="297"/>
      <c r="C65" s="297"/>
      <c r="D65" s="35"/>
      <c r="E65" s="35"/>
      <c r="F65" s="35"/>
      <c r="G65" s="35"/>
      <c r="H65" s="35"/>
      <c r="I65" s="35"/>
      <c r="J65" s="35">
        <f t="shared" si="0"/>
        <v>0</v>
      </c>
      <c r="K65" s="303"/>
    </row>
    <row r="66" spans="1:11">
      <c r="A66" s="293"/>
      <c r="B66" s="8" t="s">
        <v>18</v>
      </c>
      <c r="C66" s="297">
        <v>100</v>
      </c>
      <c r="D66" s="35"/>
      <c r="E66" s="35">
        <v>0</v>
      </c>
      <c r="F66" s="35">
        <f t="shared" si="10"/>
        <v>0</v>
      </c>
      <c r="G66" s="35"/>
      <c r="H66" s="35"/>
      <c r="I66" s="35"/>
      <c r="J66" s="35">
        <f t="shared" si="0"/>
        <v>0</v>
      </c>
      <c r="K66" s="303"/>
    </row>
    <row r="67" spans="1:11">
      <c r="A67" s="293"/>
      <c r="B67" s="297"/>
      <c r="C67" s="297">
        <v>200</v>
      </c>
      <c r="D67" s="35"/>
      <c r="E67" s="35">
        <v>38756000</v>
      </c>
      <c r="F67" s="35">
        <f t="shared" si="10"/>
        <v>38756000</v>
      </c>
      <c r="G67" s="35"/>
      <c r="H67" s="35">
        <v>23004000</v>
      </c>
      <c r="I67" s="35"/>
      <c r="J67" s="35">
        <f t="shared" si="0"/>
        <v>15752000</v>
      </c>
      <c r="K67" s="303"/>
    </row>
    <row r="68" spans="1:11">
      <c r="A68" s="293"/>
      <c r="B68" s="297"/>
      <c r="C68" s="297" t="s">
        <v>5</v>
      </c>
      <c r="D68" s="35"/>
      <c r="E68" s="35">
        <f>+E67+E66</f>
        <v>38756000</v>
      </c>
      <c r="F68" s="35">
        <f>+F67+F66</f>
        <v>38756000</v>
      </c>
      <c r="G68" s="35">
        <f>+G67+G66</f>
        <v>0</v>
      </c>
      <c r="H68" s="35">
        <f>+H67+H66</f>
        <v>23004000</v>
      </c>
      <c r="I68" s="35">
        <f>+I67+I66</f>
        <v>0</v>
      </c>
      <c r="J68" s="35">
        <f t="shared" si="0"/>
        <v>15752000</v>
      </c>
      <c r="K68" s="303"/>
    </row>
    <row r="69" spans="1:11">
      <c r="A69" s="293"/>
      <c r="B69" s="297"/>
      <c r="C69" s="297"/>
      <c r="D69" s="35"/>
      <c r="E69" s="35"/>
      <c r="F69" s="35"/>
      <c r="G69" s="35"/>
      <c r="H69" s="35"/>
      <c r="I69" s="35"/>
      <c r="J69" s="35">
        <f t="shared" si="0"/>
        <v>0</v>
      </c>
      <c r="K69" s="303"/>
    </row>
    <row r="70" spans="1:11">
      <c r="A70" s="293"/>
      <c r="B70" s="8" t="s">
        <v>19</v>
      </c>
      <c r="C70" s="297">
        <v>100</v>
      </c>
      <c r="D70" s="35"/>
      <c r="E70" s="35">
        <v>4411000</v>
      </c>
      <c r="F70" s="35">
        <f t="shared" si="10"/>
        <v>4411000</v>
      </c>
      <c r="G70" s="35"/>
      <c r="H70" s="35"/>
      <c r="I70" s="35"/>
      <c r="J70" s="35">
        <f t="shared" si="0"/>
        <v>4411000</v>
      </c>
      <c r="K70" s="303"/>
    </row>
    <row r="71" spans="1:11">
      <c r="A71" s="293"/>
      <c r="B71" s="297"/>
      <c r="C71" s="297">
        <v>200</v>
      </c>
      <c r="D71" s="35"/>
      <c r="E71" s="35">
        <v>77106000</v>
      </c>
      <c r="F71" s="35">
        <f t="shared" si="10"/>
        <v>77106000</v>
      </c>
      <c r="G71" s="35"/>
      <c r="H71" s="35">
        <v>52962000</v>
      </c>
      <c r="I71" s="35"/>
      <c r="J71" s="35">
        <f t="shared" si="0"/>
        <v>24144000</v>
      </c>
      <c r="K71" s="303"/>
    </row>
    <row r="72" spans="1:11">
      <c r="A72" s="293"/>
      <c r="B72" s="297"/>
      <c r="C72" s="297" t="s">
        <v>5</v>
      </c>
      <c r="D72" s="35"/>
      <c r="E72" s="35">
        <f>+E71+E70</f>
        <v>81517000</v>
      </c>
      <c r="F72" s="35">
        <f>+F71+F70</f>
        <v>81517000</v>
      </c>
      <c r="G72" s="35">
        <f>+G71+G70</f>
        <v>0</v>
      </c>
      <c r="H72" s="35">
        <f>+H71+H70</f>
        <v>52962000</v>
      </c>
      <c r="I72" s="35">
        <f>+I71+I70</f>
        <v>0</v>
      </c>
      <c r="J72" s="35">
        <f t="shared" si="0"/>
        <v>28555000</v>
      </c>
      <c r="K72" s="303"/>
    </row>
    <row r="73" spans="1:11">
      <c r="A73" s="293"/>
      <c r="B73" s="297"/>
      <c r="C73" s="297"/>
      <c r="D73" s="35"/>
      <c r="E73" s="35"/>
      <c r="F73" s="35"/>
      <c r="G73" s="35"/>
      <c r="H73" s="35"/>
      <c r="I73" s="35"/>
      <c r="J73" s="35">
        <f t="shared" si="0"/>
        <v>0</v>
      </c>
      <c r="K73" s="303"/>
    </row>
    <row r="74" spans="1:11" ht="25.5">
      <c r="A74" s="293"/>
      <c r="B74" s="8" t="s">
        <v>20</v>
      </c>
      <c r="C74" s="297">
        <v>100</v>
      </c>
      <c r="D74" s="35"/>
      <c r="E74" s="35">
        <v>10940000</v>
      </c>
      <c r="F74" s="35">
        <f t="shared" si="10"/>
        <v>10940000</v>
      </c>
      <c r="G74" s="35"/>
      <c r="H74" s="35"/>
      <c r="I74" s="35"/>
      <c r="J74" s="35">
        <f t="shared" si="0"/>
        <v>10940000</v>
      </c>
      <c r="K74" s="303"/>
    </row>
    <row r="75" spans="1:11">
      <c r="A75" s="293"/>
      <c r="B75" s="297"/>
      <c r="C75" s="297">
        <v>200</v>
      </c>
      <c r="D75" s="35"/>
      <c r="E75" s="35">
        <v>104656000</v>
      </c>
      <c r="F75" s="35">
        <f t="shared" si="10"/>
        <v>104656000</v>
      </c>
      <c r="G75" s="35"/>
      <c r="H75" s="35">
        <v>29016000</v>
      </c>
      <c r="I75" s="35"/>
      <c r="J75" s="35">
        <f t="shared" si="0"/>
        <v>75640000</v>
      </c>
      <c r="K75" s="303"/>
    </row>
    <row r="76" spans="1:11">
      <c r="A76" s="293"/>
      <c r="B76" s="297"/>
      <c r="C76" s="297" t="s">
        <v>5</v>
      </c>
      <c r="D76" s="35"/>
      <c r="E76" s="35">
        <f>+E75+E74</f>
        <v>115596000</v>
      </c>
      <c r="F76" s="35">
        <f>+F75+F74</f>
        <v>115596000</v>
      </c>
      <c r="G76" s="35">
        <f>+G75+G74</f>
        <v>0</v>
      </c>
      <c r="H76" s="35">
        <f>+H75+H74</f>
        <v>29016000</v>
      </c>
      <c r="I76" s="35">
        <f>+I75+I74</f>
        <v>0</v>
      </c>
      <c r="J76" s="35">
        <f t="shared" si="0"/>
        <v>86580000</v>
      </c>
      <c r="K76" s="303"/>
    </row>
    <row r="77" spans="1:11">
      <c r="A77" s="293"/>
      <c r="B77" s="297"/>
      <c r="C77" s="297"/>
      <c r="D77" s="35"/>
      <c r="E77" s="35"/>
      <c r="F77" s="35"/>
      <c r="G77" s="35"/>
      <c r="H77" s="35"/>
      <c r="I77" s="35"/>
      <c r="J77" s="35">
        <f t="shared" si="0"/>
        <v>0</v>
      </c>
      <c r="K77" s="303"/>
    </row>
    <row r="78" spans="1:11">
      <c r="A78" s="293"/>
      <c r="B78" s="8" t="s">
        <v>21</v>
      </c>
      <c r="C78" s="297">
        <v>100</v>
      </c>
      <c r="D78" s="35"/>
      <c r="E78" s="35">
        <v>6119000</v>
      </c>
      <c r="F78" s="35">
        <f t="shared" si="10"/>
        <v>6119000</v>
      </c>
      <c r="G78" s="35"/>
      <c r="H78" s="35"/>
      <c r="I78" s="35"/>
      <c r="J78" s="35">
        <f t="shared" si="0"/>
        <v>6119000</v>
      </c>
      <c r="K78" s="303"/>
    </row>
    <row r="79" spans="1:11">
      <c r="A79" s="293"/>
      <c r="B79" s="297"/>
      <c r="C79" s="297">
        <v>200</v>
      </c>
      <c r="D79" s="35"/>
      <c r="E79" s="35">
        <v>77691000</v>
      </c>
      <c r="F79" s="35">
        <f t="shared" si="10"/>
        <v>77691000</v>
      </c>
      <c r="G79" s="35"/>
      <c r="H79" s="35">
        <v>21660000</v>
      </c>
      <c r="I79" s="35"/>
      <c r="J79" s="35">
        <f t="shared" ref="J79:J142" si="11">+F79-H79-I79</f>
        <v>56031000</v>
      </c>
      <c r="K79" s="303"/>
    </row>
    <row r="80" spans="1:11">
      <c r="A80" s="293"/>
      <c r="B80" s="297"/>
      <c r="C80" s="297" t="s">
        <v>5</v>
      </c>
      <c r="D80" s="35"/>
      <c r="E80" s="35">
        <f>+E79+E78</f>
        <v>83810000</v>
      </c>
      <c r="F80" s="35">
        <f>+F79+F78</f>
        <v>83810000</v>
      </c>
      <c r="G80" s="35">
        <f>+G79+G78</f>
        <v>0</v>
      </c>
      <c r="H80" s="35">
        <f>+H79+H78</f>
        <v>21660000</v>
      </c>
      <c r="I80" s="35">
        <f>+I79+I78</f>
        <v>0</v>
      </c>
      <c r="J80" s="35">
        <f t="shared" si="11"/>
        <v>62150000</v>
      </c>
      <c r="K80" s="303"/>
    </row>
    <row r="81" spans="1:11">
      <c r="A81" s="293"/>
      <c r="B81" s="297"/>
      <c r="C81" s="297"/>
      <c r="D81" s="35"/>
      <c r="E81" s="35"/>
      <c r="F81" s="35"/>
      <c r="G81" s="35"/>
      <c r="H81" s="35"/>
      <c r="I81" s="35"/>
      <c r="J81" s="35">
        <f t="shared" si="11"/>
        <v>0</v>
      </c>
      <c r="K81" s="303"/>
    </row>
    <row r="82" spans="1:11">
      <c r="A82" s="293"/>
      <c r="B82" s="8" t="s">
        <v>22</v>
      </c>
      <c r="C82" s="297">
        <v>100</v>
      </c>
      <c r="D82" s="35"/>
      <c r="E82" s="35">
        <v>3111000</v>
      </c>
      <c r="F82" s="35">
        <f t="shared" si="10"/>
        <v>3111000</v>
      </c>
      <c r="G82" s="35"/>
      <c r="H82" s="35"/>
      <c r="I82" s="35"/>
      <c r="J82" s="35">
        <f t="shared" si="11"/>
        <v>3111000</v>
      </c>
      <c r="K82" s="303"/>
    </row>
    <row r="83" spans="1:11">
      <c r="A83" s="293"/>
      <c r="B83" s="297"/>
      <c r="C83" s="297">
        <v>200</v>
      </c>
      <c r="D83" s="35"/>
      <c r="E83" s="35">
        <v>101438000</v>
      </c>
      <c r="F83" s="35">
        <f t="shared" si="10"/>
        <v>101438000</v>
      </c>
      <c r="G83" s="35"/>
      <c r="H83" s="35">
        <v>60210000</v>
      </c>
      <c r="I83" s="35"/>
      <c r="J83" s="35">
        <f t="shared" si="11"/>
        <v>41228000</v>
      </c>
      <c r="K83" s="303"/>
    </row>
    <row r="84" spans="1:11">
      <c r="A84" s="293"/>
      <c r="B84" s="297"/>
      <c r="C84" s="297" t="s">
        <v>5</v>
      </c>
      <c r="D84" s="35"/>
      <c r="E84" s="35">
        <f>+E83+E82</f>
        <v>104549000</v>
      </c>
      <c r="F84" s="35">
        <f>+F83+F82</f>
        <v>104549000</v>
      </c>
      <c r="G84" s="35">
        <f>+G83+G82</f>
        <v>0</v>
      </c>
      <c r="H84" s="35">
        <f>+H83+H82</f>
        <v>60210000</v>
      </c>
      <c r="I84" s="35">
        <f>+I83+I82</f>
        <v>0</v>
      </c>
      <c r="J84" s="35">
        <f t="shared" si="11"/>
        <v>44339000</v>
      </c>
      <c r="K84" s="303"/>
    </row>
    <row r="85" spans="1:11">
      <c r="A85" s="293"/>
      <c r="B85" s="297"/>
      <c r="C85" s="297"/>
      <c r="D85" s="35"/>
      <c r="E85" s="35"/>
      <c r="F85" s="35"/>
      <c r="G85" s="35"/>
      <c r="H85" s="35"/>
      <c r="I85" s="35"/>
      <c r="J85" s="35">
        <f t="shared" si="11"/>
        <v>0</v>
      </c>
      <c r="K85" s="303"/>
    </row>
    <row r="86" spans="1:11">
      <c r="A86" s="293"/>
      <c r="B86" s="8" t="s">
        <v>23</v>
      </c>
      <c r="C86" s="297">
        <v>100</v>
      </c>
      <c r="D86" s="35"/>
      <c r="E86" s="35">
        <v>3774000</v>
      </c>
      <c r="F86" s="35">
        <f t="shared" si="10"/>
        <v>3774000</v>
      </c>
      <c r="G86" s="35"/>
      <c r="H86" s="35"/>
      <c r="I86" s="35"/>
      <c r="J86" s="35">
        <f t="shared" si="11"/>
        <v>3774000</v>
      </c>
      <c r="K86" s="303"/>
    </row>
    <row r="87" spans="1:11">
      <c r="A87" s="293"/>
      <c r="B87" s="297"/>
      <c r="C87" s="297">
        <v>200</v>
      </c>
      <c r="D87" s="35"/>
      <c r="E87" s="35">
        <v>127789000</v>
      </c>
      <c r="F87" s="35">
        <f t="shared" si="10"/>
        <v>127789000</v>
      </c>
      <c r="G87" s="35"/>
      <c r="H87" s="35">
        <f>41802000-17154000</f>
        <v>24648000</v>
      </c>
      <c r="I87" s="35"/>
      <c r="J87" s="35">
        <f t="shared" si="11"/>
        <v>103141000</v>
      </c>
      <c r="K87" s="303"/>
    </row>
    <row r="88" spans="1:11">
      <c r="A88" s="293"/>
      <c r="B88" s="297"/>
      <c r="C88" s="297" t="s">
        <v>5</v>
      </c>
      <c r="D88" s="35"/>
      <c r="E88" s="35">
        <f>+E87+E86</f>
        <v>131563000</v>
      </c>
      <c r="F88" s="35">
        <f>+F87+F86</f>
        <v>131563000</v>
      </c>
      <c r="G88" s="35">
        <f>+G87+G86</f>
        <v>0</v>
      </c>
      <c r="H88" s="35">
        <f>+H87+H86</f>
        <v>24648000</v>
      </c>
      <c r="I88" s="35">
        <f>+I87+I86</f>
        <v>0</v>
      </c>
      <c r="J88" s="35">
        <f t="shared" si="11"/>
        <v>106915000</v>
      </c>
      <c r="K88" s="303"/>
    </row>
    <row r="89" spans="1:11">
      <c r="A89" s="293"/>
      <c r="B89" s="297"/>
      <c r="C89" s="297"/>
      <c r="D89" s="35"/>
      <c r="E89" s="35"/>
      <c r="F89" s="35"/>
      <c r="G89" s="35"/>
      <c r="H89" s="35"/>
      <c r="I89" s="35"/>
      <c r="J89" s="35">
        <f t="shared" si="11"/>
        <v>0</v>
      </c>
      <c r="K89" s="303"/>
    </row>
    <row r="90" spans="1:11">
      <c r="A90" s="293"/>
      <c r="B90" s="8" t="s">
        <v>24</v>
      </c>
      <c r="C90" s="297">
        <v>100</v>
      </c>
      <c r="D90" s="35"/>
      <c r="E90" s="35">
        <v>11296000</v>
      </c>
      <c r="F90" s="35">
        <f t="shared" si="10"/>
        <v>11296000</v>
      </c>
      <c r="G90" s="35"/>
      <c r="H90" s="35"/>
      <c r="I90" s="35"/>
      <c r="J90" s="35">
        <f t="shared" si="11"/>
        <v>11296000</v>
      </c>
      <c r="K90" s="303"/>
    </row>
    <row r="91" spans="1:11">
      <c r="A91" s="293"/>
      <c r="B91" s="297"/>
      <c r="C91" s="297">
        <v>200</v>
      </c>
      <c r="D91" s="35"/>
      <c r="E91" s="35">
        <v>72115000</v>
      </c>
      <c r="F91" s="35">
        <f t="shared" si="10"/>
        <v>72115000</v>
      </c>
      <c r="G91" s="35"/>
      <c r="H91" s="35">
        <v>16518000</v>
      </c>
      <c r="I91" s="35"/>
      <c r="J91" s="35">
        <f t="shared" si="11"/>
        <v>55597000</v>
      </c>
      <c r="K91" s="303"/>
    </row>
    <row r="92" spans="1:11">
      <c r="A92" s="293"/>
      <c r="B92" s="297"/>
      <c r="C92" s="297" t="s">
        <v>5</v>
      </c>
      <c r="D92" s="35"/>
      <c r="E92" s="35">
        <f>+E91+E90</f>
        <v>83411000</v>
      </c>
      <c r="F92" s="35">
        <f>+F91+F90</f>
        <v>83411000</v>
      </c>
      <c r="G92" s="35">
        <f>+G91+G90</f>
        <v>0</v>
      </c>
      <c r="H92" s="35">
        <f>+H91+H90</f>
        <v>16518000</v>
      </c>
      <c r="I92" s="35">
        <f>+I91+I90</f>
        <v>0</v>
      </c>
      <c r="J92" s="35">
        <f t="shared" si="11"/>
        <v>66893000</v>
      </c>
      <c r="K92" s="303"/>
    </row>
    <row r="93" spans="1:11">
      <c r="A93" s="293"/>
      <c r="B93" s="297"/>
      <c r="C93" s="297"/>
      <c r="D93" s="35"/>
      <c r="E93" s="35"/>
      <c r="F93" s="35"/>
      <c r="G93" s="35"/>
      <c r="H93" s="35"/>
      <c r="I93" s="35"/>
      <c r="J93" s="35">
        <f t="shared" si="11"/>
        <v>0</v>
      </c>
      <c r="K93" s="303"/>
    </row>
    <row r="94" spans="1:11">
      <c r="A94" s="293"/>
      <c r="B94" s="8" t="s">
        <v>25</v>
      </c>
      <c r="C94" s="297">
        <v>100</v>
      </c>
      <c r="D94" s="35"/>
      <c r="E94" s="35">
        <v>7700000</v>
      </c>
      <c r="F94" s="35">
        <f t="shared" si="10"/>
        <v>7700000</v>
      </c>
      <c r="G94" s="35"/>
      <c r="H94" s="35"/>
      <c r="I94" s="35"/>
      <c r="J94" s="35">
        <f t="shared" si="11"/>
        <v>7700000</v>
      </c>
      <c r="K94" s="303"/>
    </row>
    <row r="95" spans="1:11">
      <c r="A95" s="293"/>
      <c r="B95" s="297"/>
      <c r="C95" s="297">
        <v>200</v>
      </c>
      <c r="D95" s="35"/>
      <c r="E95" s="35">
        <v>126721000</v>
      </c>
      <c r="F95" s="35">
        <f t="shared" si="10"/>
        <v>126721000</v>
      </c>
      <c r="G95" s="35"/>
      <c r="H95" s="35">
        <f>58195000-10201000-5616000</f>
        <v>42378000</v>
      </c>
      <c r="I95" s="35"/>
      <c r="J95" s="35">
        <f t="shared" si="11"/>
        <v>84343000</v>
      </c>
      <c r="K95" s="303"/>
    </row>
    <row r="96" spans="1:11">
      <c r="A96" s="293"/>
      <c r="B96" s="297"/>
      <c r="C96" s="297" t="s">
        <v>5</v>
      </c>
      <c r="D96" s="35"/>
      <c r="E96" s="35">
        <f>+E95+E94</f>
        <v>134421000</v>
      </c>
      <c r="F96" s="35">
        <f>+F95+F94</f>
        <v>134421000</v>
      </c>
      <c r="G96" s="35">
        <f>+G95+G94</f>
        <v>0</v>
      </c>
      <c r="H96" s="35">
        <f>+H95+H94</f>
        <v>42378000</v>
      </c>
      <c r="I96" s="35">
        <f>+I95+I94</f>
        <v>0</v>
      </c>
      <c r="J96" s="35">
        <f t="shared" si="11"/>
        <v>92043000</v>
      </c>
      <c r="K96" s="303"/>
    </row>
    <row r="97" spans="1:11">
      <c r="A97" s="293"/>
      <c r="B97" s="297"/>
      <c r="C97" s="297"/>
      <c r="D97" s="35"/>
      <c r="E97" s="35"/>
      <c r="F97" s="35"/>
      <c r="G97" s="35"/>
      <c r="H97" s="35"/>
      <c r="I97" s="35"/>
      <c r="J97" s="35">
        <f t="shared" si="11"/>
        <v>0</v>
      </c>
      <c r="K97" s="303"/>
    </row>
    <row r="98" spans="1:11">
      <c r="A98" s="293"/>
      <c r="B98" s="8" t="s">
        <v>26</v>
      </c>
      <c r="C98" s="297">
        <v>100</v>
      </c>
      <c r="D98" s="35"/>
      <c r="E98" s="35">
        <v>3747000</v>
      </c>
      <c r="F98" s="35">
        <f t="shared" si="10"/>
        <v>3747000</v>
      </c>
      <c r="G98" s="35"/>
      <c r="H98" s="35"/>
      <c r="I98" s="35"/>
      <c r="J98" s="35">
        <f t="shared" si="11"/>
        <v>3747000</v>
      </c>
      <c r="K98" s="303"/>
    </row>
    <row r="99" spans="1:11">
      <c r="A99" s="293"/>
      <c r="B99" s="297"/>
      <c r="C99" s="297">
        <v>200</v>
      </c>
      <c r="D99" s="35"/>
      <c r="E99" s="35">
        <v>128416000</v>
      </c>
      <c r="F99" s="35">
        <f t="shared" si="10"/>
        <v>128416000</v>
      </c>
      <c r="G99" s="35"/>
      <c r="H99" s="35">
        <f>57933000-9903000</f>
        <v>48030000</v>
      </c>
      <c r="I99" s="35"/>
      <c r="J99" s="35">
        <f t="shared" si="11"/>
        <v>80386000</v>
      </c>
      <c r="K99" s="303"/>
    </row>
    <row r="100" spans="1:11">
      <c r="A100" s="293"/>
      <c r="B100" s="297"/>
      <c r="C100" s="297" t="s">
        <v>5</v>
      </c>
      <c r="D100" s="35"/>
      <c r="E100" s="35">
        <f>+E99+E98</f>
        <v>132163000</v>
      </c>
      <c r="F100" s="35">
        <f>+F99+F98</f>
        <v>132163000</v>
      </c>
      <c r="G100" s="35">
        <f>+G99+G98</f>
        <v>0</v>
      </c>
      <c r="H100" s="35">
        <f>+H99+H98</f>
        <v>48030000</v>
      </c>
      <c r="I100" s="35">
        <f>+I99+I98</f>
        <v>0</v>
      </c>
      <c r="J100" s="35">
        <f t="shared" si="11"/>
        <v>84133000</v>
      </c>
      <c r="K100" s="303"/>
    </row>
    <row r="101" spans="1:11">
      <c r="A101" s="293"/>
      <c r="B101" s="297"/>
      <c r="C101" s="297"/>
      <c r="D101" s="35"/>
      <c r="E101" s="35"/>
      <c r="F101" s="35"/>
      <c r="G101" s="35"/>
      <c r="H101" s="35"/>
      <c r="I101" s="35"/>
      <c r="J101" s="35">
        <f t="shared" si="11"/>
        <v>0</v>
      </c>
      <c r="K101" s="303"/>
    </row>
    <row r="102" spans="1:11">
      <c r="A102" s="293"/>
      <c r="B102" s="8" t="s">
        <v>27</v>
      </c>
      <c r="C102" s="297">
        <v>100</v>
      </c>
      <c r="D102" s="35"/>
      <c r="E102" s="35">
        <v>6783000</v>
      </c>
      <c r="F102" s="35">
        <f t="shared" si="10"/>
        <v>6783000</v>
      </c>
      <c r="G102" s="35"/>
      <c r="H102" s="35"/>
      <c r="I102" s="35"/>
      <c r="J102" s="35">
        <f t="shared" si="11"/>
        <v>6783000</v>
      </c>
      <c r="K102" s="303"/>
    </row>
    <row r="103" spans="1:11">
      <c r="A103" s="293"/>
      <c r="B103" s="297"/>
      <c r="C103" s="297">
        <v>200</v>
      </c>
      <c r="D103" s="35"/>
      <c r="E103" s="35">
        <v>110536000</v>
      </c>
      <c r="F103" s="35">
        <f t="shared" si="10"/>
        <v>110536000</v>
      </c>
      <c r="G103" s="35"/>
      <c r="H103" s="35">
        <f>72909000-12455000-4750000</f>
        <v>55704000</v>
      </c>
      <c r="I103" s="35"/>
      <c r="J103" s="35">
        <f t="shared" si="11"/>
        <v>54832000</v>
      </c>
      <c r="K103" s="303"/>
    </row>
    <row r="104" spans="1:11">
      <c r="A104" s="293"/>
      <c r="B104" s="297"/>
      <c r="C104" s="297" t="s">
        <v>5</v>
      </c>
      <c r="D104" s="35"/>
      <c r="E104" s="35">
        <f>+E103+E102</f>
        <v>117319000</v>
      </c>
      <c r="F104" s="35">
        <f>+F103+F102</f>
        <v>117319000</v>
      </c>
      <c r="G104" s="35">
        <f>+G103+G102</f>
        <v>0</v>
      </c>
      <c r="H104" s="35">
        <f>+H103+H102</f>
        <v>55704000</v>
      </c>
      <c r="I104" s="35">
        <f>+I103+I102</f>
        <v>0</v>
      </c>
      <c r="J104" s="35">
        <f t="shared" si="11"/>
        <v>61615000</v>
      </c>
      <c r="K104" s="303"/>
    </row>
    <row r="105" spans="1:11">
      <c r="A105" s="293"/>
      <c r="B105" s="297"/>
      <c r="C105" s="297"/>
      <c r="D105" s="35"/>
      <c r="E105" s="35"/>
      <c r="F105" s="35"/>
      <c r="G105" s="35"/>
      <c r="H105" s="35"/>
      <c r="I105" s="35"/>
      <c r="J105" s="35">
        <f t="shared" si="11"/>
        <v>0</v>
      </c>
      <c r="K105" s="303"/>
    </row>
    <row r="106" spans="1:11">
      <c r="A106" s="293"/>
      <c r="B106" s="8" t="s">
        <v>28</v>
      </c>
      <c r="C106" s="297">
        <v>100</v>
      </c>
      <c r="D106" s="35"/>
      <c r="E106" s="35">
        <v>6885000</v>
      </c>
      <c r="F106" s="35">
        <f t="shared" si="10"/>
        <v>6885000</v>
      </c>
      <c r="G106" s="35"/>
      <c r="H106" s="35"/>
      <c r="I106" s="35"/>
      <c r="J106" s="35">
        <f t="shared" si="11"/>
        <v>6885000</v>
      </c>
      <c r="K106" s="303"/>
    </row>
    <row r="107" spans="1:11">
      <c r="A107" s="293"/>
      <c r="B107" s="297"/>
      <c r="C107" s="297">
        <v>200</v>
      </c>
      <c r="D107" s="35"/>
      <c r="E107" s="35">
        <v>137332000</v>
      </c>
      <c r="F107" s="35">
        <f t="shared" si="10"/>
        <v>137332000</v>
      </c>
      <c r="G107" s="35"/>
      <c r="H107" s="35">
        <f>32993000-4685000-300000</f>
        <v>28008000</v>
      </c>
      <c r="I107" s="35"/>
      <c r="J107" s="35">
        <f t="shared" si="11"/>
        <v>109324000</v>
      </c>
      <c r="K107" s="303"/>
    </row>
    <row r="108" spans="1:11">
      <c r="A108" s="293"/>
      <c r="B108" s="297"/>
      <c r="C108" s="297" t="s">
        <v>5</v>
      </c>
      <c r="D108" s="35"/>
      <c r="E108" s="35">
        <f>+E107+E106</f>
        <v>144217000</v>
      </c>
      <c r="F108" s="35">
        <f>+F107+F106</f>
        <v>144217000</v>
      </c>
      <c r="G108" s="35">
        <f>+G107+G106</f>
        <v>0</v>
      </c>
      <c r="H108" s="35">
        <f>+H107+H106</f>
        <v>28008000</v>
      </c>
      <c r="I108" s="35">
        <f>+I107+I106</f>
        <v>0</v>
      </c>
      <c r="J108" s="35">
        <f t="shared" si="11"/>
        <v>116209000</v>
      </c>
      <c r="K108" s="303"/>
    </row>
    <row r="109" spans="1:11">
      <c r="A109" s="293"/>
      <c r="B109" s="297"/>
      <c r="C109" s="297"/>
      <c r="D109" s="35"/>
      <c r="E109" s="35"/>
      <c r="F109" s="35"/>
      <c r="G109" s="35"/>
      <c r="H109" s="35"/>
      <c r="I109" s="35"/>
      <c r="J109" s="35">
        <f t="shared" si="11"/>
        <v>0</v>
      </c>
      <c r="K109" s="303"/>
    </row>
    <row r="110" spans="1:11">
      <c r="A110" s="293"/>
      <c r="B110" s="8" t="s">
        <v>29</v>
      </c>
      <c r="C110" s="297">
        <v>100</v>
      </c>
      <c r="D110" s="35"/>
      <c r="E110" s="35">
        <v>10735000</v>
      </c>
      <c r="F110" s="35">
        <f t="shared" si="10"/>
        <v>10735000</v>
      </c>
      <c r="G110" s="35"/>
      <c r="H110" s="35"/>
      <c r="I110" s="35"/>
      <c r="J110" s="35">
        <f t="shared" si="11"/>
        <v>10735000</v>
      </c>
      <c r="K110" s="303"/>
    </row>
    <row r="111" spans="1:11">
      <c r="A111" s="293"/>
      <c r="B111" s="297"/>
      <c r="C111" s="297">
        <v>200</v>
      </c>
      <c r="D111" s="35"/>
      <c r="E111" s="35">
        <v>68046000</v>
      </c>
      <c r="F111" s="35">
        <f t="shared" si="10"/>
        <v>68046000</v>
      </c>
      <c r="G111" s="35"/>
      <c r="H111" s="35">
        <v>32760000</v>
      </c>
      <c r="I111" s="35"/>
      <c r="J111" s="35">
        <f t="shared" si="11"/>
        <v>35286000</v>
      </c>
      <c r="K111" s="303"/>
    </row>
    <row r="112" spans="1:11">
      <c r="A112" s="293"/>
      <c r="B112" s="297"/>
      <c r="C112" s="297" t="s">
        <v>5</v>
      </c>
      <c r="D112" s="35"/>
      <c r="E112" s="35">
        <f>+E111+E110</f>
        <v>78781000</v>
      </c>
      <c r="F112" s="35">
        <f>+F111+F110</f>
        <v>78781000</v>
      </c>
      <c r="G112" s="35">
        <f>+G111+G110</f>
        <v>0</v>
      </c>
      <c r="H112" s="35">
        <f>+H111+H110</f>
        <v>32760000</v>
      </c>
      <c r="I112" s="35">
        <f>+I111+I110</f>
        <v>0</v>
      </c>
      <c r="J112" s="35">
        <f t="shared" si="11"/>
        <v>46021000</v>
      </c>
      <c r="K112" s="303"/>
    </row>
    <row r="113" spans="1:11">
      <c r="A113" s="293"/>
      <c r="B113" s="297"/>
      <c r="C113" s="297"/>
      <c r="D113" s="35"/>
      <c r="E113" s="35"/>
      <c r="F113" s="35"/>
      <c r="G113" s="35"/>
      <c r="H113" s="35"/>
      <c r="I113" s="35"/>
      <c r="J113" s="35">
        <f t="shared" si="11"/>
        <v>0</v>
      </c>
      <c r="K113" s="303"/>
    </row>
    <row r="114" spans="1:11">
      <c r="A114" s="293"/>
      <c r="B114" s="8" t="s">
        <v>30</v>
      </c>
      <c r="C114" s="297">
        <v>100</v>
      </c>
      <c r="D114" s="35"/>
      <c r="E114" s="35">
        <v>7241000</v>
      </c>
      <c r="F114" s="35">
        <f t="shared" si="10"/>
        <v>7241000</v>
      </c>
      <c r="G114" s="35"/>
      <c r="H114" s="35"/>
      <c r="I114" s="35"/>
      <c r="J114" s="35">
        <f t="shared" si="11"/>
        <v>7241000</v>
      </c>
      <c r="K114" s="303"/>
    </row>
    <row r="115" spans="1:11">
      <c r="A115" s="293"/>
      <c r="B115" s="297"/>
      <c r="C115" s="297">
        <v>200</v>
      </c>
      <c r="D115" s="35"/>
      <c r="E115" s="35">
        <v>108217000</v>
      </c>
      <c r="F115" s="35">
        <f t="shared" si="10"/>
        <v>108217000</v>
      </c>
      <c r="G115" s="35"/>
      <c r="H115" s="35">
        <f>43435000-5065000</f>
        <v>38370000</v>
      </c>
      <c r="I115" s="35"/>
      <c r="J115" s="35">
        <f t="shared" si="11"/>
        <v>69847000</v>
      </c>
      <c r="K115" s="303"/>
    </row>
    <row r="116" spans="1:11">
      <c r="A116" s="293"/>
      <c r="B116" s="297"/>
      <c r="C116" s="297" t="s">
        <v>5</v>
      </c>
      <c r="D116" s="35"/>
      <c r="E116" s="35">
        <f>+E115+E114</f>
        <v>115458000</v>
      </c>
      <c r="F116" s="35">
        <f>+F115+F114</f>
        <v>115458000</v>
      </c>
      <c r="G116" s="35">
        <f>+G115+G114</f>
        <v>0</v>
      </c>
      <c r="H116" s="35">
        <f>+H115+H114</f>
        <v>38370000</v>
      </c>
      <c r="I116" s="35">
        <f>+I115+I114</f>
        <v>0</v>
      </c>
      <c r="J116" s="35">
        <f t="shared" si="11"/>
        <v>77088000</v>
      </c>
      <c r="K116" s="303"/>
    </row>
    <row r="117" spans="1:11">
      <c r="A117" s="293"/>
      <c r="B117" s="297"/>
      <c r="C117" s="297"/>
      <c r="D117" s="35"/>
      <c r="E117" s="35"/>
      <c r="F117" s="35"/>
      <c r="G117" s="35"/>
      <c r="H117" s="35"/>
      <c r="I117" s="35"/>
      <c r="J117" s="35">
        <f t="shared" si="11"/>
        <v>0</v>
      </c>
      <c r="K117" s="303"/>
    </row>
    <row r="118" spans="1:11">
      <c r="A118" s="293"/>
      <c r="B118" s="8" t="s">
        <v>31</v>
      </c>
      <c r="C118" s="297">
        <v>100</v>
      </c>
      <c r="D118" s="35"/>
      <c r="E118" s="35">
        <v>2448000</v>
      </c>
      <c r="F118" s="35">
        <f t="shared" si="10"/>
        <v>2448000</v>
      </c>
      <c r="G118" s="35"/>
      <c r="H118" s="35"/>
      <c r="I118" s="35"/>
      <c r="J118" s="35">
        <f t="shared" si="11"/>
        <v>2448000</v>
      </c>
      <c r="K118" s="303"/>
    </row>
    <row r="119" spans="1:11">
      <c r="A119" s="293"/>
      <c r="B119" s="297"/>
      <c r="C119" s="297">
        <v>200</v>
      </c>
      <c r="D119" s="35"/>
      <c r="E119" s="35">
        <v>56908000</v>
      </c>
      <c r="F119" s="35">
        <f t="shared" si="10"/>
        <v>56908000</v>
      </c>
      <c r="G119" s="35"/>
      <c r="H119" s="35">
        <v>42456000</v>
      </c>
      <c r="I119" s="35"/>
      <c r="J119" s="35">
        <f t="shared" si="11"/>
        <v>14452000</v>
      </c>
      <c r="K119" s="303"/>
    </row>
    <row r="120" spans="1:11">
      <c r="A120" s="293"/>
      <c r="B120" s="297"/>
      <c r="C120" s="297" t="s">
        <v>5</v>
      </c>
      <c r="D120" s="35"/>
      <c r="E120" s="35">
        <f>+E119+E118</f>
        <v>59356000</v>
      </c>
      <c r="F120" s="35">
        <f>+F119+F118</f>
        <v>59356000</v>
      </c>
      <c r="G120" s="35">
        <f>+G119+G118</f>
        <v>0</v>
      </c>
      <c r="H120" s="35">
        <f>+H119+H118</f>
        <v>42456000</v>
      </c>
      <c r="I120" s="35">
        <f>+I119+I118</f>
        <v>0</v>
      </c>
      <c r="J120" s="35">
        <f t="shared" si="11"/>
        <v>16900000</v>
      </c>
      <c r="K120" s="303"/>
    </row>
    <row r="121" spans="1:11">
      <c r="A121" s="293"/>
      <c r="B121" s="297"/>
      <c r="C121" s="297"/>
      <c r="D121" s="35"/>
      <c r="E121" s="35"/>
      <c r="F121" s="35"/>
      <c r="G121" s="35"/>
      <c r="H121" s="35"/>
      <c r="I121" s="35"/>
      <c r="J121" s="35">
        <f t="shared" si="11"/>
        <v>0</v>
      </c>
      <c r="K121" s="303"/>
    </row>
    <row r="122" spans="1:11">
      <c r="A122" s="293"/>
      <c r="B122" s="8" t="s">
        <v>32</v>
      </c>
      <c r="C122" s="297">
        <v>100</v>
      </c>
      <c r="D122" s="35"/>
      <c r="E122" s="35">
        <v>5429000</v>
      </c>
      <c r="F122" s="35">
        <f t="shared" si="10"/>
        <v>5429000</v>
      </c>
      <c r="G122" s="35"/>
      <c r="H122" s="35"/>
      <c r="I122" s="35"/>
      <c r="J122" s="35">
        <f t="shared" si="11"/>
        <v>5429000</v>
      </c>
      <c r="K122" s="303"/>
    </row>
    <row r="123" spans="1:11">
      <c r="A123" s="293"/>
      <c r="B123" s="297"/>
      <c r="C123" s="297">
        <v>200</v>
      </c>
      <c r="D123" s="35"/>
      <c r="E123" s="35">
        <v>52261000</v>
      </c>
      <c r="F123" s="35">
        <f t="shared" si="10"/>
        <v>52261000</v>
      </c>
      <c r="G123" s="35"/>
      <c r="H123" s="35">
        <v>22086000</v>
      </c>
      <c r="I123" s="35"/>
      <c r="J123" s="35">
        <f t="shared" si="11"/>
        <v>30175000</v>
      </c>
      <c r="K123" s="303"/>
    </row>
    <row r="124" spans="1:11">
      <c r="A124" s="293"/>
      <c r="B124" s="297"/>
      <c r="C124" s="297" t="s">
        <v>5</v>
      </c>
      <c r="D124" s="35"/>
      <c r="E124" s="35">
        <f>+E123+E122</f>
        <v>57690000</v>
      </c>
      <c r="F124" s="35">
        <f>+F123+F122</f>
        <v>57690000</v>
      </c>
      <c r="G124" s="35">
        <f>+G123+G122</f>
        <v>0</v>
      </c>
      <c r="H124" s="35">
        <f>+H123+H122</f>
        <v>22086000</v>
      </c>
      <c r="I124" s="35">
        <f>+I123+I122</f>
        <v>0</v>
      </c>
      <c r="J124" s="35">
        <f t="shared" si="11"/>
        <v>35604000</v>
      </c>
      <c r="K124" s="303"/>
    </row>
    <row r="125" spans="1:11">
      <c r="A125" s="293"/>
      <c r="B125" s="297"/>
      <c r="C125" s="297"/>
      <c r="D125" s="35"/>
      <c r="E125" s="35"/>
      <c r="F125" s="35"/>
      <c r="G125" s="35"/>
      <c r="H125" s="35"/>
      <c r="I125" s="35"/>
      <c r="J125" s="35">
        <f t="shared" si="11"/>
        <v>0</v>
      </c>
      <c r="K125" s="303"/>
    </row>
    <row r="126" spans="1:11">
      <c r="A126" s="293"/>
      <c r="B126" s="8" t="s">
        <v>33</v>
      </c>
      <c r="C126" s="297">
        <v>100</v>
      </c>
      <c r="D126" s="35"/>
      <c r="E126" s="35">
        <v>10174000</v>
      </c>
      <c r="F126" s="35">
        <f t="shared" si="10"/>
        <v>10174000</v>
      </c>
      <c r="G126" s="35"/>
      <c r="H126" s="35"/>
      <c r="I126" s="35"/>
      <c r="J126" s="35">
        <f t="shared" si="11"/>
        <v>10174000</v>
      </c>
      <c r="K126" s="303"/>
    </row>
    <row r="127" spans="1:11">
      <c r="A127" s="293"/>
      <c r="B127" s="297"/>
      <c r="C127" s="297">
        <v>200</v>
      </c>
      <c r="D127" s="35"/>
      <c r="E127" s="35">
        <v>85587000</v>
      </c>
      <c r="F127" s="35">
        <f t="shared" si="10"/>
        <v>85587000</v>
      </c>
      <c r="G127" s="35"/>
      <c r="H127" s="35">
        <v>15816000</v>
      </c>
      <c r="I127" s="35"/>
      <c r="J127" s="35">
        <f t="shared" si="11"/>
        <v>69771000</v>
      </c>
      <c r="K127" s="303"/>
    </row>
    <row r="128" spans="1:11">
      <c r="A128" s="293"/>
      <c r="B128" s="297"/>
      <c r="C128" s="297" t="s">
        <v>5</v>
      </c>
      <c r="D128" s="35"/>
      <c r="E128" s="35">
        <f>+E127+E126</f>
        <v>95761000</v>
      </c>
      <c r="F128" s="35">
        <f>+F127+F126</f>
        <v>95761000</v>
      </c>
      <c r="G128" s="35">
        <f>+G127+G126</f>
        <v>0</v>
      </c>
      <c r="H128" s="35">
        <f>+H127+H126</f>
        <v>15816000</v>
      </c>
      <c r="I128" s="35">
        <f>+I127+I126</f>
        <v>0</v>
      </c>
      <c r="J128" s="35">
        <f t="shared" si="11"/>
        <v>79945000</v>
      </c>
      <c r="K128" s="303"/>
    </row>
    <row r="129" spans="1:11">
      <c r="A129" s="293"/>
      <c r="B129" s="297"/>
      <c r="C129" s="297"/>
      <c r="D129" s="35"/>
      <c r="E129" s="35"/>
      <c r="F129" s="35"/>
      <c r="G129" s="35"/>
      <c r="H129" s="35"/>
      <c r="I129" s="35"/>
      <c r="J129" s="35">
        <f t="shared" si="11"/>
        <v>0</v>
      </c>
      <c r="K129" s="303"/>
    </row>
    <row r="130" spans="1:11">
      <c r="A130" s="293"/>
      <c r="B130" s="8" t="s">
        <v>34</v>
      </c>
      <c r="C130" s="297">
        <v>100</v>
      </c>
      <c r="D130" s="35"/>
      <c r="E130" s="35">
        <v>1327000</v>
      </c>
      <c r="F130" s="35">
        <f t="shared" si="10"/>
        <v>1327000</v>
      </c>
      <c r="G130" s="35"/>
      <c r="H130" s="35"/>
      <c r="I130" s="35"/>
      <c r="J130" s="35">
        <f t="shared" si="11"/>
        <v>1327000</v>
      </c>
      <c r="K130" s="303"/>
    </row>
    <row r="131" spans="1:11">
      <c r="A131" s="293"/>
      <c r="B131" s="297"/>
      <c r="C131" s="297">
        <v>200</v>
      </c>
      <c r="D131" s="35"/>
      <c r="E131" s="35">
        <v>101343000</v>
      </c>
      <c r="F131" s="35">
        <f t="shared" si="10"/>
        <v>101343000</v>
      </c>
      <c r="G131" s="35"/>
      <c r="H131" s="35"/>
      <c r="I131" s="35"/>
      <c r="J131" s="35">
        <f t="shared" si="11"/>
        <v>101343000</v>
      </c>
      <c r="K131" s="303"/>
    </row>
    <row r="132" spans="1:11">
      <c r="A132" s="293"/>
      <c r="B132" s="297"/>
      <c r="C132" s="297" t="s">
        <v>5</v>
      </c>
      <c r="D132" s="35"/>
      <c r="E132" s="35">
        <f>+E131+E130</f>
        <v>102670000</v>
      </c>
      <c r="F132" s="35">
        <f>+F131+F130</f>
        <v>102670000</v>
      </c>
      <c r="G132" s="35">
        <f>+G131+G130</f>
        <v>0</v>
      </c>
      <c r="H132" s="35">
        <f>+H131+H130</f>
        <v>0</v>
      </c>
      <c r="I132" s="35">
        <f>+I131+I130</f>
        <v>0</v>
      </c>
      <c r="J132" s="35">
        <f t="shared" si="11"/>
        <v>102670000</v>
      </c>
      <c r="K132" s="303"/>
    </row>
    <row r="133" spans="1:11">
      <c r="A133" s="293"/>
      <c r="B133" s="297"/>
      <c r="C133" s="297"/>
      <c r="D133" s="35"/>
      <c r="E133" s="35"/>
      <c r="F133" s="35"/>
      <c r="G133" s="35"/>
      <c r="H133" s="35"/>
      <c r="I133" s="35"/>
      <c r="J133" s="35">
        <f t="shared" si="11"/>
        <v>0</v>
      </c>
      <c r="K133" s="303"/>
    </row>
    <row r="134" spans="1:11" ht="22.5">
      <c r="A134" s="293" t="s">
        <v>611</v>
      </c>
      <c r="B134" s="299" t="s">
        <v>612</v>
      </c>
      <c r="C134" s="297"/>
      <c r="D134" s="35"/>
      <c r="E134" s="35"/>
      <c r="F134" s="35"/>
      <c r="G134" s="35"/>
      <c r="H134" s="35"/>
      <c r="I134" s="35"/>
      <c r="J134" s="35">
        <f t="shared" si="11"/>
        <v>0</v>
      </c>
      <c r="K134" s="303"/>
    </row>
    <row r="135" spans="1:11" ht="18">
      <c r="A135" s="293"/>
      <c r="B135" s="297"/>
      <c r="C135" s="297">
        <f>+[16]dec!C56</f>
        <v>100</v>
      </c>
      <c r="D135" s="35"/>
      <c r="E135" s="35">
        <v>14410000</v>
      </c>
      <c r="F135" s="35">
        <f>+E135</f>
        <v>14410000</v>
      </c>
      <c r="G135" s="35"/>
      <c r="H135" s="35"/>
      <c r="I135" s="35">
        <f>+[17]SAOB!BS33</f>
        <v>3613196.76</v>
      </c>
      <c r="J135" s="35">
        <f t="shared" si="11"/>
        <v>10796803.24</v>
      </c>
      <c r="K135" s="298"/>
    </row>
    <row r="136" spans="1:11" ht="18">
      <c r="A136" s="293"/>
      <c r="B136" s="297"/>
      <c r="C136" s="297">
        <f>+[16]dec!C57</f>
        <v>200</v>
      </c>
      <c r="D136" s="35"/>
      <c r="E136" s="35">
        <v>14845000</v>
      </c>
      <c r="F136" s="35">
        <f>+E136</f>
        <v>14845000</v>
      </c>
      <c r="G136" s="35"/>
      <c r="H136" s="35"/>
      <c r="I136" s="35">
        <f>+[17]SAOB!BT33</f>
        <v>7197714.5099999998</v>
      </c>
      <c r="J136" s="35">
        <f t="shared" si="11"/>
        <v>7647285.4900000002</v>
      </c>
      <c r="K136" s="298"/>
    </row>
    <row r="137" spans="1:11" ht="18">
      <c r="A137" s="293"/>
      <c r="B137" s="297"/>
      <c r="C137" s="297">
        <f>+[16]dec!C58</f>
        <v>300</v>
      </c>
      <c r="D137" s="35"/>
      <c r="E137" s="35">
        <v>0</v>
      </c>
      <c r="F137" s="35">
        <f>+E137</f>
        <v>0</v>
      </c>
      <c r="G137" s="35"/>
      <c r="H137" s="35"/>
      <c r="I137" s="35"/>
      <c r="J137" s="35">
        <f t="shared" si="11"/>
        <v>0</v>
      </c>
      <c r="K137" s="298"/>
    </row>
    <row r="138" spans="1:11" ht="18">
      <c r="A138" s="293"/>
      <c r="B138" s="297"/>
      <c r="C138" s="297" t="str">
        <f>+[16]dec!C59</f>
        <v>FE</v>
      </c>
      <c r="D138" s="35"/>
      <c r="E138" s="35"/>
      <c r="F138" s="35"/>
      <c r="G138" s="35"/>
      <c r="H138" s="35"/>
      <c r="I138" s="35"/>
      <c r="J138" s="35">
        <f t="shared" si="11"/>
        <v>0</v>
      </c>
      <c r="K138" s="298"/>
    </row>
    <row r="139" spans="1:11" ht="18">
      <c r="A139" s="293"/>
      <c r="B139" s="297"/>
      <c r="C139" s="297" t="str">
        <f>+[16]dec!C60</f>
        <v>TOTAL</v>
      </c>
      <c r="D139" s="35">
        <f t="shared" ref="D139:I139" si="12">SUM(D135:D138)</f>
        <v>0</v>
      </c>
      <c r="E139" s="35">
        <f t="shared" si="12"/>
        <v>29255000</v>
      </c>
      <c r="F139" s="35">
        <f t="shared" si="12"/>
        <v>29255000</v>
      </c>
      <c r="G139" s="35">
        <f t="shared" si="12"/>
        <v>0</v>
      </c>
      <c r="H139" s="35">
        <f t="shared" si="12"/>
        <v>0</v>
      </c>
      <c r="I139" s="35">
        <f t="shared" si="12"/>
        <v>10810911.27</v>
      </c>
      <c r="J139" s="35">
        <f t="shared" si="11"/>
        <v>18444088.73</v>
      </c>
      <c r="K139" s="298"/>
    </row>
    <row r="140" spans="1:11" ht="18">
      <c r="A140" s="293" t="s">
        <v>613</v>
      </c>
      <c r="B140" s="297" t="s">
        <v>614</v>
      </c>
      <c r="C140" s="297"/>
      <c r="D140" s="35"/>
      <c r="E140" s="35"/>
      <c r="F140" s="35"/>
      <c r="G140" s="35"/>
      <c r="H140" s="35"/>
      <c r="I140" s="35"/>
      <c r="J140" s="35">
        <f t="shared" si="11"/>
        <v>0</v>
      </c>
      <c r="K140" s="298"/>
    </row>
    <row r="141" spans="1:11" ht="18">
      <c r="A141" s="293"/>
      <c r="B141" s="297"/>
      <c r="C141" s="297">
        <f>+[16]dec!C56</f>
        <v>100</v>
      </c>
      <c r="D141" s="35"/>
      <c r="E141" s="35">
        <v>10042000</v>
      </c>
      <c r="F141" s="35">
        <f>+E141</f>
        <v>10042000</v>
      </c>
      <c r="G141" s="35"/>
      <c r="H141" s="35"/>
      <c r="I141" s="35">
        <f>+[17]SAOB!BS34</f>
        <v>2373735.0099999998</v>
      </c>
      <c r="J141" s="35">
        <f t="shared" si="11"/>
        <v>7668264.9900000002</v>
      </c>
      <c r="K141" s="298"/>
    </row>
    <row r="142" spans="1:11" ht="18">
      <c r="A142" s="293"/>
      <c r="B142" s="297"/>
      <c r="C142" s="297">
        <f>+[16]dec!C57</f>
        <v>200</v>
      </c>
      <c r="D142" s="35"/>
      <c r="E142" s="35">
        <v>16534000</v>
      </c>
      <c r="F142" s="35">
        <f>+E142</f>
        <v>16534000</v>
      </c>
      <c r="G142" s="35"/>
      <c r="H142" s="35">
        <v>450000</v>
      </c>
      <c r="I142" s="35">
        <f>+[17]SAOB!BT34-H142</f>
        <v>1107086.33</v>
      </c>
      <c r="J142" s="35">
        <f t="shared" si="11"/>
        <v>14976913.67</v>
      </c>
      <c r="K142" s="298"/>
    </row>
    <row r="143" spans="1:11" ht="18">
      <c r="A143" s="293"/>
      <c r="B143" s="297"/>
      <c r="C143" s="297">
        <f>+[16]dec!C58</f>
        <v>300</v>
      </c>
      <c r="D143" s="35"/>
      <c r="E143" s="35"/>
      <c r="F143" s="35">
        <f>+E143</f>
        <v>0</v>
      </c>
      <c r="G143" s="35"/>
      <c r="H143" s="35"/>
      <c r="I143" s="35"/>
      <c r="J143" s="35">
        <f t="shared" ref="J143:J206" si="13">+F143-H143-I143</f>
        <v>0</v>
      </c>
      <c r="K143" s="298"/>
    </row>
    <row r="144" spans="1:11" ht="18">
      <c r="A144" s="293"/>
      <c r="B144" s="297"/>
      <c r="C144" s="297" t="str">
        <f>+[16]dec!C59</f>
        <v>FE</v>
      </c>
      <c r="D144" s="35"/>
      <c r="E144" s="35"/>
      <c r="F144" s="35"/>
      <c r="G144" s="35"/>
      <c r="H144" s="35"/>
      <c r="I144" s="35"/>
      <c r="J144" s="35">
        <f t="shared" si="13"/>
        <v>0</v>
      </c>
      <c r="K144" s="298"/>
    </row>
    <row r="145" spans="1:11" ht="18">
      <c r="A145" s="293"/>
      <c r="B145" s="297"/>
      <c r="C145" s="297" t="str">
        <f>+[16]dec!C60</f>
        <v>TOTAL</v>
      </c>
      <c r="D145" s="35">
        <f t="shared" ref="D145:I145" si="14">SUM(D141:D144)</f>
        <v>0</v>
      </c>
      <c r="E145" s="35">
        <f t="shared" si="14"/>
        <v>26576000</v>
      </c>
      <c r="F145" s="35">
        <f t="shared" si="14"/>
        <v>26576000</v>
      </c>
      <c r="G145" s="35">
        <f t="shared" si="14"/>
        <v>0</v>
      </c>
      <c r="H145" s="35">
        <f t="shared" si="14"/>
        <v>450000</v>
      </c>
      <c r="I145" s="35">
        <f t="shared" si="14"/>
        <v>3480821.34</v>
      </c>
      <c r="J145" s="35">
        <f t="shared" si="13"/>
        <v>22645178.66</v>
      </c>
      <c r="K145" s="298"/>
    </row>
    <row r="146" spans="1:11" ht="23.25">
      <c r="A146" s="293" t="s">
        <v>615</v>
      </c>
      <c r="B146" s="304" t="s">
        <v>616</v>
      </c>
      <c r="C146" s="297"/>
      <c r="D146" s="35"/>
      <c r="E146" s="35"/>
      <c r="F146" s="35"/>
      <c r="G146" s="35"/>
      <c r="H146" s="35"/>
      <c r="I146" s="35"/>
      <c r="J146" s="35">
        <f t="shared" si="13"/>
        <v>0</v>
      </c>
      <c r="K146" s="298"/>
    </row>
    <row r="147" spans="1:11" ht="18">
      <c r="A147" s="293"/>
      <c r="B147" s="297"/>
      <c r="C147" s="297">
        <f>+[16]dec!C62</f>
        <v>100</v>
      </c>
      <c r="D147" s="35"/>
      <c r="E147" s="35"/>
      <c r="F147" s="35">
        <f>+E147</f>
        <v>0</v>
      </c>
      <c r="G147" s="35"/>
      <c r="H147" s="35"/>
      <c r="I147" s="35"/>
      <c r="J147" s="35">
        <f t="shared" si="13"/>
        <v>0</v>
      </c>
      <c r="K147" s="298"/>
    </row>
    <row r="148" spans="1:11" ht="18">
      <c r="A148" s="293"/>
      <c r="B148" s="297"/>
      <c r="C148" s="297">
        <f>+[16]dec!C63</f>
        <v>200</v>
      </c>
      <c r="D148" s="35"/>
      <c r="E148" s="35">
        <v>328908000</v>
      </c>
      <c r="F148" s="35">
        <f>+E148</f>
        <v>328908000</v>
      </c>
      <c r="G148" s="35"/>
      <c r="H148" s="35"/>
      <c r="I148" s="35">
        <f>+[17]SAOB!BT35</f>
        <v>71172</v>
      </c>
      <c r="J148" s="35">
        <f t="shared" si="13"/>
        <v>328836828</v>
      </c>
      <c r="K148" s="298"/>
    </row>
    <row r="149" spans="1:11" ht="18">
      <c r="A149" s="293"/>
      <c r="B149" s="297"/>
      <c r="C149" s="297">
        <f>+[16]dec!C64</f>
        <v>300</v>
      </c>
      <c r="D149" s="35"/>
      <c r="E149" s="35"/>
      <c r="F149" s="35">
        <f>+E149</f>
        <v>0</v>
      </c>
      <c r="G149" s="35"/>
      <c r="H149" s="35"/>
      <c r="I149" s="35"/>
      <c r="J149" s="35">
        <f t="shared" si="13"/>
        <v>0</v>
      </c>
      <c r="K149" s="298"/>
    </row>
    <row r="150" spans="1:11" ht="18">
      <c r="A150" s="293"/>
      <c r="B150" s="297"/>
      <c r="C150" s="297" t="str">
        <f>+[16]dec!C65</f>
        <v>FE</v>
      </c>
      <c r="D150" s="35"/>
      <c r="E150" s="35"/>
      <c r="F150" s="35"/>
      <c r="G150" s="35"/>
      <c r="H150" s="35"/>
      <c r="I150" s="35"/>
      <c r="J150" s="35">
        <f t="shared" si="13"/>
        <v>0</v>
      </c>
      <c r="K150" s="298"/>
    </row>
    <row r="151" spans="1:11" ht="18">
      <c r="A151" s="293"/>
      <c r="B151" s="297"/>
      <c r="C151" s="297" t="str">
        <f>+[16]dec!C66</f>
        <v>TOTAL</v>
      </c>
      <c r="D151" s="35">
        <f t="shared" ref="D151:I151" si="15">SUM(D147:D150)</f>
        <v>0</v>
      </c>
      <c r="E151" s="35">
        <f t="shared" si="15"/>
        <v>328908000</v>
      </c>
      <c r="F151" s="35">
        <f t="shared" si="15"/>
        <v>328908000</v>
      </c>
      <c r="G151" s="35">
        <f t="shared" si="15"/>
        <v>0</v>
      </c>
      <c r="H151" s="35">
        <f t="shared" si="15"/>
        <v>0</v>
      </c>
      <c r="I151" s="35">
        <f t="shared" si="15"/>
        <v>71172</v>
      </c>
      <c r="J151" s="35">
        <f t="shared" si="13"/>
        <v>328836828</v>
      </c>
      <c r="K151" s="298"/>
    </row>
    <row r="152" spans="1:11" ht="18">
      <c r="A152" s="293" t="s">
        <v>617</v>
      </c>
      <c r="B152" s="297" t="s">
        <v>618</v>
      </c>
      <c r="C152" s="297"/>
      <c r="D152" s="35"/>
      <c r="E152" s="35"/>
      <c r="F152" s="35"/>
      <c r="G152" s="35"/>
      <c r="H152" s="35"/>
      <c r="I152" s="35"/>
      <c r="J152" s="35">
        <f t="shared" si="13"/>
        <v>0</v>
      </c>
      <c r="K152" s="298"/>
    </row>
    <row r="153" spans="1:11" ht="18">
      <c r="A153" s="293"/>
      <c r="B153" s="297"/>
      <c r="C153" s="297">
        <f>+[16]dec!C80</f>
        <v>100</v>
      </c>
      <c r="D153" s="35">
        <v>0</v>
      </c>
      <c r="E153" s="35"/>
      <c r="F153" s="35">
        <f>+E153</f>
        <v>0</v>
      </c>
      <c r="G153" s="35"/>
      <c r="H153" s="35"/>
      <c r="I153" s="35"/>
      <c r="J153" s="35">
        <f t="shared" si="13"/>
        <v>0</v>
      </c>
      <c r="K153" s="298"/>
    </row>
    <row r="154" spans="1:11" ht="18">
      <c r="A154" s="293"/>
      <c r="B154" s="297"/>
      <c r="C154" s="297">
        <f>+[16]dec!C81</f>
        <v>200</v>
      </c>
      <c r="D154" s="35"/>
      <c r="E154" s="35">
        <v>12312000</v>
      </c>
      <c r="F154" s="35">
        <f>+E154</f>
        <v>12312000</v>
      </c>
      <c r="G154" s="35"/>
      <c r="H154" s="35"/>
      <c r="I154" s="35">
        <f>+[17]SAOB!BT37</f>
        <v>6156000</v>
      </c>
      <c r="J154" s="35">
        <f t="shared" si="13"/>
        <v>6156000</v>
      </c>
      <c r="K154" s="298"/>
    </row>
    <row r="155" spans="1:11" ht="18">
      <c r="A155" s="293"/>
      <c r="B155" s="297"/>
      <c r="C155" s="297">
        <f>+[16]dec!C82</f>
        <v>300</v>
      </c>
      <c r="D155" s="35"/>
      <c r="E155" s="35"/>
      <c r="F155" s="35">
        <f>+E155</f>
        <v>0</v>
      </c>
      <c r="G155" s="35"/>
      <c r="H155" s="35"/>
      <c r="I155" s="35"/>
      <c r="J155" s="35">
        <f t="shared" si="13"/>
        <v>0</v>
      </c>
      <c r="K155" s="298"/>
    </row>
    <row r="156" spans="1:11" ht="18">
      <c r="A156" s="293"/>
      <c r="B156" s="297"/>
      <c r="C156" s="297" t="str">
        <f>+[16]dec!C83</f>
        <v>FE</v>
      </c>
      <c r="D156" s="35"/>
      <c r="E156" s="35"/>
      <c r="F156" s="35"/>
      <c r="G156" s="35"/>
      <c r="H156" s="35"/>
      <c r="I156" s="35"/>
      <c r="J156" s="35">
        <f t="shared" si="13"/>
        <v>0</v>
      </c>
      <c r="K156" s="298"/>
    </row>
    <row r="157" spans="1:11" ht="18">
      <c r="A157" s="293"/>
      <c r="B157" s="297"/>
      <c r="C157" s="297" t="str">
        <f>+[16]dec!C84</f>
        <v>TOTAL</v>
      </c>
      <c r="D157" s="35">
        <f t="shared" ref="D157:I157" si="16">SUM(D153:D156)</f>
        <v>0</v>
      </c>
      <c r="E157" s="35">
        <f t="shared" si="16"/>
        <v>12312000</v>
      </c>
      <c r="F157" s="35">
        <f t="shared" si="16"/>
        <v>12312000</v>
      </c>
      <c r="G157" s="35">
        <f t="shared" si="16"/>
        <v>0</v>
      </c>
      <c r="H157" s="35">
        <f t="shared" si="16"/>
        <v>0</v>
      </c>
      <c r="I157" s="35">
        <f t="shared" si="16"/>
        <v>6156000</v>
      </c>
      <c r="J157" s="35">
        <f t="shared" si="13"/>
        <v>6156000</v>
      </c>
      <c r="K157" s="298"/>
    </row>
    <row r="158" spans="1:11" ht="18">
      <c r="A158" s="293" t="s">
        <v>619</v>
      </c>
      <c r="B158" s="297" t="s">
        <v>620</v>
      </c>
      <c r="C158" s="297"/>
      <c r="D158" s="35"/>
      <c r="E158" s="35"/>
      <c r="F158" s="35"/>
      <c r="G158" s="35"/>
      <c r="H158" s="35"/>
      <c r="I158" s="35"/>
      <c r="J158" s="35">
        <f t="shared" si="13"/>
        <v>0</v>
      </c>
      <c r="K158" s="298"/>
    </row>
    <row r="159" spans="1:11" ht="18">
      <c r="A159" s="293"/>
      <c r="B159" s="297"/>
      <c r="C159" s="297">
        <f>+[16]dec!C86</f>
        <v>100</v>
      </c>
      <c r="D159" s="35">
        <v>0</v>
      </c>
      <c r="E159" s="35"/>
      <c r="F159" s="35">
        <f>+E159</f>
        <v>0</v>
      </c>
      <c r="G159" s="35"/>
      <c r="H159" s="35"/>
      <c r="I159" s="35"/>
      <c r="J159" s="35">
        <f t="shared" si="13"/>
        <v>0</v>
      </c>
      <c r="K159" s="298"/>
    </row>
    <row r="160" spans="1:11" ht="18">
      <c r="A160" s="293"/>
      <c r="B160" s="297"/>
      <c r="C160" s="297">
        <f>+[16]dec!C87</f>
        <v>200</v>
      </c>
      <c r="D160" s="35"/>
      <c r="E160" s="35">
        <v>11497000</v>
      </c>
      <c r="F160" s="35">
        <f>+E160</f>
        <v>11497000</v>
      </c>
      <c r="G160" s="35"/>
      <c r="H160" s="35"/>
      <c r="I160" s="302">
        <v>2874250</v>
      </c>
      <c r="J160" s="35">
        <f t="shared" si="13"/>
        <v>8622750</v>
      </c>
      <c r="K160" s="298"/>
    </row>
    <row r="161" spans="1:11" ht="18">
      <c r="A161" s="293"/>
      <c r="B161" s="297"/>
      <c r="C161" s="297">
        <f>+[16]dec!C88</f>
        <v>300</v>
      </c>
      <c r="D161" s="35"/>
      <c r="E161" s="35"/>
      <c r="F161" s="35">
        <f>+E161</f>
        <v>0</v>
      </c>
      <c r="G161" s="35"/>
      <c r="H161" s="35"/>
      <c r="I161" s="35"/>
      <c r="J161" s="35">
        <f t="shared" si="13"/>
        <v>0</v>
      </c>
      <c r="K161" s="298"/>
    </row>
    <row r="162" spans="1:11" ht="18">
      <c r="A162" s="293"/>
      <c r="B162" s="297"/>
      <c r="C162" s="297" t="str">
        <f>+[16]dec!C89</f>
        <v>FE</v>
      </c>
      <c r="D162" s="35"/>
      <c r="E162" s="35"/>
      <c r="F162" s="35"/>
      <c r="G162" s="35"/>
      <c r="H162" s="35"/>
      <c r="I162" s="35"/>
      <c r="J162" s="35">
        <f t="shared" si="13"/>
        <v>0</v>
      </c>
      <c r="K162" s="298"/>
    </row>
    <row r="163" spans="1:11" ht="18">
      <c r="A163" s="293"/>
      <c r="B163" s="297"/>
      <c r="C163" s="297" t="str">
        <f>+[16]dec!C90</f>
        <v>TOTAL</v>
      </c>
      <c r="D163" s="35">
        <f t="shared" ref="D163:I163" si="17">SUM(D159:D162)</f>
        <v>0</v>
      </c>
      <c r="E163" s="35">
        <f t="shared" si="17"/>
        <v>11497000</v>
      </c>
      <c r="F163" s="35">
        <f t="shared" si="17"/>
        <v>11497000</v>
      </c>
      <c r="G163" s="35">
        <f t="shared" si="17"/>
        <v>0</v>
      </c>
      <c r="H163" s="35">
        <f t="shared" si="17"/>
        <v>0</v>
      </c>
      <c r="I163" s="35">
        <f t="shared" si="17"/>
        <v>2874250</v>
      </c>
      <c r="J163" s="35">
        <f t="shared" si="13"/>
        <v>8622750</v>
      </c>
      <c r="K163" s="298"/>
    </row>
    <row r="164" spans="1:11" ht="18">
      <c r="A164" s="293"/>
      <c r="B164" s="297" t="s">
        <v>621</v>
      </c>
      <c r="C164" s="297"/>
      <c r="D164" s="35"/>
      <c r="E164" s="35"/>
      <c r="F164" s="35"/>
      <c r="G164" s="35"/>
      <c r="H164" s="35"/>
      <c r="I164" s="35"/>
      <c r="J164" s="35">
        <f t="shared" si="13"/>
        <v>0</v>
      </c>
      <c r="K164" s="298"/>
    </row>
    <row r="165" spans="1:11" ht="18">
      <c r="A165" s="293"/>
      <c r="B165" s="297"/>
      <c r="C165" s="297">
        <f>+[16]dec!C56</f>
        <v>100</v>
      </c>
      <c r="D165" s="35">
        <f>+D171+D177+D183+D189+D195+D201+D207+D213+D219+D225+D231+D237+D243+D249+D255+D261+D267+D273+D279+D285+D291+D297+D303+D309+D315+D321+D327+D333+D339+D345</f>
        <v>0</v>
      </c>
      <c r="E165" s="35">
        <f t="shared" ref="E165:G165" si="18">+E171+E177+E183+E189+E195+E201+E207+E213+E219+E225+E231+E237+E243+E249+E255+E261+E267+E273+E279+E285+E291+E297+E303+E309+E315+E321+E327+E333+E339+E345</f>
        <v>156603000</v>
      </c>
      <c r="F165" s="35">
        <f t="shared" si="18"/>
        <v>156603000</v>
      </c>
      <c r="G165" s="35">
        <f t="shared" si="18"/>
        <v>0</v>
      </c>
      <c r="H165" s="35">
        <f>+H171+H177+H183+H189+H195+H201+H207+H213+H219+H225+H231+H237+H243+H249+H255+H261+H267+H273+H279+H285+H291+H297+H303+H309+H315+H321+H327+H333+H339+H345</f>
        <v>0</v>
      </c>
      <c r="I165" s="35">
        <f>+I171+I177+I183+I189+I195+I201+I207+I213+I219+I225+I231+I237+I243+I249+I255+I261+I267+I273+I279+I285+I291+I297+I303+I309+I315+I321+I327+I333+I339+I345</f>
        <v>39715065.889999993</v>
      </c>
      <c r="J165" s="35">
        <f t="shared" si="13"/>
        <v>116887934.11000001</v>
      </c>
      <c r="K165" s="298"/>
    </row>
    <row r="166" spans="1:11" ht="18">
      <c r="A166" s="293"/>
      <c r="B166" s="297"/>
      <c r="C166" s="297">
        <f>+[16]dec!C57</f>
        <v>200</v>
      </c>
      <c r="D166" s="35">
        <f t="shared" ref="D166:I169" si="19">+D172+D178+D184+D190+D196+D202+D208+D214+D220+D226+D232+D238+D244+D250+D256+D262+D268+D274+D280+D286+D292+D298+D304+D310+D316+D322+D328+D334+D340+D346</f>
        <v>0</v>
      </c>
      <c r="E166" s="35">
        <f t="shared" si="19"/>
        <v>8117132000</v>
      </c>
      <c r="F166" s="35">
        <f t="shared" si="19"/>
        <v>8117132000</v>
      </c>
      <c r="G166" s="35">
        <f t="shared" si="19"/>
        <v>0</v>
      </c>
      <c r="H166" s="35">
        <f t="shared" si="19"/>
        <v>163065778</v>
      </c>
      <c r="I166" s="305">
        <f>+I172+I178+I184+I190+I196+I202+I208+I214+I220+I226+I232+I238+I244+I250+I256+I262+I268+I274+I280+I286+I292+I298+I304+I310+I316+I322+I328+I334+I340+I346</f>
        <v>535866881</v>
      </c>
      <c r="J166" s="35">
        <f t="shared" si="13"/>
        <v>7418199341</v>
      </c>
      <c r="K166" s="298"/>
    </row>
    <row r="167" spans="1:11" ht="18">
      <c r="A167" s="293"/>
      <c r="B167" s="297"/>
      <c r="C167" s="297">
        <f>+[16]dec!C58</f>
        <v>300</v>
      </c>
      <c r="D167" s="35">
        <f t="shared" si="19"/>
        <v>0</v>
      </c>
      <c r="E167" s="35">
        <f t="shared" si="19"/>
        <v>0</v>
      </c>
      <c r="F167" s="35">
        <f t="shared" si="19"/>
        <v>0</v>
      </c>
      <c r="G167" s="35">
        <f t="shared" si="19"/>
        <v>0</v>
      </c>
      <c r="H167" s="35">
        <f t="shared" si="19"/>
        <v>0</v>
      </c>
      <c r="I167" s="35">
        <f>+I173+I179+I185+I191+I197+I203+I209+I215+I221+I227+I233+I239+I245+I251+I257+I263+I269+I275+I281+I287+I293+I299+I305+I311+I317+I323+I329+I335+I341+I347</f>
        <v>0</v>
      </c>
      <c r="J167" s="35">
        <f t="shared" si="13"/>
        <v>0</v>
      </c>
      <c r="K167" s="298"/>
    </row>
    <row r="168" spans="1:11" ht="18">
      <c r="A168" s="293"/>
      <c r="B168" s="297"/>
      <c r="C168" s="297" t="str">
        <f>+[16]dec!C59</f>
        <v>FE</v>
      </c>
      <c r="D168" s="35">
        <f t="shared" si="19"/>
        <v>0</v>
      </c>
      <c r="E168" s="35">
        <f t="shared" si="19"/>
        <v>0</v>
      </c>
      <c r="F168" s="35">
        <f t="shared" si="19"/>
        <v>0</v>
      </c>
      <c r="G168" s="35">
        <f t="shared" si="19"/>
        <v>0</v>
      </c>
      <c r="H168" s="35">
        <f t="shared" si="19"/>
        <v>0</v>
      </c>
      <c r="I168" s="35">
        <f>+I174+I180+I186+I192+I198+I204+I210+I216+I222+I228+I234+I240+I246+I252+I258+I264+I270+I276+I282+I288+I294+I300+I306+I312+I318+I324+I330+I336+I342+I348</f>
        <v>0</v>
      </c>
      <c r="J168" s="35">
        <f t="shared" si="13"/>
        <v>0</v>
      </c>
      <c r="K168" s="298"/>
    </row>
    <row r="169" spans="1:11" ht="18">
      <c r="A169" s="293"/>
      <c r="B169" s="297"/>
      <c r="C169" s="297" t="str">
        <f>+[16]dec!C60</f>
        <v>TOTAL</v>
      </c>
      <c r="D169" s="35">
        <f t="shared" si="19"/>
        <v>0</v>
      </c>
      <c r="E169" s="35">
        <f t="shared" si="19"/>
        <v>8273735000</v>
      </c>
      <c r="F169" s="35">
        <f t="shared" si="19"/>
        <v>8273735000</v>
      </c>
      <c r="G169" s="35">
        <f t="shared" si="19"/>
        <v>0</v>
      </c>
      <c r="H169" s="35">
        <f t="shared" si="19"/>
        <v>163065778</v>
      </c>
      <c r="I169" s="35">
        <f t="shared" si="19"/>
        <v>575581946.88999987</v>
      </c>
      <c r="J169" s="35">
        <f t="shared" si="13"/>
        <v>7535087275.1100006</v>
      </c>
      <c r="K169" s="298"/>
    </row>
    <row r="170" spans="1:11" ht="18">
      <c r="A170" s="293" t="s">
        <v>622</v>
      </c>
      <c r="B170" s="297" t="str">
        <f>+[16]dec!B55</f>
        <v xml:space="preserve"> Regulation of Health Facilities and Services</v>
      </c>
      <c r="C170" s="297"/>
      <c r="D170" s="35"/>
      <c r="E170" s="35"/>
      <c r="F170" s="35">
        <f>+E170+D170</f>
        <v>0</v>
      </c>
      <c r="G170" s="35"/>
      <c r="H170" s="35"/>
      <c r="I170" s="35"/>
      <c r="J170" s="35">
        <f t="shared" si="13"/>
        <v>0</v>
      </c>
      <c r="K170" s="298"/>
    </row>
    <row r="171" spans="1:11" ht="18">
      <c r="A171" s="293"/>
      <c r="B171" s="297"/>
      <c r="C171" s="297">
        <f>+[16]dec!C56</f>
        <v>100</v>
      </c>
      <c r="D171" s="35"/>
      <c r="E171" s="35">
        <v>23027000</v>
      </c>
      <c r="F171" s="35">
        <f>+E171</f>
        <v>23027000</v>
      </c>
      <c r="G171" s="35"/>
      <c r="H171" s="35"/>
      <c r="I171" s="35">
        <f>+[17]SAOB!BS42</f>
        <v>5804762.8799999999</v>
      </c>
      <c r="J171" s="35">
        <f t="shared" si="13"/>
        <v>17222237.120000001</v>
      </c>
      <c r="K171" s="298"/>
    </row>
    <row r="172" spans="1:11" ht="18">
      <c r="A172" s="293"/>
      <c r="B172" s="297"/>
      <c r="C172" s="297">
        <f>+[16]dec!C57</f>
        <v>200</v>
      </c>
      <c r="D172" s="35"/>
      <c r="E172" s="35">
        <v>22622000</v>
      </c>
      <c r="F172" s="35">
        <f>+E172</f>
        <v>22622000</v>
      </c>
      <c r="G172" s="35"/>
      <c r="H172" s="35"/>
      <c r="I172" s="35">
        <f>+[17]SAOB!BT42</f>
        <v>2283497.9</v>
      </c>
      <c r="J172" s="35">
        <f t="shared" si="13"/>
        <v>20338502.100000001</v>
      </c>
      <c r="K172" s="298"/>
    </row>
    <row r="173" spans="1:11" ht="18">
      <c r="A173" s="293"/>
      <c r="B173" s="297"/>
      <c r="C173" s="297">
        <f>+[16]dec!C58</f>
        <v>300</v>
      </c>
      <c r="D173" s="35"/>
      <c r="E173" s="35"/>
      <c r="F173" s="35">
        <f>+E173</f>
        <v>0</v>
      </c>
      <c r="G173" s="35"/>
      <c r="H173" s="35"/>
      <c r="I173" s="35"/>
      <c r="J173" s="35">
        <f t="shared" si="13"/>
        <v>0</v>
      </c>
      <c r="K173" s="298"/>
    </row>
    <row r="174" spans="1:11" ht="18">
      <c r="A174" s="293"/>
      <c r="B174" s="297"/>
      <c r="C174" s="297" t="str">
        <f>+[16]dec!C59</f>
        <v>FE</v>
      </c>
      <c r="D174" s="35"/>
      <c r="E174" s="35"/>
      <c r="F174" s="35"/>
      <c r="G174" s="35"/>
      <c r="H174" s="35"/>
      <c r="I174" s="35"/>
      <c r="J174" s="35">
        <f t="shared" si="13"/>
        <v>0</v>
      </c>
      <c r="K174" s="298"/>
    </row>
    <row r="175" spans="1:11" ht="18">
      <c r="A175" s="293"/>
      <c r="B175" s="297"/>
      <c r="C175" s="297" t="str">
        <f>+[16]dec!C60</f>
        <v>TOTAL</v>
      </c>
      <c r="D175" s="35">
        <f t="shared" ref="D175:I175" si="20">SUM(D171:D174)</f>
        <v>0</v>
      </c>
      <c r="E175" s="35">
        <f t="shared" si="20"/>
        <v>45649000</v>
      </c>
      <c r="F175" s="35">
        <f t="shared" si="20"/>
        <v>45649000</v>
      </c>
      <c r="G175" s="35">
        <f t="shared" si="20"/>
        <v>0</v>
      </c>
      <c r="H175" s="35">
        <f t="shared" si="20"/>
        <v>0</v>
      </c>
      <c r="I175" s="35">
        <f t="shared" si="20"/>
        <v>8088260.7799999993</v>
      </c>
      <c r="J175" s="35">
        <f t="shared" si="13"/>
        <v>37560739.219999999</v>
      </c>
      <c r="K175" s="298"/>
    </row>
    <row r="176" spans="1:11" ht="18">
      <c r="A176" s="293" t="str">
        <f>+[16]dec!A61</f>
        <v>A.III.a.3</v>
      </c>
      <c r="B176" s="297" t="str">
        <f>+[16]dec!B61</f>
        <v xml:space="preserve"> Regulation of Health Devices and Technology</v>
      </c>
      <c r="C176" s="297"/>
      <c r="D176" s="35">
        <v>0</v>
      </c>
      <c r="E176" s="35"/>
      <c r="F176" s="35"/>
      <c r="G176" s="35"/>
      <c r="H176" s="35"/>
      <c r="I176" s="35"/>
      <c r="J176" s="35">
        <f t="shared" si="13"/>
        <v>0</v>
      </c>
      <c r="K176" s="298"/>
    </row>
    <row r="177" spans="1:11" ht="18">
      <c r="A177" s="293"/>
      <c r="B177" s="297"/>
      <c r="C177" s="297">
        <f>+[16]dec!C62</f>
        <v>100</v>
      </c>
      <c r="D177" s="35"/>
      <c r="E177" s="35">
        <v>22290000</v>
      </c>
      <c r="F177" s="35">
        <f>+E177</f>
        <v>22290000</v>
      </c>
      <c r="G177" s="35"/>
      <c r="H177" s="35"/>
      <c r="I177" s="35">
        <f>+[17]SAOB!BS43</f>
        <v>5580037.3000000007</v>
      </c>
      <c r="J177" s="35">
        <f t="shared" si="13"/>
        <v>16709962.699999999</v>
      </c>
      <c r="K177" s="298"/>
    </row>
    <row r="178" spans="1:11" ht="18">
      <c r="A178" s="293"/>
      <c r="B178" s="297"/>
      <c r="C178" s="297">
        <f>+[16]dec!C63</f>
        <v>200</v>
      </c>
      <c r="D178" s="35"/>
      <c r="E178" s="35">
        <v>17076000</v>
      </c>
      <c r="F178" s="35">
        <f>+E178</f>
        <v>17076000</v>
      </c>
      <c r="G178" s="35"/>
      <c r="H178" s="35"/>
      <c r="I178" s="35">
        <f>+[17]SAOB!BT43</f>
        <v>1298708.24</v>
      </c>
      <c r="J178" s="35">
        <f t="shared" si="13"/>
        <v>15777291.76</v>
      </c>
      <c r="K178" s="298"/>
    </row>
    <row r="179" spans="1:11" ht="18">
      <c r="A179" s="293"/>
      <c r="B179" s="297"/>
      <c r="C179" s="297">
        <f>+[16]dec!C64</f>
        <v>300</v>
      </c>
      <c r="D179" s="35"/>
      <c r="E179" s="35"/>
      <c r="F179" s="35">
        <f>+E179</f>
        <v>0</v>
      </c>
      <c r="G179" s="35"/>
      <c r="H179" s="35"/>
      <c r="I179" s="35"/>
      <c r="J179" s="35">
        <f t="shared" si="13"/>
        <v>0</v>
      </c>
      <c r="K179" s="298"/>
    </row>
    <row r="180" spans="1:11" ht="18">
      <c r="A180" s="293"/>
      <c r="B180" s="297"/>
      <c r="C180" s="297" t="str">
        <f>+[16]dec!C65</f>
        <v>FE</v>
      </c>
      <c r="D180" s="35"/>
      <c r="E180" s="35"/>
      <c r="F180" s="35"/>
      <c r="G180" s="35"/>
      <c r="H180" s="35"/>
      <c r="I180" s="35"/>
      <c r="J180" s="35">
        <f t="shared" si="13"/>
        <v>0</v>
      </c>
      <c r="K180" s="298"/>
    </row>
    <row r="181" spans="1:11" ht="18">
      <c r="A181" s="293"/>
      <c r="B181" s="297"/>
      <c r="C181" s="297" t="str">
        <f>+[16]dec!C66</f>
        <v>TOTAL</v>
      </c>
      <c r="D181" s="35">
        <f t="shared" ref="D181:I181" si="21">SUM(D177:D180)</f>
        <v>0</v>
      </c>
      <c r="E181" s="35">
        <f t="shared" si="21"/>
        <v>39366000</v>
      </c>
      <c r="F181" s="35">
        <f t="shared" si="21"/>
        <v>39366000</v>
      </c>
      <c r="G181" s="35">
        <f t="shared" si="21"/>
        <v>0</v>
      </c>
      <c r="H181" s="35">
        <f t="shared" si="21"/>
        <v>0</v>
      </c>
      <c r="I181" s="35">
        <f t="shared" si="21"/>
        <v>6878745.540000001</v>
      </c>
      <c r="J181" s="35">
        <f t="shared" si="13"/>
        <v>32487254.460000001</v>
      </c>
      <c r="K181" s="298"/>
    </row>
    <row r="182" spans="1:11" ht="56.25">
      <c r="A182" s="293" t="s">
        <v>623</v>
      </c>
      <c r="B182" s="299" t="s">
        <v>624</v>
      </c>
      <c r="C182" s="297"/>
      <c r="D182" s="35">
        <v>0</v>
      </c>
      <c r="E182" s="35"/>
      <c r="F182" s="35"/>
      <c r="G182" s="35"/>
      <c r="H182" s="35"/>
      <c r="I182" s="35"/>
      <c r="J182" s="35">
        <f t="shared" si="13"/>
        <v>0</v>
      </c>
      <c r="K182" s="298"/>
    </row>
    <row r="183" spans="1:11" ht="18">
      <c r="A183" s="293"/>
      <c r="B183" s="297"/>
      <c r="C183" s="297">
        <f>+[16]dec!C68</f>
        <v>100</v>
      </c>
      <c r="D183" s="35">
        <v>0</v>
      </c>
      <c r="E183" s="35"/>
      <c r="F183" s="35">
        <f>+E183</f>
        <v>0</v>
      </c>
      <c r="G183" s="35"/>
      <c r="H183" s="35"/>
      <c r="I183" s="35"/>
      <c r="J183" s="35">
        <f t="shared" si="13"/>
        <v>0</v>
      </c>
      <c r="K183" s="298"/>
    </row>
    <row r="184" spans="1:11" ht="18">
      <c r="A184" s="293"/>
      <c r="B184" s="297"/>
      <c r="C184" s="297">
        <f>+[16]dec!C69</f>
        <v>200</v>
      </c>
      <c r="D184" s="35"/>
      <c r="E184" s="35">
        <v>1000000000</v>
      </c>
      <c r="F184" s="35">
        <f>+E184</f>
        <v>1000000000</v>
      </c>
      <c r="G184" s="35"/>
      <c r="H184" s="35">
        <v>12209086</v>
      </c>
      <c r="I184" s="35">
        <f>+[17]SAOB!BT44-H184</f>
        <v>5602438.6600000001</v>
      </c>
      <c r="J184" s="35">
        <f t="shared" si="13"/>
        <v>982188475.34000003</v>
      </c>
      <c r="K184" s="298"/>
    </row>
    <row r="185" spans="1:11" ht="18">
      <c r="A185" s="293"/>
      <c r="B185" s="297"/>
      <c r="C185" s="297">
        <f>+[16]dec!C70</f>
        <v>300</v>
      </c>
      <c r="D185" s="35"/>
      <c r="E185" s="35"/>
      <c r="F185" s="35">
        <f>+E185</f>
        <v>0</v>
      </c>
      <c r="G185" s="35"/>
      <c r="H185" s="35"/>
      <c r="I185" s="35"/>
      <c r="J185" s="35">
        <f t="shared" si="13"/>
        <v>0</v>
      </c>
      <c r="K185" s="298"/>
    </row>
    <row r="186" spans="1:11" ht="18">
      <c r="A186" s="293"/>
      <c r="B186" s="297"/>
      <c r="C186" s="297" t="str">
        <f>+[16]dec!C71</f>
        <v>FE</v>
      </c>
      <c r="D186" s="35"/>
      <c r="E186" s="35"/>
      <c r="F186" s="35"/>
      <c r="G186" s="35"/>
      <c r="H186" s="35"/>
      <c r="I186" s="35"/>
      <c r="J186" s="35">
        <f t="shared" si="13"/>
        <v>0</v>
      </c>
      <c r="K186" s="298"/>
    </row>
    <row r="187" spans="1:11" ht="18">
      <c r="A187" s="293"/>
      <c r="B187" s="297"/>
      <c r="C187" s="297" t="str">
        <f>+[16]dec!C72</f>
        <v>TOTAL</v>
      </c>
      <c r="D187" s="35">
        <f t="shared" ref="D187:I187" si="22">SUM(D183:D186)</f>
        <v>0</v>
      </c>
      <c r="E187" s="35">
        <f t="shared" si="22"/>
        <v>1000000000</v>
      </c>
      <c r="F187" s="35">
        <f t="shared" si="22"/>
        <v>1000000000</v>
      </c>
      <c r="G187" s="35">
        <f t="shared" si="22"/>
        <v>0</v>
      </c>
      <c r="H187" s="35">
        <f t="shared" si="22"/>
        <v>12209086</v>
      </c>
      <c r="I187" s="35">
        <f t="shared" si="22"/>
        <v>5602438.6600000001</v>
      </c>
      <c r="J187" s="35">
        <f t="shared" si="13"/>
        <v>982188475.34000003</v>
      </c>
      <c r="K187" s="298"/>
    </row>
    <row r="188" spans="1:11" ht="18">
      <c r="A188" s="293" t="s">
        <v>625</v>
      </c>
      <c r="B188" s="297" t="s">
        <v>626</v>
      </c>
      <c r="C188" s="297"/>
      <c r="D188" s="35">
        <v>0</v>
      </c>
      <c r="E188" s="35"/>
      <c r="F188" s="35"/>
      <c r="G188" s="35"/>
      <c r="H188" s="35"/>
      <c r="I188" s="35"/>
      <c r="J188" s="35">
        <f t="shared" si="13"/>
        <v>0</v>
      </c>
      <c r="K188" s="298"/>
    </row>
    <row r="189" spans="1:11" ht="18">
      <c r="A189" s="293"/>
      <c r="B189" s="297"/>
      <c r="C189" s="297">
        <f>+[16]dec!C74</f>
        <v>100</v>
      </c>
      <c r="D189" s="35"/>
      <c r="E189" s="35">
        <v>12870000</v>
      </c>
      <c r="F189" s="35">
        <f>+E189</f>
        <v>12870000</v>
      </c>
      <c r="G189" s="35"/>
      <c r="H189" s="35"/>
      <c r="I189" s="35">
        <f>+[17]SAOB!BS48</f>
        <v>3122148.14</v>
      </c>
      <c r="J189" s="35">
        <f t="shared" si="13"/>
        <v>9747851.8599999994</v>
      </c>
      <c r="K189" s="298"/>
    </row>
    <row r="190" spans="1:11" ht="18">
      <c r="A190" s="293"/>
      <c r="B190" s="297"/>
      <c r="C190" s="297">
        <f>+[16]dec!C75</f>
        <v>200</v>
      </c>
      <c r="D190" s="35"/>
      <c r="E190" s="35">
        <v>124078000</v>
      </c>
      <c r="F190" s="35">
        <f>+E190</f>
        <v>124078000</v>
      </c>
      <c r="G190" s="35"/>
      <c r="H190" s="35"/>
      <c r="I190" s="35">
        <f>+[17]SAOB!BT48</f>
        <v>2340493.79</v>
      </c>
      <c r="J190" s="35">
        <f t="shared" si="13"/>
        <v>121737506.20999999</v>
      </c>
      <c r="K190" s="298"/>
    </row>
    <row r="191" spans="1:11" ht="18">
      <c r="A191" s="293"/>
      <c r="B191" s="297"/>
      <c r="C191" s="297">
        <f>+[16]dec!C76</f>
        <v>300</v>
      </c>
      <c r="D191" s="35"/>
      <c r="E191" s="35"/>
      <c r="F191" s="35">
        <f>+E191</f>
        <v>0</v>
      </c>
      <c r="G191" s="35"/>
      <c r="H191" s="35"/>
      <c r="I191" s="35"/>
      <c r="J191" s="35">
        <f t="shared" si="13"/>
        <v>0</v>
      </c>
      <c r="K191" s="298"/>
    </row>
    <row r="192" spans="1:11" ht="18">
      <c r="A192" s="293"/>
      <c r="B192" s="297"/>
      <c r="C192" s="297" t="str">
        <f>+[16]dec!C77</f>
        <v>FE</v>
      </c>
      <c r="D192" s="35"/>
      <c r="E192" s="35"/>
      <c r="F192" s="35"/>
      <c r="G192" s="35"/>
      <c r="H192" s="35"/>
      <c r="I192" s="35"/>
      <c r="J192" s="35">
        <f t="shared" si="13"/>
        <v>0</v>
      </c>
      <c r="K192" s="298"/>
    </row>
    <row r="193" spans="1:11" ht="18">
      <c r="A193" s="293"/>
      <c r="B193" s="297"/>
      <c r="C193" s="297" t="str">
        <f>+[16]dec!C78</f>
        <v>TOTAL</v>
      </c>
      <c r="D193" s="35">
        <f t="shared" ref="D193:I193" si="23">SUM(D189:D192)</f>
        <v>0</v>
      </c>
      <c r="E193" s="35">
        <f t="shared" si="23"/>
        <v>136948000</v>
      </c>
      <c r="F193" s="35">
        <f t="shared" si="23"/>
        <v>136948000</v>
      </c>
      <c r="G193" s="35">
        <f t="shared" si="23"/>
        <v>0</v>
      </c>
      <c r="H193" s="35">
        <f t="shared" si="23"/>
        <v>0</v>
      </c>
      <c r="I193" s="35">
        <f t="shared" si="23"/>
        <v>5462641.9299999997</v>
      </c>
      <c r="J193" s="35">
        <f t="shared" si="13"/>
        <v>131485358.06999999</v>
      </c>
      <c r="K193" s="298"/>
    </row>
    <row r="194" spans="1:11" ht="33.75">
      <c r="A194" s="293" t="s">
        <v>627</v>
      </c>
      <c r="B194" s="299" t="s">
        <v>628</v>
      </c>
      <c r="C194" s="297"/>
      <c r="D194" s="35">
        <v>0</v>
      </c>
      <c r="E194" s="35"/>
      <c r="F194" s="35"/>
      <c r="G194" s="35"/>
      <c r="H194" s="35"/>
      <c r="I194" s="35"/>
      <c r="J194" s="35">
        <f t="shared" si="13"/>
        <v>0</v>
      </c>
      <c r="K194" s="298"/>
    </row>
    <row r="195" spans="1:11" ht="18">
      <c r="A195" s="293"/>
      <c r="B195" s="297"/>
      <c r="C195" s="297">
        <f>+[16]dec!C80</f>
        <v>100</v>
      </c>
      <c r="D195" s="35"/>
      <c r="E195" s="35">
        <v>35153000</v>
      </c>
      <c r="F195" s="35">
        <f>+E195</f>
        <v>35153000</v>
      </c>
      <c r="G195" s="35"/>
      <c r="H195" s="35"/>
      <c r="I195" s="35">
        <f>+[17]SAOB!BS49</f>
        <v>8973067.8200000003</v>
      </c>
      <c r="J195" s="35">
        <f t="shared" si="13"/>
        <v>26179932.18</v>
      </c>
      <c r="K195" s="298"/>
    </row>
    <row r="196" spans="1:11" ht="18">
      <c r="A196" s="293"/>
      <c r="B196" s="297"/>
      <c r="C196" s="297">
        <f>+[16]dec!C81</f>
        <v>200</v>
      </c>
      <c r="D196" s="35"/>
      <c r="E196" s="35">
        <v>47036000</v>
      </c>
      <c r="F196" s="35">
        <f>+E196</f>
        <v>47036000</v>
      </c>
      <c r="G196" s="35"/>
      <c r="H196" s="35"/>
      <c r="I196" s="35">
        <f>+[17]SAOB!BT49</f>
        <v>2125973.35</v>
      </c>
      <c r="J196" s="35">
        <f t="shared" si="13"/>
        <v>44910026.649999999</v>
      </c>
      <c r="K196" s="298"/>
    </row>
    <row r="197" spans="1:11" ht="18">
      <c r="A197" s="293"/>
      <c r="B197" s="297"/>
      <c r="C197" s="297">
        <f>+[16]dec!C82</f>
        <v>300</v>
      </c>
      <c r="D197" s="35"/>
      <c r="E197" s="35"/>
      <c r="F197" s="35">
        <f>+E197</f>
        <v>0</v>
      </c>
      <c r="G197" s="35"/>
      <c r="H197" s="35"/>
      <c r="I197" s="35"/>
      <c r="J197" s="35">
        <f t="shared" si="13"/>
        <v>0</v>
      </c>
      <c r="K197" s="298"/>
    </row>
    <row r="198" spans="1:11" ht="18">
      <c r="A198" s="293"/>
      <c r="B198" s="297"/>
      <c r="C198" s="297" t="str">
        <f>+[16]dec!C83</f>
        <v>FE</v>
      </c>
      <c r="D198" s="35"/>
      <c r="E198" s="35"/>
      <c r="F198" s="35"/>
      <c r="G198" s="35"/>
      <c r="H198" s="35"/>
      <c r="I198" s="35"/>
      <c r="J198" s="35">
        <f t="shared" si="13"/>
        <v>0</v>
      </c>
      <c r="K198" s="298"/>
    </row>
    <row r="199" spans="1:11" ht="18">
      <c r="A199" s="293"/>
      <c r="B199" s="297"/>
      <c r="C199" s="297" t="str">
        <f>+[16]dec!C84</f>
        <v>TOTAL</v>
      </c>
      <c r="D199" s="35">
        <f t="shared" ref="D199:I199" si="24">SUM(D195:D198)</f>
        <v>0</v>
      </c>
      <c r="E199" s="35">
        <f t="shared" si="24"/>
        <v>82189000</v>
      </c>
      <c r="F199" s="35">
        <f t="shared" si="24"/>
        <v>82189000</v>
      </c>
      <c r="G199" s="35">
        <f t="shared" si="24"/>
        <v>0</v>
      </c>
      <c r="H199" s="35">
        <f t="shared" si="24"/>
        <v>0</v>
      </c>
      <c r="I199" s="35">
        <f t="shared" si="24"/>
        <v>11099041.17</v>
      </c>
      <c r="J199" s="35">
        <f t="shared" si="13"/>
        <v>71089958.829999998</v>
      </c>
      <c r="K199" s="298"/>
    </row>
    <row r="200" spans="1:11" ht="22.5">
      <c r="A200" s="293" t="s">
        <v>629</v>
      </c>
      <c r="B200" s="299" t="s">
        <v>630</v>
      </c>
      <c r="C200" s="297"/>
      <c r="D200" s="35">
        <v>0</v>
      </c>
      <c r="E200" s="35"/>
      <c r="F200" s="35"/>
      <c r="G200" s="35"/>
      <c r="H200" s="35"/>
      <c r="I200" s="35"/>
      <c r="J200" s="35">
        <f t="shared" si="13"/>
        <v>0</v>
      </c>
      <c r="K200" s="298"/>
    </row>
    <row r="201" spans="1:11" ht="18">
      <c r="A201" s="293"/>
      <c r="B201" s="297"/>
      <c r="C201" s="297">
        <f>+[16]dec!C86</f>
        <v>100</v>
      </c>
      <c r="D201" s="35">
        <v>0</v>
      </c>
      <c r="E201" s="35"/>
      <c r="F201" s="35">
        <f>+E201</f>
        <v>0</v>
      </c>
      <c r="G201" s="35"/>
      <c r="H201" s="35"/>
      <c r="I201" s="35"/>
      <c r="J201" s="35">
        <f t="shared" si="13"/>
        <v>0</v>
      </c>
      <c r="K201" s="298"/>
    </row>
    <row r="202" spans="1:11" ht="18">
      <c r="A202" s="293"/>
      <c r="B202" s="297"/>
      <c r="C202" s="297">
        <f>+[16]dec!C87</f>
        <v>200</v>
      </c>
      <c r="D202" s="35"/>
      <c r="E202" s="35">
        <v>594926000</v>
      </c>
      <c r="F202" s="35">
        <f>+E202</f>
        <v>594926000</v>
      </c>
      <c r="G202" s="35"/>
      <c r="H202" s="35">
        <v>7256832</v>
      </c>
      <c r="I202" s="35">
        <f>+[17]SAOB!BT50-H202</f>
        <v>42925073.549999997</v>
      </c>
      <c r="J202" s="35">
        <f t="shared" si="13"/>
        <v>544744094.45000005</v>
      </c>
      <c r="K202" s="298"/>
    </row>
    <row r="203" spans="1:11" ht="18">
      <c r="A203" s="293"/>
      <c r="B203" s="297"/>
      <c r="C203" s="297">
        <f>+[16]dec!C88</f>
        <v>300</v>
      </c>
      <c r="D203" s="35"/>
      <c r="E203" s="35"/>
      <c r="F203" s="35">
        <f>+E203</f>
        <v>0</v>
      </c>
      <c r="G203" s="35"/>
      <c r="H203" s="35"/>
      <c r="I203" s="35"/>
      <c r="J203" s="35">
        <f t="shared" si="13"/>
        <v>0</v>
      </c>
      <c r="K203" s="298"/>
    </row>
    <row r="204" spans="1:11" ht="18">
      <c r="A204" s="293"/>
      <c r="B204" s="297"/>
      <c r="C204" s="297" t="str">
        <f>+[16]dec!C89</f>
        <v>FE</v>
      </c>
      <c r="D204" s="35"/>
      <c r="E204" s="35"/>
      <c r="F204" s="35"/>
      <c r="G204" s="35"/>
      <c r="H204" s="35"/>
      <c r="I204" s="35"/>
      <c r="J204" s="35">
        <f t="shared" si="13"/>
        <v>0</v>
      </c>
      <c r="K204" s="298"/>
    </row>
    <row r="205" spans="1:11" ht="18">
      <c r="A205" s="293"/>
      <c r="B205" s="297"/>
      <c r="C205" s="297" t="str">
        <f>+[16]dec!C90</f>
        <v>TOTAL</v>
      </c>
      <c r="D205" s="35">
        <f t="shared" ref="D205:I205" si="25">SUM(D201:D204)</f>
        <v>0</v>
      </c>
      <c r="E205" s="35">
        <f t="shared" si="25"/>
        <v>594926000</v>
      </c>
      <c r="F205" s="35">
        <f t="shared" si="25"/>
        <v>594926000</v>
      </c>
      <c r="G205" s="35">
        <f t="shared" si="25"/>
        <v>0</v>
      </c>
      <c r="H205" s="35">
        <f t="shared" si="25"/>
        <v>7256832</v>
      </c>
      <c r="I205" s="35">
        <f t="shared" si="25"/>
        <v>42925073.549999997</v>
      </c>
      <c r="J205" s="35">
        <f t="shared" si="13"/>
        <v>544744094.45000005</v>
      </c>
      <c r="K205" s="298"/>
    </row>
    <row r="206" spans="1:11" ht="18">
      <c r="A206" s="293" t="s">
        <v>631</v>
      </c>
      <c r="B206" s="297" t="s">
        <v>632</v>
      </c>
      <c r="C206" s="297"/>
      <c r="D206" s="35">
        <v>0</v>
      </c>
      <c r="E206" s="35"/>
      <c r="F206" s="35"/>
      <c r="G206" s="35"/>
      <c r="H206" s="35"/>
      <c r="I206" s="35"/>
      <c r="J206" s="35">
        <f t="shared" si="13"/>
        <v>0</v>
      </c>
      <c r="K206" s="298"/>
    </row>
    <row r="207" spans="1:11" ht="18">
      <c r="A207" s="293"/>
      <c r="B207" s="297"/>
      <c r="C207" s="297">
        <f>+[16]dec!C92</f>
        <v>100</v>
      </c>
      <c r="D207" s="35">
        <v>0</v>
      </c>
      <c r="E207" s="35"/>
      <c r="F207" s="35">
        <f>+E207</f>
        <v>0</v>
      </c>
      <c r="G207" s="35"/>
      <c r="H207" s="35"/>
      <c r="I207" s="35"/>
      <c r="J207" s="35">
        <f t="shared" ref="J207:J270" si="26">+F207-H207-I207</f>
        <v>0</v>
      </c>
      <c r="K207" s="298"/>
    </row>
    <row r="208" spans="1:11" ht="18">
      <c r="A208" s="293"/>
      <c r="B208" s="297"/>
      <c r="C208" s="297">
        <f>+[16]dec!C93</f>
        <v>200</v>
      </c>
      <c r="D208" s="35"/>
      <c r="E208" s="35">
        <v>72000000</v>
      </c>
      <c r="F208" s="35">
        <f>+E208</f>
        <v>72000000</v>
      </c>
      <c r="G208" s="35"/>
      <c r="H208" s="35">
        <v>215000</v>
      </c>
      <c r="I208" s="35">
        <f>+[17]SAOB!BT51-H208</f>
        <v>34409</v>
      </c>
      <c r="J208" s="35">
        <f t="shared" si="26"/>
        <v>71750591</v>
      </c>
      <c r="K208" s="298"/>
    </row>
    <row r="209" spans="1:11" ht="18">
      <c r="A209" s="293"/>
      <c r="B209" s="297"/>
      <c r="C209" s="297">
        <f>+[16]dec!C94</f>
        <v>300</v>
      </c>
      <c r="D209" s="35"/>
      <c r="E209" s="35"/>
      <c r="F209" s="35">
        <f>+E209</f>
        <v>0</v>
      </c>
      <c r="G209" s="35"/>
      <c r="H209" s="35"/>
      <c r="I209" s="35"/>
      <c r="J209" s="35">
        <f t="shared" si="26"/>
        <v>0</v>
      </c>
      <c r="K209" s="298"/>
    </row>
    <row r="210" spans="1:11" ht="18">
      <c r="A210" s="293"/>
      <c r="B210" s="297"/>
      <c r="C210" s="297" t="str">
        <f>+[16]dec!C95</f>
        <v>FE</v>
      </c>
      <c r="D210" s="35"/>
      <c r="E210" s="35"/>
      <c r="F210" s="35"/>
      <c r="G210" s="35"/>
      <c r="H210" s="35"/>
      <c r="I210" s="35"/>
      <c r="J210" s="35">
        <f t="shared" si="26"/>
        <v>0</v>
      </c>
      <c r="K210" s="298"/>
    </row>
    <row r="211" spans="1:11" ht="18">
      <c r="A211" s="293"/>
      <c r="B211" s="297"/>
      <c r="C211" s="297" t="str">
        <f>+[16]dec!C96</f>
        <v>TOTAL</v>
      </c>
      <c r="D211" s="35">
        <f t="shared" ref="D211:I211" si="27">SUM(D207:D210)</f>
        <v>0</v>
      </c>
      <c r="E211" s="35">
        <f t="shared" si="27"/>
        <v>72000000</v>
      </c>
      <c r="F211" s="35">
        <f t="shared" si="27"/>
        <v>72000000</v>
      </c>
      <c r="G211" s="35">
        <f t="shared" si="27"/>
        <v>0</v>
      </c>
      <c r="H211" s="35">
        <f t="shared" si="27"/>
        <v>215000</v>
      </c>
      <c r="I211" s="35">
        <f t="shared" si="27"/>
        <v>34409</v>
      </c>
      <c r="J211" s="35">
        <f t="shared" si="26"/>
        <v>71750591</v>
      </c>
      <c r="K211" s="298"/>
    </row>
    <row r="212" spans="1:11" ht="18">
      <c r="A212" s="293" t="s">
        <v>633</v>
      </c>
      <c r="B212" s="297" t="s">
        <v>634</v>
      </c>
      <c r="C212" s="297"/>
      <c r="D212" s="35">
        <v>0</v>
      </c>
      <c r="E212" s="35"/>
      <c r="F212" s="35"/>
      <c r="G212" s="35"/>
      <c r="H212" s="35"/>
      <c r="I212" s="35"/>
      <c r="J212" s="35">
        <f t="shared" si="26"/>
        <v>0</v>
      </c>
      <c r="K212" s="298"/>
    </row>
    <row r="213" spans="1:11" ht="18">
      <c r="A213" s="293"/>
      <c r="B213" s="297"/>
      <c r="C213" s="297">
        <f>+[16]dec!C98</f>
        <v>100</v>
      </c>
      <c r="D213" s="35">
        <v>0</v>
      </c>
      <c r="E213" s="35"/>
      <c r="F213" s="35">
        <f>+E213</f>
        <v>0</v>
      </c>
      <c r="G213" s="35"/>
      <c r="H213" s="35"/>
      <c r="I213" s="35"/>
      <c r="J213" s="35">
        <f t="shared" si="26"/>
        <v>0</v>
      </c>
      <c r="K213" s="298"/>
    </row>
    <row r="214" spans="1:11" ht="18">
      <c r="A214" s="293"/>
      <c r="B214" s="297"/>
      <c r="C214" s="297">
        <f>+[16]dec!C99</f>
        <v>200</v>
      </c>
      <c r="D214" s="35"/>
      <c r="E214" s="35">
        <v>1874792000</v>
      </c>
      <c r="F214" s="35">
        <f>+E214</f>
        <v>1874792000</v>
      </c>
      <c r="G214" s="35"/>
      <c r="H214" s="35"/>
      <c r="I214" s="35">
        <f>+[17]SAOB!BT52</f>
        <v>461287320</v>
      </c>
      <c r="J214" s="35">
        <f t="shared" si="26"/>
        <v>1413504680</v>
      </c>
      <c r="K214" s="298"/>
    </row>
    <row r="215" spans="1:11" ht="18">
      <c r="A215" s="293"/>
      <c r="B215" s="297"/>
      <c r="C215" s="297">
        <f>+[16]dec!C100</f>
        <v>300</v>
      </c>
      <c r="D215" s="35"/>
      <c r="E215" s="35"/>
      <c r="F215" s="35">
        <f>+E215</f>
        <v>0</v>
      </c>
      <c r="G215" s="35"/>
      <c r="H215" s="35"/>
      <c r="I215" s="35"/>
      <c r="J215" s="35">
        <f t="shared" si="26"/>
        <v>0</v>
      </c>
      <c r="K215" s="298"/>
    </row>
    <row r="216" spans="1:11" ht="18">
      <c r="A216" s="293"/>
      <c r="B216" s="297"/>
      <c r="C216" s="297" t="str">
        <f>+[16]dec!C101</f>
        <v>FE</v>
      </c>
      <c r="D216" s="35"/>
      <c r="E216" s="35"/>
      <c r="F216" s="35"/>
      <c r="G216" s="35"/>
      <c r="H216" s="35"/>
      <c r="I216" s="35"/>
      <c r="J216" s="35">
        <f t="shared" si="26"/>
        <v>0</v>
      </c>
      <c r="K216" s="298"/>
    </row>
    <row r="217" spans="1:11" ht="18">
      <c r="A217" s="293"/>
      <c r="B217" s="297"/>
      <c r="C217" s="297" t="str">
        <f>+[16]dec!C102</f>
        <v>TOTAL</v>
      </c>
      <c r="D217" s="35">
        <f t="shared" ref="D217:I217" si="28">SUM(D213:D216)</f>
        <v>0</v>
      </c>
      <c r="E217" s="35">
        <f t="shared" si="28"/>
        <v>1874792000</v>
      </c>
      <c r="F217" s="35">
        <f t="shared" si="28"/>
        <v>1874792000</v>
      </c>
      <c r="G217" s="35">
        <f t="shared" si="28"/>
        <v>0</v>
      </c>
      <c r="H217" s="35">
        <f t="shared" si="28"/>
        <v>0</v>
      </c>
      <c r="I217" s="35">
        <f t="shared" si="28"/>
        <v>461287320</v>
      </c>
      <c r="J217" s="35">
        <f t="shared" si="26"/>
        <v>1413504680</v>
      </c>
      <c r="K217" s="298"/>
    </row>
    <row r="218" spans="1:11" ht="18">
      <c r="A218" s="293" t="s">
        <v>635</v>
      </c>
      <c r="B218" s="306" t="s">
        <v>636</v>
      </c>
      <c r="C218" s="297"/>
      <c r="D218" s="35"/>
      <c r="E218" s="35"/>
      <c r="F218" s="35"/>
      <c r="G218" s="35"/>
      <c r="H218" s="35"/>
      <c r="I218" s="35"/>
      <c r="J218" s="35">
        <f t="shared" si="26"/>
        <v>0</v>
      </c>
      <c r="K218" s="298"/>
    </row>
    <row r="219" spans="1:11" ht="18">
      <c r="A219" s="293"/>
      <c r="B219" s="297"/>
      <c r="C219" s="297">
        <f>+[16]dec!C110</f>
        <v>100</v>
      </c>
      <c r="D219" s="35">
        <v>0</v>
      </c>
      <c r="E219" s="35"/>
      <c r="F219" s="35">
        <f>+E219</f>
        <v>0</v>
      </c>
      <c r="G219" s="35"/>
      <c r="H219" s="35"/>
      <c r="I219" s="35"/>
      <c r="J219" s="35">
        <f t="shared" si="26"/>
        <v>0</v>
      </c>
      <c r="K219" s="298"/>
    </row>
    <row r="220" spans="1:11" ht="18">
      <c r="A220" s="293"/>
      <c r="B220" s="297"/>
      <c r="C220" s="297">
        <f>+[16]dec!C111</f>
        <v>200</v>
      </c>
      <c r="D220" s="35"/>
      <c r="E220" s="35">
        <v>1021000000</v>
      </c>
      <c r="F220" s="35">
        <f>+E220</f>
        <v>1021000000</v>
      </c>
      <c r="G220" s="35"/>
      <c r="H220" s="35">
        <v>1500000</v>
      </c>
      <c r="I220" s="35">
        <f>+[17]SAOB!BT53-H220</f>
        <v>175137.17000000016</v>
      </c>
      <c r="J220" s="35">
        <f t="shared" si="26"/>
        <v>1019324862.83</v>
      </c>
      <c r="K220" s="298"/>
    </row>
    <row r="221" spans="1:11" ht="18">
      <c r="A221" s="293"/>
      <c r="B221" s="297"/>
      <c r="C221" s="297">
        <f>+[16]dec!C112</f>
        <v>300</v>
      </c>
      <c r="D221" s="35">
        <f>+[19]SAOBSUM!Q36</f>
        <v>0</v>
      </c>
      <c r="E221" s="35"/>
      <c r="F221" s="35">
        <f>+E221</f>
        <v>0</v>
      </c>
      <c r="G221" s="35"/>
      <c r="H221" s="35"/>
      <c r="I221" s="35"/>
      <c r="J221" s="35">
        <f t="shared" si="26"/>
        <v>0</v>
      </c>
      <c r="K221" s="298"/>
    </row>
    <row r="222" spans="1:11" ht="18">
      <c r="A222" s="293"/>
      <c r="B222" s="297"/>
      <c r="C222" s="297" t="str">
        <f>+[16]dec!C113</f>
        <v>FE</v>
      </c>
      <c r="D222" s="35"/>
      <c r="E222" s="35"/>
      <c r="F222" s="35"/>
      <c r="G222" s="35"/>
      <c r="H222" s="35"/>
      <c r="I222" s="35"/>
      <c r="J222" s="35">
        <f t="shared" si="26"/>
        <v>0</v>
      </c>
      <c r="K222" s="298"/>
    </row>
    <row r="223" spans="1:11" ht="18">
      <c r="A223" s="293"/>
      <c r="B223" s="297"/>
      <c r="C223" s="297" t="str">
        <f>+[16]dec!C114</f>
        <v>TOTAL</v>
      </c>
      <c r="D223" s="35">
        <f t="shared" ref="D223:I223" si="29">SUM(D219:D222)</f>
        <v>0</v>
      </c>
      <c r="E223" s="35">
        <f t="shared" si="29"/>
        <v>1021000000</v>
      </c>
      <c r="F223" s="35">
        <f t="shared" si="29"/>
        <v>1021000000</v>
      </c>
      <c r="G223" s="35">
        <f t="shared" si="29"/>
        <v>0</v>
      </c>
      <c r="H223" s="35">
        <f t="shared" si="29"/>
        <v>1500000</v>
      </c>
      <c r="I223" s="35">
        <f t="shared" si="29"/>
        <v>175137.17000000016</v>
      </c>
      <c r="J223" s="35">
        <f t="shared" si="26"/>
        <v>1019324862.83</v>
      </c>
      <c r="K223" s="298"/>
    </row>
    <row r="224" spans="1:11" ht="33.75">
      <c r="A224" s="293" t="s">
        <v>637</v>
      </c>
      <c r="B224" s="299" t="s">
        <v>638</v>
      </c>
      <c r="C224" s="297"/>
      <c r="D224" s="35">
        <v>0</v>
      </c>
      <c r="E224" s="35"/>
      <c r="F224" s="35"/>
      <c r="G224" s="35"/>
      <c r="H224" s="35"/>
      <c r="I224" s="35"/>
      <c r="J224" s="35">
        <f t="shared" si="26"/>
        <v>0</v>
      </c>
      <c r="K224" s="298"/>
    </row>
    <row r="225" spans="1:11" ht="18">
      <c r="A225" s="293"/>
      <c r="B225" s="297"/>
      <c r="C225" s="297">
        <f>+[16]dec!C110</f>
        <v>100</v>
      </c>
      <c r="D225" s="35">
        <v>0</v>
      </c>
      <c r="E225" s="35"/>
      <c r="F225" s="35">
        <f>+E225</f>
        <v>0</v>
      </c>
      <c r="G225" s="35"/>
      <c r="H225" s="35"/>
      <c r="I225" s="35"/>
      <c r="J225" s="35">
        <f t="shared" si="26"/>
        <v>0</v>
      </c>
      <c r="K225" s="298"/>
    </row>
    <row r="226" spans="1:11" ht="18">
      <c r="A226" s="293"/>
      <c r="B226" s="297"/>
      <c r="C226" s="297">
        <f>+[16]dec!C111</f>
        <v>200</v>
      </c>
      <c r="D226" s="35"/>
      <c r="E226" s="35">
        <v>223797000</v>
      </c>
      <c r="F226" s="35">
        <f>+E226</f>
        <v>223797000</v>
      </c>
      <c r="G226" s="35"/>
      <c r="H226" s="35"/>
      <c r="I226" s="35">
        <f>+[17]SAOB!BT54</f>
        <v>0</v>
      </c>
      <c r="J226" s="35">
        <f t="shared" si="26"/>
        <v>223797000</v>
      </c>
      <c r="K226" s="298"/>
    </row>
    <row r="227" spans="1:11" ht="18">
      <c r="A227" s="293"/>
      <c r="B227" s="297"/>
      <c r="C227" s="297">
        <f>+[16]dec!C112</f>
        <v>300</v>
      </c>
      <c r="D227" s="35"/>
      <c r="E227" s="35"/>
      <c r="F227" s="35">
        <f>+E227</f>
        <v>0</v>
      </c>
      <c r="G227" s="35"/>
      <c r="H227" s="35"/>
      <c r="I227" s="35"/>
      <c r="J227" s="35">
        <f t="shared" si="26"/>
        <v>0</v>
      </c>
      <c r="K227" s="298"/>
    </row>
    <row r="228" spans="1:11" ht="18">
      <c r="A228" s="293"/>
      <c r="B228" s="297"/>
      <c r="C228" s="297" t="str">
        <f>+[16]dec!C113</f>
        <v>FE</v>
      </c>
      <c r="D228" s="35"/>
      <c r="E228" s="35"/>
      <c r="F228" s="35"/>
      <c r="G228" s="35"/>
      <c r="H228" s="35"/>
      <c r="I228" s="35"/>
      <c r="J228" s="35">
        <f t="shared" si="26"/>
        <v>0</v>
      </c>
      <c r="K228" s="298"/>
    </row>
    <row r="229" spans="1:11" ht="18">
      <c r="A229" s="293"/>
      <c r="B229" s="297"/>
      <c r="C229" s="297" t="str">
        <f>+[16]dec!C114</f>
        <v>TOTAL</v>
      </c>
      <c r="D229" s="35">
        <f t="shared" ref="D229:I229" si="30">SUM(D225:D228)</f>
        <v>0</v>
      </c>
      <c r="E229" s="35">
        <f t="shared" si="30"/>
        <v>223797000</v>
      </c>
      <c r="F229" s="35">
        <f t="shared" si="30"/>
        <v>223797000</v>
      </c>
      <c r="G229" s="35">
        <f t="shared" si="30"/>
        <v>0</v>
      </c>
      <c r="H229" s="35">
        <f t="shared" si="30"/>
        <v>0</v>
      </c>
      <c r="I229" s="35">
        <f t="shared" si="30"/>
        <v>0</v>
      </c>
      <c r="J229" s="35">
        <f t="shared" si="26"/>
        <v>223797000</v>
      </c>
      <c r="K229" s="298"/>
    </row>
    <row r="230" spans="1:11" ht="22.5">
      <c r="A230" s="293" t="s">
        <v>639</v>
      </c>
      <c r="B230" s="299" t="s">
        <v>640</v>
      </c>
      <c r="C230" s="297"/>
      <c r="D230" s="35">
        <v>0</v>
      </c>
      <c r="E230" s="35"/>
      <c r="F230" s="35"/>
      <c r="G230" s="35"/>
      <c r="H230" s="35"/>
      <c r="I230" s="35"/>
      <c r="J230" s="35">
        <f t="shared" si="26"/>
        <v>0</v>
      </c>
      <c r="K230" s="298"/>
    </row>
    <row r="231" spans="1:11" ht="18">
      <c r="A231" s="293"/>
      <c r="B231" s="297"/>
      <c r="C231" s="297">
        <f>+[16]dec!C116</f>
        <v>100</v>
      </c>
      <c r="D231" s="35">
        <v>0</v>
      </c>
      <c r="E231" s="35"/>
      <c r="F231" s="35">
        <f>+E231</f>
        <v>0</v>
      </c>
      <c r="G231" s="35"/>
      <c r="H231" s="35"/>
      <c r="I231" s="35"/>
      <c r="J231" s="35">
        <f t="shared" si="26"/>
        <v>0</v>
      </c>
      <c r="K231" s="298"/>
    </row>
    <row r="232" spans="1:11" ht="18">
      <c r="A232" s="293"/>
      <c r="B232" s="297"/>
      <c r="C232" s="297">
        <f>+[16]dec!C117</f>
        <v>200</v>
      </c>
      <c r="D232" s="35"/>
      <c r="E232" s="35">
        <v>68766000</v>
      </c>
      <c r="F232" s="35">
        <f>+E232</f>
        <v>68766000</v>
      </c>
      <c r="G232" s="35"/>
      <c r="H232" s="35"/>
      <c r="I232" s="35">
        <f>+[17]SAOB!BT55</f>
        <v>1296427.7000000002</v>
      </c>
      <c r="J232" s="35">
        <f t="shared" si="26"/>
        <v>67469572.299999997</v>
      </c>
      <c r="K232" s="298"/>
    </row>
    <row r="233" spans="1:11" ht="18">
      <c r="A233" s="293"/>
      <c r="B233" s="297"/>
      <c r="C233" s="297">
        <f>+[16]dec!C118</f>
        <v>300</v>
      </c>
      <c r="D233" s="35"/>
      <c r="E233" s="35"/>
      <c r="F233" s="35">
        <f>+E233</f>
        <v>0</v>
      </c>
      <c r="G233" s="35"/>
      <c r="H233" s="35"/>
      <c r="I233" s="35"/>
      <c r="J233" s="35">
        <f t="shared" si="26"/>
        <v>0</v>
      </c>
      <c r="K233" s="298"/>
    </row>
    <row r="234" spans="1:11" ht="18">
      <c r="A234" s="293"/>
      <c r="B234" s="297"/>
      <c r="C234" s="297" t="str">
        <f>+[16]dec!C119</f>
        <v>FE</v>
      </c>
      <c r="D234" s="35"/>
      <c r="E234" s="35"/>
      <c r="F234" s="35"/>
      <c r="G234" s="35"/>
      <c r="H234" s="35"/>
      <c r="I234" s="35"/>
      <c r="J234" s="35">
        <f t="shared" si="26"/>
        <v>0</v>
      </c>
      <c r="K234" s="298"/>
    </row>
    <row r="235" spans="1:11" ht="18">
      <c r="A235" s="293"/>
      <c r="B235" s="297"/>
      <c r="C235" s="297" t="str">
        <f>+[16]dec!C120</f>
        <v>TOTAL</v>
      </c>
      <c r="D235" s="35">
        <f t="shared" ref="D235:I235" si="31">SUM(D231:D234)</f>
        <v>0</v>
      </c>
      <c r="E235" s="35">
        <f t="shared" si="31"/>
        <v>68766000</v>
      </c>
      <c r="F235" s="35">
        <f t="shared" si="31"/>
        <v>68766000</v>
      </c>
      <c r="G235" s="35">
        <f t="shared" si="31"/>
        <v>0</v>
      </c>
      <c r="H235" s="35">
        <f t="shared" si="31"/>
        <v>0</v>
      </c>
      <c r="I235" s="35">
        <f t="shared" si="31"/>
        <v>1296427.7000000002</v>
      </c>
      <c r="J235" s="35">
        <f t="shared" si="26"/>
        <v>67469572.299999997</v>
      </c>
      <c r="K235" s="298"/>
    </row>
    <row r="236" spans="1:11" ht="18">
      <c r="A236" s="293" t="s">
        <v>641</v>
      </c>
      <c r="B236" s="297" t="s">
        <v>642</v>
      </c>
      <c r="C236" s="297"/>
      <c r="D236" s="35">
        <v>0</v>
      </c>
      <c r="E236" s="35"/>
      <c r="F236" s="35"/>
      <c r="G236" s="35"/>
      <c r="H236" s="35"/>
      <c r="I236" s="35"/>
      <c r="J236" s="35">
        <f t="shared" si="26"/>
        <v>0</v>
      </c>
      <c r="K236" s="298"/>
    </row>
    <row r="237" spans="1:11" ht="18">
      <c r="A237" s="293"/>
      <c r="B237" s="297"/>
      <c r="C237" s="297">
        <f>+[16]dec!C122</f>
        <v>100</v>
      </c>
      <c r="D237" s="35">
        <v>0</v>
      </c>
      <c r="E237" s="35"/>
      <c r="F237" s="35">
        <f>+E237</f>
        <v>0</v>
      </c>
      <c r="G237" s="35"/>
      <c r="H237" s="35"/>
      <c r="I237" s="35"/>
      <c r="J237" s="35">
        <f t="shared" si="26"/>
        <v>0</v>
      </c>
      <c r="K237" s="298"/>
    </row>
    <row r="238" spans="1:11" ht="18">
      <c r="A238" s="293"/>
      <c r="B238" s="297"/>
      <c r="C238" s="297">
        <f>+[16]dec!C123</f>
        <v>200</v>
      </c>
      <c r="D238" s="35"/>
      <c r="E238" s="35">
        <v>2279573000</v>
      </c>
      <c r="F238" s="35">
        <f>+E238</f>
        <v>2279573000</v>
      </c>
      <c r="G238" s="35"/>
      <c r="H238" s="35"/>
      <c r="I238" s="35">
        <f>+[17]SAOB!BT56</f>
        <v>529318.14999999991</v>
      </c>
      <c r="J238" s="35">
        <f t="shared" si="26"/>
        <v>2279043681.8499999</v>
      </c>
      <c r="K238" s="298"/>
    </row>
    <row r="239" spans="1:11" ht="18">
      <c r="A239" s="293"/>
      <c r="B239" s="297"/>
      <c r="C239" s="297">
        <f>+[16]dec!C124</f>
        <v>300</v>
      </c>
      <c r="D239" s="35"/>
      <c r="E239" s="35"/>
      <c r="F239" s="35">
        <f>+E239</f>
        <v>0</v>
      </c>
      <c r="G239" s="35"/>
      <c r="H239" s="35"/>
      <c r="I239" s="35"/>
      <c r="J239" s="35">
        <f t="shared" si="26"/>
        <v>0</v>
      </c>
      <c r="K239" s="298"/>
    </row>
    <row r="240" spans="1:11" ht="18">
      <c r="A240" s="293"/>
      <c r="B240" s="297"/>
      <c r="C240" s="297" t="str">
        <f>+[16]dec!C125</f>
        <v>FE</v>
      </c>
      <c r="D240" s="35"/>
      <c r="E240" s="35"/>
      <c r="F240" s="35"/>
      <c r="G240" s="35"/>
      <c r="H240" s="35"/>
      <c r="I240" s="35"/>
      <c r="J240" s="35">
        <f t="shared" si="26"/>
        <v>0</v>
      </c>
      <c r="K240" s="298"/>
    </row>
    <row r="241" spans="1:11" ht="18">
      <c r="A241" s="293"/>
      <c r="B241" s="297"/>
      <c r="C241" s="297" t="str">
        <f>+[16]dec!C126</f>
        <v>TOTAL</v>
      </c>
      <c r="D241" s="35">
        <f t="shared" ref="D241:I241" si="32">SUM(D237:D240)</f>
        <v>0</v>
      </c>
      <c r="E241" s="35">
        <f t="shared" si="32"/>
        <v>2279573000</v>
      </c>
      <c r="F241" s="35">
        <f t="shared" si="32"/>
        <v>2279573000</v>
      </c>
      <c r="G241" s="35">
        <f t="shared" si="32"/>
        <v>0</v>
      </c>
      <c r="H241" s="35">
        <f t="shared" si="32"/>
        <v>0</v>
      </c>
      <c r="I241" s="35">
        <f t="shared" si="32"/>
        <v>529318.14999999991</v>
      </c>
      <c r="J241" s="35">
        <f t="shared" si="26"/>
        <v>2279043681.8499999</v>
      </c>
      <c r="K241" s="298"/>
    </row>
    <row r="242" spans="1:11" ht="18">
      <c r="A242" s="293" t="s">
        <v>643</v>
      </c>
      <c r="B242" s="297" t="s">
        <v>644</v>
      </c>
      <c r="C242" s="297"/>
      <c r="D242" s="35">
        <v>0</v>
      </c>
      <c r="E242" s="35"/>
      <c r="F242" s="35"/>
      <c r="G242" s="35"/>
      <c r="H242" s="35"/>
      <c r="I242" s="35"/>
      <c r="J242" s="35">
        <f t="shared" si="26"/>
        <v>0</v>
      </c>
      <c r="K242" s="298"/>
    </row>
    <row r="243" spans="1:11" ht="18">
      <c r="A243" s="293"/>
      <c r="B243" s="297"/>
      <c r="C243" s="297">
        <f>+[16]dec!C128</f>
        <v>100</v>
      </c>
      <c r="D243" s="35">
        <v>0</v>
      </c>
      <c r="E243" s="35"/>
      <c r="F243" s="35">
        <f>+E243</f>
        <v>0</v>
      </c>
      <c r="G243" s="35"/>
      <c r="H243" s="35"/>
      <c r="I243" s="35"/>
      <c r="J243" s="35">
        <f t="shared" si="26"/>
        <v>0</v>
      </c>
      <c r="K243" s="298"/>
    </row>
    <row r="244" spans="1:11" ht="18">
      <c r="A244" s="293"/>
      <c r="B244" s="297"/>
      <c r="C244" s="297">
        <f>+[16]dec!C129</f>
        <v>200</v>
      </c>
      <c r="D244" s="35"/>
      <c r="E244" s="35">
        <v>50300000</v>
      </c>
      <c r="F244" s="35">
        <f>+E244</f>
        <v>50300000</v>
      </c>
      <c r="G244" s="35"/>
      <c r="H244" s="35"/>
      <c r="I244" s="35">
        <f>+[17]SAOB!BT57</f>
        <v>560611.42999999993</v>
      </c>
      <c r="J244" s="35">
        <f t="shared" si="26"/>
        <v>49739388.57</v>
      </c>
      <c r="K244" s="298"/>
    </row>
    <row r="245" spans="1:11" ht="18">
      <c r="A245" s="293"/>
      <c r="B245" s="297"/>
      <c r="C245" s="297">
        <f>+[16]dec!C130</f>
        <v>300</v>
      </c>
      <c r="D245" s="35"/>
      <c r="E245" s="35"/>
      <c r="F245" s="35">
        <f>+E245</f>
        <v>0</v>
      </c>
      <c r="G245" s="35"/>
      <c r="H245" s="35"/>
      <c r="I245" s="35"/>
      <c r="J245" s="35">
        <f t="shared" si="26"/>
        <v>0</v>
      </c>
      <c r="K245" s="298"/>
    </row>
    <row r="246" spans="1:11" ht="18">
      <c r="A246" s="293"/>
      <c r="B246" s="297"/>
      <c r="C246" s="297" t="str">
        <f>+[16]dec!C131</f>
        <v>FE</v>
      </c>
      <c r="D246" s="35"/>
      <c r="E246" s="35"/>
      <c r="F246" s="35"/>
      <c r="G246" s="35"/>
      <c r="H246" s="35"/>
      <c r="I246" s="35"/>
      <c r="J246" s="35">
        <f t="shared" si="26"/>
        <v>0</v>
      </c>
      <c r="K246" s="298"/>
    </row>
    <row r="247" spans="1:11" ht="18">
      <c r="A247" s="293"/>
      <c r="B247" s="297"/>
      <c r="C247" s="297" t="str">
        <f>+[16]dec!C132</f>
        <v>TOTAL</v>
      </c>
      <c r="D247" s="35">
        <f t="shared" ref="D247:I247" si="33">SUM(D243:D246)</f>
        <v>0</v>
      </c>
      <c r="E247" s="35">
        <f t="shared" si="33"/>
        <v>50300000</v>
      </c>
      <c r="F247" s="35">
        <f t="shared" si="33"/>
        <v>50300000</v>
      </c>
      <c r="G247" s="35">
        <f t="shared" si="33"/>
        <v>0</v>
      </c>
      <c r="H247" s="35">
        <f t="shared" si="33"/>
        <v>0</v>
      </c>
      <c r="I247" s="35">
        <f t="shared" si="33"/>
        <v>560611.42999999993</v>
      </c>
      <c r="J247" s="35">
        <f t="shared" si="26"/>
        <v>49739388.57</v>
      </c>
      <c r="K247" s="298"/>
    </row>
    <row r="248" spans="1:11" ht="18">
      <c r="A248" s="293" t="s">
        <v>645</v>
      </c>
      <c r="B248" s="297" t="s">
        <v>646</v>
      </c>
      <c r="C248" s="297"/>
      <c r="D248" s="35">
        <v>0</v>
      </c>
      <c r="E248" s="35"/>
      <c r="F248" s="35"/>
      <c r="G248" s="35"/>
      <c r="H248" s="35"/>
      <c r="I248" s="35"/>
      <c r="J248" s="35">
        <f t="shared" si="26"/>
        <v>0</v>
      </c>
      <c r="K248" s="298"/>
    </row>
    <row r="249" spans="1:11" ht="18">
      <c r="A249" s="293"/>
      <c r="B249" s="297"/>
      <c r="C249" s="297">
        <f>+[16]dec!C134</f>
        <v>100</v>
      </c>
      <c r="D249" s="35"/>
      <c r="E249" s="35">
        <v>2379000</v>
      </c>
      <c r="F249" s="35">
        <f>+E249</f>
        <v>2379000</v>
      </c>
      <c r="G249" s="35"/>
      <c r="H249" s="35"/>
      <c r="I249" s="35">
        <f>+[17]SAOB!BS58</f>
        <v>510239.56</v>
      </c>
      <c r="J249" s="35">
        <f t="shared" si="26"/>
        <v>1868760.44</v>
      </c>
      <c r="K249" s="298"/>
    </row>
    <row r="250" spans="1:11" ht="18">
      <c r="A250" s="293"/>
      <c r="B250" s="297"/>
      <c r="C250" s="297">
        <f>+[16]dec!C135</f>
        <v>200</v>
      </c>
      <c r="D250" s="35"/>
      <c r="E250" s="35">
        <v>7984000</v>
      </c>
      <c r="F250" s="35">
        <f>+E250</f>
        <v>7984000</v>
      </c>
      <c r="G250" s="35"/>
      <c r="H250" s="35"/>
      <c r="I250" s="35">
        <f>+[17]SAOB!BT58</f>
        <v>849525.17</v>
      </c>
      <c r="J250" s="35">
        <f t="shared" si="26"/>
        <v>7134474.8300000001</v>
      </c>
      <c r="K250" s="298"/>
    </row>
    <row r="251" spans="1:11" ht="18">
      <c r="A251" s="293"/>
      <c r="B251" s="297"/>
      <c r="C251" s="297">
        <f>+[16]dec!C136</f>
        <v>300</v>
      </c>
      <c r="D251" s="35"/>
      <c r="E251" s="35">
        <v>0</v>
      </c>
      <c r="F251" s="35">
        <f>+E251</f>
        <v>0</v>
      </c>
      <c r="G251" s="35"/>
      <c r="H251" s="35"/>
      <c r="I251" s="35"/>
      <c r="J251" s="35">
        <f t="shared" si="26"/>
        <v>0</v>
      </c>
      <c r="K251" s="298"/>
    </row>
    <row r="252" spans="1:11" ht="18">
      <c r="A252" s="293"/>
      <c r="B252" s="297"/>
      <c r="C252" s="297" t="str">
        <f>+[16]dec!C137</f>
        <v>FE</v>
      </c>
      <c r="D252" s="35"/>
      <c r="E252" s="35"/>
      <c r="F252" s="35"/>
      <c r="G252" s="35"/>
      <c r="H252" s="35"/>
      <c r="I252" s="35"/>
      <c r="J252" s="35">
        <f t="shared" si="26"/>
        <v>0</v>
      </c>
      <c r="K252" s="298"/>
    </row>
    <row r="253" spans="1:11" ht="18">
      <c r="A253" s="293"/>
      <c r="B253" s="297"/>
      <c r="C253" s="297" t="str">
        <f>+[16]dec!C138</f>
        <v>TOTAL</v>
      </c>
      <c r="D253" s="35">
        <f t="shared" ref="D253:I253" si="34">SUM(D249:D252)</f>
        <v>0</v>
      </c>
      <c r="E253" s="35">
        <f t="shared" si="34"/>
        <v>10363000</v>
      </c>
      <c r="F253" s="35">
        <f t="shared" si="34"/>
        <v>10363000</v>
      </c>
      <c r="G253" s="35">
        <f t="shared" si="34"/>
        <v>0</v>
      </c>
      <c r="H253" s="35">
        <f t="shared" si="34"/>
        <v>0</v>
      </c>
      <c r="I253" s="35">
        <f t="shared" si="34"/>
        <v>1359764.73</v>
      </c>
      <c r="J253" s="35">
        <f t="shared" si="26"/>
        <v>9003235.2699999996</v>
      </c>
      <c r="K253" s="298"/>
    </row>
    <row r="254" spans="1:11" ht="18">
      <c r="A254" s="293" t="s">
        <v>647</v>
      </c>
      <c r="B254" s="297" t="s">
        <v>648</v>
      </c>
      <c r="C254" s="297"/>
      <c r="D254" s="35">
        <v>0</v>
      </c>
      <c r="E254" s="35"/>
      <c r="F254" s="35"/>
      <c r="G254" s="35"/>
      <c r="H254" s="35"/>
      <c r="I254" s="35"/>
      <c r="J254" s="35">
        <f t="shared" si="26"/>
        <v>0</v>
      </c>
      <c r="K254" s="298"/>
    </row>
    <row r="255" spans="1:11" ht="18">
      <c r="A255" s="293"/>
      <c r="B255" s="297"/>
      <c r="C255" s="297">
        <f>+[16]dec!C140</f>
        <v>100</v>
      </c>
      <c r="D255" s="35"/>
      <c r="E255" s="35">
        <v>13870000</v>
      </c>
      <c r="F255" s="35">
        <f>+E255</f>
        <v>13870000</v>
      </c>
      <c r="G255" s="35"/>
      <c r="H255" s="35"/>
      <c r="I255" s="35">
        <f>+[17]SAOB!BS59</f>
        <v>3647942.59</v>
      </c>
      <c r="J255" s="35">
        <f t="shared" si="26"/>
        <v>10222057.41</v>
      </c>
      <c r="K255" s="298"/>
    </row>
    <row r="256" spans="1:11" ht="18">
      <c r="A256" s="293"/>
      <c r="B256" s="297"/>
      <c r="C256" s="297">
        <f>+[16]dec!C141</f>
        <v>200</v>
      </c>
      <c r="D256" s="35"/>
      <c r="E256" s="35">
        <v>139360000</v>
      </c>
      <c r="F256" s="35">
        <f>+E256</f>
        <v>139360000</v>
      </c>
      <c r="G256" s="35"/>
      <c r="H256" s="35">
        <v>350000</v>
      </c>
      <c r="I256" s="35">
        <f>+[17]SAOB!BT59-H256</f>
        <v>1337429.5900000001</v>
      </c>
      <c r="J256" s="35">
        <f t="shared" si="26"/>
        <v>137672570.41</v>
      </c>
      <c r="K256" s="298"/>
    </row>
    <row r="257" spans="1:11" ht="18">
      <c r="A257" s="293"/>
      <c r="B257" s="297"/>
      <c r="C257" s="297">
        <f>+[16]dec!C142</f>
        <v>300</v>
      </c>
      <c r="D257" s="35"/>
      <c r="E257" s="35">
        <v>0</v>
      </c>
      <c r="F257" s="35">
        <f>+E257</f>
        <v>0</v>
      </c>
      <c r="G257" s="35"/>
      <c r="H257" s="35"/>
      <c r="I257" s="35"/>
      <c r="J257" s="35">
        <f t="shared" si="26"/>
        <v>0</v>
      </c>
      <c r="K257" s="298"/>
    </row>
    <row r="258" spans="1:11" ht="18">
      <c r="A258" s="293"/>
      <c r="B258" s="297"/>
      <c r="C258" s="297" t="str">
        <f>+[16]dec!C143</f>
        <v>FE</v>
      </c>
      <c r="D258" s="35"/>
      <c r="E258" s="35"/>
      <c r="F258" s="35"/>
      <c r="G258" s="35"/>
      <c r="H258" s="35"/>
      <c r="I258" s="35"/>
      <c r="J258" s="35">
        <f t="shared" si="26"/>
        <v>0</v>
      </c>
      <c r="K258" s="298"/>
    </row>
    <row r="259" spans="1:11" ht="18">
      <c r="A259" s="293"/>
      <c r="B259" s="297"/>
      <c r="C259" s="297" t="str">
        <f>+[16]dec!C144</f>
        <v>TOTAL</v>
      </c>
      <c r="D259" s="35">
        <f t="shared" ref="D259:I259" si="35">SUM(D255:D258)</f>
        <v>0</v>
      </c>
      <c r="E259" s="35">
        <f t="shared" si="35"/>
        <v>153230000</v>
      </c>
      <c r="F259" s="35">
        <f t="shared" si="35"/>
        <v>153230000</v>
      </c>
      <c r="G259" s="35">
        <f t="shared" si="35"/>
        <v>0</v>
      </c>
      <c r="H259" s="35">
        <f t="shared" si="35"/>
        <v>350000</v>
      </c>
      <c r="I259" s="35">
        <f t="shared" si="35"/>
        <v>4985372.18</v>
      </c>
      <c r="J259" s="35">
        <f t="shared" si="26"/>
        <v>147894627.81999999</v>
      </c>
      <c r="K259" s="298"/>
    </row>
    <row r="260" spans="1:11" ht="22.5">
      <c r="A260" s="293" t="s">
        <v>649</v>
      </c>
      <c r="B260" s="299" t="s">
        <v>650</v>
      </c>
      <c r="C260" s="297"/>
      <c r="D260" s="35">
        <v>0</v>
      </c>
      <c r="E260" s="35"/>
      <c r="F260" s="35"/>
      <c r="G260" s="35"/>
      <c r="H260" s="35"/>
      <c r="I260" s="35"/>
      <c r="J260" s="35">
        <f t="shared" si="26"/>
        <v>0</v>
      </c>
      <c r="K260" s="298"/>
    </row>
    <row r="261" spans="1:11" ht="18">
      <c r="A261" s="293"/>
      <c r="B261" s="297"/>
      <c r="C261" s="297">
        <f>+[16]dec!C146</f>
        <v>100</v>
      </c>
      <c r="D261" s="35"/>
      <c r="E261" s="35">
        <v>6303000</v>
      </c>
      <c r="F261" s="35">
        <f>+E261</f>
        <v>6303000</v>
      </c>
      <c r="G261" s="35"/>
      <c r="H261" s="35"/>
      <c r="I261" s="35">
        <f>+[17]SAOB!BS60</f>
        <v>1610222.9500000002</v>
      </c>
      <c r="J261" s="35">
        <f t="shared" si="26"/>
        <v>4692777.05</v>
      </c>
      <c r="K261" s="298"/>
    </row>
    <row r="262" spans="1:11" ht="18">
      <c r="A262" s="293"/>
      <c r="B262" s="297"/>
      <c r="C262" s="297">
        <f>+[16]dec!C147</f>
        <v>200</v>
      </c>
      <c r="D262" s="35"/>
      <c r="E262" s="35">
        <v>163892000</v>
      </c>
      <c r="F262" s="35">
        <f>+E262</f>
        <v>163892000</v>
      </c>
      <c r="G262" s="35"/>
      <c r="H262" s="35"/>
      <c r="I262" s="35">
        <f>+[17]SAOB!BT60</f>
        <v>2795864.56</v>
      </c>
      <c r="J262" s="35">
        <f t="shared" si="26"/>
        <v>161096135.44</v>
      </c>
      <c r="K262" s="298"/>
    </row>
    <row r="263" spans="1:11" ht="18">
      <c r="A263" s="293"/>
      <c r="B263" s="297"/>
      <c r="C263" s="297">
        <f>+[16]dec!C148</f>
        <v>300</v>
      </c>
      <c r="D263" s="35"/>
      <c r="E263" s="35"/>
      <c r="F263" s="35">
        <f>+E263</f>
        <v>0</v>
      </c>
      <c r="G263" s="35"/>
      <c r="H263" s="35"/>
      <c r="I263" s="35"/>
      <c r="J263" s="35">
        <f t="shared" si="26"/>
        <v>0</v>
      </c>
      <c r="K263" s="298"/>
    </row>
    <row r="264" spans="1:11" ht="18">
      <c r="A264" s="293"/>
      <c r="B264" s="297"/>
      <c r="C264" s="297" t="str">
        <f>+[16]dec!C149</f>
        <v>FE</v>
      </c>
      <c r="D264" s="35"/>
      <c r="E264" s="35"/>
      <c r="F264" s="35"/>
      <c r="G264" s="35"/>
      <c r="H264" s="35"/>
      <c r="I264" s="35"/>
      <c r="J264" s="35">
        <f t="shared" si="26"/>
        <v>0</v>
      </c>
      <c r="K264" s="298"/>
    </row>
    <row r="265" spans="1:11" ht="18">
      <c r="A265" s="293"/>
      <c r="B265" s="297"/>
      <c r="C265" s="297" t="str">
        <f>+[16]dec!C150</f>
        <v>TOTAL</v>
      </c>
      <c r="D265" s="35">
        <f t="shared" ref="D265:I265" si="36">SUM(D261:D264)</f>
        <v>0</v>
      </c>
      <c r="E265" s="35">
        <f t="shared" si="36"/>
        <v>170195000</v>
      </c>
      <c r="F265" s="35">
        <f t="shared" si="36"/>
        <v>170195000</v>
      </c>
      <c r="G265" s="35">
        <f t="shared" si="36"/>
        <v>0</v>
      </c>
      <c r="H265" s="35">
        <f t="shared" si="36"/>
        <v>0</v>
      </c>
      <c r="I265" s="35">
        <f t="shared" si="36"/>
        <v>4406087.51</v>
      </c>
      <c r="J265" s="35">
        <f t="shared" si="26"/>
        <v>165788912.49000001</v>
      </c>
      <c r="K265" s="298"/>
    </row>
    <row r="266" spans="1:11" ht="22.5">
      <c r="A266" s="293" t="s">
        <v>651</v>
      </c>
      <c r="B266" s="299" t="s">
        <v>652</v>
      </c>
      <c r="C266" s="297"/>
      <c r="D266" s="35">
        <v>0</v>
      </c>
      <c r="E266" s="35"/>
      <c r="F266" s="35"/>
      <c r="G266" s="35"/>
      <c r="H266" s="35"/>
      <c r="I266" s="35"/>
      <c r="J266" s="35">
        <f t="shared" si="26"/>
        <v>0</v>
      </c>
      <c r="K266" s="298"/>
    </row>
    <row r="267" spans="1:11" ht="18">
      <c r="A267" s="293"/>
      <c r="B267" s="297"/>
      <c r="C267" s="297">
        <f>+[16]dec!C152</f>
        <v>100</v>
      </c>
      <c r="D267" s="35"/>
      <c r="E267" s="35">
        <v>18516000</v>
      </c>
      <c r="F267" s="35">
        <f>+E267</f>
        <v>18516000</v>
      </c>
      <c r="G267" s="35"/>
      <c r="H267" s="35"/>
      <c r="I267" s="35">
        <f>+[17]SAOB!BS61</f>
        <v>4953104.99</v>
      </c>
      <c r="J267" s="35">
        <f t="shared" si="26"/>
        <v>13562895.01</v>
      </c>
      <c r="K267" s="298"/>
    </row>
    <row r="268" spans="1:11" ht="18">
      <c r="A268" s="293"/>
      <c r="B268" s="297"/>
      <c r="C268" s="297">
        <f>+[16]dec!C153</f>
        <v>200</v>
      </c>
      <c r="D268" s="35"/>
      <c r="E268" s="35">
        <v>122615000</v>
      </c>
      <c r="F268" s="35">
        <f>+E268</f>
        <v>122615000</v>
      </c>
      <c r="G268" s="35"/>
      <c r="H268" s="35"/>
      <c r="I268" s="35">
        <f>+[17]SAOB!BT61</f>
        <v>2607692.5499999998</v>
      </c>
      <c r="J268" s="35">
        <f t="shared" si="26"/>
        <v>120007307.45</v>
      </c>
      <c r="K268" s="298"/>
    </row>
    <row r="269" spans="1:11" ht="18">
      <c r="A269" s="293"/>
      <c r="B269" s="297"/>
      <c r="C269" s="297">
        <f>+[16]dec!C154</f>
        <v>300</v>
      </c>
      <c r="D269" s="35"/>
      <c r="E269" s="35"/>
      <c r="F269" s="35">
        <f>+E269</f>
        <v>0</v>
      </c>
      <c r="G269" s="35"/>
      <c r="H269" s="35"/>
      <c r="I269" s="35"/>
      <c r="J269" s="35">
        <f t="shared" si="26"/>
        <v>0</v>
      </c>
      <c r="K269" s="298"/>
    </row>
    <row r="270" spans="1:11" ht="18">
      <c r="A270" s="293"/>
      <c r="B270" s="297"/>
      <c r="C270" s="297" t="str">
        <f>+[16]dec!C155</f>
        <v>FE</v>
      </c>
      <c r="D270" s="35"/>
      <c r="E270" s="35"/>
      <c r="F270" s="35"/>
      <c r="G270" s="35"/>
      <c r="H270" s="35"/>
      <c r="I270" s="35"/>
      <c r="J270" s="35">
        <f t="shared" si="26"/>
        <v>0</v>
      </c>
      <c r="K270" s="298"/>
    </row>
    <row r="271" spans="1:11" ht="18">
      <c r="A271" s="293"/>
      <c r="B271" s="297"/>
      <c r="C271" s="297" t="str">
        <f>+[16]dec!C156</f>
        <v>TOTAL</v>
      </c>
      <c r="D271" s="35">
        <f t="shared" ref="D271:I271" si="37">SUM(D267:D270)</f>
        <v>0</v>
      </c>
      <c r="E271" s="35">
        <f t="shared" si="37"/>
        <v>141131000</v>
      </c>
      <c r="F271" s="35">
        <f t="shared" si="37"/>
        <v>141131000</v>
      </c>
      <c r="G271" s="35">
        <f t="shared" si="37"/>
        <v>0</v>
      </c>
      <c r="H271" s="35">
        <f t="shared" si="37"/>
        <v>0</v>
      </c>
      <c r="I271" s="35">
        <f t="shared" si="37"/>
        <v>7560797.54</v>
      </c>
      <c r="J271" s="35">
        <f t="shared" ref="J271:J334" si="38">+F271-H271-I271</f>
        <v>133570202.45999999</v>
      </c>
      <c r="K271" s="298"/>
    </row>
    <row r="272" spans="1:11" ht="22.5">
      <c r="A272" s="293" t="s">
        <v>653</v>
      </c>
      <c r="B272" s="307" t="s">
        <v>654</v>
      </c>
      <c r="C272" s="297"/>
      <c r="D272" s="35">
        <v>0</v>
      </c>
      <c r="E272" s="35"/>
      <c r="F272" s="35"/>
      <c r="G272" s="35"/>
      <c r="H272" s="35"/>
      <c r="I272" s="35"/>
      <c r="J272" s="35">
        <f t="shared" si="38"/>
        <v>0</v>
      </c>
      <c r="K272" s="298"/>
    </row>
    <row r="273" spans="1:11" ht="18">
      <c r="A273" s="293"/>
      <c r="B273" s="297"/>
      <c r="C273" s="297">
        <f>+[16]dec!C158</f>
        <v>100</v>
      </c>
      <c r="D273" s="35"/>
      <c r="E273" s="35">
        <v>7734000</v>
      </c>
      <c r="F273" s="35">
        <f>+E273</f>
        <v>7734000</v>
      </c>
      <c r="G273" s="35"/>
      <c r="H273" s="35"/>
      <c r="I273" s="35">
        <f>+[17]SAOB!BS62</f>
        <v>1674493.62</v>
      </c>
      <c r="J273" s="35">
        <f t="shared" si="38"/>
        <v>6059506.3799999999</v>
      </c>
      <c r="K273" s="298"/>
    </row>
    <row r="274" spans="1:11" ht="18">
      <c r="A274" s="293"/>
      <c r="B274" s="297"/>
      <c r="C274" s="297">
        <f>+[16]dec!C159</f>
        <v>200</v>
      </c>
      <c r="D274" s="35"/>
      <c r="E274" s="35">
        <v>111626000</v>
      </c>
      <c r="F274" s="35">
        <f>+E274</f>
        <v>111626000</v>
      </c>
      <c r="G274" s="35"/>
      <c r="H274" s="35">
        <v>4420860</v>
      </c>
      <c r="I274" s="35">
        <f>+[17]SAOB!BT62-H274</f>
        <v>5068824.4499999993</v>
      </c>
      <c r="J274" s="35">
        <f t="shared" si="38"/>
        <v>102136315.55</v>
      </c>
      <c r="K274" s="298"/>
    </row>
    <row r="275" spans="1:11" ht="18">
      <c r="A275" s="293"/>
      <c r="B275" s="297"/>
      <c r="C275" s="297">
        <f>+[16]dec!C160</f>
        <v>300</v>
      </c>
      <c r="D275" s="35"/>
      <c r="E275" s="35">
        <v>0</v>
      </c>
      <c r="F275" s="35">
        <f>+E275</f>
        <v>0</v>
      </c>
      <c r="G275" s="35"/>
      <c r="H275" s="35"/>
      <c r="I275" s="35"/>
      <c r="J275" s="35">
        <f t="shared" si="38"/>
        <v>0</v>
      </c>
      <c r="K275" s="298"/>
    </row>
    <row r="276" spans="1:11" ht="18">
      <c r="A276" s="293"/>
      <c r="B276" s="297"/>
      <c r="C276" s="297" t="str">
        <f>+[16]dec!C161</f>
        <v>FE</v>
      </c>
      <c r="D276" s="35"/>
      <c r="E276" s="35"/>
      <c r="F276" s="35"/>
      <c r="G276" s="35"/>
      <c r="H276" s="35"/>
      <c r="I276" s="35"/>
      <c r="J276" s="35">
        <f t="shared" si="38"/>
        <v>0</v>
      </c>
      <c r="K276" s="298"/>
    </row>
    <row r="277" spans="1:11" ht="18">
      <c r="A277" s="293"/>
      <c r="B277" s="297"/>
      <c r="C277" s="297" t="str">
        <f>+[16]dec!C162</f>
        <v>TOTAL</v>
      </c>
      <c r="D277" s="35">
        <f t="shared" ref="D277:I277" si="39">SUM(D273:D276)</f>
        <v>0</v>
      </c>
      <c r="E277" s="35">
        <f t="shared" si="39"/>
        <v>119360000</v>
      </c>
      <c r="F277" s="35">
        <f t="shared" si="39"/>
        <v>119360000</v>
      </c>
      <c r="G277" s="35">
        <f t="shared" si="39"/>
        <v>0</v>
      </c>
      <c r="H277" s="35">
        <f t="shared" si="39"/>
        <v>4420860</v>
      </c>
      <c r="I277" s="35">
        <f t="shared" si="39"/>
        <v>6743318.0699999994</v>
      </c>
      <c r="J277" s="35">
        <f t="shared" si="38"/>
        <v>108195821.93000001</v>
      </c>
      <c r="K277" s="298"/>
    </row>
    <row r="278" spans="1:11" ht="18">
      <c r="A278" s="293" t="s">
        <v>655</v>
      </c>
      <c r="B278" s="297" t="s">
        <v>656</v>
      </c>
      <c r="C278" s="297"/>
      <c r="D278" s="35">
        <v>0</v>
      </c>
      <c r="E278" s="35"/>
      <c r="F278" s="35"/>
      <c r="G278" s="35"/>
      <c r="H278" s="35"/>
      <c r="I278" s="35"/>
      <c r="J278" s="35">
        <f t="shared" si="38"/>
        <v>0</v>
      </c>
      <c r="K278" s="298"/>
    </row>
    <row r="279" spans="1:11" ht="18">
      <c r="A279" s="293"/>
      <c r="B279" s="297"/>
      <c r="C279" s="297">
        <f>+[16]dec!C164</f>
        <v>100</v>
      </c>
      <c r="D279" s="35">
        <v>0</v>
      </c>
      <c r="E279" s="35"/>
      <c r="F279" s="35">
        <f>+E279</f>
        <v>0</v>
      </c>
      <c r="G279" s="35"/>
      <c r="H279" s="35"/>
      <c r="I279" s="35"/>
      <c r="J279" s="35">
        <f t="shared" si="38"/>
        <v>0</v>
      </c>
      <c r="K279" s="298"/>
    </row>
    <row r="280" spans="1:11" ht="18">
      <c r="A280" s="293"/>
      <c r="B280" s="297"/>
      <c r="C280" s="297">
        <f>+[16]dec!C165</f>
        <v>200</v>
      </c>
      <c r="D280" s="35">
        <f>+[19]SAOBSUM!P46</f>
        <v>0</v>
      </c>
      <c r="E280" s="35"/>
      <c r="F280" s="35">
        <f>+E280</f>
        <v>0</v>
      </c>
      <c r="G280" s="35"/>
      <c r="H280" s="35"/>
      <c r="I280" s="35"/>
      <c r="J280" s="35">
        <f t="shared" si="38"/>
        <v>0</v>
      </c>
      <c r="K280" s="298"/>
    </row>
    <row r="281" spans="1:11" ht="18">
      <c r="A281" s="293"/>
      <c r="B281" s="297"/>
      <c r="C281" s="297">
        <f>+[16]dec!C166</f>
        <v>300</v>
      </c>
      <c r="D281" s="35"/>
      <c r="E281" s="35"/>
      <c r="F281" s="35">
        <f>+E281</f>
        <v>0</v>
      </c>
      <c r="G281" s="35"/>
      <c r="H281" s="35"/>
      <c r="I281" s="35"/>
      <c r="J281" s="35">
        <f t="shared" si="38"/>
        <v>0</v>
      </c>
      <c r="K281" s="298"/>
    </row>
    <row r="282" spans="1:11" ht="18">
      <c r="A282" s="293"/>
      <c r="B282" s="297"/>
      <c r="C282" s="297" t="str">
        <f>+[16]dec!C167</f>
        <v>FE</v>
      </c>
      <c r="D282" s="35"/>
      <c r="E282" s="35"/>
      <c r="F282" s="35"/>
      <c r="G282" s="35"/>
      <c r="H282" s="35"/>
      <c r="I282" s="35"/>
      <c r="J282" s="35">
        <f t="shared" si="38"/>
        <v>0</v>
      </c>
      <c r="K282" s="298"/>
    </row>
    <row r="283" spans="1:11" ht="18">
      <c r="A283" s="293"/>
      <c r="B283" s="297"/>
      <c r="C283" s="297" t="str">
        <f>+[16]dec!C168</f>
        <v>TOTAL</v>
      </c>
      <c r="D283" s="35"/>
      <c r="E283" s="35"/>
      <c r="F283" s="35"/>
      <c r="G283" s="35"/>
      <c r="H283" s="35"/>
      <c r="I283" s="35"/>
      <c r="J283" s="35">
        <f t="shared" si="38"/>
        <v>0</v>
      </c>
      <c r="K283" s="298"/>
    </row>
    <row r="284" spans="1:11" ht="18">
      <c r="A284" s="293" t="s">
        <v>657</v>
      </c>
      <c r="B284" s="297" t="s">
        <v>658</v>
      </c>
      <c r="C284" s="297"/>
      <c r="D284" s="35"/>
      <c r="E284" s="35"/>
      <c r="F284" s="35"/>
      <c r="G284" s="35"/>
      <c r="H284" s="35"/>
      <c r="I284" s="35"/>
      <c r="J284" s="35">
        <f t="shared" si="38"/>
        <v>0</v>
      </c>
      <c r="K284" s="298"/>
    </row>
    <row r="285" spans="1:11" ht="18">
      <c r="A285" s="293"/>
      <c r="B285" s="297"/>
      <c r="C285" s="297">
        <f>+[16]dec!C170</f>
        <v>100</v>
      </c>
      <c r="D285" s="35"/>
      <c r="E285" s="35">
        <v>8450000</v>
      </c>
      <c r="F285" s="35">
        <f>+E285</f>
        <v>8450000</v>
      </c>
      <c r="G285" s="35"/>
      <c r="H285" s="35"/>
      <c r="I285" s="35">
        <f>+[17]SAOB!BS85</f>
        <v>2273831.4899999998</v>
      </c>
      <c r="J285" s="35">
        <f t="shared" si="38"/>
        <v>6176168.5099999998</v>
      </c>
      <c r="K285" s="298"/>
    </row>
    <row r="286" spans="1:11" ht="18">
      <c r="A286" s="293"/>
      <c r="B286" s="297"/>
      <c r="C286" s="297">
        <f>+[16]dec!C171</f>
        <v>200</v>
      </c>
      <c r="D286" s="35"/>
      <c r="E286" s="35">
        <v>19054000</v>
      </c>
      <c r="F286" s="35">
        <f>+E286</f>
        <v>19054000</v>
      </c>
      <c r="G286" s="35"/>
      <c r="H286" s="35">
        <v>17154000</v>
      </c>
      <c r="I286" s="35">
        <f>+[17]SAOB!BT85-H286</f>
        <v>15000</v>
      </c>
      <c r="J286" s="35">
        <f t="shared" si="38"/>
        <v>1885000</v>
      </c>
      <c r="K286" s="298"/>
    </row>
    <row r="287" spans="1:11" ht="18">
      <c r="A287" s="293"/>
      <c r="B287" s="297"/>
      <c r="C287" s="297">
        <f>+[16]dec!C172</f>
        <v>300</v>
      </c>
      <c r="D287" s="35"/>
      <c r="E287" s="35"/>
      <c r="F287" s="35">
        <f>+E287</f>
        <v>0</v>
      </c>
      <c r="G287" s="35"/>
      <c r="H287" s="35"/>
      <c r="I287" s="35"/>
      <c r="J287" s="35">
        <f t="shared" si="38"/>
        <v>0</v>
      </c>
      <c r="K287" s="298"/>
    </row>
    <row r="288" spans="1:11" ht="18">
      <c r="A288" s="293"/>
      <c r="B288" s="297"/>
      <c r="C288" s="297" t="str">
        <f>+[16]dec!C173</f>
        <v>FE</v>
      </c>
      <c r="D288" s="35"/>
      <c r="E288" s="35"/>
      <c r="F288" s="35"/>
      <c r="G288" s="35"/>
      <c r="H288" s="35"/>
      <c r="I288" s="35"/>
      <c r="J288" s="35">
        <f t="shared" si="38"/>
        <v>0</v>
      </c>
      <c r="K288" s="298"/>
    </row>
    <row r="289" spans="1:11" ht="18">
      <c r="A289" s="293"/>
      <c r="B289" s="297"/>
      <c r="C289" s="297" t="str">
        <f>+[16]dec!C174</f>
        <v>TOTAL</v>
      </c>
      <c r="D289" s="35">
        <f t="shared" ref="D289:I289" si="40">SUM(D285:D288)</f>
        <v>0</v>
      </c>
      <c r="E289" s="35">
        <f t="shared" si="40"/>
        <v>27504000</v>
      </c>
      <c r="F289" s="35">
        <f t="shared" si="40"/>
        <v>27504000</v>
      </c>
      <c r="G289" s="35">
        <f t="shared" si="40"/>
        <v>0</v>
      </c>
      <c r="H289" s="35">
        <f t="shared" si="40"/>
        <v>17154000</v>
      </c>
      <c r="I289" s="35">
        <f t="shared" si="40"/>
        <v>2288831.4899999998</v>
      </c>
      <c r="J289" s="35">
        <f t="shared" si="38"/>
        <v>8061168.5099999998</v>
      </c>
      <c r="K289" s="298"/>
    </row>
    <row r="290" spans="1:11" ht="18">
      <c r="A290" s="293" t="s">
        <v>659</v>
      </c>
      <c r="B290" s="293" t="s">
        <v>660</v>
      </c>
      <c r="C290" s="293"/>
      <c r="D290" s="35">
        <v>0</v>
      </c>
      <c r="E290" s="35"/>
      <c r="F290" s="35"/>
      <c r="G290" s="35"/>
      <c r="H290" s="35"/>
      <c r="I290" s="35"/>
      <c r="J290" s="35">
        <f t="shared" si="38"/>
        <v>0</v>
      </c>
      <c r="K290" s="298"/>
    </row>
    <row r="291" spans="1:11" ht="18">
      <c r="A291" s="303"/>
      <c r="B291" s="303"/>
      <c r="C291" s="297">
        <f>+[16]dec!C176</f>
        <v>100</v>
      </c>
      <c r="D291" s="35"/>
      <c r="E291" s="35">
        <v>2864000</v>
      </c>
      <c r="F291" s="35">
        <f>+E291</f>
        <v>2864000</v>
      </c>
      <c r="G291" s="35"/>
      <c r="H291" s="35"/>
      <c r="I291" s="35">
        <f>+[17]SAOB!BS86</f>
        <v>767690</v>
      </c>
      <c r="J291" s="35">
        <f t="shared" si="38"/>
        <v>2096310</v>
      </c>
      <c r="K291" s="298"/>
    </row>
    <row r="292" spans="1:11" ht="18">
      <c r="A292" s="303"/>
      <c r="B292" s="303"/>
      <c r="C292" s="297">
        <f>+[16]dec!C177</f>
        <v>200</v>
      </c>
      <c r="D292" s="35"/>
      <c r="E292" s="35">
        <v>5450000</v>
      </c>
      <c r="F292" s="35">
        <f>+E292</f>
        <v>5450000</v>
      </c>
      <c r="G292" s="35"/>
      <c r="H292" s="35">
        <v>4750000</v>
      </c>
      <c r="I292" s="35">
        <f>+[17]SAOB!BT86-H292</f>
        <v>6000</v>
      </c>
      <c r="J292" s="35">
        <f t="shared" si="38"/>
        <v>694000</v>
      </c>
      <c r="K292" s="298"/>
    </row>
    <row r="293" spans="1:11" ht="18">
      <c r="A293" s="303"/>
      <c r="B293" s="303"/>
      <c r="C293" s="297">
        <f>+[16]dec!C178</f>
        <v>300</v>
      </c>
      <c r="D293" s="35"/>
      <c r="E293" s="35"/>
      <c r="F293" s="35">
        <f>+E293</f>
        <v>0</v>
      </c>
      <c r="G293" s="35"/>
      <c r="H293" s="35"/>
      <c r="I293" s="35"/>
      <c r="J293" s="35">
        <f t="shared" si="38"/>
        <v>0</v>
      </c>
      <c r="K293" s="298"/>
    </row>
    <row r="294" spans="1:11" ht="18">
      <c r="A294" s="303"/>
      <c r="B294" s="303"/>
      <c r="C294" s="297" t="str">
        <f>+[16]dec!C179</f>
        <v>FE</v>
      </c>
      <c r="D294" s="35"/>
      <c r="E294" s="35"/>
      <c r="F294" s="35"/>
      <c r="G294" s="35"/>
      <c r="H294" s="35"/>
      <c r="I294" s="35"/>
      <c r="J294" s="35">
        <f t="shared" si="38"/>
        <v>0</v>
      </c>
      <c r="K294" s="298"/>
    </row>
    <row r="295" spans="1:11" ht="18">
      <c r="A295" s="303"/>
      <c r="B295" s="303"/>
      <c r="C295" s="297" t="str">
        <f>+[16]dec!C180</f>
        <v>TOTAL</v>
      </c>
      <c r="D295" s="35">
        <f t="shared" ref="D295:I295" si="41">SUM(D291:D294)</f>
        <v>0</v>
      </c>
      <c r="E295" s="35">
        <f t="shared" si="41"/>
        <v>8314000</v>
      </c>
      <c r="F295" s="35">
        <f t="shared" si="41"/>
        <v>8314000</v>
      </c>
      <c r="G295" s="35">
        <f t="shared" si="41"/>
        <v>0</v>
      </c>
      <c r="H295" s="35">
        <f t="shared" si="41"/>
        <v>4750000</v>
      </c>
      <c r="I295" s="35">
        <f t="shared" si="41"/>
        <v>773690</v>
      </c>
      <c r="J295" s="35">
        <f t="shared" si="38"/>
        <v>2790310</v>
      </c>
      <c r="K295" s="298"/>
    </row>
    <row r="296" spans="1:11" ht="18">
      <c r="A296" s="293" t="s">
        <v>661</v>
      </c>
      <c r="B296" s="303" t="s">
        <v>662</v>
      </c>
      <c r="C296" s="303"/>
      <c r="D296" s="35">
        <v>0</v>
      </c>
      <c r="E296" s="35"/>
      <c r="F296" s="35"/>
      <c r="G296" s="35"/>
      <c r="H296" s="35"/>
      <c r="I296" s="35"/>
      <c r="J296" s="35">
        <f t="shared" si="38"/>
        <v>0</v>
      </c>
      <c r="K296" s="298"/>
    </row>
    <row r="297" spans="1:11" ht="18">
      <c r="A297" s="303"/>
      <c r="B297" s="303"/>
      <c r="C297" s="297">
        <f>+[16]dec!C182</f>
        <v>100</v>
      </c>
      <c r="D297" s="35"/>
      <c r="E297" s="35">
        <v>3147000</v>
      </c>
      <c r="F297" s="35">
        <f>+E297</f>
        <v>3147000</v>
      </c>
      <c r="G297" s="35"/>
      <c r="H297" s="35"/>
      <c r="I297" s="35">
        <f>+[17]SAOB!BS87</f>
        <v>797524.55</v>
      </c>
      <c r="J297" s="35">
        <f t="shared" si="38"/>
        <v>2349475.4500000002</v>
      </c>
      <c r="K297" s="298"/>
    </row>
    <row r="298" spans="1:11" ht="18">
      <c r="A298" s="303"/>
      <c r="B298" s="303"/>
      <c r="C298" s="297">
        <f>+[16]dec!C183</f>
        <v>200</v>
      </c>
      <c r="D298" s="35"/>
      <c r="E298" s="35">
        <v>5765000</v>
      </c>
      <c r="F298" s="35">
        <f>+E298</f>
        <v>5765000</v>
      </c>
      <c r="G298" s="35"/>
      <c r="H298" s="35">
        <v>5065000</v>
      </c>
      <c r="I298" s="35">
        <f>+[17]SAOB!BT87-H298</f>
        <v>6000</v>
      </c>
      <c r="J298" s="35">
        <f t="shared" si="38"/>
        <v>694000</v>
      </c>
      <c r="K298" s="298"/>
    </row>
    <row r="299" spans="1:11" ht="18">
      <c r="A299" s="303"/>
      <c r="B299" s="303"/>
      <c r="C299" s="297">
        <f>+[16]dec!C184</f>
        <v>300</v>
      </c>
      <c r="D299" s="35"/>
      <c r="E299" s="35"/>
      <c r="F299" s="35">
        <f>+E299</f>
        <v>0</v>
      </c>
      <c r="G299" s="35"/>
      <c r="H299" s="35"/>
      <c r="I299" s="35"/>
      <c r="J299" s="35">
        <f t="shared" si="38"/>
        <v>0</v>
      </c>
      <c r="K299" s="298"/>
    </row>
    <row r="300" spans="1:11" ht="18">
      <c r="A300" s="303"/>
      <c r="B300" s="303"/>
      <c r="C300" s="297" t="str">
        <f>+[16]dec!C185</f>
        <v>FE</v>
      </c>
      <c r="D300" s="35"/>
      <c r="E300" s="35"/>
      <c r="F300" s="35"/>
      <c r="G300" s="35"/>
      <c r="H300" s="35"/>
      <c r="I300" s="35"/>
      <c r="J300" s="35">
        <f t="shared" si="38"/>
        <v>0</v>
      </c>
      <c r="K300" s="298"/>
    </row>
    <row r="301" spans="1:11" ht="18">
      <c r="A301" s="303"/>
      <c r="B301" s="303"/>
      <c r="C301" s="297" t="str">
        <f>+[16]dec!C186</f>
        <v>TOTAL</v>
      </c>
      <c r="D301" s="35">
        <f t="shared" ref="D301:I301" si="42">SUM(D297:D300)</f>
        <v>0</v>
      </c>
      <c r="E301" s="35">
        <f t="shared" si="42"/>
        <v>8912000</v>
      </c>
      <c r="F301" s="35">
        <f t="shared" si="42"/>
        <v>8912000</v>
      </c>
      <c r="G301" s="35">
        <f t="shared" si="42"/>
        <v>0</v>
      </c>
      <c r="H301" s="35">
        <f t="shared" si="42"/>
        <v>5065000</v>
      </c>
      <c r="I301" s="35">
        <f t="shared" si="42"/>
        <v>803524.55</v>
      </c>
      <c r="J301" s="35">
        <f t="shared" si="38"/>
        <v>3043475.45</v>
      </c>
      <c r="K301" s="298"/>
    </row>
    <row r="302" spans="1:11" ht="18">
      <c r="A302" s="293" t="s">
        <v>663</v>
      </c>
      <c r="B302" s="303" t="s">
        <v>664</v>
      </c>
      <c r="C302" s="297"/>
      <c r="D302" s="35">
        <v>0</v>
      </c>
      <c r="E302" s="35"/>
      <c r="F302" s="35"/>
      <c r="G302" s="35"/>
      <c r="H302" s="35"/>
      <c r="I302" s="35"/>
      <c r="J302" s="35">
        <f t="shared" si="38"/>
        <v>0</v>
      </c>
      <c r="K302" s="298"/>
    </row>
    <row r="303" spans="1:11" ht="18">
      <c r="A303" s="303"/>
      <c r="B303" s="303"/>
      <c r="C303" s="297">
        <f>+[16]dec!C188</f>
        <v>100</v>
      </c>
      <c r="D303" s="35">
        <v>0</v>
      </c>
      <c r="E303" s="35"/>
      <c r="F303" s="35">
        <f>+E303</f>
        <v>0</v>
      </c>
      <c r="G303" s="35"/>
      <c r="H303" s="35"/>
      <c r="I303" s="35"/>
      <c r="J303" s="35">
        <f t="shared" si="38"/>
        <v>0</v>
      </c>
      <c r="K303" s="298"/>
    </row>
    <row r="304" spans="1:11" ht="18">
      <c r="A304" s="303"/>
      <c r="B304" s="303"/>
      <c r="C304" s="297">
        <f>+[16]dec!C189</f>
        <v>200</v>
      </c>
      <c r="D304" s="35"/>
      <c r="E304" s="35">
        <v>12455000</v>
      </c>
      <c r="F304" s="35">
        <f>+E304</f>
        <v>12455000</v>
      </c>
      <c r="G304" s="35"/>
      <c r="H304" s="35">
        <v>12455000</v>
      </c>
      <c r="I304" s="35">
        <f>+[17]SAOB!BT88-H304</f>
        <v>0</v>
      </c>
      <c r="J304" s="35">
        <f t="shared" si="38"/>
        <v>0</v>
      </c>
      <c r="K304" s="298"/>
    </row>
    <row r="305" spans="1:11" ht="18">
      <c r="A305" s="303"/>
      <c r="B305" s="303"/>
      <c r="C305" s="297">
        <f>+[16]dec!C190</f>
        <v>300</v>
      </c>
      <c r="D305" s="35"/>
      <c r="E305" s="35"/>
      <c r="F305" s="35">
        <f>+E305</f>
        <v>0</v>
      </c>
      <c r="G305" s="35"/>
      <c r="H305" s="35"/>
      <c r="I305" s="35"/>
      <c r="J305" s="35">
        <f t="shared" si="38"/>
        <v>0</v>
      </c>
      <c r="K305" s="298"/>
    </row>
    <row r="306" spans="1:11" ht="18">
      <c r="A306" s="303"/>
      <c r="B306" s="303"/>
      <c r="C306" s="297" t="str">
        <f>+[16]dec!C191</f>
        <v>FE</v>
      </c>
      <c r="D306" s="35"/>
      <c r="E306" s="35"/>
      <c r="F306" s="35"/>
      <c r="G306" s="35"/>
      <c r="H306" s="35"/>
      <c r="I306" s="35"/>
      <c r="J306" s="35">
        <f t="shared" si="38"/>
        <v>0</v>
      </c>
      <c r="K306" s="298"/>
    </row>
    <row r="307" spans="1:11" ht="18">
      <c r="A307" s="303"/>
      <c r="B307" s="303"/>
      <c r="C307" s="297" t="str">
        <f>+[16]dec!C192</f>
        <v>TOTAL</v>
      </c>
      <c r="D307" s="35">
        <f t="shared" ref="D307:I307" si="43">SUM(D303:D306)</f>
        <v>0</v>
      </c>
      <c r="E307" s="35">
        <f t="shared" si="43"/>
        <v>12455000</v>
      </c>
      <c r="F307" s="35">
        <f t="shared" si="43"/>
        <v>12455000</v>
      </c>
      <c r="G307" s="35">
        <f t="shared" si="43"/>
        <v>0</v>
      </c>
      <c r="H307" s="35">
        <f t="shared" si="43"/>
        <v>12455000</v>
      </c>
      <c r="I307" s="35">
        <f t="shared" si="43"/>
        <v>0</v>
      </c>
      <c r="J307" s="35">
        <f t="shared" si="38"/>
        <v>0</v>
      </c>
      <c r="K307" s="298"/>
    </row>
    <row r="308" spans="1:11" ht="18">
      <c r="A308" s="293" t="s">
        <v>663</v>
      </c>
      <c r="B308" s="303" t="s">
        <v>665</v>
      </c>
      <c r="C308" s="297"/>
      <c r="D308" s="35">
        <v>0</v>
      </c>
      <c r="E308" s="35"/>
      <c r="F308" s="35"/>
      <c r="G308" s="35"/>
      <c r="H308" s="35"/>
      <c r="I308" s="35"/>
      <c r="J308" s="35">
        <f t="shared" si="38"/>
        <v>0</v>
      </c>
      <c r="K308" s="298"/>
    </row>
    <row r="309" spans="1:11" ht="18">
      <c r="A309" s="303"/>
      <c r="B309" s="303"/>
      <c r="C309" s="297">
        <f>+[16]dec!C194</f>
        <v>100</v>
      </c>
      <c r="D309" s="35">
        <v>0</v>
      </c>
      <c r="E309" s="35"/>
      <c r="F309" s="35">
        <f>+E309</f>
        <v>0</v>
      </c>
      <c r="G309" s="35"/>
      <c r="H309" s="35"/>
      <c r="I309" s="35"/>
      <c r="J309" s="35">
        <f t="shared" si="38"/>
        <v>0</v>
      </c>
      <c r="K309" s="298"/>
    </row>
    <row r="310" spans="1:11" ht="18">
      <c r="A310" s="303"/>
      <c r="B310" s="303"/>
      <c r="C310" s="297">
        <f>+[16]dec!C195</f>
        <v>200</v>
      </c>
      <c r="D310" s="35"/>
      <c r="E310" s="35">
        <v>9903000</v>
      </c>
      <c r="F310" s="35">
        <f>+E310</f>
        <v>9903000</v>
      </c>
      <c r="G310" s="35"/>
      <c r="H310" s="35">
        <v>9903000</v>
      </c>
      <c r="I310" s="35">
        <f>+[17]SAOB!BT89-H310</f>
        <v>0</v>
      </c>
      <c r="J310" s="35">
        <f t="shared" si="38"/>
        <v>0</v>
      </c>
      <c r="K310" s="298"/>
    </row>
    <row r="311" spans="1:11" ht="18">
      <c r="A311" s="303"/>
      <c r="B311" s="303"/>
      <c r="C311" s="297">
        <f>+[16]dec!C196</f>
        <v>300</v>
      </c>
      <c r="D311" s="35"/>
      <c r="E311" s="35"/>
      <c r="F311" s="35">
        <f>+E311</f>
        <v>0</v>
      </c>
      <c r="G311" s="35"/>
      <c r="H311" s="35"/>
      <c r="I311" s="35"/>
      <c r="J311" s="35">
        <f t="shared" si="38"/>
        <v>0</v>
      </c>
      <c r="K311" s="298"/>
    </row>
    <row r="312" spans="1:11" ht="18">
      <c r="A312" s="303"/>
      <c r="B312" s="303"/>
      <c r="C312" s="297" t="str">
        <f>+[16]dec!C197</f>
        <v>FE</v>
      </c>
      <c r="D312" s="35"/>
      <c r="E312" s="35"/>
      <c r="F312" s="35"/>
      <c r="G312" s="35"/>
      <c r="H312" s="35"/>
      <c r="I312" s="35"/>
      <c r="J312" s="35">
        <f t="shared" si="38"/>
        <v>0</v>
      </c>
      <c r="K312" s="298"/>
    </row>
    <row r="313" spans="1:11" ht="18">
      <c r="A313" s="303"/>
      <c r="B313" s="303"/>
      <c r="C313" s="297" t="str">
        <f>+[16]dec!C198</f>
        <v>TOTAL</v>
      </c>
      <c r="D313" s="35">
        <f t="shared" ref="D313:I313" si="44">SUM(D309:D312)</f>
        <v>0</v>
      </c>
      <c r="E313" s="35">
        <f t="shared" si="44"/>
        <v>9903000</v>
      </c>
      <c r="F313" s="35">
        <f t="shared" si="44"/>
        <v>9903000</v>
      </c>
      <c r="G313" s="35">
        <f t="shared" si="44"/>
        <v>0</v>
      </c>
      <c r="H313" s="35">
        <f t="shared" si="44"/>
        <v>9903000</v>
      </c>
      <c r="I313" s="35">
        <f t="shared" si="44"/>
        <v>0</v>
      </c>
      <c r="J313" s="35">
        <f t="shared" si="38"/>
        <v>0</v>
      </c>
      <c r="K313" s="298"/>
    </row>
    <row r="314" spans="1:11" ht="18">
      <c r="A314" s="293" t="s">
        <v>666</v>
      </c>
      <c r="B314" s="303" t="s">
        <v>667</v>
      </c>
      <c r="C314" s="297"/>
      <c r="D314" s="35">
        <v>0</v>
      </c>
      <c r="E314" s="35"/>
      <c r="F314" s="35"/>
      <c r="G314" s="35"/>
      <c r="H314" s="35"/>
      <c r="I314" s="35"/>
      <c r="J314" s="35">
        <f t="shared" si="38"/>
        <v>0</v>
      </c>
      <c r="K314" s="298"/>
    </row>
    <row r="315" spans="1:11" ht="18">
      <c r="A315" s="303"/>
      <c r="B315" s="303"/>
      <c r="C315" s="297">
        <f>+[16]dec!C206</f>
        <v>100</v>
      </c>
      <c r="D315" s="35">
        <v>0</v>
      </c>
      <c r="E315" s="35"/>
      <c r="F315" s="35">
        <f>+E315</f>
        <v>0</v>
      </c>
      <c r="G315" s="35"/>
      <c r="H315" s="35"/>
      <c r="I315" s="35"/>
      <c r="J315" s="35">
        <f t="shared" si="38"/>
        <v>0</v>
      </c>
      <c r="K315" s="298"/>
    </row>
    <row r="316" spans="1:11" ht="18">
      <c r="A316" s="303"/>
      <c r="B316" s="303"/>
      <c r="C316" s="297">
        <f>+[16]dec!C207</f>
        <v>200</v>
      </c>
      <c r="D316" s="35"/>
      <c r="E316" s="35">
        <v>5616000</v>
      </c>
      <c r="F316" s="35">
        <f>+E316</f>
        <v>5616000</v>
      </c>
      <c r="G316" s="35"/>
      <c r="H316" s="35">
        <v>5616000</v>
      </c>
      <c r="I316" s="35">
        <f>+[17]SAOB!BT90-H316</f>
        <v>0</v>
      </c>
      <c r="J316" s="35">
        <f t="shared" si="38"/>
        <v>0</v>
      </c>
      <c r="K316" s="298"/>
    </row>
    <row r="317" spans="1:11" ht="18">
      <c r="A317" s="303"/>
      <c r="B317" s="303"/>
      <c r="C317" s="297">
        <f>+[16]dec!C208</f>
        <v>300</v>
      </c>
      <c r="D317" s="35">
        <f>+[19]SAOBSUM!Q55</f>
        <v>0</v>
      </c>
      <c r="E317" s="35"/>
      <c r="F317" s="35">
        <f>+E317</f>
        <v>0</v>
      </c>
      <c r="G317" s="35"/>
      <c r="H317" s="35"/>
      <c r="I317" s="35"/>
      <c r="J317" s="35">
        <f t="shared" si="38"/>
        <v>0</v>
      </c>
      <c r="K317" s="298"/>
    </row>
    <row r="318" spans="1:11" ht="18">
      <c r="A318" s="303"/>
      <c r="B318" s="303"/>
      <c r="C318" s="297" t="str">
        <f>+[16]dec!C209</f>
        <v>FE</v>
      </c>
      <c r="D318" s="35"/>
      <c r="E318" s="35"/>
      <c r="F318" s="35"/>
      <c r="G318" s="35"/>
      <c r="H318" s="35"/>
      <c r="I318" s="35"/>
      <c r="J318" s="35">
        <f t="shared" si="38"/>
        <v>0</v>
      </c>
      <c r="K318" s="298"/>
    </row>
    <row r="319" spans="1:11" ht="18">
      <c r="A319" s="303"/>
      <c r="B319" s="303"/>
      <c r="C319" s="297" t="str">
        <f>+[16]dec!C210</f>
        <v>TOTAL</v>
      </c>
      <c r="D319" s="35">
        <f t="shared" ref="D319:I319" si="45">SUM(D315:D318)</f>
        <v>0</v>
      </c>
      <c r="E319" s="35">
        <f t="shared" si="45"/>
        <v>5616000</v>
      </c>
      <c r="F319" s="35">
        <f t="shared" si="45"/>
        <v>5616000</v>
      </c>
      <c r="G319" s="35">
        <f t="shared" si="45"/>
        <v>0</v>
      </c>
      <c r="H319" s="35">
        <f t="shared" si="45"/>
        <v>5616000</v>
      </c>
      <c r="I319" s="35">
        <f t="shared" si="45"/>
        <v>0</v>
      </c>
      <c r="J319" s="35">
        <f t="shared" si="38"/>
        <v>0</v>
      </c>
      <c r="K319" s="298"/>
    </row>
    <row r="320" spans="1:11" ht="18">
      <c r="A320" s="293" t="s">
        <v>668</v>
      </c>
      <c r="B320" s="303" t="s">
        <v>669</v>
      </c>
      <c r="C320" s="297"/>
      <c r="D320" s="35">
        <v>0</v>
      </c>
      <c r="E320" s="35"/>
      <c r="F320" s="35"/>
      <c r="G320" s="35"/>
      <c r="H320" s="35"/>
      <c r="I320" s="35"/>
      <c r="J320" s="35">
        <f t="shared" si="38"/>
        <v>0</v>
      </c>
      <c r="K320" s="298"/>
    </row>
    <row r="321" spans="1:11" ht="18">
      <c r="A321" s="303"/>
      <c r="B321" s="303"/>
      <c r="C321" s="297">
        <f>+[16]dec!C212</f>
        <v>100</v>
      </c>
      <c r="D321" s="35">
        <v>0</v>
      </c>
      <c r="E321" s="35"/>
      <c r="F321" s="35">
        <f>+E321</f>
        <v>0</v>
      </c>
      <c r="G321" s="35"/>
      <c r="H321" s="35"/>
      <c r="I321" s="35"/>
      <c r="J321" s="35">
        <f t="shared" si="38"/>
        <v>0</v>
      </c>
      <c r="K321" s="298"/>
    </row>
    <row r="322" spans="1:11" ht="18">
      <c r="A322" s="303"/>
      <c r="B322" s="303"/>
      <c r="C322" s="297">
        <f>+[16]dec!C213</f>
        <v>200</v>
      </c>
      <c r="D322" s="35"/>
      <c r="E322" s="35">
        <v>10201000</v>
      </c>
      <c r="F322" s="35">
        <f>+E322</f>
        <v>10201000</v>
      </c>
      <c r="G322" s="35"/>
      <c r="H322" s="35">
        <v>10201000</v>
      </c>
      <c r="I322" s="35">
        <f>+[17]SAOB!BT91-H322</f>
        <v>0</v>
      </c>
      <c r="J322" s="35">
        <f t="shared" si="38"/>
        <v>0</v>
      </c>
      <c r="K322" s="298"/>
    </row>
    <row r="323" spans="1:11" ht="18">
      <c r="A323" s="303"/>
      <c r="B323" s="303"/>
      <c r="C323" s="297">
        <f>+[16]dec!C214</f>
        <v>300</v>
      </c>
      <c r="D323" s="35"/>
      <c r="E323" s="35"/>
      <c r="F323" s="35">
        <f>+E323</f>
        <v>0</v>
      </c>
      <c r="G323" s="35"/>
      <c r="H323" s="35"/>
      <c r="I323" s="35"/>
      <c r="J323" s="35">
        <f t="shared" si="38"/>
        <v>0</v>
      </c>
      <c r="K323" s="298"/>
    </row>
    <row r="324" spans="1:11" ht="18">
      <c r="A324" s="303"/>
      <c r="B324" s="303"/>
      <c r="C324" s="297" t="str">
        <f>+[16]dec!C215</f>
        <v>FE</v>
      </c>
      <c r="D324" s="35"/>
      <c r="E324" s="35"/>
      <c r="F324" s="35"/>
      <c r="G324" s="35"/>
      <c r="H324" s="35"/>
      <c r="I324" s="35"/>
      <c r="J324" s="35">
        <f t="shared" si="38"/>
        <v>0</v>
      </c>
      <c r="K324" s="298"/>
    </row>
    <row r="325" spans="1:11" ht="18">
      <c r="A325" s="303"/>
      <c r="B325" s="303"/>
      <c r="C325" s="297" t="str">
        <f>+[16]dec!C216</f>
        <v>TOTAL</v>
      </c>
      <c r="D325" s="35">
        <f t="shared" ref="D325:I325" si="46">SUM(D321:D324)</f>
        <v>0</v>
      </c>
      <c r="E325" s="35">
        <f t="shared" si="46"/>
        <v>10201000</v>
      </c>
      <c r="F325" s="35">
        <f t="shared" si="46"/>
        <v>10201000</v>
      </c>
      <c r="G325" s="35">
        <f t="shared" si="46"/>
        <v>0</v>
      </c>
      <c r="H325" s="35">
        <f t="shared" si="46"/>
        <v>10201000</v>
      </c>
      <c r="I325" s="35">
        <f t="shared" si="46"/>
        <v>0</v>
      </c>
      <c r="J325" s="35">
        <f t="shared" si="38"/>
        <v>0</v>
      </c>
      <c r="K325" s="298"/>
    </row>
    <row r="326" spans="1:11" ht="18">
      <c r="A326" s="293" t="s">
        <v>670</v>
      </c>
      <c r="B326" s="303" t="s">
        <v>671</v>
      </c>
      <c r="C326" s="297"/>
      <c r="D326" s="35">
        <v>0</v>
      </c>
      <c r="E326" s="35"/>
      <c r="F326" s="35"/>
      <c r="G326" s="35"/>
      <c r="H326" s="35"/>
      <c r="I326" s="35"/>
      <c r="J326" s="35">
        <f t="shared" si="38"/>
        <v>0</v>
      </c>
      <c r="K326" s="298"/>
    </row>
    <row r="327" spans="1:11" ht="18">
      <c r="A327" s="303"/>
      <c r="B327" s="303"/>
      <c r="C327" s="297">
        <f>+[16]dec!C218</f>
        <v>100</v>
      </c>
      <c r="D327" s="35">
        <v>0</v>
      </c>
      <c r="E327" s="35"/>
      <c r="F327" s="35">
        <f>+E327</f>
        <v>0</v>
      </c>
      <c r="G327" s="35"/>
      <c r="H327" s="35"/>
      <c r="I327" s="35"/>
      <c r="J327" s="35">
        <f t="shared" si="38"/>
        <v>0</v>
      </c>
      <c r="K327" s="298"/>
    </row>
    <row r="328" spans="1:11" ht="18">
      <c r="A328" s="303"/>
      <c r="B328" s="303"/>
      <c r="C328" s="297">
        <f>+[16]dec!C219</f>
        <v>200</v>
      </c>
      <c r="D328" s="35"/>
      <c r="E328" s="35">
        <v>52785000</v>
      </c>
      <c r="F328" s="35">
        <f>+E328</f>
        <v>52785000</v>
      </c>
      <c r="G328" s="35"/>
      <c r="H328" s="35">
        <v>52785000</v>
      </c>
      <c r="I328" s="35">
        <f>+[17]SAOB!BT92-H328</f>
        <v>0</v>
      </c>
      <c r="J328" s="35">
        <f t="shared" si="38"/>
        <v>0</v>
      </c>
      <c r="K328" s="298"/>
    </row>
    <row r="329" spans="1:11" ht="18">
      <c r="A329" s="303"/>
      <c r="B329" s="303"/>
      <c r="C329" s="297">
        <f>+[16]dec!C220</f>
        <v>300</v>
      </c>
      <c r="D329" s="35"/>
      <c r="E329" s="35"/>
      <c r="F329" s="35">
        <f>+E329</f>
        <v>0</v>
      </c>
      <c r="G329" s="35"/>
      <c r="H329" s="35"/>
      <c r="I329" s="35"/>
      <c r="J329" s="35">
        <f t="shared" si="38"/>
        <v>0</v>
      </c>
      <c r="K329" s="298"/>
    </row>
    <row r="330" spans="1:11" ht="18">
      <c r="A330" s="303"/>
      <c r="B330" s="303"/>
      <c r="C330" s="297" t="str">
        <f>+[16]dec!C221</f>
        <v>FE</v>
      </c>
      <c r="D330" s="35"/>
      <c r="E330" s="35"/>
      <c r="F330" s="35"/>
      <c r="G330" s="35"/>
      <c r="H330" s="35"/>
      <c r="I330" s="35"/>
      <c r="J330" s="35">
        <f t="shared" si="38"/>
        <v>0</v>
      </c>
      <c r="K330" s="298"/>
    </row>
    <row r="331" spans="1:11" ht="18">
      <c r="A331" s="303"/>
      <c r="B331" s="303"/>
      <c r="C331" s="297" t="str">
        <f>+[16]dec!C222</f>
        <v>TOTAL</v>
      </c>
      <c r="D331" s="35">
        <f t="shared" ref="D331:I331" si="47">SUM(D327:D330)</f>
        <v>0</v>
      </c>
      <c r="E331" s="35">
        <f t="shared" si="47"/>
        <v>52785000</v>
      </c>
      <c r="F331" s="35">
        <f t="shared" si="47"/>
        <v>52785000</v>
      </c>
      <c r="G331" s="35">
        <f t="shared" si="47"/>
        <v>0</v>
      </c>
      <c r="H331" s="35">
        <f t="shared" si="47"/>
        <v>52785000</v>
      </c>
      <c r="I331" s="35">
        <f t="shared" si="47"/>
        <v>0</v>
      </c>
      <c r="J331" s="35">
        <f t="shared" si="38"/>
        <v>0</v>
      </c>
      <c r="K331" s="298"/>
    </row>
    <row r="332" spans="1:11" ht="18">
      <c r="A332" s="293" t="s">
        <v>672</v>
      </c>
      <c r="B332" s="303" t="s">
        <v>673</v>
      </c>
      <c r="C332" s="297"/>
      <c r="D332" s="35">
        <v>0</v>
      </c>
      <c r="E332" s="35"/>
      <c r="F332" s="35"/>
      <c r="G332" s="35"/>
      <c r="H332" s="35"/>
      <c r="I332" s="35"/>
      <c r="J332" s="35">
        <f t="shared" si="38"/>
        <v>0</v>
      </c>
      <c r="K332" s="298"/>
    </row>
    <row r="333" spans="1:11" ht="18">
      <c r="A333" s="303"/>
      <c r="B333" s="303"/>
      <c r="C333" s="297">
        <f>+[16]dec!C230</f>
        <v>100</v>
      </c>
      <c r="D333" s="35">
        <v>0</v>
      </c>
      <c r="E333" s="35"/>
      <c r="F333" s="35">
        <f>+E333</f>
        <v>0</v>
      </c>
      <c r="G333" s="35"/>
      <c r="H333" s="35"/>
      <c r="I333" s="35"/>
      <c r="J333" s="35">
        <f t="shared" si="38"/>
        <v>0</v>
      </c>
      <c r="K333" s="298"/>
    </row>
    <row r="334" spans="1:11" ht="18">
      <c r="A334" s="303"/>
      <c r="B334" s="303"/>
      <c r="C334" s="297">
        <f>+[16]dec!C231</f>
        <v>200</v>
      </c>
      <c r="D334" s="35"/>
      <c r="E334" s="35">
        <v>4685000</v>
      </c>
      <c r="F334" s="35">
        <f>+E334</f>
        <v>4685000</v>
      </c>
      <c r="G334" s="35"/>
      <c r="H334" s="35">
        <v>4685000</v>
      </c>
      <c r="I334" s="35">
        <f>+[17]SAOB!BT93-H334</f>
        <v>0</v>
      </c>
      <c r="J334" s="35">
        <f t="shared" si="38"/>
        <v>0</v>
      </c>
      <c r="K334" s="298"/>
    </row>
    <row r="335" spans="1:11" ht="18">
      <c r="A335" s="303"/>
      <c r="B335" s="303"/>
      <c r="C335" s="297">
        <f>+[16]dec!C232</f>
        <v>300</v>
      </c>
      <c r="D335" s="35"/>
      <c r="E335" s="35"/>
      <c r="F335" s="35">
        <f>+E335</f>
        <v>0</v>
      </c>
      <c r="G335" s="35"/>
      <c r="H335" s="35"/>
      <c r="I335" s="35"/>
      <c r="J335" s="35">
        <f t="shared" ref="J335:J375" si="48">+F335-H335-I335</f>
        <v>0</v>
      </c>
      <c r="K335" s="298"/>
    </row>
    <row r="336" spans="1:11" ht="18">
      <c r="A336" s="303"/>
      <c r="B336" s="303"/>
      <c r="C336" s="297" t="str">
        <f>+[16]dec!C233</f>
        <v>FE</v>
      </c>
      <c r="D336" s="35"/>
      <c r="E336" s="35"/>
      <c r="F336" s="35"/>
      <c r="G336" s="35"/>
      <c r="H336" s="35"/>
      <c r="I336" s="35"/>
      <c r="J336" s="35">
        <f t="shared" si="48"/>
        <v>0</v>
      </c>
      <c r="K336" s="298"/>
    </row>
    <row r="337" spans="1:12" ht="18">
      <c r="A337" s="303"/>
      <c r="B337" s="303"/>
      <c r="C337" s="297" t="str">
        <f>+[16]dec!C234</f>
        <v>TOTAL</v>
      </c>
      <c r="D337" s="35">
        <f t="shared" ref="D337:I337" si="49">SUM(D333:D336)</f>
        <v>0</v>
      </c>
      <c r="E337" s="35">
        <f t="shared" si="49"/>
        <v>4685000</v>
      </c>
      <c r="F337" s="35">
        <f t="shared" si="49"/>
        <v>4685000</v>
      </c>
      <c r="G337" s="35">
        <f t="shared" si="49"/>
        <v>0</v>
      </c>
      <c r="H337" s="35">
        <f t="shared" si="49"/>
        <v>4685000</v>
      </c>
      <c r="I337" s="35">
        <f t="shared" si="49"/>
        <v>0</v>
      </c>
      <c r="J337" s="35">
        <f t="shared" si="48"/>
        <v>0</v>
      </c>
      <c r="K337" s="298"/>
    </row>
    <row r="338" spans="1:12" ht="67.5">
      <c r="A338" s="293" t="s">
        <v>674</v>
      </c>
      <c r="B338" s="308" t="s">
        <v>675</v>
      </c>
      <c r="C338" s="297"/>
      <c r="D338" s="35">
        <v>0</v>
      </c>
      <c r="E338" s="35"/>
      <c r="F338" s="35"/>
      <c r="G338" s="35"/>
      <c r="H338" s="35"/>
      <c r="I338" s="35"/>
      <c r="J338" s="35">
        <f t="shared" si="48"/>
        <v>0</v>
      </c>
      <c r="K338" s="298"/>
    </row>
    <row r="339" spans="1:12" ht="18">
      <c r="A339" s="303"/>
      <c r="B339" s="303"/>
      <c r="C339" s="297">
        <f>+[16]dec!C236</f>
        <v>100</v>
      </c>
      <c r="D339" s="35">
        <v>0</v>
      </c>
      <c r="E339" s="35"/>
      <c r="F339" s="35">
        <f>+E339</f>
        <v>0</v>
      </c>
      <c r="G339" s="35"/>
      <c r="H339" s="35"/>
      <c r="I339" s="35"/>
      <c r="J339" s="35">
        <f t="shared" si="48"/>
        <v>0</v>
      </c>
      <c r="K339" s="298"/>
    </row>
    <row r="340" spans="1:12" ht="18">
      <c r="A340" s="303"/>
      <c r="B340" s="303"/>
      <c r="C340" s="297">
        <f>+[16]dec!C237</f>
        <v>200</v>
      </c>
      <c r="D340" s="35"/>
      <c r="E340" s="35">
        <v>49775000</v>
      </c>
      <c r="F340" s="35">
        <f>+E340</f>
        <v>49775000</v>
      </c>
      <c r="G340" s="35"/>
      <c r="H340" s="35">
        <v>14500000</v>
      </c>
      <c r="I340" s="35">
        <f>+[17]SAOB!BT94-H340</f>
        <v>2721135.7399999984</v>
      </c>
      <c r="J340" s="35">
        <f t="shared" si="48"/>
        <v>32553864.260000002</v>
      </c>
      <c r="K340" s="298"/>
    </row>
    <row r="341" spans="1:12" ht="18">
      <c r="A341" s="303"/>
      <c r="B341" s="303"/>
      <c r="C341" s="297">
        <f>+[16]dec!C238</f>
        <v>300</v>
      </c>
      <c r="D341" s="35"/>
      <c r="E341" s="35"/>
      <c r="F341" s="35">
        <f>+E341</f>
        <v>0</v>
      </c>
      <c r="G341" s="35"/>
      <c r="H341" s="35"/>
      <c r="I341" s="35"/>
      <c r="J341" s="35">
        <f t="shared" si="48"/>
        <v>0</v>
      </c>
      <c r="K341" s="298"/>
    </row>
    <row r="342" spans="1:12" ht="18">
      <c r="A342" s="303"/>
      <c r="B342" s="303"/>
      <c r="C342" s="297" t="str">
        <f>+[16]dec!C239</f>
        <v>FE</v>
      </c>
      <c r="D342" s="35"/>
      <c r="E342" s="35"/>
      <c r="F342" s="35"/>
      <c r="G342" s="35"/>
      <c r="H342" s="35"/>
      <c r="I342" s="35"/>
      <c r="J342" s="35">
        <f t="shared" si="48"/>
        <v>0</v>
      </c>
      <c r="K342" s="298"/>
    </row>
    <row r="343" spans="1:12" ht="18">
      <c r="A343" s="303"/>
      <c r="B343" s="303"/>
      <c r="C343" s="297" t="str">
        <f>+[16]dec!C240</f>
        <v>TOTAL</v>
      </c>
      <c r="D343" s="35">
        <f t="shared" ref="D343:I343" si="50">SUM(D339:D342)</f>
        <v>0</v>
      </c>
      <c r="E343" s="35">
        <f t="shared" si="50"/>
        <v>49775000</v>
      </c>
      <c r="F343" s="35">
        <f t="shared" si="50"/>
        <v>49775000</v>
      </c>
      <c r="G343" s="35">
        <f t="shared" si="50"/>
        <v>0</v>
      </c>
      <c r="H343" s="35">
        <f t="shared" si="50"/>
        <v>14500000</v>
      </c>
      <c r="I343" s="35">
        <f t="shared" si="50"/>
        <v>2721135.7399999984</v>
      </c>
      <c r="J343" s="35">
        <f t="shared" si="48"/>
        <v>32553864.260000002</v>
      </c>
      <c r="K343" s="298"/>
    </row>
    <row r="344" spans="1:12" ht="18">
      <c r="A344" s="293" t="s">
        <v>676</v>
      </c>
      <c r="B344" s="309" t="s">
        <v>677</v>
      </c>
      <c r="C344" s="297"/>
      <c r="D344" s="35">
        <v>0</v>
      </c>
      <c r="E344" s="35"/>
      <c r="F344" s="35">
        <f>+E344+D344</f>
        <v>0</v>
      </c>
      <c r="G344" s="35"/>
      <c r="H344" s="35"/>
      <c r="I344" s="35">
        <v>0</v>
      </c>
      <c r="J344" s="35">
        <f t="shared" si="48"/>
        <v>0</v>
      </c>
      <c r="K344" s="298"/>
    </row>
    <row r="345" spans="1:12" ht="18">
      <c r="A345" s="303"/>
      <c r="B345" s="303"/>
      <c r="C345" s="297">
        <f>+[16]dec!C236</f>
        <v>100</v>
      </c>
      <c r="D345" s="35">
        <v>0</v>
      </c>
      <c r="E345" s="35"/>
      <c r="F345" s="35">
        <f>+E345+D345</f>
        <v>0</v>
      </c>
      <c r="G345" s="35"/>
      <c r="H345" s="35"/>
      <c r="I345" s="35"/>
      <c r="J345" s="35">
        <f t="shared" si="48"/>
        <v>0</v>
      </c>
      <c r="K345" s="298"/>
    </row>
    <row r="346" spans="1:12" ht="18">
      <c r="A346" s="303"/>
      <c r="B346" s="303"/>
      <c r="C346" s="297">
        <f>+[16]dec!C237</f>
        <v>200</v>
      </c>
      <c r="D346" s="35"/>
      <c r="E346" s="35"/>
      <c r="F346" s="35"/>
      <c r="G346" s="35"/>
      <c r="H346" s="35"/>
      <c r="I346" s="35"/>
      <c r="J346" s="35">
        <f t="shared" si="48"/>
        <v>0</v>
      </c>
      <c r="K346" s="298"/>
    </row>
    <row r="347" spans="1:12" ht="18">
      <c r="A347" s="303"/>
      <c r="B347" s="303"/>
      <c r="C347" s="297">
        <f>+[16]dec!C238</f>
        <v>300</v>
      </c>
      <c r="D347" s="35"/>
      <c r="E347" s="35"/>
      <c r="F347" s="35"/>
      <c r="G347" s="35"/>
      <c r="H347" s="35"/>
      <c r="I347" s="35"/>
      <c r="J347" s="35">
        <f t="shared" si="48"/>
        <v>0</v>
      </c>
      <c r="K347" s="298"/>
    </row>
    <row r="348" spans="1:12" ht="18">
      <c r="A348" s="303"/>
      <c r="B348" s="303"/>
      <c r="C348" s="297" t="str">
        <f>+[16]dec!C239</f>
        <v>FE</v>
      </c>
      <c r="D348" s="35"/>
      <c r="E348" s="35"/>
      <c r="F348" s="35"/>
      <c r="G348" s="35"/>
      <c r="H348" s="35"/>
      <c r="I348" s="35"/>
      <c r="J348" s="35">
        <f t="shared" si="48"/>
        <v>0</v>
      </c>
      <c r="K348" s="298"/>
    </row>
    <row r="349" spans="1:12" ht="18.75" thickBot="1">
      <c r="A349" s="310"/>
      <c r="B349" s="310"/>
      <c r="C349" s="311" t="str">
        <f>+[16]dec!C240</f>
        <v>TOTAL</v>
      </c>
      <c r="D349" s="35">
        <f t="shared" ref="D349:I349" si="51">SUM(D345:D348)</f>
        <v>0</v>
      </c>
      <c r="E349" s="35">
        <f t="shared" si="51"/>
        <v>0</v>
      </c>
      <c r="F349" s="35">
        <f t="shared" si="51"/>
        <v>0</v>
      </c>
      <c r="G349" s="35">
        <f t="shared" si="51"/>
        <v>0</v>
      </c>
      <c r="H349" s="35">
        <f t="shared" si="51"/>
        <v>0</v>
      </c>
      <c r="I349" s="35">
        <f t="shared" si="51"/>
        <v>0</v>
      </c>
      <c r="J349" s="35">
        <f t="shared" si="48"/>
        <v>0</v>
      </c>
      <c r="K349" s="298"/>
    </row>
    <row r="350" spans="1:12" ht="18">
      <c r="A350" s="312"/>
      <c r="B350" s="313" t="str">
        <f>+[16]dec!B284</f>
        <v>TOTAL OFFICE OF THE SECRETARY</v>
      </c>
      <c r="C350" s="314"/>
      <c r="D350" s="315">
        <v>0</v>
      </c>
      <c r="E350" s="315"/>
      <c r="F350" s="315">
        <f>+E350+D350</f>
        <v>0</v>
      </c>
      <c r="G350" s="315"/>
      <c r="H350" s="315"/>
      <c r="I350" s="315">
        <v>0</v>
      </c>
      <c r="J350" s="35">
        <f t="shared" si="48"/>
        <v>0</v>
      </c>
      <c r="K350" s="316"/>
    </row>
    <row r="351" spans="1:12">
      <c r="A351" s="317"/>
      <c r="B351" s="303"/>
      <c r="C351" s="297">
        <f>+[16]dec!C285</f>
        <v>100</v>
      </c>
      <c r="D351" s="35">
        <f t="shared" ref="D351:I355" si="52">+D14+D20+D165</f>
        <v>0</v>
      </c>
      <c r="E351" s="35">
        <f t="shared" si="52"/>
        <v>474043000</v>
      </c>
      <c r="F351" s="35">
        <f t="shared" si="52"/>
        <v>474043000</v>
      </c>
      <c r="G351" s="35">
        <f t="shared" si="52"/>
        <v>0</v>
      </c>
      <c r="H351" s="35">
        <f t="shared" si="52"/>
        <v>0</v>
      </c>
      <c r="I351" s="35">
        <f t="shared" si="52"/>
        <v>113451595.58999997</v>
      </c>
      <c r="J351" s="35">
        <f t="shared" si="48"/>
        <v>360591404.41000003</v>
      </c>
      <c r="K351" s="318"/>
      <c r="L351" s="22">
        <f>+J351-[20]BAR!$J$351</f>
        <v>0</v>
      </c>
    </row>
    <row r="352" spans="1:12">
      <c r="A352" s="317"/>
      <c r="B352" s="303"/>
      <c r="C352" s="297">
        <f>+[16]dec!C286</f>
        <v>200</v>
      </c>
      <c r="D352" s="35">
        <f t="shared" si="52"/>
        <v>0</v>
      </c>
      <c r="E352" s="35">
        <f t="shared" si="52"/>
        <v>10489572000</v>
      </c>
      <c r="F352" s="35">
        <f t="shared" si="52"/>
        <v>10489572000</v>
      </c>
      <c r="G352" s="35">
        <f t="shared" si="52"/>
        <v>0</v>
      </c>
      <c r="H352" s="35">
        <f t="shared" si="52"/>
        <v>1354091558.0699999</v>
      </c>
      <c r="I352" s="35">
        <f t="shared" si="52"/>
        <v>645386554.60000026</v>
      </c>
      <c r="J352" s="35">
        <f t="shared" si="48"/>
        <v>8490093887.3299999</v>
      </c>
      <c r="K352" s="318"/>
      <c r="L352" s="22">
        <f>+J352-[20]BAR!$J$352</f>
        <v>0</v>
      </c>
    </row>
    <row r="353" spans="1:12">
      <c r="A353" s="317"/>
      <c r="B353" s="303"/>
      <c r="C353" s="297">
        <f>+[16]dec!C287</f>
        <v>300</v>
      </c>
      <c r="D353" s="35">
        <f t="shared" si="52"/>
        <v>0</v>
      </c>
      <c r="E353" s="35">
        <f t="shared" si="52"/>
        <v>150000000</v>
      </c>
      <c r="F353" s="35">
        <f t="shared" si="52"/>
        <v>150000000</v>
      </c>
      <c r="G353" s="35">
        <f t="shared" si="52"/>
        <v>0</v>
      </c>
      <c r="H353" s="35">
        <f t="shared" si="52"/>
        <v>0</v>
      </c>
      <c r="I353" s="35">
        <f t="shared" si="52"/>
        <v>0</v>
      </c>
      <c r="J353" s="35">
        <f t="shared" si="48"/>
        <v>150000000</v>
      </c>
      <c r="K353" s="318"/>
      <c r="L353" s="22">
        <f>+J353-[20]BAR!$J$353</f>
        <v>0</v>
      </c>
    </row>
    <row r="354" spans="1:12">
      <c r="A354" s="317"/>
      <c r="B354" s="303"/>
      <c r="C354" s="297" t="str">
        <f>+[16]dec!C288</f>
        <v>FE</v>
      </c>
      <c r="D354" s="35">
        <f t="shared" si="52"/>
        <v>0</v>
      </c>
      <c r="E354" s="35">
        <f t="shared" si="52"/>
        <v>0</v>
      </c>
      <c r="F354" s="35">
        <f t="shared" si="52"/>
        <v>0</v>
      </c>
      <c r="G354" s="35">
        <f t="shared" si="52"/>
        <v>0</v>
      </c>
      <c r="H354" s="35">
        <f t="shared" si="52"/>
        <v>0</v>
      </c>
      <c r="I354" s="35">
        <f t="shared" si="52"/>
        <v>0</v>
      </c>
      <c r="J354" s="35">
        <f t="shared" si="48"/>
        <v>0</v>
      </c>
      <c r="K354" s="318"/>
    </row>
    <row r="355" spans="1:12">
      <c r="A355" s="319"/>
      <c r="B355" s="320"/>
      <c r="C355" s="321" t="str">
        <f>+[16]dec!C289</f>
        <v>TOTAL</v>
      </c>
      <c r="D355" s="322">
        <f t="shared" si="52"/>
        <v>0</v>
      </c>
      <c r="E355" s="322">
        <f t="shared" si="52"/>
        <v>11113615000</v>
      </c>
      <c r="F355" s="322">
        <f t="shared" si="52"/>
        <v>11113615000</v>
      </c>
      <c r="G355" s="322">
        <f t="shared" si="52"/>
        <v>0</v>
      </c>
      <c r="H355" s="322">
        <f t="shared" si="52"/>
        <v>1354091558.0699999</v>
      </c>
      <c r="I355" s="322">
        <f t="shared" si="52"/>
        <v>758838150.19000006</v>
      </c>
      <c r="J355" s="35">
        <f t="shared" si="48"/>
        <v>9000685291.7399998</v>
      </c>
      <c r="K355" s="323"/>
      <c r="L355" s="22">
        <f>+J355-[20]BAR!$J$355</f>
        <v>0</v>
      </c>
    </row>
    <row r="356" spans="1:12" ht="18">
      <c r="A356" s="303"/>
      <c r="B356" s="303"/>
      <c r="C356" s="297"/>
      <c r="D356" s="35"/>
      <c r="E356" s="35"/>
      <c r="F356" s="35"/>
      <c r="G356" s="35"/>
      <c r="H356" s="35"/>
      <c r="I356" s="35"/>
      <c r="J356" s="35">
        <f t="shared" si="48"/>
        <v>0</v>
      </c>
      <c r="K356" s="298"/>
    </row>
    <row r="357" spans="1:12" ht="18.75">
      <c r="A357" s="6"/>
      <c r="B357" s="6" t="s">
        <v>325</v>
      </c>
      <c r="C357" s="5"/>
      <c r="D357" s="35"/>
      <c r="E357" s="35"/>
      <c r="F357" s="35"/>
      <c r="G357" s="35"/>
      <c r="H357" s="35"/>
      <c r="I357" s="35"/>
      <c r="J357" s="35">
        <f t="shared" si="48"/>
        <v>0</v>
      </c>
      <c r="K357" s="324"/>
    </row>
    <row r="358" spans="1:12" ht="18">
      <c r="A358" s="6"/>
      <c r="B358" s="6" t="s">
        <v>678</v>
      </c>
      <c r="C358" s="297">
        <v>100</v>
      </c>
      <c r="D358" s="35">
        <v>0</v>
      </c>
      <c r="E358" s="35">
        <f>+[20]SAOB!O100</f>
        <v>5589159</v>
      </c>
      <c r="F358" s="35">
        <f>+E358+D358</f>
        <v>5589159</v>
      </c>
      <c r="G358" s="35"/>
      <c r="H358" s="35"/>
      <c r="I358" s="35">
        <f>+[20]SAOB!BS100</f>
        <v>5587152.2000000002</v>
      </c>
      <c r="J358" s="35">
        <f t="shared" si="48"/>
        <v>2006.7999999998137</v>
      </c>
      <c r="K358" s="298"/>
    </row>
    <row r="359" spans="1:12" ht="18">
      <c r="A359" s="6"/>
      <c r="B359" s="303"/>
      <c r="C359" s="297">
        <v>200</v>
      </c>
      <c r="D359" s="35">
        <v>0</v>
      </c>
      <c r="E359" s="35"/>
      <c r="F359" s="35">
        <f>+E359+D359</f>
        <v>0</v>
      </c>
      <c r="G359" s="35"/>
      <c r="H359" s="35"/>
      <c r="I359" s="35"/>
      <c r="J359" s="35">
        <f t="shared" si="48"/>
        <v>0</v>
      </c>
      <c r="K359" s="298"/>
    </row>
    <row r="360" spans="1:12" ht="18">
      <c r="A360" s="6"/>
      <c r="B360" s="303"/>
      <c r="C360" s="297">
        <v>300</v>
      </c>
      <c r="D360" s="35"/>
      <c r="E360" s="35"/>
      <c r="F360" s="35"/>
      <c r="G360" s="35"/>
      <c r="H360" s="35"/>
      <c r="I360" s="35"/>
      <c r="J360" s="35">
        <f t="shared" si="48"/>
        <v>0</v>
      </c>
      <c r="K360" s="298"/>
    </row>
    <row r="361" spans="1:12" ht="18">
      <c r="A361" s="6"/>
      <c r="B361" s="303"/>
      <c r="C361" s="297" t="s">
        <v>679</v>
      </c>
      <c r="D361" s="35"/>
      <c r="E361" s="35"/>
      <c r="F361" s="35"/>
      <c r="G361" s="35"/>
      <c r="H361" s="35"/>
      <c r="I361" s="35"/>
      <c r="J361" s="35">
        <f t="shared" si="48"/>
        <v>0</v>
      </c>
      <c r="K361" s="298"/>
    </row>
    <row r="362" spans="1:12" ht="18">
      <c r="A362" s="6"/>
      <c r="B362" s="303"/>
      <c r="C362" s="297" t="s">
        <v>5</v>
      </c>
      <c r="D362" s="35"/>
      <c r="E362" s="35">
        <f>+E358</f>
        <v>5589159</v>
      </c>
      <c r="F362" s="35">
        <f>+F358</f>
        <v>5589159</v>
      </c>
      <c r="G362" s="35">
        <f>+G358</f>
        <v>0</v>
      </c>
      <c r="H362" s="35">
        <f>+H358</f>
        <v>0</v>
      </c>
      <c r="I362" s="35">
        <f>+I358</f>
        <v>5587152.2000000002</v>
      </c>
      <c r="J362" s="35">
        <f t="shared" si="48"/>
        <v>2006.7999999998137</v>
      </c>
      <c r="K362" s="298"/>
    </row>
    <row r="363" spans="1:12" ht="18">
      <c r="A363" s="6"/>
      <c r="B363" s="303"/>
      <c r="C363" s="297"/>
      <c r="D363" s="35">
        <f>SUM(D359:D362)</f>
        <v>0</v>
      </c>
      <c r="E363" s="35"/>
      <c r="F363" s="35"/>
      <c r="G363" s="35"/>
      <c r="H363" s="35"/>
      <c r="I363" s="35"/>
      <c r="J363" s="35">
        <f t="shared" si="48"/>
        <v>0</v>
      </c>
      <c r="K363" s="298"/>
    </row>
    <row r="364" spans="1:12" ht="30">
      <c r="A364" s="6"/>
      <c r="B364" s="359" t="s">
        <v>727</v>
      </c>
      <c r="C364" s="297"/>
      <c r="D364" s="35"/>
      <c r="E364" s="35"/>
      <c r="F364" s="35"/>
      <c r="G364" s="35"/>
      <c r="H364" s="35"/>
      <c r="I364" s="35"/>
      <c r="J364" s="35">
        <f t="shared" si="48"/>
        <v>0</v>
      </c>
      <c r="K364" s="298"/>
    </row>
    <row r="365" spans="1:12" ht="18">
      <c r="A365" s="6"/>
      <c r="B365" s="303"/>
      <c r="C365" s="297">
        <v>100</v>
      </c>
      <c r="D365" s="35"/>
      <c r="E365" s="35"/>
      <c r="F365" s="35"/>
      <c r="G365" s="35"/>
      <c r="H365" s="35"/>
      <c r="I365" s="35"/>
      <c r="J365" s="35">
        <f t="shared" si="48"/>
        <v>0</v>
      </c>
      <c r="K365" s="298"/>
    </row>
    <row r="366" spans="1:12" ht="18">
      <c r="A366" s="6"/>
      <c r="B366" s="303"/>
      <c r="C366" s="297">
        <v>200</v>
      </c>
      <c r="D366" s="35"/>
      <c r="E366" s="35">
        <f>+[20]SAOB!P101</f>
        <v>8454358</v>
      </c>
      <c r="F366" s="35">
        <f>+E366</f>
        <v>8454358</v>
      </c>
      <c r="G366" s="35"/>
      <c r="H366" s="35"/>
      <c r="I366" s="35">
        <f>+[20]SAOB!BT101</f>
        <v>1342884</v>
      </c>
      <c r="J366" s="35">
        <f t="shared" si="48"/>
        <v>7111474</v>
      </c>
      <c r="K366" s="298"/>
    </row>
    <row r="367" spans="1:12" ht="18">
      <c r="A367" s="6"/>
      <c r="B367" s="303"/>
      <c r="C367" s="297">
        <v>300</v>
      </c>
      <c r="D367" s="35"/>
      <c r="E367" s="35"/>
      <c r="F367" s="35"/>
      <c r="G367" s="35"/>
      <c r="H367" s="35"/>
      <c r="I367" s="35"/>
      <c r="J367" s="35">
        <f t="shared" si="48"/>
        <v>0</v>
      </c>
      <c r="K367" s="298"/>
    </row>
    <row r="368" spans="1:12" ht="18">
      <c r="A368" s="6"/>
      <c r="B368" s="303"/>
      <c r="C368" s="297" t="s">
        <v>679</v>
      </c>
      <c r="D368" s="35"/>
      <c r="E368" s="35"/>
      <c r="F368" s="35"/>
      <c r="G368" s="35"/>
      <c r="H368" s="35"/>
      <c r="I368" s="35"/>
      <c r="J368" s="35">
        <f t="shared" si="48"/>
        <v>0</v>
      </c>
      <c r="K368" s="298"/>
    </row>
    <row r="369" spans="1:12" ht="18">
      <c r="A369" s="6"/>
      <c r="B369" s="303"/>
      <c r="C369" s="297" t="s">
        <v>5</v>
      </c>
      <c r="D369" s="35"/>
      <c r="E369" s="35">
        <f>+E366</f>
        <v>8454358</v>
      </c>
      <c r="F369" s="35">
        <f>+F366</f>
        <v>8454358</v>
      </c>
      <c r="G369" s="35"/>
      <c r="H369" s="35"/>
      <c r="I369" s="35">
        <f>+I366</f>
        <v>1342884</v>
      </c>
      <c r="J369" s="35">
        <f t="shared" si="48"/>
        <v>7111474</v>
      </c>
      <c r="K369" s="298"/>
    </row>
    <row r="370" spans="1:12" ht="18">
      <c r="A370" s="6"/>
      <c r="B370" s="303"/>
      <c r="C370" s="297"/>
      <c r="D370" s="35">
        <f>SUM(D359:D362)</f>
        <v>0</v>
      </c>
      <c r="E370" s="35"/>
      <c r="F370" s="35"/>
      <c r="G370" s="35"/>
      <c r="H370" s="35"/>
      <c r="I370" s="35"/>
      <c r="J370" s="35">
        <f t="shared" si="48"/>
        <v>0</v>
      </c>
      <c r="K370" s="298"/>
    </row>
    <row r="371" spans="1:12">
      <c r="A371" s="6"/>
      <c r="B371" s="6" t="s">
        <v>680</v>
      </c>
      <c r="C371" s="297">
        <v>100</v>
      </c>
      <c r="D371" s="35">
        <f>+D358+D351</f>
        <v>0</v>
      </c>
      <c r="E371" s="35">
        <f t="shared" ref="E371:I375" si="53">+E358+E351+E365</f>
        <v>479632159</v>
      </c>
      <c r="F371" s="35">
        <f t="shared" si="53"/>
        <v>479632159</v>
      </c>
      <c r="G371" s="35">
        <f t="shared" si="53"/>
        <v>0</v>
      </c>
      <c r="H371" s="35">
        <f t="shared" si="53"/>
        <v>0</v>
      </c>
      <c r="I371" s="35">
        <f t="shared" si="53"/>
        <v>119038747.78999998</v>
      </c>
      <c r="J371" s="35">
        <f t="shared" si="48"/>
        <v>360593411.21000004</v>
      </c>
      <c r="K371" s="35">
        <f>+K358+K351</f>
        <v>0</v>
      </c>
      <c r="L371" s="22"/>
    </row>
    <row r="372" spans="1:12">
      <c r="A372" s="6"/>
      <c r="B372" s="6"/>
      <c r="C372" s="297">
        <v>200</v>
      </c>
      <c r="D372" s="35">
        <f>+D359+D352</f>
        <v>0</v>
      </c>
      <c r="E372" s="35">
        <f t="shared" si="53"/>
        <v>10498026358</v>
      </c>
      <c r="F372" s="35">
        <f t="shared" si="53"/>
        <v>10498026358</v>
      </c>
      <c r="G372" s="35">
        <f t="shared" si="53"/>
        <v>0</v>
      </c>
      <c r="H372" s="35">
        <f t="shared" si="53"/>
        <v>1354091558.0699999</v>
      </c>
      <c r="I372" s="35">
        <f t="shared" si="53"/>
        <v>646729438.60000026</v>
      </c>
      <c r="J372" s="35">
        <f t="shared" si="48"/>
        <v>8497205361.3299999</v>
      </c>
      <c r="K372" s="35">
        <f>+K359+K352</f>
        <v>0</v>
      </c>
      <c r="L372" s="22"/>
    </row>
    <row r="373" spans="1:12">
      <c r="A373" s="6"/>
      <c r="B373" s="6"/>
      <c r="C373" s="297">
        <v>300</v>
      </c>
      <c r="D373" s="35">
        <f>+D360+D353</f>
        <v>0</v>
      </c>
      <c r="E373" s="35">
        <f t="shared" si="53"/>
        <v>150000000</v>
      </c>
      <c r="F373" s="35">
        <f t="shared" si="53"/>
        <v>150000000</v>
      </c>
      <c r="G373" s="35">
        <f t="shared" si="53"/>
        <v>0</v>
      </c>
      <c r="H373" s="35">
        <f t="shared" si="53"/>
        <v>0</v>
      </c>
      <c r="I373" s="35">
        <f t="shared" si="53"/>
        <v>0</v>
      </c>
      <c r="J373" s="35">
        <f t="shared" si="48"/>
        <v>150000000</v>
      </c>
      <c r="K373" s="35">
        <f>+K360+K353</f>
        <v>0</v>
      </c>
      <c r="L373" s="22"/>
    </row>
    <row r="374" spans="1:12">
      <c r="A374" s="6"/>
      <c r="B374" s="6"/>
      <c r="C374" s="297" t="s">
        <v>679</v>
      </c>
      <c r="D374" s="35">
        <f>+D361+D354</f>
        <v>0</v>
      </c>
      <c r="E374" s="35">
        <f t="shared" si="53"/>
        <v>0</v>
      </c>
      <c r="F374" s="35">
        <f t="shared" si="53"/>
        <v>0</v>
      </c>
      <c r="G374" s="35">
        <f t="shared" si="53"/>
        <v>0</v>
      </c>
      <c r="H374" s="35">
        <f t="shared" si="53"/>
        <v>0</v>
      </c>
      <c r="I374" s="35">
        <f t="shared" si="53"/>
        <v>0</v>
      </c>
      <c r="J374" s="35">
        <f t="shared" si="48"/>
        <v>0</v>
      </c>
      <c r="K374" s="35">
        <f>+K361+K354</f>
        <v>0</v>
      </c>
    </row>
    <row r="375" spans="1:12">
      <c r="A375" s="6"/>
      <c r="B375" s="6"/>
      <c r="C375" s="297" t="s">
        <v>5</v>
      </c>
      <c r="D375" s="35">
        <f>+D362+D355</f>
        <v>0</v>
      </c>
      <c r="E375" s="35">
        <f t="shared" si="53"/>
        <v>11127658517</v>
      </c>
      <c r="F375" s="35">
        <f t="shared" si="53"/>
        <v>11127658517</v>
      </c>
      <c r="G375" s="35">
        <f t="shared" si="53"/>
        <v>0</v>
      </c>
      <c r="H375" s="35">
        <f t="shared" si="53"/>
        <v>1354091558.0699999</v>
      </c>
      <c r="I375" s="35">
        <f t="shared" si="53"/>
        <v>765768186.3900001</v>
      </c>
      <c r="J375" s="35">
        <f t="shared" si="48"/>
        <v>9007798772.5400009</v>
      </c>
      <c r="K375" s="35">
        <f>+K362+K355</f>
        <v>0</v>
      </c>
      <c r="L375" s="22"/>
    </row>
    <row r="377" spans="1:12">
      <c r="J377" s="22">
        <f>+J375-[20]BAR!$J$375</f>
        <v>0</v>
      </c>
    </row>
  </sheetData>
  <mergeCells count="7">
    <mergeCell ref="D9:F9"/>
    <mergeCell ref="A2:K2"/>
    <mergeCell ref="A3:K3"/>
    <mergeCell ref="A4:K4"/>
    <mergeCell ref="A5:K5"/>
    <mergeCell ref="A6:K6"/>
    <mergeCell ref="A7:K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10</vt:i4>
      </vt:variant>
    </vt:vector>
  </HeadingPairs>
  <TitlesOfParts>
    <vt:vector size="26" baseType="lpstr">
      <vt:lpstr>CY-FUR (REG)</vt:lpstr>
      <vt:lpstr>CY-CHD'S (ALL FUNDS)</vt:lpstr>
      <vt:lpstr>CONAP-CHD'S (ALL FUNDS)</vt:lpstr>
      <vt:lpstr>CLUSTER-CY2011</vt:lpstr>
      <vt:lpstr>CLUSTER-CONAP</vt:lpstr>
      <vt:lpstr>Cluster CY2011</vt:lpstr>
      <vt:lpstr>CONAP-FUR (REG)</vt:lpstr>
      <vt:lpstr>FAPS-CY</vt:lpstr>
      <vt:lpstr>OSEC-CY</vt:lpstr>
      <vt:lpstr>OSEC</vt:lpstr>
      <vt:lpstr>FAPS-CONAP</vt:lpstr>
      <vt:lpstr>OSEC-CONAP</vt:lpstr>
      <vt:lpstr>SUMMARY-CY2012</vt:lpstr>
      <vt:lpstr>SUMMARY-CONAP</vt:lpstr>
      <vt:lpstr>HOSP</vt:lpstr>
      <vt:lpstr>CHD</vt:lpstr>
      <vt:lpstr>'CONAP-CHD''S (ALL FUNDS)'!Print_Area</vt:lpstr>
      <vt:lpstr>'CONAP-FUR (REG)'!Print_Area</vt:lpstr>
      <vt:lpstr>'CY-CHD''S (ALL FUNDS)'!Print_Area</vt:lpstr>
      <vt:lpstr>'SUMMARY-CONAP'!Print_Area</vt:lpstr>
      <vt:lpstr>'SUMMARY-CY2012'!Print_Area</vt:lpstr>
      <vt:lpstr>'CONAP-CHD''S (ALL FUNDS)'!Print_Titles</vt:lpstr>
      <vt:lpstr>'CONAP-FUR (REG)'!Print_Titles</vt:lpstr>
      <vt:lpstr>'CY-CHD''S (ALL FUNDS)'!Print_Titles</vt:lpstr>
      <vt:lpstr>'SUMMARY-CONAP'!Print_Titles</vt:lpstr>
      <vt:lpstr>'SUMMARY-CY2012'!Print_Titles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 User</dc:creator>
  <cp:lastModifiedBy>budget monitoring</cp:lastModifiedBy>
  <cp:lastPrinted>2013-11-08T06:11:03Z</cp:lastPrinted>
  <dcterms:created xsi:type="dcterms:W3CDTF">2012-02-28T02:13:07Z</dcterms:created>
  <dcterms:modified xsi:type="dcterms:W3CDTF">2014-01-14T06:27:10Z</dcterms:modified>
</cp:coreProperties>
</file>